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1.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2.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3.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4.xml" ContentType="application/vnd.openxmlformats-officedocument.themeOverride+xml"/>
  <Override PartName="/xl/drawings/drawing2.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5.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6.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7.xml" ContentType="application/vnd.openxmlformats-officedocument.themeOverrid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8.xml" ContentType="application/vnd.openxmlformats-officedocument.themeOverrid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9.xml" ContentType="application/vnd.openxmlformats-officedocument.themeOverrid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0.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11.xml" ContentType="application/vnd.openxmlformats-officedocument.themeOverrid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12.xml" ContentType="application/vnd.openxmlformats-officedocument.themeOverrid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3.xml" ContentType="application/vnd.openxmlformats-officedocument.themeOverrid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14.xml" ContentType="application/vnd.openxmlformats-officedocument.themeOverrid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15.xml" ContentType="application/vnd.openxmlformats-officedocument.themeOverride+xml"/>
  <Override PartName="/xl/drawings/drawing4.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5.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16.xml" ContentType="application/vnd.openxmlformats-officedocument.themeOverrid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17.xml" ContentType="application/vnd.openxmlformats-officedocument.themeOverrid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18.xml" ContentType="application/vnd.openxmlformats-officedocument.themeOverride+xml"/>
  <Override PartName="/xl/drawings/drawing6.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19.xml" ContentType="application/vnd.openxmlformats-officedocument.themeOverride+xml"/>
  <Override PartName="/xl/drawings/drawing7.xml" ContentType="application/vnd.openxmlformats-officedocument.drawing+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20.xml" ContentType="application/vnd.openxmlformats-officedocument.themeOverrid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theme/themeOverride21.xml" ContentType="application/vnd.openxmlformats-officedocument.themeOverrid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22.xml" ContentType="application/vnd.openxmlformats-officedocument.themeOverrid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23.xml" ContentType="application/vnd.openxmlformats-officedocument.themeOverrid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24.xml" ContentType="application/vnd.openxmlformats-officedocument.themeOverrid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25.xml" ContentType="application/vnd.openxmlformats-officedocument.themeOverrid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theme/themeOverride26.xml" ContentType="application/vnd.openxmlformats-officedocument.themeOverrid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theme/themeOverride27.xml" ContentType="application/vnd.openxmlformats-officedocument.themeOverrid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theme/themeOverride28.xml" ContentType="application/vnd.openxmlformats-officedocument.themeOverride+xml"/>
  <Override PartName="/xl/drawings/drawing8.xml" ContentType="application/vnd.openxmlformats-officedocument.drawing+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theme/themeOverride29.xml" ContentType="application/vnd.openxmlformats-officedocument.themeOverrid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theme/themeOverride30.xml" ContentType="application/vnd.openxmlformats-officedocument.themeOverride+xml"/>
  <Override PartName="/xl/drawings/drawing9.xml" ContentType="application/vnd.openxmlformats-officedocument.drawing+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theme/themeOverride31.xml" ContentType="application/vnd.openxmlformats-officedocument.themeOverrid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theme/themeOverride32.xml" ContentType="application/vnd.openxmlformats-officedocument.themeOverride+xml"/>
  <Override PartName="/xl/drawings/drawing10.xml" ContentType="application/vnd.openxmlformats-officedocument.drawing+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theme/themeOverride33.xml" ContentType="application/vnd.openxmlformats-officedocument.themeOverrid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theme/themeOverride34.xml" ContentType="application/vnd.openxmlformats-officedocument.themeOverride+xml"/>
  <Override PartName="/xl/drawings/drawing11.xml" ContentType="application/vnd.openxmlformats-officedocument.drawing+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theme/themeOverride35.xml" ContentType="application/vnd.openxmlformats-officedocument.themeOverrid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theme/themeOverride36.xml" ContentType="application/vnd.openxmlformats-officedocument.themeOverrid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theme/themeOverride37.xml" ContentType="application/vnd.openxmlformats-officedocument.themeOverrid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theme/themeOverride38.xml" ContentType="application/vnd.openxmlformats-officedocument.themeOverrid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theme/themeOverride39.xml" ContentType="application/vnd.openxmlformats-officedocument.themeOverrid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theme/themeOverride40.xml" ContentType="application/vnd.openxmlformats-officedocument.themeOverride+xml"/>
  <Override PartName="/xl/drawings/drawing12.xml" ContentType="application/vnd.openxmlformats-officedocument.drawing+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theme/themeOverride41.xml" ContentType="application/vnd.openxmlformats-officedocument.themeOverrid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theme/themeOverride42.xml" ContentType="application/vnd.openxmlformats-officedocument.themeOverride+xml"/>
  <Override PartName="/xl/drawings/drawing13.xml" ContentType="application/vnd.openxmlformats-officedocument.drawing+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theme/themeOverride43.xml" ContentType="application/vnd.openxmlformats-officedocument.themeOverrid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theme/themeOverride44.xml" ContentType="application/vnd.openxmlformats-officedocument.themeOverrid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theme/themeOverride45.xml" ContentType="application/vnd.openxmlformats-officedocument.themeOverrid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theme/themeOverride46.xml" ContentType="application/vnd.openxmlformats-officedocument.themeOverrid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theme/themeOverride47.xml" ContentType="application/vnd.openxmlformats-officedocument.themeOverrid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theme/themeOverride48.xml" ContentType="application/vnd.openxmlformats-officedocument.themeOverrid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theme/themeOverride49.xml" ContentType="application/vnd.openxmlformats-officedocument.themeOverrid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theme/themeOverride50.xml" ContentType="application/vnd.openxmlformats-officedocument.themeOverride+xml"/>
  <Override PartName="/xl/drawings/drawing14.xml" ContentType="application/vnd.openxmlformats-officedocument.drawing+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theme/themeOverride51.xml" ContentType="application/vnd.openxmlformats-officedocument.themeOverrid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theme/themeOverride52.xml" ContentType="application/vnd.openxmlformats-officedocument.themeOverrid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theme/themeOverride53.xml" ContentType="application/vnd.openxmlformats-officedocument.themeOverrid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theme/themeOverride54.xml" ContentType="application/vnd.openxmlformats-officedocument.themeOverride+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theme/themeOverride55.xml" ContentType="application/vnd.openxmlformats-officedocument.themeOverride+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theme/themeOverride56.xml" ContentType="application/vnd.openxmlformats-officedocument.themeOverride+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theme/themeOverride57.xml" ContentType="application/vnd.openxmlformats-officedocument.themeOverride+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theme/themeOverride58.xml" ContentType="application/vnd.openxmlformats-officedocument.themeOverride+xml"/>
  <Override PartName="/xl/drawings/drawing15.xml" ContentType="application/vnd.openxmlformats-officedocument.drawing+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theme/themeOverride59.xml" ContentType="application/vnd.openxmlformats-officedocument.themeOverrid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theme/themeOverride60.xml" ContentType="application/vnd.openxmlformats-officedocument.themeOverride+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theme/themeOverride61.xml" ContentType="application/vnd.openxmlformats-officedocument.themeOverride+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theme/themeOverride62.xml" ContentType="application/vnd.openxmlformats-officedocument.themeOverride+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theme/themeOverride63.xml" ContentType="application/vnd.openxmlformats-officedocument.themeOverride+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theme/themeOverride64.xml" ContentType="application/vnd.openxmlformats-officedocument.themeOverride+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theme/themeOverride65.xml" ContentType="application/vnd.openxmlformats-officedocument.themeOverride+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theme/themeOverride66.xml" ContentType="application/vnd.openxmlformats-officedocument.themeOverride+xml"/>
  <Override PartName="/xl/drawings/drawing16.xml" ContentType="application/vnd.openxmlformats-officedocument.drawing+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theme/themeOverride67.xml" ContentType="application/vnd.openxmlformats-officedocument.themeOverride+xml"/>
  <Override PartName="/xl/drawings/drawing17.xml" ContentType="application/vnd.openxmlformats-officedocument.drawing+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theme/themeOverride68.xml" ContentType="application/vnd.openxmlformats-officedocument.themeOverride+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theme/themeOverride69.xml" ContentType="application/vnd.openxmlformats-officedocument.themeOverride+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theme/themeOverride70.xml" ContentType="application/vnd.openxmlformats-officedocument.themeOverride+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theme/themeOverride71.xml" ContentType="application/vnd.openxmlformats-officedocument.themeOverride+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theme/themeOverride72.xml" ContentType="application/vnd.openxmlformats-officedocument.themeOverride+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theme/themeOverride73.xml" ContentType="application/vnd.openxmlformats-officedocument.themeOverride+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theme/themeOverride74.xml" ContentType="application/vnd.openxmlformats-officedocument.themeOverride+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theme/themeOverride75.xml" ContentType="application/vnd.openxmlformats-officedocument.themeOverride+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theme/themeOverride76.xml" ContentType="application/vnd.openxmlformats-officedocument.themeOverride+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theme/themeOverride77.xml" ContentType="application/vnd.openxmlformats-officedocument.themeOverride+xml"/>
  <Override PartName="/xl/drawings/drawing18.xml" ContentType="application/vnd.openxmlformats-officedocument.drawing+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theme/themeOverride78.xml" ContentType="application/vnd.openxmlformats-officedocument.themeOverride+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theme/themeOverride79.xml" ContentType="application/vnd.openxmlformats-officedocument.themeOverride+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theme/themeOverride80.xml" ContentType="application/vnd.openxmlformats-officedocument.themeOverride+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theme/themeOverride81.xml" ContentType="application/vnd.openxmlformats-officedocument.themeOverride+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theme/themeOverride82.xml" ContentType="application/vnd.openxmlformats-officedocument.themeOverride+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theme/themeOverride83.xml" ContentType="application/vnd.openxmlformats-officedocument.themeOverride+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theme/themeOverride84.xml" ContentType="application/vnd.openxmlformats-officedocument.themeOverride+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theme/themeOverride85.xml" ContentType="application/vnd.openxmlformats-officedocument.themeOverride+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theme/themeOverride86.xml" ContentType="application/vnd.openxmlformats-officedocument.themeOverride+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theme/themeOverride87.xml" ContentType="application/vnd.openxmlformats-officedocument.themeOverride+xml"/>
  <Override PartName="/xl/drawings/drawing19.xml" ContentType="application/vnd.openxmlformats-officedocument.drawing+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theme/themeOverride88.xml" ContentType="application/vnd.openxmlformats-officedocument.themeOverride+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theme/themeOverride89.xml" ContentType="application/vnd.openxmlformats-officedocument.themeOverride+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theme/themeOverride90.xml" ContentType="application/vnd.openxmlformats-officedocument.themeOverride+xml"/>
  <Override PartName="/xl/charts/chart129.xml" ContentType="application/vnd.openxmlformats-officedocument.drawingml.chart+xml"/>
  <Override PartName="/xl/charts/style129.xml" ContentType="application/vnd.ms-office.chartstyle+xml"/>
  <Override PartName="/xl/charts/colors129.xml" ContentType="application/vnd.ms-office.chartcolorstyle+xml"/>
  <Override PartName="/xl/theme/themeOverride91.xml" ContentType="application/vnd.openxmlformats-officedocument.themeOverride+xml"/>
  <Override PartName="/xl/charts/chart130.xml" ContentType="application/vnd.openxmlformats-officedocument.drawingml.chart+xml"/>
  <Override PartName="/xl/charts/style130.xml" ContentType="application/vnd.ms-office.chartstyle+xml"/>
  <Override PartName="/xl/charts/colors130.xml" ContentType="application/vnd.ms-office.chartcolorstyle+xml"/>
  <Override PartName="/xl/theme/themeOverride92.xml" ContentType="application/vnd.openxmlformats-officedocument.themeOverride+xml"/>
  <Override PartName="/xl/charts/chart131.xml" ContentType="application/vnd.openxmlformats-officedocument.drawingml.chart+xml"/>
  <Override PartName="/xl/charts/style131.xml" ContentType="application/vnd.ms-office.chartstyle+xml"/>
  <Override PartName="/xl/charts/colors131.xml" ContentType="application/vnd.ms-office.chartcolorstyle+xml"/>
  <Override PartName="/xl/theme/themeOverride93.xml" ContentType="application/vnd.openxmlformats-officedocument.themeOverride+xml"/>
  <Override PartName="/xl/charts/chart132.xml" ContentType="application/vnd.openxmlformats-officedocument.drawingml.chart+xml"/>
  <Override PartName="/xl/charts/style132.xml" ContentType="application/vnd.ms-office.chartstyle+xml"/>
  <Override PartName="/xl/charts/colors132.xml" ContentType="application/vnd.ms-office.chartcolorstyle+xml"/>
  <Override PartName="/xl/theme/themeOverride94.xml" ContentType="application/vnd.openxmlformats-officedocument.themeOverride+xml"/>
  <Override PartName="/xl/drawings/drawing20.xml" ContentType="application/vnd.openxmlformats-officedocument.drawing+xml"/>
  <Override PartName="/xl/charts/chart133.xml" ContentType="application/vnd.openxmlformats-officedocument.drawingml.chart+xml"/>
  <Override PartName="/xl/charts/style133.xml" ContentType="application/vnd.ms-office.chartstyle+xml"/>
  <Override PartName="/xl/charts/colors133.xml" ContentType="application/vnd.ms-office.chartcolorstyle+xml"/>
  <Override PartName="/xl/charts/chart134.xml" ContentType="application/vnd.openxmlformats-officedocument.drawingml.chart+xml"/>
  <Override PartName="/xl/charts/style134.xml" ContentType="application/vnd.ms-office.chartstyle+xml"/>
  <Override PartName="/xl/charts/colors134.xml" ContentType="application/vnd.ms-office.chartcolorstyle+xml"/>
  <Override PartName="/xl/charts/chart135.xml" ContentType="application/vnd.openxmlformats-officedocument.drawingml.chart+xml"/>
  <Override PartName="/xl/charts/style135.xml" ContentType="application/vnd.ms-office.chartstyle+xml"/>
  <Override PartName="/xl/charts/colors135.xml" ContentType="application/vnd.ms-office.chartcolorstyle+xml"/>
  <Override PartName="/xl/theme/themeOverride95.xml" ContentType="application/vnd.openxmlformats-officedocument.themeOverride+xml"/>
  <Override PartName="/xl/charts/chart136.xml" ContentType="application/vnd.openxmlformats-officedocument.drawingml.chart+xml"/>
  <Override PartName="/xl/charts/style136.xml" ContentType="application/vnd.ms-office.chartstyle+xml"/>
  <Override PartName="/xl/charts/colors136.xml" ContentType="application/vnd.ms-office.chartcolorstyle+xml"/>
  <Override PartName="/xl/theme/themeOverride96.xml" ContentType="application/vnd.openxmlformats-officedocument.themeOverride+xml"/>
  <Override PartName="/xl/charts/chart137.xml" ContentType="application/vnd.openxmlformats-officedocument.drawingml.chart+xml"/>
  <Override PartName="/xl/charts/style137.xml" ContentType="application/vnd.ms-office.chartstyle+xml"/>
  <Override PartName="/xl/charts/colors137.xml" ContentType="application/vnd.ms-office.chartcolorstyle+xml"/>
  <Override PartName="/xl/theme/themeOverride97.xml" ContentType="application/vnd.openxmlformats-officedocument.themeOverride+xml"/>
  <Override PartName="/xl/charts/chart138.xml" ContentType="application/vnd.openxmlformats-officedocument.drawingml.chart+xml"/>
  <Override PartName="/xl/charts/style138.xml" ContentType="application/vnd.ms-office.chartstyle+xml"/>
  <Override PartName="/xl/charts/colors138.xml" ContentType="application/vnd.ms-office.chartcolorstyle+xml"/>
  <Override PartName="/xl/theme/themeOverride98.xml" ContentType="application/vnd.openxmlformats-officedocument.themeOverride+xml"/>
  <Override PartName="/xl/charts/chart139.xml" ContentType="application/vnd.openxmlformats-officedocument.drawingml.chart+xml"/>
  <Override PartName="/xl/charts/style139.xml" ContentType="application/vnd.ms-office.chartstyle+xml"/>
  <Override PartName="/xl/charts/colors139.xml" ContentType="application/vnd.ms-office.chartcolorstyle+xml"/>
  <Override PartName="/xl/theme/themeOverride99.xml" ContentType="application/vnd.openxmlformats-officedocument.themeOverride+xml"/>
  <Override PartName="/xl/charts/chart140.xml" ContentType="application/vnd.openxmlformats-officedocument.drawingml.chart+xml"/>
  <Override PartName="/xl/charts/style140.xml" ContentType="application/vnd.ms-office.chartstyle+xml"/>
  <Override PartName="/xl/charts/colors140.xml" ContentType="application/vnd.ms-office.chartcolorstyle+xml"/>
  <Override PartName="/xl/theme/themeOverride100.xml" ContentType="application/vnd.openxmlformats-officedocument.themeOverride+xml"/>
  <Override PartName="/xl/charts/chart141.xml" ContentType="application/vnd.openxmlformats-officedocument.drawingml.chart+xml"/>
  <Override PartName="/xl/charts/style141.xml" ContentType="application/vnd.ms-office.chartstyle+xml"/>
  <Override PartName="/xl/charts/colors141.xml" ContentType="application/vnd.ms-office.chartcolorstyle+xml"/>
  <Override PartName="/xl/theme/themeOverride101.xml" ContentType="application/vnd.openxmlformats-officedocument.themeOverride+xml"/>
  <Override PartName="/xl/charts/chart142.xml" ContentType="application/vnd.openxmlformats-officedocument.drawingml.chart+xml"/>
  <Override PartName="/xl/charts/style142.xml" ContentType="application/vnd.ms-office.chartstyle+xml"/>
  <Override PartName="/xl/charts/colors142.xml" ContentType="application/vnd.ms-office.chartcolorstyle+xml"/>
  <Override PartName="/xl/theme/themeOverride102.xml" ContentType="application/vnd.openxmlformats-officedocument.themeOverride+xml"/>
  <Override PartName="/xl/charts/chart143.xml" ContentType="application/vnd.openxmlformats-officedocument.drawingml.chart+xml"/>
  <Override PartName="/xl/charts/style143.xml" ContentType="application/vnd.ms-office.chartstyle+xml"/>
  <Override PartName="/xl/charts/colors143.xml" ContentType="application/vnd.ms-office.chartcolorstyle+xml"/>
  <Override PartName="/xl/theme/themeOverride103.xml" ContentType="application/vnd.openxmlformats-officedocument.themeOverride+xml"/>
  <Override PartName="/xl/charts/chart144.xml" ContentType="application/vnd.openxmlformats-officedocument.drawingml.chart+xml"/>
  <Override PartName="/xl/charts/style144.xml" ContentType="application/vnd.ms-office.chartstyle+xml"/>
  <Override PartName="/xl/charts/colors144.xml" ContentType="application/vnd.ms-office.chartcolorstyle+xml"/>
  <Override PartName="/xl/theme/themeOverride104.xml" ContentType="application/vnd.openxmlformats-officedocument.themeOverride+xml"/>
  <Override PartName="/xl/charts/chart145.xml" ContentType="application/vnd.openxmlformats-officedocument.drawingml.chart+xml"/>
  <Override PartName="/xl/charts/style145.xml" ContentType="application/vnd.ms-office.chartstyle+xml"/>
  <Override PartName="/xl/charts/colors145.xml" ContentType="application/vnd.ms-office.chartcolorstyle+xml"/>
  <Override PartName="/xl/theme/themeOverride105.xml" ContentType="application/vnd.openxmlformats-officedocument.themeOverride+xml"/>
  <Override PartName="/xl/charts/chart146.xml" ContentType="application/vnd.openxmlformats-officedocument.drawingml.chart+xml"/>
  <Override PartName="/xl/charts/style146.xml" ContentType="application/vnd.ms-office.chartstyle+xml"/>
  <Override PartName="/xl/charts/colors146.xml" ContentType="application/vnd.ms-office.chartcolorstyle+xml"/>
  <Override PartName="/xl/theme/themeOverride106.xml" ContentType="application/vnd.openxmlformats-officedocument.themeOverride+xml"/>
  <Override PartName="/xl/charts/chart147.xml" ContentType="application/vnd.openxmlformats-officedocument.drawingml.chart+xml"/>
  <Override PartName="/xl/charts/style147.xml" ContentType="application/vnd.ms-office.chartstyle+xml"/>
  <Override PartName="/xl/charts/colors147.xml" ContentType="application/vnd.ms-office.chartcolorstyle+xml"/>
  <Override PartName="/xl/theme/themeOverride107.xml" ContentType="application/vnd.openxmlformats-officedocument.themeOverride+xml"/>
  <Override PartName="/xl/charts/chart148.xml" ContentType="application/vnd.openxmlformats-officedocument.drawingml.chart+xml"/>
  <Override PartName="/xl/charts/style148.xml" ContentType="application/vnd.ms-office.chartstyle+xml"/>
  <Override PartName="/xl/charts/colors148.xml" ContentType="application/vnd.ms-office.chartcolorstyle+xml"/>
  <Override PartName="/xl/theme/themeOverride108.xml" ContentType="application/vnd.openxmlformats-officedocument.themeOverride+xml"/>
  <Override PartName="/xl/drawings/drawing21.xml" ContentType="application/vnd.openxmlformats-officedocument.drawing+xml"/>
  <Override PartName="/xl/charts/chart149.xml" ContentType="application/vnd.openxmlformats-officedocument.drawingml.chart+xml"/>
  <Override PartName="/xl/charts/style149.xml" ContentType="application/vnd.ms-office.chartstyle+xml"/>
  <Override PartName="/xl/charts/colors149.xml" ContentType="application/vnd.ms-office.chartcolorstyle+xml"/>
  <Override PartName="/xl/charts/chart150.xml" ContentType="application/vnd.openxmlformats-officedocument.drawingml.chart+xml"/>
  <Override PartName="/xl/charts/style150.xml" ContentType="application/vnd.ms-office.chartstyle+xml"/>
  <Override PartName="/xl/charts/colors150.xml" ContentType="application/vnd.ms-office.chartcolorstyle+xml"/>
  <Override PartName="/xl/charts/chart151.xml" ContentType="application/vnd.openxmlformats-officedocument.drawingml.chart+xml"/>
  <Override PartName="/xl/charts/style151.xml" ContentType="application/vnd.ms-office.chartstyle+xml"/>
  <Override PartName="/xl/charts/colors151.xml" ContentType="application/vnd.ms-office.chartcolorstyle+xml"/>
  <Override PartName="/xl/theme/themeOverride109.xml" ContentType="application/vnd.openxmlformats-officedocument.themeOverride+xml"/>
  <Override PartName="/xl/charts/chart152.xml" ContentType="application/vnd.openxmlformats-officedocument.drawingml.chart+xml"/>
  <Override PartName="/xl/charts/style152.xml" ContentType="application/vnd.ms-office.chartstyle+xml"/>
  <Override PartName="/xl/charts/colors152.xml" ContentType="application/vnd.ms-office.chartcolorstyle+xml"/>
  <Override PartName="/xl/theme/themeOverride110.xml" ContentType="application/vnd.openxmlformats-officedocument.themeOverride+xml"/>
  <Override PartName="/xl/charts/chart153.xml" ContentType="application/vnd.openxmlformats-officedocument.drawingml.chart+xml"/>
  <Override PartName="/xl/charts/style153.xml" ContentType="application/vnd.ms-office.chartstyle+xml"/>
  <Override PartName="/xl/charts/colors153.xml" ContentType="application/vnd.ms-office.chartcolorstyle+xml"/>
  <Override PartName="/xl/theme/themeOverride111.xml" ContentType="application/vnd.openxmlformats-officedocument.themeOverride+xml"/>
  <Override PartName="/xl/charts/chart154.xml" ContentType="application/vnd.openxmlformats-officedocument.drawingml.chart+xml"/>
  <Override PartName="/xl/charts/style154.xml" ContentType="application/vnd.ms-office.chartstyle+xml"/>
  <Override PartName="/xl/charts/colors154.xml" ContentType="application/vnd.ms-office.chartcolorstyle+xml"/>
  <Override PartName="/xl/theme/themeOverride112.xml" ContentType="application/vnd.openxmlformats-officedocument.themeOverride+xml"/>
  <Override PartName="/xl/charts/chart155.xml" ContentType="application/vnd.openxmlformats-officedocument.drawingml.chart+xml"/>
  <Override PartName="/xl/charts/style155.xml" ContentType="application/vnd.ms-office.chartstyle+xml"/>
  <Override PartName="/xl/charts/colors155.xml" ContentType="application/vnd.ms-office.chartcolorstyle+xml"/>
  <Override PartName="/xl/theme/themeOverride113.xml" ContentType="application/vnd.openxmlformats-officedocument.themeOverride+xml"/>
  <Override PartName="/xl/charts/chart156.xml" ContentType="application/vnd.openxmlformats-officedocument.drawingml.chart+xml"/>
  <Override PartName="/xl/charts/style156.xml" ContentType="application/vnd.ms-office.chartstyle+xml"/>
  <Override PartName="/xl/charts/colors156.xml" ContentType="application/vnd.ms-office.chartcolorstyle+xml"/>
  <Override PartName="/xl/theme/themeOverride114.xml" ContentType="application/vnd.openxmlformats-officedocument.themeOverride+xml"/>
  <Override PartName="/xl/charts/chart157.xml" ContentType="application/vnd.openxmlformats-officedocument.drawingml.chart+xml"/>
  <Override PartName="/xl/charts/style157.xml" ContentType="application/vnd.ms-office.chartstyle+xml"/>
  <Override PartName="/xl/charts/colors157.xml" ContentType="application/vnd.ms-office.chartcolorstyle+xml"/>
  <Override PartName="/xl/theme/themeOverride115.xml" ContentType="application/vnd.openxmlformats-officedocument.themeOverride+xml"/>
  <Override PartName="/xl/charts/chart158.xml" ContentType="application/vnd.openxmlformats-officedocument.drawingml.chart+xml"/>
  <Override PartName="/xl/charts/style158.xml" ContentType="application/vnd.ms-office.chartstyle+xml"/>
  <Override PartName="/xl/charts/colors158.xml" ContentType="application/vnd.ms-office.chartcolorstyle+xml"/>
  <Override PartName="/xl/theme/themeOverride116.xml" ContentType="application/vnd.openxmlformats-officedocument.themeOverride+xml"/>
  <Override PartName="/xl/drawings/drawing22.xml" ContentType="application/vnd.openxmlformats-officedocument.drawing+xml"/>
  <Override PartName="/xl/charts/chart159.xml" ContentType="application/vnd.openxmlformats-officedocument.drawingml.chart+xml"/>
  <Override PartName="/xl/charts/style159.xml" ContentType="application/vnd.ms-office.chartstyle+xml"/>
  <Override PartName="/xl/charts/colors159.xml" ContentType="application/vnd.ms-office.chartcolorstyle+xml"/>
  <Override PartName="/xl/charts/chart160.xml" ContentType="application/vnd.openxmlformats-officedocument.drawingml.chart+xml"/>
  <Override PartName="/xl/charts/style160.xml" ContentType="application/vnd.ms-office.chartstyle+xml"/>
  <Override PartName="/xl/charts/colors160.xml" ContentType="application/vnd.ms-office.chartcolorstyle+xml"/>
  <Override PartName="/xl/charts/chart161.xml" ContentType="application/vnd.openxmlformats-officedocument.drawingml.chart+xml"/>
  <Override PartName="/xl/charts/style161.xml" ContentType="application/vnd.ms-office.chartstyle+xml"/>
  <Override PartName="/xl/charts/colors161.xml" ContentType="application/vnd.ms-office.chartcolorstyle+xml"/>
  <Override PartName="/xl/theme/themeOverride117.xml" ContentType="application/vnd.openxmlformats-officedocument.themeOverride+xml"/>
  <Override PartName="/xl/charts/chart162.xml" ContentType="application/vnd.openxmlformats-officedocument.drawingml.chart+xml"/>
  <Override PartName="/xl/charts/style162.xml" ContentType="application/vnd.ms-office.chartstyle+xml"/>
  <Override PartName="/xl/charts/colors162.xml" ContentType="application/vnd.ms-office.chartcolorstyle+xml"/>
  <Override PartName="/xl/theme/themeOverride118.xml" ContentType="application/vnd.openxmlformats-officedocument.themeOverride+xml"/>
  <Override PartName="/xl/charts/chart163.xml" ContentType="application/vnd.openxmlformats-officedocument.drawingml.chart+xml"/>
  <Override PartName="/xl/charts/style163.xml" ContentType="application/vnd.ms-office.chartstyle+xml"/>
  <Override PartName="/xl/charts/colors163.xml" ContentType="application/vnd.ms-office.chartcolorstyle+xml"/>
  <Override PartName="/xl/theme/themeOverride119.xml" ContentType="application/vnd.openxmlformats-officedocument.themeOverride+xml"/>
  <Override PartName="/xl/charts/chart164.xml" ContentType="application/vnd.openxmlformats-officedocument.drawingml.chart+xml"/>
  <Override PartName="/xl/charts/style164.xml" ContentType="application/vnd.ms-office.chartstyle+xml"/>
  <Override PartName="/xl/charts/colors164.xml" ContentType="application/vnd.ms-office.chartcolorstyle+xml"/>
  <Override PartName="/xl/theme/themeOverride120.xml" ContentType="application/vnd.openxmlformats-officedocument.themeOverride+xml"/>
  <Override PartName="/xl/charts/chart165.xml" ContentType="application/vnd.openxmlformats-officedocument.drawingml.chart+xml"/>
  <Override PartName="/xl/charts/style165.xml" ContentType="application/vnd.ms-office.chartstyle+xml"/>
  <Override PartName="/xl/charts/colors165.xml" ContentType="application/vnd.ms-office.chartcolorstyle+xml"/>
  <Override PartName="/xl/theme/themeOverride121.xml" ContentType="application/vnd.openxmlformats-officedocument.themeOverride+xml"/>
  <Override PartName="/xl/charts/chart166.xml" ContentType="application/vnd.openxmlformats-officedocument.drawingml.chart+xml"/>
  <Override PartName="/xl/charts/style166.xml" ContentType="application/vnd.ms-office.chartstyle+xml"/>
  <Override PartName="/xl/charts/colors166.xml" ContentType="application/vnd.ms-office.chartcolorstyle+xml"/>
  <Override PartName="/xl/theme/themeOverride122.xml" ContentType="application/vnd.openxmlformats-officedocument.themeOverride+xml"/>
  <Override PartName="/xl/charts/chart167.xml" ContentType="application/vnd.openxmlformats-officedocument.drawingml.chart+xml"/>
  <Override PartName="/xl/charts/style167.xml" ContentType="application/vnd.ms-office.chartstyle+xml"/>
  <Override PartName="/xl/charts/colors167.xml" ContentType="application/vnd.ms-office.chartcolorstyle+xml"/>
  <Override PartName="/xl/theme/themeOverride123.xml" ContentType="application/vnd.openxmlformats-officedocument.themeOverride+xml"/>
  <Override PartName="/xl/charts/chart168.xml" ContentType="application/vnd.openxmlformats-officedocument.drawingml.chart+xml"/>
  <Override PartName="/xl/charts/style168.xml" ContentType="application/vnd.ms-office.chartstyle+xml"/>
  <Override PartName="/xl/charts/colors168.xml" ContentType="application/vnd.ms-office.chartcolorstyle+xml"/>
  <Override PartName="/xl/theme/themeOverride124.xml" ContentType="application/vnd.openxmlformats-officedocument.themeOverride+xml"/>
  <Override PartName="/xl/charts/chart169.xml" ContentType="application/vnd.openxmlformats-officedocument.drawingml.chart+xml"/>
  <Override PartName="/xl/charts/style169.xml" ContentType="application/vnd.ms-office.chartstyle+xml"/>
  <Override PartName="/xl/charts/colors169.xml" ContentType="application/vnd.ms-office.chartcolorstyle+xml"/>
  <Override PartName="/xl/theme/themeOverride125.xml" ContentType="application/vnd.openxmlformats-officedocument.themeOverride+xml"/>
  <Override PartName="/xl/charts/chart170.xml" ContentType="application/vnd.openxmlformats-officedocument.drawingml.chart+xml"/>
  <Override PartName="/xl/charts/style170.xml" ContentType="application/vnd.ms-office.chartstyle+xml"/>
  <Override PartName="/xl/charts/colors170.xml" ContentType="application/vnd.ms-office.chartcolorstyle+xml"/>
  <Override PartName="/xl/theme/themeOverride126.xml" ContentType="application/vnd.openxmlformats-officedocument.themeOverride+xml"/>
  <Override PartName="/xl/charts/chart171.xml" ContentType="application/vnd.openxmlformats-officedocument.drawingml.chart+xml"/>
  <Override PartName="/xl/charts/style171.xml" ContentType="application/vnd.ms-office.chartstyle+xml"/>
  <Override PartName="/xl/charts/colors171.xml" ContentType="application/vnd.ms-office.chartcolorstyle+xml"/>
  <Override PartName="/xl/theme/themeOverride127.xml" ContentType="application/vnd.openxmlformats-officedocument.themeOverride+xml"/>
  <Override PartName="/xl/charts/chart172.xml" ContentType="application/vnd.openxmlformats-officedocument.drawingml.chart+xml"/>
  <Override PartName="/xl/charts/style172.xml" ContentType="application/vnd.ms-office.chartstyle+xml"/>
  <Override PartName="/xl/charts/colors172.xml" ContentType="application/vnd.ms-office.chartcolorstyle+xml"/>
  <Override PartName="/xl/theme/themeOverride128.xml" ContentType="application/vnd.openxmlformats-officedocument.themeOverride+xml"/>
  <Override PartName="/xl/charts/chart173.xml" ContentType="application/vnd.openxmlformats-officedocument.drawingml.chart+xml"/>
  <Override PartName="/xl/charts/style173.xml" ContentType="application/vnd.ms-office.chartstyle+xml"/>
  <Override PartName="/xl/charts/colors173.xml" ContentType="application/vnd.ms-office.chartcolorstyle+xml"/>
  <Override PartName="/xl/theme/themeOverride129.xml" ContentType="application/vnd.openxmlformats-officedocument.themeOverride+xml"/>
  <Override PartName="/xl/charts/chart174.xml" ContentType="application/vnd.openxmlformats-officedocument.drawingml.chart+xml"/>
  <Override PartName="/xl/charts/style174.xml" ContentType="application/vnd.ms-office.chartstyle+xml"/>
  <Override PartName="/xl/charts/colors174.xml" ContentType="application/vnd.ms-office.chartcolorstyle+xml"/>
  <Override PartName="/xl/theme/themeOverride130.xml" ContentType="application/vnd.openxmlformats-officedocument.themeOverride+xml"/>
  <Override PartName="/xl/drawings/drawing23.xml" ContentType="application/vnd.openxmlformats-officedocument.drawing+xml"/>
  <Override PartName="/xl/charts/chart175.xml" ContentType="application/vnd.openxmlformats-officedocument.drawingml.chart+xml"/>
  <Override PartName="/xl/charts/style175.xml" ContentType="application/vnd.ms-office.chartstyle+xml"/>
  <Override PartName="/xl/charts/colors175.xml" ContentType="application/vnd.ms-office.chartcolorstyle+xml"/>
  <Override PartName="/xl/charts/chart176.xml" ContentType="application/vnd.openxmlformats-officedocument.drawingml.chart+xml"/>
  <Override PartName="/xl/charts/style176.xml" ContentType="application/vnd.ms-office.chartstyle+xml"/>
  <Override PartName="/xl/charts/colors176.xml" ContentType="application/vnd.ms-office.chartcolorstyle+xml"/>
  <Override PartName="/xl/charts/chart177.xml" ContentType="application/vnd.openxmlformats-officedocument.drawingml.chart+xml"/>
  <Override PartName="/xl/charts/style177.xml" ContentType="application/vnd.ms-office.chartstyle+xml"/>
  <Override PartName="/xl/charts/colors177.xml" ContentType="application/vnd.ms-office.chartcolorstyle+xml"/>
  <Override PartName="/xl/theme/themeOverride131.xml" ContentType="application/vnd.openxmlformats-officedocument.themeOverride+xml"/>
  <Override PartName="/xl/charts/chart178.xml" ContentType="application/vnd.openxmlformats-officedocument.drawingml.chart+xml"/>
  <Override PartName="/xl/charts/style178.xml" ContentType="application/vnd.ms-office.chartstyle+xml"/>
  <Override PartName="/xl/charts/colors178.xml" ContentType="application/vnd.ms-office.chartcolorstyle+xml"/>
  <Override PartName="/xl/theme/themeOverride132.xml" ContentType="application/vnd.openxmlformats-officedocument.themeOverride+xml"/>
  <Override PartName="/xl/charts/chart179.xml" ContentType="application/vnd.openxmlformats-officedocument.drawingml.chart+xml"/>
  <Override PartName="/xl/charts/style179.xml" ContentType="application/vnd.ms-office.chartstyle+xml"/>
  <Override PartName="/xl/charts/colors179.xml" ContentType="application/vnd.ms-office.chartcolorstyle+xml"/>
  <Override PartName="/xl/theme/themeOverride133.xml" ContentType="application/vnd.openxmlformats-officedocument.themeOverride+xml"/>
  <Override PartName="/xl/charts/chart180.xml" ContentType="application/vnd.openxmlformats-officedocument.drawingml.chart+xml"/>
  <Override PartName="/xl/charts/style180.xml" ContentType="application/vnd.ms-office.chartstyle+xml"/>
  <Override PartName="/xl/charts/colors180.xml" ContentType="application/vnd.ms-office.chartcolorstyle+xml"/>
  <Override PartName="/xl/theme/themeOverride134.xml" ContentType="application/vnd.openxmlformats-officedocument.themeOverride+xml"/>
  <Override PartName="/xl/charts/chart181.xml" ContentType="application/vnd.openxmlformats-officedocument.drawingml.chart+xml"/>
  <Override PartName="/xl/charts/style181.xml" ContentType="application/vnd.ms-office.chartstyle+xml"/>
  <Override PartName="/xl/charts/colors181.xml" ContentType="application/vnd.ms-office.chartcolorstyle+xml"/>
  <Override PartName="/xl/theme/themeOverride135.xml" ContentType="application/vnd.openxmlformats-officedocument.themeOverride+xml"/>
  <Override PartName="/xl/charts/chart182.xml" ContentType="application/vnd.openxmlformats-officedocument.drawingml.chart+xml"/>
  <Override PartName="/xl/charts/style182.xml" ContentType="application/vnd.ms-office.chartstyle+xml"/>
  <Override PartName="/xl/charts/colors182.xml" ContentType="application/vnd.ms-office.chartcolorstyle+xml"/>
  <Override PartName="/xl/theme/themeOverride136.xml" ContentType="application/vnd.openxmlformats-officedocument.themeOverride+xml"/>
  <Override PartName="/xl/charts/chart183.xml" ContentType="application/vnd.openxmlformats-officedocument.drawingml.chart+xml"/>
  <Override PartName="/xl/charts/style183.xml" ContentType="application/vnd.ms-office.chartstyle+xml"/>
  <Override PartName="/xl/charts/colors183.xml" ContentType="application/vnd.ms-office.chartcolorstyle+xml"/>
  <Override PartName="/xl/theme/themeOverride137.xml" ContentType="application/vnd.openxmlformats-officedocument.themeOverride+xml"/>
  <Override PartName="/xl/charts/chart184.xml" ContentType="application/vnd.openxmlformats-officedocument.drawingml.chart+xml"/>
  <Override PartName="/xl/charts/style184.xml" ContentType="application/vnd.ms-office.chartstyle+xml"/>
  <Override PartName="/xl/charts/colors184.xml" ContentType="application/vnd.ms-office.chartcolorstyle+xml"/>
  <Override PartName="/xl/theme/themeOverride138.xml" ContentType="application/vnd.openxmlformats-officedocument.themeOverride+xml"/>
  <Override PartName="/xl/charts/chart185.xml" ContentType="application/vnd.openxmlformats-officedocument.drawingml.chart+xml"/>
  <Override PartName="/xl/charts/style185.xml" ContentType="application/vnd.ms-office.chartstyle+xml"/>
  <Override PartName="/xl/charts/colors185.xml" ContentType="application/vnd.ms-office.chartcolorstyle+xml"/>
  <Override PartName="/xl/theme/themeOverride139.xml" ContentType="application/vnd.openxmlformats-officedocument.themeOverride+xml"/>
  <Override PartName="/xl/drawings/drawing24.xml" ContentType="application/vnd.openxmlformats-officedocument.drawing+xml"/>
  <Override PartName="/xl/charts/chart186.xml" ContentType="application/vnd.openxmlformats-officedocument.drawingml.chart+xml"/>
  <Override PartName="/xl/charts/style186.xml" ContentType="application/vnd.ms-office.chartstyle+xml"/>
  <Override PartName="/xl/charts/colors186.xml" ContentType="application/vnd.ms-office.chartcolorstyle+xml"/>
  <Override PartName="/xl/charts/chart187.xml" ContentType="application/vnd.openxmlformats-officedocument.drawingml.chart+xml"/>
  <Override PartName="/xl/charts/style187.xml" ContentType="application/vnd.ms-office.chartstyle+xml"/>
  <Override PartName="/xl/charts/colors187.xml" ContentType="application/vnd.ms-office.chartcolorstyle+xml"/>
  <Override PartName="/xl/charts/chart188.xml" ContentType="application/vnd.openxmlformats-officedocument.drawingml.chart+xml"/>
  <Override PartName="/xl/charts/style188.xml" ContentType="application/vnd.ms-office.chartstyle+xml"/>
  <Override PartName="/xl/charts/colors188.xml" ContentType="application/vnd.ms-office.chartcolorstyle+xml"/>
  <Override PartName="/xl/theme/themeOverride140.xml" ContentType="application/vnd.openxmlformats-officedocument.themeOverride+xml"/>
  <Override PartName="/xl/charts/chart189.xml" ContentType="application/vnd.openxmlformats-officedocument.drawingml.chart+xml"/>
  <Override PartName="/xl/charts/style189.xml" ContentType="application/vnd.ms-office.chartstyle+xml"/>
  <Override PartName="/xl/charts/colors189.xml" ContentType="application/vnd.ms-office.chartcolorstyle+xml"/>
  <Override PartName="/xl/theme/themeOverride141.xml" ContentType="application/vnd.openxmlformats-officedocument.themeOverride+xml"/>
  <Override PartName="/xl/charts/chart190.xml" ContentType="application/vnd.openxmlformats-officedocument.drawingml.chart+xml"/>
  <Override PartName="/xl/charts/style190.xml" ContentType="application/vnd.ms-office.chartstyle+xml"/>
  <Override PartName="/xl/charts/colors190.xml" ContentType="application/vnd.ms-office.chartcolorstyle+xml"/>
  <Override PartName="/xl/theme/themeOverride142.xml" ContentType="application/vnd.openxmlformats-officedocument.themeOverride+xml"/>
  <Override PartName="/xl/charts/chart191.xml" ContentType="application/vnd.openxmlformats-officedocument.drawingml.chart+xml"/>
  <Override PartName="/xl/charts/style191.xml" ContentType="application/vnd.ms-office.chartstyle+xml"/>
  <Override PartName="/xl/charts/colors191.xml" ContentType="application/vnd.ms-office.chartcolorstyle+xml"/>
  <Override PartName="/xl/theme/themeOverride143.xml" ContentType="application/vnd.openxmlformats-officedocument.themeOverride+xml"/>
  <Override PartName="/xl/charts/chart192.xml" ContentType="application/vnd.openxmlformats-officedocument.drawingml.chart+xml"/>
  <Override PartName="/xl/charts/style192.xml" ContentType="application/vnd.ms-office.chartstyle+xml"/>
  <Override PartName="/xl/charts/colors192.xml" ContentType="application/vnd.ms-office.chartcolorstyle+xml"/>
  <Override PartName="/xl/theme/themeOverride144.xml" ContentType="application/vnd.openxmlformats-officedocument.themeOverride+xml"/>
  <Override PartName="/xl/charts/chart193.xml" ContentType="application/vnd.openxmlformats-officedocument.drawingml.chart+xml"/>
  <Override PartName="/xl/charts/style193.xml" ContentType="application/vnd.ms-office.chartstyle+xml"/>
  <Override PartName="/xl/charts/colors193.xml" ContentType="application/vnd.ms-office.chartcolorstyle+xml"/>
  <Override PartName="/xl/theme/themeOverride145.xml" ContentType="application/vnd.openxmlformats-officedocument.themeOverride+xml"/>
  <Override PartName="/xl/drawings/drawing25.xml" ContentType="application/vnd.openxmlformats-officedocument.drawing+xml"/>
  <Override PartName="/xl/charts/chart194.xml" ContentType="application/vnd.openxmlformats-officedocument.drawingml.chart+xml"/>
  <Override PartName="/xl/charts/style194.xml" ContentType="application/vnd.ms-office.chartstyle+xml"/>
  <Override PartName="/xl/charts/colors194.xml" ContentType="application/vnd.ms-office.chartcolorstyle+xml"/>
  <Override PartName="/xl/charts/chart195.xml" ContentType="application/vnd.openxmlformats-officedocument.drawingml.chart+xml"/>
  <Override PartName="/xl/charts/style195.xml" ContentType="application/vnd.ms-office.chartstyle+xml"/>
  <Override PartName="/xl/charts/colors195.xml" ContentType="application/vnd.ms-office.chartcolorstyle+xml"/>
  <Override PartName="/xl/charts/chart196.xml" ContentType="application/vnd.openxmlformats-officedocument.drawingml.chart+xml"/>
  <Override PartName="/xl/charts/style196.xml" ContentType="application/vnd.ms-office.chartstyle+xml"/>
  <Override PartName="/xl/charts/colors196.xml" ContentType="application/vnd.ms-office.chartcolorstyle+xml"/>
  <Override PartName="/xl/theme/themeOverride146.xml" ContentType="application/vnd.openxmlformats-officedocument.themeOverride+xml"/>
  <Override PartName="/xl/charts/chart197.xml" ContentType="application/vnd.openxmlformats-officedocument.drawingml.chart+xml"/>
  <Override PartName="/xl/charts/style197.xml" ContentType="application/vnd.ms-office.chartstyle+xml"/>
  <Override PartName="/xl/charts/colors197.xml" ContentType="application/vnd.ms-office.chartcolorstyle+xml"/>
  <Override PartName="/xl/theme/themeOverride147.xml" ContentType="application/vnd.openxmlformats-officedocument.themeOverride+xml"/>
  <Override PartName="/xl/charts/chart198.xml" ContentType="application/vnd.openxmlformats-officedocument.drawingml.chart+xml"/>
  <Override PartName="/xl/charts/style198.xml" ContentType="application/vnd.ms-office.chartstyle+xml"/>
  <Override PartName="/xl/charts/colors198.xml" ContentType="application/vnd.ms-office.chartcolorstyle+xml"/>
  <Override PartName="/xl/theme/themeOverride148.xml" ContentType="application/vnd.openxmlformats-officedocument.themeOverride+xml"/>
  <Override PartName="/xl/charts/chart199.xml" ContentType="application/vnd.openxmlformats-officedocument.drawingml.chart+xml"/>
  <Override PartName="/xl/charts/style199.xml" ContentType="application/vnd.ms-office.chartstyle+xml"/>
  <Override PartName="/xl/charts/colors199.xml" ContentType="application/vnd.ms-office.chartcolorstyle+xml"/>
  <Override PartName="/xl/theme/themeOverride149.xml" ContentType="application/vnd.openxmlformats-officedocument.themeOverride+xml"/>
  <Override PartName="/xl/charts/chart200.xml" ContentType="application/vnd.openxmlformats-officedocument.drawingml.chart+xml"/>
  <Override PartName="/xl/charts/style200.xml" ContentType="application/vnd.ms-office.chartstyle+xml"/>
  <Override PartName="/xl/charts/colors200.xml" ContentType="application/vnd.ms-office.chartcolorstyle+xml"/>
  <Override PartName="/xl/theme/themeOverride150.xml" ContentType="application/vnd.openxmlformats-officedocument.themeOverride+xml"/>
  <Override PartName="/xl/drawings/drawing26.xml" ContentType="application/vnd.openxmlformats-officedocument.drawing+xml"/>
  <Override PartName="/xl/charts/chart201.xml" ContentType="application/vnd.openxmlformats-officedocument.drawingml.chart+xml"/>
  <Override PartName="/xl/charts/style201.xml" ContentType="application/vnd.ms-office.chartstyle+xml"/>
  <Override PartName="/xl/charts/colors201.xml" ContentType="application/vnd.ms-office.chartcolorstyle+xml"/>
  <Override PartName="/xl/charts/chart202.xml" ContentType="application/vnd.openxmlformats-officedocument.drawingml.chart+xml"/>
  <Override PartName="/xl/charts/style202.xml" ContentType="application/vnd.ms-office.chartstyle+xml"/>
  <Override PartName="/xl/charts/colors202.xml" ContentType="application/vnd.ms-office.chartcolorstyle+xml"/>
  <Override PartName="/xl/charts/chart203.xml" ContentType="application/vnd.openxmlformats-officedocument.drawingml.chart+xml"/>
  <Override PartName="/xl/charts/style203.xml" ContentType="application/vnd.ms-office.chartstyle+xml"/>
  <Override PartName="/xl/charts/colors203.xml" ContentType="application/vnd.ms-office.chartcolorstyle+xml"/>
  <Override PartName="/xl/theme/themeOverride151.xml" ContentType="application/vnd.openxmlformats-officedocument.themeOverride+xml"/>
  <Override PartName="/xl/charts/chart204.xml" ContentType="application/vnd.openxmlformats-officedocument.drawingml.chart+xml"/>
  <Override PartName="/xl/charts/style204.xml" ContentType="application/vnd.ms-office.chartstyle+xml"/>
  <Override PartName="/xl/charts/colors204.xml" ContentType="application/vnd.ms-office.chartcolorstyle+xml"/>
  <Override PartName="/xl/theme/themeOverride152.xml" ContentType="application/vnd.openxmlformats-officedocument.themeOverride+xml"/>
  <Override PartName="/xl/charts/chart205.xml" ContentType="application/vnd.openxmlformats-officedocument.drawingml.chart+xml"/>
  <Override PartName="/xl/charts/style205.xml" ContentType="application/vnd.ms-office.chartstyle+xml"/>
  <Override PartName="/xl/charts/colors205.xml" ContentType="application/vnd.ms-office.chartcolorstyle+xml"/>
  <Override PartName="/xl/drawings/drawing27.xml" ContentType="application/vnd.openxmlformats-officedocument.drawingml.chartshapes+xml"/>
  <Override PartName="/xl/charts/chart206.xml" ContentType="application/vnd.openxmlformats-officedocument.drawingml.chart+xml"/>
  <Override PartName="/xl/charts/style206.xml" ContentType="application/vnd.ms-office.chartstyle+xml"/>
  <Override PartName="/xl/charts/colors206.xml" ContentType="application/vnd.ms-office.chartcolorstyle+xml"/>
  <Override PartName="/xl/drawings/drawing28.xml" ContentType="application/vnd.openxmlformats-officedocument.drawingml.chartshapes+xml"/>
  <Override PartName="/xl/charts/chart207.xml" ContentType="application/vnd.openxmlformats-officedocument.drawingml.chart+xml"/>
  <Override PartName="/xl/charts/style207.xml" ContentType="application/vnd.ms-office.chartstyle+xml"/>
  <Override PartName="/xl/charts/colors207.xml" ContentType="application/vnd.ms-office.chartcolorstyle+xml"/>
  <Override PartName="/xl/drawings/drawing29.xml" ContentType="application/vnd.openxmlformats-officedocument.drawingml.chartshapes+xml"/>
  <Override PartName="/xl/charts/chart208.xml" ContentType="application/vnd.openxmlformats-officedocument.drawingml.chart+xml"/>
  <Override PartName="/xl/charts/style208.xml" ContentType="application/vnd.ms-office.chartstyle+xml"/>
  <Override PartName="/xl/charts/colors208.xml" ContentType="application/vnd.ms-office.chartcolorstyle+xml"/>
  <Override PartName="/xl/drawings/drawing30.xml" ContentType="application/vnd.openxmlformats-officedocument.drawingml.chartshapes+xml"/>
  <Override PartName="/xl/drawings/drawing31.xml" ContentType="application/vnd.openxmlformats-officedocument.drawing+xml"/>
  <Override PartName="/xl/charts/chart209.xml" ContentType="application/vnd.openxmlformats-officedocument.drawingml.chart+xml"/>
  <Override PartName="/xl/charts/style209.xml" ContentType="application/vnd.ms-office.chartstyle+xml"/>
  <Override PartName="/xl/charts/colors209.xml" ContentType="application/vnd.ms-office.chartcolorstyle+xml"/>
  <Override PartName="/xl/charts/chart210.xml" ContentType="application/vnd.openxmlformats-officedocument.drawingml.chart+xml"/>
  <Override PartName="/xl/charts/style210.xml" ContentType="application/vnd.ms-office.chartstyle+xml"/>
  <Override PartName="/xl/charts/colors210.xml" ContentType="application/vnd.ms-office.chartcolorstyle+xml"/>
  <Override PartName="/xl/charts/chart211.xml" ContentType="application/vnd.openxmlformats-officedocument.drawingml.chart+xml"/>
  <Override PartName="/xl/charts/style211.xml" ContentType="application/vnd.ms-office.chartstyle+xml"/>
  <Override PartName="/xl/charts/colors211.xml" ContentType="application/vnd.ms-office.chartcolorstyle+xml"/>
  <Override PartName="/xl/charts/chart212.xml" ContentType="application/vnd.openxmlformats-officedocument.drawingml.chart+xml"/>
  <Override PartName="/xl/charts/style212.xml" ContentType="application/vnd.ms-office.chartstyle+xml"/>
  <Override PartName="/xl/charts/colors212.xml" ContentType="application/vnd.ms-office.chartcolorstyle+xml"/>
  <Override PartName="/xl/charts/chart213.xml" ContentType="application/vnd.openxmlformats-officedocument.drawingml.chart+xml"/>
  <Override PartName="/xl/charts/style213.xml" ContentType="application/vnd.ms-office.chartstyle+xml"/>
  <Override PartName="/xl/charts/colors213.xml" ContentType="application/vnd.ms-office.chartcolorstyle+xml"/>
  <Override PartName="/xl/charts/chart214.xml" ContentType="application/vnd.openxmlformats-officedocument.drawingml.chart+xml"/>
  <Override PartName="/xl/charts/style214.xml" ContentType="application/vnd.ms-office.chartstyle+xml"/>
  <Override PartName="/xl/charts/colors214.xml" ContentType="application/vnd.ms-office.chartcolorstyle+xml"/>
  <Override PartName="/xl/charts/chart215.xml" ContentType="application/vnd.openxmlformats-officedocument.drawingml.chart+xml"/>
  <Override PartName="/xl/charts/style215.xml" ContentType="application/vnd.ms-office.chartstyle+xml"/>
  <Override PartName="/xl/charts/colors215.xml" ContentType="application/vnd.ms-office.chartcolorstyle+xml"/>
  <Override PartName="/xl/charts/chart216.xml" ContentType="application/vnd.openxmlformats-officedocument.drawingml.chart+xml"/>
  <Override PartName="/xl/charts/style216.xml" ContentType="application/vnd.ms-office.chartstyle+xml"/>
  <Override PartName="/xl/charts/colors216.xml" ContentType="application/vnd.ms-office.chartcolorsty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DieseArbeitsmappe"/>
  <mc:AlternateContent xmlns:mc="http://schemas.openxmlformats.org/markup-compatibility/2006">
    <mc:Choice Requires="x15">
      <x15ac:absPath xmlns:x15ac="http://schemas.microsoft.com/office/spreadsheetml/2010/11/ac" url="https://d.docs.live.net/54e6b34bf22a3dc8/VGR-Daten/"/>
    </mc:Choice>
  </mc:AlternateContent>
  <xr:revisionPtr revIDLastSave="853" documentId="8_{79FA57A1-4D64-415C-9057-F63BEF52CF7F}" xr6:coauthVersionLast="47" xr6:coauthVersionMax="47" xr10:uidLastSave="{4B23EDED-5422-48FF-ADDB-756FBF047CA3}"/>
  <bookViews>
    <workbookView xWindow="2370" yWindow="530" windowWidth="17370" windowHeight="9020" xr2:uid="{5A1AC76B-1D5F-4E52-A4BC-7C469BBDA39E}"/>
  </bookViews>
  <sheets>
    <sheet name="Inhalt" sheetId="5" r:id="rId1"/>
    <sheet name="Wirtschaftskraft" sheetId="1" r:id="rId2"/>
    <sheet name="Abb Wirtschaftskraft" sheetId="30" r:id="rId3"/>
    <sheet name="Wirtschaftswachstum" sheetId="2" r:id="rId4"/>
    <sheet name="Abb Wirtschaftswachstum" sheetId="31" r:id="rId5"/>
    <sheet name="Investitionen" sheetId="25" r:id="rId6"/>
    <sheet name="Abb Investitionen" sheetId="32" r:id="rId7"/>
    <sheet name="Arbeitsangebot" sheetId="3" r:id="rId8"/>
    <sheet name="Abb Arbeitsangebot" sheetId="33" r:id="rId9"/>
    <sheet name="Arbeitsnachfrage" sheetId="4" r:id="rId10"/>
    <sheet name="Abb Arbeitsnachfrage" sheetId="34" r:id="rId11"/>
    <sheet name="Arbeitslosigkeit" sheetId="6" r:id="rId12"/>
    <sheet name="Abb Arbeitslosigkeit" sheetId="35" r:id="rId13"/>
    <sheet name="Löhne, Einkommen" sheetId="7" r:id="rId14"/>
    <sheet name="Abb Löhne, Einkommen" sheetId="36" r:id="rId15"/>
    <sheet name="Einkommensverteilung" sheetId="9" r:id="rId16"/>
    <sheet name="Abb Einkommensverteilung" sheetId="37" r:id="rId17"/>
    <sheet name="Renten" sheetId="11" r:id="rId18"/>
    <sheet name="Abb Renten" sheetId="38" r:id="rId19"/>
    <sheet name="Vermögen" sheetId="20" r:id="rId20"/>
    <sheet name="Abb Vermögen" sheetId="39" r:id="rId21"/>
    <sheet name="Lohnstückkosten" sheetId="10" r:id="rId22"/>
    <sheet name="Abb Lohnstückkosten" sheetId="40" r:id="rId23"/>
    <sheet name="Selbständige" sheetId="8" r:id="rId24"/>
    <sheet name="Abb Selbständige" sheetId="41" r:id="rId25"/>
    <sheet name="Industrie" sheetId="12" r:id="rId26"/>
    <sheet name="Abb Industrie" sheetId="42" r:id="rId27"/>
    <sheet name="Branchenstruktur Industrie" sheetId="14" r:id="rId28"/>
    <sheet name="Wirtschaftsstruktur" sheetId="23" r:id="rId29"/>
    <sheet name="Abb Wirtschaftsstruktur" sheetId="43" r:id="rId30"/>
    <sheet name="SV-Beschäftigte" sheetId="22" r:id="rId31"/>
    <sheet name="Abb SV-Beschäftigte" sheetId="45" r:id="rId32"/>
    <sheet name="Branchen SV-Beschäftigte" sheetId="57" r:id="rId33"/>
    <sheet name="Branchen SV-Beschäftigte sort" sheetId="58" r:id="rId34"/>
    <sheet name="Außenhandel" sheetId="24" r:id="rId35"/>
    <sheet name="Abb Außenhandel" sheetId="46" r:id="rId36"/>
    <sheet name="Bevölkerung" sheetId="13" r:id="rId37"/>
    <sheet name="Abb Bevölkerung" sheetId="47" r:id="rId38"/>
    <sheet name="Bevölkerungsprognose" sheetId="15" r:id="rId39"/>
    <sheet name="Abb Bevölkerungsprognose" sheetId="48" r:id="rId40"/>
    <sheet name="Innovation" sheetId="16" r:id="rId41"/>
    <sheet name="Abb Innovation" sheetId="44" r:id="rId42"/>
    <sheet name="Hochschulen" sheetId="18" r:id="rId43"/>
    <sheet name="Abb Hochschulen" sheetId="49" r:id="rId44"/>
    <sheet name="Bildung" sheetId="21" r:id="rId45"/>
    <sheet name="Abb Bildung" sheetId="50" r:id="rId46"/>
    <sheet name="Unternehmen" sheetId="17" r:id="rId47"/>
    <sheet name="Abb Unternehmen" sheetId="51" r:id="rId48"/>
    <sheet name="Staat" sheetId="19" r:id="rId49"/>
    <sheet name="Abb Staat" sheetId="52" r:id="rId50"/>
    <sheet name="Sonstiges" sheetId="26" r:id="rId51"/>
    <sheet name="Abb Sonstiges" sheetId="53" r:id="rId52"/>
    <sheet name="Zufriedenheit" sheetId="28" r:id="rId53"/>
    <sheet name="Abb Zufriedenheit" sheetId="54" r:id="rId54"/>
    <sheet name="Binnendifferenzierung" sheetId="29" r:id="rId55"/>
    <sheet name="Abb Binnendifferenzierung" sheetId="55" r:id="rId56"/>
    <sheet name="EU-Vergleichsdaten" sheetId="27" r:id="rId57"/>
    <sheet name="Abb EU-Vergleichsdaten" sheetId="56" r:id="rId58"/>
  </sheets>
  <externalReferences>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s>
  <calcPr calcId="191028" iterate="1" iterateDelta="0.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40" i="36" l="1"/>
  <c r="J39" i="36"/>
  <c r="Y38" i="36"/>
  <c r="X38" i="36"/>
  <c r="W38" i="36"/>
  <c r="V38" i="36"/>
  <c r="U38" i="36"/>
  <c r="T38" i="36"/>
  <c r="S38" i="36"/>
  <c r="R38" i="36"/>
  <c r="Q38" i="36"/>
  <c r="P38" i="36"/>
  <c r="O37" i="36"/>
  <c r="N36" i="36"/>
  <c r="M36" i="36"/>
  <c r="L36" i="36"/>
  <c r="K36" i="36"/>
  <c r="J36" i="36"/>
  <c r="I36" i="36"/>
  <c r="I45" i="36"/>
  <c r="P50" i="36"/>
  <c r="J49" i="36"/>
  <c r="Y48" i="36"/>
  <c r="X48" i="36"/>
  <c r="W48" i="36"/>
  <c r="V48" i="36"/>
  <c r="U48" i="36"/>
  <c r="T48" i="36"/>
  <c r="S48" i="36"/>
  <c r="R48" i="36"/>
  <c r="Q48" i="36"/>
  <c r="P48" i="36"/>
  <c r="O47" i="36"/>
  <c r="N46" i="36"/>
  <c r="M46" i="36"/>
  <c r="L46" i="36"/>
  <c r="K46" i="36"/>
  <c r="J46" i="36"/>
  <c r="I46" i="36"/>
  <c r="A81" i="16"/>
  <c r="V48" i="7"/>
  <c r="U48" i="7"/>
  <c r="T48" i="7"/>
  <c r="S48" i="7"/>
  <c r="R48" i="7"/>
  <c r="Q48" i="7"/>
  <c r="P48" i="7"/>
  <c r="O48" i="7"/>
  <c r="N48" i="7"/>
  <c r="M48" i="7"/>
  <c r="L48" i="7"/>
  <c r="K48" i="7"/>
  <c r="J48" i="7"/>
  <c r="I48" i="7"/>
  <c r="H48" i="7"/>
  <c r="G48" i="7"/>
  <c r="F48" i="7"/>
  <c r="E48" i="7"/>
  <c r="D48" i="7"/>
  <c r="C48" i="7"/>
  <c r="B48" i="7"/>
  <c r="V41" i="7"/>
  <c r="U41" i="7"/>
  <c r="T41" i="7"/>
  <c r="S41" i="7"/>
  <c r="R41" i="7"/>
  <c r="Q41" i="7"/>
  <c r="P41" i="7"/>
  <c r="O41" i="7"/>
  <c r="N41" i="7"/>
  <c r="M41" i="7"/>
  <c r="L41" i="7"/>
  <c r="K41" i="7"/>
  <c r="J41" i="7"/>
  <c r="I41" i="7"/>
  <c r="H41" i="7"/>
  <c r="G41" i="7"/>
  <c r="F41" i="7"/>
  <c r="E41" i="7"/>
  <c r="D41" i="7"/>
  <c r="C41" i="7"/>
  <c r="B41" i="7"/>
  <c r="C36" i="2"/>
  <c r="A4" i="22"/>
  <c r="B4" i="4" l="1"/>
  <c r="A66" i="58" l="1"/>
  <c r="A67" i="58" s="1"/>
  <c r="V66" i="58" l="1"/>
  <c r="J7" i="57"/>
  <c r="T66" i="58"/>
  <c r="T7" i="57"/>
  <c r="R7" i="57"/>
  <c r="P7" i="57"/>
  <c r="O7" i="57"/>
  <c r="L7" i="57"/>
  <c r="G7" i="57"/>
  <c r="F7" i="57"/>
  <c r="D7" i="57"/>
  <c r="C7" i="57"/>
  <c r="Q6" i="57"/>
  <c r="N6" i="57"/>
  <c r="F6" i="57"/>
  <c r="E6" i="57"/>
  <c r="Q5" i="57"/>
  <c r="P67" i="58"/>
  <c r="N67" i="58"/>
  <c r="M66" i="58"/>
  <c r="D66" i="58"/>
  <c r="L67" i="58"/>
  <c r="C67" i="58"/>
  <c r="I67" i="58"/>
  <c r="H67" i="58"/>
  <c r="J67" i="58"/>
  <c r="K67" i="58"/>
  <c r="S67" i="58"/>
  <c r="G67" i="58"/>
  <c r="I66" i="58"/>
  <c r="H66" i="58"/>
  <c r="J66" i="58"/>
  <c r="K66" i="58"/>
  <c r="O66" i="58"/>
  <c r="C6" i="57"/>
  <c r="B7" i="57"/>
  <c r="B6" i="57"/>
  <c r="V7" i="57"/>
  <c r="U7" i="57"/>
  <c r="Q7" i="57"/>
  <c r="N7" i="57"/>
  <c r="M7" i="57"/>
  <c r="K7" i="57"/>
  <c r="I7" i="57"/>
  <c r="H7" i="57"/>
  <c r="E7" i="57"/>
  <c r="V6" i="57"/>
  <c r="U6" i="57"/>
  <c r="T6" i="57"/>
  <c r="S6" i="57"/>
  <c r="R6" i="57"/>
  <c r="P6" i="57"/>
  <c r="O6" i="57"/>
  <c r="M6" i="57"/>
  <c r="L6" i="57"/>
  <c r="K6" i="57"/>
  <c r="J6" i="57"/>
  <c r="I6" i="57"/>
  <c r="H6" i="57"/>
  <c r="G6" i="57"/>
  <c r="D6" i="57"/>
  <c r="U5" i="57"/>
  <c r="T5" i="57"/>
  <c r="S5" i="57"/>
  <c r="R5" i="57"/>
  <c r="O5" i="57"/>
  <c r="N5" i="57"/>
  <c r="M5" i="57"/>
  <c r="L5" i="57"/>
  <c r="K5" i="57"/>
  <c r="J5" i="57"/>
  <c r="I5" i="57"/>
  <c r="H5" i="57"/>
  <c r="G5" i="57"/>
  <c r="F5" i="57"/>
  <c r="E5" i="57"/>
  <c r="C5" i="57"/>
  <c r="B5" i="57"/>
  <c r="A7" i="57"/>
  <c r="A6" i="57"/>
  <c r="V5" i="57" l="1"/>
  <c r="V67" i="58"/>
  <c r="Y6" i="57"/>
  <c r="X6" i="57" s="1"/>
  <c r="L66" i="58"/>
  <c r="D67" i="58"/>
  <c r="U66" i="58"/>
  <c r="E67" i="58"/>
  <c r="Q67" i="58"/>
  <c r="D5" i="57"/>
  <c r="N66" i="58"/>
  <c r="F67" i="58"/>
  <c r="R67" i="58"/>
  <c r="T67" i="58"/>
  <c r="U67" i="58"/>
  <c r="E66" i="58"/>
  <c r="M67" i="58"/>
  <c r="P5" i="57"/>
  <c r="AA5" i="57" s="1"/>
  <c r="Z5" i="57" s="1"/>
  <c r="F66" i="58"/>
  <c r="R66" i="58"/>
  <c r="P66" i="58"/>
  <c r="Q66" i="58"/>
  <c r="G66" i="58"/>
  <c r="S66" i="58"/>
  <c r="O67" i="58"/>
  <c r="AA6" i="57"/>
  <c r="Z6" i="57" s="1"/>
  <c r="S7" i="57"/>
  <c r="Y7" i="57" s="1"/>
  <c r="X7" i="57" s="1"/>
  <c r="C66" i="58"/>
  <c r="B67" i="58"/>
  <c r="B66" i="58"/>
  <c r="AA7" i="57"/>
  <c r="Z7" i="57" s="1"/>
  <c r="V81" i="23"/>
  <c r="U81" i="23"/>
  <c r="T81" i="23"/>
  <c r="S81" i="23"/>
  <c r="R81" i="23"/>
  <c r="Q81" i="23"/>
  <c r="P81" i="23"/>
  <c r="O81" i="23"/>
  <c r="N81" i="23"/>
  <c r="M81" i="23"/>
  <c r="L81" i="23"/>
  <c r="K81" i="23"/>
  <c r="J81" i="23"/>
  <c r="I81" i="23"/>
  <c r="H81" i="23"/>
  <c r="G81" i="23"/>
  <c r="F81" i="23"/>
  <c r="E81" i="23"/>
  <c r="D81" i="23"/>
  <c r="C81" i="23"/>
  <c r="B81" i="23"/>
  <c r="V80" i="23"/>
  <c r="U80" i="23"/>
  <c r="T80" i="23"/>
  <c r="S80" i="23"/>
  <c r="R80" i="23"/>
  <c r="Q80" i="23"/>
  <c r="P80" i="23"/>
  <c r="O80" i="23"/>
  <c r="N80" i="23"/>
  <c r="M80" i="23"/>
  <c r="L80" i="23"/>
  <c r="K80" i="23"/>
  <c r="J80" i="23"/>
  <c r="I80" i="23"/>
  <c r="H80" i="23"/>
  <c r="G80" i="23"/>
  <c r="F80" i="23"/>
  <c r="E80" i="23"/>
  <c r="D80" i="23"/>
  <c r="C80" i="23"/>
  <c r="B80" i="23"/>
  <c r="V79" i="23"/>
  <c r="U79" i="23"/>
  <c r="T79" i="23"/>
  <c r="S79" i="23"/>
  <c r="R79" i="23"/>
  <c r="Q79" i="23"/>
  <c r="P79" i="23"/>
  <c r="O79" i="23"/>
  <c r="N79" i="23"/>
  <c r="M79" i="23"/>
  <c r="L79" i="23"/>
  <c r="K79" i="23"/>
  <c r="J79" i="23"/>
  <c r="I79" i="23"/>
  <c r="H79" i="23"/>
  <c r="G79" i="23"/>
  <c r="F79" i="23"/>
  <c r="E79" i="23"/>
  <c r="D79" i="23"/>
  <c r="C79" i="23"/>
  <c r="B79" i="23"/>
  <c r="V78" i="23"/>
  <c r="U78" i="23"/>
  <c r="T78" i="23"/>
  <c r="S78" i="23"/>
  <c r="R78" i="23"/>
  <c r="Q78" i="23"/>
  <c r="P78" i="23"/>
  <c r="O78" i="23"/>
  <c r="N78" i="23"/>
  <c r="M78" i="23"/>
  <c r="L78" i="23"/>
  <c r="K78" i="23"/>
  <c r="J78" i="23"/>
  <c r="I78" i="23"/>
  <c r="H78" i="23"/>
  <c r="G78" i="23"/>
  <c r="F78" i="23"/>
  <c r="E78" i="23"/>
  <c r="D78" i="23"/>
  <c r="C78" i="23"/>
  <c r="B78" i="23"/>
  <c r="V77" i="23"/>
  <c r="U77" i="23"/>
  <c r="T77" i="23"/>
  <c r="S77" i="23"/>
  <c r="R77" i="23"/>
  <c r="Q77" i="23"/>
  <c r="P77" i="23"/>
  <c r="O77" i="23"/>
  <c r="N77" i="23"/>
  <c r="M77" i="23"/>
  <c r="L77" i="23"/>
  <c r="K77" i="23"/>
  <c r="J77" i="23"/>
  <c r="I77" i="23"/>
  <c r="H77" i="23"/>
  <c r="G77" i="23"/>
  <c r="F77" i="23"/>
  <c r="E77" i="23"/>
  <c r="D77" i="23"/>
  <c r="C77" i="23"/>
  <c r="B77" i="23"/>
  <c r="V76" i="23"/>
  <c r="U76" i="23"/>
  <c r="T76" i="23"/>
  <c r="S76" i="23"/>
  <c r="R76" i="23"/>
  <c r="Q76" i="23"/>
  <c r="P76" i="23"/>
  <c r="O76" i="23"/>
  <c r="N76" i="23"/>
  <c r="M76" i="23"/>
  <c r="L76" i="23"/>
  <c r="K76" i="23"/>
  <c r="J76" i="23"/>
  <c r="I76" i="23"/>
  <c r="H76" i="23"/>
  <c r="G76" i="23"/>
  <c r="F76" i="23"/>
  <c r="E76" i="23"/>
  <c r="D76" i="23"/>
  <c r="C76" i="23"/>
  <c r="B76" i="23"/>
  <c r="A77" i="23"/>
  <c r="A78" i="23"/>
  <c r="A79" i="23"/>
  <c r="A80" i="23"/>
  <c r="A81" i="23"/>
  <c r="A76" i="23"/>
  <c r="Y5" i="57" l="1"/>
  <c r="X5" i="57" s="1"/>
  <c r="Z2" i="14"/>
  <c r="X2" i="14"/>
  <c r="Z2" i="11"/>
  <c r="X2" i="11"/>
  <c r="AA49" i="17"/>
  <c r="Z49" i="17" s="1"/>
  <c r="Y49" i="17"/>
  <c r="X49" i="17" s="1"/>
  <c r="A80" i="16"/>
  <c r="V80" i="16"/>
  <c r="U80" i="16"/>
  <c r="T80" i="16"/>
  <c r="S80" i="16"/>
  <c r="R80" i="16"/>
  <c r="Q80" i="16"/>
  <c r="P80" i="16"/>
  <c r="O80" i="16"/>
  <c r="N80" i="16"/>
  <c r="M80" i="16"/>
  <c r="L80" i="16"/>
  <c r="G80" i="16"/>
  <c r="F80" i="16"/>
  <c r="E80" i="16"/>
  <c r="D80" i="16"/>
  <c r="C80" i="16"/>
  <c r="V79" i="16"/>
  <c r="U79" i="16"/>
  <c r="T79" i="16"/>
  <c r="S79" i="16"/>
  <c r="R79" i="16"/>
  <c r="Q79" i="16"/>
  <c r="P79" i="16"/>
  <c r="O79" i="16"/>
  <c r="N79" i="16"/>
  <c r="M79" i="16"/>
  <c r="L79" i="16"/>
  <c r="G79" i="16"/>
  <c r="F79" i="16"/>
  <c r="E79" i="16"/>
  <c r="D79" i="16"/>
  <c r="C79" i="16"/>
  <c r="V78" i="16"/>
  <c r="U78" i="16"/>
  <c r="T78" i="16"/>
  <c r="S78" i="16"/>
  <c r="R78" i="16"/>
  <c r="Q78" i="16"/>
  <c r="P78" i="16"/>
  <c r="O78" i="16"/>
  <c r="N78" i="16"/>
  <c r="M78" i="16"/>
  <c r="L78" i="16"/>
  <c r="G78" i="16"/>
  <c r="F78" i="16"/>
  <c r="E78" i="16"/>
  <c r="D78" i="16"/>
  <c r="C78" i="16"/>
  <c r="V77" i="16"/>
  <c r="U77" i="16"/>
  <c r="T77" i="16"/>
  <c r="S77" i="16"/>
  <c r="R77" i="16"/>
  <c r="Q77" i="16"/>
  <c r="P77" i="16"/>
  <c r="O77" i="16"/>
  <c r="N77" i="16"/>
  <c r="M77" i="16"/>
  <c r="L77" i="16"/>
  <c r="G77" i="16"/>
  <c r="F77" i="16"/>
  <c r="E77" i="16"/>
  <c r="D77" i="16"/>
  <c r="C77" i="16"/>
  <c r="B80" i="16"/>
  <c r="B79" i="16"/>
  <c r="B78" i="16"/>
  <c r="B77" i="16"/>
  <c r="A78" i="16"/>
  <c r="A79" i="16" s="1"/>
  <c r="Y77" i="16" l="1"/>
  <c r="X77" i="16" s="1"/>
  <c r="Y78" i="16"/>
  <c r="X78" i="16" s="1"/>
  <c r="AA79" i="16"/>
  <c r="Z79" i="16" s="1"/>
  <c r="AA80" i="16"/>
  <c r="Z80" i="16" s="1"/>
  <c r="AA77" i="16"/>
  <c r="Z77" i="16" s="1"/>
  <c r="Y80" i="16"/>
  <c r="X80" i="16" s="1"/>
  <c r="AA78" i="16"/>
  <c r="Z78" i="16" s="1"/>
  <c r="Y79" i="16"/>
  <c r="X79" i="16" s="1"/>
  <c r="A41" i="23"/>
  <c r="A40" i="23"/>
  <c r="A39" i="23"/>
  <c r="A38" i="23"/>
  <c r="A37" i="23"/>
  <c r="A36" i="23"/>
  <c r="A89" i="19"/>
  <c r="A88" i="19"/>
  <c r="A87" i="19"/>
  <c r="A86" i="19"/>
  <c r="A85" i="19"/>
  <c r="A82" i="1"/>
  <c r="A81" i="1"/>
  <c r="A80" i="1"/>
  <c r="A79" i="1"/>
  <c r="A78" i="1"/>
  <c r="A77" i="1"/>
  <c r="A74" i="1"/>
  <c r="A73" i="1"/>
  <c r="A72" i="1"/>
  <c r="A71" i="1"/>
  <c r="A70" i="1"/>
  <c r="A69" i="1"/>
  <c r="A66" i="1"/>
  <c r="A65" i="1"/>
  <c r="A64" i="1"/>
  <c r="A63" i="1"/>
  <c r="A62" i="1"/>
  <c r="A61" i="1"/>
  <c r="A58" i="1"/>
  <c r="A57" i="1"/>
  <c r="A56" i="1"/>
  <c r="A55" i="1"/>
  <c r="A54" i="1"/>
  <c r="A53" i="1"/>
  <c r="A50" i="1"/>
  <c r="A49" i="1"/>
  <c r="A48" i="1"/>
  <c r="A47" i="1"/>
  <c r="A46" i="1"/>
  <c r="A45" i="1"/>
  <c r="AG93" i="58" l="1"/>
  <c r="AF93" i="58"/>
  <c r="AE93" i="58"/>
  <c r="AD93" i="58"/>
  <c r="AC93" i="58"/>
  <c r="AA93" i="58"/>
  <c r="AG92" i="58"/>
  <c r="AF92" i="58"/>
  <c r="AE92" i="58"/>
  <c r="AD92" i="58"/>
  <c r="AC92" i="58"/>
  <c r="AA92" i="58"/>
  <c r="AG91" i="58"/>
  <c r="AF91" i="58"/>
  <c r="AE91" i="58"/>
  <c r="AD91" i="58"/>
  <c r="AC91" i="58"/>
  <c r="AA91" i="58"/>
  <c r="AG90" i="58"/>
  <c r="AF90" i="58"/>
  <c r="AE90" i="58"/>
  <c r="AD90" i="58"/>
  <c r="AC90" i="58"/>
  <c r="AA90" i="58"/>
  <c r="AG89" i="58"/>
  <c r="AF89" i="58"/>
  <c r="AE89" i="58"/>
  <c r="AD89" i="58"/>
  <c r="AC89" i="58"/>
  <c r="AA89" i="58"/>
  <c r="AG88" i="58"/>
  <c r="AF88" i="58"/>
  <c r="AE88" i="58"/>
  <c r="AD88" i="58"/>
  <c r="AC88" i="58"/>
  <c r="AA88" i="58"/>
  <c r="AG87" i="58"/>
  <c r="AF87" i="58"/>
  <c r="AE87" i="58"/>
  <c r="AD87" i="58"/>
  <c r="AC87" i="58"/>
  <c r="AA87" i="58"/>
  <c r="AG86" i="58"/>
  <c r="AF86" i="58"/>
  <c r="AE86" i="58"/>
  <c r="AD86" i="58"/>
  <c r="AC86" i="58"/>
  <c r="AA86" i="58"/>
  <c r="AG85" i="58"/>
  <c r="AF85" i="58"/>
  <c r="AE85" i="58"/>
  <c r="AD85" i="58"/>
  <c r="AC85" i="58"/>
  <c r="AA85" i="58"/>
  <c r="AG84" i="58"/>
  <c r="AF84" i="58"/>
  <c r="AE84" i="58"/>
  <c r="AD84" i="58"/>
  <c r="AC84" i="58"/>
  <c r="AA84" i="58"/>
  <c r="AG83" i="58"/>
  <c r="AF83" i="58"/>
  <c r="AE83" i="58"/>
  <c r="AD83" i="58"/>
  <c r="AC83" i="58"/>
  <c r="AA83" i="58"/>
  <c r="AG82" i="58"/>
  <c r="AF82" i="58"/>
  <c r="AE82" i="58"/>
  <c r="AD82" i="58"/>
  <c r="AC82" i="58"/>
  <c r="AA82" i="58"/>
  <c r="AG81" i="58"/>
  <c r="AF81" i="58"/>
  <c r="AE81" i="58"/>
  <c r="AD81" i="58"/>
  <c r="AC81" i="58"/>
  <c r="AA81" i="58"/>
  <c r="AG80" i="58"/>
  <c r="AF80" i="58"/>
  <c r="AE80" i="58"/>
  <c r="AD80" i="58"/>
  <c r="AC80" i="58"/>
  <c r="AA80" i="58"/>
  <c r="AG79" i="58"/>
  <c r="AF79" i="58"/>
  <c r="AE79" i="58"/>
  <c r="AD79" i="58"/>
  <c r="AC79" i="58"/>
  <c r="AA79" i="58"/>
  <c r="AG78" i="58"/>
  <c r="AF78" i="58"/>
  <c r="AE78" i="58"/>
  <c r="AD78" i="58"/>
  <c r="AC78" i="58"/>
  <c r="AA78" i="58"/>
  <c r="AG77" i="58"/>
  <c r="AF77" i="58"/>
  <c r="AE77" i="58"/>
  <c r="AD77" i="58"/>
  <c r="AC77" i="58"/>
  <c r="AA77" i="58"/>
  <c r="AG76" i="58"/>
  <c r="AF76" i="58"/>
  <c r="AE76" i="58"/>
  <c r="AD76" i="58"/>
  <c r="AC76" i="58"/>
  <c r="AA76" i="58"/>
  <c r="AG75" i="58"/>
  <c r="AF75" i="58"/>
  <c r="AE75" i="58"/>
  <c r="AD75" i="58"/>
  <c r="AC75" i="58"/>
  <c r="AA75" i="58"/>
  <c r="AG74" i="58"/>
  <c r="AF74" i="58"/>
  <c r="AE74" i="58"/>
  <c r="AD74" i="58"/>
  <c r="AC74" i="58"/>
  <c r="AA74" i="58"/>
  <c r="A74" i="58"/>
  <c r="A75" i="58" s="1"/>
  <c r="A76" i="58" s="1"/>
  <c r="A77" i="58" s="1"/>
  <c r="A78" i="58" s="1"/>
  <c r="A79" i="58" s="1"/>
  <c r="A80" i="58" s="1"/>
  <c r="A81" i="58" s="1"/>
  <c r="A82" i="58" s="1"/>
  <c r="A83" i="58" s="1"/>
  <c r="A84" i="58" s="1"/>
  <c r="A85" i="58" s="1"/>
  <c r="A86" i="58" s="1"/>
  <c r="A87" i="58" s="1"/>
  <c r="A88" i="58" s="1"/>
  <c r="A89" i="58" s="1"/>
  <c r="A90" i="58" s="1"/>
  <c r="A91" i="58" s="1"/>
  <c r="A92" i="58" s="1"/>
  <c r="A93" i="58" s="1"/>
  <c r="A5" i="58"/>
  <c r="A6" i="58" s="1"/>
  <c r="A7" i="58" s="1"/>
  <c r="A8" i="58" s="1"/>
  <c r="A9" i="58" s="1"/>
  <c r="A10" i="58" s="1"/>
  <c r="A11" i="58" s="1"/>
  <c r="A12" i="58" s="1"/>
  <c r="A13" i="58" s="1"/>
  <c r="A14" i="58" s="1"/>
  <c r="A15" i="58" s="1"/>
  <c r="A16" i="58" s="1"/>
  <c r="A17" i="58" s="1"/>
  <c r="A18" i="58" s="1"/>
  <c r="A19" i="58" s="1"/>
  <c r="A20" i="58" s="1"/>
  <c r="A21" i="58" s="1"/>
  <c r="A22" i="58" s="1"/>
  <c r="A23" i="58" s="1"/>
  <c r="A24" i="58" s="1"/>
  <c r="A25" i="58" s="1"/>
  <c r="A26" i="58" s="1"/>
  <c r="A27" i="58" s="1"/>
  <c r="A28" i="58" s="1"/>
  <c r="A29" i="58" s="1"/>
  <c r="A30" i="58" s="1"/>
  <c r="A31" i="58" s="1"/>
  <c r="A32" i="58" s="1"/>
  <c r="A33" i="58" s="1"/>
  <c r="A34" i="58" s="1"/>
  <c r="A35" i="58" s="1"/>
  <c r="A36" i="58" s="1"/>
  <c r="A37" i="58" s="1"/>
  <c r="A38" i="58" s="1"/>
  <c r="A39" i="58" s="1"/>
  <c r="A40" i="58" s="1"/>
  <c r="A41" i="58" s="1"/>
  <c r="A42" i="58" s="1"/>
  <c r="A43" i="58" s="1"/>
  <c r="A44" i="58" s="1"/>
  <c r="A45" i="58" s="1"/>
  <c r="A46" i="58" s="1"/>
  <c r="A47" i="58" s="1"/>
  <c r="A48" i="58" s="1"/>
  <c r="A49" i="58" s="1"/>
  <c r="A50" i="58" s="1"/>
  <c r="A51" i="58" s="1"/>
  <c r="A52" i="58" s="1"/>
  <c r="A53" i="58" s="1"/>
  <c r="A54" i="58" s="1"/>
  <c r="A55" i="58" s="1"/>
  <c r="A56" i="58" s="1"/>
  <c r="A57" i="58" s="1"/>
  <c r="A58" i="58" s="1"/>
  <c r="A59" i="58" s="1"/>
  <c r="A60" i="58" s="1"/>
  <c r="A61" i="58" s="1"/>
  <c r="A62" i="58" s="1"/>
  <c r="A63" i="58" s="1"/>
  <c r="A64" i="58" s="1"/>
  <c r="A65" i="58" s="1"/>
  <c r="V93" i="57"/>
  <c r="V92" i="57"/>
  <c r="V91" i="57"/>
  <c r="V90" i="57"/>
  <c r="V89" i="57"/>
  <c r="V88" i="57"/>
  <c r="V87" i="57"/>
  <c r="V86" i="57"/>
  <c r="V85" i="57"/>
  <c r="V84" i="57"/>
  <c r="V83" i="57"/>
  <c r="V82" i="57"/>
  <c r="V81" i="57"/>
  <c r="V80" i="57"/>
  <c r="V79" i="57"/>
  <c r="V78" i="57"/>
  <c r="V77" i="57"/>
  <c r="V76" i="57"/>
  <c r="V75" i="57"/>
  <c r="V74" i="57"/>
  <c r="V73" i="57"/>
  <c r="K93" i="57"/>
  <c r="J93" i="57"/>
  <c r="I93" i="57"/>
  <c r="H93" i="57"/>
  <c r="K92" i="57"/>
  <c r="J92" i="57"/>
  <c r="I92" i="57"/>
  <c r="H92" i="57"/>
  <c r="K91" i="57"/>
  <c r="J91" i="57"/>
  <c r="I91" i="57"/>
  <c r="H91" i="57"/>
  <c r="K90" i="57"/>
  <c r="J90" i="57"/>
  <c r="I90" i="57"/>
  <c r="H90" i="57"/>
  <c r="K89" i="57"/>
  <c r="J89" i="57"/>
  <c r="I89" i="57"/>
  <c r="H89" i="57"/>
  <c r="K88" i="57"/>
  <c r="J88" i="57"/>
  <c r="I88" i="57"/>
  <c r="H88" i="57"/>
  <c r="K87" i="57"/>
  <c r="J87" i="57"/>
  <c r="I87" i="57"/>
  <c r="H87" i="57"/>
  <c r="K86" i="57"/>
  <c r="J86" i="57"/>
  <c r="I86" i="57"/>
  <c r="H86" i="57"/>
  <c r="K85" i="57"/>
  <c r="J85" i="57"/>
  <c r="I85" i="57"/>
  <c r="H85" i="57"/>
  <c r="K84" i="57"/>
  <c r="J84" i="57"/>
  <c r="I84" i="57"/>
  <c r="H84" i="57"/>
  <c r="K83" i="57"/>
  <c r="J83" i="57"/>
  <c r="I83" i="57"/>
  <c r="H83" i="57"/>
  <c r="K82" i="57"/>
  <c r="J82" i="57"/>
  <c r="I82" i="57"/>
  <c r="H82" i="57"/>
  <c r="K81" i="57"/>
  <c r="J81" i="57"/>
  <c r="I81" i="57"/>
  <c r="H81" i="57"/>
  <c r="K80" i="57"/>
  <c r="J80" i="57"/>
  <c r="I80" i="57"/>
  <c r="H80" i="57"/>
  <c r="K79" i="57"/>
  <c r="J79" i="57"/>
  <c r="I79" i="57"/>
  <c r="H79" i="57"/>
  <c r="K78" i="57"/>
  <c r="J78" i="57"/>
  <c r="I78" i="57"/>
  <c r="H78" i="57"/>
  <c r="K77" i="57"/>
  <c r="J77" i="57"/>
  <c r="I77" i="57"/>
  <c r="I101" i="57" s="1"/>
  <c r="I17" i="14" s="1"/>
  <c r="H77" i="57"/>
  <c r="H101" i="57" s="1"/>
  <c r="H17" i="14" s="1"/>
  <c r="K76" i="57"/>
  <c r="J76" i="57"/>
  <c r="I76" i="57"/>
  <c r="H76" i="57"/>
  <c r="K75" i="57"/>
  <c r="J75" i="57"/>
  <c r="I75" i="57"/>
  <c r="H75" i="57"/>
  <c r="K74" i="57"/>
  <c r="J74" i="57"/>
  <c r="I74" i="57"/>
  <c r="H74" i="57"/>
  <c r="K73" i="57"/>
  <c r="J73" i="57"/>
  <c r="I73" i="57"/>
  <c r="H73" i="57"/>
  <c r="J72" i="57"/>
  <c r="I72" i="57"/>
  <c r="H72" i="57"/>
  <c r="V72" i="57"/>
  <c r="U93" i="57"/>
  <c r="T93" i="57"/>
  <c r="S93" i="57"/>
  <c r="R93" i="57"/>
  <c r="Q93" i="57"/>
  <c r="P93" i="57"/>
  <c r="O93" i="57"/>
  <c r="N93" i="57"/>
  <c r="M93" i="57"/>
  <c r="U92" i="57"/>
  <c r="T92" i="57"/>
  <c r="S92" i="57"/>
  <c r="R92" i="57"/>
  <c r="Q92" i="57"/>
  <c r="P92" i="57"/>
  <c r="O92" i="57"/>
  <c r="N92" i="57"/>
  <c r="M92" i="57"/>
  <c r="U91" i="57"/>
  <c r="T91" i="57"/>
  <c r="S91" i="57"/>
  <c r="R91" i="57"/>
  <c r="Q91" i="57"/>
  <c r="P91" i="57"/>
  <c r="O91" i="57"/>
  <c r="N91" i="57"/>
  <c r="M91" i="57"/>
  <c r="U90" i="57"/>
  <c r="T90" i="57"/>
  <c r="S90" i="57"/>
  <c r="R90" i="57"/>
  <c r="Q90" i="57"/>
  <c r="P90" i="57"/>
  <c r="O90" i="57"/>
  <c r="N90" i="57"/>
  <c r="M90" i="57"/>
  <c r="U89" i="57"/>
  <c r="T89" i="57"/>
  <c r="S89" i="57"/>
  <c r="R89" i="57"/>
  <c r="Q89" i="57"/>
  <c r="P89" i="57"/>
  <c r="O89" i="57"/>
  <c r="N89" i="57"/>
  <c r="M89" i="57"/>
  <c r="U88" i="57"/>
  <c r="T88" i="57"/>
  <c r="S88" i="57"/>
  <c r="R88" i="57"/>
  <c r="Q88" i="57"/>
  <c r="P88" i="57"/>
  <c r="O88" i="57"/>
  <c r="N88" i="57"/>
  <c r="M88" i="57"/>
  <c r="U87" i="57"/>
  <c r="T87" i="57"/>
  <c r="S87" i="57"/>
  <c r="R87" i="57"/>
  <c r="Q87" i="57"/>
  <c r="P87" i="57"/>
  <c r="O87" i="57"/>
  <c r="N87" i="57"/>
  <c r="M87" i="57"/>
  <c r="U86" i="57"/>
  <c r="T86" i="57"/>
  <c r="S86" i="57"/>
  <c r="R86" i="57"/>
  <c r="Q86" i="57"/>
  <c r="P86" i="57"/>
  <c r="O86" i="57"/>
  <c r="N86" i="57"/>
  <c r="M86" i="57"/>
  <c r="U85" i="57"/>
  <c r="T85" i="57"/>
  <c r="S85" i="57"/>
  <c r="R85" i="57"/>
  <c r="Q85" i="57"/>
  <c r="P85" i="57"/>
  <c r="O85" i="57"/>
  <c r="N85" i="57"/>
  <c r="M85" i="57"/>
  <c r="U84" i="57"/>
  <c r="T84" i="57"/>
  <c r="S84" i="57"/>
  <c r="R84" i="57"/>
  <c r="Q84" i="57"/>
  <c r="P84" i="57"/>
  <c r="O84" i="57"/>
  <c r="N84" i="57"/>
  <c r="M84" i="57"/>
  <c r="U83" i="57"/>
  <c r="T83" i="57"/>
  <c r="S83" i="57"/>
  <c r="R83" i="57"/>
  <c r="Q83" i="57"/>
  <c r="P83" i="57"/>
  <c r="O83" i="57"/>
  <c r="N83" i="57"/>
  <c r="M83" i="57"/>
  <c r="U82" i="57"/>
  <c r="T82" i="57"/>
  <c r="S82" i="57"/>
  <c r="R82" i="57"/>
  <c r="Q82" i="57"/>
  <c r="P82" i="57"/>
  <c r="O82" i="57"/>
  <c r="N82" i="57"/>
  <c r="M82" i="57"/>
  <c r="U81" i="57"/>
  <c r="T81" i="57"/>
  <c r="S81" i="57"/>
  <c r="R81" i="57"/>
  <c r="Q81" i="57"/>
  <c r="P81" i="57"/>
  <c r="O81" i="57"/>
  <c r="N81" i="57"/>
  <c r="M81" i="57"/>
  <c r="U80" i="57"/>
  <c r="T80" i="57"/>
  <c r="S80" i="57"/>
  <c r="R80" i="57"/>
  <c r="Q80" i="57"/>
  <c r="P80" i="57"/>
  <c r="O80" i="57"/>
  <c r="N80" i="57"/>
  <c r="M80" i="57"/>
  <c r="U79" i="57"/>
  <c r="T79" i="57"/>
  <c r="S79" i="57"/>
  <c r="R79" i="57"/>
  <c r="Q79" i="57"/>
  <c r="P79" i="57"/>
  <c r="O79" i="57"/>
  <c r="N79" i="57"/>
  <c r="M79" i="57"/>
  <c r="U78" i="57"/>
  <c r="T78" i="57"/>
  <c r="S78" i="57"/>
  <c r="R78" i="57"/>
  <c r="Q78" i="57"/>
  <c r="P78" i="57"/>
  <c r="O78" i="57"/>
  <c r="N78" i="57"/>
  <c r="M78" i="57"/>
  <c r="U77" i="57"/>
  <c r="T77" i="57"/>
  <c r="S77" i="57"/>
  <c r="R77" i="57"/>
  <c r="Q77" i="57"/>
  <c r="P77" i="57"/>
  <c r="O77" i="57"/>
  <c r="N77" i="57"/>
  <c r="M77" i="57"/>
  <c r="U76" i="57"/>
  <c r="T76" i="57"/>
  <c r="S76" i="57"/>
  <c r="R76" i="57"/>
  <c r="Q76" i="57"/>
  <c r="P76" i="57"/>
  <c r="O76" i="57"/>
  <c r="N76" i="57"/>
  <c r="M76" i="57"/>
  <c r="U75" i="57"/>
  <c r="T75" i="57"/>
  <c r="S75" i="57"/>
  <c r="R75" i="57"/>
  <c r="Q75" i="57"/>
  <c r="P75" i="57"/>
  <c r="O75" i="57"/>
  <c r="N75" i="57"/>
  <c r="M75" i="57"/>
  <c r="U74" i="57"/>
  <c r="T74" i="57"/>
  <c r="S74" i="57"/>
  <c r="R74" i="57"/>
  <c r="Q74" i="57"/>
  <c r="P74" i="57"/>
  <c r="O74" i="57"/>
  <c r="N74" i="57"/>
  <c r="M74" i="57"/>
  <c r="U73" i="57"/>
  <c r="T73" i="57"/>
  <c r="S73" i="57"/>
  <c r="R73" i="57"/>
  <c r="Q73" i="57"/>
  <c r="P73" i="57"/>
  <c r="O73" i="57"/>
  <c r="N73" i="57"/>
  <c r="M73" i="57"/>
  <c r="K72" i="57"/>
  <c r="U72" i="57"/>
  <c r="T72" i="57"/>
  <c r="S72" i="57"/>
  <c r="R72" i="57"/>
  <c r="Q72" i="57"/>
  <c r="P72" i="57"/>
  <c r="O72" i="57"/>
  <c r="N72" i="57"/>
  <c r="M72" i="57"/>
  <c r="L93" i="57"/>
  <c r="L92" i="57"/>
  <c r="L91" i="57"/>
  <c r="L90" i="57"/>
  <c r="L89" i="57"/>
  <c r="L88" i="57"/>
  <c r="L87" i="57"/>
  <c r="L86" i="57"/>
  <c r="L85" i="57"/>
  <c r="L84" i="57"/>
  <c r="L83" i="57"/>
  <c r="L82" i="57"/>
  <c r="L81" i="57"/>
  <c r="L80" i="57"/>
  <c r="L79" i="57"/>
  <c r="L78" i="57"/>
  <c r="L77" i="57"/>
  <c r="L76" i="57"/>
  <c r="L75" i="57"/>
  <c r="L74" i="57"/>
  <c r="L73" i="57"/>
  <c r="L72" i="57"/>
  <c r="G93" i="57"/>
  <c r="F93" i="57"/>
  <c r="E93" i="57"/>
  <c r="D93" i="57"/>
  <c r="C93" i="57"/>
  <c r="G92" i="57"/>
  <c r="F92" i="57"/>
  <c r="E92" i="57"/>
  <c r="D92" i="57"/>
  <c r="C92" i="57"/>
  <c r="G91" i="57"/>
  <c r="F91" i="57"/>
  <c r="E91" i="57"/>
  <c r="D91" i="57"/>
  <c r="C91" i="57"/>
  <c r="G90" i="57"/>
  <c r="F90" i="57"/>
  <c r="E90" i="57"/>
  <c r="D90" i="57"/>
  <c r="C90" i="57"/>
  <c r="G89" i="57"/>
  <c r="F89" i="57"/>
  <c r="E89" i="57"/>
  <c r="D89" i="57"/>
  <c r="C89" i="57"/>
  <c r="G88" i="57"/>
  <c r="F88" i="57"/>
  <c r="E88" i="57"/>
  <c r="D88" i="57"/>
  <c r="C88" i="57"/>
  <c r="G87" i="57"/>
  <c r="F87" i="57"/>
  <c r="E87" i="57"/>
  <c r="D87" i="57"/>
  <c r="C87" i="57"/>
  <c r="G86" i="57"/>
  <c r="F86" i="57"/>
  <c r="E86" i="57"/>
  <c r="D86" i="57"/>
  <c r="C86" i="57"/>
  <c r="G85" i="57"/>
  <c r="F85" i="57"/>
  <c r="E85" i="57"/>
  <c r="D85" i="57"/>
  <c r="C85" i="57"/>
  <c r="G84" i="57"/>
  <c r="F84" i="57"/>
  <c r="E84" i="57"/>
  <c r="D84" i="57"/>
  <c r="C84" i="57"/>
  <c r="G83" i="57"/>
  <c r="F83" i="57"/>
  <c r="E83" i="57"/>
  <c r="D83" i="57"/>
  <c r="C83" i="57"/>
  <c r="G82" i="57"/>
  <c r="F82" i="57"/>
  <c r="E82" i="57"/>
  <c r="D82" i="57"/>
  <c r="C82" i="57"/>
  <c r="G81" i="57"/>
  <c r="F81" i="57"/>
  <c r="E81" i="57"/>
  <c r="D81" i="57"/>
  <c r="C81" i="57"/>
  <c r="G80" i="57"/>
  <c r="F80" i="57"/>
  <c r="E80" i="57"/>
  <c r="D80" i="57"/>
  <c r="C80" i="57"/>
  <c r="G79" i="57"/>
  <c r="F79" i="57"/>
  <c r="E79" i="57"/>
  <c r="D79" i="57"/>
  <c r="C79" i="57"/>
  <c r="G78" i="57"/>
  <c r="F78" i="57"/>
  <c r="E78" i="57"/>
  <c r="D78" i="57"/>
  <c r="C78" i="57"/>
  <c r="G77" i="57"/>
  <c r="F77" i="57"/>
  <c r="E77" i="57"/>
  <c r="D77" i="57"/>
  <c r="C77" i="57"/>
  <c r="G76" i="57"/>
  <c r="F76" i="57"/>
  <c r="E76" i="57"/>
  <c r="D76" i="57"/>
  <c r="C76" i="57"/>
  <c r="G75" i="57"/>
  <c r="F75" i="57"/>
  <c r="E75" i="57"/>
  <c r="D75" i="57"/>
  <c r="C75" i="57"/>
  <c r="G74" i="57"/>
  <c r="F74" i="57"/>
  <c r="E74" i="57"/>
  <c r="D74" i="57"/>
  <c r="C74" i="57"/>
  <c r="G73" i="57"/>
  <c r="F73" i="57"/>
  <c r="E73" i="57"/>
  <c r="D73" i="57"/>
  <c r="C73" i="57"/>
  <c r="G72" i="57"/>
  <c r="F72" i="57"/>
  <c r="E72" i="57"/>
  <c r="D72" i="57"/>
  <c r="C72" i="57"/>
  <c r="B93" i="57"/>
  <c r="B92" i="57"/>
  <c r="B91" i="57"/>
  <c r="B90" i="57"/>
  <c r="B89" i="57"/>
  <c r="B88" i="57"/>
  <c r="B87" i="57"/>
  <c r="B86" i="57"/>
  <c r="B85" i="57"/>
  <c r="B84" i="57"/>
  <c r="B83" i="57"/>
  <c r="B82" i="57"/>
  <c r="B81" i="57"/>
  <c r="B80" i="57"/>
  <c r="B79" i="57"/>
  <c r="B78" i="57"/>
  <c r="B77" i="57"/>
  <c r="B76" i="57"/>
  <c r="B75" i="57"/>
  <c r="B74" i="57"/>
  <c r="B73" i="57"/>
  <c r="B72" i="57"/>
  <c r="A93" i="57"/>
  <c r="A92" i="57"/>
  <c r="A91" i="57"/>
  <c r="A90" i="57"/>
  <c r="A89" i="57"/>
  <c r="A88" i="57"/>
  <c r="A87" i="57"/>
  <c r="A86" i="57"/>
  <c r="A85" i="57"/>
  <c r="A84" i="57"/>
  <c r="A83" i="57"/>
  <c r="A82" i="57"/>
  <c r="A81" i="57"/>
  <c r="A80" i="57"/>
  <c r="A79" i="57"/>
  <c r="A78" i="57"/>
  <c r="A77" i="57"/>
  <c r="A76" i="57"/>
  <c r="A75" i="57"/>
  <c r="A74" i="57"/>
  <c r="A73" i="57"/>
  <c r="A72" i="57"/>
  <c r="Z2" i="57"/>
  <c r="X2" i="57"/>
  <c r="K2" i="57"/>
  <c r="J2" i="57"/>
  <c r="I2" i="57"/>
  <c r="H2" i="57"/>
  <c r="K101" i="57" l="1"/>
  <c r="K17" i="14" s="1"/>
  <c r="C101" i="57"/>
  <c r="C17" i="14" s="1"/>
  <c r="T101" i="57"/>
  <c r="T17" i="14" s="1"/>
  <c r="F101" i="57"/>
  <c r="F17" i="14" s="1"/>
  <c r="G101" i="57"/>
  <c r="G17" i="14" s="1"/>
  <c r="D101" i="57"/>
  <c r="D17" i="14" s="1"/>
  <c r="M101" i="57"/>
  <c r="M17" i="14" s="1"/>
  <c r="U101" i="57"/>
  <c r="U17" i="14" s="1"/>
  <c r="J101" i="57"/>
  <c r="J17" i="14" s="1"/>
  <c r="E101" i="57"/>
  <c r="E17" i="14" s="1"/>
  <c r="L101" i="57"/>
  <c r="N101" i="57"/>
  <c r="N17" i="14" s="1"/>
  <c r="O101" i="57"/>
  <c r="O17" i="14" s="1"/>
  <c r="P101" i="57"/>
  <c r="P17" i="14" s="1"/>
  <c r="Q101" i="57"/>
  <c r="Q17" i="14" s="1"/>
  <c r="B101" i="57"/>
  <c r="B17" i="14" s="1"/>
  <c r="R101" i="57"/>
  <c r="R17" i="14" s="1"/>
  <c r="V101" i="57"/>
  <c r="V17" i="14" s="1"/>
  <c r="S101" i="57"/>
  <c r="S17" i="14" s="1"/>
  <c r="AA77" i="57"/>
  <c r="Z77" i="57" s="1"/>
  <c r="Y85" i="57"/>
  <c r="X85" i="57" s="1"/>
  <c r="AA93" i="57"/>
  <c r="Z93" i="57" s="1"/>
  <c r="AA75" i="57"/>
  <c r="Z75" i="57" s="1"/>
  <c r="AA83" i="57"/>
  <c r="Z83" i="57" s="1"/>
  <c r="AA91" i="57"/>
  <c r="Z91" i="57" s="1"/>
  <c r="AA76" i="57"/>
  <c r="Z76" i="57" s="1"/>
  <c r="AA84" i="57"/>
  <c r="Z84" i="57" s="1"/>
  <c r="AA92" i="57"/>
  <c r="Z92" i="57" s="1"/>
  <c r="AA73" i="57"/>
  <c r="Z73" i="57" s="1"/>
  <c r="Y78" i="57"/>
  <c r="X78" i="57" s="1"/>
  <c r="AA80" i="57"/>
  <c r="Z80" i="57" s="1"/>
  <c r="AA82" i="57"/>
  <c r="Z82" i="57" s="1"/>
  <c r="Y87" i="57"/>
  <c r="X87" i="57" s="1"/>
  <c r="AA89" i="57"/>
  <c r="Z89" i="57" s="1"/>
  <c r="AA78" i="57"/>
  <c r="Z78" i="57" s="1"/>
  <c r="AA86" i="57"/>
  <c r="Z86" i="57" s="1"/>
  <c r="AA79" i="57"/>
  <c r="Z79" i="57" s="1"/>
  <c r="Y80" i="57"/>
  <c r="X80" i="57" s="1"/>
  <c r="AA88" i="57"/>
  <c r="Z88" i="57" s="1"/>
  <c r="Y73" i="57"/>
  <c r="X73" i="57" s="1"/>
  <c r="AA81" i="57"/>
  <c r="Z81" i="57" s="1"/>
  <c r="Y89" i="57"/>
  <c r="X89" i="57" s="1"/>
  <c r="AA74" i="57"/>
  <c r="Z74" i="57" s="1"/>
  <c r="Y82" i="57"/>
  <c r="X82" i="57" s="1"/>
  <c r="AA90" i="57"/>
  <c r="Z90" i="57" s="1"/>
  <c r="AA87" i="57"/>
  <c r="Z87" i="57" s="1"/>
  <c r="Y92" i="57"/>
  <c r="X92" i="57" s="1"/>
  <c r="Y74" i="57"/>
  <c r="X74" i="57" s="1"/>
  <c r="Y83" i="57"/>
  <c r="X83" i="57" s="1"/>
  <c r="AA85" i="57"/>
  <c r="Z85" i="57" s="1"/>
  <c r="Y90" i="57"/>
  <c r="X90" i="57" s="1"/>
  <c r="Y76" i="57"/>
  <c r="X76" i="57" s="1"/>
  <c r="Y81" i="57"/>
  <c r="X81" i="57" s="1"/>
  <c r="Y88" i="57"/>
  <c r="X88" i="57" s="1"/>
  <c r="Y79" i="57"/>
  <c r="X79" i="57" s="1"/>
  <c r="Y86" i="57"/>
  <c r="X86" i="57" s="1"/>
  <c r="Y77" i="57"/>
  <c r="X77" i="57" s="1"/>
  <c r="Y84" i="57"/>
  <c r="X84" i="57" s="1"/>
  <c r="Y93" i="57"/>
  <c r="X93" i="57" s="1"/>
  <c r="Y75" i="57"/>
  <c r="X75" i="57" s="1"/>
  <c r="Y91" i="57"/>
  <c r="X91" i="57" s="1"/>
  <c r="L17" i="14" l="1"/>
  <c r="AA101" i="57"/>
  <c r="Z101" i="57" s="1"/>
  <c r="Y101" i="57"/>
  <c r="X101" i="57" s="1"/>
  <c r="A81" i="19" l="1"/>
  <c r="A82" i="19" s="1"/>
  <c r="A80" i="19"/>
  <c r="A79" i="19"/>
  <c r="A78" i="19"/>
  <c r="A77" i="19"/>
  <c r="H673" i="56"/>
  <c r="H763" i="56"/>
  <c r="H755" i="56"/>
  <c r="H754" i="56"/>
  <c r="H723" i="56"/>
  <c r="Q766" i="56"/>
  <c r="F766" i="56"/>
  <c r="F765" i="56"/>
  <c r="Q765" i="56" s="1"/>
  <c r="F764" i="56"/>
  <c r="Q764" i="56" s="1"/>
  <c r="F763" i="56"/>
  <c r="Q763" i="56" s="1"/>
  <c r="Q762" i="56"/>
  <c r="F762" i="56"/>
  <c r="F761" i="56"/>
  <c r="Q761" i="56" s="1"/>
  <c r="F760" i="56"/>
  <c r="Q760" i="56" s="1"/>
  <c r="F759" i="56"/>
  <c r="Q759" i="56" s="1"/>
  <c r="Q758" i="56"/>
  <c r="F758" i="56"/>
  <c r="F757" i="56"/>
  <c r="Q757" i="56" s="1"/>
  <c r="F756" i="56"/>
  <c r="Q756" i="56" s="1"/>
  <c r="F755" i="56"/>
  <c r="Q755" i="56" s="1"/>
  <c r="Q754" i="56"/>
  <c r="F754" i="56"/>
  <c r="F753" i="56"/>
  <c r="Q753" i="56" s="1"/>
  <c r="F752" i="56"/>
  <c r="Q752" i="56" s="1"/>
  <c r="F751" i="56"/>
  <c r="Q751" i="56" s="1"/>
  <c r="Q750" i="56"/>
  <c r="F750" i="56"/>
  <c r="F749" i="56"/>
  <c r="Q749" i="56" s="1"/>
  <c r="F748" i="56"/>
  <c r="Q748" i="56" s="1"/>
  <c r="F747" i="56"/>
  <c r="Q747" i="56" s="1"/>
  <c r="Q746" i="56"/>
  <c r="F746" i="56"/>
  <c r="F745" i="56"/>
  <c r="Q745" i="56" s="1"/>
  <c r="F744" i="56"/>
  <c r="Q744" i="56" s="1"/>
  <c r="F743" i="56"/>
  <c r="Q743" i="56" s="1"/>
  <c r="Q742" i="56"/>
  <c r="F742" i="56"/>
  <c r="F741" i="56"/>
  <c r="Q741" i="56" s="1"/>
  <c r="F740" i="56"/>
  <c r="Q740" i="56" s="1"/>
  <c r="F739" i="56"/>
  <c r="Q739" i="56" s="1"/>
  <c r="Q738" i="56"/>
  <c r="F738" i="56"/>
  <c r="F737" i="56"/>
  <c r="Q737" i="56" s="1"/>
  <c r="F736" i="56"/>
  <c r="Q736" i="56" s="1"/>
  <c r="F735" i="56"/>
  <c r="Q735" i="56" s="1"/>
  <c r="Q734" i="56"/>
  <c r="F734" i="56"/>
  <c r="F733" i="56"/>
  <c r="Q733" i="56" s="1"/>
  <c r="F732" i="56"/>
  <c r="Q732" i="56" s="1"/>
  <c r="F731" i="56"/>
  <c r="Q731" i="56" s="1"/>
  <c r="Q730" i="56"/>
  <c r="F730" i="56"/>
  <c r="F729" i="56"/>
  <c r="Q729" i="56" s="1"/>
  <c r="F728" i="56"/>
  <c r="Q728" i="56" s="1"/>
  <c r="F727" i="56"/>
  <c r="Q727" i="56" s="1"/>
  <c r="Q726" i="56"/>
  <c r="F726" i="56"/>
  <c r="F725" i="56"/>
  <c r="Q725" i="56" s="1"/>
  <c r="F724" i="56"/>
  <c r="Q724" i="56" s="1"/>
  <c r="F723" i="56"/>
  <c r="Q723" i="56" s="1"/>
  <c r="Q722" i="56"/>
  <c r="F722" i="56"/>
  <c r="F721" i="56"/>
  <c r="Q721" i="56" s="1"/>
  <c r="F720" i="56"/>
  <c r="Q720" i="56" s="1"/>
  <c r="F719" i="56"/>
  <c r="Q719" i="56" s="1"/>
  <c r="Q718" i="56"/>
  <c r="F718" i="56"/>
  <c r="F717" i="56"/>
  <c r="Q717" i="56" s="1"/>
  <c r="F716" i="56"/>
  <c r="Q716" i="56" s="1"/>
  <c r="F715" i="56"/>
  <c r="Q715" i="56" s="1"/>
  <c r="Q714" i="56"/>
  <c r="F714" i="56"/>
  <c r="F713" i="56"/>
  <c r="Q713" i="56" s="1"/>
  <c r="F712" i="56"/>
  <c r="Q712" i="56" s="1"/>
  <c r="F711" i="56"/>
  <c r="Q711" i="56" s="1"/>
  <c r="Q710" i="56"/>
  <c r="F710" i="56"/>
  <c r="F709" i="56"/>
  <c r="Q709" i="56" s="1"/>
  <c r="F708" i="56"/>
  <c r="Q708" i="56" s="1"/>
  <c r="F707" i="56"/>
  <c r="Q707" i="56" s="1"/>
  <c r="Q706" i="56"/>
  <c r="F706" i="56"/>
  <c r="F705" i="56"/>
  <c r="Q705" i="56" s="1"/>
  <c r="F704" i="56"/>
  <c r="Q704" i="56" s="1"/>
  <c r="F703" i="56"/>
  <c r="Q703" i="56" s="1"/>
  <c r="Q702" i="56"/>
  <c r="F702" i="56"/>
  <c r="F701" i="56"/>
  <c r="Q701" i="56" s="1"/>
  <c r="F700" i="56"/>
  <c r="Q700" i="56" s="1"/>
  <c r="F699" i="56"/>
  <c r="Q699" i="56" s="1"/>
  <c r="Q698" i="56"/>
  <c r="F698" i="56"/>
  <c r="F697" i="56"/>
  <c r="Q697" i="56" s="1"/>
  <c r="F696" i="56"/>
  <c r="Q696" i="56" s="1"/>
  <c r="F695" i="56"/>
  <c r="Q695" i="56" s="1"/>
  <c r="Q694" i="56"/>
  <c r="F694" i="56"/>
  <c r="F693" i="56"/>
  <c r="Q693" i="56" s="1"/>
  <c r="F692" i="56"/>
  <c r="Q692" i="56" s="1"/>
  <c r="F691" i="56"/>
  <c r="Q691" i="56" s="1"/>
  <c r="Q690" i="56"/>
  <c r="F690" i="56"/>
  <c r="F689" i="56"/>
  <c r="Q689" i="56" s="1"/>
  <c r="F688" i="56"/>
  <c r="Q688" i="56" s="1"/>
  <c r="F687" i="56"/>
  <c r="Q687" i="56" s="1"/>
  <c r="F686" i="56"/>
  <c r="Q686" i="56" s="1"/>
  <c r="F685" i="56"/>
  <c r="Q685" i="56" s="1"/>
  <c r="F684" i="56"/>
  <c r="Q684" i="56" s="1"/>
  <c r="F683" i="56"/>
  <c r="Q683" i="56" s="1"/>
  <c r="F682" i="56"/>
  <c r="Q682" i="56" s="1"/>
  <c r="F681" i="56"/>
  <c r="Q681" i="56" s="1"/>
  <c r="Q680" i="56"/>
  <c r="F680" i="56"/>
  <c r="F679" i="56"/>
  <c r="Q679" i="56" s="1"/>
  <c r="F678" i="56"/>
  <c r="Q678" i="56" s="1"/>
  <c r="F677" i="56"/>
  <c r="Q677" i="56" s="1"/>
  <c r="Q676" i="56"/>
  <c r="J676" i="56"/>
  <c r="J677" i="56" s="1"/>
  <c r="F676" i="56"/>
  <c r="F675" i="56"/>
  <c r="Q675" i="56" s="1"/>
  <c r="H577" i="56"/>
  <c r="Q670" i="56"/>
  <c r="F670" i="56"/>
  <c r="Q669" i="56"/>
  <c r="F669" i="56"/>
  <c r="F668" i="56"/>
  <c r="Q668" i="56" s="1"/>
  <c r="Q667" i="56"/>
  <c r="F667" i="56"/>
  <c r="Q666" i="56"/>
  <c r="F666" i="56"/>
  <c r="Q665" i="56"/>
  <c r="F665" i="56"/>
  <c r="F664" i="56"/>
  <c r="Q664" i="56" s="1"/>
  <c r="Q663" i="56"/>
  <c r="F663" i="56"/>
  <c r="Q662" i="56"/>
  <c r="F662" i="56"/>
  <c r="Q661" i="56"/>
  <c r="F661" i="56"/>
  <c r="F660" i="56"/>
  <c r="Q660" i="56" s="1"/>
  <c r="Q659" i="56"/>
  <c r="F659" i="56"/>
  <c r="Q658" i="56"/>
  <c r="F658" i="56"/>
  <c r="Q657" i="56"/>
  <c r="F657" i="56"/>
  <c r="F656" i="56"/>
  <c r="Q656" i="56" s="1"/>
  <c r="Q655" i="56"/>
  <c r="F655" i="56"/>
  <c r="Q654" i="56"/>
  <c r="F654" i="56"/>
  <c r="Q653" i="56"/>
  <c r="F653" i="56"/>
  <c r="F652" i="56"/>
  <c r="Q652" i="56" s="1"/>
  <c r="Q651" i="56"/>
  <c r="F651" i="56"/>
  <c r="Q650" i="56"/>
  <c r="F650" i="56"/>
  <c r="Q649" i="56"/>
  <c r="F649" i="56"/>
  <c r="F648" i="56"/>
  <c r="Q648" i="56" s="1"/>
  <c r="Q647" i="56"/>
  <c r="F647" i="56"/>
  <c r="Q646" i="56"/>
  <c r="F646" i="56"/>
  <c r="Q645" i="56"/>
  <c r="F645" i="56"/>
  <c r="F644" i="56"/>
  <c r="Q644" i="56" s="1"/>
  <c r="Q643" i="56"/>
  <c r="F643" i="56"/>
  <c r="Q642" i="56"/>
  <c r="F642" i="56"/>
  <c r="Q641" i="56"/>
  <c r="F641" i="56"/>
  <c r="F640" i="56"/>
  <c r="Q640" i="56" s="1"/>
  <c r="Q639" i="56"/>
  <c r="F639" i="56"/>
  <c r="Q638" i="56"/>
  <c r="F638" i="56"/>
  <c r="Q637" i="56"/>
  <c r="F637" i="56"/>
  <c r="F636" i="56"/>
  <c r="Q636" i="56" s="1"/>
  <c r="Q635" i="56"/>
  <c r="F635" i="56"/>
  <c r="Q634" i="56"/>
  <c r="F634" i="56"/>
  <c r="Q633" i="56"/>
  <c r="F633" i="56"/>
  <c r="F632" i="56"/>
  <c r="Q632" i="56" s="1"/>
  <c r="Q631" i="56"/>
  <c r="F631" i="56"/>
  <c r="Q630" i="56"/>
  <c r="F630" i="56"/>
  <c r="Q629" i="56"/>
  <c r="F629" i="56"/>
  <c r="F628" i="56"/>
  <c r="Q628" i="56" s="1"/>
  <c r="Q627" i="56"/>
  <c r="F627" i="56"/>
  <c r="Q626" i="56"/>
  <c r="F626" i="56"/>
  <c r="Q625" i="56"/>
  <c r="F625" i="56"/>
  <c r="F624" i="56"/>
  <c r="Q624" i="56" s="1"/>
  <c r="Q623" i="56"/>
  <c r="F623" i="56"/>
  <c r="Q622" i="56"/>
  <c r="F622" i="56"/>
  <c r="Q621" i="56"/>
  <c r="F621" i="56"/>
  <c r="F620" i="56"/>
  <c r="Q620" i="56" s="1"/>
  <c r="Q619" i="56"/>
  <c r="F619" i="56"/>
  <c r="Q618" i="56"/>
  <c r="F618" i="56"/>
  <c r="Q617" i="56"/>
  <c r="F617" i="56"/>
  <c r="F616" i="56"/>
  <c r="Q616" i="56" s="1"/>
  <c r="Q615" i="56"/>
  <c r="F615" i="56"/>
  <c r="Q614" i="56"/>
  <c r="F614" i="56"/>
  <c r="Q613" i="56"/>
  <c r="F613" i="56"/>
  <c r="F612" i="56"/>
  <c r="Q612" i="56" s="1"/>
  <c r="Q611" i="56"/>
  <c r="F611" i="56"/>
  <c r="Q610" i="56"/>
  <c r="F610" i="56"/>
  <c r="Q609" i="56"/>
  <c r="F609" i="56"/>
  <c r="F608" i="56"/>
  <c r="Q608" i="56" s="1"/>
  <c r="Q607" i="56"/>
  <c r="F607" i="56"/>
  <c r="Q606" i="56"/>
  <c r="F606" i="56"/>
  <c r="Q605" i="56"/>
  <c r="F605" i="56"/>
  <c r="F604" i="56"/>
  <c r="Q604" i="56" s="1"/>
  <c r="Q603" i="56"/>
  <c r="F603" i="56"/>
  <c r="Q602" i="56"/>
  <c r="F602" i="56"/>
  <c r="Q601" i="56"/>
  <c r="F601" i="56"/>
  <c r="F600" i="56"/>
  <c r="Q600" i="56" s="1"/>
  <c r="Q599" i="56"/>
  <c r="F599" i="56"/>
  <c r="Q598" i="56"/>
  <c r="F598" i="56"/>
  <c r="Q597" i="56"/>
  <c r="F597" i="56"/>
  <c r="F596" i="56"/>
  <c r="Q596" i="56" s="1"/>
  <c r="Q595" i="56"/>
  <c r="F595" i="56"/>
  <c r="Q594" i="56"/>
  <c r="F594" i="56"/>
  <c r="Q593" i="56"/>
  <c r="F593" i="56"/>
  <c r="F592" i="56"/>
  <c r="Q592" i="56" s="1"/>
  <c r="Q591" i="56"/>
  <c r="F591" i="56"/>
  <c r="Q590" i="56"/>
  <c r="F590" i="56"/>
  <c r="Q589" i="56"/>
  <c r="F589" i="56"/>
  <c r="F588" i="56"/>
  <c r="Q588" i="56" s="1"/>
  <c r="Q587" i="56"/>
  <c r="F587" i="56"/>
  <c r="F586" i="56"/>
  <c r="Q586" i="56" s="1"/>
  <c r="Q585" i="56"/>
  <c r="F585" i="56"/>
  <c r="Q584" i="56"/>
  <c r="F584" i="56"/>
  <c r="F583" i="56"/>
  <c r="Q583" i="56" s="1"/>
  <c r="F582" i="56"/>
  <c r="Q582" i="56" s="1"/>
  <c r="Q581" i="56"/>
  <c r="J581" i="56"/>
  <c r="F581" i="56"/>
  <c r="Q580" i="56"/>
  <c r="J580" i="56"/>
  <c r="F580" i="56"/>
  <c r="F579" i="56"/>
  <c r="Q579" i="56" s="1"/>
  <c r="H481" i="56"/>
  <c r="F574" i="56"/>
  <c r="Q574" i="56" s="1"/>
  <c r="F573" i="56"/>
  <c r="Q573" i="56" s="1"/>
  <c r="F572" i="56"/>
  <c r="Q572" i="56" s="1"/>
  <c r="F571" i="56"/>
  <c r="Q571" i="56" s="1"/>
  <c r="F570" i="56"/>
  <c r="Q570" i="56" s="1"/>
  <c r="F569" i="56"/>
  <c r="Q569" i="56" s="1"/>
  <c r="F568" i="56"/>
  <c r="Q568" i="56" s="1"/>
  <c r="F567" i="56"/>
  <c r="Q567" i="56" s="1"/>
  <c r="F566" i="56"/>
  <c r="Q566" i="56" s="1"/>
  <c r="F565" i="56"/>
  <c r="Q565" i="56" s="1"/>
  <c r="F564" i="56"/>
  <c r="Q564" i="56" s="1"/>
  <c r="F563" i="56"/>
  <c r="Q563" i="56" s="1"/>
  <c r="F562" i="56"/>
  <c r="Q562" i="56" s="1"/>
  <c r="F561" i="56"/>
  <c r="Q561" i="56" s="1"/>
  <c r="F560" i="56"/>
  <c r="Q560" i="56" s="1"/>
  <c r="F559" i="56"/>
  <c r="Q559" i="56" s="1"/>
  <c r="F558" i="56"/>
  <c r="Q558" i="56" s="1"/>
  <c r="F557" i="56"/>
  <c r="Q557" i="56" s="1"/>
  <c r="F556" i="56"/>
  <c r="Q556" i="56" s="1"/>
  <c r="F555" i="56"/>
  <c r="Q555" i="56" s="1"/>
  <c r="F554" i="56"/>
  <c r="Q554" i="56" s="1"/>
  <c r="F553" i="56"/>
  <c r="Q553" i="56" s="1"/>
  <c r="F552" i="56"/>
  <c r="Q552" i="56" s="1"/>
  <c r="F551" i="56"/>
  <c r="Q551" i="56" s="1"/>
  <c r="F550" i="56"/>
  <c r="Q550" i="56" s="1"/>
  <c r="F549" i="56"/>
  <c r="Q549" i="56" s="1"/>
  <c r="F548" i="56"/>
  <c r="Q548" i="56" s="1"/>
  <c r="F547" i="56"/>
  <c r="Q547" i="56" s="1"/>
  <c r="F546" i="56"/>
  <c r="Q546" i="56" s="1"/>
  <c r="F545" i="56"/>
  <c r="Q545" i="56" s="1"/>
  <c r="F544" i="56"/>
  <c r="Q544" i="56" s="1"/>
  <c r="F543" i="56"/>
  <c r="Q543" i="56" s="1"/>
  <c r="F542" i="56"/>
  <c r="Q542" i="56" s="1"/>
  <c r="F541" i="56"/>
  <c r="Q541" i="56" s="1"/>
  <c r="F540" i="56"/>
  <c r="Q540" i="56" s="1"/>
  <c r="F539" i="56"/>
  <c r="Q539" i="56" s="1"/>
  <c r="F538" i="56"/>
  <c r="Q538" i="56" s="1"/>
  <c r="F537" i="56"/>
  <c r="Q537" i="56" s="1"/>
  <c r="F536" i="56"/>
  <c r="Q536" i="56" s="1"/>
  <c r="F535" i="56"/>
  <c r="Q535" i="56" s="1"/>
  <c r="F534" i="56"/>
  <c r="Q534" i="56" s="1"/>
  <c r="F533" i="56"/>
  <c r="Q533" i="56" s="1"/>
  <c r="F532" i="56"/>
  <c r="Q532" i="56" s="1"/>
  <c r="F531" i="56"/>
  <c r="Q531" i="56" s="1"/>
  <c r="F530" i="56"/>
  <c r="Q530" i="56" s="1"/>
  <c r="F529" i="56"/>
  <c r="Q529" i="56" s="1"/>
  <c r="F528" i="56"/>
  <c r="Q528" i="56" s="1"/>
  <c r="F527" i="56"/>
  <c r="Q527" i="56" s="1"/>
  <c r="F526" i="56"/>
  <c r="Q526" i="56" s="1"/>
  <c r="F525" i="56"/>
  <c r="Q525" i="56" s="1"/>
  <c r="F524" i="56"/>
  <c r="Q524" i="56" s="1"/>
  <c r="F523" i="56"/>
  <c r="Q523" i="56" s="1"/>
  <c r="F522" i="56"/>
  <c r="Q522" i="56" s="1"/>
  <c r="F521" i="56"/>
  <c r="Q521" i="56" s="1"/>
  <c r="F520" i="56"/>
  <c r="Q520" i="56" s="1"/>
  <c r="F519" i="56"/>
  <c r="Q519" i="56" s="1"/>
  <c r="F518" i="56"/>
  <c r="Q518" i="56" s="1"/>
  <c r="F517" i="56"/>
  <c r="Q517" i="56" s="1"/>
  <c r="F516" i="56"/>
  <c r="Q516" i="56" s="1"/>
  <c r="F515" i="56"/>
  <c r="Q515" i="56" s="1"/>
  <c r="F514" i="56"/>
  <c r="Q514" i="56" s="1"/>
  <c r="F513" i="56"/>
  <c r="Q513" i="56" s="1"/>
  <c r="F512" i="56"/>
  <c r="Q512" i="56" s="1"/>
  <c r="F511" i="56"/>
  <c r="Q511" i="56" s="1"/>
  <c r="F510" i="56"/>
  <c r="Q510" i="56" s="1"/>
  <c r="F509" i="56"/>
  <c r="Q509" i="56" s="1"/>
  <c r="F508" i="56"/>
  <c r="Q508" i="56" s="1"/>
  <c r="F507" i="56"/>
  <c r="Q507" i="56" s="1"/>
  <c r="F506" i="56"/>
  <c r="Q506" i="56" s="1"/>
  <c r="F505" i="56"/>
  <c r="Q505" i="56" s="1"/>
  <c r="F504" i="56"/>
  <c r="Q504" i="56" s="1"/>
  <c r="F503" i="56"/>
  <c r="Q503" i="56" s="1"/>
  <c r="F502" i="56"/>
  <c r="Q502" i="56" s="1"/>
  <c r="F501" i="56"/>
  <c r="Q501" i="56" s="1"/>
  <c r="F500" i="56"/>
  <c r="Q500" i="56" s="1"/>
  <c r="F499" i="56"/>
  <c r="Q499" i="56" s="1"/>
  <c r="F498" i="56"/>
  <c r="Q498" i="56" s="1"/>
  <c r="F497" i="56"/>
  <c r="Q497" i="56" s="1"/>
  <c r="F496" i="56"/>
  <c r="Q496" i="56" s="1"/>
  <c r="F495" i="56"/>
  <c r="Q495" i="56" s="1"/>
  <c r="F494" i="56"/>
  <c r="Q494" i="56" s="1"/>
  <c r="F493" i="56"/>
  <c r="Q493" i="56" s="1"/>
  <c r="F492" i="56"/>
  <c r="Q492" i="56" s="1"/>
  <c r="F491" i="56"/>
  <c r="Q491" i="56" s="1"/>
  <c r="F490" i="56"/>
  <c r="Q490" i="56" s="1"/>
  <c r="F489" i="56"/>
  <c r="Q489" i="56" s="1"/>
  <c r="F488" i="56"/>
  <c r="Q488" i="56" s="1"/>
  <c r="F487" i="56"/>
  <c r="Q487" i="56" s="1"/>
  <c r="F486" i="56"/>
  <c r="Q486" i="56" s="1"/>
  <c r="F485" i="56"/>
  <c r="Q485" i="56" s="1"/>
  <c r="J484" i="56"/>
  <c r="J485" i="56" s="1"/>
  <c r="F484" i="56"/>
  <c r="Q484" i="56" s="1"/>
  <c r="F483" i="56"/>
  <c r="Q483" i="56" s="1"/>
  <c r="H385" i="56"/>
  <c r="F478" i="56"/>
  <c r="F477" i="56"/>
  <c r="F476" i="56"/>
  <c r="Q476" i="56" s="1"/>
  <c r="F475" i="56"/>
  <c r="F474" i="56"/>
  <c r="F473" i="56"/>
  <c r="F472" i="56"/>
  <c r="Q472" i="56" s="1"/>
  <c r="F471" i="56"/>
  <c r="F470" i="56"/>
  <c r="F469" i="56"/>
  <c r="F468" i="56"/>
  <c r="Q468" i="56" s="1"/>
  <c r="F467" i="56"/>
  <c r="F466" i="56"/>
  <c r="F465" i="56"/>
  <c r="F464" i="56"/>
  <c r="Q464" i="56" s="1"/>
  <c r="F463" i="56"/>
  <c r="F462" i="56"/>
  <c r="F461" i="56"/>
  <c r="F460" i="56"/>
  <c r="F459" i="56"/>
  <c r="F458" i="56"/>
  <c r="F457" i="56"/>
  <c r="F456" i="56"/>
  <c r="Q456" i="56" s="1"/>
  <c r="F455" i="56"/>
  <c r="F454" i="56"/>
  <c r="F453" i="56"/>
  <c r="F452" i="56"/>
  <c r="Q452" i="56" s="1"/>
  <c r="F451" i="56"/>
  <c r="F450" i="56"/>
  <c r="F449" i="56"/>
  <c r="F448" i="56"/>
  <c r="Q448" i="56" s="1"/>
  <c r="F447" i="56"/>
  <c r="F446" i="56"/>
  <c r="F445" i="56"/>
  <c r="F444" i="56"/>
  <c r="Q444" i="56" s="1"/>
  <c r="F443" i="56"/>
  <c r="F442" i="56"/>
  <c r="F441" i="56"/>
  <c r="F440" i="56"/>
  <c r="Q440" i="56" s="1"/>
  <c r="F439" i="56"/>
  <c r="F438" i="56"/>
  <c r="F437" i="56"/>
  <c r="F436" i="56"/>
  <c r="Q436" i="56" s="1"/>
  <c r="F435" i="56"/>
  <c r="F434" i="56"/>
  <c r="F433" i="56"/>
  <c r="F432" i="56"/>
  <c r="F431" i="56"/>
  <c r="F430" i="56"/>
  <c r="F429" i="56"/>
  <c r="F428" i="56"/>
  <c r="Q428" i="56" s="1"/>
  <c r="F427" i="56"/>
  <c r="F426" i="56"/>
  <c r="F425" i="56"/>
  <c r="F424" i="56"/>
  <c r="Q424" i="56" s="1"/>
  <c r="F423" i="56"/>
  <c r="F422" i="56"/>
  <c r="F421" i="56"/>
  <c r="F420" i="56"/>
  <c r="Q420" i="56" s="1"/>
  <c r="F419" i="56"/>
  <c r="F418" i="56"/>
  <c r="F417" i="56"/>
  <c r="F416" i="56"/>
  <c r="Q416" i="56" s="1"/>
  <c r="F415" i="56"/>
  <c r="F414" i="56"/>
  <c r="F413" i="56"/>
  <c r="F412" i="56"/>
  <c r="Q412" i="56" s="1"/>
  <c r="F411" i="56"/>
  <c r="F410" i="56"/>
  <c r="F409" i="56"/>
  <c r="F408" i="56"/>
  <c r="Q408" i="56" s="1"/>
  <c r="F407" i="56"/>
  <c r="F406" i="56"/>
  <c r="F405" i="56"/>
  <c r="F404" i="56"/>
  <c r="Q404" i="56" s="1"/>
  <c r="F403" i="56"/>
  <c r="F402" i="56"/>
  <c r="F401" i="56"/>
  <c r="F400" i="56"/>
  <c r="Q400" i="56" s="1"/>
  <c r="F399" i="56"/>
  <c r="F398" i="56"/>
  <c r="F397" i="56"/>
  <c r="F396" i="56"/>
  <c r="F395" i="56"/>
  <c r="F394" i="56"/>
  <c r="F393" i="56"/>
  <c r="F392" i="56"/>
  <c r="Q392" i="56" s="1"/>
  <c r="F391" i="56"/>
  <c r="F390" i="56"/>
  <c r="F389" i="56"/>
  <c r="F388" i="56"/>
  <c r="Q388" i="56" s="1"/>
  <c r="F387" i="56"/>
  <c r="Q475" i="56"/>
  <c r="Q467" i="56"/>
  <c r="Q459" i="56"/>
  <c r="Q451" i="56"/>
  <c r="Q443" i="56"/>
  <c r="Q435" i="56"/>
  <c r="Q427" i="56"/>
  <c r="Q419" i="56"/>
  <c r="Q411" i="56"/>
  <c r="Q403" i="56"/>
  <c r="Q395" i="56"/>
  <c r="Q391" i="56"/>
  <c r="Q387" i="56"/>
  <c r="F382" i="56"/>
  <c r="F381" i="56"/>
  <c r="Q381" i="56" s="1"/>
  <c r="F380" i="56"/>
  <c r="F379" i="56"/>
  <c r="F378" i="56"/>
  <c r="F377" i="56"/>
  <c r="F376" i="56"/>
  <c r="F375" i="56"/>
  <c r="F374" i="56"/>
  <c r="F373" i="56"/>
  <c r="Q373" i="56" s="1"/>
  <c r="F372" i="56"/>
  <c r="F371" i="56"/>
  <c r="F370" i="56"/>
  <c r="F369" i="56"/>
  <c r="F368" i="56"/>
  <c r="F367" i="56"/>
  <c r="F366" i="56"/>
  <c r="F365" i="56"/>
  <c r="F364" i="56"/>
  <c r="F363" i="56"/>
  <c r="F362" i="56"/>
  <c r="F361" i="56"/>
  <c r="F360" i="56"/>
  <c r="F359" i="56"/>
  <c r="Q359" i="56" s="1"/>
  <c r="F358" i="56"/>
  <c r="F357" i="56"/>
  <c r="Q357" i="56" s="1"/>
  <c r="F356" i="56"/>
  <c r="F355" i="56"/>
  <c r="F354" i="56"/>
  <c r="F353" i="56"/>
  <c r="F352" i="56"/>
  <c r="F351" i="56"/>
  <c r="Q351" i="56" s="1"/>
  <c r="F350" i="56"/>
  <c r="F349" i="56"/>
  <c r="Q349" i="56" s="1"/>
  <c r="F348" i="56"/>
  <c r="F347" i="56"/>
  <c r="F346" i="56"/>
  <c r="F345" i="56"/>
  <c r="F344" i="56"/>
  <c r="F343" i="56"/>
  <c r="Q343" i="56" s="1"/>
  <c r="F342" i="56"/>
  <c r="F341" i="56"/>
  <c r="Q341" i="56" s="1"/>
  <c r="F340" i="56"/>
  <c r="F339" i="56"/>
  <c r="F338" i="56"/>
  <c r="F337" i="56"/>
  <c r="F336" i="56"/>
  <c r="F335" i="56"/>
  <c r="Q335" i="56" s="1"/>
  <c r="F334" i="56"/>
  <c r="F333" i="56"/>
  <c r="Q333" i="56" s="1"/>
  <c r="F332" i="56"/>
  <c r="F331" i="56"/>
  <c r="F330" i="56"/>
  <c r="F329" i="56"/>
  <c r="F328" i="56"/>
  <c r="F327" i="56"/>
  <c r="Q327" i="56" s="1"/>
  <c r="F326" i="56"/>
  <c r="F325" i="56"/>
  <c r="Q325" i="56" s="1"/>
  <c r="F324" i="56"/>
  <c r="F323" i="56"/>
  <c r="F322" i="56"/>
  <c r="F321" i="56"/>
  <c r="F320" i="56"/>
  <c r="F319" i="56"/>
  <c r="Q319" i="56" s="1"/>
  <c r="F318" i="56"/>
  <c r="F317" i="56"/>
  <c r="Q317" i="56" s="1"/>
  <c r="F316" i="56"/>
  <c r="F315" i="56"/>
  <c r="F314" i="56"/>
  <c r="F313" i="56"/>
  <c r="F312" i="56"/>
  <c r="F311" i="56"/>
  <c r="F310" i="56"/>
  <c r="F309" i="56"/>
  <c r="Q309" i="56" s="1"/>
  <c r="F308" i="56"/>
  <c r="F307" i="56"/>
  <c r="F306" i="56"/>
  <c r="F305" i="56"/>
  <c r="F304" i="56"/>
  <c r="F303" i="56"/>
  <c r="F302" i="56"/>
  <c r="F301" i="56"/>
  <c r="Q301" i="56" s="1"/>
  <c r="F300" i="56"/>
  <c r="F299" i="56"/>
  <c r="F298" i="56"/>
  <c r="F297" i="56"/>
  <c r="F296" i="56"/>
  <c r="F295" i="56"/>
  <c r="Q295" i="56" s="1"/>
  <c r="F294" i="56"/>
  <c r="F293" i="56"/>
  <c r="Q293" i="56" s="1"/>
  <c r="F292" i="56"/>
  <c r="F291" i="56"/>
  <c r="Q478" i="56"/>
  <c r="Q477" i="56"/>
  <c r="Q474" i="56"/>
  <c r="Q473" i="56"/>
  <c r="Q471" i="56"/>
  <c r="Q470" i="56"/>
  <c r="Q469" i="56"/>
  <c r="Q466" i="56"/>
  <c r="Q465" i="56"/>
  <c r="Q463" i="56"/>
  <c r="Q462" i="56"/>
  <c r="Q461" i="56"/>
  <c r="Q460" i="56"/>
  <c r="Q458" i="56"/>
  <c r="Q457" i="56"/>
  <c r="Q455" i="56"/>
  <c r="Q454" i="56"/>
  <c r="Q453" i="56"/>
  <c r="Q450" i="56"/>
  <c r="Q449" i="56"/>
  <c r="Q447" i="56"/>
  <c r="Q446" i="56"/>
  <c r="Q445" i="56"/>
  <c r="Q442" i="56"/>
  <c r="Q441" i="56"/>
  <c r="Q439" i="56"/>
  <c r="Q438" i="56"/>
  <c r="Q437" i="56"/>
  <c r="Q434" i="56"/>
  <c r="Q433" i="56"/>
  <c r="Q432" i="56"/>
  <c r="Q431" i="56"/>
  <c r="Q430" i="56"/>
  <c r="Q429" i="56"/>
  <c r="Q426" i="56"/>
  <c r="Q425" i="56"/>
  <c r="Q423" i="56"/>
  <c r="Q422" i="56"/>
  <c r="Q421" i="56"/>
  <c r="Q418" i="56"/>
  <c r="Q417" i="56"/>
  <c r="Q415" i="56"/>
  <c r="Q414" i="56"/>
  <c r="Q413" i="56"/>
  <c r="Q410" i="56"/>
  <c r="Q409" i="56"/>
  <c r="Q407" i="56"/>
  <c r="Q406" i="56"/>
  <c r="Q405" i="56"/>
  <c r="Q402" i="56"/>
  <c r="Q401" i="56"/>
  <c r="Q399" i="56"/>
  <c r="Q398" i="56"/>
  <c r="Q397" i="56"/>
  <c r="Q396" i="56"/>
  <c r="Q394" i="56"/>
  <c r="Q393" i="56"/>
  <c r="Q390" i="56"/>
  <c r="J390" i="56"/>
  <c r="Q389" i="56"/>
  <c r="J388" i="56"/>
  <c r="J389" i="56" s="1"/>
  <c r="Q376" i="56"/>
  <c r="Q375" i="56"/>
  <c r="Q368" i="56"/>
  <c r="Q367" i="56"/>
  <c r="Q363" i="56"/>
  <c r="Q362" i="56"/>
  <c r="Q361" i="56"/>
  <c r="Q354" i="56"/>
  <c r="Q353" i="56"/>
  <c r="Q352" i="56"/>
  <c r="Q344" i="56"/>
  <c r="Q336" i="56"/>
  <c r="Q331" i="56"/>
  <c r="Q330" i="56"/>
  <c r="Q329" i="56"/>
  <c r="Q322" i="56"/>
  <c r="Q321" i="56"/>
  <c r="Q320" i="56"/>
  <c r="Q314" i="56"/>
  <c r="Q313" i="56"/>
  <c r="Q312" i="56"/>
  <c r="Q311" i="56"/>
  <c r="Q380" i="56"/>
  <c r="Q377" i="56"/>
  <c r="Q372" i="56"/>
  <c r="Q369" i="56"/>
  <c r="Q364" i="56"/>
  <c r="Q356" i="56"/>
  <c r="Q348" i="56"/>
  <c r="Q345" i="56"/>
  <c r="Q340" i="56"/>
  <c r="Q337" i="56"/>
  <c r="Q332" i="56"/>
  <c r="Q305" i="56"/>
  <c r="Q297" i="56"/>
  <c r="H1" i="56"/>
  <c r="H289" i="56"/>
  <c r="Q382" i="56"/>
  <c r="Q379" i="56"/>
  <c r="Q378" i="56"/>
  <c r="Q374" i="56"/>
  <c r="Q371" i="56"/>
  <c r="Q370" i="56"/>
  <c r="Q366" i="56"/>
  <c r="Q365" i="56"/>
  <c r="Q360" i="56"/>
  <c r="Q358" i="56"/>
  <c r="Q355" i="56"/>
  <c r="Q350" i="56"/>
  <c r="Q347" i="56"/>
  <c r="Q346" i="56"/>
  <c r="Q342" i="56"/>
  <c r="Q339" i="56"/>
  <c r="Q338" i="56"/>
  <c r="Q334" i="56"/>
  <c r="Q328" i="56"/>
  <c r="Q326" i="56"/>
  <c r="Q324" i="56"/>
  <c r="Q323" i="56"/>
  <c r="Q318" i="56"/>
  <c r="Q316" i="56"/>
  <c r="Q315" i="56"/>
  <c r="Q310" i="56"/>
  <c r="Q308" i="56"/>
  <c r="Q307" i="56"/>
  <c r="Q306" i="56"/>
  <c r="Q304" i="56"/>
  <c r="Q303" i="56"/>
  <c r="Q302" i="56"/>
  <c r="Q300" i="56"/>
  <c r="Q299" i="56"/>
  <c r="Q298" i="56"/>
  <c r="Q296" i="56"/>
  <c r="Q294" i="56"/>
  <c r="J292" i="56"/>
  <c r="Q292" i="56"/>
  <c r="Q291" i="56"/>
  <c r="J678" i="56" l="1"/>
  <c r="J582" i="56"/>
  <c r="J486" i="56"/>
  <c r="J391" i="56"/>
  <c r="J293" i="56"/>
  <c r="H97" i="56"/>
  <c r="H193" i="56"/>
  <c r="F286" i="56"/>
  <c r="Q286" i="56" s="1"/>
  <c r="F285" i="56"/>
  <c r="F284" i="56"/>
  <c r="F283" i="56"/>
  <c r="Q283" i="56" s="1"/>
  <c r="F282" i="56"/>
  <c r="F281" i="56"/>
  <c r="F280" i="56"/>
  <c r="F279" i="56"/>
  <c r="Q279" i="56" s="1"/>
  <c r="F278" i="56"/>
  <c r="F277" i="56"/>
  <c r="F276" i="56"/>
  <c r="Q276" i="56" s="1"/>
  <c r="F275" i="56"/>
  <c r="Q275" i="56" s="1"/>
  <c r="F274" i="56"/>
  <c r="Q274" i="56" s="1"/>
  <c r="F273" i="56"/>
  <c r="F272" i="56"/>
  <c r="F271" i="56"/>
  <c r="Q271" i="56" s="1"/>
  <c r="F270" i="56"/>
  <c r="F269" i="56"/>
  <c r="F268" i="56"/>
  <c r="Q268" i="56" s="1"/>
  <c r="F267" i="56"/>
  <c r="Q267" i="56" s="1"/>
  <c r="F266" i="56"/>
  <c r="Q266" i="56" s="1"/>
  <c r="F265" i="56"/>
  <c r="F264" i="56"/>
  <c r="Q264" i="56" s="1"/>
  <c r="F263" i="56"/>
  <c r="F262" i="56"/>
  <c r="Q262" i="56" s="1"/>
  <c r="F261" i="56"/>
  <c r="F260" i="56"/>
  <c r="F259" i="56"/>
  <c r="Q259" i="56" s="1"/>
  <c r="F258" i="56"/>
  <c r="Q258" i="56" s="1"/>
  <c r="F257" i="56"/>
  <c r="F256" i="56"/>
  <c r="F255" i="56"/>
  <c r="Q255" i="56" s="1"/>
  <c r="F254" i="56"/>
  <c r="F253" i="56"/>
  <c r="F252" i="56"/>
  <c r="F251" i="56"/>
  <c r="Q251" i="56" s="1"/>
  <c r="F250" i="56"/>
  <c r="Q250" i="56" s="1"/>
  <c r="F249" i="56"/>
  <c r="F248" i="56"/>
  <c r="Q248" i="56" s="1"/>
  <c r="F247" i="56"/>
  <c r="Q247" i="56" s="1"/>
  <c r="F246" i="56"/>
  <c r="Q246" i="56" s="1"/>
  <c r="F245" i="56"/>
  <c r="F244" i="56"/>
  <c r="F243" i="56"/>
  <c r="Q243" i="56" s="1"/>
  <c r="F242" i="56"/>
  <c r="F241" i="56"/>
  <c r="F240" i="56"/>
  <c r="Q240" i="56" s="1"/>
  <c r="F239" i="56"/>
  <c r="Q239" i="56" s="1"/>
  <c r="F238" i="56"/>
  <c r="Q238" i="56" s="1"/>
  <c r="F237" i="56"/>
  <c r="F236" i="56"/>
  <c r="F235" i="56"/>
  <c r="Q235" i="56" s="1"/>
  <c r="F234" i="56"/>
  <c r="F233" i="56"/>
  <c r="F232" i="56"/>
  <c r="F231" i="56"/>
  <c r="Q231" i="56" s="1"/>
  <c r="F230" i="56"/>
  <c r="Q230" i="56" s="1"/>
  <c r="F229" i="56"/>
  <c r="F228" i="56"/>
  <c r="Q228" i="56" s="1"/>
  <c r="F227" i="56"/>
  <c r="F226" i="56"/>
  <c r="Q226" i="56" s="1"/>
  <c r="F225" i="56"/>
  <c r="F224" i="56"/>
  <c r="F223" i="56"/>
  <c r="Q223" i="56" s="1"/>
  <c r="F222" i="56"/>
  <c r="Q222" i="56" s="1"/>
  <c r="F221" i="56"/>
  <c r="F220" i="56"/>
  <c r="F219" i="56"/>
  <c r="Q219" i="56" s="1"/>
  <c r="F218" i="56"/>
  <c r="F217" i="56"/>
  <c r="F216" i="56"/>
  <c r="F215" i="56"/>
  <c r="Q215" i="56" s="1"/>
  <c r="F214" i="56"/>
  <c r="F213" i="56"/>
  <c r="F212" i="56"/>
  <c r="Q212" i="56" s="1"/>
  <c r="F211" i="56"/>
  <c r="Q211" i="56" s="1"/>
  <c r="Q281" i="56"/>
  <c r="Q273" i="56"/>
  <c r="Q265" i="56"/>
  <c r="Q257" i="56"/>
  <c r="Q249" i="56"/>
  <c r="Q241" i="56"/>
  <c r="Q233" i="56"/>
  <c r="Q225" i="56"/>
  <c r="Q217" i="56"/>
  <c r="F210" i="56"/>
  <c r="F209" i="56"/>
  <c r="Q209" i="56" s="1"/>
  <c r="F208" i="56"/>
  <c r="F207" i="56"/>
  <c r="Q207" i="56" s="1"/>
  <c r="F206" i="56"/>
  <c r="F205" i="56"/>
  <c r="F204" i="56"/>
  <c r="F203" i="56"/>
  <c r="F202" i="56"/>
  <c r="F201" i="56"/>
  <c r="Q201" i="56" s="1"/>
  <c r="F200" i="56"/>
  <c r="F199" i="56"/>
  <c r="Q199" i="56" s="1"/>
  <c r="F198" i="56"/>
  <c r="F197" i="56"/>
  <c r="F196" i="56"/>
  <c r="F195" i="56"/>
  <c r="Q285" i="56"/>
  <c r="Q284" i="56"/>
  <c r="Q282" i="56"/>
  <c r="Q280" i="56"/>
  <c r="Q278" i="56"/>
  <c r="Q277" i="56"/>
  <c r="Q272" i="56"/>
  <c r="Q270" i="56"/>
  <c r="Q269" i="56"/>
  <c r="Q263" i="56"/>
  <c r="Q261" i="56"/>
  <c r="Q260" i="56"/>
  <c r="Q256" i="56"/>
  <c r="Q254" i="56"/>
  <c r="Q253" i="56"/>
  <c r="Q252" i="56"/>
  <c r="Q245" i="56"/>
  <c r="Q244" i="56"/>
  <c r="Q242" i="56"/>
  <c r="Q237" i="56"/>
  <c r="Q236" i="56"/>
  <c r="Q234" i="56"/>
  <c r="Q232" i="56"/>
  <c r="Q229" i="56"/>
  <c r="Q227" i="56"/>
  <c r="Q224" i="56"/>
  <c r="Q221" i="56"/>
  <c r="Q220" i="56"/>
  <c r="Q218" i="56"/>
  <c r="Q216" i="56"/>
  <c r="Q214" i="56"/>
  <c r="Q213" i="56"/>
  <c r="Q210" i="56"/>
  <c r="Q208" i="56"/>
  <c r="Q206" i="56"/>
  <c r="Q205" i="56"/>
  <c r="Q204" i="56"/>
  <c r="Q203" i="56"/>
  <c r="Q202" i="56"/>
  <c r="Q200" i="56"/>
  <c r="Q198" i="56"/>
  <c r="J197" i="56"/>
  <c r="Q197" i="56"/>
  <c r="Q196" i="56"/>
  <c r="J196" i="56"/>
  <c r="Q195" i="56"/>
  <c r="H122" i="27"/>
  <c r="H114" i="27"/>
  <c r="H92" i="27"/>
  <c r="H183" i="56" s="1"/>
  <c r="H84" i="27"/>
  <c r="H175" i="56" s="1"/>
  <c r="H76" i="27"/>
  <c r="H167" i="56" s="1"/>
  <c r="H68" i="27"/>
  <c r="H159" i="56" s="1"/>
  <c r="H60" i="27"/>
  <c r="H151" i="56" s="1"/>
  <c r="H52" i="27"/>
  <c r="H143" i="56" s="1"/>
  <c r="H44" i="27"/>
  <c r="H135" i="56" s="1"/>
  <c r="H36" i="27"/>
  <c r="H127" i="56" s="1"/>
  <c r="H28" i="27"/>
  <c r="H119" i="56" s="1"/>
  <c r="H16" i="27"/>
  <c r="H108" i="56" s="1"/>
  <c r="H8" i="27"/>
  <c r="H100" i="56" s="1"/>
  <c r="F190" i="56"/>
  <c r="F189" i="56"/>
  <c r="F188" i="56"/>
  <c r="F187" i="56"/>
  <c r="Q187" i="56" s="1"/>
  <c r="F186" i="56"/>
  <c r="F185" i="56"/>
  <c r="F184" i="56"/>
  <c r="Q184" i="56" s="1"/>
  <c r="F183" i="56"/>
  <c r="Q183" i="56" s="1"/>
  <c r="F182" i="56"/>
  <c r="F181" i="56"/>
  <c r="F180" i="56"/>
  <c r="F179" i="56"/>
  <c r="Q179" i="56" s="1"/>
  <c r="F178" i="56"/>
  <c r="F177" i="56"/>
  <c r="F176" i="56"/>
  <c r="Q176" i="56" s="1"/>
  <c r="F175" i="56"/>
  <c r="Q175" i="56" s="1"/>
  <c r="F174" i="56"/>
  <c r="F173" i="56"/>
  <c r="F172" i="56"/>
  <c r="F171" i="56"/>
  <c r="Q171" i="56" s="1"/>
  <c r="F170" i="56"/>
  <c r="F169" i="56"/>
  <c r="F168" i="56"/>
  <c r="Q168" i="56" s="1"/>
  <c r="F167" i="56"/>
  <c r="Q167" i="56" s="1"/>
  <c r="F166" i="56"/>
  <c r="F165" i="56"/>
  <c r="F164" i="56"/>
  <c r="F163" i="56"/>
  <c r="Q163" i="56" s="1"/>
  <c r="F162" i="56"/>
  <c r="F161" i="56"/>
  <c r="F160" i="56"/>
  <c r="Q160" i="56" s="1"/>
  <c r="F159" i="56"/>
  <c r="Q159" i="56" s="1"/>
  <c r="F158" i="56"/>
  <c r="F157" i="56"/>
  <c r="F156" i="56"/>
  <c r="F155" i="56"/>
  <c r="Q155" i="56" s="1"/>
  <c r="F154" i="56"/>
  <c r="F153" i="56"/>
  <c r="F152" i="56"/>
  <c r="Q152" i="56" s="1"/>
  <c r="F151" i="56"/>
  <c r="Q151" i="56" s="1"/>
  <c r="F150" i="56"/>
  <c r="F149" i="56"/>
  <c r="F148" i="56"/>
  <c r="F147" i="56"/>
  <c r="Q147" i="56" s="1"/>
  <c r="F146" i="56"/>
  <c r="F145" i="56"/>
  <c r="F144" i="56"/>
  <c r="Q144" i="56" s="1"/>
  <c r="F143" i="56"/>
  <c r="Q143" i="56" s="1"/>
  <c r="F142" i="56"/>
  <c r="F141" i="56"/>
  <c r="F140" i="56"/>
  <c r="F139" i="56"/>
  <c r="Q139" i="56" s="1"/>
  <c r="F138" i="56"/>
  <c r="F137" i="56"/>
  <c r="F136" i="56"/>
  <c r="Q136" i="56" s="1"/>
  <c r="F135" i="56"/>
  <c r="Q135" i="56" s="1"/>
  <c r="F134" i="56"/>
  <c r="F133" i="56"/>
  <c r="F132" i="56"/>
  <c r="F131" i="56"/>
  <c r="Q131" i="56" s="1"/>
  <c r="F130" i="56"/>
  <c r="F129" i="56"/>
  <c r="F128" i="56"/>
  <c r="Q128" i="56" s="1"/>
  <c r="F127" i="56"/>
  <c r="Q127" i="56" s="1"/>
  <c r="F126" i="56"/>
  <c r="F125" i="56"/>
  <c r="F124" i="56"/>
  <c r="F123" i="56"/>
  <c r="Q123" i="56" s="1"/>
  <c r="F122" i="56"/>
  <c r="F121" i="56"/>
  <c r="F120" i="56"/>
  <c r="Q120" i="56" s="1"/>
  <c r="F119" i="56"/>
  <c r="Q119" i="56" s="1"/>
  <c r="F118" i="56"/>
  <c r="F117" i="56"/>
  <c r="F116" i="56"/>
  <c r="Q190" i="56"/>
  <c r="Q189" i="56"/>
  <c r="Q188" i="56"/>
  <c r="Q186" i="56"/>
  <c r="Q185" i="56"/>
  <c r="Q182" i="56"/>
  <c r="Q181" i="56"/>
  <c r="Q180" i="56"/>
  <c r="Q178" i="56"/>
  <c r="Q177" i="56"/>
  <c r="Q174" i="56"/>
  <c r="Q173" i="56"/>
  <c r="Q172" i="56"/>
  <c r="Q170" i="56"/>
  <c r="Q169" i="56"/>
  <c r="Q166" i="56"/>
  <c r="Q165" i="56"/>
  <c r="Q164" i="56"/>
  <c r="Q162" i="56"/>
  <c r="Q161" i="56"/>
  <c r="Q158" i="56"/>
  <c r="Q157" i="56"/>
  <c r="Q156" i="56"/>
  <c r="Q154" i="56"/>
  <c r="Q153" i="56"/>
  <c r="Q150" i="56"/>
  <c r="Q149" i="56"/>
  <c r="Q148" i="56"/>
  <c r="Q146" i="56"/>
  <c r="Q145" i="56"/>
  <c r="Q142" i="56"/>
  <c r="Q141" i="56"/>
  <c r="Q140" i="56"/>
  <c r="Q138" i="56"/>
  <c r="Q137" i="56"/>
  <c r="Q134" i="56"/>
  <c r="Q133" i="56"/>
  <c r="Q132" i="56"/>
  <c r="Q130" i="56"/>
  <c r="Q129" i="56"/>
  <c r="Q126" i="56"/>
  <c r="Q125" i="56"/>
  <c r="Q124" i="56"/>
  <c r="Q122" i="56"/>
  <c r="Q121" i="56"/>
  <c r="Q118" i="56"/>
  <c r="Q117" i="56"/>
  <c r="Q116" i="56"/>
  <c r="Q115" i="56"/>
  <c r="Q114" i="56"/>
  <c r="Q113" i="56"/>
  <c r="Q112" i="56"/>
  <c r="Q111" i="56"/>
  <c r="Q110" i="56"/>
  <c r="Q109" i="56"/>
  <c r="Q108" i="56"/>
  <c r="Q107" i="56"/>
  <c r="Q106" i="56"/>
  <c r="Q105" i="56"/>
  <c r="Q104" i="56"/>
  <c r="Q103" i="56"/>
  <c r="Q102" i="56"/>
  <c r="Q101" i="56"/>
  <c r="Q100" i="56"/>
  <c r="J100" i="56"/>
  <c r="J101" i="56" s="1"/>
  <c r="Q99" i="56"/>
  <c r="F115" i="56"/>
  <c r="F114" i="56"/>
  <c r="F113" i="56"/>
  <c r="F112" i="56"/>
  <c r="F111" i="56"/>
  <c r="F110" i="56"/>
  <c r="F109" i="56"/>
  <c r="F108" i="56"/>
  <c r="F107" i="56"/>
  <c r="F106" i="56"/>
  <c r="F105" i="56"/>
  <c r="F104" i="56"/>
  <c r="F103" i="56"/>
  <c r="F102" i="56"/>
  <c r="F101" i="56"/>
  <c r="F100" i="56"/>
  <c r="F99" i="56"/>
  <c r="C18" i="56"/>
  <c r="C17" i="56"/>
  <c r="C16" i="56"/>
  <c r="C15" i="56"/>
  <c r="C14" i="56"/>
  <c r="C13" i="56"/>
  <c r="C12" i="56"/>
  <c r="C11" i="56"/>
  <c r="C10" i="56"/>
  <c r="C9" i="56"/>
  <c r="C8" i="56"/>
  <c r="C7" i="56"/>
  <c r="C6" i="56"/>
  <c r="C5" i="56"/>
  <c r="C4" i="56"/>
  <c r="C3" i="56"/>
  <c r="F3" i="56"/>
  <c r="Q3" i="56" s="1"/>
  <c r="F4" i="56"/>
  <c r="Q4" i="56" s="1"/>
  <c r="F5" i="56"/>
  <c r="F6" i="56"/>
  <c r="Q6" i="56" s="1"/>
  <c r="F7" i="56"/>
  <c r="Q7" i="56" s="1"/>
  <c r="F8" i="56"/>
  <c r="Q8" i="56" s="1"/>
  <c r="F9" i="56"/>
  <c r="F10" i="56"/>
  <c r="Q10" i="56" s="1"/>
  <c r="F11" i="56"/>
  <c r="Q11" i="56" s="1"/>
  <c r="F12" i="56"/>
  <c r="Q12" i="56" s="1"/>
  <c r="F13" i="56"/>
  <c r="F14" i="56"/>
  <c r="Q14" i="56" s="1"/>
  <c r="F15" i="56"/>
  <c r="F16" i="56"/>
  <c r="Q16" i="56" s="1"/>
  <c r="F17" i="56"/>
  <c r="Q17" i="56" s="1"/>
  <c r="F18" i="56"/>
  <c r="Q18" i="56" s="1"/>
  <c r="Q15" i="56"/>
  <c r="Q9" i="56"/>
  <c r="Q13" i="56"/>
  <c r="Q5" i="56"/>
  <c r="J4" i="56"/>
  <c r="J5" i="56" s="1"/>
  <c r="J6" i="56" s="1"/>
  <c r="J7" i="56" s="1"/>
  <c r="J8" i="56" s="1"/>
  <c r="J9" i="56" s="1"/>
  <c r="J10" i="56" s="1"/>
  <c r="J11" i="56" s="1"/>
  <c r="J12" i="56" s="1"/>
  <c r="J13" i="56" s="1"/>
  <c r="J14" i="56" s="1"/>
  <c r="J15" i="56" s="1"/>
  <c r="J16" i="56" s="1"/>
  <c r="J17" i="56" s="1"/>
  <c r="J18" i="56" s="1"/>
  <c r="J19" i="56" s="1"/>
  <c r="J20" i="56" s="1"/>
  <c r="J21" i="56" s="1"/>
  <c r="J22" i="56" s="1"/>
  <c r="J23" i="56" s="1"/>
  <c r="J24" i="56" s="1"/>
  <c r="J25" i="56" s="1"/>
  <c r="J26" i="56" s="1"/>
  <c r="J27" i="56" s="1"/>
  <c r="J28" i="56" s="1"/>
  <c r="J29" i="56" s="1"/>
  <c r="J30" i="56" s="1"/>
  <c r="J31" i="56" s="1"/>
  <c r="J32" i="56" s="1"/>
  <c r="J33" i="56" s="1"/>
  <c r="J34" i="56" s="1"/>
  <c r="J35" i="56" s="1"/>
  <c r="J36" i="56" s="1"/>
  <c r="J37" i="56" s="1"/>
  <c r="J38" i="56" s="1"/>
  <c r="J39" i="56" s="1"/>
  <c r="J40" i="56" s="1"/>
  <c r="J41" i="56" s="1"/>
  <c r="J42" i="56" s="1"/>
  <c r="J43" i="56" s="1"/>
  <c r="J44" i="56" s="1"/>
  <c r="J45" i="56" s="1"/>
  <c r="J46" i="56" s="1"/>
  <c r="J47" i="56" s="1"/>
  <c r="J48" i="56" s="1"/>
  <c r="J49" i="56" s="1"/>
  <c r="J50" i="56" s="1"/>
  <c r="J51" i="56" s="1"/>
  <c r="J52" i="56" s="1"/>
  <c r="J53" i="56" s="1"/>
  <c r="J54" i="56" s="1"/>
  <c r="J55" i="56" s="1"/>
  <c r="J56" i="56" s="1"/>
  <c r="J57" i="56" s="1"/>
  <c r="J58" i="56" s="1"/>
  <c r="J59" i="56" s="1"/>
  <c r="J60" i="56" s="1"/>
  <c r="J61" i="56" s="1"/>
  <c r="J62" i="56" s="1"/>
  <c r="J63" i="56" s="1"/>
  <c r="J64" i="56" s="1"/>
  <c r="J65" i="56" s="1"/>
  <c r="J66" i="56" s="1"/>
  <c r="J67" i="56" s="1"/>
  <c r="J68" i="56" s="1"/>
  <c r="J69" i="56" s="1"/>
  <c r="J70" i="56" s="1"/>
  <c r="J71" i="56" s="1"/>
  <c r="J72" i="56" s="1"/>
  <c r="J73" i="56" s="1"/>
  <c r="J74" i="56" s="1"/>
  <c r="J75" i="56" s="1"/>
  <c r="J76" i="56" s="1"/>
  <c r="J77" i="56" s="1"/>
  <c r="J78" i="56" s="1"/>
  <c r="J79" i="56" s="1"/>
  <c r="J80" i="56" s="1"/>
  <c r="J81" i="56" s="1"/>
  <c r="J82" i="56" s="1"/>
  <c r="J83" i="56" s="1"/>
  <c r="J84" i="56" s="1"/>
  <c r="J85" i="56" s="1"/>
  <c r="J86" i="56" s="1"/>
  <c r="J87" i="56" s="1"/>
  <c r="J88" i="56" s="1"/>
  <c r="J89" i="56" s="1"/>
  <c r="J90" i="56" s="1"/>
  <c r="J91" i="56" s="1"/>
  <c r="J92" i="56" s="1"/>
  <c r="J93" i="56" s="1"/>
  <c r="J94" i="56" s="1"/>
  <c r="F94" i="56"/>
  <c r="Q94" i="56" s="1"/>
  <c r="F93" i="56"/>
  <c r="Q93" i="56" s="1"/>
  <c r="F92" i="56"/>
  <c r="Q92" i="56" s="1"/>
  <c r="F91" i="56"/>
  <c r="Q91" i="56" s="1"/>
  <c r="F90" i="56"/>
  <c r="Q90" i="56" s="1"/>
  <c r="F89" i="56"/>
  <c r="Q89" i="56" s="1"/>
  <c r="F88" i="56"/>
  <c r="Q88" i="56" s="1"/>
  <c r="F87" i="56"/>
  <c r="Q87" i="56" s="1"/>
  <c r="F86" i="56"/>
  <c r="Q86" i="56" s="1"/>
  <c r="F85" i="56"/>
  <c r="Q85" i="56" s="1"/>
  <c r="F84" i="56"/>
  <c r="Q84" i="56" s="1"/>
  <c r="F83" i="56"/>
  <c r="Q83" i="56" s="1"/>
  <c r="F82" i="56"/>
  <c r="Q82" i="56" s="1"/>
  <c r="F81" i="56"/>
  <c r="Q81" i="56" s="1"/>
  <c r="F80" i="56"/>
  <c r="Q80" i="56" s="1"/>
  <c r="F79" i="56"/>
  <c r="Q79" i="56" s="1"/>
  <c r="F78" i="56"/>
  <c r="Q78" i="56" s="1"/>
  <c r="F77" i="56"/>
  <c r="Q77" i="56" s="1"/>
  <c r="F76" i="56"/>
  <c r="Q76" i="56" s="1"/>
  <c r="F75" i="56"/>
  <c r="Q75" i="56" s="1"/>
  <c r="F74" i="56"/>
  <c r="Q74" i="56" s="1"/>
  <c r="F73" i="56"/>
  <c r="Q73" i="56" s="1"/>
  <c r="F72" i="56"/>
  <c r="Q72" i="56" s="1"/>
  <c r="F71" i="56"/>
  <c r="Q71" i="56" s="1"/>
  <c r="F70" i="56"/>
  <c r="Q70" i="56" s="1"/>
  <c r="F69" i="56"/>
  <c r="Q69" i="56" s="1"/>
  <c r="F68" i="56"/>
  <c r="Q68" i="56" s="1"/>
  <c r="F67" i="56"/>
  <c r="Q67" i="56" s="1"/>
  <c r="F66" i="56"/>
  <c r="Q66" i="56" s="1"/>
  <c r="F65" i="56"/>
  <c r="Q65" i="56" s="1"/>
  <c r="F64" i="56"/>
  <c r="Q64" i="56" s="1"/>
  <c r="F63" i="56"/>
  <c r="Q63" i="56" s="1"/>
  <c r="F62" i="56"/>
  <c r="Q62" i="56" s="1"/>
  <c r="F61" i="56"/>
  <c r="Q61" i="56" s="1"/>
  <c r="F60" i="56"/>
  <c r="Q60" i="56" s="1"/>
  <c r="F59" i="56"/>
  <c r="Q59" i="56" s="1"/>
  <c r="F58" i="56"/>
  <c r="Q58" i="56" s="1"/>
  <c r="F57" i="56"/>
  <c r="Q57" i="56" s="1"/>
  <c r="F56" i="56"/>
  <c r="Q56" i="56" s="1"/>
  <c r="F55" i="56"/>
  <c r="Q55" i="56" s="1"/>
  <c r="F54" i="56"/>
  <c r="Q54" i="56" s="1"/>
  <c r="F53" i="56"/>
  <c r="Q53" i="56" s="1"/>
  <c r="F52" i="56"/>
  <c r="Q52" i="56" s="1"/>
  <c r="F51" i="56"/>
  <c r="Q51" i="56" s="1"/>
  <c r="F50" i="56"/>
  <c r="Q50" i="56" s="1"/>
  <c r="F49" i="56"/>
  <c r="Q49" i="56" s="1"/>
  <c r="F48" i="56"/>
  <c r="Q48" i="56" s="1"/>
  <c r="F47" i="56"/>
  <c r="Q47" i="56" s="1"/>
  <c r="F46" i="56"/>
  <c r="Q46" i="56" s="1"/>
  <c r="F45" i="56"/>
  <c r="Q45" i="56" s="1"/>
  <c r="F44" i="56"/>
  <c r="Q44" i="56" s="1"/>
  <c r="F43" i="56"/>
  <c r="Q43" i="56" s="1"/>
  <c r="F42" i="56"/>
  <c r="Q42" i="56" s="1"/>
  <c r="F41" i="56"/>
  <c r="Q41" i="56" s="1"/>
  <c r="F40" i="56"/>
  <c r="Q40" i="56" s="1"/>
  <c r="F39" i="56"/>
  <c r="Q39" i="56" s="1"/>
  <c r="F38" i="56"/>
  <c r="Q38" i="56" s="1"/>
  <c r="F37" i="56"/>
  <c r="Q37" i="56" s="1"/>
  <c r="F36" i="56"/>
  <c r="Q36" i="56" s="1"/>
  <c r="F35" i="56"/>
  <c r="Q35" i="56" s="1"/>
  <c r="F34" i="56"/>
  <c r="Q34" i="56" s="1"/>
  <c r="F33" i="56"/>
  <c r="Q33" i="56" s="1"/>
  <c r="F32" i="56"/>
  <c r="Q32" i="56" s="1"/>
  <c r="F31" i="56"/>
  <c r="Q31" i="56" s="1"/>
  <c r="F30" i="56"/>
  <c r="Q30" i="56" s="1"/>
  <c r="F29" i="56"/>
  <c r="Q29" i="56" s="1"/>
  <c r="F28" i="56"/>
  <c r="Q28" i="56" s="1"/>
  <c r="F27" i="56"/>
  <c r="Q27" i="56" s="1"/>
  <c r="F26" i="56"/>
  <c r="Q26" i="56" s="1"/>
  <c r="F25" i="56"/>
  <c r="Q25" i="56" s="1"/>
  <c r="F24" i="56"/>
  <c r="Q24" i="56" s="1"/>
  <c r="F23" i="56"/>
  <c r="Q23" i="56" s="1"/>
  <c r="F22" i="56"/>
  <c r="Q22" i="56" s="1"/>
  <c r="F21" i="56"/>
  <c r="Q21" i="56" s="1"/>
  <c r="F20" i="56"/>
  <c r="Q20" i="56" s="1"/>
  <c r="F19" i="56"/>
  <c r="Q19" i="56" s="1"/>
  <c r="AW129" i="27"/>
  <c r="AT129" i="27"/>
  <c r="AQ129" i="27"/>
  <c r="AN129" i="27"/>
  <c r="AK129" i="27"/>
  <c r="AG129" i="27"/>
  <c r="AF129" i="27"/>
  <c r="AC129" i="27"/>
  <c r="Y129" i="27"/>
  <c r="X129" i="27"/>
  <c r="T129" i="27"/>
  <c r="S129" i="27"/>
  <c r="O129" i="27"/>
  <c r="N129" i="27"/>
  <c r="K129" i="27"/>
  <c r="H129" i="27"/>
  <c r="D129" i="27"/>
  <c r="C129" i="27"/>
  <c r="AW128" i="27"/>
  <c r="AT128" i="27"/>
  <c r="AQ128" i="27"/>
  <c r="AN128" i="27"/>
  <c r="AK128" i="27"/>
  <c r="AG128" i="27"/>
  <c r="AF128" i="27"/>
  <c r="AC128" i="27"/>
  <c r="Y128" i="27"/>
  <c r="X128" i="27"/>
  <c r="T128" i="27"/>
  <c r="S128" i="27"/>
  <c r="O128" i="27"/>
  <c r="N128" i="27"/>
  <c r="K128" i="27"/>
  <c r="H128" i="27"/>
  <c r="D128" i="27"/>
  <c r="C128" i="27"/>
  <c r="AW127" i="27"/>
  <c r="AT127" i="27"/>
  <c r="AQ127" i="27"/>
  <c r="AN127" i="27"/>
  <c r="AK127" i="27"/>
  <c r="AG127" i="27"/>
  <c r="AF127" i="27"/>
  <c r="AC127" i="27"/>
  <c r="Y127" i="27"/>
  <c r="X127" i="27"/>
  <c r="T127" i="27"/>
  <c r="S127" i="27"/>
  <c r="O127" i="27"/>
  <c r="N127" i="27"/>
  <c r="K127" i="27"/>
  <c r="H127" i="27"/>
  <c r="D127" i="27"/>
  <c r="C127" i="27"/>
  <c r="AW126" i="27"/>
  <c r="AT126" i="27"/>
  <c r="AQ126" i="27"/>
  <c r="AN126" i="27"/>
  <c r="AK126" i="27"/>
  <c r="AG126" i="27"/>
  <c r="AF126" i="27"/>
  <c r="AC126" i="27"/>
  <c r="Y126" i="27"/>
  <c r="X126" i="27"/>
  <c r="T126" i="27"/>
  <c r="S126" i="27"/>
  <c r="O126" i="27"/>
  <c r="N126" i="27"/>
  <c r="K126" i="27"/>
  <c r="H126" i="27"/>
  <c r="D126" i="27"/>
  <c r="C126" i="27"/>
  <c r="AW125" i="27"/>
  <c r="AT125" i="27"/>
  <c r="AQ125" i="27"/>
  <c r="AN125" i="27"/>
  <c r="AK125" i="27"/>
  <c r="AG125" i="27"/>
  <c r="AF125" i="27"/>
  <c r="AC125" i="27"/>
  <c r="Y125" i="27"/>
  <c r="X125" i="27"/>
  <c r="T125" i="27"/>
  <c r="S125" i="27"/>
  <c r="O125" i="27"/>
  <c r="N125" i="27"/>
  <c r="K125" i="27"/>
  <c r="H125" i="27"/>
  <c r="D125" i="27"/>
  <c r="C125" i="27"/>
  <c r="AW124" i="27"/>
  <c r="AT124" i="27"/>
  <c r="AQ124" i="27"/>
  <c r="AN124" i="27"/>
  <c r="AK124" i="27"/>
  <c r="AG124" i="27"/>
  <c r="AF124" i="27"/>
  <c r="AC124" i="27"/>
  <c r="Y124" i="27"/>
  <c r="X124" i="27"/>
  <c r="T124" i="27"/>
  <c r="S124" i="27"/>
  <c r="O124" i="27"/>
  <c r="N124" i="27"/>
  <c r="K124" i="27"/>
  <c r="H124" i="27"/>
  <c r="D124" i="27"/>
  <c r="C124" i="27"/>
  <c r="AW123" i="27"/>
  <c r="AT123" i="27"/>
  <c r="AQ123" i="27"/>
  <c r="AN123" i="27"/>
  <c r="AK123" i="27"/>
  <c r="AG123" i="27"/>
  <c r="AF123" i="27"/>
  <c r="AC123" i="27"/>
  <c r="Y123" i="27"/>
  <c r="X123" i="27"/>
  <c r="T123" i="27"/>
  <c r="S123" i="27"/>
  <c r="O123" i="27"/>
  <c r="N123" i="27"/>
  <c r="K123" i="27"/>
  <c r="H123" i="27"/>
  <c r="D123" i="27"/>
  <c r="C123" i="27"/>
  <c r="AW122" i="27"/>
  <c r="AT122" i="27"/>
  <c r="AQ122" i="27"/>
  <c r="AN122" i="27"/>
  <c r="AK122" i="27"/>
  <c r="AG122" i="27"/>
  <c r="AF122" i="27"/>
  <c r="AC122" i="27"/>
  <c r="Y122" i="27"/>
  <c r="X122" i="27"/>
  <c r="T122" i="27"/>
  <c r="S122" i="27"/>
  <c r="O122" i="27"/>
  <c r="N122" i="27"/>
  <c r="K122" i="27"/>
  <c r="D122" i="27"/>
  <c r="C122" i="27"/>
  <c r="AW121" i="27"/>
  <c r="AT121" i="27"/>
  <c r="AQ121" i="27"/>
  <c r="AN121" i="27"/>
  <c r="AK121" i="27"/>
  <c r="AG121" i="27"/>
  <c r="AF121" i="27"/>
  <c r="AC121" i="27"/>
  <c r="Y121" i="27"/>
  <c r="X121" i="27"/>
  <c r="T121" i="27"/>
  <c r="S121" i="27"/>
  <c r="O121" i="27"/>
  <c r="N121" i="27"/>
  <c r="K121" i="27"/>
  <c r="H121" i="27"/>
  <c r="D121" i="27"/>
  <c r="C121" i="27"/>
  <c r="AW120" i="27"/>
  <c r="AT120" i="27"/>
  <c r="AQ120" i="27"/>
  <c r="AN120" i="27"/>
  <c r="AK120" i="27"/>
  <c r="AG120" i="27"/>
  <c r="AF120" i="27"/>
  <c r="AC120" i="27"/>
  <c r="Y120" i="27"/>
  <c r="X120" i="27"/>
  <c r="T120" i="27"/>
  <c r="S120" i="27"/>
  <c r="O120" i="27"/>
  <c r="N120" i="27"/>
  <c r="K120" i="27"/>
  <c r="H120" i="27"/>
  <c r="D120" i="27"/>
  <c r="C120" i="27"/>
  <c r="AW119" i="27"/>
  <c r="AT119" i="27"/>
  <c r="AQ119" i="27"/>
  <c r="AN119" i="27"/>
  <c r="AK119" i="27"/>
  <c r="AG119" i="27"/>
  <c r="AF119" i="27"/>
  <c r="AC119" i="27"/>
  <c r="Y119" i="27"/>
  <c r="X119" i="27"/>
  <c r="T119" i="27"/>
  <c r="S119" i="27"/>
  <c r="O119" i="27"/>
  <c r="N119" i="27"/>
  <c r="K119" i="27"/>
  <c r="H119" i="27"/>
  <c r="D119" i="27"/>
  <c r="C119" i="27"/>
  <c r="AW118" i="27"/>
  <c r="AT118" i="27"/>
  <c r="AQ118" i="27"/>
  <c r="AN118" i="27"/>
  <c r="AK118" i="27"/>
  <c r="AG118" i="27"/>
  <c r="AF118" i="27"/>
  <c r="AC118" i="27"/>
  <c r="Y118" i="27"/>
  <c r="X118" i="27"/>
  <c r="T118" i="27"/>
  <c r="S118" i="27"/>
  <c r="O118" i="27"/>
  <c r="N118" i="27"/>
  <c r="K118" i="27"/>
  <c r="H118" i="27"/>
  <c r="D118" i="27"/>
  <c r="C118" i="27"/>
  <c r="AW117" i="27"/>
  <c r="AT117" i="27"/>
  <c r="AQ117" i="27"/>
  <c r="AN117" i="27"/>
  <c r="AK117" i="27"/>
  <c r="AG117" i="27"/>
  <c r="AF117" i="27"/>
  <c r="AC117" i="27"/>
  <c r="Y117" i="27"/>
  <c r="X117" i="27"/>
  <c r="T117" i="27"/>
  <c r="S117" i="27"/>
  <c r="O117" i="27"/>
  <c r="N117" i="27"/>
  <c r="K117" i="27"/>
  <c r="H117" i="27"/>
  <c r="D117" i="27"/>
  <c r="C117" i="27"/>
  <c r="AW116" i="27"/>
  <c r="AT116" i="27"/>
  <c r="AQ116" i="27"/>
  <c r="AN116" i="27"/>
  <c r="AK116" i="27"/>
  <c r="AG116" i="27"/>
  <c r="AF116" i="27"/>
  <c r="AC116" i="27"/>
  <c r="Y116" i="27"/>
  <c r="X116" i="27"/>
  <c r="T116" i="27"/>
  <c r="S116" i="27"/>
  <c r="O116" i="27"/>
  <c r="N116" i="27"/>
  <c r="K116" i="27"/>
  <c r="H116" i="27"/>
  <c r="D116" i="27"/>
  <c r="C116" i="27"/>
  <c r="AW115" i="27"/>
  <c r="AT115" i="27"/>
  <c r="AQ115" i="27"/>
  <c r="AN115" i="27"/>
  <c r="AK115" i="27"/>
  <c r="AG115" i="27"/>
  <c r="AF115" i="27"/>
  <c r="AC115" i="27"/>
  <c r="Y115" i="27"/>
  <c r="X115" i="27"/>
  <c r="T115" i="27"/>
  <c r="S115" i="27"/>
  <c r="O115" i="27"/>
  <c r="N115" i="27"/>
  <c r="K115" i="27"/>
  <c r="H115" i="27"/>
  <c r="D115" i="27"/>
  <c r="C115" i="27"/>
  <c r="AW114" i="27"/>
  <c r="AT114" i="27"/>
  <c r="AQ114" i="27"/>
  <c r="AN114" i="27"/>
  <c r="AK114" i="27"/>
  <c r="AG114" i="27"/>
  <c r="AF114" i="27"/>
  <c r="AC114" i="27"/>
  <c r="Y114" i="27"/>
  <c r="X114" i="27"/>
  <c r="T114" i="27"/>
  <c r="S114" i="27"/>
  <c r="O114" i="27"/>
  <c r="N114" i="27"/>
  <c r="K114" i="27"/>
  <c r="D114" i="27"/>
  <c r="C114" i="27"/>
  <c r="AW113" i="27"/>
  <c r="AT113" i="27"/>
  <c r="AQ113" i="27"/>
  <c r="AN113" i="27"/>
  <c r="AK113" i="27"/>
  <c r="AG113" i="27"/>
  <c r="AF113" i="27"/>
  <c r="AC113" i="27"/>
  <c r="Y113" i="27"/>
  <c r="X113" i="27"/>
  <c r="T113" i="27"/>
  <c r="S113" i="27"/>
  <c r="O113" i="27"/>
  <c r="N113" i="27"/>
  <c r="K113" i="27"/>
  <c r="H113" i="27"/>
  <c r="D113" i="27"/>
  <c r="C113" i="27"/>
  <c r="AW112" i="27"/>
  <c r="AT112" i="27"/>
  <c r="AQ112" i="27"/>
  <c r="AN112" i="27"/>
  <c r="AK112" i="27"/>
  <c r="AG112" i="27"/>
  <c r="AF112" i="27"/>
  <c r="AC112" i="27"/>
  <c r="Y112" i="27"/>
  <c r="X112" i="27"/>
  <c r="T112" i="27"/>
  <c r="S112" i="27"/>
  <c r="O112" i="27"/>
  <c r="N112" i="27"/>
  <c r="K112" i="27"/>
  <c r="H112" i="27"/>
  <c r="D112" i="27"/>
  <c r="C112" i="27"/>
  <c r="AW111" i="27"/>
  <c r="AT111" i="27"/>
  <c r="AQ111" i="27"/>
  <c r="AN111" i="27"/>
  <c r="AK111" i="27"/>
  <c r="AG111" i="27"/>
  <c r="AF111" i="27"/>
  <c r="AC111" i="27"/>
  <c r="Y111" i="27"/>
  <c r="X111" i="27"/>
  <c r="T111" i="27"/>
  <c r="S111" i="27"/>
  <c r="O111" i="27"/>
  <c r="N111" i="27"/>
  <c r="K111" i="27"/>
  <c r="H111" i="27"/>
  <c r="D111" i="27"/>
  <c r="C111" i="27"/>
  <c r="AW110" i="27"/>
  <c r="AT110" i="27"/>
  <c r="AQ110" i="27"/>
  <c r="AN110" i="27"/>
  <c r="AK110" i="27"/>
  <c r="AG110" i="27"/>
  <c r="AF110" i="27"/>
  <c r="AC110" i="27"/>
  <c r="Y110" i="27"/>
  <c r="X110" i="27"/>
  <c r="T110" i="27"/>
  <c r="S110" i="27"/>
  <c r="O110" i="27"/>
  <c r="N110" i="27"/>
  <c r="K110" i="27"/>
  <c r="H110" i="27"/>
  <c r="D110" i="27"/>
  <c r="C110" i="27"/>
  <c r="AW109" i="27"/>
  <c r="AT109" i="27"/>
  <c r="AQ109" i="27"/>
  <c r="AN109" i="27"/>
  <c r="AK109" i="27"/>
  <c r="AG109" i="27"/>
  <c r="AF109" i="27"/>
  <c r="AC109" i="27"/>
  <c r="Y109" i="27"/>
  <c r="X109" i="27"/>
  <c r="T109" i="27"/>
  <c r="S109" i="27"/>
  <c r="O109" i="27"/>
  <c r="N109" i="27"/>
  <c r="K109" i="27"/>
  <c r="H109" i="27"/>
  <c r="D109" i="27"/>
  <c r="C109" i="27"/>
  <c r="AW108" i="27"/>
  <c r="AT108" i="27"/>
  <c r="AQ108" i="27"/>
  <c r="AN108" i="27"/>
  <c r="AK108" i="27"/>
  <c r="AG108" i="27"/>
  <c r="AF108" i="27"/>
  <c r="AC108" i="27"/>
  <c r="Y108" i="27"/>
  <c r="X108" i="27"/>
  <c r="T108" i="27"/>
  <c r="S108" i="27"/>
  <c r="O108" i="27"/>
  <c r="N108" i="27"/>
  <c r="K108" i="27"/>
  <c r="H108" i="27"/>
  <c r="D108" i="27"/>
  <c r="C108" i="27"/>
  <c r="AW107" i="27"/>
  <c r="AT107" i="27"/>
  <c r="AQ107" i="27"/>
  <c r="AN107" i="27"/>
  <c r="AK107" i="27"/>
  <c r="AG107" i="27"/>
  <c r="AF107" i="27"/>
  <c r="AC107" i="27"/>
  <c r="Y107" i="27"/>
  <c r="X107" i="27"/>
  <c r="T107" i="27"/>
  <c r="S107" i="27"/>
  <c r="O107" i="27"/>
  <c r="N107" i="27"/>
  <c r="K107" i="27"/>
  <c r="H107" i="27"/>
  <c r="D107" i="27"/>
  <c r="C107" i="27"/>
  <c r="AW106" i="27"/>
  <c r="AT106" i="27"/>
  <c r="AQ106" i="27"/>
  <c r="AN106" i="27"/>
  <c r="AK106" i="27"/>
  <c r="AG106" i="27"/>
  <c r="AF106" i="27"/>
  <c r="AC106" i="27"/>
  <c r="Y106" i="27"/>
  <c r="X106" i="27"/>
  <c r="T106" i="27"/>
  <c r="S106" i="27"/>
  <c r="O106" i="27"/>
  <c r="N106" i="27"/>
  <c r="K106" i="27"/>
  <c r="H106" i="27"/>
  <c r="D106" i="27"/>
  <c r="C106" i="27"/>
  <c r="AW105" i="27"/>
  <c r="AT105" i="27"/>
  <c r="AQ105" i="27"/>
  <c r="AN105" i="27"/>
  <c r="AK105" i="27"/>
  <c r="AG105" i="27"/>
  <c r="AF105" i="27"/>
  <c r="AC105" i="27"/>
  <c r="Y105" i="27"/>
  <c r="X105" i="27"/>
  <c r="T105" i="27"/>
  <c r="S105" i="27"/>
  <c r="O105" i="27"/>
  <c r="N105" i="27"/>
  <c r="K105" i="27"/>
  <c r="H105" i="27"/>
  <c r="D105" i="27"/>
  <c r="C105" i="27"/>
  <c r="AW104" i="27"/>
  <c r="AT104" i="27"/>
  <c r="AQ104" i="27"/>
  <c r="AN104" i="27"/>
  <c r="AK104" i="27"/>
  <c r="AG104" i="27"/>
  <c r="AF104" i="27"/>
  <c r="AC104" i="27"/>
  <c r="Y104" i="27"/>
  <c r="X104" i="27"/>
  <c r="T104" i="27"/>
  <c r="S104" i="27"/>
  <c r="O104" i="27"/>
  <c r="N104" i="27"/>
  <c r="K104" i="27"/>
  <c r="H104" i="27"/>
  <c r="D104" i="27"/>
  <c r="C104" i="27"/>
  <c r="AW103" i="27"/>
  <c r="AT103" i="27"/>
  <c r="AQ103" i="27"/>
  <c r="AN103" i="27"/>
  <c r="AK103" i="27"/>
  <c r="AG103" i="27"/>
  <c r="AF103" i="27"/>
  <c r="AC103" i="27"/>
  <c r="Y103" i="27"/>
  <c r="X103" i="27"/>
  <c r="T103" i="27"/>
  <c r="S103" i="27"/>
  <c r="O103" i="27"/>
  <c r="N103" i="27"/>
  <c r="K103" i="27"/>
  <c r="H103" i="27"/>
  <c r="D103" i="27"/>
  <c r="C103" i="27"/>
  <c r="AW102" i="27"/>
  <c r="AT102" i="27"/>
  <c r="AQ102" i="27"/>
  <c r="AN102" i="27"/>
  <c r="AK102" i="27"/>
  <c r="AG102" i="27"/>
  <c r="AF102" i="27"/>
  <c r="AC102" i="27"/>
  <c r="Y102" i="27"/>
  <c r="X102" i="27"/>
  <c r="T102" i="27"/>
  <c r="S102" i="27"/>
  <c r="O102" i="27"/>
  <c r="N102" i="27"/>
  <c r="K102" i="27"/>
  <c r="H102" i="27"/>
  <c r="D102" i="27"/>
  <c r="C102" i="27"/>
  <c r="AW99" i="27"/>
  <c r="AT99" i="27"/>
  <c r="H766" i="56" s="1"/>
  <c r="AQ99" i="27"/>
  <c r="AN99" i="27"/>
  <c r="AK99" i="27"/>
  <c r="H670" i="56" s="1"/>
  <c r="AG99" i="27"/>
  <c r="AF99" i="27"/>
  <c r="AC99" i="27"/>
  <c r="Y99" i="27"/>
  <c r="H574" i="56" s="1"/>
  <c r="X99" i="27"/>
  <c r="T99" i="27"/>
  <c r="H478" i="56" s="1"/>
  <c r="S99" i="27"/>
  <c r="O99" i="27"/>
  <c r="N99" i="27"/>
  <c r="H382" i="56" s="1"/>
  <c r="K99" i="27"/>
  <c r="H286" i="56" s="1"/>
  <c r="H99" i="27"/>
  <c r="H190" i="56" s="1"/>
  <c r="D99" i="27"/>
  <c r="H94" i="56" s="1"/>
  <c r="C99" i="27"/>
  <c r="AW98" i="27"/>
  <c r="AT98" i="27"/>
  <c r="H765" i="56" s="1"/>
  <c r="AQ98" i="27"/>
  <c r="AN98" i="27"/>
  <c r="AK98" i="27"/>
  <c r="H669" i="56" s="1"/>
  <c r="AG98" i="27"/>
  <c r="AF98" i="27"/>
  <c r="AC98" i="27"/>
  <c r="Y98" i="27"/>
  <c r="H573" i="56" s="1"/>
  <c r="X98" i="27"/>
  <c r="T98" i="27"/>
  <c r="H477" i="56" s="1"/>
  <c r="S98" i="27"/>
  <c r="O98" i="27"/>
  <c r="N98" i="27"/>
  <c r="H381" i="56" s="1"/>
  <c r="K98" i="27"/>
  <c r="H285" i="56" s="1"/>
  <c r="H98" i="27"/>
  <c r="H189" i="56" s="1"/>
  <c r="D98" i="27"/>
  <c r="H93" i="56" s="1"/>
  <c r="C98" i="27"/>
  <c r="AW97" i="27"/>
  <c r="AT97" i="27"/>
  <c r="H764" i="56" s="1"/>
  <c r="AQ97" i="27"/>
  <c r="AN97" i="27"/>
  <c r="AK97" i="27"/>
  <c r="H668" i="56" s="1"/>
  <c r="AG97" i="27"/>
  <c r="AF97" i="27"/>
  <c r="AC97" i="27"/>
  <c r="Y97" i="27"/>
  <c r="H572" i="56" s="1"/>
  <c r="X97" i="27"/>
  <c r="T97" i="27"/>
  <c r="H476" i="56" s="1"/>
  <c r="S97" i="27"/>
  <c r="O97" i="27"/>
  <c r="N97" i="27"/>
  <c r="H380" i="56" s="1"/>
  <c r="K97" i="27"/>
  <c r="H284" i="56" s="1"/>
  <c r="H97" i="27"/>
  <c r="H188" i="56" s="1"/>
  <c r="D97" i="27"/>
  <c r="H92" i="56" s="1"/>
  <c r="C97" i="27"/>
  <c r="AW96" i="27"/>
  <c r="AQ96" i="27"/>
  <c r="AN96" i="27"/>
  <c r="AK96" i="27"/>
  <c r="H667" i="56" s="1"/>
  <c r="AG96" i="27"/>
  <c r="AF96" i="27"/>
  <c r="AC96" i="27"/>
  <c r="T96" i="27"/>
  <c r="H475" i="56" s="1"/>
  <c r="S96" i="27"/>
  <c r="O96" i="27"/>
  <c r="N96" i="27"/>
  <c r="H379" i="56" s="1"/>
  <c r="K96" i="27"/>
  <c r="H283" i="56" s="1"/>
  <c r="H96" i="27"/>
  <c r="H187" i="56" s="1"/>
  <c r="D96" i="27"/>
  <c r="H91" i="56" s="1"/>
  <c r="C96" i="27"/>
  <c r="AW95" i="27"/>
  <c r="AT95" i="27"/>
  <c r="H762" i="56" s="1"/>
  <c r="AQ95" i="27"/>
  <c r="AN95" i="27"/>
  <c r="AK95" i="27"/>
  <c r="H666" i="56" s="1"/>
  <c r="AG95" i="27"/>
  <c r="AF95" i="27"/>
  <c r="AC95" i="27"/>
  <c r="Y95" i="27"/>
  <c r="H570" i="56" s="1"/>
  <c r="X95" i="27"/>
  <c r="T95" i="27"/>
  <c r="H474" i="56" s="1"/>
  <c r="S95" i="27"/>
  <c r="O95" i="27"/>
  <c r="N95" i="27"/>
  <c r="H378" i="56" s="1"/>
  <c r="K95" i="27"/>
  <c r="H282" i="56" s="1"/>
  <c r="H95" i="27"/>
  <c r="H186" i="56" s="1"/>
  <c r="D95" i="27"/>
  <c r="H90" i="56" s="1"/>
  <c r="C95" i="27"/>
  <c r="AW94" i="27"/>
  <c r="AT94" i="27"/>
  <c r="H761" i="56" s="1"/>
  <c r="AQ94" i="27"/>
  <c r="AN94" i="27"/>
  <c r="AK94" i="27"/>
  <c r="H665" i="56" s="1"/>
  <c r="AG94" i="27"/>
  <c r="AF94" i="27"/>
  <c r="AC94" i="27"/>
  <c r="Y94" i="27"/>
  <c r="H569" i="56" s="1"/>
  <c r="X94" i="27"/>
  <c r="T94" i="27"/>
  <c r="H473" i="56" s="1"/>
  <c r="S94" i="27"/>
  <c r="O94" i="27"/>
  <c r="N94" i="27"/>
  <c r="H377" i="56" s="1"/>
  <c r="K94" i="27"/>
  <c r="H281" i="56" s="1"/>
  <c r="H94" i="27"/>
  <c r="H185" i="56" s="1"/>
  <c r="D94" i="27"/>
  <c r="H89" i="56" s="1"/>
  <c r="C94" i="27"/>
  <c r="AW93" i="27"/>
  <c r="AT93" i="27"/>
  <c r="H760" i="56" s="1"/>
  <c r="AQ93" i="27"/>
  <c r="AN93" i="27"/>
  <c r="AK93" i="27"/>
  <c r="H664" i="56" s="1"/>
  <c r="AG93" i="27"/>
  <c r="AF93" i="27"/>
  <c r="AC93" i="27"/>
  <c r="Y93" i="27"/>
  <c r="H568" i="56" s="1"/>
  <c r="X93" i="27"/>
  <c r="T93" i="27"/>
  <c r="H472" i="56" s="1"/>
  <c r="S93" i="27"/>
  <c r="O93" i="27"/>
  <c r="N93" i="27"/>
  <c r="H376" i="56" s="1"/>
  <c r="K93" i="27"/>
  <c r="H280" i="56" s="1"/>
  <c r="H93" i="27"/>
  <c r="H184" i="56" s="1"/>
  <c r="D93" i="27"/>
  <c r="H88" i="56" s="1"/>
  <c r="C93" i="27"/>
  <c r="AW92" i="27"/>
  <c r="AT92" i="27"/>
  <c r="H759" i="56" s="1"/>
  <c r="AQ92" i="27"/>
  <c r="AN92" i="27"/>
  <c r="AK92" i="27"/>
  <c r="H663" i="56" s="1"/>
  <c r="AG92" i="27"/>
  <c r="AF92" i="27"/>
  <c r="AC92" i="27"/>
  <c r="Y92" i="27"/>
  <c r="H567" i="56" s="1"/>
  <c r="X92" i="27"/>
  <c r="T92" i="27"/>
  <c r="H471" i="56" s="1"/>
  <c r="S92" i="27"/>
  <c r="O92" i="27"/>
  <c r="N92" i="27"/>
  <c r="H375" i="56" s="1"/>
  <c r="K92" i="27"/>
  <c r="H279" i="56" s="1"/>
  <c r="D92" i="27"/>
  <c r="H87" i="56" s="1"/>
  <c r="C92" i="27"/>
  <c r="AW91" i="27"/>
  <c r="AT91" i="27"/>
  <c r="H758" i="56" s="1"/>
  <c r="AQ91" i="27"/>
  <c r="AN91" i="27"/>
  <c r="AK91" i="27"/>
  <c r="H662" i="56" s="1"/>
  <c r="AG91" i="27"/>
  <c r="AF91" i="27"/>
  <c r="AC91" i="27"/>
  <c r="Y91" i="27"/>
  <c r="H566" i="56" s="1"/>
  <c r="X91" i="27"/>
  <c r="T91" i="27"/>
  <c r="H470" i="56" s="1"/>
  <c r="S91" i="27"/>
  <c r="O91" i="27"/>
  <c r="N91" i="27"/>
  <c r="H374" i="56" s="1"/>
  <c r="K91" i="27"/>
  <c r="H278" i="56" s="1"/>
  <c r="H91" i="27"/>
  <c r="H182" i="56" s="1"/>
  <c r="D91" i="27"/>
  <c r="H86" i="56" s="1"/>
  <c r="C91" i="27"/>
  <c r="AW90" i="27"/>
  <c r="AT90" i="27"/>
  <c r="H757" i="56" s="1"/>
  <c r="AQ90" i="27"/>
  <c r="AN90" i="27"/>
  <c r="AK90" i="27"/>
  <c r="H661" i="56" s="1"/>
  <c r="AG90" i="27"/>
  <c r="AF90" i="27"/>
  <c r="AC90" i="27"/>
  <c r="Y90" i="27"/>
  <c r="H565" i="56" s="1"/>
  <c r="X90" i="27"/>
  <c r="T90" i="27"/>
  <c r="H469" i="56" s="1"/>
  <c r="S90" i="27"/>
  <c r="O90" i="27"/>
  <c r="N90" i="27"/>
  <c r="H373" i="56" s="1"/>
  <c r="K90" i="27"/>
  <c r="H277" i="56" s="1"/>
  <c r="H90" i="27"/>
  <c r="H181" i="56" s="1"/>
  <c r="D90" i="27"/>
  <c r="H85" i="56" s="1"/>
  <c r="C90" i="27"/>
  <c r="AW89" i="27"/>
  <c r="AT89" i="27"/>
  <c r="H756" i="56" s="1"/>
  <c r="AQ89" i="27"/>
  <c r="AN89" i="27"/>
  <c r="AK89" i="27"/>
  <c r="H660" i="56" s="1"/>
  <c r="AG89" i="27"/>
  <c r="AF89" i="27"/>
  <c r="AC89" i="27"/>
  <c r="Y89" i="27"/>
  <c r="H564" i="56" s="1"/>
  <c r="X89" i="27"/>
  <c r="T89" i="27"/>
  <c r="H468" i="56" s="1"/>
  <c r="S89" i="27"/>
  <c r="O89" i="27"/>
  <c r="N89" i="27"/>
  <c r="H372" i="56" s="1"/>
  <c r="K89" i="27"/>
  <c r="H276" i="56" s="1"/>
  <c r="H89" i="27"/>
  <c r="H180" i="56" s="1"/>
  <c r="D89" i="27"/>
  <c r="H84" i="56" s="1"/>
  <c r="C89" i="27"/>
  <c r="AW88" i="27"/>
  <c r="AQ88" i="27"/>
  <c r="AN88" i="27"/>
  <c r="AK88" i="27"/>
  <c r="H659" i="56" s="1"/>
  <c r="AG88" i="27"/>
  <c r="AF88" i="27"/>
  <c r="AC88" i="27"/>
  <c r="Y88" i="27"/>
  <c r="H563" i="56" s="1"/>
  <c r="X88" i="27"/>
  <c r="T88" i="27"/>
  <c r="H467" i="56" s="1"/>
  <c r="S88" i="27"/>
  <c r="O88" i="27"/>
  <c r="N88" i="27"/>
  <c r="H371" i="56" s="1"/>
  <c r="K88" i="27"/>
  <c r="H275" i="56" s="1"/>
  <c r="H88" i="27"/>
  <c r="H179" i="56" s="1"/>
  <c r="D88" i="27"/>
  <c r="H83" i="56" s="1"/>
  <c r="C88" i="27"/>
  <c r="AW87" i="27"/>
  <c r="AQ87" i="27"/>
  <c r="AN87" i="27"/>
  <c r="AK87" i="27"/>
  <c r="H658" i="56" s="1"/>
  <c r="AG87" i="27"/>
  <c r="AF87" i="27"/>
  <c r="AC87" i="27"/>
  <c r="Y87" i="27"/>
  <c r="H562" i="56" s="1"/>
  <c r="X87" i="27"/>
  <c r="T87" i="27"/>
  <c r="H466" i="56" s="1"/>
  <c r="S87" i="27"/>
  <c r="O87" i="27"/>
  <c r="N87" i="27"/>
  <c r="H370" i="56" s="1"/>
  <c r="K87" i="27"/>
  <c r="H274" i="56" s="1"/>
  <c r="H87" i="27"/>
  <c r="H178" i="56" s="1"/>
  <c r="D87" i="27"/>
  <c r="H82" i="56" s="1"/>
  <c r="C87" i="27"/>
  <c r="AW86" i="27"/>
  <c r="AT86" i="27"/>
  <c r="H753" i="56" s="1"/>
  <c r="AQ86" i="27"/>
  <c r="AN86" i="27"/>
  <c r="AK86" i="27"/>
  <c r="H657" i="56" s="1"/>
  <c r="AG86" i="27"/>
  <c r="AF86" i="27"/>
  <c r="AC86" i="27"/>
  <c r="Y86" i="27"/>
  <c r="H561" i="56" s="1"/>
  <c r="X86" i="27"/>
  <c r="T86" i="27"/>
  <c r="H465" i="56" s="1"/>
  <c r="S86" i="27"/>
  <c r="O86" i="27"/>
  <c r="N86" i="27"/>
  <c r="H369" i="56" s="1"/>
  <c r="K86" i="27"/>
  <c r="H273" i="56" s="1"/>
  <c r="H86" i="27"/>
  <c r="H177" i="56" s="1"/>
  <c r="D86" i="27"/>
  <c r="H81" i="56" s="1"/>
  <c r="C86" i="27"/>
  <c r="AW85" i="27"/>
  <c r="AT85" i="27"/>
  <c r="H752" i="56" s="1"/>
  <c r="AQ85" i="27"/>
  <c r="AN85" i="27"/>
  <c r="AK85" i="27"/>
  <c r="H656" i="56" s="1"/>
  <c r="AG85" i="27"/>
  <c r="AF85" i="27"/>
  <c r="AC85" i="27"/>
  <c r="Y85" i="27"/>
  <c r="H560" i="56" s="1"/>
  <c r="X85" i="27"/>
  <c r="T85" i="27"/>
  <c r="H464" i="56" s="1"/>
  <c r="S85" i="27"/>
  <c r="O85" i="27"/>
  <c r="N85" i="27"/>
  <c r="H368" i="56" s="1"/>
  <c r="K85" i="27"/>
  <c r="H272" i="56" s="1"/>
  <c r="H85" i="27"/>
  <c r="H176" i="56" s="1"/>
  <c r="D85" i="27"/>
  <c r="H80" i="56" s="1"/>
  <c r="C85" i="27"/>
  <c r="AW84" i="27"/>
  <c r="AT84" i="27"/>
  <c r="H751" i="56" s="1"/>
  <c r="AQ84" i="27"/>
  <c r="AN84" i="27"/>
  <c r="AK84" i="27"/>
  <c r="H655" i="56" s="1"/>
  <c r="AG84" i="27"/>
  <c r="AF84" i="27"/>
  <c r="AC84" i="27"/>
  <c r="Y84" i="27"/>
  <c r="H559" i="56" s="1"/>
  <c r="X84" i="27"/>
  <c r="T84" i="27"/>
  <c r="H463" i="56" s="1"/>
  <c r="S84" i="27"/>
  <c r="O84" i="27"/>
  <c r="N84" i="27"/>
  <c r="H367" i="56" s="1"/>
  <c r="K84" i="27"/>
  <c r="H271" i="56" s="1"/>
  <c r="D84" i="27"/>
  <c r="H79" i="56" s="1"/>
  <c r="C84" i="27"/>
  <c r="AW83" i="27"/>
  <c r="AT83" i="27"/>
  <c r="H750" i="56" s="1"/>
  <c r="AQ83" i="27"/>
  <c r="AN83" i="27"/>
  <c r="AK83" i="27"/>
  <c r="H654" i="56" s="1"/>
  <c r="AG83" i="27"/>
  <c r="AF83" i="27"/>
  <c r="AC83" i="27"/>
  <c r="Y83" i="27"/>
  <c r="H558" i="56" s="1"/>
  <c r="X83" i="27"/>
  <c r="T83" i="27"/>
  <c r="H462" i="56" s="1"/>
  <c r="S83" i="27"/>
  <c r="O83" i="27"/>
  <c r="N83" i="27"/>
  <c r="H366" i="56" s="1"/>
  <c r="K83" i="27"/>
  <c r="H270" i="56" s="1"/>
  <c r="H83" i="27"/>
  <c r="H174" i="56" s="1"/>
  <c r="D83" i="27"/>
  <c r="H78" i="56" s="1"/>
  <c r="C83" i="27"/>
  <c r="AW82" i="27"/>
  <c r="AT82" i="27"/>
  <c r="H749" i="56" s="1"/>
  <c r="AQ82" i="27"/>
  <c r="AN82" i="27"/>
  <c r="AK82" i="27"/>
  <c r="H653" i="56" s="1"/>
  <c r="AG82" i="27"/>
  <c r="AF82" i="27"/>
  <c r="AC82" i="27"/>
  <c r="Y82" i="27"/>
  <c r="H557" i="56" s="1"/>
  <c r="X82" i="27"/>
  <c r="T82" i="27"/>
  <c r="H461" i="56" s="1"/>
  <c r="S82" i="27"/>
  <c r="O82" i="27"/>
  <c r="N82" i="27"/>
  <c r="H365" i="56" s="1"/>
  <c r="K82" i="27"/>
  <c r="H269" i="56" s="1"/>
  <c r="H82" i="27"/>
  <c r="H173" i="56" s="1"/>
  <c r="D82" i="27"/>
  <c r="H77" i="56" s="1"/>
  <c r="C82" i="27"/>
  <c r="AW81" i="27"/>
  <c r="AT81" i="27"/>
  <c r="H748" i="56" s="1"/>
  <c r="AQ81" i="27"/>
  <c r="AN81" i="27"/>
  <c r="AK81" i="27"/>
  <c r="H652" i="56" s="1"/>
  <c r="AG81" i="27"/>
  <c r="AF81" i="27"/>
  <c r="AC81" i="27"/>
  <c r="Y81" i="27"/>
  <c r="H556" i="56" s="1"/>
  <c r="X81" i="27"/>
  <c r="T81" i="27"/>
  <c r="H460" i="56" s="1"/>
  <c r="S81" i="27"/>
  <c r="O81" i="27"/>
  <c r="N81" i="27"/>
  <c r="H364" i="56" s="1"/>
  <c r="K81" i="27"/>
  <c r="H268" i="56" s="1"/>
  <c r="H81" i="27"/>
  <c r="H172" i="56" s="1"/>
  <c r="D81" i="27"/>
  <c r="H76" i="56" s="1"/>
  <c r="C81" i="27"/>
  <c r="AW80" i="27"/>
  <c r="AT80" i="27"/>
  <c r="H747" i="56" s="1"/>
  <c r="AQ80" i="27"/>
  <c r="AN80" i="27"/>
  <c r="AK80" i="27"/>
  <c r="H651" i="56" s="1"/>
  <c r="AG80" i="27"/>
  <c r="AF80" i="27"/>
  <c r="AC80" i="27"/>
  <c r="Y80" i="27"/>
  <c r="H555" i="56" s="1"/>
  <c r="X80" i="27"/>
  <c r="T80" i="27"/>
  <c r="H459" i="56" s="1"/>
  <c r="S80" i="27"/>
  <c r="O80" i="27"/>
  <c r="N80" i="27"/>
  <c r="H363" i="56" s="1"/>
  <c r="K80" i="27"/>
  <c r="H267" i="56" s="1"/>
  <c r="H80" i="27"/>
  <c r="H171" i="56" s="1"/>
  <c r="D80" i="27"/>
  <c r="H75" i="56" s="1"/>
  <c r="C80" i="27"/>
  <c r="AW79" i="27"/>
  <c r="AT79" i="27"/>
  <c r="H746" i="56" s="1"/>
  <c r="AQ79" i="27"/>
  <c r="AN79" i="27"/>
  <c r="AK79" i="27"/>
  <c r="H650" i="56" s="1"/>
  <c r="AG79" i="27"/>
  <c r="AF79" i="27"/>
  <c r="AC79" i="27"/>
  <c r="Y79" i="27"/>
  <c r="H554" i="56" s="1"/>
  <c r="X79" i="27"/>
  <c r="T79" i="27"/>
  <c r="H458" i="56" s="1"/>
  <c r="S79" i="27"/>
  <c r="O79" i="27"/>
  <c r="N79" i="27"/>
  <c r="H362" i="56" s="1"/>
  <c r="K79" i="27"/>
  <c r="H266" i="56" s="1"/>
  <c r="H79" i="27"/>
  <c r="H170" i="56" s="1"/>
  <c r="D79" i="27"/>
  <c r="H74" i="56" s="1"/>
  <c r="C79" i="27"/>
  <c r="AW78" i="27"/>
  <c r="AT78" i="27"/>
  <c r="H745" i="56" s="1"/>
  <c r="AQ78" i="27"/>
  <c r="AN78" i="27"/>
  <c r="AK78" i="27"/>
  <c r="H649" i="56" s="1"/>
  <c r="AG78" i="27"/>
  <c r="AF78" i="27"/>
  <c r="AC78" i="27"/>
  <c r="Y78" i="27"/>
  <c r="H553" i="56" s="1"/>
  <c r="X78" i="27"/>
  <c r="T78" i="27"/>
  <c r="H457" i="56" s="1"/>
  <c r="S78" i="27"/>
  <c r="O78" i="27"/>
  <c r="N78" i="27"/>
  <c r="H361" i="56" s="1"/>
  <c r="K78" i="27"/>
  <c r="H265" i="56" s="1"/>
  <c r="H78" i="27"/>
  <c r="H169" i="56" s="1"/>
  <c r="D78" i="27"/>
  <c r="H73" i="56" s="1"/>
  <c r="C78" i="27"/>
  <c r="AW77" i="27"/>
  <c r="AT77" i="27"/>
  <c r="H744" i="56" s="1"/>
  <c r="AQ77" i="27"/>
  <c r="AN77" i="27"/>
  <c r="AK77" i="27"/>
  <c r="H648" i="56" s="1"/>
  <c r="AG77" i="27"/>
  <c r="AF77" i="27"/>
  <c r="AC77" i="27"/>
  <c r="Y77" i="27"/>
  <c r="H552" i="56" s="1"/>
  <c r="X77" i="27"/>
  <c r="T77" i="27"/>
  <c r="H456" i="56" s="1"/>
  <c r="S77" i="27"/>
  <c r="O77" i="27"/>
  <c r="N77" i="27"/>
  <c r="H360" i="56" s="1"/>
  <c r="K77" i="27"/>
  <c r="H264" i="56" s="1"/>
  <c r="H77" i="27"/>
  <c r="H168" i="56" s="1"/>
  <c r="D77" i="27"/>
  <c r="H72" i="56" s="1"/>
  <c r="C77" i="27"/>
  <c r="AW76" i="27"/>
  <c r="AT76" i="27"/>
  <c r="H743" i="56" s="1"/>
  <c r="AQ76" i="27"/>
  <c r="AN76" i="27"/>
  <c r="AK76" i="27"/>
  <c r="H647" i="56" s="1"/>
  <c r="AG76" i="27"/>
  <c r="AF76" i="27"/>
  <c r="AC76" i="27"/>
  <c r="Y76" i="27"/>
  <c r="H551" i="56" s="1"/>
  <c r="X76" i="27"/>
  <c r="T76" i="27"/>
  <c r="H455" i="56" s="1"/>
  <c r="S76" i="27"/>
  <c r="O76" i="27"/>
  <c r="N76" i="27"/>
  <c r="H359" i="56" s="1"/>
  <c r="K76" i="27"/>
  <c r="H263" i="56" s="1"/>
  <c r="D76" i="27"/>
  <c r="H71" i="56" s="1"/>
  <c r="C76" i="27"/>
  <c r="AW75" i="27"/>
  <c r="AT75" i="27"/>
  <c r="H742" i="56" s="1"/>
  <c r="AQ75" i="27"/>
  <c r="AN75" i="27"/>
  <c r="AK75" i="27"/>
  <c r="H646" i="56" s="1"/>
  <c r="AG75" i="27"/>
  <c r="AF75" i="27"/>
  <c r="AC75" i="27"/>
  <c r="Y75" i="27"/>
  <c r="H550" i="56" s="1"/>
  <c r="X75" i="27"/>
  <c r="T75" i="27"/>
  <c r="H454" i="56" s="1"/>
  <c r="S75" i="27"/>
  <c r="O75" i="27"/>
  <c r="N75" i="27"/>
  <c r="H358" i="56" s="1"/>
  <c r="K75" i="27"/>
  <c r="H262" i="56" s="1"/>
  <c r="H75" i="27"/>
  <c r="H166" i="56" s="1"/>
  <c r="D75" i="27"/>
  <c r="H70" i="56" s="1"/>
  <c r="C75" i="27"/>
  <c r="AW74" i="27"/>
  <c r="AT74" i="27"/>
  <c r="H741" i="56" s="1"/>
  <c r="AQ74" i="27"/>
  <c r="AN74" i="27"/>
  <c r="AK74" i="27"/>
  <c r="H645" i="56" s="1"/>
  <c r="AG74" i="27"/>
  <c r="AF74" i="27"/>
  <c r="AC74" i="27"/>
  <c r="Y74" i="27"/>
  <c r="H549" i="56" s="1"/>
  <c r="X74" i="27"/>
  <c r="T74" i="27"/>
  <c r="H453" i="56" s="1"/>
  <c r="S74" i="27"/>
  <c r="O74" i="27"/>
  <c r="N74" i="27"/>
  <c r="H357" i="56" s="1"/>
  <c r="K74" i="27"/>
  <c r="H261" i="56" s="1"/>
  <c r="H74" i="27"/>
  <c r="H165" i="56" s="1"/>
  <c r="D74" i="27"/>
  <c r="H69" i="56" s="1"/>
  <c r="C74" i="27"/>
  <c r="AW73" i="27"/>
  <c r="AT73" i="27"/>
  <c r="H740" i="56" s="1"/>
  <c r="AQ73" i="27"/>
  <c r="AN73" i="27"/>
  <c r="AK73" i="27"/>
  <c r="H644" i="56" s="1"/>
  <c r="AG73" i="27"/>
  <c r="AF73" i="27"/>
  <c r="AC73" i="27"/>
  <c r="Y73" i="27"/>
  <c r="H548" i="56" s="1"/>
  <c r="X73" i="27"/>
  <c r="T73" i="27"/>
  <c r="H452" i="56" s="1"/>
  <c r="S73" i="27"/>
  <c r="O73" i="27"/>
  <c r="N73" i="27"/>
  <c r="H356" i="56" s="1"/>
  <c r="K73" i="27"/>
  <c r="H260" i="56" s="1"/>
  <c r="H73" i="27"/>
  <c r="H164" i="56" s="1"/>
  <c r="D73" i="27"/>
  <c r="H68" i="56" s="1"/>
  <c r="C73" i="27"/>
  <c r="AW72" i="27"/>
  <c r="AT72" i="27"/>
  <c r="H739" i="56" s="1"/>
  <c r="AQ72" i="27"/>
  <c r="AN72" i="27"/>
  <c r="AK72" i="27"/>
  <c r="H643" i="56" s="1"/>
  <c r="AG72" i="27"/>
  <c r="AF72" i="27"/>
  <c r="AC72" i="27"/>
  <c r="Y72" i="27"/>
  <c r="H547" i="56" s="1"/>
  <c r="X72" i="27"/>
  <c r="T72" i="27"/>
  <c r="H451" i="56" s="1"/>
  <c r="S72" i="27"/>
  <c r="O72" i="27"/>
  <c r="N72" i="27"/>
  <c r="H355" i="56" s="1"/>
  <c r="K72" i="27"/>
  <c r="H259" i="56" s="1"/>
  <c r="H72" i="27"/>
  <c r="H163" i="56" s="1"/>
  <c r="D72" i="27"/>
  <c r="H67" i="56" s="1"/>
  <c r="C72" i="27"/>
  <c r="AW71" i="27"/>
  <c r="AT71" i="27"/>
  <c r="H738" i="56" s="1"/>
  <c r="AQ71" i="27"/>
  <c r="AN71" i="27"/>
  <c r="AK71" i="27"/>
  <c r="H642" i="56" s="1"/>
  <c r="AG71" i="27"/>
  <c r="AF71" i="27"/>
  <c r="AC71" i="27"/>
  <c r="Y71" i="27"/>
  <c r="H546" i="56" s="1"/>
  <c r="X71" i="27"/>
  <c r="T71" i="27"/>
  <c r="H450" i="56" s="1"/>
  <c r="S71" i="27"/>
  <c r="O71" i="27"/>
  <c r="N71" i="27"/>
  <c r="H354" i="56" s="1"/>
  <c r="K71" i="27"/>
  <c r="H258" i="56" s="1"/>
  <c r="H71" i="27"/>
  <c r="H162" i="56" s="1"/>
  <c r="D71" i="27"/>
  <c r="H66" i="56" s="1"/>
  <c r="C71" i="27"/>
  <c r="AW70" i="27"/>
  <c r="AT70" i="27"/>
  <c r="H737" i="56" s="1"/>
  <c r="AQ70" i="27"/>
  <c r="AN70" i="27"/>
  <c r="AK70" i="27"/>
  <c r="H641" i="56" s="1"/>
  <c r="AG70" i="27"/>
  <c r="AF70" i="27"/>
  <c r="AC70" i="27"/>
  <c r="Y70" i="27"/>
  <c r="H545" i="56" s="1"/>
  <c r="X70" i="27"/>
  <c r="T70" i="27"/>
  <c r="H449" i="56" s="1"/>
  <c r="S70" i="27"/>
  <c r="O70" i="27"/>
  <c r="N70" i="27"/>
  <c r="H353" i="56" s="1"/>
  <c r="K70" i="27"/>
  <c r="H257" i="56" s="1"/>
  <c r="H70" i="27"/>
  <c r="H161" i="56" s="1"/>
  <c r="D70" i="27"/>
  <c r="H65" i="56" s="1"/>
  <c r="C70" i="27"/>
  <c r="AW69" i="27"/>
  <c r="AT69" i="27"/>
  <c r="H736" i="56" s="1"/>
  <c r="AQ69" i="27"/>
  <c r="AN69" i="27"/>
  <c r="AK69" i="27"/>
  <c r="H640" i="56" s="1"/>
  <c r="AG69" i="27"/>
  <c r="AF69" i="27"/>
  <c r="AC69" i="27"/>
  <c r="Y69" i="27"/>
  <c r="H544" i="56" s="1"/>
  <c r="X69" i="27"/>
  <c r="T69" i="27"/>
  <c r="H448" i="56" s="1"/>
  <c r="S69" i="27"/>
  <c r="O69" i="27"/>
  <c r="N69" i="27"/>
  <c r="H352" i="56" s="1"/>
  <c r="K69" i="27"/>
  <c r="H256" i="56" s="1"/>
  <c r="H69" i="27"/>
  <c r="H160" i="56" s="1"/>
  <c r="D69" i="27"/>
  <c r="H64" i="56" s="1"/>
  <c r="C69" i="27"/>
  <c r="AW68" i="27"/>
  <c r="AT68" i="27"/>
  <c r="H735" i="56" s="1"/>
  <c r="AQ68" i="27"/>
  <c r="AN68" i="27"/>
  <c r="AK68" i="27"/>
  <c r="H639" i="56" s="1"/>
  <c r="AG68" i="27"/>
  <c r="AF68" i="27"/>
  <c r="AC68" i="27"/>
  <c r="Y68" i="27"/>
  <c r="H543" i="56" s="1"/>
  <c r="X68" i="27"/>
  <c r="T68" i="27"/>
  <c r="H447" i="56" s="1"/>
  <c r="S68" i="27"/>
  <c r="O68" i="27"/>
  <c r="N68" i="27"/>
  <c r="H351" i="56" s="1"/>
  <c r="K68" i="27"/>
  <c r="H255" i="56" s="1"/>
  <c r="D68" i="27"/>
  <c r="H63" i="56" s="1"/>
  <c r="C68" i="27"/>
  <c r="AW67" i="27"/>
  <c r="AT67" i="27"/>
  <c r="H734" i="56" s="1"/>
  <c r="AQ67" i="27"/>
  <c r="AN67" i="27"/>
  <c r="AK67" i="27"/>
  <c r="H638" i="56" s="1"/>
  <c r="AG67" i="27"/>
  <c r="AF67" i="27"/>
  <c r="AC67" i="27"/>
  <c r="Y67" i="27"/>
  <c r="H542" i="56" s="1"/>
  <c r="X67" i="27"/>
  <c r="T67" i="27"/>
  <c r="H446" i="56" s="1"/>
  <c r="S67" i="27"/>
  <c r="O67" i="27"/>
  <c r="N67" i="27"/>
  <c r="H350" i="56" s="1"/>
  <c r="K67" i="27"/>
  <c r="H254" i="56" s="1"/>
  <c r="H67" i="27"/>
  <c r="H158" i="56" s="1"/>
  <c r="D67" i="27"/>
  <c r="H62" i="56" s="1"/>
  <c r="C67" i="27"/>
  <c r="AW66" i="27"/>
  <c r="AT66" i="27"/>
  <c r="H733" i="56" s="1"/>
  <c r="AQ66" i="27"/>
  <c r="AN66" i="27"/>
  <c r="AK66" i="27"/>
  <c r="H637" i="56" s="1"/>
  <c r="AG66" i="27"/>
  <c r="AF66" i="27"/>
  <c r="AC66" i="27"/>
  <c r="Y66" i="27"/>
  <c r="H541" i="56" s="1"/>
  <c r="X66" i="27"/>
  <c r="T66" i="27"/>
  <c r="H445" i="56" s="1"/>
  <c r="S66" i="27"/>
  <c r="O66" i="27"/>
  <c r="N66" i="27"/>
  <c r="H349" i="56" s="1"/>
  <c r="K66" i="27"/>
  <c r="H253" i="56" s="1"/>
  <c r="H66" i="27"/>
  <c r="H157" i="56" s="1"/>
  <c r="D66" i="27"/>
  <c r="H61" i="56" s="1"/>
  <c r="C66" i="27"/>
  <c r="AW65" i="27"/>
  <c r="AT65" i="27"/>
  <c r="H732" i="56" s="1"/>
  <c r="AQ65" i="27"/>
  <c r="AN65" i="27"/>
  <c r="AK65" i="27"/>
  <c r="H636" i="56" s="1"/>
  <c r="AG65" i="27"/>
  <c r="AF65" i="27"/>
  <c r="AC65" i="27"/>
  <c r="Y65" i="27"/>
  <c r="H540" i="56" s="1"/>
  <c r="X65" i="27"/>
  <c r="T65" i="27"/>
  <c r="H444" i="56" s="1"/>
  <c r="S65" i="27"/>
  <c r="O65" i="27"/>
  <c r="N65" i="27"/>
  <c r="H348" i="56" s="1"/>
  <c r="K65" i="27"/>
  <c r="H252" i="56" s="1"/>
  <c r="H65" i="27"/>
  <c r="H156" i="56" s="1"/>
  <c r="D65" i="27"/>
  <c r="H60" i="56" s="1"/>
  <c r="C65" i="27"/>
  <c r="AW64" i="27"/>
  <c r="AT64" i="27"/>
  <c r="H731" i="56" s="1"/>
  <c r="AQ64" i="27"/>
  <c r="AN64" i="27"/>
  <c r="AK64" i="27"/>
  <c r="H635" i="56" s="1"/>
  <c r="AG64" i="27"/>
  <c r="AF64" i="27"/>
  <c r="AC64" i="27"/>
  <c r="Y64" i="27"/>
  <c r="H539" i="56" s="1"/>
  <c r="X64" i="27"/>
  <c r="T64" i="27"/>
  <c r="H443" i="56" s="1"/>
  <c r="S64" i="27"/>
  <c r="O64" i="27"/>
  <c r="N64" i="27"/>
  <c r="H347" i="56" s="1"/>
  <c r="K64" i="27"/>
  <c r="H251" i="56" s="1"/>
  <c r="H64" i="27"/>
  <c r="H155" i="56" s="1"/>
  <c r="D64" i="27"/>
  <c r="H59" i="56" s="1"/>
  <c r="C64" i="27"/>
  <c r="AW63" i="27"/>
  <c r="AT63" i="27"/>
  <c r="H730" i="56" s="1"/>
  <c r="AQ63" i="27"/>
  <c r="AN63" i="27"/>
  <c r="AK63" i="27"/>
  <c r="H634" i="56" s="1"/>
  <c r="AG63" i="27"/>
  <c r="AF63" i="27"/>
  <c r="AC63" i="27"/>
  <c r="Y63" i="27"/>
  <c r="H538" i="56" s="1"/>
  <c r="X63" i="27"/>
  <c r="T63" i="27"/>
  <c r="H442" i="56" s="1"/>
  <c r="S63" i="27"/>
  <c r="O63" i="27"/>
  <c r="N63" i="27"/>
  <c r="H346" i="56" s="1"/>
  <c r="K63" i="27"/>
  <c r="H250" i="56" s="1"/>
  <c r="H63" i="27"/>
  <c r="H154" i="56" s="1"/>
  <c r="D63" i="27"/>
  <c r="H58" i="56" s="1"/>
  <c r="C63" i="27"/>
  <c r="AW62" i="27"/>
  <c r="AT62" i="27"/>
  <c r="H729" i="56" s="1"/>
  <c r="AQ62" i="27"/>
  <c r="AN62" i="27"/>
  <c r="AK62" i="27"/>
  <c r="H633" i="56" s="1"/>
  <c r="AG62" i="27"/>
  <c r="AF62" i="27"/>
  <c r="AC62" i="27"/>
  <c r="Y62" i="27"/>
  <c r="H537" i="56" s="1"/>
  <c r="X62" i="27"/>
  <c r="T62" i="27"/>
  <c r="H441" i="56" s="1"/>
  <c r="S62" i="27"/>
  <c r="O62" i="27"/>
  <c r="N62" i="27"/>
  <c r="H345" i="56" s="1"/>
  <c r="K62" i="27"/>
  <c r="H249" i="56" s="1"/>
  <c r="H62" i="27"/>
  <c r="H153" i="56" s="1"/>
  <c r="D62" i="27"/>
  <c r="H57" i="56" s="1"/>
  <c r="C62" i="27"/>
  <c r="AW61" i="27"/>
  <c r="AT61" i="27"/>
  <c r="H728" i="56" s="1"/>
  <c r="AQ61" i="27"/>
  <c r="AN61" i="27"/>
  <c r="AK61" i="27"/>
  <c r="H632" i="56" s="1"/>
  <c r="AG61" i="27"/>
  <c r="AF61" i="27"/>
  <c r="AC61" i="27"/>
  <c r="Y61" i="27"/>
  <c r="H536" i="56" s="1"/>
  <c r="X61" i="27"/>
  <c r="T61" i="27"/>
  <c r="H440" i="56" s="1"/>
  <c r="S61" i="27"/>
  <c r="O61" i="27"/>
  <c r="N61" i="27"/>
  <c r="H344" i="56" s="1"/>
  <c r="K61" i="27"/>
  <c r="H248" i="56" s="1"/>
  <c r="H61" i="27"/>
  <c r="H152" i="56" s="1"/>
  <c r="D61" i="27"/>
  <c r="H56" i="56" s="1"/>
  <c r="C61" i="27"/>
  <c r="AW60" i="27"/>
  <c r="AT60" i="27"/>
  <c r="H727" i="56" s="1"/>
  <c r="AQ60" i="27"/>
  <c r="AN60" i="27"/>
  <c r="AK60" i="27"/>
  <c r="H631" i="56" s="1"/>
  <c r="AG60" i="27"/>
  <c r="AF60" i="27"/>
  <c r="AC60" i="27"/>
  <c r="Y60" i="27"/>
  <c r="H535" i="56" s="1"/>
  <c r="X60" i="27"/>
  <c r="T60" i="27"/>
  <c r="H439" i="56" s="1"/>
  <c r="S60" i="27"/>
  <c r="O60" i="27"/>
  <c r="N60" i="27"/>
  <c r="H343" i="56" s="1"/>
  <c r="K60" i="27"/>
  <c r="H247" i="56" s="1"/>
  <c r="D60" i="27"/>
  <c r="H55" i="56" s="1"/>
  <c r="C60" i="27"/>
  <c r="AW59" i="27"/>
  <c r="AT59" i="27"/>
  <c r="H726" i="56" s="1"/>
  <c r="AQ59" i="27"/>
  <c r="AN59" i="27"/>
  <c r="AK59" i="27"/>
  <c r="H630" i="56" s="1"/>
  <c r="AG59" i="27"/>
  <c r="AF59" i="27"/>
  <c r="AC59" i="27"/>
  <c r="Y59" i="27"/>
  <c r="H534" i="56" s="1"/>
  <c r="X59" i="27"/>
  <c r="T59" i="27"/>
  <c r="H438" i="56" s="1"/>
  <c r="S59" i="27"/>
  <c r="O59" i="27"/>
  <c r="N59" i="27"/>
  <c r="H342" i="56" s="1"/>
  <c r="K59" i="27"/>
  <c r="H246" i="56" s="1"/>
  <c r="H59" i="27"/>
  <c r="H150" i="56" s="1"/>
  <c r="D59" i="27"/>
  <c r="H54" i="56" s="1"/>
  <c r="C59" i="27"/>
  <c r="AW58" i="27"/>
  <c r="AT58" i="27"/>
  <c r="H725" i="56" s="1"/>
  <c r="AQ58" i="27"/>
  <c r="AN58" i="27"/>
  <c r="AK58" i="27"/>
  <c r="H629" i="56" s="1"/>
  <c r="AG58" i="27"/>
  <c r="AF58" i="27"/>
  <c r="AC58" i="27"/>
  <c r="Y58" i="27"/>
  <c r="H533" i="56" s="1"/>
  <c r="X58" i="27"/>
  <c r="T58" i="27"/>
  <c r="H437" i="56" s="1"/>
  <c r="S58" i="27"/>
  <c r="O58" i="27"/>
  <c r="N58" i="27"/>
  <c r="H341" i="56" s="1"/>
  <c r="K58" i="27"/>
  <c r="H245" i="56" s="1"/>
  <c r="H58" i="27"/>
  <c r="H149" i="56" s="1"/>
  <c r="D58" i="27"/>
  <c r="H53" i="56" s="1"/>
  <c r="C58" i="27"/>
  <c r="AW57" i="27"/>
  <c r="AT57" i="27"/>
  <c r="H724" i="56" s="1"/>
  <c r="AQ57" i="27"/>
  <c r="AN57" i="27"/>
  <c r="AK57" i="27"/>
  <c r="H628" i="56" s="1"/>
  <c r="AG57" i="27"/>
  <c r="AF57" i="27"/>
  <c r="AC57" i="27"/>
  <c r="Y57" i="27"/>
  <c r="H532" i="56" s="1"/>
  <c r="X57" i="27"/>
  <c r="T57" i="27"/>
  <c r="H436" i="56" s="1"/>
  <c r="S57" i="27"/>
  <c r="O57" i="27"/>
  <c r="N57" i="27"/>
  <c r="H340" i="56" s="1"/>
  <c r="K57" i="27"/>
  <c r="H244" i="56" s="1"/>
  <c r="H57" i="27"/>
  <c r="H148" i="56" s="1"/>
  <c r="D57" i="27"/>
  <c r="H52" i="56" s="1"/>
  <c r="C57" i="27"/>
  <c r="AW56" i="27"/>
  <c r="AQ56" i="27"/>
  <c r="AN56" i="27"/>
  <c r="AK56" i="27"/>
  <c r="H627" i="56" s="1"/>
  <c r="AG56" i="27"/>
  <c r="AF56" i="27"/>
  <c r="AC56" i="27"/>
  <c r="Y56" i="27"/>
  <c r="H531" i="56" s="1"/>
  <c r="X56" i="27"/>
  <c r="T56" i="27"/>
  <c r="H435" i="56" s="1"/>
  <c r="S56" i="27"/>
  <c r="O56" i="27"/>
  <c r="N56" i="27"/>
  <c r="H339" i="56" s="1"/>
  <c r="K56" i="27"/>
  <c r="H243" i="56" s="1"/>
  <c r="H56" i="27"/>
  <c r="H147" i="56" s="1"/>
  <c r="D56" i="27"/>
  <c r="H51" i="56" s="1"/>
  <c r="C56" i="27"/>
  <c r="AW55" i="27"/>
  <c r="AT55" i="27"/>
  <c r="H722" i="56" s="1"/>
  <c r="AQ55" i="27"/>
  <c r="AN55" i="27"/>
  <c r="AK55" i="27"/>
  <c r="H626" i="56" s="1"/>
  <c r="AG55" i="27"/>
  <c r="AF55" i="27"/>
  <c r="AC55" i="27"/>
  <c r="Y55" i="27"/>
  <c r="H530" i="56" s="1"/>
  <c r="X55" i="27"/>
  <c r="T55" i="27"/>
  <c r="H434" i="56" s="1"/>
  <c r="S55" i="27"/>
  <c r="O55" i="27"/>
  <c r="N55" i="27"/>
  <c r="H338" i="56" s="1"/>
  <c r="K55" i="27"/>
  <c r="H242" i="56" s="1"/>
  <c r="H55" i="27"/>
  <c r="H146" i="56" s="1"/>
  <c r="D55" i="27"/>
  <c r="H50" i="56" s="1"/>
  <c r="C55" i="27"/>
  <c r="AW54" i="27"/>
  <c r="AT54" i="27"/>
  <c r="H721" i="56" s="1"/>
  <c r="AQ54" i="27"/>
  <c r="AN54" i="27"/>
  <c r="AK54" i="27"/>
  <c r="H625" i="56" s="1"/>
  <c r="AG54" i="27"/>
  <c r="AF54" i="27"/>
  <c r="AC54" i="27"/>
  <c r="Y54" i="27"/>
  <c r="H529" i="56" s="1"/>
  <c r="X54" i="27"/>
  <c r="T54" i="27"/>
  <c r="H433" i="56" s="1"/>
  <c r="S54" i="27"/>
  <c r="O54" i="27"/>
  <c r="N54" i="27"/>
  <c r="H337" i="56" s="1"/>
  <c r="K54" i="27"/>
  <c r="H241" i="56" s="1"/>
  <c r="H54" i="27"/>
  <c r="H145" i="56" s="1"/>
  <c r="D54" i="27"/>
  <c r="H49" i="56" s="1"/>
  <c r="C54" i="27"/>
  <c r="AW53" i="27"/>
  <c r="AT53" i="27"/>
  <c r="H720" i="56" s="1"/>
  <c r="AQ53" i="27"/>
  <c r="AN53" i="27"/>
  <c r="AK53" i="27"/>
  <c r="H624" i="56" s="1"/>
  <c r="AG53" i="27"/>
  <c r="AF53" i="27"/>
  <c r="AC53" i="27"/>
  <c r="Y53" i="27"/>
  <c r="H528" i="56" s="1"/>
  <c r="X53" i="27"/>
  <c r="T53" i="27"/>
  <c r="H432" i="56" s="1"/>
  <c r="S53" i="27"/>
  <c r="O53" i="27"/>
  <c r="N53" i="27"/>
  <c r="H336" i="56" s="1"/>
  <c r="K53" i="27"/>
  <c r="H240" i="56" s="1"/>
  <c r="H53" i="27"/>
  <c r="H144" i="56" s="1"/>
  <c r="D53" i="27"/>
  <c r="H48" i="56" s="1"/>
  <c r="C53" i="27"/>
  <c r="AW52" i="27"/>
  <c r="AT52" i="27"/>
  <c r="H719" i="56" s="1"/>
  <c r="AQ52" i="27"/>
  <c r="AN52" i="27"/>
  <c r="AK52" i="27"/>
  <c r="H623" i="56" s="1"/>
  <c r="AG52" i="27"/>
  <c r="AF52" i="27"/>
  <c r="AC52" i="27"/>
  <c r="Y52" i="27"/>
  <c r="H527" i="56" s="1"/>
  <c r="X52" i="27"/>
  <c r="T52" i="27"/>
  <c r="H431" i="56" s="1"/>
  <c r="S52" i="27"/>
  <c r="O52" i="27"/>
  <c r="N52" i="27"/>
  <c r="H335" i="56" s="1"/>
  <c r="K52" i="27"/>
  <c r="H239" i="56" s="1"/>
  <c r="D52" i="27"/>
  <c r="H47" i="56" s="1"/>
  <c r="C52" i="27"/>
  <c r="AW51" i="27"/>
  <c r="AT51" i="27"/>
  <c r="H718" i="56" s="1"/>
  <c r="AQ51" i="27"/>
  <c r="AN51" i="27"/>
  <c r="AK51" i="27"/>
  <c r="H622" i="56" s="1"/>
  <c r="AG51" i="27"/>
  <c r="AF51" i="27"/>
  <c r="AC51" i="27"/>
  <c r="Y51" i="27"/>
  <c r="H526" i="56" s="1"/>
  <c r="X51" i="27"/>
  <c r="T51" i="27"/>
  <c r="H430" i="56" s="1"/>
  <c r="S51" i="27"/>
  <c r="O51" i="27"/>
  <c r="N51" i="27"/>
  <c r="H334" i="56" s="1"/>
  <c r="K51" i="27"/>
  <c r="H238" i="56" s="1"/>
  <c r="H51" i="27"/>
  <c r="H142" i="56" s="1"/>
  <c r="D51" i="27"/>
  <c r="H46" i="56" s="1"/>
  <c r="C51" i="27"/>
  <c r="AW50" i="27"/>
  <c r="AT50" i="27"/>
  <c r="H717" i="56" s="1"/>
  <c r="AQ50" i="27"/>
  <c r="AN50" i="27"/>
  <c r="AK50" i="27"/>
  <c r="H621" i="56" s="1"/>
  <c r="AG50" i="27"/>
  <c r="AF50" i="27"/>
  <c r="AC50" i="27"/>
  <c r="Y50" i="27"/>
  <c r="H525" i="56" s="1"/>
  <c r="X50" i="27"/>
  <c r="T50" i="27"/>
  <c r="H429" i="56" s="1"/>
  <c r="S50" i="27"/>
  <c r="O50" i="27"/>
  <c r="N50" i="27"/>
  <c r="H333" i="56" s="1"/>
  <c r="K50" i="27"/>
  <c r="H237" i="56" s="1"/>
  <c r="H50" i="27"/>
  <c r="H141" i="56" s="1"/>
  <c r="D50" i="27"/>
  <c r="H45" i="56" s="1"/>
  <c r="C50" i="27"/>
  <c r="AW49" i="27"/>
  <c r="AT49" i="27"/>
  <c r="H716" i="56" s="1"/>
  <c r="AQ49" i="27"/>
  <c r="AN49" i="27"/>
  <c r="AK49" i="27"/>
  <c r="H620" i="56" s="1"/>
  <c r="AG49" i="27"/>
  <c r="AF49" i="27"/>
  <c r="AC49" i="27"/>
  <c r="Y49" i="27"/>
  <c r="H524" i="56" s="1"/>
  <c r="X49" i="27"/>
  <c r="T49" i="27"/>
  <c r="H428" i="56" s="1"/>
  <c r="S49" i="27"/>
  <c r="O49" i="27"/>
  <c r="N49" i="27"/>
  <c r="H332" i="56" s="1"/>
  <c r="K49" i="27"/>
  <c r="H236" i="56" s="1"/>
  <c r="H49" i="27"/>
  <c r="H140" i="56" s="1"/>
  <c r="D49" i="27"/>
  <c r="H44" i="56" s="1"/>
  <c r="C49" i="27"/>
  <c r="AW48" i="27"/>
  <c r="AT48" i="27"/>
  <c r="H715" i="56" s="1"/>
  <c r="AQ48" i="27"/>
  <c r="AN48" i="27"/>
  <c r="AK48" i="27"/>
  <c r="H619" i="56" s="1"/>
  <c r="AG48" i="27"/>
  <c r="AF48" i="27"/>
  <c r="AC48" i="27"/>
  <c r="Y48" i="27"/>
  <c r="H523" i="56" s="1"/>
  <c r="X48" i="27"/>
  <c r="T48" i="27"/>
  <c r="H427" i="56" s="1"/>
  <c r="S48" i="27"/>
  <c r="O48" i="27"/>
  <c r="N48" i="27"/>
  <c r="H331" i="56" s="1"/>
  <c r="K48" i="27"/>
  <c r="H235" i="56" s="1"/>
  <c r="H48" i="27"/>
  <c r="H139" i="56" s="1"/>
  <c r="D48" i="27"/>
  <c r="H43" i="56" s="1"/>
  <c r="C48" i="27"/>
  <c r="AW47" i="27"/>
  <c r="AT47" i="27"/>
  <c r="H714" i="56" s="1"/>
  <c r="AQ47" i="27"/>
  <c r="AN47" i="27"/>
  <c r="AK47" i="27"/>
  <c r="H618" i="56" s="1"/>
  <c r="AG47" i="27"/>
  <c r="AF47" i="27"/>
  <c r="AC47" i="27"/>
  <c r="Y47" i="27"/>
  <c r="H522" i="56" s="1"/>
  <c r="X47" i="27"/>
  <c r="T47" i="27"/>
  <c r="H426" i="56" s="1"/>
  <c r="S47" i="27"/>
  <c r="O47" i="27"/>
  <c r="N47" i="27"/>
  <c r="H330" i="56" s="1"/>
  <c r="K47" i="27"/>
  <c r="H234" i="56" s="1"/>
  <c r="H47" i="27"/>
  <c r="H138" i="56" s="1"/>
  <c r="D47" i="27"/>
  <c r="H42" i="56" s="1"/>
  <c r="C47" i="27"/>
  <c r="AW46" i="27"/>
  <c r="AT46" i="27"/>
  <c r="H713" i="56" s="1"/>
  <c r="AQ46" i="27"/>
  <c r="AN46" i="27"/>
  <c r="AK46" i="27"/>
  <c r="H617" i="56" s="1"/>
  <c r="AG46" i="27"/>
  <c r="AF46" i="27"/>
  <c r="AC46" i="27"/>
  <c r="Y46" i="27"/>
  <c r="H521" i="56" s="1"/>
  <c r="X46" i="27"/>
  <c r="T46" i="27"/>
  <c r="H425" i="56" s="1"/>
  <c r="S46" i="27"/>
  <c r="O46" i="27"/>
  <c r="N46" i="27"/>
  <c r="H329" i="56" s="1"/>
  <c r="K46" i="27"/>
  <c r="H233" i="56" s="1"/>
  <c r="H46" i="27"/>
  <c r="H137" i="56" s="1"/>
  <c r="D46" i="27"/>
  <c r="H41" i="56" s="1"/>
  <c r="C46" i="27"/>
  <c r="AW45" i="27"/>
  <c r="AT45" i="27"/>
  <c r="H712" i="56" s="1"/>
  <c r="AQ45" i="27"/>
  <c r="AN45" i="27"/>
  <c r="AK45" i="27"/>
  <c r="H616" i="56" s="1"/>
  <c r="AG45" i="27"/>
  <c r="AF45" i="27"/>
  <c r="AC45" i="27"/>
  <c r="Y45" i="27"/>
  <c r="H520" i="56" s="1"/>
  <c r="X45" i="27"/>
  <c r="T45" i="27"/>
  <c r="H424" i="56" s="1"/>
  <c r="S45" i="27"/>
  <c r="O45" i="27"/>
  <c r="N45" i="27"/>
  <c r="H328" i="56" s="1"/>
  <c r="K45" i="27"/>
  <c r="H232" i="56" s="1"/>
  <c r="H45" i="27"/>
  <c r="H136" i="56" s="1"/>
  <c r="D45" i="27"/>
  <c r="H40" i="56" s="1"/>
  <c r="C45" i="27"/>
  <c r="AW44" i="27"/>
  <c r="AT44" i="27"/>
  <c r="H711" i="56" s="1"/>
  <c r="AQ44" i="27"/>
  <c r="AN44" i="27"/>
  <c r="AK44" i="27"/>
  <c r="H615" i="56" s="1"/>
  <c r="AG44" i="27"/>
  <c r="AF44" i="27"/>
  <c r="AC44" i="27"/>
  <c r="Y44" i="27"/>
  <c r="H519" i="56" s="1"/>
  <c r="X44" i="27"/>
  <c r="T44" i="27"/>
  <c r="H423" i="56" s="1"/>
  <c r="S44" i="27"/>
  <c r="O44" i="27"/>
  <c r="N44" i="27"/>
  <c r="H327" i="56" s="1"/>
  <c r="K44" i="27"/>
  <c r="H231" i="56" s="1"/>
  <c r="D44" i="27"/>
  <c r="H39" i="56" s="1"/>
  <c r="C44" i="27"/>
  <c r="AW43" i="27"/>
  <c r="AT43" i="27"/>
  <c r="H710" i="56" s="1"/>
  <c r="AQ43" i="27"/>
  <c r="AN43" i="27"/>
  <c r="AK43" i="27"/>
  <c r="H614" i="56" s="1"/>
  <c r="AG43" i="27"/>
  <c r="AF43" i="27"/>
  <c r="AC43" i="27"/>
  <c r="Y43" i="27"/>
  <c r="H518" i="56" s="1"/>
  <c r="X43" i="27"/>
  <c r="T43" i="27"/>
  <c r="H422" i="56" s="1"/>
  <c r="S43" i="27"/>
  <c r="O43" i="27"/>
  <c r="N43" i="27"/>
  <c r="H326" i="56" s="1"/>
  <c r="K43" i="27"/>
  <c r="H230" i="56" s="1"/>
  <c r="H43" i="27"/>
  <c r="H134" i="56" s="1"/>
  <c r="D43" i="27"/>
  <c r="H38" i="56" s="1"/>
  <c r="C43" i="27"/>
  <c r="AW42" i="27"/>
  <c r="AT42" i="27"/>
  <c r="H709" i="56" s="1"/>
  <c r="AQ42" i="27"/>
  <c r="AN42" i="27"/>
  <c r="AK42" i="27"/>
  <c r="H613" i="56" s="1"/>
  <c r="AG42" i="27"/>
  <c r="AF42" i="27"/>
  <c r="AC42" i="27"/>
  <c r="Y42" i="27"/>
  <c r="H517" i="56" s="1"/>
  <c r="X42" i="27"/>
  <c r="T42" i="27"/>
  <c r="H421" i="56" s="1"/>
  <c r="S42" i="27"/>
  <c r="O42" i="27"/>
  <c r="N42" i="27"/>
  <c r="H325" i="56" s="1"/>
  <c r="K42" i="27"/>
  <c r="H229" i="56" s="1"/>
  <c r="H42" i="27"/>
  <c r="H133" i="56" s="1"/>
  <c r="D42" i="27"/>
  <c r="H37" i="56" s="1"/>
  <c r="C42" i="27"/>
  <c r="AW41" i="27"/>
  <c r="AT41" i="27"/>
  <c r="H708" i="56" s="1"/>
  <c r="AQ41" i="27"/>
  <c r="AN41" i="27"/>
  <c r="AK41" i="27"/>
  <c r="H612" i="56" s="1"/>
  <c r="AG41" i="27"/>
  <c r="AF41" i="27"/>
  <c r="AC41" i="27"/>
  <c r="Y41" i="27"/>
  <c r="H516" i="56" s="1"/>
  <c r="X41" i="27"/>
  <c r="T41" i="27"/>
  <c r="H420" i="56" s="1"/>
  <c r="S41" i="27"/>
  <c r="O41" i="27"/>
  <c r="N41" i="27"/>
  <c r="H324" i="56" s="1"/>
  <c r="K41" i="27"/>
  <c r="H228" i="56" s="1"/>
  <c r="H41" i="27"/>
  <c r="H132" i="56" s="1"/>
  <c r="D41" i="27"/>
  <c r="H36" i="56" s="1"/>
  <c r="C41" i="27"/>
  <c r="AW40" i="27"/>
  <c r="AT40" i="27"/>
  <c r="H707" i="56" s="1"/>
  <c r="AQ40" i="27"/>
  <c r="AN40" i="27"/>
  <c r="AK40" i="27"/>
  <c r="H611" i="56" s="1"/>
  <c r="AG40" i="27"/>
  <c r="AF40" i="27"/>
  <c r="AC40" i="27"/>
  <c r="Y40" i="27"/>
  <c r="H515" i="56" s="1"/>
  <c r="X40" i="27"/>
  <c r="T40" i="27"/>
  <c r="H419" i="56" s="1"/>
  <c r="S40" i="27"/>
  <c r="O40" i="27"/>
  <c r="N40" i="27"/>
  <c r="H323" i="56" s="1"/>
  <c r="K40" i="27"/>
  <c r="H227" i="56" s="1"/>
  <c r="H40" i="27"/>
  <c r="H131" i="56" s="1"/>
  <c r="D40" i="27"/>
  <c r="H35" i="56" s="1"/>
  <c r="C40" i="27"/>
  <c r="AW39" i="27"/>
  <c r="AT39" i="27"/>
  <c r="H706" i="56" s="1"/>
  <c r="AQ39" i="27"/>
  <c r="AN39" i="27"/>
  <c r="AK39" i="27"/>
  <c r="H610" i="56" s="1"/>
  <c r="AG39" i="27"/>
  <c r="AF39" i="27"/>
  <c r="AC39" i="27"/>
  <c r="Y39" i="27"/>
  <c r="H514" i="56" s="1"/>
  <c r="X39" i="27"/>
  <c r="T39" i="27"/>
  <c r="H418" i="56" s="1"/>
  <c r="S39" i="27"/>
  <c r="O39" i="27"/>
  <c r="N39" i="27"/>
  <c r="H322" i="56" s="1"/>
  <c r="K39" i="27"/>
  <c r="H226" i="56" s="1"/>
  <c r="H39" i="27"/>
  <c r="H130" i="56" s="1"/>
  <c r="D39" i="27"/>
  <c r="H34" i="56" s="1"/>
  <c r="C39" i="27"/>
  <c r="AW38" i="27"/>
  <c r="AT38" i="27"/>
  <c r="H705" i="56" s="1"/>
  <c r="AQ38" i="27"/>
  <c r="AN38" i="27"/>
  <c r="AK38" i="27"/>
  <c r="H609" i="56" s="1"/>
  <c r="AG38" i="27"/>
  <c r="AF38" i="27"/>
  <c r="AC38" i="27"/>
  <c r="Y38" i="27"/>
  <c r="H513" i="56" s="1"/>
  <c r="X38" i="27"/>
  <c r="T38" i="27"/>
  <c r="H417" i="56" s="1"/>
  <c r="S38" i="27"/>
  <c r="O38" i="27"/>
  <c r="N38" i="27"/>
  <c r="H321" i="56" s="1"/>
  <c r="K38" i="27"/>
  <c r="H225" i="56" s="1"/>
  <c r="H38" i="27"/>
  <c r="H129" i="56" s="1"/>
  <c r="D38" i="27"/>
  <c r="H33" i="56" s="1"/>
  <c r="C38" i="27"/>
  <c r="AW37" i="27"/>
  <c r="AT37" i="27"/>
  <c r="H704" i="56" s="1"/>
  <c r="AQ37" i="27"/>
  <c r="AN37" i="27"/>
  <c r="AK37" i="27"/>
  <c r="H608" i="56" s="1"/>
  <c r="AG37" i="27"/>
  <c r="AF37" i="27"/>
  <c r="AC37" i="27"/>
  <c r="Y37" i="27"/>
  <c r="H512" i="56" s="1"/>
  <c r="X37" i="27"/>
  <c r="T37" i="27"/>
  <c r="H416" i="56" s="1"/>
  <c r="S37" i="27"/>
  <c r="O37" i="27"/>
  <c r="N37" i="27"/>
  <c r="H320" i="56" s="1"/>
  <c r="K37" i="27"/>
  <c r="H224" i="56" s="1"/>
  <c r="H37" i="27"/>
  <c r="H128" i="56" s="1"/>
  <c r="D37" i="27"/>
  <c r="H32" i="56" s="1"/>
  <c r="C37" i="27"/>
  <c r="AW36" i="27"/>
  <c r="AT36" i="27"/>
  <c r="H703" i="56" s="1"/>
  <c r="AQ36" i="27"/>
  <c r="AN36" i="27"/>
  <c r="AK36" i="27"/>
  <c r="H607" i="56" s="1"/>
  <c r="AG36" i="27"/>
  <c r="AF36" i="27"/>
  <c r="AC36" i="27"/>
  <c r="Y36" i="27"/>
  <c r="H511" i="56" s="1"/>
  <c r="X36" i="27"/>
  <c r="T36" i="27"/>
  <c r="H415" i="56" s="1"/>
  <c r="S36" i="27"/>
  <c r="O36" i="27"/>
  <c r="N36" i="27"/>
  <c r="H319" i="56" s="1"/>
  <c r="K36" i="27"/>
  <c r="H223" i="56" s="1"/>
  <c r="D36" i="27"/>
  <c r="H31" i="56" s="1"/>
  <c r="C36" i="27"/>
  <c r="AW35" i="27"/>
  <c r="AT35" i="27"/>
  <c r="H702" i="56" s="1"/>
  <c r="AQ35" i="27"/>
  <c r="AN35" i="27"/>
  <c r="AK35" i="27"/>
  <c r="H606" i="56" s="1"/>
  <c r="AG35" i="27"/>
  <c r="AF35" i="27"/>
  <c r="AC35" i="27"/>
  <c r="Y35" i="27"/>
  <c r="H510" i="56" s="1"/>
  <c r="X35" i="27"/>
  <c r="T35" i="27"/>
  <c r="H414" i="56" s="1"/>
  <c r="S35" i="27"/>
  <c r="O35" i="27"/>
  <c r="N35" i="27"/>
  <c r="H318" i="56" s="1"/>
  <c r="K35" i="27"/>
  <c r="H222" i="56" s="1"/>
  <c r="H35" i="27"/>
  <c r="H126" i="56" s="1"/>
  <c r="D35" i="27"/>
  <c r="H30" i="56" s="1"/>
  <c r="C35" i="27"/>
  <c r="AW34" i="27"/>
  <c r="AT34" i="27"/>
  <c r="H701" i="56" s="1"/>
  <c r="AQ34" i="27"/>
  <c r="AN34" i="27"/>
  <c r="AK34" i="27"/>
  <c r="H605" i="56" s="1"/>
  <c r="AG34" i="27"/>
  <c r="AF34" i="27"/>
  <c r="AC34" i="27"/>
  <c r="Y34" i="27"/>
  <c r="H509" i="56" s="1"/>
  <c r="X34" i="27"/>
  <c r="T34" i="27"/>
  <c r="H413" i="56" s="1"/>
  <c r="S34" i="27"/>
  <c r="O34" i="27"/>
  <c r="N34" i="27"/>
  <c r="H317" i="56" s="1"/>
  <c r="K34" i="27"/>
  <c r="H221" i="56" s="1"/>
  <c r="H34" i="27"/>
  <c r="H125" i="56" s="1"/>
  <c r="D34" i="27"/>
  <c r="H29" i="56" s="1"/>
  <c r="C34" i="27"/>
  <c r="AW33" i="27"/>
  <c r="AT33" i="27"/>
  <c r="H700" i="56" s="1"/>
  <c r="AQ33" i="27"/>
  <c r="AN33" i="27"/>
  <c r="AK33" i="27"/>
  <c r="H604" i="56" s="1"/>
  <c r="AG33" i="27"/>
  <c r="AF33" i="27"/>
  <c r="AC33" i="27"/>
  <c r="Y33" i="27"/>
  <c r="H508" i="56" s="1"/>
  <c r="X33" i="27"/>
  <c r="T33" i="27"/>
  <c r="H412" i="56" s="1"/>
  <c r="S33" i="27"/>
  <c r="O33" i="27"/>
  <c r="N33" i="27"/>
  <c r="H316" i="56" s="1"/>
  <c r="K33" i="27"/>
  <c r="H220" i="56" s="1"/>
  <c r="H33" i="27"/>
  <c r="H124" i="56" s="1"/>
  <c r="D33" i="27"/>
  <c r="H28" i="56" s="1"/>
  <c r="C33" i="27"/>
  <c r="AW32" i="27"/>
  <c r="AT32" i="27"/>
  <c r="H699" i="56" s="1"/>
  <c r="AQ32" i="27"/>
  <c r="AN32" i="27"/>
  <c r="AK32" i="27"/>
  <c r="H603" i="56" s="1"/>
  <c r="AG32" i="27"/>
  <c r="AF32" i="27"/>
  <c r="AC32" i="27"/>
  <c r="Y32" i="27"/>
  <c r="H507" i="56" s="1"/>
  <c r="X32" i="27"/>
  <c r="T32" i="27"/>
  <c r="H411" i="56" s="1"/>
  <c r="S32" i="27"/>
  <c r="O32" i="27"/>
  <c r="N32" i="27"/>
  <c r="H315" i="56" s="1"/>
  <c r="K32" i="27"/>
  <c r="H219" i="56" s="1"/>
  <c r="H32" i="27"/>
  <c r="H123" i="56" s="1"/>
  <c r="D32" i="27"/>
  <c r="H27" i="56" s="1"/>
  <c r="C32" i="27"/>
  <c r="AW31" i="27"/>
  <c r="AT31" i="27"/>
  <c r="H698" i="56" s="1"/>
  <c r="AQ31" i="27"/>
  <c r="AN31" i="27"/>
  <c r="AK31" i="27"/>
  <c r="H602" i="56" s="1"/>
  <c r="AG31" i="27"/>
  <c r="AF31" i="27"/>
  <c r="AC31" i="27"/>
  <c r="Y31" i="27"/>
  <c r="H506" i="56" s="1"/>
  <c r="X31" i="27"/>
  <c r="T31" i="27"/>
  <c r="H410" i="56" s="1"/>
  <c r="S31" i="27"/>
  <c r="O31" i="27"/>
  <c r="N31" i="27"/>
  <c r="H314" i="56" s="1"/>
  <c r="K31" i="27"/>
  <c r="H218" i="56" s="1"/>
  <c r="H31" i="27"/>
  <c r="H122" i="56" s="1"/>
  <c r="D31" i="27"/>
  <c r="H26" i="56" s="1"/>
  <c r="C31" i="27"/>
  <c r="AW30" i="27"/>
  <c r="AT30" i="27"/>
  <c r="H697" i="56" s="1"/>
  <c r="AQ30" i="27"/>
  <c r="AN30" i="27"/>
  <c r="AK30" i="27"/>
  <c r="H601" i="56" s="1"/>
  <c r="AG30" i="27"/>
  <c r="AF30" i="27"/>
  <c r="AC30" i="27"/>
  <c r="Y30" i="27"/>
  <c r="H505" i="56" s="1"/>
  <c r="X30" i="27"/>
  <c r="T30" i="27"/>
  <c r="H409" i="56" s="1"/>
  <c r="S30" i="27"/>
  <c r="O30" i="27"/>
  <c r="N30" i="27"/>
  <c r="H313" i="56" s="1"/>
  <c r="K30" i="27"/>
  <c r="H217" i="56" s="1"/>
  <c r="H30" i="27"/>
  <c r="H121" i="56" s="1"/>
  <c r="D30" i="27"/>
  <c r="H25" i="56" s="1"/>
  <c r="C30" i="27"/>
  <c r="AW29" i="27"/>
  <c r="AT29" i="27"/>
  <c r="H696" i="56" s="1"/>
  <c r="AQ29" i="27"/>
  <c r="AN29" i="27"/>
  <c r="AK29" i="27"/>
  <c r="H600" i="56" s="1"/>
  <c r="AG29" i="27"/>
  <c r="AF29" i="27"/>
  <c r="AC29" i="27"/>
  <c r="Y29" i="27"/>
  <c r="H504" i="56" s="1"/>
  <c r="X29" i="27"/>
  <c r="T29" i="27"/>
  <c r="H408" i="56" s="1"/>
  <c r="S29" i="27"/>
  <c r="O29" i="27"/>
  <c r="N29" i="27"/>
  <c r="H312" i="56" s="1"/>
  <c r="K29" i="27"/>
  <c r="H216" i="56" s="1"/>
  <c r="H29" i="27"/>
  <c r="H120" i="56" s="1"/>
  <c r="D29" i="27"/>
  <c r="H24" i="56" s="1"/>
  <c r="C29" i="27"/>
  <c r="AW28" i="27"/>
  <c r="AT28" i="27"/>
  <c r="H695" i="56" s="1"/>
  <c r="AQ28" i="27"/>
  <c r="AN28" i="27"/>
  <c r="AK28" i="27"/>
  <c r="H599" i="56" s="1"/>
  <c r="AG28" i="27"/>
  <c r="AF28" i="27"/>
  <c r="AC28" i="27"/>
  <c r="Y28" i="27"/>
  <c r="H503" i="56" s="1"/>
  <c r="X28" i="27"/>
  <c r="T28" i="27"/>
  <c r="H407" i="56" s="1"/>
  <c r="S28" i="27"/>
  <c r="O28" i="27"/>
  <c r="N28" i="27"/>
  <c r="H311" i="56" s="1"/>
  <c r="K28" i="27"/>
  <c r="H215" i="56" s="1"/>
  <c r="D28" i="27"/>
  <c r="H23" i="56" s="1"/>
  <c r="C28" i="27"/>
  <c r="AW27" i="27"/>
  <c r="AT27" i="27"/>
  <c r="H694" i="56" s="1"/>
  <c r="AQ27" i="27"/>
  <c r="AN27" i="27"/>
  <c r="AK27" i="27"/>
  <c r="H598" i="56" s="1"/>
  <c r="AG27" i="27"/>
  <c r="AF27" i="27"/>
  <c r="AC27" i="27"/>
  <c r="Y27" i="27"/>
  <c r="H502" i="56" s="1"/>
  <c r="X27" i="27"/>
  <c r="T27" i="27"/>
  <c r="H406" i="56" s="1"/>
  <c r="S27" i="27"/>
  <c r="O27" i="27"/>
  <c r="N27" i="27"/>
  <c r="H310" i="56" s="1"/>
  <c r="K27" i="27"/>
  <c r="H214" i="56" s="1"/>
  <c r="H27" i="27"/>
  <c r="H118" i="56" s="1"/>
  <c r="D27" i="27"/>
  <c r="H22" i="56" s="1"/>
  <c r="C27" i="27"/>
  <c r="AW26" i="27"/>
  <c r="AT26" i="27"/>
  <c r="H693" i="56" s="1"/>
  <c r="AQ26" i="27"/>
  <c r="AN26" i="27"/>
  <c r="AK26" i="27"/>
  <c r="H597" i="56" s="1"/>
  <c r="AG26" i="27"/>
  <c r="AF26" i="27"/>
  <c r="AC26" i="27"/>
  <c r="Y26" i="27"/>
  <c r="H501" i="56" s="1"/>
  <c r="X26" i="27"/>
  <c r="T26" i="27"/>
  <c r="H405" i="56" s="1"/>
  <c r="S26" i="27"/>
  <c r="O26" i="27"/>
  <c r="N26" i="27"/>
  <c r="H309" i="56" s="1"/>
  <c r="K26" i="27"/>
  <c r="H213" i="56" s="1"/>
  <c r="H26" i="27"/>
  <c r="H117" i="56" s="1"/>
  <c r="D26" i="27"/>
  <c r="H21" i="56" s="1"/>
  <c r="C26" i="27"/>
  <c r="AW25" i="27"/>
  <c r="AT25" i="27"/>
  <c r="H692" i="56" s="1"/>
  <c r="AQ25" i="27"/>
  <c r="AN25" i="27"/>
  <c r="AK25" i="27"/>
  <c r="H596" i="56" s="1"/>
  <c r="AG25" i="27"/>
  <c r="AF25" i="27"/>
  <c r="AC25" i="27"/>
  <c r="Y25" i="27"/>
  <c r="H500" i="56" s="1"/>
  <c r="X25" i="27"/>
  <c r="T25" i="27"/>
  <c r="H404" i="56" s="1"/>
  <c r="S25" i="27"/>
  <c r="O25" i="27"/>
  <c r="N25" i="27"/>
  <c r="H308" i="56" s="1"/>
  <c r="K25" i="27"/>
  <c r="H212" i="56" s="1"/>
  <c r="H25" i="27"/>
  <c r="H116" i="56" s="1"/>
  <c r="D25" i="27"/>
  <c r="H20" i="56" s="1"/>
  <c r="C25" i="27"/>
  <c r="AW24" i="27"/>
  <c r="AT24" i="27"/>
  <c r="H691" i="56" s="1"/>
  <c r="AQ24" i="27"/>
  <c r="AN24" i="27"/>
  <c r="AK24" i="27"/>
  <c r="H595" i="56" s="1"/>
  <c r="AG24" i="27"/>
  <c r="AF24" i="27"/>
  <c r="AC24" i="27"/>
  <c r="Y24" i="27"/>
  <c r="H499" i="56" s="1"/>
  <c r="X24" i="27"/>
  <c r="T24" i="27"/>
  <c r="H403" i="56" s="1"/>
  <c r="S24" i="27"/>
  <c r="O24" i="27"/>
  <c r="N24" i="27"/>
  <c r="H307" i="56" s="1"/>
  <c r="K24" i="27"/>
  <c r="H211" i="56" s="1"/>
  <c r="H24" i="27"/>
  <c r="H115" i="56" s="1"/>
  <c r="D24" i="27"/>
  <c r="H19" i="56" s="1"/>
  <c r="C24" i="27"/>
  <c r="AW22" i="27"/>
  <c r="AT22" i="27"/>
  <c r="H690" i="56" s="1"/>
  <c r="AQ22" i="27"/>
  <c r="AN22" i="27"/>
  <c r="AK22" i="27"/>
  <c r="H594" i="56" s="1"/>
  <c r="AG22" i="27"/>
  <c r="AF22" i="27"/>
  <c r="AC22" i="27"/>
  <c r="Y22" i="27"/>
  <c r="H498" i="56" s="1"/>
  <c r="X22" i="27"/>
  <c r="T22" i="27"/>
  <c r="H402" i="56" s="1"/>
  <c r="S22" i="27"/>
  <c r="O22" i="27"/>
  <c r="N22" i="27"/>
  <c r="H306" i="56" s="1"/>
  <c r="K22" i="27"/>
  <c r="H210" i="56" s="1"/>
  <c r="H22" i="27"/>
  <c r="H114" i="56" s="1"/>
  <c r="D22" i="27"/>
  <c r="H18" i="56" s="1"/>
  <c r="C22" i="27"/>
  <c r="AW21" i="27"/>
  <c r="AT21" i="27"/>
  <c r="H689" i="56" s="1"/>
  <c r="AQ21" i="27"/>
  <c r="AN21" i="27"/>
  <c r="AK21" i="27"/>
  <c r="H593" i="56" s="1"/>
  <c r="AG21" i="27"/>
  <c r="AF21" i="27"/>
  <c r="AC21" i="27"/>
  <c r="Y21" i="27"/>
  <c r="H497" i="56" s="1"/>
  <c r="X21" i="27"/>
  <c r="T21" i="27"/>
  <c r="H401" i="56" s="1"/>
  <c r="S21" i="27"/>
  <c r="O21" i="27"/>
  <c r="N21" i="27"/>
  <c r="H305" i="56" s="1"/>
  <c r="K21" i="27"/>
  <c r="H209" i="56" s="1"/>
  <c r="H21" i="27"/>
  <c r="H113" i="56" s="1"/>
  <c r="D21" i="27"/>
  <c r="H17" i="56" s="1"/>
  <c r="C21" i="27"/>
  <c r="AW20" i="27"/>
  <c r="AT20" i="27"/>
  <c r="H688" i="56" s="1"/>
  <c r="AQ20" i="27"/>
  <c r="AN20" i="27"/>
  <c r="AK20" i="27"/>
  <c r="H592" i="56" s="1"/>
  <c r="AG20" i="27"/>
  <c r="AF20" i="27"/>
  <c r="AC20" i="27"/>
  <c r="Y20" i="27"/>
  <c r="H496" i="56" s="1"/>
  <c r="X20" i="27"/>
  <c r="T20" i="27"/>
  <c r="H400" i="56" s="1"/>
  <c r="S20" i="27"/>
  <c r="O20" i="27"/>
  <c r="N20" i="27"/>
  <c r="H304" i="56" s="1"/>
  <c r="K20" i="27"/>
  <c r="H208" i="56" s="1"/>
  <c r="H20" i="27"/>
  <c r="H112" i="56" s="1"/>
  <c r="D20" i="27"/>
  <c r="H16" i="56" s="1"/>
  <c r="C20" i="27"/>
  <c r="AW19" i="27"/>
  <c r="AT19" i="27"/>
  <c r="H687" i="56" s="1"/>
  <c r="AQ19" i="27"/>
  <c r="AN19" i="27"/>
  <c r="AK19" i="27"/>
  <c r="H591" i="56" s="1"/>
  <c r="AG19" i="27"/>
  <c r="AF19" i="27"/>
  <c r="AC19" i="27"/>
  <c r="Y19" i="27"/>
  <c r="H495" i="56" s="1"/>
  <c r="X19" i="27"/>
  <c r="T19" i="27"/>
  <c r="H399" i="56" s="1"/>
  <c r="S19" i="27"/>
  <c r="O19" i="27"/>
  <c r="N19" i="27"/>
  <c r="H303" i="56" s="1"/>
  <c r="K19" i="27"/>
  <c r="H207" i="56" s="1"/>
  <c r="H19" i="27"/>
  <c r="H111" i="56" s="1"/>
  <c r="D19" i="27"/>
  <c r="H15" i="56" s="1"/>
  <c r="C19" i="27"/>
  <c r="AW18" i="27"/>
  <c r="AT18" i="27"/>
  <c r="H686" i="56" s="1"/>
  <c r="AQ18" i="27"/>
  <c r="AN18" i="27"/>
  <c r="AK18" i="27"/>
  <c r="H590" i="56" s="1"/>
  <c r="AG18" i="27"/>
  <c r="AF18" i="27"/>
  <c r="AC18" i="27"/>
  <c r="Y18" i="27"/>
  <c r="H494" i="56" s="1"/>
  <c r="X18" i="27"/>
  <c r="T18" i="27"/>
  <c r="H398" i="56" s="1"/>
  <c r="S18" i="27"/>
  <c r="O18" i="27"/>
  <c r="N18" i="27"/>
  <c r="H302" i="56" s="1"/>
  <c r="K18" i="27"/>
  <c r="H206" i="56" s="1"/>
  <c r="H18" i="27"/>
  <c r="H110" i="56" s="1"/>
  <c r="D18" i="27"/>
  <c r="H14" i="56" s="1"/>
  <c r="C18" i="27"/>
  <c r="AW17" i="27"/>
  <c r="AT17" i="27"/>
  <c r="H685" i="56" s="1"/>
  <c r="AQ17" i="27"/>
  <c r="AN17" i="27"/>
  <c r="AK17" i="27"/>
  <c r="H589" i="56" s="1"/>
  <c r="AG17" i="27"/>
  <c r="AF17" i="27"/>
  <c r="AC17" i="27"/>
  <c r="Y17" i="27"/>
  <c r="H493" i="56" s="1"/>
  <c r="X17" i="27"/>
  <c r="T17" i="27"/>
  <c r="H397" i="56" s="1"/>
  <c r="S17" i="27"/>
  <c r="O17" i="27"/>
  <c r="N17" i="27"/>
  <c r="H301" i="56" s="1"/>
  <c r="K17" i="27"/>
  <c r="H205" i="56" s="1"/>
  <c r="H17" i="27"/>
  <c r="H109" i="56" s="1"/>
  <c r="D17" i="27"/>
  <c r="H13" i="56" s="1"/>
  <c r="C17" i="27"/>
  <c r="AW16" i="27"/>
  <c r="AT16" i="27"/>
  <c r="H684" i="56" s="1"/>
  <c r="AQ16" i="27"/>
  <c r="AN16" i="27"/>
  <c r="AK16" i="27"/>
  <c r="H588" i="56" s="1"/>
  <c r="AG16" i="27"/>
  <c r="AF16" i="27"/>
  <c r="AC16" i="27"/>
  <c r="Y16" i="27"/>
  <c r="H492" i="56" s="1"/>
  <c r="X16" i="27"/>
  <c r="T16" i="27"/>
  <c r="H396" i="56" s="1"/>
  <c r="S16" i="27"/>
  <c r="O16" i="27"/>
  <c r="N16" i="27"/>
  <c r="H300" i="56" s="1"/>
  <c r="K16" i="27"/>
  <c r="H204" i="56" s="1"/>
  <c r="D16" i="27"/>
  <c r="H12" i="56" s="1"/>
  <c r="C16" i="27"/>
  <c r="AW15" i="27"/>
  <c r="AT15" i="27"/>
  <c r="H683" i="56" s="1"/>
  <c r="AQ15" i="27"/>
  <c r="AN15" i="27"/>
  <c r="AK15" i="27"/>
  <c r="H587" i="56" s="1"/>
  <c r="AG15" i="27"/>
  <c r="AF15" i="27"/>
  <c r="AC15" i="27"/>
  <c r="Y15" i="27"/>
  <c r="H491" i="56" s="1"/>
  <c r="X15" i="27"/>
  <c r="T15" i="27"/>
  <c r="H395" i="56" s="1"/>
  <c r="S15" i="27"/>
  <c r="O15" i="27"/>
  <c r="N15" i="27"/>
  <c r="H299" i="56" s="1"/>
  <c r="K15" i="27"/>
  <c r="H203" i="56" s="1"/>
  <c r="H15" i="27"/>
  <c r="H107" i="56" s="1"/>
  <c r="D15" i="27"/>
  <c r="H11" i="56" s="1"/>
  <c r="C15" i="27"/>
  <c r="AW14" i="27"/>
  <c r="AT14" i="27"/>
  <c r="H682" i="56" s="1"/>
  <c r="AQ14" i="27"/>
  <c r="AN14" i="27"/>
  <c r="AK14" i="27"/>
  <c r="H586" i="56" s="1"/>
  <c r="AG14" i="27"/>
  <c r="AF14" i="27"/>
  <c r="AC14" i="27"/>
  <c r="Y14" i="27"/>
  <c r="H490" i="56" s="1"/>
  <c r="X14" i="27"/>
  <c r="T14" i="27"/>
  <c r="H394" i="56" s="1"/>
  <c r="S14" i="27"/>
  <c r="O14" i="27"/>
  <c r="N14" i="27"/>
  <c r="H298" i="56" s="1"/>
  <c r="K14" i="27"/>
  <c r="H202" i="56" s="1"/>
  <c r="H14" i="27"/>
  <c r="H106" i="56" s="1"/>
  <c r="D14" i="27"/>
  <c r="H10" i="56" s="1"/>
  <c r="C14" i="27"/>
  <c r="AW13" i="27"/>
  <c r="AT13" i="27"/>
  <c r="H681" i="56" s="1"/>
  <c r="AQ13" i="27"/>
  <c r="AN13" i="27"/>
  <c r="AK13" i="27"/>
  <c r="H585" i="56" s="1"/>
  <c r="AG13" i="27"/>
  <c r="AF13" i="27"/>
  <c r="AC13" i="27"/>
  <c r="Y13" i="27"/>
  <c r="H489" i="56" s="1"/>
  <c r="X13" i="27"/>
  <c r="T13" i="27"/>
  <c r="H393" i="56" s="1"/>
  <c r="S13" i="27"/>
  <c r="O13" i="27"/>
  <c r="N13" i="27"/>
  <c r="H297" i="56" s="1"/>
  <c r="K13" i="27"/>
  <c r="H201" i="56" s="1"/>
  <c r="H13" i="27"/>
  <c r="H105" i="56" s="1"/>
  <c r="D13" i="27"/>
  <c r="H9" i="56" s="1"/>
  <c r="C13" i="27"/>
  <c r="AW12" i="27"/>
  <c r="AT12" i="27"/>
  <c r="H680" i="56" s="1"/>
  <c r="AQ12" i="27"/>
  <c r="AN12" i="27"/>
  <c r="AK12" i="27"/>
  <c r="H584" i="56" s="1"/>
  <c r="AG12" i="27"/>
  <c r="AF12" i="27"/>
  <c r="AC12" i="27"/>
  <c r="Y12" i="27"/>
  <c r="H488" i="56" s="1"/>
  <c r="X12" i="27"/>
  <c r="T12" i="27"/>
  <c r="H392" i="56" s="1"/>
  <c r="S12" i="27"/>
  <c r="O12" i="27"/>
  <c r="N12" i="27"/>
  <c r="H296" i="56" s="1"/>
  <c r="K12" i="27"/>
  <c r="H200" i="56" s="1"/>
  <c r="H12" i="27"/>
  <c r="H104" i="56" s="1"/>
  <c r="D12" i="27"/>
  <c r="H8" i="56" s="1"/>
  <c r="C12" i="27"/>
  <c r="AW11" i="27"/>
  <c r="AT11" i="27"/>
  <c r="H679" i="56" s="1"/>
  <c r="AQ11" i="27"/>
  <c r="AN11" i="27"/>
  <c r="AK11" i="27"/>
  <c r="H583" i="56" s="1"/>
  <c r="AG11" i="27"/>
  <c r="AF11" i="27"/>
  <c r="AC11" i="27"/>
  <c r="Y11" i="27"/>
  <c r="H487" i="56" s="1"/>
  <c r="X11" i="27"/>
  <c r="T11" i="27"/>
  <c r="H391" i="56" s="1"/>
  <c r="S11" i="27"/>
  <c r="O11" i="27"/>
  <c r="N11" i="27"/>
  <c r="H295" i="56" s="1"/>
  <c r="K11" i="27"/>
  <c r="H199" i="56" s="1"/>
  <c r="H11" i="27"/>
  <c r="H103" i="56" s="1"/>
  <c r="D11" i="27"/>
  <c r="H7" i="56" s="1"/>
  <c r="C11" i="27"/>
  <c r="AW10" i="27"/>
  <c r="AT10" i="27"/>
  <c r="H678" i="56" s="1"/>
  <c r="AQ10" i="27"/>
  <c r="AN10" i="27"/>
  <c r="AK10" i="27"/>
  <c r="H582" i="56" s="1"/>
  <c r="AG10" i="27"/>
  <c r="AF10" i="27"/>
  <c r="AC10" i="27"/>
  <c r="Y10" i="27"/>
  <c r="H486" i="56" s="1"/>
  <c r="X10" i="27"/>
  <c r="T10" i="27"/>
  <c r="H390" i="56" s="1"/>
  <c r="S10" i="27"/>
  <c r="O10" i="27"/>
  <c r="N10" i="27"/>
  <c r="H294" i="56" s="1"/>
  <c r="K10" i="27"/>
  <c r="H198" i="56" s="1"/>
  <c r="H10" i="27"/>
  <c r="H102" i="56" s="1"/>
  <c r="D10" i="27"/>
  <c r="H6" i="56" s="1"/>
  <c r="C10" i="27"/>
  <c r="AW9" i="27"/>
  <c r="AT9" i="27"/>
  <c r="H677" i="56" s="1"/>
  <c r="AQ9" i="27"/>
  <c r="AN9" i="27"/>
  <c r="AK9" i="27"/>
  <c r="H581" i="56" s="1"/>
  <c r="AG9" i="27"/>
  <c r="AF9" i="27"/>
  <c r="AC9" i="27"/>
  <c r="Y9" i="27"/>
  <c r="H485" i="56" s="1"/>
  <c r="X9" i="27"/>
  <c r="T9" i="27"/>
  <c r="H389" i="56" s="1"/>
  <c r="S9" i="27"/>
  <c r="O9" i="27"/>
  <c r="N9" i="27"/>
  <c r="H293" i="56" s="1"/>
  <c r="K9" i="27"/>
  <c r="H197" i="56" s="1"/>
  <c r="H9" i="27"/>
  <c r="H101" i="56" s="1"/>
  <c r="D9" i="27"/>
  <c r="H5" i="56" s="1"/>
  <c r="C9" i="27"/>
  <c r="AW8" i="27"/>
  <c r="AT8" i="27"/>
  <c r="H676" i="56" s="1"/>
  <c r="AQ8" i="27"/>
  <c r="AN8" i="27"/>
  <c r="AK8" i="27"/>
  <c r="H580" i="56" s="1"/>
  <c r="AG8" i="27"/>
  <c r="AF8" i="27"/>
  <c r="AC8" i="27"/>
  <c r="Y8" i="27"/>
  <c r="H484" i="56" s="1"/>
  <c r="X8" i="27"/>
  <c r="T8" i="27"/>
  <c r="H388" i="56" s="1"/>
  <c r="S8" i="27"/>
  <c r="O8" i="27"/>
  <c r="N8" i="27"/>
  <c r="H292" i="56" s="1"/>
  <c r="K8" i="27"/>
  <c r="H196" i="56" s="1"/>
  <c r="D8" i="27"/>
  <c r="H4" i="56" s="1"/>
  <c r="C8" i="27"/>
  <c r="AW7" i="27"/>
  <c r="AT7" i="27"/>
  <c r="H675" i="56" s="1"/>
  <c r="N676" i="56" s="1"/>
  <c r="K676" i="56" s="1"/>
  <c r="AQ7" i="27"/>
  <c r="AN7" i="27"/>
  <c r="AK7" i="27"/>
  <c r="H579" i="56" s="1"/>
  <c r="N581" i="56" s="1"/>
  <c r="K581" i="56" s="1"/>
  <c r="M581" i="56" s="1"/>
  <c r="AG7" i="27"/>
  <c r="AF7" i="27"/>
  <c r="AC7" i="27"/>
  <c r="Y7" i="27"/>
  <c r="H483" i="56" s="1"/>
  <c r="X7" i="27"/>
  <c r="T7" i="27"/>
  <c r="H387" i="56" s="1"/>
  <c r="N387" i="56" s="1"/>
  <c r="K387" i="56" s="1"/>
  <c r="S7" i="27"/>
  <c r="O7" i="27"/>
  <c r="N7" i="27"/>
  <c r="H291" i="56" s="1"/>
  <c r="N291" i="56" s="1"/>
  <c r="K291" i="56" s="1"/>
  <c r="M291" i="56" s="1"/>
  <c r="K7" i="27"/>
  <c r="H195" i="56" s="1"/>
  <c r="H7" i="27"/>
  <c r="H99" i="56" s="1"/>
  <c r="D7" i="27"/>
  <c r="H3" i="56" s="1"/>
  <c r="C7" i="27"/>
  <c r="AW5" i="27"/>
  <c r="AT5" i="27"/>
  <c r="AQ5" i="27"/>
  <c r="AN5" i="27"/>
  <c r="AK5" i="27"/>
  <c r="AG5" i="27"/>
  <c r="AF5" i="27"/>
  <c r="AC5" i="27"/>
  <c r="Y5" i="27"/>
  <c r="X5" i="27"/>
  <c r="T5" i="27"/>
  <c r="S5" i="27"/>
  <c r="O5" i="27"/>
  <c r="N5" i="27"/>
  <c r="K5" i="27"/>
  <c r="H5" i="27"/>
  <c r="D5" i="27"/>
  <c r="C5" i="27"/>
  <c r="N3" i="56" l="1"/>
  <c r="K3" i="56" s="1"/>
  <c r="N94" i="56"/>
  <c r="K94" i="56" s="1"/>
  <c r="N86" i="56"/>
  <c r="K86" i="56" s="1"/>
  <c r="N78" i="56"/>
  <c r="K78" i="56" s="1"/>
  <c r="N70" i="56"/>
  <c r="K70" i="56" s="1"/>
  <c r="N62" i="56"/>
  <c r="K62" i="56" s="1"/>
  <c r="N54" i="56"/>
  <c r="K54" i="56" s="1"/>
  <c r="N46" i="56"/>
  <c r="K46" i="56" s="1"/>
  <c r="N38" i="56"/>
  <c r="K38" i="56" s="1"/>
  <c r="N30" i="56"/>
  <c r="K30" i="56" s="1"/>
  <c r="N22" i="56"/>
  <c r="K22" i="56" s="1"/>
  <c r="N14" i="56"/>
  <c r="K14" i="56" s="1"/>
  <c r="N6" i="56"/>
  <c r="K6" i="56" s="1"/>
  <c r="N93" i="56"/>
  <c r="K93" i="56" s="1"/>
  <c r="L93" i="56" s="1"/>
  <c r="P93" i="56" s="1"/>
  <c r="N85" i="56"/>
  <c r="K85" i="56" s="1"/>
  <c r="N77" i="56"/>
  <c r="K77" i="56" s="1"/>
  <c r="M77" i="56" s="1"/>
  <c r="N69" i="56"/>
  <c r="K69" i="56" s="1"/>
  <c r="N61" i="56"/>
  <c r="K61" i="56" s="1"/>
  <c r="N53" i="56"/>
  <c r="K53" i="56" s="1"/>
  <c r="N45" i="56"/>
  <c r="K45" i="56" s="1"/>
  <c r="N37" i="56"/>
  <c r="K37" i="56" s="1"/>
  <c r="N29" i="56"/>
  <c r="K29" i="56" s="1"/>
  <c r="M29" i="56" s="1"/>
  <c r="N21" i="56"/>
  <c r="K21" i="56" s="1"/>
  <c r="N13" i="56"/>
  <c r="K13" i="56" s="1"/>
  <c r="L13" i="56" s="1"/>
  <c r="N5" i="56"/>
  <c r="K5" i="56" s="1"/>
  <c r="N92" i="56"/>
  <c r="K92" i="56" s="1"/>
  <c r="N84" i="56"/>
  <c r="K84" i="56" s="1"/>
  <c r="N76" i="56"/>
  <c r="K76" i="56" s="1"/>
  <c r="N68" i="56"/>
  <c r="K68" i="56" s="1"/>
  <c r="N60" i="56"/>
  <c r="K60" i="56" s="1"/>
  <c r="M60" i="56" s="1"/>
  <c r="N52" i="56"/>
  <c r="K52" i="56" s="1"/>
  <c r="M52" i="56" s="1"/>
  <c r="N44" i="56"/>
  <c r="K44" i="56" s="1"/>
  <c r="M44" i="56" s="1"/>
  <c r="N36" i="56"/>
  <c r="K36" i="56" s="1"/>
  <c r="N28" i="56"/>
  <c r="K28" i="56" s="1"/>
  <c r="N20" i="56"/>
  <c r="K20" i="56" s="1"/>
  <c r="N12" i="56"/>
  <c r="K12" i="56" s="1"/>
  <c r="N4" i="56"/>
  <c r="K4" i="56" s="1"/>
  <c r="N91" i="56"/>
  <c r="K91" i="56" s="1"/>
  <c r="M91" i="56" s="1"/>
  <c r="N83" i="56"/>
  <c r="K83" i="56" s="1"/>
  <c r="N75" i="56"/>
  <c r="K75" i="56" s="1"/>
  <c r="M75" i="56" s="1"/>
  <c r="N67" i="56"/>
  <c r="K67" i="56" s="1"/>
  <c r="N59" i="56"/>
  <c r="K59" i="56" s="1"/>
  <c r="N51" i="56"/>
  <c r="K51" i="56" s="1"/>
  <c r="N43" i="56"/>
  <c r="K43" i="56" s="1"/>
  <c r="N35" i="56"/>
  <c r="K35" i="56" s="1"/>
  <c r="N27" i="56"/>
  <c r="K27" i="56" s="1"/>
  <c r="M27" i="56" s="1"/>
  <c r="N19" i="56"/>
  <c r="K19" i="56" s="1"/>
  <c r="N11" i="56"/>
  <c r="K11" i="56" s="1"/>
  <c r="M11" i="56" s="1"/>
  <c r="N90" i="56"/>
  <c r="K90" i="56" s="1"/>
  <c r="N82" i="56"/>
  <c r="K82" i="56" s="1"/>
  <c r="N74" i="56"/>
  <c r="K74" i="56" s="1"/>
  <c r="N66" i="56"/>
  <c r="K66" i="56" s="1"/>
  <c r="N58" i="56"/>
  <c r="K58" i="56" s="1"/>
  <c r="N50" i="56"/>
  <c r="K50" i="56" s="1"/>
  <c r="M50" i="56" s="1"/>
  <c r="N42" i="56"/>
  <c r="K42" i="56" s="1"/>
  <c r="M42" i="56" s="1"/>
  <c r="N34" i="56"/>
  <c r="K34" i="56" s="1"/>
  <c r="M34" i="56" s="1"/>
  <c r="N26" i="56"/>
  <c r="K26" i="56" s="1"/>
  <c r="N18" i="56"/>
  <c r="K18" i="56" s="1"/>
  <c r="M18" i="56" s="1"/>
  <c r="N10" i="56"/>
  <c r="K10" i="56" s="1"/>
  <c r="N89" i="56"/>
  <c r="K89" i="56" s="1"/>
  <c r="N81" i="56"/>
  <c r="K81" i="56" s="1"/>
  <c r="N73" i="56"/>
  <c r="K73" i="56" s="1"/>
  <c r="M73" i="56" s="1"/>
  <c r="N65" i="56"/>
  <c r="K65" i="56" s="1"/>
  <c r="N57" i="56"/>
  <c r="K57" i="56" s="1"/>
  <c r="M57" i="56" s="1"/>
  <c r="N49" i="56"/>
  <c r="K49" i="56" s="1"/>
  <c r="N41" i="56"/>
  <c r="K41" i="56" s="1"/>
  <c r="N33" i="56"/>
  <c r="K33" i="56" s="1"/>
  <c r="N25" i="56"/>
  <c r="K25" i="56" s="1"/>
  <c r="N17" i="56"/>
  <c r="K17" i="56" s="1"/>
  <c r="L17" i="56" s="1"/>
  <c r="N9" i="56"/>
  <c r="K9" i="56" s="1"/>
  <c r="M9" i="56" s="1"/>
  <c r="N88" i="56"/>
  <c r="K88" i="56" s="1"/>
  <c r="L88" i="56" s="1"/>
  <c r="P88" i="56" s="1"/>
  <c r="N80" i="56"/>
  <c r="K80" i="56" s="1"/>
  <c r="M80" i="56" s="1"/>
  <c r="N72" i="56"/>
  <c r="K72" i="56" s="1"/>
  <c r="N64" i="56"/>
  <c r="K64" i="56" s="1"/>
  <c r="N56" i="56"/>
  <c r="K56" i="56" s="1"/>
  <c r="N48" i="56"/>
  <c r="K48" i="56" s="1"/>
  <c r="N40" i="56"/>
  <c r="K40" i="56" s="1"/>
  <c r="N32" i="56"/>
  <c r="K32" i="56" s="1"/>
  <c r="M32" i="56" s="1"/>
  <c r="N24" i="56"/>
  <c r="K24" i="56" s="1"/>
  <c r="N16" i="56"/>
  <c r="K16" i="56" s="1"/>
  <c r="M16" i="56" s="1"/>
  <c r="N8" i="56"/>
  <c r="K8" i="56" s="1"/>
  <c r="N87" i="56"/>
  <c r="K87" i="56" s="1"/>
  <c r="N79" i="56"/>
  <c r="K79" i="56" s="1"/>
  <c r="N71" i="56"/>
  <c r="K71" i="56" s="1"/>
  <c r="N63" i="56"/>
  <c r="K63" i="56" s="1"/>
  <c r="M63" i="56" s="1"/>
  <c r="N55" i="56"/>
  <c r="K55" i="56" s="1"/>
  <c r="M55" i="56" s="1"/>
  <c r="N47" i="56"/>
  <c r="K47" i="56" s="1"/>
  <c r="N39" i="56"/>
  <c r="K39" i="56" s="1"/>
  <c r="M39" i="56" s="1"/>
  <c r="N31" i="56"/>
  <c r="K31" i="56" s="1"/>
  <c r="N23" i="56"/>
  <c r="K23" i="56" s="1"/>
  <c r="N15" i="56"/>
  <c r="K15" i="56" s="1"/>
  <c r="N7" i="56"/>
  <c r="K7" i="56" s="1"/>
  <c r="N292" i="56"/>
  <c r="K292" i="56" s="1"/>
  <c r="M292" i="56" s="1"/>
  <c r="N677" i="56"/>
  <c r="K677" i="56" s="1"/>
  <c r="M677" i="56" s="1"/>
  <c r="N580" i="56"/>
  <c r="K580" i="56" s="1"/>
  <c r="N579" i="56"/>
  <c r="K579" i="56" s="1"/>
  <c r="M579" i="56" s="1"/>
  <c r="N388" i="56"/>
  <c r="K388" i="56" s="1"/>
  <c r="N574" i="56"/>
  <c r="K574" i="56" s="1"/>
  <c r="N566" i="56"/>
  <c r="K566" i="56" s="1"/>
  <c r="N558" i="56"/>
  <c r="K558" i="56" s="1"/>
  <c r="N550" i="56"/>
  <c r="K550" i="56" s="1"/>
  <c r="N542" i="56"/>
  <c r="K542" i="56" s="1"/>
  <c r="N534" i="56"/>
  <c r="K534" i="56" s="1"/>
  <c r="N526" i="56"/>
  <c r="N518" i="56"/>
  <c r="N510" i="56"/>
  <c r="N502" i="56"/>
  <c r="N494" i="56"/>
  <c r="N486" i="56"/>
  <c r="N573" i="56"/>
  <c r="K573" i="56" s="1"/>
  <c r="N565" i="56"/>
  <c r="K565" i="56" s="1"/>
  <c r="N557" i="56"/>
  <c r="K557" i="56" s="1"/>
  <c r="N549" i="56"/>
  <c r="K549" i="56" s="1"/>
  <c r="N541" i="56"/>
  <c r="K541" i="56" s="1"/>
  <c r="N533" i="56"/>
  <c r="K533" i="56" s="1"/>
  <c r="N525" i="56"/>
  <c r="N517" i="56"/>
  <c r="N509" i="56"/>
  <c r="N501" i="56"/>
  <c r="N493" i="56"/>
  <c r="N485" i="56"/>
  <c r="K485" i="56" s="1"/>
  <c r="L485" i="56" s="1"/>
  <c r="N492" i="56"/>
  <c r="N572" i="56"/>
  <c r="K572" i="56" s="1"/>
  <c r="N564" i="56"/>
  <c r="K564" i="56" s="1"/>
  <c r="N556" i="56"/>
  <c r="K556" i="56" s="1"/>
  <c r="N548" i="56"/>
  <c r="K548" i="56" s="1"/>
  <c r="N540" i="56"/>
  <c r="K540" i="56" s="1"/>
  <c r="N532" i="56"/>
  <c r="K532" i="56" s="1"/>
  <c r="N524" i="56"/>
  <c r="N516" i="56"/>
  <c r="N508" i="56"/>
  <c r="N500" i="56"/>
  <c r="N484" i="56"/>
  <c r="K484" i="56" s="1"/>
  <c r="M484" i="56" s="1"/>
  <c r="N571" i="56"/>
  <c r="K571" i="56" s="1"/>
  <c r="N570" i="56"/>
  <c r="K570" i="56" s="1"/>
  <c r="N562" i="56"/>
  <c r="K562" i="56" s="1"/>
  <c r="N554" i="56"/>
  <c r="K554" i="56" s="1"/>
  <c r="N546" i="56"/>
  <c r="K546" i="56" s="1"/>
  <c r="N538" i="56"/>
  <c r="K538" i="56" s="1"/>
  <c r="N530" i="56"/>
  <c r="K530" i="56" s="1"/>
  <c r="N522" i="56"/>
  <c r="N514" i="56"/>
  <c r="N506" i="56"/>
  <c r="N498" i="56"/>
  <c r="N490" i="56"/>
  <c r="N569" i="56"/>
  <c r="K569" i="56" s="1"/>
  <c r="N561" i="56"/>
  <c r="K561" i="56" s="1"/>
  <c r="N553" i="56"/>
  <c r="K553" i="56" s="1"/>
  <c r="N545" i="56"/>
  <c r="K545" i="56" s="1"/>
  <c r="N537" i="56"/>
  <c r="K537" i="56" s="1"/>
  <c r="N529" i="56"/>
  <c r="K529" i="56" s="1"/>
  <c r="N521" i="56"/>
  <c r="N513" i="56"/>
  <c r="N505" i="56"/>
  <c r="N497" i="56"/>
  <c r="N489" i="56"/>
  <c r="N568" i="56"/>
  <c r="K568" i="56" s="1"/>
  <c r="N560" i="56"/>
  <c r="K560" i="56" s="1"/>
  <c r="N552" i="56"/>
  <c r="K552" i="56" s="1"/>
  <c r="N544" i="56"/>
  <c r="K544" i="56" s="1"/>
  <c r="N536" i="56"/>
  <c r="K536" i="56" s="1"/>
  <c r="N528" i="56"/>
  <c r="N520" i="56"/>
  <c r="N512" i="56"/>
  <c r="N504" i="56"/>
  <c r="N496" i="56"/>
  <c r="N488" i="56"/>
  <c r="N567" i="56"/>
  <c r="K567" i="56" s="1"/>
  <c r="N559" i="56"/>
  <c r="K559" i="56" s="1"/>
  <c r="N551" i="56"/>
  <c r="K551" i="56" s="1"/>
  <c r="N543" i="56"/>
  <c r="K543" i="56" s="1"/>
  <c r="N535" i="56"/>
  <c r="K535" i="56" s="1"/>
  <c r="N527" i="56"/>
  <c r="N519" i="56"/>
  <c r="N511" i="56"/>
  <c r="N503" i="56"/>
  <c r="N495" i="56"/>
  <c r="N487" i="56"/>
  <c r="N523" i="56"/>
  <c r="N515" i="56"/>
  <c r="N507" i="56"/>
  <c r="N531" i="56"/>
  <c r="K531" i="56" s="1"/>
  <c r="N563" i="56"/>
  <c r="K563" i="56" s="1"/>
  <c r="N499" i="56"/>
  <c r="N555" i="56"/>
  <c r="K555" i="56" s="1"/>
  <c r="N491" i="56"/>
  <c r="N547" i="56"/>
  <c r="K547" i="56" s="1"/>
  <c r="N483" i="56"/>
  <c r="K483" i="56" s="1"/>
  <c r="N539" i="56"/>
  <c r="K539" i="56" s="1"/>
  <c r="N390" i="56"/>
  <c r="K390" i="56" s="1"/>
  <c r="L390" i="56" s="1"/>
  <c r="N675" i="56"/>
  <c r="K675" i="56" s="1"/>
  <c r="N389" i="56"/>
  <c r="K389" i="56" s="1"/>
  <c r="L389" i="56" s="1"/>
  <c r="L676" i="56"/>
  <c r="M676" i="56"/>
  <c r="J679" i="56"/>
  <c r="N678" i="56"/>
  <c r="K678" i="56" s="1"/>
  <c r="L581" i="56"/>
  <c r="P581" i="56" s="1"/>
  <c r="N582" i="56"/>
  <c r="K582" i="56" s="1"/>
  <c r="J583" i="56"/>
  <c r="L579" i="56"/>
  <c r="M485" i="56"/>
  <c r="K486" i="56"/>
  <c r="J487" i="56"/>
  <c r="M387" i="56"/>
  <c r="L387" i="56"/>
  <c r="N391" i="56"/>
  <c r="K391" i="56" s="1"/>
  <c r="J392" i="56"/>
  <c r="L292" i="56"/>
  <c r="P292" i="56" s="1"/>
  <c r="L291" i="56"/>
  <c r="P291" i="56" s="1"/>
  <c r="J294" i="56"/>
  <c r="N293" i="56"/>
  <c r="K293" i="56" s="1"/>
  <c r="N195" i="56"/>
  <c r="K195" i="56" s="1"/>
  <c r="M195" i="56" s="1"/>
  <c r="N196" i="56"/>
  <c r="K196" i="56" s="1"/>
  <c r="M196" i="56" s="1"/>
  <c r="N197" i="56"/>
  <c r="K197" i="56" s="1"/>
  <c r="M197" i="56" s="1"/>
  <c r="J198" i="56"/>
  <c r="N99" i="56"/>
  <c r="K99" i="56" s="1"/>
  <c r="M99" i="56" s="1"/>
  <c r="N100" i="56"/>
  <c r="K100" i="56" s="1"/>
  <c r="M100" i="56" s="1"/>
  <c r="J102" i="56"/>
  <c r="N101" i="56"/>
  <c r="K101" i="56" s="1"/>
  <c r="M87" i="56"/>
  <c r="M79" i="56"/>
  <c r="L47" i="56"/>
  <c r="P47" i="56" s="1"/>
  <c r="M92" i="56"/>
  <c r="M7" i="56"/>
  <c r="M71" i="56"/>
  <c r="M15" i="56"/>
  <c r="M23" i="56"/>
  <c r="M31" i="56"/>
  <c r="M94" i="56"/>
  <c r="M8" i="56"/>
  <c r="M24" i="56"/>
  <c r="M40" i="56"/>
  <c r="L48" i="56"/>
  <c r="P48" i="56" s="1"/>
  <c r="M56" i="56"/>
  <c r="M64" i="56"/>
  <c r="M72" i="56"/>
  <c r="M88" i="56"/>
  <c r="M17" i="56"/>
  <c r="M25" i="56"/>
  <c r="M33" i="56"/>
  <c r="M41" i="56"/>
  <c r="M49" i="56"/>
  <c r="M65" i="56"/>
  <c r="M81" i="56"/>
  <c r="M89" i="56"/>
  <c r="M10" i="56"/>
  <c r="M26" i="56"/>
  <c r="M58" i="56"/>
  <c r="M66" i="56"/>
  <c r="M74" i="56"/>
  <c r="M82" i="56"/>
  <c r="M90" i="56"/>
  <c r="M19" i="56"/>
  <c r="M35" i="56"/>
  <c r="M43" i="56"/>
  <c r="M51" i="56"/>
  <c r="M59" i="56"/>
  <c r="M67" i="56"/>
  <c r="M83" i="56"/>
  <c r="L4" i="56"/>
  <c r="L12" i="56"/>
  <c r="M20" i="56"/>
  <c r="M28" i="56"/>
  <c r="M36" i="56"/>
  <c r="M68" i="56"/>
  <c r="M76" i="56"/>
  <c r="M84" i="56"/>
  <c r="L5" i="56"/>
  <c r="M21" i="56"/>
  <c r="L37" i="56"/>
  <c r="P37" i="56" s="1"/>
  <c r="M45" i="56"/>
  <c r="L53" i="56"/>
  <c r="P53" i="56" s="1"/>
  <c r="M61" i="56"/>
  <c r="M69" i="56"/>
  <c r="M85" i="56"/>
  <c r="L6" i="56"/>
  <c r="M14" i="56"/>
  <c r="M22" i="56"/>
  <c r="M30" i="56"/>
  <c r="M38" i="56"/>
  <c r="M46" i="56"/>
  <c r="M54" i="56"/>
  <c r="M62" i="56"/>
  <c r="M70" i="56"/>
  <c r="M78" i="56"/>
  <c r="M86" i="56"/>
  <c r="L484" i="56" l="1"/>
  <c r="M389" i="56"/>
  <c r="M531" i="56"/>
  <c r="L531" i="56"/>
  <c r="L548" i="56"/>
  <c r="M548" i="56"/>
  <c r="M390" i="56"/>
  <c r="L567" i="56"/>
  <c r="M567" i="56"/>
  <c r="L544" i="56"/>
  <c r="M544" i="56"/>
  <c r="L562" i="56"/>
  <c r="M562" i="56"/>
  <c r="L532" i="56"/>
  <c r="M532" i="56"/>
  <c r="L557" i="56"/>
  <c r="M557" i="56"/>
  <c r="M93" i="56"/>
  <c r="L675" i="56"/>
  <c r="M675" i="56"/>
  <c r="M563" i="56"/>
  <c r="L563" i="56"/>
  <c r="L552" i="56"/>
  <c r="M552" i="56"/>
  <c r="L529" i="56"/>
  <c r="M529" i="56"/>
  <c r="M570" i="56"/>
  <c r="L570" i="56"/>
  <c r="L540" i="56"/>
  <c r="M540" i="56"/>
  <c r="L565" i="56"/>
  <c r="M565" i="56"/>
  <c r="M534" i="56"/>
  <c r="L534" i="56"/>
  <c r="M580" i="56"/>
  <c r="L580" i="56"/>
  <c r="L573" i="56"/>
  <c r="M573" i="56"/>
  <c r="M539" i="56"/>
  <c r="L539" i="56"/>
  <c r="L568" i="56"/>
  <c r="M568" i="56"/>
  <c r="L545" i="56"/>
  <c r="M545" i="56"/>
  <c r="L556" i="56"/>
  <c r="M556" i="56"/>
  <c r="M550" i="56"/>
  <c r="L550" i="56"/>
  <c r="L571" i="56"/>
  <c r="M571" i="56"/>
  <c r="M542" i="56"/>
  <c r="L542" i="56"/>
  <c r="L677" i="56"/>
  <c r="M483" i="56"/>
  <c r="L483" i="56"/>
  <c r="M535" i="56"/>
  <c r="L535" i="56"/>
  <c r="L553" i="56"/>
  <c r="M553" i="56"/>
  <c r="L530" i="56"/>
  <c r="M530" i="56"/>
  <c r="L564" i="56"/>
  <c r="M564" i="56"/>
  <c r="M558" i="56"/>
  <c r="L558" i="56"/>
  <c r="L560" i="56"/>
  <c r="M560" i="56"/>
  <c r="L547" i="56"/>
  <c r="M547" i="56"/>
  <c r="M543" i="56"/>
  <c r="L543" i="56"/>
  <c r="L561" i="56"/>
  <c r="M561" i="56"/>
  <c r="M538" i="56"/>
  <c r="L538" i="56"/>
  <c r="L572" i="56"/>
  <c r="M572" i="56"/>
  <c r="L533" i="56"/>
  <c r="M533" i="56"/>
  <c r="M566" i="56"/>
  <c r="L566" i="56"/>
  <c r="M551" i="56"/>
  <c r="L551" i="56"/>
  <c r="L569" i="56"/>
  <c r="M569" i="56"/>
  <c r="M546" i="56"/>
  <c r="L546" i="56"/>
  <c r="L541" i="56"/>
  <c r="M541" i="56"/>
  <c r="M574" i="56"/>
  <c r="L574" i="56"/>
  <c r="L537" i="56"/>
  <c r="M537" i="56"/>
  <c r="M555" i="56"/>
  <c r="L555" i="56"/>
  <c r="L559" i="56"/>
  <c r="M559" i="56"/>
  <c r="L536" i="56"/>
  <c r="M536" i="56"/>
  <c r="M554" i="56"/>
  <c r="L554" i="56"/>
  <c r="L549" i="56"/>
  <c r="M549" i="56"/>
  <c r="M388" i="56"/>
  <c r="L388" i="56"/>
  <c r="M678" i="56"/>
  <c r="L678" i="56"/>
  <c r="O677" i="56"/>
  <c r="P677" i="56"/>
  <c r="N679" i="56"/>
  <c r="K679" i="56" s="1"/>
  <c r="J680" i="56"/>
  <c r="P676" i="56"/>
  <c r="O676" i="56"/>
  <c r="O581" i="56"/>
  <c r="O579" i="56"/>
  <c r="P579" i="56"/>
  <c r="J584" i="56"/>
  <c r="N583" i="56"/>
  <c r="K583" i="56" s="1"/>
  <c r="M582" i="56"/>
  <c r="L582" i="56"/>
  <c r="J488" i="56"/>
  <c r="K487" i="56"/>
  <c r="O484" i="56"/>
  <c r="P484" i="56"/>
  <c r="L486" i="56"/>
  <c r="M486" i="56"/>
  <c r="P485" i="56"/>
  <c r="O485" i="56"/>
  <c r="O389" i="56"/>
  <c r="P389" i="56"/>
  <c r="P390" i="56"/>
  <c r="O390" i="56"/>
  <c r="J393" i="56"/>
  <c r="N392" i="56"/>
  <c r="K392" i="56" s="1"/>
  <c r="M391" i="56"/>
  <c r="L391" i="56"/>
  <c r="O387" i="56"/>
  <c r="P387" i="56"/>
  <c r="O291" i="56"/>
  <c r="O292" i="56"/>
  <c r="L293" i="56"/>
  <c r="M293" i="56"/>
  <c r="N294" i="56"/>
  <c r="K294" i="56" s="1"/>
  <c r="J295" i="56"/>
  <c r="L196" i="56"/>
  <c r="P196" i="56" s="1"/>
  <c r="L195" i="56"/>
  <c r="O195" i="56" s="1"/>
  <c r="L197" i="56"/>
  <c r="P197" i="56" s="1"/>
  <c r="N198" i="56"/>
  <c r="K198" i="56" s="1"/>
  <c r="J199" i="56"/>
  <c r="L100" i="56"/>
  <c r="P100" i="56" s="1"/>
  <c r="L99" i="56"/>
  <c r="P99" i="56" s="1"/>
  <c r="M101" i="56"/>
  <c r="L101" i="56"/>
  <c r="J103" i="56"/>
  <c r="N102" i="56"/>
  <c r="K102" i="56" s="1"/>
  <c r="L41" i="56"/>
  <c r="P41" i="56" s="1"/>
  <c r="L78" i="56"/>
  <c r="P78" i="56" s="1"/>
  <c r="L91" i="56"/>
  <c r="P91" i="56" s="1"/>
  <c r="L39" i="56"/>
  <c r="P39" i="56" s="1"/>
  <c r="L94" i="56"/>
  <c r="P94" i="56" s="1"/>
  <c r="L46" i="56"/>
  <c r="P46" i="56" s="1"/>
  <c r="L75" i="56"/>
  <c r="P75" i="56" s="1"/>
  <c r="L63" i="56"/>
  <c r="P63" i="56" s="1"/>
  <c r="L44" i="56"/>
  <c r="P44" i="56" s="1"/>
  <c r="L30" i="56"/>
  <c r="P30" i="56" s="1"/>
  <c r="L59" i="56"/>
  <c r="P59" i="56" s="1"/>
  <c r="L25" i="56"/>
  <c r="P25" i="56" s="1"/>
  <c r="L27" i="56"/>
  <c r="P27" i="56" s="1"/>
  <c r="M5" i="56"/>
  <c r="L29" i="56"/>
  <c r="P29" i="56" s="1"/>
  <c r="L42" i="56"/>
  <c r="P42" i="56" s="1"/>
  <c r="M47" i="56"/>
  <c r="L76" i="56"/>
  <c r="P76" i="56" s="1"/>
  <c r="M37" i="56"/>
  <c r="L7" i="56"/>
  <c r="O7" i="56" s="1"/>
  <c r="L60" i="56"/>
  <c r="P60" i="56" s="1"/>
  <c r="L24" i="56"/>
  <c r="P24" i="56" s="1"/>
  <c r="L8" i="56"/>
  <c r="P8" i="56" s="1"/>
  <c r="L45" i="56"/>
  <c r="P45" i="56" s="1"/>
  <c r="L90" i="56"/>
  <c r="P90" i="56" s="1"/>
  <c r="L26" i="56"/>
  <c r="P26" i="56" s="1"/>
  <c r="L40" i="56"/>
  <c r="P40" i="56" s="1"/>
  <c r="L55" i="56"/>
  <c r="P55" i="56" s="1"/>
  <c r="M13" i="56"/>
  <c r="L15" i="56"/>
  <c r="P15" i="56" s="1"/>
  <c r="L86" i="56"/>
  <c r="P86" i="56" s="1"/>
  <c r="L22" i="56"/>
  <c r="P22" i="56" s="1"/>
  <c r="L52" i="56"/>
  <c r="P52" i="56" s="1"/>
  <c r="L67" i="56"/>
  <c r="P67" i="56" s="1"/>
  <c r="L82" i="56"/>
  <c r="P82" i="56" s="1"/>
  <c r="L18" i="56"/>
  <c r="P18" i="56" s="1"/>
  <c r="L32" i="56"/>
  <c r="P32" i="56" s="1"/>
  <c r="L33" i="56"/>
  <c r="P33" i="56" s="1"/>
  <c r="L23" i="56"/>
  <c r="P23" i="56" s="1"/>
  <c r="M6" i="56"/>
  <c r="L74" i="56"/>
  <c r="P74" i="56" s="1"/>
  <c r="L14" i="56"/>
  <c r="L70" i="56"/>
  <c r="P70" i="56" s="1"/>
  <c r="L85" i="56"/>
  <c r="P85" i="56" s="1"/>
  <c r="L21" i="56"/>
  <c r="P21" i="56" s="1"/>
  <c r="L36" i="56"/>
  <c r="P36" i="56" s="1"/>
  <c r="L51" i="56"/>
  <c r="P51" i="56" s="1"/>
  <c r="L66" i="56"/>
  <c r="P66" i="56" s="1"/>
  <c r="L80" i="56"/>
  <c r="P80" i="56" s="1"/>
  <c r="L79" i="56"/>
  <c r="P79" i="56" s="1"/>
  <c r="L31" i="56"/>
  <c r="P31" i="56" s="1"/>
  <c r="L65" i="56"/>
  <c r="P65" i="56" s="1"/>
  <c r="M12" i="56"/>
  <c r="L62" i="56"/>
  <c r="P62" i="56" s="1"/>
  <c r="L77" i="56"/>
  <c r="P77" i="56" s="1"/>
  <c r="L92" i="56"/>
  <c r="P92" i="56" s="1"/>
  <c r="L28" i="56"/>
  <c r="P28" i="56" s="1"/>
  <c r="L43" i="56"/>
  <c r="P43" i="56" s="1"/>
  <c r="L58" i="56"/>
  <c r="P58" i="56" s="1"/>
  <c r="L72" i="56"/>
  <c r="P72" i="56" s="1"/>
  <c r="L89" i="56"/>
  <c r="P89" i="56" s="1"/>
  <c r="L49" i="56"/>
  <c r="P49" i="56" s="1"/>
  <c r="M48" i="56"/>
  <c r="L81" i="56"/>
  <c r="P81" i="56" s="1"/>
  <c r="L54" i="56"/>
  <c r="P54" i="56" s="1"/>
  <c r="L69" i="56"/>
  <c r="P69" i="56" s="1"/>
  <c r="L84" i="56"/>
  <c r="P84" i="56" s="1"/>
  <c r="L20" i="56"/>
  <c r="P20" i="56" s="1"/>
  <c r="L35" i="56"/>
  <c r="P35" i="56" s="1"/>
  <c r="L50" i="56"/>
  <c r="P50" i="56" s="1"/>
  <c r="L64" i="56"/>
  <c r="P64" i="56" s="1"/>
  <c r="L73" i="56"/>
  <c r="P73" i="56" s="1"/>
  <c r="L57" i="56"/>
  <c r="P57" i="56" s="1"/>
  <c r="L11" i="56"/>
  <c r="P11" i="56" s="1"/>
  <c r="M53" i="56"/>
  <c r="L10" i="56"/>
  <c r="P10" i="56" s="1"/>
  <c r="L61" i="56"/>
  <c r="P61" i="56" s="1"/>
  <c r="L56" i="56"/>
  <c r="P56" i="56" s="1"/>
  <c r="L16" i="56"/>
  <c r="P16" i="56" s="1"/>
  <c r="L9" i="56"/>
  <c r="P9" i="56" s="1"/>
  <c r="L38" i="56"/>
  <c r="P38" i="56" s="1"/>
  <c r="L68" i="56"/>
  <c r="P68" i="56" s="1"/>
  <c r="L83" i="56"/>
  <c r="P83" i="56" s="1"/>
  <c r="L19" i="56"/>
  <c r="P19" i="56" s="1"/>
  <c r="L34" i="56"/>
  <c r="P34" i="56" s="1"/>
  <c r="L71" i="56"/>
  <c r="P71" i="56" s="1"/>
  <c r="L87" i="56"/>
  <c r="P87" i="56" s="1"/>
  <c r="M4" i="56"/>
  <c r="P5" i="56"/>
  <c r="O5" i="56"/>
  <c r="P17" i="56"/>
  <c r="O17" i="56"/>
  <c r="P14" i="56"/>
  <c r="O14" i="56"/>
  <c r="O12" i="56"/>
  <c r="P12" i="56"/>
  <c r="O4" i="56"/>
  <c r="P4" i="56"/>
  <c r="P13" i="56"/>
  <c r="O13" i="56"/>
  <c r="O18" i="56" l="1"/>
  <c r="P7" i="56"/>
  <c r="O10" i="56"/>
  <c r="O15" i="56"/>
  <c r="O553" i="56"/>
  <c r="P553" i="56"/>
  <c r="P388" i="56"/>
  <c r="O388" i="56"/>
  <c r="O566" i="56"/>
  <c r="P566" i="56"/>
  <c r="O558" i="56"/>
  <c r="P558" i="56"/>
  <c r="O535" i="56"/>
  <c r="P535" i="56"/>
  <c r="P571" i="56"/>
  <c r="O571" i="56"/>
  <c r="O568" i="56"/>
  <c r="P568" i="56"/>
  <c r="O529" i="56"/>
  <c r="P529" i="56"/>
  <c r="O560" i="56"/>
  <c r="P560" i="56"/>
  <c r="O8" i="56"/>
  <c r="O559" i="56"/>
  <c r="P559" i="56"/>
  <c r="P541" i="56"/>
  <c r="O541" i="56"/>
  <c r="O561" i="56"/>
  <c r="P561" i="56"/>
  <c r="O550" i="56"/>
  <c r="P550" i="56"/>
  <c r="P539" i="56"/>
  <c r="O539" i="56"/>
  <c r="O557" i="56"/>
  <c r="P557" i="56"/>
  <c r="O567" i="56"/>
  <c r="P567" i="56"/>
  <c r="O536" i="56"/>
  <c r="P536" i="56"/>
  <c r="O534" i="56"/>
  <c r="P534" i="56"/>
  <c r="O544" i="56"/>
  <c r="P544" i="56"/>
  <c r="O9" i="56"/>
  <c r="O555" i="56"/>
  <c r="P555" i="56"/>
  <c r="O546" i="56"/>
  <c r="P546" i="56"/>
  <c r="O543" i="56"/>
  <c r="P543" i="56"/>
  <c r="P483" i="56"/>
  <c r="O483" i="56"/>
  <c r="P565" i="56"/>
  <c r="O565" i="56"/>
  <c r="O552" i="56"/>
  <c r="P552" i="56"/>
  <c r="O549" i="56"/>
  <c r="P549" i="56"/>
  <c r="O533" i="56"/>
  <c r="P533" i="56"/>
  <c r="P564" i="56"/>
  <c r="O564" i="56"/>
  <c r="P563" i="56"/>
  <c r="O563" i="56"/>
  <c r="O532" i="56"/>
  <c r="P532" i="56"/>
  <c r="O554" i="56"/>
  <c r="P554" i="56"/>
  <c r="P556" i="56"/>
  <c r="O556" i="56"/>
  <c r="O573" i="56"/>
  <c r="P573" i="56"/>
  <c r="P540" i="56"/>
  <c r="O540" i="56"/>
  <c r="O548" i="56"/>
  <c r="P548" i="56"/>
  <c r="O537" i="56"/>
  <c r="P537" i="56"/>
  <c r="P569" i="56"/>
  <c r="O569" i="56"/>
  <c r="P572" i="56"/>
  <c r="O572" i="56"/>
  <c r="O547" i="56"/>
  <c r="P547" i="56"/>
  <c r="O530" i="56"/>
  <c r="P530" i="56"/>
  <c r="O542" i="56"/>
  <c r="P542" i="56"/>
  <c r="P580" i="56"/>
  <c r="O580" i="56"/>
  <c r="O570" i="56"/>
  <c r="P570" i="56"/>
  <c r="O562" i="56"/>
  <c r="P562" i="56"/>
  <c r="O531" i="56"/>
  <c r="P531" i="56"/>
  <c r="O574" i="56"/>
  <c r="P574" i="56"/>
  <c r="O551" i="56"/>
  <c r="P551" i="56"/>
  <c r="O538" i="56"/>
  <c r="P538" i="56"/>
  <c r="O545" i="56"/>
  <c r="P545" i="56"/>
  <c r="O675" i="56"/>
  <c r="P675" i="56"/>
  <c r="L679" i="56"/>
  <c r="M679" i="56"/>
  <c r="P678" i="56"/>
  <c r="O678" i="56"/>
  <c r="J681" i="56"/>
  <c r="N680" i="56"/>
  <c r="K680" i="56" s="1"/>
  <c r="O582" i="56"/>
  <c r="P582" i="56"/>
  <c r="L583" i="56"/>
  <c r="M583" i="56"/>
  <c r="N584" i="56"/>
  <c r="K584" i="56" s="1"/>
  <c r="J585" i="56"/>
  <c r="O21" i="56"/>
  <c r="O20" i="56"/>
  <c r="P486" i="56"/>
  <c r="O486" i="56"/>
  <c r="L487" i="56"/>
  <c r="M487" i="56"/>
  <c r="K488" i="56"/>
  <c r="J489" i="56"/>
  <c r="M392" i="56"/>
  <c r="L392" i="56"/>
  <c r="N393" i="56"/>
  <c r="K393" i="56" s="1"/>
  <c r="J394" i="56"/>
  <c r="O391" i="56"/>
  <c r="P391" i="56"/>
  <c r="N295" i="56"/>
  <c r="K295" i="56" s="1"/>
  <c r="J296" i="56"/>
  <c r="L294" i="56"/>
  <c r="M294" i="56"/>
  <c r="P293" i="56"/>
  <c r="O293" i="56"/>
  <c r="O196" i="56"/>
  <c r="P195" i="56"/>
  <c r="O197" i="56"/>
  <c r="J200" i="56"/>
  <c r="N199" i="56"/>
  <c r="K199" i="56" s="1"/>
  <c r="M198" i="56"/>
  <c r="L198" i="56"/>
  <c r="O100" i="56"/>
  <c r="O99" i="56"/>
  <c r="M102" i="56"/>
  <c r="L102" i="56"/>
  <c r="P101" i="56"/>
  <c r="O101" i="56"/>
  <c r="J104" i="56"/>
  <c r="N103" i="56"/>
  <c r="K103" i="56" s="1"/>
  <c r="O16" i="56"/>
  <c r="O22" i="56"/>
  <c r="O19" i="56"/>
  <c r="O11" i="56"/>
  <c r="L3" i="56"/>
  <c r="M3" i="56"/>
  <c r="O58" i="56"/>
  <c r="O73" i="56"/>
  <c r="O48" i="56"/>
  <c r="O38" i="56"/>
  <c r="O33" i="56"/>
  <c r="O71" i="56"/>
  <c r="O90" i="56"/>
  <c r="O85" i="56"/>
  <c r="O47" i="56"/>
  <c r="O34" i="56"/>
  <c r="O62" i="56"/>
  <c r="O42" i="56"/>
  <c r="O84" i="56"/>
  <c r="O59" i="56"/>
  <c r="O36" i="56"/>
  <c r="O25" i="56"/>
  <c r="O77" i="56"/>
  <c r="O64" i="56"/>
  <c r="O54" i="56"/>
  <c r="O27" i="56"/>
  <c r="O39" i="56"/>
  <c r="O44" i="56"/>
  <c r="O87" i="56"/>
  <c r="O37" i="56"/>
  <c r="O75" i="56"/>
  <c r="O43" i="56"/>
  <c r="O70" i="56"/>
  <c r="O23" i="56"/>
  <c r="O50" i="56"/>
  <c r="O78" i="56"/>
  <c r="O66" i="56"/>
  <c r="O30" i="56"/>
  <c r="O89" i="56"/>
  <c r="O81" i="56"/>
  <c r="P6" i="56"/>
  <c r="O6" i="56"/>
  <c r="O41" i="56"/>
  <c r="O63" i="56"/>
  <c r="O72" i="56"/>
  <c r="O68" i="56"/>
  <c r="O80" i="56"/>
  <c r="O91" i="56"/>
  <c r="O92" i="56"/>
  <c r="O52" i="56"/>
  <c r="O88" i="56"/>
  <c r="O86" i="56"/>
  <c r="O61" i="56"/>
  <c r="O82" i="56"/>
  <c r="O94" i="56"/>
  <c r="O46" i="56"/>
  <c r="O67" i="56"/>
  <c r="O60" i="56"/>
  <c r="O53" i="56"/>
  <c r="O32" i="56"/>
  <c r="O24" i="56"/>
  <c r="O35" i="56"/>
  <c r="O93" i="56"/>
  <c r="O51" i="56"/>
  <c r="O31" i="56"/>
  <c r="O69" i="56"/>
  <c r="O76" i="56"/>
  <c r="O55" i="56"/>
  <c r="O65" i="56"/>
  <c r="O56" i="56"/>
  <c r="O79" i="56"/>
  <c r="O26" i="56"/>
  <c r="O28" i="56"/>
  <c r="O49" i="56"/>
  <c r="O29" i="56"/>
  <c r="O57" i="56"/>
  <c r="O40" i="56"/>
  <c r="O74" i="56"/>
  <c r="P679" i="56" l="1"/>
  <c r="O679" i="56"/>
  <c r="L680" i="56"/>
  <c r="M680" i="56"/>
  <c r="N681" i="56"/>
  <c r="K681" i="56" s="1"/>
  <c r="J682" i="56"/>
  <c r="M584" i="56"/>
  <c r="L584" i="56"/>
  <c r="O583" i="56"/>
  <c r="P583" i="56"/>
  <c r="J586" i="56"/>
  <c r="N585" i="56"/>
  <c r="K585" i="56" s="1"/>
  <c r="J490" i="56"/>
  <c r="K489" i="56"/>
  <c r="M488" i="56"/>
  <c r="L488" i="56"/>
  <c r="O487" i="56"/>
  <c r="P487" i="56"/>
  <c r="P392" i="56"/>
  <c r="O392" i="56"/>
  <c r="N394" i="56"/>
  <c r="K394" i="56" s="1"/>
  <c r="J395" i="56"/>
  <c r="M393" i="56"/>
  <c r="L393" i="56"/>
  <c r="P294" i="56"/>
  <c r="O294" i="56"/>
  <c r="N296" i="56"/>
  <c r="K296" i="56" s="1"/>
  <c r="J297" i="56"/>
  <c r="L295" i="56"/>
  <c r="M295" i="56"/>
  <c r="O198" i="56"/>
  <c r="P198" i="56"/>
  <c r="M199" i="56"/>
  <c r="L199" i="56"/>
  <c r="J201" i="56"/>
  <c r="N200" i="56"/>
  <c r="K200" i="56" s="1"/>
  <c r="J105" i="56"/>
  <c r="N104" i="56"/>
  <c r="K104" i="56" s="1"/>
  <c r="P102" i="56"/>
  <c r="O102" i="56"/>
  <c r="M103" i="56"/>
  <c r="L103" i="56"/>
  <c r="P3" i="56"/>
  <c r="O3" i="56"/>
  <c r="O45" i="56"/>
  <c r="O83" i="56"/>
  <c r="N682" i="56" l="1"/>
  <c r="K682" i="56" s="1"/>
  <c r="J683" i="56"/>
  <c r="M681" i="56"/>
  <c r="L681" i="56"/>
  <c r="P680" i="56"/>
  <c r="O680" i="56"/>
  <c r="N586" i="56"/>
  <c r="K586" i="56" s="1"/>
  <c r="J587" i="56"/>
  <c r="M585" i="56"/>
  <c r="L585" i="56"/>
  <c r="P584" i="56"/>
  <c r="O584" i="56"/>
  <c r="O488" i="56"/>
  <c r="P488" i="56"/>
  <c r="M489" i="56"/>
  <c r="L489" i="56"/>
  <c r="J491" i="56"/>
  <c r="K490" i="56"/>
  <c r="O393" i="56"/>
  <c r="P393" i="56"/>
  <c r="N395" i="56"/>
  <c r="K395" i="56" s="1"/>
  <c r="J396" i="56"/>
  <c r="L394" i="56"/>
  <c r="M394" i="56"/>
  <c r="P295" i="56"/>
  <c r="O295" i="56"/>
  <c r="J298" i="56"/>
  <c r="N297" i="56"/>
  <c r="K297" i="56" s="1"/>
  <c r="M296" i="56"/>
  <c r="L296" i="56"/>
  <c r="M200" i="56"/>
  <c r="L200" i="56"/>
  <c r="J202" i="56"/>
  <c r="N201" i="56"/>
  <c r="K201" i="56" s="1"/>
  <c r="O199" i="56"/>
  <c r="P199" i="56"/>
  <c r="P103" i="56"/>
  <c r="O103" i="56"/>
  <c r="M104" i="56"/>
  <c r="L104" i="56"/>
  <c r="J106" i="56"/>
  <c r="N105" i="56"/>
  <c r="K105" i="56" s="1"/>
  <c r="O681" i="56" l="1"/>
  <c r="P681" i="56"/>
  <c r="N683" i="56"/>
  <c r="K683" i="56" s="1"/>
  <c r="J684" i="56"/>
  <c r="M682" i="56"/>
  <c r="L682" i="56"/>
  <c r="P585" i="56"/>
  <c r="O585" i="56"/>
  <c r="N587" i="56"/>
  <c r="K587" i="56" s="1"/>
  <c r="J588" i="56"/>
  <c r="M586" i="56"/>
  <c r="L586" i="56"/>
  <c r="M490" i="56"/>
  <c r="L490" i="56"/>
  <c r="K491" i="56"/>
  <c r="J492" i="56"/>
  <c r="P489" i="56"/>
  <c r="O489" i="56"/>
  <c r="P394" i="56"/>
  <c r="O394" i="56"/>
  <c r="J397" i="56"/>
  <c r="N396" i="56"/>
  <c r="K396" i="56" s="1"/>
  <c r="L395" i="56"/>
  <c r="M395" i="56"/>
  <c r="O296" i="56"/>
  <c r="P296" i="56"/>
  <c r="M297" i="56"/>
  <c r="L297" i="56"/>
  <c r="N298" i="56"/>
  <c r="K298" i="56" s="1"/>
  <c r="J299" i="56"/>
  <c r="M201" i="56"/>
  <c r="L201" i="56"/>
  <c r="N202" i="56"/>
  <c r="K202" i="56" s="1"/>
  <c r="J203" i="56"/>
  <c r="P200" i="56"/>
  <c r="O200" i="56"/>
  <c r="M105" i="56"/>
  <c r="L105" i="56"/>
  <c r="P104" i="56"/>
  <c r="O104" i="56"/>
  <c r="N106" i="56"/>
  <c r="K106" i="56" s="1"/>
  <c r="J107" i="56"/>
  <c r="O682" i="56" l="1"/>
  <c r="P682" i="56"/>
  <c r="N684" i="56"/>
  <c r="K684" i="56" s="1"/>
  <c r="J685" i="56"/>
  <c r="M683" i="56"/>
  <c r="L683" i="56"/>
  <c r="P586" i="56"/>
  <c r="O586" i="56"/>
  <c r="J589" i="56"/>
  <c r="N588" i="56"/>
  <c r="K588" i="56" s="1"/>
  <c r="L587" i="56"/>
  <c r="M587" i="56"/>
  <c r="K492" i="56"/>
  <c r="J493" i="56"/>
  <c r="M491" i="56"/>
  <c r="L491" i="56"/>
  <c r="O490" i="56"/>
  <c r="P490" i="56"/>
  <c r="P395" i="56"/>
  <c r="O395" i="56"/>
  <c r="L396" i="56"/>
  <c r="M396" i="56"/>
  <c r="N397" i="56"/>
  <c r="K397" i="56" s="1"/>
  <c r="J398" i="56"/>
  <c r="N299" i="56"/>
  <c r="K299" i="56" s="1"/>
  <c r="J300" i="56"/>
  <c r="P297" i="56"/>
  <c r="O297" i="56"/>
  <c r="M298" i="56"/>
  <c r="L298" i="56"/>
  <c r="J204" i="56"/>
  <c r="N203" i="56"/>
  <c r="K203" i="56" s="1"/>
  <c r="M202" i="56"/>
  <c r="L202" i="56"/>
  <c r="O201" i="56"/>
  <c r="P201" i="56"/>
  <c r="N107" i="56"/>
  <c r="K107" i="56" s="1"/>
  <c r="J108" i="56"/>
  <c r="M106" i="56"/>
  <c r="L106" i="56"/>
  <c r="P105" i="56"/>
  <c r="O105" i="56"/>
  <c r="O683" i="56" l="1"/>
  <c r="P683" i="56"/>
  <c r="N685" i="56"/>
  <c r="K685" i="56" s="1"/>
  <c r="J686" i="56"/>
  <c r="M684" i="56"/>
  <c r="L684" i="56"/>
  <c r="P587" i="56"/>
  <c r="O587" i="56"/>
  <c r="L588" i="56"/>
  <c r="M588" i="56"/>
  <c r="N589" i="56"/>
  <c r="K589" i="56" s="1"/>
  <c r="J590" i="56"/>
  <c r="P491" i="56"/>
  <c r="O491" i="56"/>
  <c r="K493" i="56"/>
  <c r="J494" i="56"/>
  <c r="M492" i="56"/>
  <c r="L492" i="56"/>
  <c r="N398" i="56"/>
  <c r="K398" i="56" s="1"/>
  <c r="J399" i="56"/>
  <c r="M397" i="56"/>
  <c r="L397" i="56"/>
  <c r="P396" i="56"/>
  <c r="O396" i="56"/>
  <c r="O298" i="56"/>
  <c r="P298" i="56"/>
  <c r="N300" i="56"/>
  <c r="K300" i="56" s="1"/>
  <c r="J301" i="56"/>
  <c r="M299" i="56"/>
  <c r="L299" i="56"/>
  <c r="O202" i="56"/>
  <c r="P202" i="56"/>
  <c r="M203" i="56"/>
  <c r="L203" i="56"/>
  <c r="N204" i="56"/>
  <c r="K204" i="56" s="1"/>
  <c r="J205" i="56"/>
  <c r="P106" i="56"/>
  <c r="O106" i="56"/>
  <c r="N108" i="56"/>
  <c r="K108" i="56" s="1"/>
  <c r="J109" i="56"/>
  <c r="M107" i="56"/>
  <c r="L107" i="56"/>
  <c r="N686" i="56" l="1"/>
  <c r="K686" i="56" s="1"/>
  <c r="J687" i="56"/>
  <c r="M685" i="56"/>
  <c r="L685" i="56"/>
  <c r="O684" i="56"/>
  <c r="P684" i="56"/>
  <c r="N590" i="56"/>
  <c r="K590" i="56" s="1"/>
  <c r="J591" i="56"/>
  <c r="L589" i="56"/>
  <c r="M589" i="56"/>
  <c r="P588" i="56"/>
  <c r="O588" i="56"/>
  <c r="P492" i="56"/>
  <c r="O492" i="56"/>
  <c r="J495" i="56"/>
  <c r="K494" i="56"/>
  <c r="M493" i="56"/>
  <c r="L493" i="56"/>
  <c r="P397" i="56"/>
  <c r="O397" i="56"/>
  <c r="N399" i="56"/>
  <c r="K399" i="56" s="1"/>
  <c r="J400" i="56"/>
  <c r="L398" i="56"/>
  <c r="M398" i="56"/>
  <c r="O299" i="56"/>
  <c r="P299" i="56"/>
  <c r="J302" i="56"/>
  <c r="N301" i="56"/>
  <c r="K301" i="56" s="1"/>
  <c r="M300" i="56"/>
  <c r="L300" i="56"/>
  <c r="N205" i="56"/>
  <c r="K205" i="56" s="1"/>
  <c r="J206" i="56"/>
  <c r="M204" i="56"/>
  <c r="L204" i="56"/>
  <c r="P203" i="56"/>
  <c r="O203" i="56"/>
  <c r="P107" i="56"/>
  <c r="O107" i="56"/>
  <c r="N109" i="56"/>
  <c r="K109" i="56" s="1"/>
  <c r="J110" i="56"/>
  <c r="M108" i="56"/>
  <c r="L108" i="56"/>
  <c r="O685" i="56" l="1"/>
  <c r="P685" i="56"/>
  <c r="N687" i="56"/>
  <c r="K687" i="56" s="1"/>
  <c r="J688" i="56"/>
  <c r="M686" i="56"/>
  <c r="L686" i="56"/>
  <c r="P589" i="56"/>
  <c r="O589" i="56"/>
  <c r="N591" i="56"/>
  <c r="K591" i="56" s="1"/>
  <c r="J592" i="56"/>
  <c r="M590" i="56"/>
  <c r="L590" i="56"/>
  <c r="M494" i="56"/>
  <c r="L494" i="56"/>
  <c r="O493" i="56"/>
  <c r="P493" i="56"/>
  <c r="K495" i="56"/>
  <c r="J496" i="56"/>
  <c r="P398" i="56"/>
  <c r="O398" i="56"/>
  <c r="J401" i="56"/>
  <c r="N400" i="56"/>
  <c r="K400" i="56" s="1"/>
  <c r="L399" i="56"/>
  <c r="M399" i="56"/>
  <c r="M301" i="56"/>
  <c r="L301" i="56"/>
  <c r="O300" i="56"/>
  <c r="P300" i="56"/>
  <c r="J303" i="56"/>
  <c r="N302" i="56"/>
  <c r="K302" i="56" s="1"/>
  <c r="M205" i="56"/>
  <c r="L205" i="56"/>
  <c r="P204" i="56"/>
  <c r="O204" i="56"/>
  <c r="N206" i="56"/>
  <c r="K206" i="56" s="1"/>
  <c r="J207" i="56"/>
  <c r="P108" i="56"/>
  <c r="O108" i="56"/>
  <c r="N110" i="56"/>
  <c r="K110" i="56" s="1"/>
  <c r="J111" i="56"/>
  <c r="M109" i="56"/>
  <c r="L109" i="56"/>
  <c r="O686" i="56" l="1"/>
  <c r="P686" i="56"/>
  <c r="N688" i="56"/>
  <c r="K688" i="56" s="1"/>
  <c r="J689" i="56"/>
  <c r="M687" i="56"/>
  <c r="L687" i="56"/>
  <c r="L591" i="56"/>
  <c r="M591" i="56"/>
  <c r="P590" i="56"/>
  <c r="O590" i="56"/>
  <c r="J593" i="56"/>
  <c r="N592" i="56"/>
  <c r="K592" i="56" s="1"/>
  <c r="M495" i="56"/>
  <c r="L495" i="56"/>
  <c r="K496" i="56"/>
  <c r="J497" i="56"/>
  <c r="O494" i="56"/>
  <c r="P494" i="56"/>
  <c r="O399" i="56"/>
  <c r="P399" i="56"/>
  <c r="L400" i="56"/>
  <c r="M400" i="56"/>
  <c r="N401" i="56"/>
  <c r="K401" i="56" s="1"/>
  <c r="J402" i="56"/>
  <c r="L302" i="56"/>
  <c r="M302" i="56"/>
  <c r="N303" i="56"/>
  <c r="K303" i="56" s="1"/>
  <c r="J304" i="56"/>
  <c r="P301" i="56"/>
  <c r="O301" i="56"/>
  <c r="M206" i="56"/>
  <c r="L206" i="56"/>
  <c r="J208" i="56"/>
  <c r="N207" i="56"/>
  <c r="K207" i="56" s="1"/>
  <c r="P205" i="56"/>
  <c r="O205" i="56"/>
  <c r="P109" i="56"/>
  <c r="O109" i="56"/>
  <c r="N111" i="56"/>
  <c r="K111" i="56" s="1"/>
  <c r="J112" i="56"/>
  <c r="M110" i="56"/>
  <c r="L110" i="56"/>
  <c r="P687" i="56" l="1"/>
  <c r="O687" i="56"/>
  <c r="N689" i="56"/>
  <c r="K689" i="56" s="1"/>
  <c r="J690" i="56"/>
  <c r="M688" i="56"/>
  <c r="L688" i="56"/>
  <c r="N593" i="56"/>
  <c r="K593" i="56" s="1"/>
  <c r="J594" i="56"/>
  <c r="L592" i="56"/>
  <c r="M592" i="56"/>
  <c r="P591" i="56"/>
  <c r="O591" i="56"/>
  <c r="P495" i="56"/>
  <c r="O495" i="56"/>
  <c r="K497" i="56"/>
  <c r="J498" i="56"/>
  <c r="M496" i="56"/>
  <c r="L496" i="56"/>
  <c r="N402" i="56"/>
  <c r="K402" i="56" s="1"/>
  <c r="J403" i="56"/>
  <c r="M401" i="56"/>
  <c r="L401" i="56"/>
  <c r="P400" i="56"/>
  <c r="O400" i="56"/>
  <c r="O302" i="56"/>
  <c r="P302" i="56"/>
  <c r="N304" i="56"/>
  <c r="K304" i="56" s="1"/>
  <c r="J305" i="56"/>
  <c r="M303" i="56"/>
  <c r="L303" i="56"/>
  <c r="N208" i="56"/>
  <c r="K208" i="56" s="1"/>
  <c r="J209" i="56"/>
  <c r="M207" i="56"/>
  <c r="L207" i="56"/>
  <c r="O206" i="56"/>
  <c r="P206" i="56"/>
  <c r="P110" i="56"/>
  <c r="O110" i="56"/>
  <c r="N112" i="56"/>
  <c r="K112" i="56" s="1"/>
  <c r="J113" i="56"/>
  <c r="M111" i="56"/>
  <c r="L111" i="56"/>
  <c r="O688" i="56" l="1"/>
  <c r="P688" i="56"/>
  <c r="N690" i="56"/>
  <c r="K690" i="56" s="1"/>
  <c r="J691" i="56"/>
  <c r="M689" i="56"/>
  <c r="L689" i="56"/>
  <c r="P592" i="56"/>
  <c r="O592" i="56"/>
  <c r="N594" i="56"/>
  <c r="K594" i="56" s="1"/>
  <c r="J595" i="56"/>
  <c r="L593" i="56"/>
  <c r="M593" i="56"/>
  <c r="P496" i="56"/>
  <c r="O496" i="56"/>
  <c r="J499" i="56"/>
  <c r="K498" i="56"/>
  <c r="M497" i="56"/>
  <c r="L497" i="56"/>
  <c r="L402" i="56"/>
  <c r="M402" i="56"/>
  <c r="P401" i="56"/>
  <c r="O401" i="56"/>
  <c r="N403" i="56"/>
  <c r="K403" i="56" s="1"/>
  <c r="J404" i="56"/>
  <c r="J306" i="56"/>
  <c r="N305" i="56"/>
  <c r="K305" i="56" s="1"/>
  <c r="O303" i="56"/>
  <c r="P303" i="56"/>
  <c r="M304" i="56"/>
  <c r="L304" i="56"/>
  <c r="M208" i="56"/>
  <c r="L208" i="56"/>
  <c r="P207" i="56"/>
  <c r="O207" i="56"/>
  <c r="N209" i="56"/>
  <c r="K209" i="56" s="1"/>
  <c r="J210" i="56"/>
  <c r="P111" i="56"/>
  <c r="O111" i="56"/>
  <c r="N113" i="56"/>
  <c r="K113" i="56" s="1"/>
  <c r="J114" i="56"/>
  <c r="M112" i="56"/>
  <c r="L112" i="56"/>
  <c r="P689" i="56" l="1"/>
  <c r="O689" i="56"/>
  <c r="N691" i="56"/>
  <c r="K691" i="56" s="1"/>
  <c r="J692" i="56"/>
  <c r="M690" i="56"/>
  <c r="L690" i="56"/>
  <c r="P593" i="56"/>
  <c r="O593" i="56"/>
  <c r="N595" i="56"/>
  <c r="K595" i="56" s="1"/>
  <c r="J596" i="56"/>
  <c r="M594" i="56"/>
  <c r="L594" i="56"/>
  <c r="M498" i="56"/>
  <c r="L498" i="56"/>
  <c r="O497" i="56"/>
  <c r="P497" i="56"/>
  <c r="K499" i="56"/>
  <c r="J500" i="56"/>
  <c r="J405" i="56"/>
  <c r="N404" i="56"/>
  <c r="K404" i="56" s="1"/>
  <c r="L403" i="56"/>
  <c r="M403" i="56"/>
  <c r="P402" i="56"/>
  <c r="O402" i="56"/>
  <c r="P304" i="56"/>
  <c r="O304" i="56"/>
  <c r="M305" i="56"/>
  <c r="L305" i="56"/>
  <c r="J307" i="56"/>
  <c r="N306" i="56"/>
  <c r="K306" i="56" s="1"/>
  <c r="N210" i="56"/>
  <c r="K210" i="56" s="1"/>
  <c r="J211" i="56"/>
  <c r="M209" i="56"/>
  <c r="L209" i="56"/>
  <c r="P208" i="56"/>
  <c r="O208" i="56"/>
  <c r="P112" i="56"/>
  <c r="O112" i="56"/>
  <c r="N114" i="56"/>
  <c r="K114" i="56" s="1"/>
  <c r="J115" i="56"/>
  <c r="M113" i="56"/>
  <c r="L113" i="56"/>
  <c r="O32" i="29"/>
  <c r="G32" i="29"/>
  <c r="O31" i="29"/>
  <c r="G31" i="29"/>
  <c r="O30" i="29"/>
  <c r="G30" i="29"/>
  <c r="O29" i="29"/>
  <c r="G29" i="29"/>
  <c r="O28" i="29"/>
  <c r="G28" i="29"/>
  <c r="O23" i="29"/>
  <c r="G23" i="29"/>
  <c r="O22" i="29"/>
  <c r="G22" i="29"/>
  <c r="O21" i="29"/>
  <c r="G21" i="29"/>
  <c r="O20" i="29"/>
  <c r="G20" i="29"/>
  <c r="O19" i="29"/>
  <c r="G19" i="29"/>
  <c r="O16" i="29"/>
  <c r="G16" i="29"/>
  <c r="O15" i="29"/>
  <c r="G15" i="29"/>
  <c r="O14" i="29"/>
  <c r="G14" i="29"/>
  <c r="O13" i="29"/>
  <c r="G13" i="29"/>
  <c r="O12" i="29"/>
  <c r="G12" i="29"/>
  <c r="O9" i="29"/>
  <c r="G9" i="29"/>
  <c r="O8" i="29"/>
  <c r="G8" i="29"/>
  <c r="O7" i="29"/>
  <c r="G7" i="29"/>
  <c r="O6" i="29"/>
  <c r="G6" i="29"/>
  <c r="O5" i="29"/>
  <c r="G5" i="29"/>
  <c r="V18" i="28"/>
  <c r="U18" i="28"/>
  <c r="T18" i="28"/>
  <c r="S18" i="28"/>
  <c r="R18" i="28"/>
  <c r="Q18" i="28"/>
  <c r="P18" i="28"/>
  <c r="O18" i="28"/>
  <c r="N18" i="28"/>
  <c r="M18" i="28"/>
  <c r="L18" i="28"/>
  <c r="K18" i="28"/>
  <c r="J18" i="28"/>
  <c r="I18" i="28"/>
  <c r="H18" i="28"/>
  <c r="G18" i="28"/>
  <c r="F18" i="28"/>
  <c r="E18" i="28"/>
  <c r="D18" i="28"/>
  <c r="C18" i="28"/>
  <c r="B18" i="28"/>
  <c r="V17" i="28"/>
  <c r="U17" i="28"/>
  <c r="T17" i="28"/>
  <c r="S17" i="28"/>
  <c r="R17" i="28"/>
  <c r="Q17" i="28"/>
  <c r="P17" i="28"/>
  <c r="O17" i="28"/>
  <c r="N17" i="28"/>
  <c r="M17" i="28"/>
  <c r="L17" i="28"/>
  <c r="K17" i="28"/>
  <c r="J17" i="28"/>
  <c r="I17" i="28"/>
  <c r="H17" i="28"/>
  <c r="G17" i="28"/>
  <c r="F17" i="28"/>
  <c r="E17" i="28"/>
  <c r="D17" i="28"/>
  <c r="C17" i="28"/>
  <c r="B17" i="28"/>
  <c r="V16" i="28"/>
  <c r="U16" i="28"/>
  <c r="T16" i="28"/>
  <c r="S16" i="28"/>
  <c r="R16" i="28"/>
  <c r="Q16" i="28"/>
  <c r="P16" i="28"/>
  <c r="O16" i="28"/>
  <c r="N16" i="28"/>
  <c r="M16" i="28"/>
  <c r="L16" i="28"/>
  <c r="K16" i="28"/>
  <c r="J16" i="28"/>
  <c r="I16" i="28"/>
  <c r="H16" i="28"/>
  <c r="G16" i="28"/>
  <c r="F16" i="28"/>
  <c r="E16" i="28"/>
  <c r="D16" i="28"/>
  <c r="C16" i="28"/>
  <c r="B16" i="28"/>
  <c r="V15" i="28"/>
  <c r="U15" i="28"/>
  <c r="T15" i="28"/>
  <c r="S15" i="28"/>
  <c r="R15" i="28"/>
  <c r="Q15" i="28"/>
  <c r="P15" i="28"/>
  <c r="O15" i="28"/>
  <c r="N15" i="28"/>
  <c r="M15" i="28"/>
  <c r="L15" i="28"/>
  <c r="K15" i="28"/>
  <c r="J15" i="28"/>
  <c r="I15" i="28"/>
  <c r="H15" i="28"/>
  <c r="G15" i="28"/>
  <c r="F15" i="28"/>
  <c r="E15" i="28"/>
  <c r="D15" i="28"/>
  <c r="C15" i="28"/>
  <c r="B15" i="28"/>
  <c r="V14" i="28"/>
  <c r="U14" i="28"/>
  <c r="T14" i="28"/>
  <c r="S14" i="28"/>
  <c r="R14" i="28"/>
  <c r="Q14" i="28"/>
  <c r="P14" i="28"/>
  <c r="O14" i="28"/>
  <c r="N14" i="28"/>
  <c r="M14" i="28"/>
  <c r="L14" i="28"/>
  <c r="K14" i="28"/>
  <c r="J14" i="28"/>
  <c r="I14" i="28"/>
  <c r="H14" i="28"/>
  <c r="G14" i="28"/>
  <c r="F14" i="28"/>
  <c r="E14" i="28"/>
  <c r="D14" i="28"/>
  <c r="C14" i="28"/>
  <c r="B14" i="28"/>
  <c r="V13" i="28"/>
  <c r="U13" i="28"/>
  <c r="T13" i="28"/>
  <c r="S13" i="28"/>
  <c r="R13" i="28"/>
  <c r="Q13" i="28"/>
  <c r="P13" i="28"/>
  <c r="O13" i="28"/>
  <c r="N13" i="28"/>
  <c r="M13" i="28"/>
  <c r="L13" i="28"/>
  <c r="K13" i="28"/>
  <c r="J13" i="28"/>
  <c r="I13" i="28"/>
  <c r="H13" i="28"/>
  <c r="G13" i="28"/>
  <c r="F13" i="28"/>
  <c r="E13" i="28"/>
  <c r="D13" i="28"/>
  <c r="C13" i="28"/>
  <c r="B13" i="28"/>
  <c r="V9" i="28"/>
  <c r="U9" i="28"/>
  <c r="T9" i="28"/>
  <c r="S9" i="28"/>
  <c r="R9" i="28"/>
  <c r="Q9" i="28"/>
  <c r="P9" i="28"/>
  <c r="O9" i="28"/>
  <c r="N9" i="28"/>
  <c r="M9" i="28"/>
  <c r="L9" i="28"/>
  <c r="K9" i="28"/>
  <c r="J9" i="28"/>
  <c r="I9" i="28"/>
  <c r="H9" i="28"/>
  <c r="G9" i="28"/>
  <c r="F9" i="28"/>
  <c r="E9" i="28"/>
  <c r="D9" i="28"/>
  <c r="C9" i="28"/>
  <c r="B9" i="28"/>
  <c r="V8" i="28"/>
  <c r="U8" i="28"/>
  <c r="T8" i="28"/>
  <c r="S8" i="28"/>
  <c r="R8" i="28"/>
  <c r="Q8" i="28"/>
  <c r="P8" i="28"/>
  <c r="O8" i="28"/>
  <c r="N8" i="28"/>
  <c r="M8" i="28"/>
  <c r="L8" i="28"/>
  <c r="K8" i="28"/>
  <c r="J8" i="28"/>
  <c r="I8" i="28"/>
  <c r="H8" i="28"/>
  <c r="G8" i="28"/>
  <c r="F8" i="28"/>
  <c r="E8" i="28"/>
  <c r="D8" i="28"/>
  <c r="C8" i="28"/>
  <c r="B8" i="28"/>
  <c r="V7" i="28"/>
  <c r="U7" i="28"/>
  <c r="T7" i="28"/>
  <c r="S7" i="28"/>
  <c r="R7" i="28"/>
  <c r="Q7" i="28"/>
  <c r="P7" i="28"/>
  <c r="O7" i="28"/>
  <c r="N7" i="28"/>
  <c r="M7" i="28"/>
  <c r="L7" i="28"/>
  <c r="K7" i="28"/>
  <c r="J7" i="28"/>
  <c r="I7" i="28"/>
  <c r="H7" i="28"/>
  <c r="G7" i="28"/>
  <c r="F7" i="28"/>
  <c r="E7" i="28"/>
  <c r="D7" i="28"/>
  <c r="C7" i="28"/>
  <c r="B7" i="28"/>
  <c r="V6" i="28"/>
  <c r="U6" i="28"/>
  <c r="T6" i="28"/>
  <c r="S6" i="28"/>
  <c r="R6" i="28"/>
  <c r="Q6" i="28"/>
  <c r="P6" i="28"/>
  <c r="O6" i="28"/>
  <c r="N6" i="28"/>
  <c r="M6" i="28"/>
  <c r="L6" i="28"/>
  <c r="K6" i="28"/>
  <c r="J6" i="28"/>
  <c r="I6" i="28"/>
  <c r="H6" i="28"/>
  <c r="G6" i="28"/>
  <c r="F6" i="28"/>
  <c r="E6" i="28"/>
  <c r="D6" i="28"/>
  <c r="C6" i="28"/>
  <c r="B6" i="28"/>
  <c r="V5" i="28"/>
  <c r="U5" i="28"/>
  <c r="T5" i="28"/>
  <c r="S5" i="28"/>
  <c r="R5" i="28"/>
  <c r="Q5" i="28"/>
  <c r="P5" i="28"/>
  <c r="O5" i="28"/>
  <c r="N5" i="28"/>
  <c r="M5" i="28"/>
  <c r="L5" i="28"/>
  <c r="K5" i="28"/>
  <c r="J5" i="28"/>
  <c r="I5" i="28"/>
  <c r="H5" i="28"/>
  <c r="G5" i="28"/>
  <c r="F5" i="28"/>
  <c r="E5" i="28"/>
  <c r="D5" i="28"/>
  <c r="C5" i="28"/>
  <c r="B5" i="28"/>
  <c r="V4" i="28"/>
  <c r="U4" i="28"/>
  <c r="T4" i="28"/>
  <c r="S4" i="28"/>
  <c r="R4" i="28"/>
  <c r="Q4" i="28"/>
  <c r="P4" i="28"/>
  <c r="O4" i="28"/>
  <c r="N4" i="28"/>
  <c r="M4" i="28"/>
  <c r="L4" i="28"/>
  <c r="K4" i="28"/>
  <c r="J4" i="28"/>
  <c r="I4" i="28"/>
  <c r="H4" i="28"/>
  <c r="G4" i="28"/>
  <c r="F4" i="28"/>
  <c r="E4" i="28"/>
  <c r="D4" i="28"/>
  <c r="C4" i="28"/>
  <c r="B4" i="28"/>
  <c r="P690" i="56" l="1"/>
  <c r="O690" i="56"/>
  <c r="J693" i="56"/>
  <c r="N692" i="56"/>
  <c r="K692" i="56" s="1"/>
  <c r="M691" i="56"/>
  <c r="L691" i="56"/>
  <c r="P594" i="56"/>
  <c r="O594" i="56"/>
  <c r="J597" i="56"/>
  <c r="N596" i="56"/>
  <c r="K596" i="56" s="1"/>
  <c r="L595" i="56"/>
  <c r="M595" i="56"/>
  <c r="M499" i="56"/>
  <c r="L499" i="56"/>
  <c r="K500" i="56"/>
  <c r="J501" i="56"/>
  <c r="O498" i="56"/>
  <c r="P498" i="56"/>
  <c r="P403" i="56"/>
  <c r="O403" i="56"/>
  <c r="L404" i="56"/>
  <c r="M404" i="56"/>
  <c r="N405" i="56"/>
  <c r="K405" i="56" s="1"/>
  <c r="J406" i="56"/>
  <c r="L306" i="56"/>
  <c r="M306" i="56"/>
  <c r="N307" i="56"/>
  <c r="K307" i="56" s="1"/>
  <c r="J308" i="56"/>
  <c r="P305" i="56"/>
  <c r="O305" i="56"/>
  <c r="P209" i="56"/>
  <c r="O209" i="56"/>
  <c r="J212" i="56"/>
  <c r="N211" i="56"/>
  <c r="K211" i="56" s="1"/>
  <c r="M210" i="56"/>
  <c r="L210" i="56"/>
  <c r="P113" i="56"/>
  <c r="O113" i="56"/>
  <c r="N115" i="56"/>
  <c r="K115" i="56" s="1"/>
  <c r="J116" i="56"/>
  <c r="M114" i="56"/>
  <c r="L114" i="56"/>
  <c r="L692" i="56" l="1"/>
  <c r="M692" i="56"/>
  <c r="O691" i="56"/>
  <c r="P691" i="56"/>
  <c r="J694" i="56"/>
  <c r="N693" i="56"/>
  <c r="K693" i="56" s="1"/>
  <c r="P595" i="56"/>
  <c r="O595" i="56"/>
  <c r="L596" i="56"/>
  <c r="M596" i="56"/>
  <c r="N597" i="56"/>
  <c r="K597" i="56" s="1"/>
  <c r="J598" i="56"/>
  <c r="K501" i="56"/>
  <c r="J502" i="56"/>
  <c r="M500" i="56"/>
  <c r="L500" i="56"/>
  <c r="P499" i="56"/>
  <c r="O499" i="56"/>
  <c r="N406" i="56"/>
  <c r="K406" i="56" s="1"/>
  <c r="J407" i="56"/>
  <c r="M405" i="56"/>
  <c r="L405" i="56"/>
  <c r="P404" i="56"/>
  <c r="O404" i="56"/>
  <c r="N308" i="56"/>
  <c r="K308" i="56" s="1"/>
  <c r="J309" i="56"/>
  <c r="M307" i="56"/>
  <c r="L307" i="56"/>
  <c r="O306" i="56"/>
  <c r="P306" i="56"/>
  <c r="O210" i="56"/>
  <c r="P210" i="56"/>
  <c r="M211" i="56"/>
  <c r="L211" i="56"/>
  <c r="N212" i="56"/>
  <c r="K212" i="56" s="1"/>
  <c r="J213" i="56"/>
  <c r="P114" i="56"/>
  <c r="O114" i="56"/>
  <c r="N116" i="56"/>
  <c r="K116" i="56" s="1"/>
  <c r="J117" i="56"/>
  <c r="M115" i="56"/>
  <c r="L115" i="56"/>
  <c r="N694" i="56" l="1"/>
  <c r="K694" i="56" s="1"/>
  <c r="J695" i="56"/>
  <c r="M693" i="56"/>
  <c r="L693" i="56"/>
  <c r="O692" i="56"/>
  <c r="P692" i="56"/>
  <c r="N598" i="56"/>
  <c r="K598" i="56" s="1"/>
  <c r="J599" i="56"/>
  <c r="L597" i="56"/>
  <c r="M597" i="56"/>
  <c r="P596" i="56"/>
  <c r="O596" i="56"/>
  <c r="P500" i="56"/>
  <c r="O500" i="56"/>
  <c r="J503" i="56"/>
  <c r="K502" i="56"/>
  <c r="M501" i="56"/>
  <c r="L501" i="56"/>
  <c r="P405" i="56"/>
  <c r="O405" i="56"/>
  <c r="N407" i="56"/>
  <c r="K407" i="56" s="1"/>
  <c r="J408" i="56"/>
  <c r="L406" i="56"/>
  <c r="M406" i="56"/>
  <c r="J310" i="56"/>
  <c r="N309" i="56"/>
  <c r="K309" i="56" s="1"/>
  <c r="O307" i="56"/>
  <c r="P307" i="56"/>
  <c r="M308" i="56"/>
  <c r="L308" i="56"/>
  <c r="N213" i="56"/>
  <c r="K213" i="56" s="1"/>
  <c r="J214" i="56"/>
  <c r="M212" i="56"/>
  <c r="L212" i="56"/>
  <c r="P211" i="56"/>
  <c r="O211" i="56"/>
  <c r="P115" i="56"/>
  <c r="O115" i="56"/>
  <c r="N117" i="56"/>
  <c r="K117" i="56" s="1"/>
  <c r="J118" i="56"/>
  <c r="M116" i="56"/>
  <c r="L116" i="56"/>
  <c r="P693" i="56" l="1"/>
  <c r="O693" i="56"/>
  <c r="N695" i="56"/>
  <c r="K695" i="56" s="1"/>
  <c r="J696" i="56"/>
  <c r="M694" i="56"/>
  <c r="L694" i="56"/>
  <c r="P597" i="56"/>
  <c r="O597" i="56"/>
  <c r="N599" i="56"/>
  <c r="K599" i="56" s="1"/>
  <c r="J600" i="56"/>
  <c r="M598" i="56"/>
  <c r="L598" i="56"/>
  <c r="M502" i="56"/>
  <c r="L502" i="56"/>
  <c r="K503" i="56"/>
  <c r="J504" i="56"/>
  <c r="O501" i="56"/>
  <c r="P501" i="56"/>
  <c r="P406" i="56"/>
  <c r="O406" i="56"/>
  <c r="J409" i="56"/>
  <c r="N408" i="56"/>
  <c r="K408" i="56" s="1"/>
  <c r="L407" i="56"/>
  <c r="M407" i="56"/>
  <c r="P308" i="56"/>
  <c r="O308" i="56"/>
  <c r="M309" i="56"/>
  <c r="L309" i="56"/>
  <c r="J311" i="56"/>
  <c r="N310" i="56"/>
  <c r="K310" i="56" s="1"/>
  <c r="P212" i="56"/>
  <c r="O212" i="56"/>
  <c r="N214" i="56"/>
  <c r="K214" i="56" s="1"/>
  <c r="J215" i="56"/>
  <c r="M213" i="56"/>
  <c r="L213" i="56"/>
  <c r="P116" i="56"/>
  <c r="O116" i="56"/>
  <c r="N118" i="56"/>
  <c r="K118" i="56" s="1"/>
  <c r="J119" i="56"/>
  <c r="M117" i="56"/>
  <c r="L117" i="56"/>
  <c r="P694" i="56" l="1"/>
  <c r="O694" i="56"/>
  <c r="J697" i="56"/>
  <c r="N696" i="56"/>
  <c r="K696" i="56" s="1"/>
  <c r="M695" i="56"/>
  <c r="L695" i="56"/>
  <c r="P598" i="56"/>
  <c r="O598" i="56"/>
  <c r="J601" i="56"/>
  <c r="N600" i="56"/>
  <c r="K600" i="56" s="1"/>
  <c r="L599" i="56"/>
  <c r="M599" i="56"/>
  <c r="K504" i="56"/>
  <c r="J505" i="56"/>
  <c r="M503" i="56"/>
  <c r="L503" i="56"/>
  <c r="O502" i="56"/>
  <c r="P502" i="56"/>
  <c r="P407" i="56"/>
  <c r="O407" i="56"/>
  <c r="L408" i="56"/>
  <c r="M408" i="56"/>
  <c r="N409" i="56"/>
  <c r="K409" i="56" s="1"/>
  <c r="J410" i="56"/>
  <c r="P309" i="56"/>
  <c r="O309" i="56"/>
  <c r="L310" i="56"/>
  <c r="M310" i="56"/>
  <c r="N311" i="56"/>
  <c r="K311" i="56" s="1"/>
  <c r="J312" i="56"/>
  <c r="P213" i="56"/>
  <c r="O213" i="56"/>
  <c r="J216" i="56"/>
  <c r="N215" i="56"/>
  <c r="K215" i="56" s="1"/>
  <c r="M214" i="56"/>
  <c r="L214" i="56"/>
  <c r="N119" i="56"/>
  <c r="K119" i="56" s="1"/>
  <c r="J120" i="56"/>
  <c r="M118" i="56"/>
  <c r="L118" i="56"/>
  <c r="P117" i="56"/>
  <c r="O117" i="56"/>
  <c r="V29" i="9"/>
  <c r="U29" i="9"/>
  <c r="T29" i="9"/>
  <c r="S29" i="9"/>
  <c r="R29" i="9"/>
  <c r="Q29" i="9"/>
  <c r="P29" i="9"/>
  <c r="O29" i="9"/>
  <c r="N29" i="9"/>
  <c r="M29" i="9"/>
  <c r="L29" i="9"/>
  <c r="K29" i="9"/>
  <c r="J29" i="9"/>
  <c r="I29" i="9"/>
  <c r="H29" i="9"/>
  <c r="G29" i="9"/>
  <c r="F29" i="9"/>
  <c r="E29" i="9"/>
  <c r="D29" i="9"/>
  <c r="D31" i="9" s="1"/>
  <c r="C29" i="9"/>
  <c r="B29" i="9"/>
  <c r="A29" i="9"/>
  <c r="V28" i="9"/>
  <c r="U28" i="9"/>
  <c r="T28" i="9"/>
  <c r="S28" i="9"/>
  <c r="R28" i="9"/>
  <c r="Q28" i="9"/>
  <c r="P28" i="9"/>
  <c r="O28" i="9"/>
  <c r="N28" i="9"/>
  <c r="M28" i="9"/>
  <c r="L28" i="9"/>
  <c r="K28" i="9"/>
  <c r="J28" i="9"/>
  <c r="I28" i="9"/>
  <c r="H28" i="9"/>
  <c r="G28" i="9"/>
  <c r="F28" i="9"/>
  <c r="E28" i="9"/>
  <c r="D28" i="9"/>
  <c r="C28" i="9"/>
  <c r="B28" i="9"/>
  <c r="A28" i="9"/>
  <c r="V27" i="9"/>
  <c r="U27" i="9"/>
  <c r="T27" i="9"/>
  <c r="S27" i="9"/>
  <c r="R27" i="9"/>
  <c r="Q27" i="9"/>
  <c r="P27" i="9"/>
  <c r="O27" i="9"/>
  <c r="N27" i="9"/>
  <c r="M27" i="9"/>
  <c r="L27" i="9"/>
  <c r="K27" i="9"/>
  <c r="J27" i="9"/>
  <c r="I27" i="9"/>
  <c r="H27" i="9"/>
  <c r="G27" i="9"/>
  <c r="F27" i="9"/>
  <c r="E27" i="9"/>
  <c r="D27" i="9"/>
  <c r="C27" i="9"/>
  <c r="B27" i="9"/>
  <c r="A27" i="9"/>
  <c r="V26" i="9"/>
  <c r="U26" i="9"/>
  <c r="T26" i="9"/>
  <c r="S26" i="9"/>
  <c r="R26" i="9"/>
  <c r="Q26" i="9"/>
  <c r="P26" i="9"/>
  <c r="O26" i="9"/>
  <c r="N26" i="9"/>
  <c r="M26" i="9"/>
  <c r="L26" i="9"/>
  <c r="K26" i="9"/>
  <c r="J26" i="9"/>
  <c r="I26" i="9"/>
  <c r="H26" i="9"/>
  <c r="G26" i="9"/>
  <c r="F26" i="9"/>
  <c r="E26" i="9"/>
  <c r="D26" i="9"/>
  <c r="C26" i="9"/>
  <c r="B26" i="9"/>
  <c r="A26" i="9"/>
  <c r="V25" i="9"/>
  <c r="U25" i="9"/>
  <c r="T25" i="9"/>
  <c r="S25" i="9"/>
  <c r="R25" i="9"/>
  <c r="Q25" i="9"/>
  <c r="P25" i="9"/>
  <c r="O25" i="9"/>
  <c r="N25" i="9"/>
  <c r="M25" i="9"/>
  <c r="L25" i="9"/>
  <c r="K25" i="9"/>
  <c r="J25" i="9"/>
  <c r="I25" i="9"/>
  <c r="H25" i="9"/>
  <c r="G25" i="9"/>
  <c r="F25" i="9"/>
  <c r="E25" i="9"/>
  <c r="D25" i="9"/>
  <c r="C25" i="9"/>
  <c r="B25" i="9"/>
  <c r="A25" i="9"/>
  <c r="V17" i="9"/>
  <c r="U17" i="9"/>
  <c r="T17" i="9"/>
  <c r="S17" i="9"/>
  <c r="R17" i="9"/>
  <c r="Q17" i="9"/>
  <c r="P17" i="9"/>
  <c r="O17" i="9"/>
  <c r="N17" i="9"/>
  <c r="M17" i="9"/>
  <c r="L17" i="9"/>
  <c r="G17" i="9"/>
  <c r="F17" i="9"/>
  <c r="E17" i="9"/>
  <c r="D17" i="9"/>
  <c r="C17" i="9"/>
  <c r="B17" i="9"/>
  <c r="A17" i="9"/>
  <c r="V16" i="9"/>
  <c r="U16" i="9"/>
  <c r="T16" i="9"/>
  <c r="S16" i="9"/>
  <c r="R16" i="9"/>
  <c r="Q16" i="9"/>
  <c r="P16" i="9"/>
  <c r="O16" i="9"/>
  <c r="N16" i="9"/>
  <c r="M16" i="9"/>
  <c r="L16" i="9"/>
  <c r="G16" i="9"/>
  <c r="F16" i="9"/>
  <c r="E16" i="9"/>
  <c r="D16" i="9"/>
  <c r="C16" i="9"/>
  <c r="B16" i="9"/>
  <c r="A16" i="9"/>
  <c r="V13" i="9"/>
  <c r="U13" i="9"/>
  <c r="T13" i="9"/>
  <c r="S13" i="9"/>
  <c r="R13" i="9"/>
  <c r="Q13" i="9"/>
  <c r="P13" i="9"/>
  <c r="O13" i="9"/>
  <c r="N13" i="9"/>
  <c r="M13" i="9"/>
  <c r="L13" i="9"/>
  <c r="K13" i="9"/>
  <c r="J13" i="9"/>
  <c r="I13" i="9"/>
  <c r="H13" i="9"/>
  <c r="G13" i="9"/>
  <c r="F13" i="9"/>
  <c r="E13" i="9"/>
  <c r="D13" i="9"/>
  <c r="C13" i="9"/>
  <c r="B13" i="9"/>
  <c r="A13" i="9"/>
  <c r="V12" i="9"/>
  <c r="U12" i="9"/>
  <c r="T12" i="9"/>
  <c r="S12" i="9"/>
  <c r="R12" i="9"/>
  <c r="Q12" i="9"/>
  <c r="P12" i="9"/>
  <c r="O12" i="9"/>
  <c r="N12" i="9"/>
  <c r="M12" i="9"/>
  <c r="L12" i="9"/>
  <c r="K12" i="9"/>
  <c r="J12" i="9"/>
  <c r="I12" i="9"/>
  <c r="H12" i="9"/>
  <c r="G12" i="9"/>
  <c r="F12" i="9"/>
  <c r="E12" i="9"/>
  <c r="D12" i="9"/>
  <c r="C12" i="9"/>
  <c r="B12" i="9"/>
  <c r="A12" i="9"/>
  <c r="A11" i="9"/>
  <c r="V8" i="9"/>
  <c r="U8" i="9"/>
  <c r="T8" i="9"/>
  <c r="S8" i="9"/>
  <c r="R8" i="9"/>
  <c r="Q8" i="9"/>
  <c r="P8" i="9"/>
  <c r="O8" i="9"/>
  <c r="N8" i="9"/>
  <c r="M8" i="9"/>
  <c r="L8" i="9"/>
  <c r="K8" i="9"/>
  <c r="J8" i="9"/>
  <c r="I8" i="9"/>
  <c r="H8" i="9"/>
  <c r="G8" i="9"/>
  <c r="F8" i="9"/>
  <c r="E8" i="9"/>
  <c r="D8" i="9"/>
  <c r="C8" i="9"/>
  <c r="B8" i="9"/>
  <c r="A8" i="9"/>
  <c r="V7" i="9"/>
  <c r="U7" i="9"/>
  <c r="T7" i="9"/>
  <c r="S7" i="9"/>
  <c r="R7" i="9"/>
  <c r="Q7" i="9"/>
  <c r="P7" i="9"/>
  <c r="O7" i="9"/>
  <c r="N7" i="9"/>
  <c r="M7" i="9"/>
  <c r="L7" i="9"/>
  <c r="K7" i="9"/>
  <c r="J7" i="9"/>
  <c r="I7" i="9"/>
  <c r="H7" i="9"/>
  <c r="G7" i="9"/>
  <c r="F7" i="9"/>
  <c r="E7" i="9"/>
  <c r="D7" i="9"/>
  <c r="C7" i="9"/>
  <c r="B7" i="9"/>
  <c r="A7" i="9"/>
  <c r="V6" i="9"/>
  <c r="U6" i="9"/>
  <c r="T6" i="9"/>
  <c r="S6" i="9"/>
  <c r="R6" i="9"/>
  <c r="Q6" i="9"/>
  <c r="P6" i="9"/>
  <c r="O6" i="9"/>
  <c r="N6" i="9"/>
  <c r="M6" i="9"/>
  <c r="L6" i="9"/>
  <c r="K6" i="9"/>
  <c r="J6" i="9"/>
  <c r="I6" i="9"/>
  <c r="H6" i="9"/>
  <c r="G6" i="9"/>
  <c r="F6" i="9"/>
  <c r="E6" i="9"/>
  <c r="D6" i="9"/>
  <c r="C6" i="9"/>
  <c r="B6" i="9"/>
  <c r="A6" i="9"/>
  <c r="V5" i="9"/>
  <c r="U5" i="9"/>
  <c r="T5" i="9"/>
  <c r="S5" i="9"/>
  <c r="R5" i="9"/>
  <c r="Q5" i="9"/>
  <c r="P5" i="9"/>
  <c r="O5" i="9"/>
  <c r="N5" i="9"/>
  <c r="M5" i="9"/>
  <c r="L5" i="9"/>
  <c r="K5" i="9"/>
  <c r="J5" i="9"/>
  <c r="I5" i="9"/>
  <c r="H5" i="9"/>
  <c r="G5" i="9"/>
  <c r="F5" i="9"/>
  <c r="E5" i="9"/>
  <c r="D5" i="9"/>
  <c r="C5" i="9"/>
  <c r="B5" i="9"/>
  <c r="A5" i="9"/>
  <c r="V4" i="9"/>
  <c r="U4" i="9"/>
  <c r="T4" i="9"/>
  <c r="S4" i="9"/>
  <c r="R4" i="9"/>
  <c r="Q4" i="9"/>
  <c r="P4" i="9"/>
  <c r="O4" i="9"/>
  <c r="N4" i="9"/>
  <c r="M4" i="9"/>
  <c r="L4" i="9"/>
  <c r="K4" i="9"/>
  <c r="J4" i="9"/>
  <c r="I4" i="9"/>
  <c r="H4" i="9"/>
  <c r="G4" i="9"/>
  <c r="F4" i="9"/>
  <c r="E4" i="9"/>
  <c r="D4" i="9"/>
  <c r="C4" i="9"/>
  <c r="B4" i="9"/>
  <c r="A4" i="9"/>
  <c r="L696" i="56" l="1"/>
  <c r="M696" i="56"/>
  <c r="N697" i="56"/>
  <c r="K697" i="56" s="1"/>
  <c r="J698" i="56"/>
  <c r="P695" i="56"/>
  <c r="O695" i="56"/>
  <c r="P599" i="56"/>
  <c r="O599" i="56"/>
  <c r="L600" i="56"/>
  <c r="M600" i="56"/>
  <c r="N601" i="56"/>
  <c r="K601" i="56" s="1"/>
  <c r="J602" i="56"/>
  <c r="P503" i="56"/>
  <c r="O503" i="56"/>
  <c r="K505" i="56"/>
  <c r="J506" i="56"/>
  <c r="M504" i="56"/>
  <c r="L504" i="56"/>
  <c r="N410" i="56"/>
  <c r="K410" i="56" s="1"/>
  <c r="J411" i="56"/>
  <c r="L409" i="56"/>
  <c r="M409" i="56"/>
  <c r="P408" i="56"/>
  <c r="O408" i="56"/>
  <c r="N312" i="56"/>
  <c r="K312" i="56" s="1"/>
  <c r="J313" i="56"/>
  <c r="M311" i="56"/>
  <c r="L311" i="56"/>
  <c r="O310" i="56"/>
  <c r="P310" i="56"/>
  <c r="O214" i="56"/>
  <c r="P214" i="56"/>
  <c r="M215" i="56"/>
  <c r="L215" i="56"/>
  <c r="N216" i="56"/>
  <c r="K216" i="56" s="1"/>
  <c r="J217" i="56"/>
  <c r="P118" i="56"/>
  <c r="O118" i="56"/>
  <c r="N120" i="56"/>
  <c r="K120" i="56" s="1"/>
  <c r="J121" i="56"/>
  <c r="M119" i="56"/>
  <c r="L119" i="56"/>
  <c r="O696" i="56" l="1"/>
  <c r="P696" i="56"/>
  <c r="N698" i="56"/>
  <c r="K698" i="56" s="1"/>
  <c r="J699" i="56"/>
  <c r="M697" i="56"/>
  <c r="L697" i="56"/>
  <c r="N602" i="56"/>
  <c r="K602" i="56" s="1"/>
  <c r="J603" i="56"/>
  <c r="L601" i="56"/>
  <c r="M601" i="56"/>
  <c r="P600" i="56"/>
  <c r="O600" i="56"/>
  <c r="P504" i="56"/>
  <c r="O504" i="56"/>
  <c r="J507" i="56"/>
  <c r="K506" i="56"/>
  <c r="M505" i="56"/>
  <c r="L505" i="56"/>
  <c r="P409" i="56"/>
  <c r="O409" i="56"/>
  <c r="N411" i="56"/>
  <c r="K411" i="56" s="1"/>
  <c r="J412" i="56"/>
  <c r="L410" i="56"/>
  <c r="M410" i="56"/>
  <c r="M312" i="56"/>
  <c r="L312" i="56"/>
  <c r="O311" i="56"/>
  <c r="P311" i="56"/>
  <c r="J314" i="56"/>
  <c r="N313" i="56"/>
  <c r="K313" i="56" s="1"/>
  <c r="N217" i="56"/>
  <c r="K217" i="56" s="1"/>
  <c r="J218" i="56"/>
  <c r="M216" i="56"/>
  <c r="L216" i="56"/>
  <c r="P215" i="56"/>
  <c r="O215" i="56"/>
  <c r="P119" i="56"/>
  <c r="O119" i="56"/>
  <c r="N121" i="56"/>
  <c r="K121" i="56" s="1"/>
  <c r="J122" i="56"/>
  <c r="M120" i="56"/>
  <c r="L120" i="56"/>
  <c r="P697" i="56" l="1"/>
  <c r="O697" i="56"/>
  <c r="N699" i="56"/>
  <c r="K699" i="56" s="1"/>
  <c r="J700" i="56"/>
  <c r="M698" i="56"/>
  <c r="L698" i="56"/>
  <c r="P601" i="56"/>
  <c r="O601" i="56"/>
  <c r="N603" i="56"/>
  <c r="K603" i="56" s="1"/>
  <c r="J604" i="56"/>
  <c r="M602" i="56"/>
  <c r="L602" i="56"/>
  <c r="O505" i="56"/>
  <c r="P505" i="56"/>
  <c r="M506" i="56"/>
  <c r="L506" i="56"/>
  <c r="K507" i="56"/>
  <c r="J508" i="56"/>
  <c r="P410" i="56"/>
  <c r="O410" i="56"/>
  <c r="J413" i="56"/>
  <c r="N412" i="56"/>
  <c r="K412" i="56" s="1"/>
  <c r="L411" i="56"/>
  <c r="M411" i="56"/>
  <c r="M313" i="56"/>
  <c r="L313" i="56"/>
  <c r="O312" i="56"/>
  <c r="P312" i="56"/>
  <c r="J315" i="56"/>
  <c r="N314" i="56"/>
  <c r="K314" i="56" s="1"/>
  <c r="P216" i="56"/>
  <c r="O216" i="56"/>
  <c r="N218" i="56"/>
  <c r="K218" i="56" s="1"/>
  <c r="J219" i="56"/>
  <c r="M217" i="56"/>
  <c r="L217" i="56"/>
  <c r="P120" i="56"/>
  <c r="O120" i="56"/>
  <c r="N122" i="56"/>
  <c r="K122" i="56" s="1"/>
  <c r="J123" i="56"/>
  <c r="M121" i="56"/>
  <c r="L121" i="56"/>
  <c r="P698" i="56" l="1"/>
  <c r="O698" i="56"/>
  <c r="J701" i="56"/>
  <c r="N700" i="56"/>
  <c r="K700" i="56" s="1"/>
  <c r="M699" i="56"/>
  <c r="L699" i="56"/>
  <c r="P602" i="56"/>
  <c r="O602" i="56"/>
  <c r="J605" i="56"/>
  <c r="N604" i="56"/>
  <c r="K604" i="56" s="1"/>
  <c r="L603" i="56"/>
  <c r="M603" i="56"/>
  <c r="K508" i="56"/>
  <c r="J509" i="56"/>
  <c r="M507" i="56"/>
  <c r="L507" i="56"/>
  <c r="O506" i="56"/>
  <c r="P506" i="56"/>
  <c r="P411" i="56"/>
  <c r="O411" i="56"/>
  <c r="L412" i="56"/>
  <c r="M412" i="56"/>
  <c r="N413" i="56"/>
  <c r="K413" i="56" s="1"/>
  <c r="J414" i="56"/>
  <c r="L314" i="56"/>
  <c r="M314" i="56"/>
  <c r="N315" i="56"/>
  <c r="K315" i="56" s="1"/>
  <c r="J316" i="56"/>
  <c r="O313" i="56"/>
  <c r="P313" i="56"/>
  <c r="P217" i="56"/>
  <c r="O217" i="56"/>
  <c r="J220" i="56"/>
  <c r="N219" i="56"/>
  <c r="K219" i="56" s="1"/>
  <c r="M218" i="56"/>
  <c r="L218" i="56"/>
  <c r="P121" i="56"/>
  <c r="O121" i="56"/>
  <c r="N123" i="56"/>
  <c r="K123" i="56" s="1"/>
  <c r="J124" i="56"/>
  <c r="M122" i="56"/>
  <c r="L122" i="56"/>
  <c r="O699" i="56" l="1"/>
  <c r="P699" i="56"/>
  <c r="L700" i="56"/>
  <c r="M700" i="56"/>
  <c r="J702" i="56"/>
  <c r="N701" i="56"/>
  <c r="K701" i="56" s="1"/>
  <c r="P603" i="56"/>
  <c r="O603" i="56"/>
  <c r="L604" i="56"/>
  <c r="M604" i="56"/>
  <c r="N605" i="56"/>
  <c r="K605" i="56" s="1"/>
  <c r="J606" i="56"/>
  <c r="P507" i="56"/>
  <c r="O507" i="56"/>
  <c r="K509" i="56"/>
  <c r="J510" i="56"/>
  <c r="M508" i="56"/>
  <c r="L508" i="56"/>
  <c r="N414" i="56"/>
  <c r="K414" i="56" s="1"/>
  <c r="J415" i="56"/>
  <c r="M413" i="56"/>
  <c r="L413" i="56"/>
  <c r="P412" i="56"/>
  <c r="O412" i="56"/>
  <c r="M315" i="56"/>
  <c r="L315" i="56"/>
  <c r="N316" i="56"/>
  <c r="K316" i="56" s="1"/>
  <c r="J317" i="56"/>
  <c r="O314" i="56"/>
  <c r="P314" i="56"/>
  <c r="O218" i="56"/>
  <c r="P218" i="56"/>
  <c r="M219" i="56"/>
  <c r="L219" i="56"/>
  <c r="N220" i="56"/>
  <c r="K220" i="56" s="1"/>
  <c r="J221" i="56"/>
  <c r="P122" i="56"/>
  <c r="O122" i="56"/>
  <c r="N124" i="56"/>
  <c r="K124" i="56" s="1"/>
  <c r="J125" i="56"/>
  <c r="M123" i="56"/>
  <c r="L123" i="56"/>
  <c r="A106" i="17"/>
  <c r="A33" i="8"/>
  <c r="A32" i="8"/>
  <c r="A18" i="9"/>
  <c r="M701" i="56" l="1"/>
  <c r="L701" i="56"/>
  <c r="N702" i="56"/>
  <c r="K702" i="56" s="1"/>
  <c r="J703" i="56"/>
  <c r="O700" i="56"/>
  <c r="P700" i="56"/>
  <c r="N606" i="56"/>
  <c r="K606" i="56" s="1"/>
  <c r="J607" i="56"/>
  <c r="L605" i="56"/>
  <c r="M605" i="56"/>
  <c r="P604" i="56"/>
  <c r="O604" i="56"/>
  <c r="P508" i="56"/>
  <c r="O508" i="56"/>
  <c r="J511" i="56"/>
  <c r="K510" i="56"/>
  <c r="M509" i="56"/>
  <c r="L509" i="56"/>
  <c r="P413" i="56"/>
  <c r="O413" i="56"/>
  <c r="N415" i="56"/>
  <c r="K415" i="56" s="1"/>
  <c r="J416" i="56"/>
  <c r="L414" i="56"/>
  <c r="M414" i="56"/>
  <c r="J318" i="56"/>
  <c r="N317" i="56"/>
  <c r="K317" i="56" s="1"/>
  <c r="M316" i="56"/>
  <c r="L316" i="56"/>
  <c r="O315" i="56"/>
  <c r="P315" i="56"/>
  <c r="N221" i="56"/>
  <c r="K221" i="56" s="1"/>
  <c r="J222" i="56"/>
  <c r="M220" i="56"/>
  <c r="L220" i="56"/>
  <c r="P219" i="56"/>
  <c r="O219" i="56"/>
  <c r="P123" i="56"/>
  <c r="O123" i="56"/>
  <c r="N125" i="56"/>
  <c r="K125" i="56" s="1"/>
  <c r="J126" i="56"/>
  <c r="M124" i="56"/>
  <c r="L124" i="56"/>
  <c r="N703" i="56" l="1"/>
  <c r="K703" i="56" s="1"/>
  <c r="J704" i="56"/>
  <c r="M702" i="56"/>
  <c r="L702" i="56"/>
  <c r="P701" i="56"/>
  <c r="O701" i="56"/>
  <c r="P605" i="56"/>
  <c r="O605" i="56"/>
  <c r="N607" i="56"/>
  <c r="K607" i="56" s="1"/>
  <c r="J608" i="56"/>
  <c r="M606" i="56"/>
  <c r="L606" i="56"/>
  <c r="O509" i="56"/>
  <c r="P509" i="56"/>
  <c r="M510" i="56"/>
  <c r="L510" i="56"/>
  <c r="K511" i="56"/>
  <c r="J512" i="56"/>
  <c r="P414" i="56"/>
  <c r="O414" i="56"/>
  <c r="J417" i="56"/>
  <c r="N416" i="56"/>
  <c r="K416" i="56" s="1"/>
  <c r="L415" i="56"/>
  <c r="M415" i="56"/>
  <c r="P316" i="56"/>
  <c r="O316" i="56"/>
  <c r="M317" i="56"/>
  <c r="L317" i="56"/>
  <c r="J319" i="56"/>
  <c r="N318" i="56"/>
  <c r="K318" i="56" s="1"/>
  <c r="P220" i="56"/>
  <c r="O220" i="56"/>
  <c r="N222" i="56"/>
  <c r="K222" i="56" s="1"/>
  <c r="J223" i="56"/>
  <c r="M221" i="56"/>
  <c r="L221" i="56"/>
  <c r="P124" i="56"/>
  <c r="O124" i="56"/>
  <c r="N126" i="56"/>
  <c r="K126" i="56" s="1"/>
  <c r="J127" i="56"/>
  <c r="M125" i="56"/>
  <c r="L125" i="56"/>
  <c r="M703" i="56" l="1"/>
  <c r="L703" i="56"/>
  <c r="J705" i="56"/>
  <c r="N704" i="56"/>
  <c r="K704" i="56" s="1"/>
  <c r="P702" i="56"/>
  <c r="O702" i="56"/>
  <c r="P606" i="56"/>
  <c r="O606" i="56"/>
  <c r="J609" i="56"/>
  <c r="N608" i="56"/>
  <c r="K608" i="56" s="1"/>
  <c r="L607" i="56"/>
  <c r="M607" i="56"/>
  <c r="K512" i="56"/>
  <c r="J513" i="56"/>
  <c r="M511" i="56"/>
  <c r="L511" i="56"/>
  <c r="O510" i="56"/>
  <c r="P510" i="56"/>
  <c r="N417" i="56"/>
  <c r="K417" i="56" s="1"/>
  <c r="J418" i="56"/>
  <c r="P415" i="56"/>
  <c r="O415" i="56"/>
  <c r="L416" i="56"/>
  <c r="M416" i="56"/>
  <c r="J320" i="56"/>
  <c r="N319" i="56"/>
  <c r="K319" i="56" s="1"/>
  <c r="P317" i="56"/>
  <c r="O317" i="56"/>
  <c r="L318" i="56"/>
  <c r="M318" i="56"/>
  <c r="M222" i="56"/>
  <c r="L222" i="56"/>
  <c r="J224" i="56"/>
  <c r="N223" i="56"/>
  <c r="K223" i="56" s="1"/>
  <c r="P221" i="56"/>
  <c r="O221" i="56"/>
  <c r="P125" i="56"/>
  <c r="O125" i="56"/>
  <c r="N127" i="56"/>
  <c r="K127" i="56" s="1"/>
  <c r="J128" i="56"/>
  <c r="M126" i="56"/>
  <c r="L126" i="56"/>
  <c r="L704" i="56" l="1"/>
  <c r="M704" i="56"/>
  <c r="N705" i="56"/>
  <c r="K705" i="56" s="1"/>
  <c r="J706" i="56"/>
  <c r="P703" i="56"/>
  <c r="O703" i="56"/>
  <c r="P607" i="56"/>
  <c r="O607" i="56"/>
  <c r="L608" i="56"/>
  <c r="M608" i="56"/>
  <c r="N609" i="56"/>
  <c r="K609" i="56" s="1"/>
  <c r="J610" i="56"/>
  <c r="P511" i="56"/>
  <c r="O511" i="56"/>
  <c r="K513" i="56"/>
  <c r="J514" i="56"/>
  <c r="M512" i="56"/>
  <c r="L512" i="56"/>
  <c r="P416" i="56"/>
  <c r="O416" i="56"/>
  <c r="N418" i="56"/>
  <c r="K418" i="56" s="1"/>
  <c r="J419" i="56"/>
  <c r="L417" i="56"/>
  <c r="M417" i="56"/>
  <c r="O318" i="56"/>
  <c r="P318" i="56"/>
  <c r="M319" i="56"/>
  <c r="L319" i="56"/>
  <c r="N320" i="56"/>
  <c r="K320" i="56" s="1"/>
  <c r="J321" i="56"/>
  <c r="M223" i="56"/>
  <c r="L223" i="56"/>
  <c r="N224" i="56"/>
  <c r="K224" i="56" s="1"/>
  <c r="J225" i="56"/>
  <c r="O222" i="56"/>
  <c r="P222" i="56"/>
  <c r="P126" i="56"/>
  <c r="O126" i="56"/>
  <c r="N128" i="56"/>
  <c r="K128" i="56" s="1"/>
  <c r="J129" i="56"/>
  <c r="M127" i="56"/>
  <c r="L127" i="56"/>
  <c r="M705" i="56" l="1"/>
  <c r="L705" i="56"/>
  <c r="N706" i="56"/>
  <c r="K706" i="56" s="1"/>
  <c r="J707" i="56"/>
  <c r="O704" i="56"/>
  <c r="P704" i="56"/>
  <c r="P608" i="56"/>
  <c r="O608" i="56"/>
  <c r="N610" i="56"/>
  <c r="K610" i="56" s="1"/>
  <c r="J611" i="56"/>
  <c r="L609" i="56"/>
  <c r="M609" i="56"/>
  <c r="M513" i="56"/>
  <c r="L513" i="56"/>
  <c r="P512" i="56"/>
  <c r="O512" i="56"/>
  <c r="J515" i="56"/>
  <c r="K514" i="56"/>
  <c r="M418" i="56"/>
  <c r="L418" i="56"/>
  <c r="P417" i="56"/>
  <c r="O417" i="56"/>
  <c r="N419" i="56"/>
  <c r="K419" i="56" s="1"/>
  <c r="J420" i="56"/>
  <c r="J322" i="56"/>
  <c r="N321" i="56"/>
  <c r="K321" i="56" s="1"/>
  <c r="M320" i="56"/>
  <c r="L320" i="56"/>
  <c r="O319" i="56"/>
  <c r="P319" i="56"/>
  <c r="N225" i="56"/>
  <c r="K225" i="56" s="1"/>
  <c r="J226" i="56"/>
  <c r="P223" i="56"/>
  <c r="O223" i="56"/>
  <c r="M224" i="56"/>
  <c r="L224" i="56"/>
  <c r="P127" i="56"/>
  <c r="O127" i="56"/>
  <c r="N129" i="56"/>
  <c r="K129" i="56" s="1"/>
  <c r="J130" i="56"/>
  <c r="M128" i="56"/>
  <c r="L128" i="56"/>
  <c r="M706" i="56" l="1"/>
  <c r="L706" i="56"/>
  <c r="P705" i="56"/>
  <c r="O705" i="56"/>
  <c r="N707" i="56"/>
  <c r="K707" i="56" s="1"/>
  <c r="J708" i="56"/>
  <c r="P609" i="56"/>
  <c r="O609" i="56"/>
  <c r="N611" i="56"/>
  <c r="K611" i="56" s="1"/>
  <c r="J612" i="56"/>
  <c r="M610" i="56"/>
  <c r="L610" i="56"/>
  <c r="O513" i="56"/>
  <c r="P513" i="56"/>
  <c r="M514" i="56"/>
  <c r="L514" i="56"/>
  <c r="K515" i="56"/>
  <c r="J516" i="56"/>
  <c r="P418" i="56"/>
  <c r="O418" i="56"/>
  <c r="J421" i="56"/>
  <c r="N420" i="56"/>
  <c r="K420" i="56" s="1"/>
  <c r="L419" i="56"/>
  <c r="M419" i="56"/>
  <c r="O320" i="56"/>
  <c r="P320" i="56"/>
  <c r="J323" i="56"/>
  <c r="N322" i="56"/>
  <c r="K322" i="56" s="1"/>
  <c r="M321" i="56"/>
  <c r="L321" i="56"/>
  <c r="M225" i="56"/>
  <c r="L225" i="56"/>
  <c r="N226" i="56"/>
  <c r="K226" i="56" s="1"/>
  <c r="J227" i="56"/>
  <c r="P224" i="56"/>
  <c r="O224" i="56"/>
  <c r="P128" i="56"/>
  <c r="O128" i="56"/>
  <c r="N130" i="56"/>
  <c r="K130" i="56" s="1"/>
  <c r="J131" i="56"/>
  <c r="M129" i="56"/>
  <c r="L129" i="56"/>
  <c r="J709" i="56" l="1"/>
  <c r="N708" i="56"/>
  <c r="K708" i="56" s="1"/>
  <c r="M707" i="56"/>
  <c r="L707" i="56"/>
  <c r="P706" i="56"/>
  <c r="O706" i="56"/>
  <c r="P610" i="56"/>
  <c r="O610" i="56"/>
  <c r="J613" i="56"/>
  <c r="N612" i="56"/>
  <c r="K612" i="56" s="1"/>
  <c r="L611" i="56"/>
  <c r="M611" i="56"/>
  <c r="K516" i="56"/>
  <c r="J517" i="56"/>
  <c r="M515" i="56"/>
  <c r="L515" i="56"/>
  <c r="O514" i="56"/>
  <c r="P514" i="56"/>
  <c r="N421" i="56"/>
  <c r="K421" i="56" s="1"/>
  <c r="J422" i="56"/>
  <c r="P419" i="56"/>
  <c r="O419" i="56"/>
  <c r="L420" i="56"/>
  <c r="M420" i="56"/>
  <c r="P321" i="56"/>
  <c r="O321" i="56"/>
  <c r="L322" i="56"/>
  <c r="M322" i="56"/>
  <c r="N323" i="56"/>
  <c r="K323" i="56" s="1"/>
  <c r="J324" i="56"/>
  <c r="M226" i="56"/>
  <c r="L226" i="56"/>
  <c r="P225" i="56"/>
  <c r="O225" i="56"/>
  <c r="J228" i="56"/>
  <c r="N227" i="56"/>
  <c r="K227" i="56" s="1"/>
  <c r="P129" i="56"/>
  <c r="O129" i="56"/>
  <c r="N131" i="56"/>
  <c r="K131" i="56" s="1"/>
  <c r="J132" i="56"/>
  <c r="M130" i="56"/>
  <c r="L130" i="56"/>
  <c r="S30" i="55"/>
  <c r="O29" i="55"/>
  <c r="I28" i="55"/>
  <c r="I27" i="55" s="1"/>
  <c r="S22" i="55"/>
  <c r="O21" i="55"/>
  <c r="I20" i="55"/>
  <c r="I19" i="55"/>
  <c r="S14" i="55"/>
  <c r="O13" i="55"/>
  <c r="I12" i="55"/>
  <c r="I11" i="55" s="1"/>
  <c r="S6" i="55"/>
  <c r="O5" i="55"/>
  <c r="I3" i="55"/>
  <c r="I4" i="55"/>
  <c r="S62" i="55"/>
  <c r="O61" i="55"/>
  <c r="I60" i="55"/>
  <c r="I59" i="55" s="1"/>
  <c r="S55" i="55"/>
  <c r="O54" i="55"/>
  <c r="I53" i="55"/>
  <c r="I52" i="55" s="1"/>
  <c r="S48" i="55"/>
  <c r="O47" i="55"/>
  <c r="I46" i="55"/>
  <c r="I45" i="55" s="1"/>
  <c r="S38" i="55"/>
  <c r="O37" i="55"/>
  <c r="I36" i="55"/>
  <c r="I35" i="55"/>
  <c r="I75" i="55"/>
  <c r="I68" i="55"/>
  <c r="I67" i="55" s="1"/>
  <c r="A2" i="55"/>
  <c r="I1" i="55"/>
  <c r="I53" i="54"/>
  <c r="I52" i="54"/>
  <c r="P50" i="54"/>
  <c r="Q50" i="54" s="1"/>
  <c r="R50" i="54" s="1"/>
  <c r="S50" i="54" s="1"/>
  <c r="T50" i="54" s="1"/>
  <c r="U50" i="54" s="1"/>
  <c r="V50" i="54" s="1"/>
  <c r="W50" i="54" s="1"/>
  <c r="X50" i="54" s="1"/>
  <c r="Y50" i="54" s="1"/>
  <c r="J49" i="54"/>
  <c r="K49" i="54" s="1"/>
  <c r="L49" i="54" s="1"/>
  <c r="M49" i="54" s="1"/>
  <c r="N49" i="54" s="1"/>
  <c r="O49" i="54" s="1"/>
  <c r="Y48" i="54"/>
  <c r="X48" i="54"/>
  <c r="W48" i="54"/>
  <c r="V48" i="54"/>
  <c r="U48" i="54"/>
  <c r="T48" i="54"/>
  <c r="S48" i="54"/>
  <c r="R48" i="54"/>
  <c r="Q48" i="54"/>
  <c r="P48" i="54"/>
  <c r="O47" i="54"/>
  <c r="N46" i="54"/>
  <c r="M46" i="54"/>
  <c r="L46" i="54"/>
  <c r="K46" i="54"/>
  <c r="J46" i="54"/>
  <c r="I46" i="54"/>
  <c r="I45" i="54" s="1"/>
  <c r="P40" i="54"/>
  <c r="Q40" i="54" s="1"/>
  <c r="R40" i="54" s="1"/>
  <c r="S40" i="54" s="1"/>
  <c r="T40" i="54" s="1"/>
  <c r="U40" i="54" s="1"/>
  <c r="V40" i="54" s="1"/>
  <c r="W40" i="54" s="1"/>
  <c r="X40" i="54" s="1"/>
  <c r="Y40" i="54" s="1"/>
  <c r="J39" i="54"/>
  <c r="K39" i="54" s="1"/>
  <c r="L39" i="54" s="1"/>
  <c r="M39" i="54" s="1"/>
  <c r="N39" i="54" s="1"/>
  <c r="O39" i="54" s="1"/>
  <c r="Y38" i="54"/>
  <c r="X38" i="54"/>
  <c r="W38" i="54"/>
  <c r="V38" i="54"/>
  <c r="U38" i="54"/>
  <c r="T38" i="54"/>
  <c r="S38" i="54"/>
  <c r="R38" i="54"/>
  <c r="Q38" i="54"/>
  <c r="P38" i="54"/>
  <c r="O37" i="54"/>
  <c r="N36" i="54"/>
  <c r="M36" i="54"/>
  <c r="L36" i="54"/>
  <c r="K36" i="54"/>
  <c r="J36" i="54"/>
  <c r="I36" i="54"/>
  <c r="I35" i="54" s="1"/>
  <c r="P32" i="54"/>
  <c r="Q32" i="54" s="1"/>
  <c r="R32" i="54" s="1"/>
  <c r="S32" i="54" s="1"/>
  <c r="T32" i="54" s="1"/>
  <c r="U32" i="54" s="1"/>
  <c r="V32" i="54" s="1"/>
  <c r="W32" i="54" s="1"/>
  <c r="X32" i="54" s="1"/>
  <c r="Y32" i="54" s="1"/>
  <c r="J31" i="54"/>
  <c r="K31" i="54" s="1"/>
  <c r="L31" i="54" s="1"/>
  <c r="M31" i="54" s="1"/>
  <c r="N31" i="54" s="1"/>
  <c r="O31" i="54" s="1"/>
  <c r="Y30" i="54"/>
  <c r="X30" i="54"/>
  <c r="W30" i="54"/>
  <c r="V30" i="54"/>
  <c r="U30" i="54"/>
  <c r="T30" i="54"/>
  <c r="S30" i="54"/>
  <c r="R30" i="54"/>
  <c r="Q30" i="54"/>
  <c r="P30" i="54"/>
  <c r="O29" i="54"/>
  <c r="N28" i="54"/>
  <c r="M28" i="54"/>
  <c r="L28" i="54"/>
  <c r="K28" i="54"/>
  <c r="J28" i="54"/>
  <c r="I28" i="54"/>
  <c r="I27" i="54"/>
  <c r="P24" i="54"/>
  <c r="Q24" i="54" s="1"/>
  <c r="R24" i="54" s="1"/>
  <c r="S24" i="54" s="1"/>
  <c r="T24" i="54" s="1"/>
  <c r="U24" i="54" s="1"/>
  <c r="V24" i="54" s="1"/>
  <c r="W24" i="54" s="1"/>
  <c r="X24" i="54" s="1"/>
  <c r="Y24" i="54" s="1"/>
  <c r="J23" i="54"/>
  <c r="K23" i="54" s="1"/>
  <c r="L23" i="54" s="1"/>
  <c r="M23" i="54" s="1"/>
  <c r="N23" i="54" s="1"/>
  <c r="O23" i="54" s="1"/>
  <c r="Y22" i="54"/>
  <c r="X22" i="54"/>
  <c r="W22" i="54"/>
  <c r="V22" i="54"/>
  <c r="U22" i="54"/>
  <c r="T22" i="54"/>
  <c r="S22" i="54"/>
  <c r="R22" i="54"/>
  <c r="Q22" i="54"/>
  <c r="P22" i="54"/>
  <c r="O21" i="54"/>
  <c r="N20" i="54"/>
  <c r="M20" i="54"/>
  <c r="L20" i="54"/>
  <c r="K20" i="54"/>
  <c r="J20" i="54"/>
  <c r="I20" i="54"/>
  <c r="I19" i="54" s="1"/>
  <c r="P16" i="54"/>
  <c r="J15" i="54"/>
  <c r="Y14" i="54"/>
  <c r="X14" i="54"/>
  <c r="W14" i="54"/>
  <c r="V14" i="54"/>
  <c r="U14" i="54"/>
  <c r="T14" i="54"/>
  <c r="S14" i="54"/>
  <c r="R14" i="54"/>
  <c r="Q14" i="54"/>
  <c r="P14" i="54"/>
  <c r="O13" i="54"/>
  <c r="N12" i="54"/>
  <c r="M12" i="54"/>
  <c r="L12" i="54"/>
  <c r="K12" i="54"/>
  <c r="J12" i="54"/>
  <c r="I12" i="54"/>
  <c r="I11" i="54" s="1"/>
  <c r="P8" i="54"/>
  <c r="Q8" i="54" s="1"/>
  <c r="R8" i="54" s="1"/>
  <c r="S8" i="54" s="1"/>
  <c r="T8" i="54" s="1"/>
  <c r="U8" i="54" s="1"/>
  <c r="V8" i="54" s="1"/>
  <c r="W8" i="54" s="1"/>
  <c r="X8" i="54" s="1"/>
  <c r="Y8" i="54" s="1"/>
  <c r="J7" i="54"/>
  <c r="Y6" i="54"/>
  <c r="X6" i="54"/>
  <c r="W6" i="54"/>
  <c r="V6" i="54"/>
  <c r="U6" i="54"/>
  <c r="T6" i="54"/>
  <c r="S6" i="54"/>
  <c r="R6" i="54"/>
  <c r="Q6" i="54"/>
  <c r="P6" i="54"/>
  <c r="O5" i="54"/>
  <c r="N4" i="54"/>
  <c r="M4" i="54"/>
  <c r="L4" i="54"/>
  <c r="K4" i="54"/>
  <c r="J4" i="54"/>
  <c r="I3" i="54"/>
  <c r="I4" i="54"/>
  <c r="P64" i="54"/>
  <c r="Q64" i="54" s="1"/>
  <c r="R64" i="54" s="1"/>
  <c r="S64" i="54" s="1"/>
  <c r="T64" i="54" s="1"/>
  <c r="U64" i="54" s="1"/>
  <c r="V64" i="54" s="1"/>
  <c r="W64" i="54" s="1"/>
  <c r="X64" i="54" s="1"/>
  <c r="Y64" i="54" s="1"/>
  <c r="J63" i="54"/>
  <c r="Y62" i="54"/>
  <c r="X62" i="54"/>
  <c r="W62" i="54"/>
  <c r="V62" i="54"/>
  <c r="U62" i="54"/>
  <c r="T62" i="54"/>
  <c r="S62" i="54"/>
  <c r="R62" i="54"/>
  <c r="Q62" i="54"/>
  <c r="P62" i="54"/>
  <c r="O61" i="54"/>
  <c r="N60" i="54"/>
  <c r="M60" i="54"/>
  <c r="L60" i="54"/>
  <c r="K60" i="54"/>
  <c r="J60" i="54"/>
  <c r="I60" i="54"/>
  <c r="I59" i="54"/>
  <c r="Q16" i="54"/>
  <c r="R16" i="54" s="1"/>
  <c r="S16" i="54" s="1"/>
  <c r="T16" i="54" s="1"/>
  <c r="U16" i="54" s="1"/>
  <c r="V16" i="54" s="1"/>
  <c r="W16" i="54" s="1"/>
  <c r="X16" i="54" s="1"/>
  <c r="Y16" i="54" s="1"/>
  <c r="K7" i="54"/>
  <c r="L7" i="54" s="1"/>
  <c r="M7" i="54" s="1"/>
  <c r="N7" i="54" s="1"/>
  <c r="O7" i="54" s="1"/>
  <c r="I75" i="54"/>
  <c r="I68" i="54"/>
  <c r="I67" i="54" s="1"/>
  <c r="K63" i="54"/>
  <c r="L63" i="54" s="1"/>
  <c r="M63" i="54" s="1"/>
  <c r="N63" i="54" s="1"/>
  <c r="O63" i="54" s="1"/>
  <c r="K15" i="54"/>
  <c r="L15" i="54" s="1"/>
  <c r="M15" i="54" s="1"/>
  <c r="N15" i="54" s="1"/>
  <c r="O15" i="54" s="1"/>
  <c r="A2" i="54"/>
  <c r="I1" i="54"/>
  <c r="I75" i="53"/>
  <c r="I68" i="53"/>
  <c r="I67" i="53"/>
  <c r="A32" i="26"/>
  <c r="A31" i="26"/>
  <c r="I60" i="53" s="1"/>
  <c r="I59" i="53" s="1"/>
  <c r="A30" i="26"/>
  <c r="I53" i="53" s="1"/>
  <c r="I52" i="53" s="1"/>
  <c r="A29" i="26"/>
  <c r="I46" i="53" s="1"/>
  <c r="I45" i="53" s="1"/>
  <c r="A28" i="26"/>
  <c r="I36" i="53" s="1"/>
  <c r="I35" i="53" s="1"/>
  <c r="A27" i="26"/>
  <c r="I28" i="53" s="1"/>
  <c r="I27" i="53" s="1"/>
  <c r="A26" i="26"/>
  <c r="I20" i="53" s="1"/>
  <c r="I19" i="53" s="1"/>
  <c r="A25" i="26"/>
  <c r="I12" i="53" s="1"/>
  <c r="I11" i="53" s="1"/>
  <c r="V31" i="26"/>
  <c r="U31" i="26"/>
  <c r="Y62" i="53" s="1"/>
  <c r="T31" i="26"/>
  <c r="X62" i="53" s="1"/>
  <c r="S31" i="26"/>
  <c r="W62" i="53" s="1"/>
  <c r="R31" i="26"/>
  <c r="V62" i="53" s="1"/>
  <c r="Q31" i="26"/>
  <c r="U62" i="53" s="1"/>
  <c r="P31" i="26"/>
  <c r="T62" i="53" s="1"/>
  <c r="O31" i="26"/>
  <c r="S62" i="53" s="1"/>
  <c r="N31" i="26"/>
  <c r="R62" i="53" s="1"/>
  <c r="M31" i="26"/>
  <c r="Q62" i="53" s="1"/>
  <c r="L31" i="26"/>
  <c r="K31" i="26"/>
  <c r="P64" i="53" s="1"/>
  <c r="Q64" i="53" s="1"/>
  <c r="R64" i="53" s="1"/>
  <c r="S64" i="53" s="1"/>
  <c r="T64" i="53" s="1"/>
  <c r="U64" i="53" s="1"/>
  <c r="V64" i="53" s="1"/>
  <c r="W64" i="53" s="1"/>
  <c r="X64" i="53" s="1"/>
  <c r="Y64" i="53" s="1"/>
  <c r="J31" i="26"/>
  <c r="I31" i="26"/>
  <c r="H31" i="26"/>
  <c r="J63" i="53" s="1"/>
  <c r="K63" i="53" s="1"/>
  <c r="L63" i="53" s="1"/>
  <c r="M63" i="53" s="1"/>
  <c r="N63" i="53" s="1"/>
  <c r="O63" i="53" s="1"/>
  <c r="G31" i="26"/>
  <c r="O61" i="53" s="1"/>
  <c r="F31" i="26"/>
  <c r="N60" i="53" s="1"/>
  <c r="E31" i="26"/>
  <c r="M60" i="53" s="1"/>
  <c r="D31" i="26"/>
  <c r="L60" i="53" s="1"/>
  <c r="C31" i="26"/>
  <c r="K60" i="53" s="1"/>
  <c r="B31" i="26"/>
  <c r="J60" i="53" s="1"/>
  <c r="V30" i="26"/>
  <c r="U30" i="26"/>
  <c r="Y55" i="53" s="1"/>
  <c r="T30" i="26"/>
  <c r="X55" i="53" s="1"/>
  <c r="S30" i="26"/>
  <c r="W55" i="53" s="1"/>
  <c r="R30" i="26"/>
  <c r="V55" i="53" s="1"/>
  <c r="Q30" i="26"/>
  <c r="U55" i="53" s="1"/>
  <c r="P30" i="26"/>
  <c r="T55" i="53" s="1"/>
  <c r="O30" i="26"/>
  <c r="S55" i="53" s="1"/>
  <c r="N30" i="26"/>
  <c r="R55" i="53" s="1"/>
  <c r="M30" i="26"/>
  <c r="Q55" i="53" s="1"/>
  <c r="L30" i="26"/>
  <c r="K30" i="26"/>
  <c r="P57" i="53" s="1"/>
  <c r="Q57" i="53" s="1"/>
  <c r="R57" i="53" s="1"/>
  <c r="S57" i="53" s="1"/>
  <c r="T57" i="53" s="1"/>
  <c r="U57" i="53" s="1"/>
  <c r="V57" i="53" s="1"/>
  <c r="W57" i="53" s="1"/>
  <c r="X57" i="53" s="1"/>
  <c r="Y57" i="53" s="1"/>
  <c r="J30" i="26"/>
  <c r="I30" i="26"/>
  <c r="H30" i="26"/>
  <c r="J56" i="53" s="1"/>
  <c r="K56" i="53" s="1"/>
  <c r="L56" i="53" s="1"/>
  <c r="M56" i="53" s="1"/>
  <c r="N56" i="53" s="1"/>
  <c r="O56" i="53" s="1"/>
  <c r="G30" i="26"/>
  <c r="O54" i="53" s="1"/>
  <c r="F30" i="26"/>
  <c r="N53" i="53" s="1"/>
  <c r="E30" i="26"/>
  <c r="M53" i="53" s="1"/>
  <c r="D30" i="26"/>
  <c r="L53" i="53" s="1"/>
  <c r="C30" i="26"/>
  <c r="K53" i="53" s="1"/>
  <c r="B30" i="26"/>
  <c r="J53" i="53" s="1"/>
  <c r="V29" i="26"/>
  <c r="U29" i="26"/>
  <c r="Y48" i="53" s="1"/>
  <c r="T29" i="26"/>
  <c r="X48" i="53" s="1"/>
  <c r="S29" i="26"/>
  <c r="W48" i="53" s="1"/>
  <c r="R29" i="26"/>
  <c r="V48" i="53" s="1"/>
  <c r="Q29" i="26"/>
  <c r="U48" i="53" s="1"/>
  <c r="P29" i="26"/>
  <c r="T48" i="53" s="1"/>
  <c r="O29" i="26"/>
  <c r="S48" i="53" s="1"/>
  <c r="N29" i="26"/>
  <c r="R48" i="53" s="1"/>
  <c r="M29" i="26"/>
  <c r="Q48" i="53" s="1"/>
  <c r="L29" i="26"/>
  <c r="K29" i="26"/>
  <c r="P50" i="53" s="1"/>
  <c r="Q50" i="53" s="1"/>
  <c r="R50" i="53" s="1"/>
  <c r="S50" i="53" s="1"/>
  <c r="T50" i="53" s="1"/>
  <c r="U50" i="53" s="1"/>
  <c r="V50" i="53" s="1"/>
  <c r="W50" i="53" s="1"/>
  <c r="X50" i="53" s="1"/>
  <c r="Y50" i="53" s="1"/>
  <c r="J29" i="26"/>
  <c r="I29" i="26"/>
  <c r="H29" i="26"/>
  <c r="J49" i="53" s="1"/>
  <c r="K49" i="53" s="1"/>
  <c r="L49" i="53" s="1"/>
  <c r="M49" i="53" s="1"/>
  <c r="N49" i="53" s="1"/>
  <c r="O49" i="53" s="1"/>
  <c r="G29" i="26"/>
  <c r="O47" i="53" s="1"/>
  <c r="F29" i="26"/>
  <c r="N46" i="53" s="1"/>
  <c r="E29" i="26"/>
  <c r="M46" i="53" s="1"/>
  <c r="D29" i="26"/>
  <c r="L46" i="53" s="1"/>
  <c r="C29" i="26"/>
  <c r="K46" i="53" s="1"/>
  <c r="B29" i="26"/>
  <c r="J46" i="53" s="1"/>
  <c r="V28" i="26"/>
  <c r="U28" i="26"/>
  <c r="Y38" i="53" s="1"/>
  <c r="T28" i="26"/>
  <c r="X38" i="53" s="1"/>
  <c r="S28" i="26"/>
  <c r="W38" i="53" s="1"/>
  <c r="R28" i="26"/>
  <c r="V38" i="53" s="1"/>
  <c r="Q28" i="26"/>
  <c r="U38" i="53" s="1"/>
  <c r="P28" i="26"/>
  <c r="T38" i="53" s="1"/>
  <c r="O28" i="26"/>
  <c r="S38" i="53" s="1"/>
  <c r="N28" i="26"/>
  <c r="R38" i="53" s="1"/>
  <c r="M28" i="26"/>
  <c r="Q38" i="53" s="1"/>
  <c r="L28" i="26"/>
  <c r="K28" i="26"/>
  <c r="P40" i="53" s="1"/>
  <c r="Q40" i="53" s="1"/>
  <c r="R40" i="53" s="1"/>
  <c r="S40" i="53" s="1"/>
  <c r="T40" i="53" s="1"/>
  <c r="U40" i="53" s="1"/>
  <c r="V40" i="53" s="1"/>
  <c r="W40" i="53" s="1"/>
  <c r="X40" i="53" s="1"/>
  <c r="Y40" i="53" s="1"/>
  <c r="J28" i="26"/>
  <c r="I28" i="26"/>
  <c r="H28" i="26"/>
  <c r="J39" i="53" s="1"/>
  <c r="K39" i="53" s="1"/>
  <c r="L39" i="53" s="1"/>
  <c r="M39" i="53" s="1"/>
  <c r="N39" i="53" s="1"/>
  <c r="O39" i="53" s="1"/>
  <c r="G28" i="26"/>
  <c r="O37" i="53" s="1"/>
  <c r="F28" i="26"/>
  <c r="N36" i="53" s="1"/>
  <c r="E28" i="26"/>
  <c r="M36" i="53" s="1"/>
  <c r="D28" i="26"/>
  <c r="L36" i="53" s="1"/>
  <c r="C28" i="26"/>
  <c r="K36" i="53" s="1"/>
  <c r="B28" i="26"/>
  <c r="J36" i="53" s="1"/>
  <c r="V27" i="26"/>
  <c r="U27" i="26"/>
  <c r="Y30" i="53" s="1"/>
  <c r="T27" i="26"/>
  <c r="X30" i="53" s="1"/>
  <c r="S27" i="26"/>
  <c r="W30" i="53" s="1"/>
  <c r="R27" i="26"/>
  <c r="V30" i="53" s="1"/>
  <c r="Q27" i="26"/>
  <c r="U30" i="53" s="1"/>
  <c r="P27" i="26"/>
  <c r="T30" i="53" s="1"/>
  <c r="O27" i="26"/>
  <c r="S30" i="53" s="1"/>
  <c r="N27" i="26"/>
  <c r="R30" i="53" s="1"/>
  <c r="M27" i="26"/>
  <c r="Q30" i="53" s="1"/>
  <c r="L27" i="26"/>
  <c r="K27" i="26"/>
  <c r="P32" i="53" s="1"/>
  <c r="Q32" i="53" s="1"/>
  <c r="R32" i="53" s="1"/>
  <c r="S32" i="53" s="1"/>
  <c r="T32" i="53" s="1"/>
  <c r="U32" i="53" s="1"/>
  <c r="V32" i="53" s="1"/>
  <c r="W32" i="53" s="1"/>
  <c r="X32" i="53" s="1"/>
  <c r="Y32" i="53" s="1"/>
  <c r="J27" i="26"/>
  <c r="I27" i="26"/>
  <c r="H27" i="26"/>
  <c r="J31" i="53" s="1"/>
  <c r="K31" i="53" s="1"/>
  <c r="L31" i="53" s="1"/>
  <c r="M31" i="53" s="1"/>
  <c r="N31" i="53" s="1"/>
  <c r="O31" i="53" s="1"/>
  <c r="G27" i="26"/>
  <c r="O29" i="53" s="1"/>
  <c r="F27" i="26"/>
  <c r="N28" i="53" s="1"/>
  <c r="E27" i="26"/>
  <c r="M28" i="53" s="1"/>
  <c r="D27" i="26"/>
  <c r="L28" i="53" s="1"/>
  <c r="C27" i="26"/>
  <c r="K28" i="53" s="1"/>
  <c r="B27" i="26"/>
  <c r="J28" i="53" s="1"/>
  <c r="V26" i="26"/>
  <c r="U26" i="26"/>
  <c r="Y22" i="53" s="1"/>
  <c r="T26" i="26"/>
  <c r="X22" i="53" s="1"/>
  <c r="S26" i="26"/>
  <c r="W22" i="53" s="1"/>
  <c r="R26" i="26"/>
  <c r="V22" i="53" s="1"/>
  <c r="Q26" i="26"/>
  <c r="U22" i="53" s="1"/>
  <c r="P26" i="26"/>
  <c r="T22" i="53" s="1"/>
  <c r="O26" i="26"/>
  <c r="S22" i="53" s="1"/>
  <c r="N26" i="26"/>
  <c r="R22" i="53" s="1"/>
  <c r="M26" i="26"/>
  <c r="Q22" i="53" s="1"/>
  <c r="L26" i="26"/>
  <c r="K26" i="26"/>
  <c r="P24" i="53" s="1"/>
  <c r="Q24" i="53" s="1"/>
  <c r="R24" i="53" s="1"/>
  <c r="S24" i="53" s="1"/>
  <c r="T24" i="53" s="1"/>
  <c r="U24" i="53" s="1"/>
  <c r="V24" i="53" s="1"/>
  <c r="W24" i="53" s="1"/>
  <c r="X24" i="53" s="1"/>
  <c r="Y24" i="53" s="1"/>
  <c r="J26" i="26"/>
  <c r="I26" i="26"/>
  <c r="H26" i="26"/>
  <c r="J23" i="53" s="1"/>
  <c r="K23" i="53" s="1"/>
  <c r="L23" i="53" s="1"/>
  <c r="M23" i="53" s="1"/>
  <c r="N23" i="53" s="1"/>
  <c r="O23" i="53" s="1"/>
  <c r="G26" i="26"/>
  <c r="O21" i="53" s="1"/>
  <c r="F26" i="26"/>
  <c r="N20" i="53" s="1"/>
  <c r="E26" i="26"/>
  <c r="M20" i="53" s="1"/>
  <c r="D26" i="26"/>
  <c r="L20" i="53" s="1"/>
  <c r="C26" i="26"/>
  <c r="K20" i="53" s="1"/>
  <c r="B26" i="26"/>
  <c r="J20" i="53" s="1"/>
  <c r="V32" i="26"/>
  <c r="U32" i="26"/>
  <c r="T32" i="26"/>
  <c r="S25" i="26"/>
  <c r="W14" i="53" s="1"/>
  <c r="R25" i="26"/>
  <c r="V14" i="53" s="1"/>
  <c r="Q25" i="26"/>
  <c r="U14" i="53" s="1"/>
  <c r="P32" i="26"/>
  <c r="O32" i="26"/>
  <c r="N32" i="26"/>
  <c r="M32" i="26"/>
  <c r="L32" i="26"/>
  <c r="K25" i="26"/>
  <c r="P16" i="53" s="1"/>
  <c r="Q16" i="53" s="1"/>
  <c r="R16" i="53" s="1"/>
  <c r="S16" i="53" s="1"/>
  <c r="T16" i="53" s="1"/>
  <c r="U16" i="53" s="1"/>
  <c r="V16" i="53" s="1"/>
  <c r="W16" i="53" s="1"/>
  <c r="X16" i="53" s="1"/>
  <c r="Y16" i="53" s="1"/>
  <c r="J25" i="26"/>
  <c r="I25" i="26"/>
  <c r="H32" i="26"/>
  <c r="G32" i="26"/>
  <c r="F32" i="26"/>
  <c r="E32" i="26"/>
  <c r="D32" i="26"/>
  <c r="C25" i="26"/>
  <c r="K12" i="53" s="1"/>
  <c r="B25" i="26"/>
  <c r="J12" i="53" s="1"/>
  <c r="I3" i="53"/>
  <c r="A2" i="53"/>
  <c r="I1" i="53"/>
  <c r="I75" i="52"/>
  <c r="I68" i="52"/>
  <c r="I67" i="52" s="1"/>
  <c r="I60" i="52"/>
  <c r="I59" i="52" s="1"/>
  <c r="I3" i="52"/>
  <c r="A2" i="52"/>
  <c r="I1" i="52"/>
  <c r="I123" i="51"/>
  <c r="I115" i="51"/>
  <c r="A2" i="51"/>
  <c r="I1" i="51"/>
  <c r="I19" i="50"/>
  <c r="I20" i="50"/>
  <c r="A2" i="50"/>
  <c r="I1" i="50"/>
  <c r="A2" i="49"/>
  <c r="I1" i="49"/>
  <c r="P38" i="53" l="1"/>
  <c r="AA28" i="26"/>
  <c r="Z28" i="26" s="1"/>
  <c r="Y28" i="26"/>
  <c r="X28" i="26" s="1"/>
  <c r="P55" i="53"/>
  <c r="AA30" i="26"/>
  <c r="Z30" i="26" s="1"/>
  <c r="Y30" i="26"/>
  <c r="X30" i="26" s="1"/>
  <c r="P48" i="53"/>
  <c r="AA29" i="26"/>
  <c r="Z29" i="26" s="1"/>
  <c r="Y29" i="26"/>
  <c r="X29" i="26" s="1"/>
  <c r="P30" i="53"/>
  <c r="AA27" i="26"/>
  <c r="Z27" i="26" s="1"/>
  <c r="Y27" i="26"/>
  <c r="X27" i="26" s="1"/>
  <c r="P22" i="53"/>
  <c r="Y26" i="26"/>
  <c r="X26" i="26" s="1"/>
  <c r="AA26" i="26"/>
  <c r="Z26" i="26" s="1"/>
  <c r="P62" i="53"/>
  <c r="Y31" i="26"/>
  <c r="X31" i="26" s="1"/>
  <c r="AA31" i="26"/>
  <c r="Z31" i="26" s="1"/>
  <c r="J710" i="56"/>
  <c r="N709" i="56"/>
  <c r="K709" i="56" s="1"/>
  <c r="O707" i="56"/>
  <c r="P707" i="56"/>
  <c r="L708" i="56"/>
  <c r="M708" i="56"/>
  <c r="P611" i="56"/>
  <c r="O611" i="56"/>
  <c r="L612" i="56"/>
  <c r="M612" i="56"/>
  <c r="N613" i="56"/>
  <c r="K613" i="56" s="1"/>
  <c r="J614" i="56"/>
  <c r="P515" i="56"/>
  <c r="O515" i="56"/>
  <c r="K517" i="56"/>
  <c r="J518" i="56"/>
  <c r="M516" i="56"/>
  <c r="L516" i="56"/>
  <c r="P420" i="56"/>
  <c r="O420" i="56"/>
  <c r="N422" i="56"/>
  <c r="K422" i="56" s="1"/>
  <c r="J423" i="56"/>
  <c r="M421" i="56"/>
  <c r="L421" i="56"/>
  <c r="N324" i="56"/>
  <c r="K324" i="56" s="1"/>
  <c r="J325" i="56"/>
  <c r="M323" i="56"/>
  <c r="L323" i="56"/>
  <c r="O322" i="56"/>
  <c r="P322" i="56"/>
  <c r="M227" i="56"/>
  <c r="L227" i="56"/>
  <c r="N228" i="56"/>
  <c r="K228" i="56" s="1"/>
  <c r="J229" i="56"/>
  <c r="O226" i="56"/>
  <c r="P226" i="56"/>
  <c r="I32" i="26"/>
  <c r="Q32" i="26"/>
  <c r="D25" i="26"/>
  <c r="L12" i="53" s="1"/>
  <c r="L25" i="26"/>
  <c r="T25" i="26"/>
  <c r="X14" i="53" s="1"/>
  <c r="B32" i="26"/>
  <c r="J32" i="26"/>
  <c r="R32" i="26"/>
  <c r="E25" i="26"/>
  <c r="M12" i="53" s="1"/>
  <c r="M25" i="26"/>
  <c r="Q14" i="53" s="1"/>
  <c r="U25" i="26"/>
  <c r="Y14" i="53" s="1"/>
  <c r="C32" i="26"/>
  <c r="K32" i="26"/>
  <c r="S32" i="26"/>
  <c r="F25" i="26"/>
  <c r="N12" i="53" s="1"/>
  <c r="N25" i="26"/>
  <c r="R14" i="53" s="1"/>
  <c r="V25" i="26"/>
  <c r="G25" i="26"/>
  <c r="O13" i="53" s="1"/>
  <c r="O25" i="26"/>
  <c r="S14" i="53" s="1"/>
  <c r="H25" i="26"/>
  <c r="J15" i="53" s="1"/>
  <c r="K15" i="53" s="1"/>
  <c r="L15" i="53" s="1"/>
  <c r="M15" i="53" s="1"/>
  <c r="N15" i="53" s="1"/>
  <c r="O15" i="53" s="1"/>
  <c r="P25" i="26"/>
  <c r="T14" i="53" s="1"/>
  <c r="P130" i="56"/>
  <c r="O130" i="56"/>
  <c r="N132" i="56"/>
  <c r="K132" i="56" s="1"/>
  <c r="J133" i="56"/>
  <c r="M131" i="56"/>
  <c r="L131" i="56"/>
  <c r="P96" i="48"/>
  <c r="J95" i="48"/>
  <c r="Y94" i="48"/>
  <c r="X94" i="48"/>
  <c r="W94" i="48"/>
  <c r="V94" i="48"/>
  <c r="U94" i="48"/>
  <c r="T94" i="48"/>
  <c r="S94" i="48"/>
  <c r="R94" i="48"/>
  <c r="Q94" i="48"/>
  <c r="P94" i="48"/>
  <c r="O93" i="48"/>
  <c r="N92" i="48"/>
  <c r="M92" i="48"/>
  <c r="L92" i="48"/>
  <c r="K92" i="48"/>
  <c r="J92" i="48"/>
  <c r="I92" i="48"/>
  <c r="I91" i="48"/>
  <c r="P88" i="48"/>
  <c r="J87" i="48"/>
  <c r="K87" i="48" s="1"/>
  <c r="L87" i="48" s="1"/>
  <c r="M87" i="48" s="1"/>
  <c r="N87" i="48" s="1"/>
  <c r="O87" i="48" s="1"/>
  <c r="Y86" i="48"/>
  <c r="X86" i="48"/>
  <c r="W86" i="48"/>
  <c r="V86" i="48"/>
  <c r="U86" i="48"/>
  <c r="T86" i="48"/>
  <c r="S86" i="48"/>
  <c r="R86" i="48"/>
  <c r="Q86" i="48"/>
  <c r="P86" i="48"/>
  <c r="O85" i="48"/>
  <c r="N84" i="48"/>
  <c r="M84" i="48"/>
  <c r="L84" i="48"/>
  <c r="K84" i="48"/>
  <c r="J84" i="48"/>
  <c r="I84" i="48"/>
  <c r="I83" i="48"/>
  <c r="P80" i="48"/>
  <c r="J79" i="48"/>
  <c r="Y78" i="48"/>
  <c r="X78" i="48"/>
  <c r="W78" i="48"/>
  <c r="V78" i="48"/>
  <c r="U78" i="48"/>
  <c r="T78" i="48"/>
  <c r="S78" i="48"/>
  <c r="R78" i="48"/>
  <c r="Q78" i="48"/>
  <c r="P78" i="48"/>
  <c r="O77" i="48"/>
  <c r="N76" i="48"/>
  <c r="M76" i="48"/>
  <c r="L76" i="48"/>
  <c r="K76" i="48"/>
  <c r="J76" i="48"/>
  <c r="I76" i="48"/>
  <c r="I75" i="48"/>
  <c r="P72" i="48"/>
  <c r="J71" i="48"/>
  <c r="K71" i="48" s="1"/>
  <c r="L71" i="48" s="1"/>
  <c r="M71" i="48" s="1"/>
  <c r="N71" i="48" s="1"/>
  <c r="O71" i="48" s="1"/>
  <c r="Y70" i="48"/>
  <c r="X70" i="48"/>
  <c r="W70" i="48"/>
  <c r="V70" i="48"/>
  <c r="U70" i="48"/>
  <c r="T70" i="48"/>
  <c r="S70" i="48"/>
  <c r="R70" i="48"/>
  <c r="Q70" i="48"/>
  <c r="P70" i="48"/>
  <c r="O69" i="48"/>
  <c r="N68" i="48"/>
  <c r="M68" i="48"/>
  <c r="L68" i="48"/>
  <c r="K68" i="48"/>
  <c r="J68" i="48"/>
  <c r="I68" i="48"/>
  <c r="I67" i="48"/>
  <c r="P64" i="48"/>
  <c r="J63" i="48"/>
  <c r="Y62" i="48"/>
  <c r="X62" i="48"/>
  <c r="W62" i="48"/>
  <c r="V62" i="48"/>
  <c r="U62" i="48"/>
  <c r="T62" i="48"/>
  <c r="S62" i="48"/>
  <c r="R62" i="48"/>
  <c r="Q62" i="48"/>
  <c r="P62" i="48"/>
  <c r="O61" i="48"/>
  <c r="N60" i="48"/>
  <c r="M60" i="48"/>
  <c r="L60" i="48"/>
  <c r="K60" i="48"/>
  <c r="J60" i="48"/>
  <c r="I60" i="48"/>
  <c r="I59" i="48"/>
  <c r="Q96" i="48"/>
  <c r="R96" i="48" s="1"/>
  <c r="S96" i="48" s="1"/>
  <c r="T96" i="48" s="1"/>
  <c r="U96" i="48" s="1"/>
  <c r="V96" i="48" s="1"/>
  <c r="W96" i="48" s="1"/>
  <c r="X96" i="48" s="1"/>
  <c r="Y96" i="48" s="1"/>
  <c r="K95" i="48"/>
  <c r="L95" i="48" s="1"/>
  <c r="M95" i="48" s="1"/>
  <c r="N95" i="48" s="1"/>
  <c r="O95" i="48" s="1"/>
  <c r="Q88" i="48"/>
  <c r="R88" i="48" s="1"/>
  <c r="S88" i="48" s="1"/>
  <c r="T88" i="48" s="1"/>
  <c r="U88" i="48" s="1"/>
  <c r="V88" i="48" s="1"/>
  <c r="W88" i="48" s="1"/>
  <c r="X88" i="48" s="1"/>
  <c r="Y88" i="48" s="1"/>
  <c r="Q80" i="48"/>
  <c r="R80" i="48" s="1"/>
  <c r="S80" i="48" s="1"/>
  <c r="T80" i="48" s="1"/>
  <c r="U80" i="48" s="1"/>
  <c r="V80" i="48" s="1"/>
  <c r="W80" i="48" s="1"/>
  <c r="X80" i="48" s="1"/>
  <c r="Y80" i="48" s="1"/>
  <c r="K79" i="48"/>
  <c r="L79" i="48" s="1"/>
  <c r="M79" i="48" s="1"/>
  <c r="N79" i="48" s="1"/>
  <c r="O79" i="48" s="1"/>
  <c r="R72" i="48"/>
  <c r="S72" i="48" s="1"/>
  <c r="T72" i="48" s="1"/>
  <c r="U72" i="48" s="1"/>
  <c r="V72" i="48" s="1"/>
  <c r="W72" i="48" s="1"/>
  <c r="X72" i="48" s="1"/>
  <c r="Y72" i="48" s="1"/>
  <c r="Q72" i="48"/>
  <c r="Q64" i="48"/>
  <c r="R64" i="48" s="1"/>
  <c r="S64" i="48" s="1"/>
  <c r="T64" i="48" s="1"/>
  <c r="U64" i="48" s="1"/>
  <c r="V64" i="48" s="1"/>
  <c r="W64" i="48" s="1"/>
  <c r="X64" i="48" s="1"/>
  <c r="Y64" i="48" s="1"/>
  <c r="L63" i="48"/>
  <c r="M63" i="48" s="1"/>
  <c r="N63" i="48" s="1"/>
  <c r="O63" i="48" s="1"/>
  <c r="K63" i="48"/>
  <c r="A2" i="48"/>
  <c r="I1" i="48"/>
  <c r="I83" i="47"/>
  <c r="I75" i="47"/>
  <c r="I67" i="47"/>
  <c r="I92" i="47"/>
  <c r="I91" i="47"/>
  <c r="I84" i="47"/>
  <c r="I76" i="47"/>
  <c r="I68" i="47"/>
  <c r="A34" i="22"/>
  <c r="A33" i="22"/>
  <c r="A10" i="22"/>
  <c r="A9" i="22"/>
  <c r="A18" i="22"/>
  <c r="A17" i="22"/>
  <c r="P17" i="47"/>
  <c r="Q17" i="47" s="1"/>
  <c r="R17" i="47" s="1"/>
  <c r="S17" i="47" s="1"/>
  <c r="T17" i="47" s="1"/>
  <c r="U17" i="47" s="1"/>
  <c r="V17" i="47" s="1"/>
  <c r="W17" i="47" s="1"/>
  <c r="X17" i="47" s="1"/>
  <c r="Y17" i="47" s="1"/>
  <c r="A2" i="47"/>
  <c r="I1" i="47"/>
  <c r="I11" i="46"/>
  <c r="I12" i="46"/>
  <c r="A2" i="46"/>
  <c r="I1" i="46"/>
  <c r="P80" i="45"/>
  <c r="J79" i="45"/>
  <c r="Y78" i="45"/>
  <c r="X78" i="45"/>
  <c r="W78" i="45"/>
  <c r="V78" i="45"/>
  <c r="U78" i="45"/>
  <c r="T78" i="45"/>
  <c r="S78" i="45"/>
  <c r="R78" i="45"/>
  <c r="Q78" i="45"/>
  <c r="P78" i="45"/>
  <c r="O77" i="45"/>
  <c r="N76" i="45"/>
  <c r="M76" i="45"/>
  <c r="L76" i="45"/>
  <c r="K76" i="45"/>
  <c r="J76" i="45"/>
  <c r="I76" i="45"/>
  <c r="I75" i="45"/>
  <c r="P72" i="45"/>
  <c r="Q72" i="45" s="1"/>
  <c r="R72" i="45" s="1"/>
  <c r="S72" i="45" s="1"/>
  <c r="T72" i="45" s="1"/>
  <c r="U72" i="45" s="1"/>
  <c r="V72" i="45" s="1"/>
  <c r="W72" i="45" s="1"/>
  <c r="X72" i="45" s="1"/>
  <c r="Y72" i="45" s="1"/>
  <c r="J71" i="45"/>
  <c r="K71" i="45" s="1"/>
  <c r="L71" i="45" s="1"/>
  <c r="M71" i="45" s="1"/>
  <c r="N71" i="45" s="1"/>
  <c r="O71" i="45" s="1"/>
  <c r="Y70" i="45"/>
  <c r="X70" i="45"/>
  <c r="W70" i="45"/>
  <c r="V70" i="45"/>
  <c r="U70" i="45"/>
  <c r="T70" i="45"/>
  <c r="S70" i="45"/>
  <c r="R70" i="45"/>
  <c r="Q70" i="45"/>
  <c r="P70" i="45"/>
  <c r="O69" i="45"/>
  <c r="N68" i="45"/>
  <c r="M68" i="45"/>
  <c r="L68" i="45"/>
  <c r="K68" i="45"/>
  <c r="J68" i="45"/>
  <c r="I68" i="45"/>
  <c r="I67" i="45"/>
  <c r="P64" i="45"/>
  <c r="J63" i="45"/>
  <c r="K63" i="45" s="1"/>
  <c r="L63" i="45" s="1"/>
  <c r="M63" i="45" s="1"/>
  <c r="N63" i="45" s="1"/>
  <c r="O63" i="45" s="1"/>
  <c r="Y62" i="45"/>
  <c r="X62" i="45"/>
  <c r="W62" i="45"/>
  <c r="V62" i="45"/>
  <c r="U62" i="45"/>
  <c r="T62" i="45"/>
  <c r="S62" i="45"/>
  <c r="R62" i="45"/>
  <c r="Q62" i="45"/>
  <c r="P62" i="45"/>
  <c r="O61" i="45"/>
  <c r="N60" i="45"/>
  <c r="M60" i="45"/>
  <c r="L60" i="45"/>
  <c r="K60" i="45"/>
  <c r="J60" i="45"/>
  <c r="I60" i="45"/>
  <c r="I59" i="45"/>
  <c r="P57" i="45"/>
  <c r="Q57" i="45" s="1"/>
  <c r="R57" i="45" s="1"/>
  <c r="S57" i="45" s="1"/>
  <c r="T57" i="45" s="1"/>
  <c r="U57" i="45" s="1"/>
  <c r="V57" i="45" s="1"/>
  <c r="W57" i="45" s="1"/>
  <c r="X57" i="45" s="1"/>
  <c r="Y57" i="45" s="1"/>
  <c r="J56" i="45"/>
  <c r="Y55" i="45"/>
  <c r="X55" i="45"/>
  <c r="W55" i="45"/>
  <c r="V55" i="45"/>
  <c r="U55" i="45"/>
  <c r="T55" i="45"/>
  <c r="S55" i="45"/>
  <c r="R55" i="45"/>
  <c r="Q55" i="45"/>
  <c r="P55" i="45"/>
  <c r="O54" i="45"/>
  <c r="N53" i="45"/>
  <c r="M53" i="45"/>
  <c r="L53" i="45"/>
  <c r="K53" i="45"/>
  <c r="J53" i="45"/>
  <c r="I53" i="45"/>
  <c r="I52" i="45"/>
  <c r="P50" i="45"/>
  <c r="J49" i="45"/>
  <c r="Y48" i="45"/>
  <c r="X48" i="45"/>
  <c r="W48" i="45"/>
  <c r="V48" i="45"/>
  <c r="U48" i="45"/>
  <c r="T48" i="45"/>
  <c r="S48" i="45"/>
  <c r="R48" i="45"/>
  <c r="Q48" i="45"/>
  <c r="P48" i="45"/>
  <c r="O47" i="45"/>
  <c r="N46" i="45"/>
  <c r="M46" i="45"/>
  <c r="L46" i="45"/>
  <c r="K46" i="45"/>
  <c r="J46" i="45"/>
  <c r="I46" i="45"/>
  <c r="I45" i="45"/>
  <c r="P40" i="45"/>
  <c r="Q40" i="45" s="1"/>
  <c r="R40" i="45" s="1"/>
  <c r="S40" i="45" s="1"/>
  <c r="T40" i="45" s="1"/>
  <c r="U40" i="45" s="1"/>
  <c r="V40" i="45" s="1"/>
  <c r="W40" i="45" s="1"/>
  <c r="X40" i="45" s="1"/>
  <c r="Y40" i="45" s="1"/>
  <c r="J39" i="45"/>
  <c r="K39" i="45" s="1"/>
  <c r="L39" i="45" s="1"/>
  <c r="M39" i="45" s="1"/>
  <c r="N39" i="45" s="1"/>
  <c r="O39" i="45" s="1"/>
  <c r="Y38" i="45"/>
  <c r="X38" i="45"/>
  <c r="W38" i="45"/>
  <c r="V38" i="45"/>
  <c r="U38" i="45"/>
  <c r="T38" i="45"/>
  <c r="S38" i="45"/>
  <c r="R38" i="45"/>
  <c r="Q38" i="45"/>
  <c r="P38" i="45"/>
  <c r="O37" i="45"/>
  <c r="N36" i="45"/>
  <c r="M36" i="45"/>
  <c r="L36" i="45"/>
  <c r="K36" i="45"/>
  <c r="J36" i="45"/>
  <c r="I36" i="45"/>
  <c r="I35" i="45"/>
  <c r="Q80" i="45"/>
  <c r="R80" i="45" s="1"/>
  <c r="S80" i="45" s="1"/>
  <c r="T80" i="45" s="1"/>
  <c r="U80" i="45" s="1"/>
  <c r="V80" i="45" s="1"/>
  <c r="W80" i="45" s="1"/>
  <c r="X80" i="45" s="1"/>
  <c r="Y80" i="45" s="1"/>
  <c r="K79" i="45"/>
  <c r="L79" i="45" s="1"/>
  <c r="M79" i="45" s="1"/>
  <c r="N79" i="45" s="1"/>
  <c r="O79" i="45" s="1"/>
  <c r="Q64" i="45"/>
  <c r="R64" i="45" s="1"/>
  <c r="S64" i="45" s="1"/>
  <c r="T64" i="45" s="1"/>
  <c r="U64" i="45" s="1"/>
  <c r="V64" i="45" s="1"/>
  <c r="W64" i="45" s="1"/>
  <c r="X64" i="45" s="1"/>
  <c r="Y64" i="45" s="1"/>
  <c r="K56" i="45"/>
  <c r="L56" i="45" s="1"/>
  <c r="M56" i="45" s="1"/>
  <c r="N56" i="45" s="1"/>
  <c r="O56" i="45" s="1"/>
  <c r="Q50" i="45"/>
  <c r="R50" i="45" s="1"/>
  <c r="S50" i="45" s="1"/>
  <c r="T50" i="45" s="1"/>
  <c r="U50" i="45" s="1"/>
  <c r="V50" i="45" s="1"/>
  <c r="W50" i="45" s="1"/>
  <c r="X50" i="45" s="1"/>
  <c r="Y50" i="45" s="1"/>
  <c r="K49" i="45"/>
  <c r="L49" i="45" s="1"/>
  <c r="M49" i="45" s="1"/>
  <c r="N49" i="45" s="1"/>
  <c r="O49" i="45" s="1"/>
  <c r="A2" i="45"/>
  <c r="I1" i="45"/>
  <c r="U22" i="26"/>
  <c r="T22" i="26"/>
  <c r="S22" i="26"/>
  <c r="R22" i="26"/>
  <c r="Q22" i="26"/>
  <c r="P22" i="26"/>
  <c r="O22" i="26"/>
  <c r="N22" i="26"/>
  <c r="M22" i="26"/>
  <c r="L22" i="26"/>
  <c r="G22" i="26"/>
  <c r="F22" i="26"/>
  <c r="E22" i="26"/>
  <c r="D22" i="26"/>
  <c r="C22" i="26"/>
  <c r="B22" i="26"/>
  <c r="U21" i="26"/>
  <c r="T21" i="26"/>
  <c r="S21" i="26"/>
  <c r="R21" i="26"/>
  <c r="Q21" i="26"/>
  <c r="P21" i="26"/>
  <c r="O21" i="26"/>
  <c r="N21" i="26"/>
  <c r="M21" i="26"/>
  <c r="L21" i="26"/>
  <c r="G21" i="26"/>
  <c r="F21" i="26"/>
  <c r="E21" i="26"/>
  <c r="D21" i="26"/>
  <c r="C21" i="26"/>
  <c r="B21" i="26"/>
  <c r="A21" i="26"/>
  <c r="U19" i="26"/>
  <c r="T19" i="26"/>
  <c r="S19" i="26"/>
  <c r="R19" i="26"/>
  <c r="Q19" i="26"/>
  <c r="P19" i="26"/>
  <c r="O19" i="26"/>
  <c r="N19" i="26"/>
  <c r="M19" i="26"/>
  <c r="L19" i="26"/>
  <c r="G19" i="26"/>
  <c r="F19" i="26"/>
  <c r="E19" i="26"/>
  <c r="D19" i="26"/>
  <c r="C19" i="26"/>
  <c r="B19" i="26"/>
  <c r="A19" i="26"/>
  <c r="U18" i="26"/>
  <c r="T18" i="26"/>
  <c r="S18" i="26"/>
  <c r="R18" i="26"/>
  <c r="Q18" i="26"/>
  <c r="P18" i="26"/>
  <c r="O18" i="26"/>
  <c r="N18" i="26"/>
  <c r="M18" i="26"/>
  <c r="L18" i="26"/>
  <c r="G18" i="26"/>
  <c r="F18" i="26"/>
  <c r="E18" i="26"/>
  <c r="D18" i="26"/>
  <c r="C18" i="26"/>
  <c r="B18" i="26"/>
  <c r="A18" i="26"/>
  <c r="U17" i="26"/>
  <c r="T17" i="26"/>
  <c r="S17" i="26"/>
  <c r="R17" i="26"/>
  <c r="Q17" i="26"/>
  <c r="P17" i="26"/>
  <c r="O17" i="26"/>
  <c r="N17" i="26"/>
  <c r="M17" i="26"/>
  <c r="L17" i="26"/>
  <c r="G17" i="26"/>
  <c r="F17" i="26"/>
  <c r="E17" i="26"/>
  <c r="D17" i="26"/>
  <c r="C17" i="26"/>
  <c r="B17" i="26"/>
  <c r="A17" i="26"/>
  <c r="U16" i="26"/>
  <c r="T16" i="26"/>
  <c r="S16" i="26"/>
  <c r="R16" i="26"/>
  <c r="Q16" i="26"/>
  <c r="P16" i="26"/>
  <c r="O16" i="26"/>
  <c r="N16" i="26"/>
  <c r="M16" i="26"/>
  <c r="L16" i="26"/>
  <c r="G16" i="26"/>
  <c r="F16" i="26"/>
  <c r="E16" i="26"/>
  <c r="D16" i="26"/>
  <c r="C16" i="26"/>
  <c r="B16" i="26"/>
  <c r="A16" i="26"/>
  <c r="U15" i="26"/>
  <c r="T15" i="26"/>
  <c r="S15" i="26"/>
  <c r="R15" i="26"/>
  <c r="Q15" i="26"/>
  <c r="P15" i="26"/>
  <c r="O15" i="26"/>
  <c r="N15" i="26"/>
  <c r="M15" i="26"/>
  <c r="L15" i="26"/>
  <c r="G15" i="26"/>
  <c r="F15" i="26"/>
  <c r="E15" i="26"/>
  <c r="D15" i="26"/>
  <c r="C15" i="26"/>
  <c r="B15" i="26"/>
  <c r="A15" i="26"/>
  <c r="U14" i="26"/>
  <c r="T14" i="26"/>
  <c r="S14" i="26"/>
  <c r="R14" i="26"/>
  <c r="Q14" i="26"/>
  <c r="P14" i="26"/>
  <c r="O14" i="26"/>
  <c r="N14" i="26"/>
  <c r="M14" i="26"/>
  <c r="L14" i="26"/>
  <c r="G14" i="26"/>
  <c r="F14" i="26"/>
  <c r="E14" i="26"/>
  <c r="D14" i="26"/>
  <c r="C14" i="26"/>
  <c r="B14" i="26"/>
  <c r="A14" i="26"/>
  <c r="U13" i="26"/>
  <c r="T13" i="26"/>
  <c r="S13" i="26"/>
  <c r="R13" i="26"/>
  <c r="Q13" i="26"/>
  <c r="P13" i="26"/>
  <c r="O13" i="26"/>
  <c r="N13" i="26"/>
  <c r="M13" i="26"/>
  <c r="L13" i="26"/>
  <c r="G13" i="26"/>
  <c r="F13" i="26"/>
  <c r="E13" i="26"/>
  <c r="D13" i="26"/>
  <c r="C13" i="26"/>
  <c r="B13" i="26"/>
  <c r="A13" i="26"/>
  <c r="U12" i="26"/>
  <c r="T12" i="26"/>
  <c r="S12" i="26"/>
  <c r="R12" i="26"/>
  <c r="Q12" i="26"/>
  <c r="P12" i="26"/>
  <c r="O12" i="26"/>
  <c r="N12" i="26"/>
  <c r="M12" i="26"/>
  <c r="L12" i="26"/>
  <c r="G12" i="26"/>
  <c r="F12" i="26"/>
  <c r="E12" i="26"/>
  <c r="D12" i="26"/>
  <c r="C12" i="26"/>
  <c r="B12" i="26"/>
  <c r="A12" i="26"/>
  <c r="U11" i="26"/>
  <c r="T11" i="26"/>
  <c r="S11" i="26"/>
  <c r="R11" i="26"/>
  <c r="Q11" i="26"/>
  <c r="P11" i="26"/>
  <c r="O11" i="26"/>
  <c r="N11" i="26"/>
  <c r="M11" i="26"/>
  <c r="L11" i="26"/>
  <c r="G11" i="26"/>
  <c r="F11" i="26"/>
  <c r="E11" i="26"/>
  <c r="D11" i="26"/>
  <c r="C11" i="26"/>
  <c r="B11" i="26"/>
  <c r="A11" i="26"/>
  <c r="U10" i="26"/>
  <c r="T10" i="26"/>
  <c r="S10" i="26"/>
  <c r="R10" i="26"/>
  <c r="Q10" i="26"/>
  <c r="P10" i="26"/>
  <c r="O10" i="26"/>
  <c r="N10" i="26"/>
  <c r="M10" i="26"/>
  <c r="L10" i="26"/>
  <c r="G10" i="26"/>
  <c r="F10" i="26"/>
  <c r="E10" i="26"/>
  <c r="D10" i="26"/>
  <c r="C10" i="26"/>
  <c r="B10" i="26"/>
  <c r="A10" i="26"/>
  <c r="A7" i="26"/>
  <c r="V5" i="26"/>
  <c r="U5" i="26"/>
  <c r="T5" i="26"/>
  <c r="S5" i="26"/>
  <c r="R5" i="26"/>
  <c r="Q5" i="26"/>
  <c r="P5" i="26"/>
  <c r="O5" i="26"/>
  <c r="N5" i="26"/>
  <c r="M5" i="26"/>
  <c r="L5" i="26"/>
  <c r="K5" i="26"/>
  <c r="J5" i="26"/>
  <c r="I5" i="26"/>
  <c r="H5" i="26"/>
  <c r="G5" i="26"/>
  <c r="F5" i="26"/>
  <c r="E5" i="26"/>
  <c r="D5" i="26"/>
  <c r="C5" i="26"/>
  <c r="B5" i="26"/>
  <c r="A5" i="26"/>
  <c r="V4" i="26"/>
  <c r="U4" i="26"/>
  <c r="T4" i="26"/>
  <c r="S4" i="26"/>
  <c r="R4" i="26"/>
  <c r="Q4" i="26"/>
  <c r="P4" i="26"/>
  <c r="O4" i="26"/>
  <c r="N4" i="26"/>
  <c r="M4" i="26"/>
  <c r="L4" i="26"/>
  <c r="K4" i="26"/>
  <c r="J4" i="26"/>
  <c r="I4" i="26"/>
  <c r="H4" i="26"/>
  <c r="G4" i="26"/>
  <c r="F4" i="26"/>
  <c r="E4" i="26"/>
  <c r="D4" i="26"/>
  <c r="C4" i="26"/>
  <c r="B4" i="26"/>
  <c r="A4" i="26"/>
  <c r="A73" i="19"/>
  <c r="A72" i="19"/>
  <c r="A71" i="19"/>
  <c r="A70" i="19"/>
  <c r="A69" i="19"/>
  <c r="A66" i="19"/>
  <c r="A65" i="19"/>
  <c r="A64" i="19"/>
  <c r="O53" i="19"/>
  <c r="N53" i="19"/>
  <c r="G53" i="19"/>
  <c r="A53" i="19"/>
  <c r="A52" i="19"/>
  <c r="A51" i="19"/>
  <c r="A50" i="19"/>
  <c r="O49" i="19"/>
  <c r="N49" i="19"/>
  <c r="G49" i="19"/>
  <c r="A49" i="19"/>
  <c r="A48" i="19"/>
  <c r="A47" i="19"/>
  <c r="A46" i="19"/>
  <c r="O45" i="19"/>
  <c r="N45" i="19"/>
  <c r="G45" i="19"/>
  <c r="A45" i="19"/>
  <c r="A44" i="19"/>
  <c r="A43" i="19"/>
  <c r="A42" i="19"/>
  <c r="A41" i="19"/>
  <c r="O40" i="19"/>
  <c r="N40" i="19"/>
  <c r="G40" i="19"/>
  <c r="A40" i="19"/>
  <c r="A39" i="19"/>
  <c r="A38" i="19"/>
  <c r="A37" i="19"/>
  <c r="O36" i="19"/>
  <c r="N36" i="19"/>
  <c r="G36" i="19"/>
  <c r="A36" i="19"/>
  <c r="A35" i="19"/>
  <c r="A34" i="19"/>
  <c r="A33" i="19"/>
  <c r="I28" i="52" s="1"/>
  <c r="O30" i="19"/>
  <c r="N30" i="19"/>
  <c r="G30" i="19"/>
  <c r="A30" i="19"/>
  <c r="A29" i="19"/>
  <c r="A28" i="19"/>
  <c r="A27" i="19"/>
  <c r="O26" i="19"/>
  <c r="N26" i="19"/>
  <c r="G26" i="19"/>
  <c r="A26" i="19"/>
  <c r="A25" i="19"/>
  <c r="A24" i="19"/>
  <c r="A23" i="19"/>
  <c r="O22" i="19"/>
  <c r="N22" i="19"/>
  <c r="G22" i="19"/>
  <c r="A22" i="19"/>
  <c r="A21" i="19"/>
  <c r="A20" i="19"/>
  <c r="A19" i="19"/>
  <c r="O18" i="19"/>
  <c r="N18" i="19"/>
  <c r="G18" i="19"/>
  <c r="A18" i="19"/>
  <c r="A17" i="19"/>
  <c r="A16" i="19"/>
  <c r="A15" i="19"/>
  <c r="A9" i="19"/>
  <c r="A8" i="19"/>
  <c r="A7" i="19"/>
  <c r="O6" i="19"/>
  <c r="N6" i="19"/>
  <c r="G6" i="19"/>
  <c r="A6" i="19"/>
  <c r="A5" i="19"/>
  <c r="A4" i="19"/>
  <c r="V156" i="17"/>
  <c r="U156" i="17"/>
  <c r="T156" i="17"/>
  <c r="S156" i="17"/>
  <c r="R156" i="17"/>
  <c r="Q156" i="17"/>
  <c r="P156" i="17"/>
  <c r="O156" i="17"/>
  <c r="N156" i="17"/>
  <c r="M156" i="17"/>
  <c r="L156" i="17"/>
  <c r="K156" i="17"/>
  <c r="J156" i="17"/>
  <c r="I156" i="17"/>
  <c r="H156" i="17"/>
  <c r="G156" i="17"/>
  <c r="F156" i="17"/>
  <c r="E156" i="17"/>
  <c r="D156" i="17"/>
  <c r="C156" i="17"/>
  <c r="B156" i="17"/>
  <c r="A156" i="17"/>
  <c r="A157" i="17" s="1"/>
  <c r="V155" i="17"/>
  <c r="U155" i="17"/>
  <c r="T155" i="17"/>
  <c r="S155" i="17"/>
  <c r="R155" i="17"/>
  <c r="Q155" i="17"/>
  <c r="P155" i="17"/>
  <c r="O155" i="17"/>
  <c r="N155" i="17"/>
  <c r="M155" i="17"/>
  <c r="L155" i="17"/>
  <c r="K155" i="17"/>
  <c r="J155" i="17"/>
  <c r="I155" i="17"/>
  <c r="H155" i="17"/>
  <c r="G155" i="17"/>
  <c r="F155" i="17"/>
  <c r="E155" i="17"/>
  <c r="D155" i="17"/>
  <c r="C155" i="17"/>
  <c r="B155" i="17"/>
  <c r="A155" i="17"/>
  <c r="V154" i="17"/>
  <c r="U154" i="17"/>
  <c r="T154" i="17"/>
  <c r="S154" i="17"/>
  <c r="R154" i="17"/>
  <c r="Q154" i="17"/>
  <c r="P154" i="17"/>
  <c r="O154" i="17"/>
  <c r="N154" i="17"/>
  <c r="M154" i="17"/>
  <c r="L154" i="17"/>
  <c r="K154" i="17"/>
  <c r="J154" i="17"/>
  <c r="I154" i="17"/>
  <c r="H154" i="17"/>
  <c r="G154" i="17"/>
  <c r="F154" i="17"/>
  <c r="E154" i="17"/>
  <c r="D154" i="17"/>
  <c r="C154" i="17"/>
  <c r="B154" i="17"/>
  <c r="A154" i="17"/>
  <c r="V153" i="17"/>
  <c r="U153" i="17"/>
  <c r="T153" i="17"/>
  <c r="S153" i="17"/>
  <c r="R153" i="17"/>
  <c r="Q153" i="17"/>
  <c r="P153" i="17"/>
  <c r="O153" i="17"/>
  <c r="N153" i="17"/>
  <c r="M153" i="17"/>
  <c r="L153" i="17"/>
  <c r="K153" i="17"/>
  <c r="J153" i="17"/>
  <c r="I153" i="17"/>
  <c r="H153" i="17"/>
  <c r="G153" i="17"/>
  <c r="F153" i="17"/>
  <c r="E153" i="17"/>
  <c r="D153" i="17"/>
  <c r="C153" i="17"/>
  <c r="B153" i="17"/>
  <c r="A153" i="17"/>
  <c r="V152" i="17"/>
  <c r="U152" i="17"/>
  <c r="T152" i="17"/>
  <c r="S152" i="17"/>
  <c r="R152" i="17"/>
  <c r="Q152" i="17"/>
  <c r="P152" i="17"/>
  <c r="O152" i="17"/>
  <c r="N152" i="17"/>
  <c r="M152" i="17"/>
  <c r="L152" i="17"/>
  <c r="K152" i="17"/>
  <c r="J152" i="17"/>
  <c r="I152" i="17"/>
  <c r="H152" i="17"/>
  <c r="G152" i="17"/>
  <c r="F152" i="17"/>
  <c r="E152" i="17"/>
  <c r="D152" i="17"/>
  <c r="C152" i="17"/>
  <c r="B152" i="17"/>
  <c r="A152" i="17"/>
  <c r="A151" i="17"/>
  <c r="V148" i="17"/>
  <c r="U148" i="17"/>
  <c r="T148" i="17"/>
  <c r="S148" i="17"/>
  <c r="R148" i="17"/>
  <c r="Q148" i="17"/>
  <c r="P148" i="17"/>
  <c r="O148" i="17"/>
  <c r="N148" i="17"/>
  <c r="M148" i="17"/>
  <c r="L148" i="17"/>
  <c r="K148" i="17"/>
  <c r="J148" i="17"/>
  <c r="I148" i="17"/>
  <c r="H148" i="17"/>
  <c r="G148" i="17"/>
  <c r="F148" i="17"/>
  <c r="E148" i="17"/>
  <c r="D148" i="17"/>
  <c r="C148" i="17"/>
  <c r="B148" i="17"/>
  <c r="A148" i="17"/>
  <c r="A149" i="17" s="1"/>
  <c r="V147" i="17"/>
  <c r="U147" i="17"/>
  <c r="T147" i="17"/>
  <c r="S147" i="17"/>
  <c r="R147" i="17"/>
  <c r="Q147" i="17"/>
  <c r="P147" i="17"/>
  <c r="O147" i="17"/>
  <c r="N147" i="17"/>
  <c r="M147" i="17"/>
  <c r="L147" i="17"/>
  <c r="K147" i="17"/>
  <c r="J147" i="17"/>
  <c r="I147" i="17"/>
  <c r="H147" i="17"/>
  <c r="G147" i="17"/>
  <c r="F147" i="17"/>
  <c r="E147" i="17"/>
  <c r="D147" i="17"/>
  <c r="C147" i="17"/>
  <c r="B147" i="17"/>
  <c r="A147" i="17"/>
  <c r="V146" i="17"/>
  <c r="U146" i="17"/>
  <c r="T146" i="17"/>
  <c r="S146" i="17"/>
  <c r="R146" i="17"/>
  <c r="Q146" i="17"/>
  <c r="P146" i="17"/>
  <c r="O146" i="17"/>
  <c r="N146" i="17"/>
  <c r="M146" i="17"/>
  <c r="L146" i="17"/>
  <c r="K146" i="17"/>
  <c r="J146" i="17"/>
  <c r="I146" i="17"/>
  <c r="H146" i="17"/>
  <c r="G146" i="17"/>
  <c r="F146" i="17"/>
  <c r="E146" i="17"/>
  <c r="D146" i="17"/>
  <c r="C146" i="17"/>
  <c r="B146" i="17"/>
  <c r="A146" i="17"/>
  <c r="V145" i="17"/>
  <c r="U145" i="17"/>
  <c r="T145" i="17"/>
  <c r="S145" i="17"/>
  <c r="R145" i="17"/>
  <c r="Q145" i="17"/>
  <c r="P145" i="17"/>
  <c r="O145" i="17"/>
  <c r="N145" i="17"/>
  <c r="M145" i="17"/>
  <c r="L145" i="17"/>
  <c r="K145" i="17"/>
  <c r="J145" i="17"/>
  <c r="I145" i="17"/>
  <c r="H145" i="17"/>
  <c r="G145" i="17"/>
  <c r="F145" i="17"/>
  <c r="E145" i="17"/>
  <c r="D145" i="17"/>
  <c r="C145" i="17"/>
  <c r="B145" i="17"/>
  <c r="A145" i="17"/>
  <c r="V144" i="17"/>
  <c r="U144" i="17"/>
  <c r="T144" i="17"/>
  <c r="S144" i="17"/>
  <c r="R144" i="17"/>
  <c r="Q144" i="17"/>
  <c r="P144" i="17"/>
  <c r="O144" i="17"/>
  <c r="N144" i="17"/>
  <c r="M144" i="17"/>
  <c r="L144" i="17"/>
  <c r="K144" i="17"/>
  <c r="J144" i="17"/>
  <c r="I144" i="17"/>
  <c r="H144" i="17"/>
  <c r="G144" i="17"/>
  <c r="F144" i="17"/>
  <c r="E144" i="17"/>
  <c r="D144" i="17"/>
  <c r="C144" i="17"/>
  <c r="B144" i="17"/>
  <c r="A144" i="17"/>
  <c r="V139" i="17"/>
  <c r="U139" i="17"/>
  <c r="T139" i="17"/>
  <c r="S139" i="17"/>
  <c r="R139" i="17"/>
  <c r="Q139" i="17"/>
  <c r="P139" i="17"/>
  <c r="O139" i="17"/>
  <c r="N139" i="17"/>
  <c r="M139" i="17"/>
  <c r="L139" i="17"/>
  <c r="K139" i="17"/>
  <c r="J139" i="17"/>
  <c r="I139" i="17"/>
  <c r="H139" i="17"/>
  <c r="G139" i="17"/>
  <c r="F139" i="17"/>
  <c r="E139" i="17"/>
  <c r="D139" i="17"/>
  <c r="C139" i="17"/>
  <c r="B139" i="17"/>
  <c r="V138" i="17"/>
  <c r="U138" i="17"/>
  <c r="T138" i="17"/>
  <c r="S138" i="17"/>
  <c r="R138" i="17"/>
  <c r="Q138" i="17"/>
  <c r="P138" i="17"/>
  <c r="O138" i="17"/>
  <c r="N138" i="17"/>
  <c r="M138" i="17"/>
  <c r="L138" i="17"/>
  <c r="K138" i="17"/>
  <c r="J138" i="17"/>
  <c r="I138" i="17"/>
  <c r="H138" i="17"/>
  <c r="G138" i="17"/>
  <c r="F138" i="17"/>
  <c r="E138" i="17"/>
  <c r="D138" i="17"/>
  <c r="C138" i="17"/>
  <c r="B138" i="17"/>
  <c r="V137" i="17"/>
  <c r="U137" i="17"/>
  <c r="T137" i="17"/>
  <c r="S137" i="17"/>
  <c r="R137" i="17"/>
  <c r="Q137" i="17"/>
  <c r="P137" i="17"/>
  <c r="O137" i="17"/>
  <c r="N137" i="17"/>
  <c r="M137" i="17"/>
  <c r="L137" i="17"/>
  <c r="K137" i="17"/>
  <c r="J137" i="17"/>
  <c r="I137" i="17"/>
  <c r="H137" i="17"/>
  <c r="G137" i="17"/>
  <c r="F137" i="17"/>
  <c r="E137" i="17"/>
  <c r="D137" i="17"/>
  <c r="C137" i="17"/>
  <c r="B137" i="17"/>
  <c r="V136" i="17"/>
  <c r="U136" i="17"/>
  <c r="T136" i="17"/>
  <c r="S136" i="17"/>
  <c r="R136" i="17"/>
  <c r="Q136" i="17"/>
  <c r="P136" i="17"/>
  <c r="O136" i="17"/>
  <c r="N136" i="17"/>
  <c r="M136" i="17"/>
  <c r="L136" i="17"/>
  <c r="K136" i="17"/>
  <c r="J136" i="17"/>
  <c r="I136" i="17"/>
  <c r="H136" i="17"/>
  <c r="G136" i="17"/>
  <c r="F136" i="17"/>
  <c r="E136" i="17"/>
  <c r="D136" i="17"/>
  <c r="C136" i="17"/>
  <c r="B136" i="17"/>
  <c r="V135" i="17"/>
  <c r="U135" i="17"/>
  <c r="T135" i="17"/>
  <c r="S135" i="17"/>
  <c r="R135" i="17"/>
  <c r="Q135" i="17"/>
  <c r="P135" i="17"/>
  <c r="O135" i="17"/>
  <c r="N135" i="17"/>
  <c r="M135" i="17"/>
  <c r="L135" i="17"/>
  <c r="K135" i="17"/>
  <c r="J135" i="17"/>
  <c r="I135" i="17"/>
  <c r="H135" i="17"/>
  <c r="G135" i="17"/>
  <c r="F135" i="17"/>
  <c r="E135" i="17"/>
  <c r="D135" i="17"/>
  <c r="C135" i="17"/>
  <c r="B135" i="17"/>
  <c r="V131" i="17"/>
  <c r="U131" i="17"/>
  <c r="Y134" i="51" s="1"/>
  <c r="T131" i="17"/>
  <c r="X134" i="51" s="1"/>
  <c r="S131" i="17"/>
  <c r="W134" i="51" s="1"/>
  <c r="R131" i="17"/>
  <c r="V134" i="51" s="1"/>
  <c r="Q131" i="17"/>
  <c r="U134" i="51" s="1"/>
  <c r="P131" i="17"/>
  <c r="T134" i="51" s="1"/>
  <c r="O131" i="17"/>
  <c r="S134" i="51" s="1"/>
  <c r="N131" i="17"/>
  <c r="R134" i="51" s="1"/>
  <c r="M131" i="17"/>
  <c r="Q134" i="51" s="1"/>
  <c r="L131" i="17"/>
  <c r="P134" i="51" s="1"/>
  <c r="K131" i="17"/>
  <c r="P136" i="51" s="1"/>
  <c r="Q136" i="51" s="1"/>
  <c r="R136" i="51" s="1"/>
  <c r="S136" i="51" s="1"/>
  <c r="T136" i="51" s="1"/>
  <c r="U136" i="51" s="1"/>
  <c r="V136" i="51" s="1"/>
  <c r="W136" i="51" s="1"/>
  <c r="X136" i="51" s="1"/>
  <c r="Y136" i="51" s="1"/>
  <c r="J131" i="17"/>
  <c r="I131" i="17"/>
  <c r="H131" i="17"/>
  <c r="J135" i="51" s="1"/>
  <c r="K135" i="51" s="1"/>
  <c r="L135" i="51" s="1"/>
  <c r="M135" i="51" s="1"/>
  <c r="N135" i="51" s="1"/>
  <c r="O135" i="51" s="1"/>
  <c r="G131" i="17"/>
  <c r="O133" i="51" s="1"/>
  <c r="F131" i="17"/>
  <c r="N132" i="51" s="1"/>
  <c r="E131" i="17"/>
  <c r="M132" i="51" s="1"/>
  <c r="D131" i="17"/>
  <c r="L132" i="51" s="1"/>
  <c r="C131" i="17"/>
  <c r="K132" i="51" s="1"/>
  <c r="B131" i="17"/>
  <c r="J132" i="51" s="1"/>
  <c r="V130" i="17"/>
  <c r="U130" i="17"/>
  <c r="T130" i="17"/>
  <c r="S130" i="17"/>
  <c r="R130" i="17"/>
  <c r="Q130" i="17"/>
  <c r="P130" i="17"/>
  <c r="O130" i="17"/>
  <c r="N130" i="17"/>
  <c r="M130" i="17"/>
  <c r="L130" i="17"/>
  <c r="K130" i="17"/>
  <c r="J130" i="17"/>
  <c r="I130" i="17"/>
  <c r="H130" i="17"/>
  <c r="G130" i="17"/>
  <c r="F130" i="17"/>
  <c r="E130" i="17"/>
  <c r="D130" i="17"/>
  <c r="C130" i="17"/>
  <c r="B130" i="17"/>
  <c r="V129" i="17"/>
  <c r="U129" i="17"/>
  <c r="T129" i="17"/>
  <c r="S129" i="17"/>
  <c r="R129" i="17"/>
  <c r="Q129" i="17"/>
  <c r="P129" i="17"/>
  <c r="O129" i="17"/>
  <c r="N129" i="17"/>
  <c r="M129" i="17"/>
  <c r="L129" i="17"/>
  <c r="K129" i="17"/>
  <c r="J129" i="17"/>
  <c r="I129" i="17"/>
  <c r="H129" i="17"/>
  <c r="G129" i="17"/>
  <c r="F129" i="17"/>
  <c r="E129" i="17"/>
  <c r="D129" i="17"/>
  <c r="C129" i="17"/>
  <c r="B129" i="17"/>
  <c r="V128" i="17"/>
  <c r="U128" i="17"/>
  <c r="T128" i="17"/>
  <c r="S128" i="17"/>
  <c r="R128" i="17"/>
  <c r="Q128" i="17"/>
  <c r="P128" i="17"/>
  <c r="O128" i="17"/>
  <c r="N128" i="17"/>
  <c r="M128" i="17"/>
  <c r="L128" i="17"/>
  <c r="K128" i="17"/>
  <c r="J128" i="17"/>
  <c r="I128" i="17"/>
  <c r="H128" i="17"/>
  <c r="G128" i="17"/>
  <c r="F128" i="17"/>
  <c r="E128" i="17"/>
  <c r="D128" i="17"/>
  <c r="C128" i="17"/>
  <c r="B128" i="17"/>
  <c r="V127" i="17"/>
  <c r="U127" i="17"/>
  <c r="T127" i="17"/>
  <c r="S127" i="17"/>
  <c r="R127" i="17"/>
  <c r="Q127" i="17"/>
  <c r="P127" i="17"/>
  <c r="O127" i="17"/>
  <c r="N127" i="17"/>
  <c r="M127" i="17"/>
  <c r="L127" i="17"/>
  <c r="K127" i="17"/>
  <c r="J127" i="17"/>
  <c r="I127" i="17"/>
  <c r="H127" i="17"/>
  <c r="G127" i="17"/>
  <c r="F127" i="17"/>
  <c r="E127" i="17"/>
  <c r="D127" i="17"/>
  <c r="C127" i="17"/>
  <c r="B127" i="17"/>
  <c r="V115" i="17"/>
  <c r="U115" i="17"/>
  <c r="Y118" i="51" s="1"/>
  <c r="T115" i="17"/>
  <c r="X118" i="51" s="1"/>
  <c r="S115" i="17"/>
  <c r="W118" i="51" s="1"/>
  <c r="R115" i="17"/>
  <c r="V118" i="51" s="1"/>
  <c r="Q115" i="17"/>
  <c r="U118" i="51" s="1"/>
  <c r="P115" i="17"/>
  <c r="T118" i="51" s="1"/>
  <c r="O115" i="17"/>
  <c r="S118" i="51" s="1"/>
  <c r="N115" i="17"/>
  <c r="R118" i="51" s="1"/>
  <c r="M115" i="17"/>
  <c r="Q118" i="51" s="1"/>
  <c r="L115" i="17"/>
  <c r="P118" i="51" s="1"/>
  <c r="G115" i="17"/>
  <c r="O117" i="51" s="1"/>
  <c r="F115" i="17"/>
  <c r="N116" i="51" s="1"/>
  <c r="E115" i="17"/>
  <c r="M116" i="51" s="1"/>
  <c r="D115" i="17"/>
  <c r="L116" i="51" s="1"/>
  <c r="C115" i="17"/>
  <c r="K116" i="51" s="1"/>
  <c r="B115" i="17"/>
  <c r="J116" i="51" s="1"/>
  <c r="A115" i="17"/>
  <c r="A111" i="17"/>
  <c r="I108" i="51" s="1"/>
  <c r="I107" i="51" s="1"/>
  <c r="A110" i="17"/>
  <c r="V105" i="17"/>
  <c r="U105" i="17"/>
  <c r="T105" i="17"/>
  <c r="S105" i="17"/>
  <c r="R105" i="17"/>
  <c r="Q105" i="17"/>
  <c r="P105" i="17"/>
  <c r="O105" i="17"/>
  <c r="N105" i="17"/>
  <c r="M105" i="17"/>
  <c r="L105" i="17"/>
  <c r="K105" i="17"/>
  <c r="J105" i="17"/>
  <c r="I105" i="17"/>
  <c r="H105" i="17"/>
  <c r="G105" i="17"/>
  <c r="F105" i="17"/>
  <c r="E105" i="17"/>
  <c r="D105" i="17"/>
  <c r="C105" i="17"/>
  <c r="B105" i="17"/>
  <c r="A102" i="17"/>
  <c r="I100" i="51" s="1"/>
  <c r="I99" i="51" s="1"/>
  <c r="A101" i="17"/>
  <c r="V97" i="17"/>
  <c r="U97" i="17"/>
  <c r="Y94" i="51" s="1"/>
  <c r="T97" i="17"/>
  <c r="X94" i="51" s="1"/>
  <c r="S97" i="17"/>
  <c r="W94" i="51" s="1"/>
  <c r="R97" i="17"/>
  <c r="V94" i="51" s="1"/>
  <c r="Q97" i="17"/>
  <c r="U94" i="51" s="1"/>
  <c r="P97" i="17"/>
  <c r="T94" i="51" s="1"/>
  <c r="O97" i="17"/>
  <c r="S94" i="51" s="1"/>
  <c r="N97" i="17"/>
  <c r="R94" i="51" s="1"/>
  <c r="M97" i="17"/>
  <c r="Q94" i="51" s="1"/>
  <c r="L97" i="17"/>
  <c r="P94" i="51" s="1"/>
  <c r="K97" i="17"/>
  <c r="P96" i="51" s="1"/>
  <c r="Q96" i="51" s="1"/>
  <c r="R96" i="51" s="1"/>
  <c r="S96" i="51" s="1"/>
  <c r="T96" i="51" s="1"/>
  <c r="U96" i="51" s="1"/>
  <c r="V96" i="51" s="1"/>
  <c r="W96" i="51" s="1"/>
  <c r="X96" i="51" s="1"/>
  <c r="Y96" i="51" s="1"/>
  <c r="J97" i="17"/>
  <c r="I97" i="17"/>
  <c r="H97" i="17"/>
  <c r="J95" i="51" s="1"/>
  <c r="K95" i="51" s="1"/>
  <c r="L95" i="51" s="1"/>
  <c r="M95" i="51" s="1"/>
  <c r="N95" i="51" s="1"/>
  <c r="O95" i="51" s="1"/>
  <c r="G97" i="17"/>
  <c r="O93" i="51" s="1"/>
  <c r="F97" i="17"/>
  <c r="N92" i="51" s="1"/>
  <c r="E97" i="17"/>
  <c r="M92" i="51" s="1"/>
  <c r="D97" i="17"/>
  <c r="L92" i="51" s="1"/>
  <c r="C97" i="17"/>
  <c r="K92" i="51" s="1"/>
  <c r="B97" i="17"/>
  <c r="J92" i="51" s="1"/>
  <c r="A97" i="17"/>
  <c r="V96" i="17"/>
  <c r="U96" i="17"/>
  <c r="T96" i="17"/>
  <c r="S96" i="17"/>
  <c r="R96" i="17"/>
  <c r="Q96" i="17"/>
  <c r="P96" i="17"/>
  <c r="O96" i="17"/>
  <c r="N96" i="17"/>
  <c r="M96" i="17"/>
  <c r="L96" i="17"/>
  <c r="K96" i="17"/>
  <c r="J96" i="17"/>
  <c r="I96" i="17"/>
  <c r="H96" i="17"/>
  <c r="G96" i="17"/>
  <c r="F96" i="17"/>
  <c r="E96" i="17"/>
  <c r="D96" i="17"/>
  <c r="C96" i="17"/>
  <c r="B96" i="17"/>
  <c r="A96" i="17"/>
  <c r="V95" i="17"/>
  <c r="U95" i="17"/>
  <c r="T95" i="17"/>
  <c r="S95" i="17"/>
  <c r="R95" i="17"/>
  <c r="Q95" i="17"/>
  <c r="P95" i="17"/>
  <c r="O95" i="17"/>
  <c r="N95" i="17"/>
  <c r="M95" i="17"/>
  <c r="L95" i="17"/>
  <c r="K95" i="17"/>
  <c r="J95" i="17"/>
  <c r="I95" i="17"/>
  <c r="H95" i="17"/>
  <c r="G95" i="17"/>
  <c r="F95" i="17"/>
  <c r="E95" i="17"/>
  <c r="D95" i="17"/>
  <c r="C95" i="17"/>
  <c r="B95" i="17"/>
  <c r="A95" i="17"/>
  <c r="V94" i="17"/>
  <c r="U94" i="17"/>
  <c r="T94" i="17"/>
  <c r="S94" i="17"/>
  <c r="R94" i="17"/>
  <c r="Q94" i="17"/>
  <c r="P94" i="17"/>
  <c r="O94" i="17"/>
  <c r="N94" i="17"/>
  <c r="M94" i="17"/>
  <c r="L94" i="17"/>
  <c r="K94" i="17"/>
  <c r="J94" i="17"/>
  <c r="I94" i="17"/>
  <c r="H94" i="17"/>
  <c r="G94" i="17"/>
  <c r="F94" i="17"/>
  <c r="E94" i="17"/>
  <c r="D94" i="17"/>
  <c r="C94" i="17"/>
  <c r="B94" i="17"/>
  <c r="A94" i="17"/>
  <c r="V93" i="17"/>
  <c r="U93" i="17"/>
  <c r="T93" i="17"/>
  <c r="S93" i="17"/>
  <c r="R93" i="17"/>
  <c r="Q93" i="17"/>
  <c r="P93" i="17"/>
  <c r="O93" i="17"/>
  <c r="N93" i="17"/>
  <c r="M93" i="17"/>
  <c r="L93" i="17"/>
  <c r="K93" i="17"/>
  <c r="J93" i="17"/>
  <c r="I93" i="17"/>
  <c r="H93" i="17"/>
  <c r="G93" i="17"/>
  <c r="F93" i="17"/>
  <c r="E93" i="17"/>
  <c r="D93" i="17"/>
  <c r="C93" i="17"/>
  <c r="B93" i="17"/>
  <c r="A93" i="17"/>
  <c r="A89" i="17"/>
  <c r="A88" i="17"/>
  <c r="A87" i="17"/>
  <c r="A86" i="17"/>
  <c r="A85" i="17"/>
  <c r="V81" i="17"/>
  <c r="U81" i="17"/>
  <c r="Y78" i="51" s="1"/>
  <c r="T81" i="17"/>
  <c r="X78" i="51" s="1"/>
  <c r="S81" i="17"/>
  <c r="W78" i="51" s="1"/>
  <c r="R81" i="17"/>
  <c r="V78" i="51" s="1"/>
  <c r="Q81" i="17"/>
  <c r="U78" i="51" s="1"/>
  <c r="P81" i="17"/>
  <c r="T78" i="51" s="1"/>
  <c r="O81" i="17"/>
  <c r="S78" i="51" s="1"/>
  <c r="N81" i="17"/>
  <c r="R78" i="51" s="1"/>
  <c r="M81" i="17"/>
  <c r="Q78" i="51" s="1"/>
  <c r="L81" i="17"/>
  <c r="P78" i="51" s="1"/>
  <c r="K81" i="17"/>
  <c r="P80" i="51" s="1"/>
  <c r="Q80" i="51" s="1"/>
  <c r="R80" i="51" s="1"/>
  <c r="S80" i="51" s="1"/>
  <c r="T80" i="51" s="1"/>
  <c r="U80" i="51" s="1"/>
  <c r="V80" i="51" s="1"/>
  <c r="W80" i="51" s="1"/>
  <c r="X80" i="51" s="1"/>
  <c r="Y80" i="51" s="1"/>
  <c r="J81" i="17"/>
  <c r="I81" i="17"/>
  <c r="H81" i="17"/>
  <c r="J79" i="51" s="1"/>
  <c r="K79" i="51" s="1"/>
  <c r="L79" i="51" s="1"/>
  <c r="M79" i="51" s="1"/>
  <c r="N79" i="51" s="1"/>
  <c r="O79" i="51" s="1"/>
  <c r="G81" i="17"/>
  <c r="O77" i="51" s="1"/>
  <c r="F81" i="17"/>
  <c r="N76" i="51" s="1"/>
  <c r="E81" i="17"/>
  <c r="M76" i="51" s="1"/>
  <c r="D81" i="17"/>
  <c r="L76" i="51" s="1"/>
  <c r="C81" i="17"/>
  <c r="K76" i="51" s="1"/>
  <c r="B81" i="17"/>
  <c r="J76" i="51" s="1"/>
  <c r="A81" i="17"/>
  <c r="V80" i="17"/>
  <c r="U80" i="17"/>
  <c r="T80" i="17"/>
  <c r="S80" i="17"/>
  <c r="R80" i="17"/>
  <c r="Q80" i="17"/>
  <c r="P80" i="17"/>
  <c r="O80" i="17"/>
  <c r="N80" i="17"/>
  <c r="M80" i="17"/>
  <c r="L80" i="17"/>
  <c r="K80" i="17"/>
  <c r="J80" i="17"/>
  <c r="I80" i="17"/>
  <c r="H80" i="17"/>
  <c r="G80" i="17"/>
  <c r="F80" i="17"/>
  <c r="E80" i="17"/>
  <c r="D80" i="17"/>
  <c r="C80" i="17"/>
  <c r="B80" i="17"/>
  <c r="A80" i="17"/>
  <c r="V79" i="17"/>
  <c r="U79" i="17"/>
  <c r="T79" i="17"/>
  <c r="S79" i="17"/>
  <c r="R79" i="17"/>
  <c r="Q79" i="17"/>
  <c r="P79" i="17"/>
  <c r="O79" i="17"/>
  <c r="N79" i="17"/>
  <c r="M79" i="17"/>
  <c r="L79" i="17"/>
  <c r="K79" i="17"/>
  <c r="J79" i="17"/>
  <c r="I79" i="17"/>
  <c r="H79" i="17"/>
  <c r="G79" i="17"/>
  <c r="F79" i="17"/>
  <c r="E79" i="17"/>
  <c r="D79" i="17"/>
  <c r="C79" i="17"/>
  <c r="B79" i="17"/>
  <c r="A79" i="17"/>
  <c r="V78" i="17"/>
  <c r="U78" i="17"/>
  <c r="T78" i="17"/>
  <c r="S78" i="17"/>
  <c r="R78" i="17"/>
  <c r="Q78" i="17"/>
  <c r="P78" i="17"/>
  <c r="O78" i="17"/>
  <c r="N78" i="17"/>
  <c r="M78" i="17"/>
  <c r="L78" i="17"/>
  <c r="K78" i="17"/>
  <c r="J78" i="17"/>
  <c r="I78" i="17"/>
  <c r="H78" i="17"/>
  <c r="G78" i="17"/>
  <c r="F78" i="17"/>
  <c r="E78" i="17"/>
  <c r="D78" i="17"/>
  <c r="C78" i="17"/>
  <c r="B78" i="17"/>
  <c r="A78" i="17"/>
  <c r="V77" i="17"/>
  <c r="U77" i="17"/>
  <c r="T77" i="17"/>
  <c r="S77" i="17"/>
  <c r="R77" i="17"/>
  <c r="Q77" i="17"/>
  <c r="P77" i="17"/>
  <c r="O77" i="17"/>
  <c r="N77" i="17"/>
  <c r="M77" i="17"/>
  <c r="L77" i="17"/>
  <c r="K77" i="17"/>
  <c r="J77" i="17"/>
  <c r="I77" i="17"/>
  <c r="H77" i="17"/>
  <c r="G77" i="17"/>
  <c r="F77" i="17"/>
  <c r="E77" i="17"/>
  <c r="D77" i="17"/>
  <c r="C77" i="17"/>
  <c r="B77" i="17"/>
  <c r="A77" i="17"/>
  <c r="V73" i="17"/>
  <c r="U73" i="17"/>
  <c r="Y70" i="51" s="1"/>
  <c r="T73" i="17"/>
  <c r="X70" i="51" s="1"/>
  <c r="S73" i="17"/>
  <c r="W70" i="51" s="1"/>
  <c r="R73" i="17"/>
  <c r="V70" i="51" s="1"/>
  <c r="Q73" i="17"/>
  <c r="U70" i="51" s="1"/>
  <c r="P73" i="17"/>
  <c r="T70" i="51" s="1"/>
  <c r="O73" i="17"/>
  <c r="S70" i="51" s="1"/>
  <c r="N73" i="17"/>
  <c r="R70" i="51" s="1"/>
  <c r="M73" i="17"/>
  <c r="Q70" i="51" s="1"/>
  <c r="L73" i="17"/>
  <c r="P70" i="51" s="1"/>
  <c r="K73" i="17"/>
  <c r="P72" i="51" s="1"/>
  <c r="Q72" i="51" s="1"/>
  <c r="R72" i="51" s="1"/>
  <c r="S72" i="51" s="1"/>
  <c r="T72" i="51" s="1"/>
  <c r="U72" i="51" s="1"/>
  <c r="V72" i="51" s="1"/>
  <c r="W72" i="51" s="1"/>
  <c r="X72" i="51" s="1"/>
  <c r="Y72" i="51" s="1"/>
  <c r="J73" i="17"/>
  <c r="I73" i="17"/>
  <c r="H73" i="17"/>
  <c r="J71" i="51" s="1"/>
  <c r="K71" i="51" s="1"/>
  <c r="L71" i="51" s="1"/>
  <c r="M71" i="51" s="1"/>
  <c r="N71" i="51" s="1"/>
  <c r="O71" i="51" s="1"/>
  <c r="G73" i="17"/>
  <c r="O69" i="51" s="1"/>
  <c r="F73" i="17"/>
  <c r="N68" i="51" s="1"/>
  <c r="E73" i="17"/>
  <c r="M68" i="51" s="1"/>
  <c r="D73" i="17"/>
  <c r="L68" i="51" s="1"/>
  <c r="C73" i="17"/>
  <c r="K68" i="51" s="1"/>
  <c r="B73" i="17"/>
  <c r="J68" i="51" s="1"/>
  <c r="V72" i="17"/>
  <c r="U72" i="17"/>
  <c r="T72" i="17"/>
  <c r="S72" i="17"/>
  <c r="R72" i="17"/>
  <c r="Q72" i="17"/>
  <c r="P72" i="17"/>
  <c r="O72" i="17"/>
  <c r="N72" i="17"/>
  <c r="M72" i="17"/>
  <c r="L72" i="17"/>
  <c r="K72" i="17"/>
  <c r="J72" i="17"/>
  <c r="I72" i="17"/>
  <c r="H72" i="17"/>
  <c r="G72" i="17"/>
  <c r="F72" i="17"/>
  <c r="E72" i="17"/>
  <c r="D72" i="17"/>
  <c r="C72" i="17"/>
  <c r="B72" i="17"/>
  <c r="V71" i="17"/>
  <c r="U71" i="17"/>
  <c r="T71" i="17"/>
  <c r="S71" i="17"/>
  <c r="R71" i="17"/>
  <c r="Q71" i="17"/>
  <c r="P71" i="17"/>
  <c r="O71" i="17"/>
  <c r="N71" i="17"/>
  <c r="M71" i="17"/>
  <c r="L71" i="17"/>
  <c r="K71" i="17"/>
  <c r="J71" i="17"/>
  <c r="I71" i="17"/>
  <c r="H71" i="17"/>
  <c r="G71" i="17"/>
  <c r="F71" i="17"/>
  <c r="E71" i="17"/>
  <c r="D71" i="17"/>
  <c r="C71" i="17"/>
  <c r="B71" i="17"/>
  <c r="V70" i="17"/>
  <c r="U70" i="17"/>
  <c r="T70" i="17"/>
  <c r="S70" i="17"/>
  <c r="R70" i="17"/>
  <c r="Q70" i="17"/>
  <c r="P70" i="17"/>
  <c r="O70" i="17"/>
  <c r="N70" i="17"/>
  <c r="M70" i="17"/>
  <c r="L70" i="17"/>
  <c r="K70" i="17"/>
  <c r="J70" i="17"/>
  <c r="I70" i="17"/>
  <c r="H70" i="17"/>
  <c r="G70" i="17"/>
  <c r="F70" i="17"/>
  <c r="E70" i="17"/>
  <c r="D70" i="17"/>
  <c r="C70" i="17"/>
  <c r="B70" i="17"/>
  <c r="V69" i="17"/>
  <c r="U69" i="17"/>
  <c r="T69" i="17"/>
  <c r="S69" i="17"/>
  <c r="R69" i="17"/>
  <c r="Q69" i="17"/>
  <c r="P69" i="17"/>
  <c r="O69" i="17"/>
  <c r="N69" i="17"/>
  <c r="M69" i="17"/>
  <c r="L69" i="17"/>
  <c r="K69" i="17"/>
  <c r="J69" i="17"/>
  <c r="I69" i="17"/>
  <c r="H69" i="17"/>
  <c r="G69" i="17"/>
  <c r="F69" i="17"/>
  <c r="E69" i="17"/>
  <c r="D69" i="17"/>
  <c r="C69" i="17"/>
  <c r="B69" i="17"/>
  <c r="A65" i="17"/>
  <c r="A64" i="17"/>
  <c r="A63" i="17"/>
  <c r="A62" i="17"/>
  <c r="A61" i="17"/>
  <c r="V57" i="17"/>
  <c r="U57" i="17"/>
  <c r="Y55" i="51" s="1"/>
  <c r="T57" i="17"/>
  <c r="X55" i="51" s="1"/>
  <c r="S57" i="17"/>
  <c r="W55" i="51" s="1"/>
  <c r="R57" i="17"/>
  <c r="V55" i="51" s="1"/>
  <c r="Q57" i="17"/>
  <c r="U55" i="51" s="1"/>
  <c r="P57" i="17"/>
  <c r="T55" i="51" s="1"/>
  <c r="O57" i="17"/>
  <c r="S55" i="51" s="1"/>
  <c r="N57" i="17"/>
  <c r="R55" i="51" s="1"/>
  <c r="M57" i="17"/>
  <c r="Q55" i="51" s="1"/>
  <c r="L57" i="17"/>
  <c r="K57" i="17"/>
  <c r="P57" i="51" s="1"/>
  <c r="Q57" i="51" s="1"/>
  <c r="R57" i="51" s="1"/>
  <c r="S57" i="51" s="1"/>
  <c r="T57" i="51" s="1"/>
  <c r="U57" i="51" s="1"/>
  <c r="V57" i="51" s="1"/>
  <c r="W57" i="51" s="1"/>
  <c r="X57" i="51" s="1"/>
  <c r="Y57" i="51" s="1"/>
  <c r="J57" i="17"/>
  <c r="I57" i="17"/>
  <c r="H57" i="17"/>
  <c r="J56" i="51" s="1"/>
  <c r="K56" i="51" s="1"/>
  <c r="L56" i="51" s="1"/>
  <c r="M56" i="51" s="1"/>
  <c r="N56" i="51" s="1"/>
  <c r="O56" i="51" s="1"/>
  <c r="G57" i="17"/>
  <c r="O54" i="51" s="1"/>
  <c r="F57" i="17"/>
  <c r="N53" i="51" s="1"/>
  <c r="E57" i="17"/>
  <c r="M53" i="51" s="1"/>
  <c r="D57" i="17"/>
  <c r="L53" i="51" s="1"/>
  <c r="C57" i="17"/>
  <c r="K53" i="51" s="1"/>
  <c r="B57" i="17"/>
  <c r="J53" i="51" s="1"/>
  <c r="A57" i="17"/>
  <c r="V56" i="17"/>
  <c r="U56" i="17"/>
  <c r="T56" i="17"/>
  <c r="S56" i="17"/>
  <c r="R56" i="17"/>
  <c r="Q56" i="17"/>
  <c r="P56" i="17"/>
  <c r="O56" i="17"/>
  <c r="N56" i="17"/>
  <c r="M56" i="17"/>
  <c r="L56" i="17"/>
  <c r="K56" i="17"/>
  <c r="J56" i="17"/>
  <c r="I56" i="17"/>
  <c r="H56" i="17"/>
  <c r="G56" i="17"/>
  <c r="F56" i="17"/>
  <c r="E56" i="17"/>
  <c r="D56" i="17"/>
  <c r="C56" i="17"/>
  <c r="B56" i="17"/>
  <c r="A56" i="17"/>
  <c r="V55" i="17"/>
  <c r="U55" i="17"/>
  <c r="T55" i="17"/>
  <c r="S55" i="17"/>
  <c r="R55" i="17"/>
  <c r="Q55" i="17"/>
  <c r="P55" i="17"/>
  <c r="O55" i="17"/>
  <c r="N55" i="17"/>
  <c r="M55" i="17"/>
  <c r="L55" i="17"/>
  <c r="K55" i="17"/>
  <c r="J55" i="17"/>
  <c r="I55" i="17"/>
  <c r="H55" i="17"/>
  <c r="G55" i="17"/>
  <c r="F55" i="17"/>
  <c r="E55" i="17"/>
  <c r="D55" i="17"/>
  <c r="C55" i="17"/>
  <c r="B55" i="17"/>
  <c r="A55" i="17"/>
  <c r="V54" i="17"/>
  <c r="U54" i="17"/>
  <c r="T54" i="17"/>
  <c r="S54" i="17"/>
  <c r="R54" i="17"/>
  <c r="Q54" i="17"/>
  <c r="P54" i="17"/>
  <c r="O54" i="17"/>
  <c r="N54" i="17"/>
  <c r="M54" i="17"/>
  <c r="L54" i="17"/>
  <c r="K54" i="17"/>
  <c r="J54" i="17"/>
  <c r="I54" i="17"/>
  <c r="H54" i="17"/>
  <c r="G54" i="17"/>
  <c r="F54" i="17"/>
  <c r="E54" i="17"/>
  <c r="D54" i="17"/>
  <c r="C54" i="17"/>
  <c r="B54" i="17"/>
  <c r="A54" i="17"/>
  <c r="V53" i="17"/>
  <c r="U53" i="17"/>
  <c r="T53" i="17"/>
  <c r="S53" i="17"/>
  <c r="R53" i="17"/>
  <c r="Q53" i="17"/>
  <c r="P53" i="17"/>
  <c r="O53" i="17"/>
  <c r="N53" i="17"/>
  <c r="M53" i="17"/>
  <c r="L53" i="17"/>
  <c r="K53" i="17"/>
  <c r="J53" i="17"/>
  <c r="I53" i="17"/>
  <c r="H53" i="17"/>
  <c r="G53" i="17"/>
  <c r="F53" i="17"/>
  <c r="E53" i="17"/>
  <c r="D53" i="17"/>
  <c r="C53" i="17"/>
  <c r="B53" i="17"/>
  <c r="A53" i="17"/>
  <c r="A49" i="17"/>
  <c r="A50" i="17" s="1"/>
  <c r="V48" i="17"/>
  <c r="U48" i="17"/>
  <c r="Y48" i="51" s="1"/>
  <c r="T48" i="17"/>
  <c r="X48" i="51" s="1"/>
  <c r="S48" i="17"/>
  <c r="W48" i="51" s="1"/>
  <c r="R48" i="17"/>
  <c r="V48" i="51" s="1"/>
  <c r="Q48" i="17"/>
  <c r="U48" i="51" s="1"/>
  <c r="P48" i="17"/>
  <c r="T48" i="51" s="1"/>
  <c r="O48" i="17"/>
  <c r="S48" i="51" s="1"/>
  <c r="N48" i="17"/>
  <c r="R48" i="51" s="1"/>
  <c r="M48" i="17"/>
  <c r="Q48" i="51" s="1"/>
  <c r="L48" i="17"/>
  <c r="K48" i="17"/>
  <c r="P50" i="51" s="1"/>
  <c r="Q50" i="51" s="1"/>
  <c r="R50" i="51" s="1"/>
  <c r="S50" i="51" s="1"/>
  <c r="T50" i="51" s="1"/>
  <c r="U50" i="51" s="1"/>
  <c r="V50" i="51" s="1"/>
  <c r="W50" i="51" s="1"/>
  <c r="X50" i="51" s="1"/>
  <c r="Y50" i="51" s="1"/>
  <c r="J48" i="17"/>
  <c r="I48" i="17"/>
  <c r="H48" i="17"/>
  <c r="J49" i="51" s="1"/>
  <c r="K49" i="51" s="1"/>
  <c r="L49" i="51" s="1"/>
  <c r="M49" i="51" s="1"/>
  <c r="N49" i="51" s="1"/>
  <c r="O49" i="51" s="1"/>
  <c r="G48" i="17"/>
  <c r="O47" i="51" s="1"/>
  <c r="F48" i="17"/>
  <c r="N46" i="51" s="1"/>
  <c r="E48" i="17"/>
  <c r="M46" i="51" s="1"/>
  <c r="D48" i="17"/>
  <c r="L46" i="51" s="1"/>
  <c r="C48" i="17"/>
  <c r="K46" i="51" s="1"/>
  <c r="B48" i="17"/>
  <c r="J46" i="51" s="1"/>
  <c r="A48" i="17"/>
  <c r="I46" i="51" s="1"/>
  <c r="I45" i="51" s="1"/>
  <c r="V47" i="17"/>
  <c r="U47" i="17"/>
  <c r="T47" i="17"/>
  <c r="S47" i="17"/>
  <c r="R47" i="17"/>
  <c r="Q47" i="17"/>
  <c r="P47" i="17"/>
  <c r="O47" i="17"/>
  <c r="N47" i="17"/>
  <c r="M47" i="17"/>
  <c r="L47" i="17"/>
  <c r="K47" i="17"/>
  <c r="J47" i="17"/>
  <c r="I47" i="17"/>
  <c r="H47" i="17"/>
  <c r="G47" i="17"/>
  <c r="F47" i="17"/>
  <c r="E47" i="17"/>
  <c r="D47" i="17"/>
  <c r="C47" i="17"/>
  <c r="B47" i="17"/>
  <c r="A47" i="17"/>
  <c r="V46" i="17"/>
  <c r="U46" i="17"/>
  <c r="T46" i="17"/>
  <c r="S46" i="17"/>
  <c r="R46" i="17"/>
  <c r="Q46" i="17"/>
  <c r="P46" i="17"/>
  <c r="O46" i="17"/>
  <c r="N46" i="17"/>
  <c r="M46" i="17"/>
  <c r="L46" i="17"/>
  <c r="K46" i="17"/>
  <c r="J46" i="17"/>
  <c r="I46" i="17"/>
  <c r="H46" i="17"/>
  <c r="G46" i="17"/>
  <c r="F46" i="17"/>
  <c r="E46" i="17"/>
  <c r="D46" i="17"/>
  <c r="C46" i="17"/>
  <c r="B46" i="17"/>
  <c r="A46" i="17"/>
  <c r="V45" i="17"/>
  <c r="U45" i="17"/>
  <c r="T45" i="17"/>
  <c r="S45" i="17"/>
  <c r="R45" i="17"/>
  <c r="Q45" i="17"/>
  <c r="P45" i="17"/>
  <c r="O45" i="17"/>
  <c r="N45" i="17"/>
  <c r="M45" i="17"/>
  <c r="L45" i="17"/>
  <c r="K45" i="17"/>
  <c r="J45" i="17"/>
  <c r="I45" i="17"/>
  <c r="H45" i="17"/>
  <c r="G45" i="17"/>
  <c r="F45" i="17"/>
  <c r="E45" i="17"/>
  <c r="D45" i="17"/>
  <c r="C45" i="17"/>
  <c r="B45" i="17"/>
  <c r="A45" i="17"/>
  <c r="V41" i="17"/>
  <c r="U41" i="17"/>
  <c r="Y38" i="51" s="1"/>
  <c r="T41" i="17"/>
  <c r="X38" i="51" s="1"/>
  <c r="S41" i="17"/>
  <c r="W38" i="51" s="1"/>
  <c r="R41" i="17"/>
  <c r="V38" i="51" s="1"/>
  <c r="Q41" i="17"/>
  <c r="U38" i="51" s="1"/>
  <c r="P41" i="17"/>
  <c r="T38" i="51" s="1"/>
  <c r="O41" i="17"/>
  <c r="S38" i="51" s="1"/>
  <c r="N41" i="17"/>
  <c r="R38" i="51" s="1"/>
  <c r="M41" i="17"/>
  <c r="Q38" i="51" s="1"/>
  <c r="L41" i="17"/>
  <c r="K41" i="17"/>
  <c r="P40" i="51" s="1"/>
  <c r="J41" i="17"/>
  <c r="I41" i="17"/>
  <c r="H41" i="17"/>
  <c r="J39" i="51" s="1"/>
  <c r="G41" i="17"/>
  <c r="O37" i="51" s="1"/>
  <c r="F41" i="17"/>
  <c r="N36" i="51" s="1"/>
  <c r="E41" i="17"/>
  <c r="M36" i="51" s="1"/>
  <c r="D41" i="17"/>
  <c r="L36" i="51" s="1"/>
  <c r="C41" i="17"/>
  <c r="K36" i="51" s="1"/>
  <c r="B41" i="17"/>
  <c r="J36" i="51" s="1"/>
  <c r="A41" i="17"/>
  <c r="V40" i="17"/>
  <c r="U40" i="17"/>
  <c r="T40" i="17"/>
  <c r="S40" i="17"/>
  <c r="R40" i="17"/>
  <c r="Q40" i="17"/>
  <c r="P40" i="17"/>
  <c r="O40" i="17"/>
  <c r="N40" i="17"/>
  <c r="M40" i="17"/>
  <c r="L40" i="17"/>
  <c r="K40" i="17"/>
  <c r="J40" i="17"/>
  <c r="I40" i="17"/>
  <c r="H40" i="17"/>
  <c r="G40" i="17"/>
  <c r="F40" i="17"/>
  <c r="E40" i="17"/>
  <c r="D40" i="17"/>
  <c r="C40" i="17"/>
  <c r="B40" i="17"/>
  <c r="A40" i="17"/>
  <c r="V39" i="17"/>
  <c r="U39" i="17"/>
  <c r="T39" i="17"/>
  <c r="S39" i="17"/>
  <c r="R39" i="17"/>
  <c r="Q39" i="17"/>
  <c r="P39" i="17"/>
  <c r="O39" i="17"/>
  <c r="N39" i="17"/>
  <c r="M39" i="17"/>
  <c r="L39" i="17"/>
  <c r="K39" i="17"/>
  <c r="J39" i="17"/>
  <c r="I39" i="17"/>
  <c r="H39" i="17"/>
  <c r="G39" i="17"/>
  <c r="F39" i="17"/>
  <c r="E39" i="17"/>
  <c r="D39" i="17"/>
  <c r="C39" i="17"/>
  <c r="B39" i="17"/>
  <c r="A39" i="17"/>
  <c r="V38" i="17"/>
  <c r="U38" i="17"/>
  <c r="T38" i="17"/>
  <c r="S38" i="17"/>
  <c r="R38" i="17"/>
  <c r="Q38" i="17"/>
  <c r="P38" i="17"/>
  <c r="O38" i="17"/>
  <c r="N38" i="17"/>
  <c r="M38" i="17"/>
  <c r="L38" i="17"/>
  <c r="K38" i="17"/>
  <c r="J38" i="17"/>
  <c r="I38" i="17"/>
  <c r="H38" i="17"/>
  <c r="G38" i="17"/>
  <c r="F38" i="17"/>
  <c r="E38" i="17"/>
  <c r="D38" i="17"/>
  <c r="C38" i="17"/>
  <c r="B38" i="17"/>
  <c r="A38" i="17"/>
  <c r="V37" i="17"/>
  <c r="U37" i="17"/>
  <c r="T37" i="17"/>
  <c r="S37" i="17"/>
  <c r="R37" i="17"/>
  <c r="Q37" i="17"/>
  <c r="P37" i="17"/>
  <c r="O37" i="17"/>
  <c r="N37" i="17"/>
  <c r="M37" i="17"/>
  <c r="L37" i="17"/>
  <c r="K37" i="17"/>
  <c r="J37" i="17"/>
  <c r="I37" i="17"/>
  <c r="H37" i="17"/>
  <c r="G37" i="17"/>
  <c r="F37" i="17"/>
  <c r="E37" i="17"/>
  <c r="D37" i="17"/>
  <c r="C37" i="17"/>
  <c r="B37" i="17"/>
  <c r="A37" i="17"/>
  <c r="A36" i="17"/>
  <c r="V33" i="17"/>
  <c r="U33" i="17"/>
  <c r="Y30" i="51" s="1"/>
  <c r="T33" i="17"/>
  <c r="X30" i="51" s="1"/>
  <c r="S33" i="17"/>
  <c r="W30" i="51" s="1"/>
  <c r="R33" i="17"/>
  <c r="V30" i="51" s="1"/>
  <c r="Q33" i="17"/>
  <c r="U30" i="51" s="1"/>
  <c r="P33" i="17"/>
  <c r="T30" i="51" s="1"/>
  <c r="O33" i="17"/>
  <c r="S30" i="51" s="1"/>
  <c r="N33" i="17"/>
  <c r="R30" i="51" s="1"/>
  <c r="M33" i="17"/>
  <c r="Q30" i="51" s="1"/>
  <c r="L33" i="17"/>
  <c r="P30" i="51" s="1"/>
  <c r="K33" i="17"/>
  <c r="P32" i="51" s="1"/>
  <c r="J33" i="17"/>
  <c r="I33" i="17"/>
  <c r="H33" i="17"/>
  <c r="J31" i="51" s="1"/>
  <c r="G33" i="17"/>
  <c r="O29" i="51" s="1"/>
  <c r="F33" i="17"/>
  <c r="N28" i="51" s="1"/>
  <c r="E33" i="17"/>
  <c r="M28" i="51" s="1"/>
  <c r="D33" i="17"/>
  <c r="L28" i="51" s="1"/>
  <c r="C33" i="17"/>
  <c r="K28" i="51" s="1"/>
  <c r="B33" i="17"/>
  <c r="J28" i="51" s="1"/>
  <c r="A33" i="17"/>
  <c r="V32" i="17"/>
  <c r="U32" i="17"/>
  <c r="T32" i="17"/>
  <c r="S32" i="17"/>
  <c r="R32" i="17"/>
  <c r="Q32" i="17"/>
  <c r="P32" i="17"/>
  <c r="O32" i="17"/>
  <c r="N32" i="17"/>
  <c r="M32" i="17"/>
  <c r="L32" i="17"/>
  <c r="K32" i="17"/>
  <c r="J32" i="17"/>
  <c r="I32" i="17"/>
  <c r="H32" i="17"/>
  <c r="G32" i="17"/>
  <c r="F32" i="17"/>
  <c r="E32" i="17"/>
  <c r="D32" i="17"/>
  <c r="C32" i="17"/>
  <c r="B32" i="17"/>
  <c r="A32" i="17"/>
  <c r="V31" i="17"/>
  <c r="U31" i="17"/>
  <c r="T31" i="17"/>
  <c r="S31" i="17"/>
  <c r="R31" i="17"/>
  <c r="Q31" i="17"/>
  <c r="P31" i="17"/>
  <c r="O31" i="17"/>
  <c r="N31" i="17"/>
  <c r="M31" i="17"/>
  <c r="L31" i="17"/>
  <c r="K31" i="17"/>
  <c r="J31" i="17"/>
  <c r="I31" i="17"/>
  <c r="H31" i="17"/>
  <c r="G31" i="17"/>
  <c r="F31" i="17"/>
  <c r="E31" i="17"/>
  <c r="D31" i="17"/>
  <c r="C31" i="17"/>
  <c r="B31" i="17"/>
  <c r="A31" i="17"/>
  <c r="V30" i="17"/>
  <c r="U30" i="17"/>
  <c r="T30" i="17"/>
  <c r="S30" i="17"/>
  <c r="R30" i="17"/>
  <c r="Q30" i="17"/>
  <c r="P30" i="17"/>
  <c r="O30" i="17"/>
  <c r="N30" i="17"/>
  <c r="M30" i="17"/>
  <c r="L30" i="17"/>
  <c r="K30" i="17"/>
  <c r="J30" i="17"/>
  <c r="I30" i="17"/>
  <c r="H30" i="17"/>
  <c r="G30" i="17"/>
  <c r="F30" i="17"/>
  <c r="E30" i="17"/>
  <c r="D30" i="17"/>
  <c r="C30" i="17"/>
  <c r="B30" i="17"/>
  <c r="A30" i="17"/>
  <c r="V29" i="17"/>
  <c r="U29" i="17"/>
  <c r="T29" i="17"/>
  <c r="S29" i="17"/>
  <c r="R29" i="17"/>
  <c r="Q29" i="17"/>
  <c r="P29" i="17"/>
  <c r="O29" i="17"/>
  <c r="N29" i="17"/>
  <c r="M29" i="17"/>
  <c r="L29" i="17"/>
  <c r="K29" i="17"/>
  <c r="J29" i="17"/>
  <c r="I29" i="17"/>
  <c r="H29" i="17"/>
  <c r="G29" i="17"/>
  <c r="F29" i="17"/>
  <c r="E29" i="17"/>
  <c r="D29" i="17"/>
  <c r="C29" i="17"/>
  <c r="B29" i="17"/>
  <c r="A29" i="17"/>
  <c r="A28" i="17"/>
  <c r="V25" i="17"/>
  <c r="U25" i="17"/>
  <c r="Y22" i="51" s="1"/>
  <c r="T25" i="17"/>
  <c r="X22" i="51" s="1"/>
  <c r="S25" i="17"/>
  <c r="W22" i="51" s="1"/>
  <c r="R25" i="17"/>
  <c r="V22" i="51" s="1"/>
  <c r="Q25" i="17"/>
  <c r="U22" i="51" s="1"/>
  <c r="P25" i="17"/>
  <c r="T22" i="51" s="1"/>
  <c r="O25" i="17"/>
  <c r="S22" i="51" s="1"/>
  <c r="N25" i="17"/>
  <c r="R22" i="51" s="1"/>
  <c r="M25" i="17"/>
  <c r="Q22" i="51" s="1"/>
  <c r="L25" i="17"/>
  <c r="K25" i="17"/>
  <c r="P24" i="51" s="1"/>
  <c r="Q24" i="51" s="1"/>
  <c r="R24" i="51" s="1"/>
  <c r="S24" i="51" s="1"/>
  <c r="T24" i="51" s="1"/>
  <c r="U24" i="51" s="1"/>
  <c r="V24" i="51" s="1"/>
  <c r="W24" i="51" s="1"/>
  <c r="X24" i="51" s="1"/>
  <c r="Y24" i="51" s="1"/>
  <c r="J25" i="17"/>
  <c r="I25" i="17"/>
  <c r="H25" i="17"/>
  <c r="J23" i="51" s="1"/>
  <c r="K23" i="51" s="1"/>
  <c r="L23" i="51" s="1"/>
  <c r="M23" i="51" s="1"/>
  <c r="N23" i="51" s="1"/>
  <c r="O23" i="51" s="1"/>
  <c r="G25" i="17"/>
  <c r="O21" i="51" s="1"/>
  <c r="F25" i="17"/>
  <c r="N20" i="51" s="1"/>
  <c r="E25" i="17"/>
  <c r="M20" i="51" s="1"/>
  <c r="D25" i="17"/>
  <c r="L20" i="51" s="1"/>
  <c r="C25" i="17"/>
  <c r="K20" i="51" s="1"/>
  <c r="B25" i="17"/>
  <c r="J20" i="51" s="1"/>
  <c r="A25" i="17"/>
  <c r="V24" i="17"/>
  <c r="U24" i="17"/>
  <c r="T24" i="17"/>
  <c r="S24" i="17"/>
  <c r="R24" i="17"/>
  <c r="Q24" i="17"/>
  <c r="P24" i="17"/>
  <c r="O24" i="17"/>
  <c r="N24" i="17"/>
  <c r="M24" i="17"/>
  <c r="L24" i="17"/>
  <c r="K24" i="17"/>
  <c r="J24" i="17"/>
  <c r="I24" i="17"/>
  <c r="H24" i="17"/>
  <c r="G24" i="17"/>
  <c r="F24" i="17"/>
  <c r="E24" i="17"/>
  <c r="D24" i="17"/>
  <c r="C24" i="17"/>
  <c r="B24" i="17"/>
  <c r="A24" i="17"/>
  <c r="V23" i="17"/>
  <c r="U23" i="17"/>
  <c r="T23" i="17"/>
  <c r="S23" i="17"/>
  <c r="R23" i="17"/>
  <c r="Q23" i="17"/>
  <c r="P23" i="17"/>
  <c r="O23" i="17"/>
  <c r="N23" i="17"/>
  <c r="M23" i="17"/>
  <c r="L23" i="17"/>
  <c r="K23" i="17"/>
  <c r="J23" i="17"/>
  <c r="I23" i="17"/>
  <c r="H23" i="17"/>
  <c r="G23" i="17"/>
  <c r="F23" i="17"/>
  <c r="E23" i="17"/>
  <c r="D23" i="17"/>
  <c r="C23" i="17"/>
  <c r="B23" i="17"/>
  <c r="A23" i="17"/>
  <c r="V22" i="17"/>
  <c r="U22" i="17"/>
  <c r="T22" i="17"/>
  <c r="S22" i="17"/>
  <c r="R22" i="17"/>
  <c r="Q22" i="17"/>
  <c r="P22" i="17"/>
  <c r="O22" i="17"/>
  <c r="N22" i="17"/>
  <c r="M22" i="17"/>
  <c r="L22" i="17"/>
  <c r="K22" i="17"/>
  <c r="J22" i="17"/>
  <c r="I22" i="17"/>
  <c r="H22" i="17"/>
  <c r="G22" i="17"/>
  <c r="F22" i="17"/>
  <c r="E22" i="17"/>
  <c r="D22" i="17"/>
  <c r="C22" i="17"/>
  <c r="B22" i="17"/>
  <c r="A22" i="17"/>
  <c r="V21" i="17"/>
  <c r="U21" i="17"/>
  <c r="T21" i="17"/>
  <c r="S21" i="17"/>
  <c r="R21" i="17"/>
  <c r="Q21" i="17"/>
  <c r="P21" i="17"/>
  <c r="O21" i="17"/>
  <c r="N21" i="17"/>
  <c r="M21" i="17"/>
  <c r="L21" i="17"/>
  <c r="K21" i="17"/>
  <c r="J21" i="17"/>
  <c r="I21" i="17"/>
  <c r="H21" i="17"/>
  <c r="G21" i="17"/>
  <c r="F21" i="17"/>
  <c r="E21" i="17"/>
  <c r="D21" i="17"/>
  <c r="C21" i="17"/>
  <c r="B21" i="17"/>
  <c r="A21" i="17"/>
  <c r="A20" i="17"/>
  <c r="V17" i="17"/>
  <c r="U17" i="17"/>
  <c r="Y14" i="51" s="1"/>
  <c r="T17" i="17"/>
  <c r="X14" i="51" s="1"/>
  <c r="S17" i="17"/>
  <c r="W14" i="51" s="1"/>
  <c r="R17" i="17"/>
  <c r="V14" i="51" s="1"/>
  <c r="Q17" i="17"/>
  <c r="U14" i="51" s="1"/>
  <c r="P17" i="17"/>
  <c r="T14" i="51" s="1"/>
  <c r="O17" i="17"/>
  <c r="S14" i="51" s="1"/>
  <c r="N17" i="17"/>
  <c r="R14" i="51" s="1"/>
  <c r="M17" i="17"/>
  <c r="Q14" i="51" s="1"/>
  <c r="L17" i="17"/>
  <c r="K17" i="17"/>
  <c r="P16" i="51" s="1"/>
  <c r="Q16" i="51" s="1"/>
  <c r="R16" i="51" s="1"/>
  <c r="S16" i="51" s="1"/>
  <c r="T16" i="51" s="1"/>
  <c r="U16" i="51" s="1"/>
  <c r="V16" i="51" s="1"/>
  <c r="W16" i="51" s="1"/>
  <c r="X16" i="51" s="1"/>
  <c r="Y16" i="51" s="1"/>
  <c r="J17" i="17"/>
  <c r="I17" i="17"/>
  <c r="H17" i="17"/>
  <c r="J15" i="51" s="1"/>
  <c r="K15" i="51" s="1"/>
  <c r="L15" i="51" s="1"/>
  <c r="M15" i="51" s="1"/>
  <c r="N15" i="51" s="1"/>
  <c r="O15" i="51" s="1"/>
  <c r="G17" i="17"/>
  <c r="O13" i="51" s="1"/>
  <c r="F17" i="17"/>
  <c r="N12" i="51" s="1"/>
  <c r="E17" i="17"/>
  <c r="M12" i="51" s="1"/>
  <c r="D17" i="17"/>
  <c r="L12" i="51" s="1"/>
  <c r="C17" i="17"/>
  <c r="K12" i="51" s="1"/>
  <c r="B17" i="17"/>
  <c r="J12" i="51" s="1"/>
  <c r="A17" i="17"/>
  <c r="V16" i="17"/>
  <c r="U16" i="17"/>
  <c r="T16" i="17"/>
  <c r="S16" i="17"/>
  <c r="R16" i="17"/>
  <c r="Q16" i="17"/>
  <c r="P16" i="17"/>
  <c r="O16" i="17"/>
  <c r="N16" i="17"/>
  <c r="M16" i="17"/>
  <c r="L16" i="17"/>
  <c r="K16" i="17"/>
  <c r="J16" i="17"/>
  <c r="I16" i="17"/>
  <c r="H16" i="17"/>
  <c r="G16" i="17"/>
  <c r="F16" i="17"/>
  <c r="E16" i="17"/>
  <c r="D16" i="17"/>
  <c r="C16" i="17"/>
  <c r="B16" i="17"/>
  <c r="A16" i="17"/>
  <c r="V15" i="17"/>
  <c r="U15" i="17"/>
  <c r="T15" i="17"/>
  <c r="S15" i="17"/>
  <c r="R15" i="17"/>
  <c r="Q15" i="17"/>
  <c r="P15" i="17"/>
  <c r="O15" i="17"/>
  <c r="N15" i="17"/>
  <c r="M15" i="17"/>
  <c r="L15" i="17"/>
  <c r="K15" i="17"/>
  <c r="J15" i="17"/>
  <c r="I15" i="17"/>
  <c r="H15" i="17"/>
  <c r="G15" i="17"/>
  <c r="F15" i="17"/>
  <c r="E15" i="17"/>
  <c r="D15" i="17"/>
  <c r="C15" i="17"/>
  <c r="B15" i="17"/>
  <c r="A15" i="17"/>
  <c r="V14" i="17"/>
  <c r="U14" i="17"/>
  <c r="T14" i="17"/>
  <c r="S14" i="17"/>
  <c r="R14" i="17"/>
  <c r="Q14" i="17"/>
  <c r="P14" i="17"/>
  <c r="O14" i="17"/>
  <c r="N14" i="17"/>
  <c r="M14" i="17"/>
  <c r="L14" i="17"/>
  <c r="K14" i="17"/>
  <c r="J14" i="17"/>
  <c r="I14" i="17"/>
  <c r="H14" i="17"/>
  <c r="G14" i="17"/>
  <c r="F14" i="17"/>
  <c r="E14" i="17"/>
  <c r="D14" i="17"/>
  <c r="C14" i="17"/>
  <c r="B14" i="17"/>
  <c r="A14" i="17"/>
  <c r="V13" i="17"/>
  <c r="U13" i="17"/>
  <c r="T13" i="17"/>
  <c r="S13" i="17"/>
  <c r="R13" i="17"/>
  <c r="Q13" i="17"/>
  <c r="P13" i="17"/>
  <c r="O13" i="17"/>
  <c r="N13" i="17"/>
  <c r="M13" i="17"/>
  <c r="L13" i="17"/>
  <c r="K13" i="17"/>
  <c r="J13" i="17"/>
  <c r="I13" i="17"/>
  <c r="H13" i="17"/>
  <c r="G13" i="17"/>
  <c r="F13" i="17"/>
  <c r="E13" i="17"/>
  <c r="D13" i="17"/>
  <c r="C13" i="17"/>
  <c r="B13" i="17"/>
  <c r="A13" i="17"/>
  <c r="A12" i="17"/>
  <c r="A8" i="17"/>
  <c r="A7" i="17"/>
  <c r="A6" i="17"/>
  <c r="A5" i="17"/>
  <c r="A4" i="17"/>
  <c r="A20" i="22"/>
  <c r="A12" i="22"/>
  <c r="A5" i="22"/>
  <c r="AQ46" i="24"/>
  <c r="AP46" i="24"/>
  <c r="AO46" i="24"/>
  <c r="AN46" i="24"/>
  <c r="AM46" i="24"/>
  <c r="AL46" i="24"/>
  <c r="AK46" i="24"/>
  <c r="AJ46" i="24"/>
  <c r="AI46" i="24"/>
  <c r="AH46" i="24"/>
  <c r="AG46" i="24"/>
  <c r="AF46" i="24"/>
  <c r="AE46" i="24"/>
  <c r="AD46" i="24"/>
  <c r="AC46" i="24"/>
  <c r="AB46" i="24"/>
  <c r="AA46" i="24"/>
  <c r="Z46" i="24"/>
  <c r="Y46" i="24"/>
  <c r="X46" i="24"/>
  <c r="W46" i="24"/>
  <c r="V46" i="24"/>
  <c r="U46" i="24"/>
  <c r="T46" i="24"/>
  <c r="S46" i="24"/>
  <c r="R46" i="24"/>
  <c r="Q46" i="24"/>
  <c r="P46" i="24"/>
  <c r="O46" i="24"/>
  <c r="N46" i="24"/>
  <c r="M46" i="24"/>
  <c r="L46" i="24"/>
  <c r="K46" i="24"/>
  <c r="J46" i="24"/>
  <c r="I46" i="24"/>
  <c r="H46" i="24"/>
  <c r="G46" i="24"/>
  <c r="F46" i="24"/>
  <c r="E46" i="24"/>
  <c r="D46" i="24"/>
  <c r="C46" i="24"/>
  <c r="B46" i="24"/>
  <c r="A46" i="24"/>
  <c r="AQ45" i="24"/>
  <c r="AP45" i="24"/>
  <c r="AO45" i="24"/>
  <c r="AN45" i="24"/>
  <c r="AM45" i="24"/>
  <c r="AL45" i="24"/>
  <c r="AK45" i="24"/>
  <c r="AJ45" i="24"/>
  <c r="AI45" i="24"/>
  <c r="AH45" i="24"/>
  <c r="AG45" i="24"/>
  <c r="AF45" i="24"/>
  <c r="AE45" i="24"/>
  <c r="AD45" i="24"/>
  <c r="AC45" i="24"/>
  <c r="AB45" i="24"/>
  <c r="AA45" i="24"/>
  <c r="Z45" i="24"/>
  <c r="Y45" i="24"/>
  <c r="X45" i="24"/>
  <c r="W45" i="24"/>
  <c r="V45" i="24"/>
  <c r="U45" i="24"/>
  <c r="T45" i="24"/>
  <c r="S45" i="24"/>
  <c r="R45" i="24"/>
  <c r="Q45" i="24"/>
  <c r="P45" i="24"/>
  <c r="O45" i="24"/>
  <c r="N45" i="24"/>
  <c r="M45" i="24"/>
  <c r="L45" i="24"/>
  <c r="K45" i="24"/>
  <c r="J45" i="24"/>
  <c r="I45" i="24"/>
  <c r="H45" i="24"/>
  <c r="G45" i="24"/>
  <c r="F45" i="24"/>
  <c r="E45" i="24"/>
  <c r="D45" i="24"/>
  <c r="C45" i="24"/>
  <c r="B45" i="24"/>
  <c r="A45" i="24"/>
  <c r="AQ44" i="24"/>
  <c r="AP44" i="24"/>
  <c r="AO44" i="24"/>
  <c r="AN44" i="24"/>
  <c r="AM44" i="24"/>
  <c r="AL44" i="24"/>
  <c r="AK44" i="24"/>
  <c r="AJ44" i="24"/>
  <c r="AI44" i="24"/>
  <c r="AH44" i="24"/>
  <c r="AG44" i="24"/>
  <c r="AF44" i="24"/>
  <c r="AE44" i="24"/>
  <c r="AD44" i="24"/>
  <c r="AC44" i="24"/>
  <c r="AB44" i="24"/>
  <c r="AA44" i="24"/>
  <c r="Z44" i="24"/>
  <c r="Y44" i="24"/>
  <c r="X44" i="24"/>
  <c r="W44" i="24"/>
  <c r="V44" i="24"/>
  <c r="U44" i="24"/>
  <c r="T44" i="24"/>
  <c r="S44" i="24"/>
  <c r="R44" i="24"/>
  <c r="Q44" i="24"/>
  <c r="P44" i="24"/>
  <c r="O44" i="24"/>
  <c r="N44" i="24"/>
  <c r="M44" i="24"/>
  <c r="L44" i="24"/>
  <c r="K44" i="24"/>
  <c r="J44" i="24"/>
  <c r="I44" i="24"/>
  <c r="H44" i="24"/>
  <c r="G44" i="24"/>
  <c r="F44" i="24"/>
  <c r="E44" i="24"/>
  <c r="D44" i="24"/>
  <c r="C44" i="24"/>
  <c r="B44" i="24"/>
  <c r="A44" i="24"/>
  <c r="AQ43" i="24"/>
  <c r="AP43" i="24"/>
  <c r="AO43" i="24"/>
  <c r="AN43" i="24"/>
  <c r="AM43" i="24"/>
  <c r="AL43" i="24"/>
  <c r="AK43" i="24"/>
  <c r="AJ43" i="24"/>
  <c r="AI43" i="24"/>
  <c r="AH43" i="24"/>
  <c r="AG43" i="24"/>
  <c r="AF43" i="24"/>
  <c r="AE43" i="24"/>
  <c r="AD43" i="24"/>
  <c r="AC43" i="24"/>
  <c r="AB43" i="24"/>
  <c r="AA43" i="24"/>
  <c r="Z43" i="24"/>
  <c r="Y43" i="24"/>
  <c r="X43" i="24"/>
  <c r="W43" i="24"/>
  <c r="V43" i="24"/>
  <c r="U43" i="24"/>
  <c r="T43" i="24"/>
  <c r="S43" i="24"/>
  <c r="R43" i="24"/>
  <c r="Q43" i="24"/>
  <c r="P43" i="24"/>
  <c r="O43" i="24"/>
  <c r="N43" i="24"/>
  <c r="M43" i="24"/>
  <c r="L43" i="24"/>
  <c r="K43" i="24"/>
  <c r="J43" i="24"/>
  <c r="I43" i="24"/>
  <c r="H43" i="24"/>
  <c r="G43" i="24"/>
  <c r="F43" i="24"/>
  <c r="E43" i="24"/>
  <c r="D43" i="24"/>
  <c r="C43" i="24"/>
  <c r="B43" i="24"/>
  <c r="A43" i="24"/>
  <c r="AQ42" i="24"/>
  <c r="AP42" i="24"/>
  <c r="AO42" i="24"/>
  <c r="AN42" i="24"/>
  <c r="AM42" i="24"/>
  <c r="AL42" i="24"/>
  <c r="AK42" i="24"/>
  <c r="AJ42" i="24"/>
  <c r="AI42" i="24"/>
  <c r="AH42" i="24"/>
  <c r="AG42" i="24"/>
  <c r="AF42" i="24"/>
  <c r="AE42" i="24"/>
  <c r="AD42" i="24"/>
  <c r="AC42" i="24"/>
  <c r="AB42" i="24"/>
  <c r="AA42" i="24"/>
  <c r="Z42" i="24"/>
  <c r="Y42" i="24"/>
  <c r="X42" i="24"/>
  <c r="W42" i="24"/>
  <c r="V42" i="24"/>
  <c r="U42" i="24"/>
  <c r="T42" i="24"/>
  <c r="S42" i="24"/>
  <c r="R42" i="24"/>
  <c r="Q42" i="24"/>
  <c r="P42" i="24"/>
  <c r="O42" i="24"/>
  <c r="N42" i="24"/>
  <c r="M42" i="24"/>
  <c r="L42" i="24"/>
  <c r="K42" i="24"/>
  <c r="J42" i="24"/>
  <c r="I42" i="24"/>
  <c r="H42" i="24"/>
  <c r="G42" i="24"/>
  <c r="F42" i="24"/>
  <c r="E42" i="24"/>
  <c r="D42" i="24"/>
  <c r="C42" i="24"/>
  <c r="B42" i="24"/>
  <c r="A42" i="24"/>
  <c r="AQ41" i="24"/>
  <c r="AP41" i="24"/>
  <c r="AO41" i="24"/>
  <c r="AN41" i="24"/>
  <c r="AM41" i="24"/>
  <c r="AL41" i="24"/>
  <c r="AK41" i="24"/>
  <c r="AJ41" i="24"/>
  <c r="AI41" i="24"/>
  <c r="AH41" i="24"/>
  <c r="AG41" i="24"/>
  <c r="AF41" i="24"/>
  <c r="AE41" i="24"/>
  <c r="AD41" i="24"/>
  <c r="AC41" i="24"/>
  <c r="AB41" i="24"/>
  <c r="AA41" i="24"/>
  <c r="Z41" i="24"/>
  <c r="Y41" i="24"/>
  <c r="X41" i="24"/>
  <c r="W41" i="24"/>
  <c r="V41" i="24"/>
  <c r="U41" i="24"/>
  <c r="T41" i="24"/>
  <c r="S41" i="24"/>
  <c r="R41" i="24"/>
  <c r="Q41" i="24"/>
  <c r="P41" i="24"/>
  <c r="O41" i="24"/>
  <c r="N41" i="24"/>
  <c r="M41" i="24"/>
  <c r="L41" i="24"/>
  <c r="K41" i="24"/>
  <c r="J41" i="24"/>
  <c r="I41" i="24"/>
  <c r="H41" i="24"/>
  <c r="G41" i="24"/>
  <c r="F41" i="24"/>
  <c r="E41" i="24"/>
  <c r="D41" i="24"/>
  <c r="C41" i="24"/>
  <c r="B41" i="24"/>
  <c r="A41" i="24"/>
  <c r="AQ40" i="24"/>
  <c r="AP40" i="24"/>
  <c r="AO40" i="24"/>
  <c r="AN40" i="24"/>
  <c r="AM40" i="24"/>
  <c r="AL40" i="24"/>
  <c r="AK40" i="24"/>
  <c r="AJ40" i="24"/>
  <c r="AI40" i="24"/>
  <c r="AH40" i="24"/>
  <c r="AG40" i="24"/>
  <c r="AF40" i="24"/>
  <c r="AE40" i="24"/>
  <c r="AD40" i="24"/>
  <c r="AC40" i="24"/>
  <c r="AB40" i="24"/>
  <c r="AA40" i="24"/>
  <c r="Z40" i="24"/>
  <c r="Y40" i="24"/>
  <c r="X40" i="24"/>
  <c r="W40" i="24"/>
  <c r="V40" i="24"/>
  <c r="U40" i="24"/>
  <c r="T40" i="24"/>
  <c r="S40" i="24"/>
  <c r="R40" i="24"/>
  <c r="Q40" i="24"/>
  <c r="P40" i="24"/>
  <c r="O40" i="24"/>
  <c r="N40" i="24"/>
  <c r="M40" i="24"/>
  <c r="L40" i="24"/>
  <c r="K40" i="24"/>
  <c r="J40" i="24"/>
  <c r="I40" i="24"/>
  <c r="H40" i="24"/>
  <c r="G40" i="24"/>
  <c r="F40" i="24"/>
  <c r="E40" i="24"/>
  <c r="D40" i="24"/>
  <c r="C40" i="24"/>
  <c r="B40" i="24"/>
  <c r="A40" i="24"/>
  <c r="AQ39" i="24"/>
  <c r="AP39" i="24"/>
  <c r="AO39" i="24"/>
  <c r="AN39" i="24"/>
  <c r="AM39" i="24"/>
  <c r="AL39" i="24"/>
  <c r="AK39" i="24"/>
  <c r="AJ39" i="24"/>
  <c r="AI39" i="24"/>
  <c r="AH39" i="24"/>
  <c r="AG39" i="24"/>
  <c r="AF39" i="24"/>
  <c r="AE39" i="24"/>
  <c r="AD39" i="24"/>
  <c r="AC39" i="24"/>
  <c r="AB39" i="24"/>
  <c r="AA39" i="24"/>
  <c r="Z39" i="24"/>
  <c r="Y39" i="24"/>
  <c r="X39" i="24"/>
  <c r="W39" i="24"/>
  <c r="V39" i="24"/>
  <c r="U39" i="24"/>
  <c r="T39" i="24"/>
  <c r="S39" i="24"/>
  <c r="R39" i="24"/>
  <c r="Q39" i="24"/>
  <c r="P39" i="24"/>
  <c r="O39" i="24"/>
  <c r="N39" i="24"/>
  <c r="M39" i="24"/>
  <c r="L39" i="24"/>
  <c r="K39" i="24"/>
  <c r="J39" i="24"/>
  <c r="I39" i="24"/>
  <c r="H39" i="24"/>
  <c r="G39" i="24"/>
  <c r="F39" i="24"/>
  <c r="E39" i="24"/>
  <c r="D39" i="24"/>
  <c r="C39" i="24"/>
  <c r="B39" i="24"/>
  <c r="A39" i="24"/>
  <c r="AQ38" i="24"/>
  <c r="AP38" i="24"/>
  <c r="AO38" i="24"/>
  <c r="AN38" i="24"/>
  <c r="AM38" i="24"/>
  <c r="AL38" i="24"/>
  <c r="AK38" i="24"/>
  <c r="AJ38" i="24"/>
  <c r="AI38" i="24"/>
  <c r="AH38" i="24"/>
  <c r="AG38" i="24"/>
  <c r="AF38" i="24"/>
  <c r="AE38" i="24"/>
  <c r="AD38" i="24"/>
  <c r="AC38" i="24"/>
  <c r="AB38" i="24"/>
  <c r="AA38" i="24"/>
  <c r="Z38" i="24"/>
  <c r="Y38" i="24"/>
  <c r="X38" i="24"/>
  <c r="W38" i="24"/>
  <c r="V38" i="24"/>
  <c r="U38" i="24"/>
  <c r="T38" i="24"/>
  <c r="S38" i="24"/>
  <c r="R38" i="24"/>
  <c r="Q38" i="24"/>
  <c r="P38" i="24"/>
  <c r="O38" i="24"/>
  <c r="N38" i="24"/>
  <c r="M38" i="24"/>
  <c r="L38" i="24"/>
  <c r="K38" i="24"/>
  <c r="J38" i="24"/>
  <c r="I38" i="24"/>
  <c r="H38" i="24"/>
  <c r="G38" i="24"/>
  <c r="F38" i="24"/>
  <c r="E38" i="24"/>
  <c r="D38" i="24"/>
  <c r="C38" i="24"/>
  <c r="B38" i="24"/>
  <c r="A38" i="24"/>
  <c r="AQ37" i="24"/>
  <c r="AP37" i="24"/>
  <c r="AO37" i="24"/>
  <c r="AN37" i="24"/>
  <c r="AM37" i="24"/>
  <c r="AL37" i="24"/>
  <c r="AK37" i="24"/>
  <c r="AJ37" i="24"/>
  <c r="AI37" i="24"/>
  <c r="AH37" i="24"/>
  <c r="AG37" i="24"/>
  <c r="AF37" i="24"/>
  <c r="AE37" i="24"/>
  <c r="AD37" i="24"/>
  <c r="AC37" i="24"/>
  <c r="AB37" i="24"/>
  <c r="AA37" i="24"/>
  <c r="Z37" i="24"/>
  <c r="Y37" i="24"/>
  <c r="X37" i="24"/>
  <c r="W37" i="24"/>
  <c r="V37" i="24"/>
  <c r="U37" i="24"/>
  <c r="T37" i="24"/>
  <c r="S37" i="24"/>
  <c r="R37" i="24"/>
  <c r="Q37" i="24"/>
  <c r="P37" i="24"/>
  <c r="O37" i="24"/>
  <c r="N37" i="24"/>
  <c r="M37" i="24"/>
  <c r="L37" i="24"/>
  <c r="K37" i="24"/>
  <c r="J37" i="24"/>
  <c r="I37" i="24"/>
  <c r="H37" i="24"/>
  <c r="G37" i="24"/>
  <c r="F37" i="24"/>
  <c r="E37" i="24"/>
  <c r="D37" i="24"/>
  <c r="C37" i="24"/>
  <c r="B37" i="24"/>
  <c r="A37" i="24"/>
  <c r="AP32" i="24"/>
  <c r="AN32" i="24"/>
  <c r="AL32" i="24"/>
  <c r="AJ32" i="24"/>
  <c r="AH32" i="24"/>
  <c r="AF32" i="24"/>
  <c r="AD32" i="24"/>
  <c r="AB32" i="24"/>
  <c r="Z32" i="24"/>
  <c r="X32" i="24"/>
  <c r="V32" i="24"/>
  <c r="T32" i="24"/>
  <c r="R32" i="24"/>
  <c r="P32" i="24"/>
  <c r="N32" i="24"/>
  <c r="L32" i="24"/>
  <c r="J32" i="24"/>
  <c r="H32" i="24"/>
  <c r="F32" i="24"/>
  <c r="D32" i="24"/>
  <c r="B32" i="24"/>
  <c r="AP31" i="24"/>
  <c r="AN31" i="24"/>
  <c r="AL31" i="24"/>
  <c r="AJ31" i="24"/>
  <c r="AH31" i="24"/>
  <c r="AF31" i="24"/>
  <c r="AD31" i="24"/>
  <c r="AB31" i="24"/>
  <c r="Z31" i="24"/>
  <c r="X31" i="24"/>
  <c r="V31" i="24"/>
  <c r="T31" i="24"/>
  <c r="R31" i="24"/>
  <c r="P31" i="24"/>
  <c r="N31" i="24"/>
  <c r="L31" i="24"/>
  <c r="J31" i="24"/>
  <c r="H31" i="24"/>
  <c r="F31" i="24"/>
  <c r="D31" i="24"/>
  <c r="B31" i="24"/>
  <c r="AQ28" i="24"/>
  <c r="AP28" i="24"/>
  <c r="AO28" i="24"/>
  <c r="AN28" i="24"/>
  <c r="AM28" i="24"/>
  <c r="AL28" i="24"/>
  <c r="AK28" i="24"/>
  <c r="AJ28" i="24"/>
  <c r="AI28" i="24"/>
  <c r="AH28" i="24"/>
  <c r="AG28" i="24"/>
  <c r="AF28" i="24"/>
  <c r="AE28" i="24"/>
  <c r="AD28" i="24"/>
  <c r="AC28" i="24"/>
  <c r="AB28" i="24"/>
  <c r="AA28" i="24"/>
  <c r="Z28" i="24"/>
  <c r="Y28" i="24"/>
  <c r="X28" i="24"/>
  <c r="W28" i="24"/>
  <c r="V28" i="24"/>
  <c r="U28" i="24"/>
  <c r="T28" i="24"/>
  <c r="S28" i="24"/>
  <c r="R28" i="24"/>
  <c r="Q28" i="24"/>
  <c r="P28" i="24"/>
  <c r="O28" i="24"/>
  <c r="N28" i="24"/>
  <c r="M28" i="24"/>
  <c r="L28" i="24"/>
  <c r="K28" i="24"/>
  <c r="J28" i="24"/>
  <c r="I28" i="24"/>
  <c r="H28" i="24"/>
  <c r="G28" i="24"/>
  <c r="F28" i="24"/>
  <c r="E28" i="24"/>
  <c r="D28" i="24"/>
  <c r="C28" i="24"/>
  <c r="B28" i="24"/>
  <c r="A28" i="24"/>
  <c r="AQ27" i="24"/>
  <c r="AP27" i="24"/>
  <c r="AO27" i="24"/>
  <c r="AN27" i="24"/>
  <c r="AM27" i="24"/>
  <c r="AL27" i="24"/>
  <c r="AK27" i="24"/>
  <c r="AJ27" i="24"/>
  <c r="AI27" i="24"/>
  <c r="AH27" i="24"/>
  <c r="AG27" i="24"/>
  <c r="AF27" i="24"/>
  <c r="AE27" i="24"/>
  <c r="AD27" i="24"/>
  <c r="AC27" i="24"/>
  <c r="AB27" i="24"/>
  <c r="AA27" i="24"/>
  <c r="Z27" i="24"/>
  <c r="Y27" i="24"/>
  <c r="X27" i="24"/>
  <c r="W27" i="24"/>
  <c r="V27" i="24"/>
  <c r="U27" i="24"/>
  <c r="T27" i="24"/>
  <c r="S27" i="24"/>
  <c r="R27" i="24"/>
  <c r="Q27" i="24"/>
  <c r="P27" i="24"/>
  <c r="O27" i="24"/>
  <c r="N27" i="24"/>
  <c r="M27" i="24"/>
  <c r="L27" i="24"/>
  <c r="K27" i="24"/>
  <c r="J27" i="24"/>
  <c r="I27" i="24"/>
  <c r="H27" i="24"/>
  <c r="G27" i="24"/>
  <c r="F27" i="24"/>
  <c r="E27" i="24"/>
  <c r="D27" i="24"/>
  <c r="C27" i="24"/>
  <c r="B27" i="24"/>
  <c r="A27" i="24"/>
  <c r="AQ26" i="24"/>
  <c r="AP26" i="24"/>
  <c r="AO26" i="24"/>
  <c r="AN26" i="24"/>
  <c r="AM26" i="24"/>
  <c r="AL26" i="24"/>
  <c r="AK26" i="24"/>
  <c r="AJ26" i="24"/>
  <c r="AI26" i="24"/>
  <c r="AH26" i="24"/>
  <c r="AG26" i="24"/>
  <c r="AF26" i="24"/>
  <c r="AE26" i="24"/>
  <c r="AD26" i="24"/>
  <c r="AC26" i="24"/>
  <c r="AB26" i="24"/>
  <c r="AA26" i="24"/>
  <c r="Z26" i="24"/>
  <c r="Y26" i="24"/>
  <c r="X26" i="24"/>
  <c r="W26" i="24"/>
  <c r="V26" i="24"/>
  <c r="U26" i="24"/>
  <c r="T26" i="24"/>
  <c r="S26" i="24"/>
  <c r="R26" i="24"/>
  <c r="Q26" i="24"/>
  <c r="P26" i="24"/>
  <c r="O26" i="24"/>
  <c r="N26" i="24"/>
  <c r="M26" i="24"/>
  <c r="L26" i="24"/>
  <c r="K26" i="24"/>
  <c r="J26" i="24"/>
  <c r="I26" i="24"/>
  <c r="H26" i="24"/>
  <c r="G26" i="24"/>
  <c r="F26" i="24"/>
  <c r="E26" i="24"/>
  <c r="D26" i="24"/>
  <c r="C26" i="24"/>
  <c r="B26" i="24"/>
  <c r="A26" i="24"/>
  <c r="AQ25" i="24"/>
  <c r="AP25" i="24"/>
  <c r="AO25" i="24"/>
  <c r="AN25" i="24"/>
  <c r="AM25" i="24"/>
  <c r="AL25" i="24"/>
  <c r="AK25" i="24"/>
  <c r="AJ25" i="24"/>
  <c r="AI25" i="24"/>
  <c r="AH25" i="24"/>
  <c r="AG25" i="24"/>
  <c r="AF25" i="24"/>
  <c r="AE25" i="24"/>
  <c r="AD25" i="24"/>
  <c r="AC25" i="24"/>
  <c r="AB25" i="24"/>
  <c r="AA25" i="24"/>
  <c r="Z25" i="24"/>
  <c r="Y25" i="24"/>
  <c r="X25" i="24"/>
  <c r="W25" i="24"/>
  <c r="V25" i="24"/>
  <c r="U25" i="24"/>
  <c r="T25" i="24"/>
  <c r="S25" i="24"/>
  <c r="R25" i="24"/>
  <c r="Q25" i="24"/>
  <c r="P25" i="24"/>
  <c r="O25" i="24"/>
  <c r="N25" i="24"/>
  <c r="M25" i="24"/>
  <c r="L25" i="24"/>
  <c r="K25" i="24"/>
  <c r="J25" i="24"/>
  <c r="I25" i="24"/>
  <c r="H25" i="24"/>
  <c r="G25" i="24"/>
  <c r="F25" i="24"/>
  <c r="E25" i="24"/>
  <c r="D25" i="24"/>
  <c r="C25" i="24"/>
  <c r="B25" i="24"/>
  <c r="A25" i="24"/>
  <c r="AQ24" i="24"/>
  <c r="AP24" i="24"/>
  <c r="AO24" i="24"/>
  <c r="AN24" i="24"/>
  <c r="AM24" i="24"/>
  <c r="AL24" i="24"/>
  <c r="AK24" i="24"/>
  <c r="AJ24" i="24"/>
  <c r="AI24" i="24"/>
  <c r="AH24" i="24"/>
  <c r="AG24" i="24"/>
  <c r="AF24" i="24"/>
  <c r="AE24" i="24"/>
  <c r="AD24" i="24"/>
  <c r="AC24" i="24"/>
  <c r="AB24" i="24"/>
  <c r="AA24" i="24"/>
  <c r="Z24" i="24"/>
  <c r="Y24" i="24"/>
  <c r="X24" i="24"/>
  <c r="W24" i="24"/>
  <c r="V24" i="24"/>
  <c r="U24" i="24"/>
  <c r="T24" i="24"/>
  <c r="S24" i="24"/>
  <c r="R24" i="24"/>
  <c r="Q24" i="24"/>
  <c r="P24" i="24"/>
  <c r="O24" i="24"/>
  <c r="N24" i="24"/>
  <c r="M24" i="24"/>
  <c r="L24" i="24"/>
  <c r="K24" i="24"/>
  <c r="J24" i="24"/>
  <c r="I24" i="24"/>
  <c r="H24" i="24"/>
  <c r="G24" i="24"/>
  <c r="F24" i="24"/>
  <c r="E24" i="24"/>
  <c r="D24" i="24"/>
  <c r="C24" i="24"/>
  <c r="B24" i="24"/>
  <c r="A24" i="24"/>
  <c r="AQ23" i="24"/>
  <c r="AP23" i="24"/>
  <c r="AO23" i="24"/>
  <c r="AN23" i="24"/>
  <c r="AM23" i="24"/>
  <c r="AL23" i="24"/>
  <c r="AK23" i="24"/>
  <c r="AJ23" i="24"/>
  <c r="AI23" i="24"/>
  <c r="AH23" i="24"/>
  <c r="AG23" i="24"/>
  <c r="AF23" i="24"/>
  <c r="AE23" i="24"/>
  <c r="AD23" i="24"/>
  <c r="AC23" i="24"/>
  <c r="AB23" i="24"/>
  <c r="AA23" i="24"/>
  <c r="Z23" i="24"/>
  <c r="Y23" i="24"/>
  <c r="X23" i="24"/>
  <c r="W23" i="24"/>
  <c r="V23" i="24"/>
  <c r="U23" i="24"/>
  <c r="T23" i="24"/>
  <c r="S23" i="24"/>
  <c r="R23" i="24"/>
  <c r="Q23" i="24"/>
  <c r="P23" i="24"/>
  <c r="O23" i="24"/>
  <c r="N23" i="24"/>
  <c r="M23" i="24"/>
  <c r="L23" i="24"/>
  <c r="K23" i="24"/>
  <c r="J23" i="24"/>
  <c r="I23" i="24"/>
  <c r="H23" i="24"/>
  <c r="G23" i="24"/>
  <c r="F23" i="24"/>
  <c r="E23" i="24"/>
  <c r="D23" i="24"/>
  <c r="C23" i="24"/>
  <c r="B23" i="24"/>
  <c r="A23" i="24"/>
  <c r="AQ22" i="24"/>
  <c r="AP22" i="24"/>
  <c r="AO22" i="24"/>
  <c r="AN22" i="24"/>
  <c r="AM22" i="24"/>
  <c r="AL22" i="24"/>
  <c r="AK22" i="24"/>
  <c r="AJ22" i="24"/>
  <c r="AI22" i="24"/>
  <c r="AH22" i="24"/>
  <c r="AG22" i="24"/>
  <c r="AF22" i="24"/>
  <c r="AE22" i="24"/>
  <c r="AD22" i="24"/>
  <c r="AC22" i="24"/>
  <c r="AB22" i="24"/>
  <c r="AA22" i="24"/>
  <c r="Z22" i="24"/>
  <c r="Y22" i="24"/>
  <c r="X22" i="24"/>
  <c r="W22" i="24"/>
  <c r="V22" i="24"/>
  <c r="U22" i="24"/>
  <c r="T22" i="24"/>
  <c r="S22" i="24"/>
  <c r="R22" i="24"/>
  <c r="Q22" i="24"/>
  <c r="P22" i="24"/>
  <c r="O22" i="24"/>
  <c r="N22" i="24"/>
  <c r="M22" i="24"/>
  <c r="L22" i="24"/>
  <c r="K22" i="24"/>
  <c r="J22" i="24"/>
  <c r="I22" i="24"/>
  <c r="H22" i="24"/>
  <c r="G22" i="24"/>
  <c r="F22" i="24"/>
  <c r="E22" i="24"/>
  <c r="D22" i="24"/>
  <c r="C22" i="24"/>
  <c r="B22" i="24"/>
  <c r="A22" i="24"/>
  <c r="AQ21" i="24"/>
  <c r="AP21" i="24"/>
  <c r="AO21" i="24"/>
  <c r="AN21" i="24"/>
  <c r="AM21" i="24"/>
  <c r="AL21" i="24"/>
  <c r="AK21" i="24"/>
  <c r="AJ21" i="24"/>
  <c r="AI21" i="24"/>
  <c r="AH21" i="24"/>
  <c r="AG21" i="24"/>
  <c r="AF21" i="24"/>
  <c r="AE21" i="24"/>
  <c r="AD21" i="24"/>
  <c r="AC21" i="24"/>
  <c r="AB21" i="24"/>
  <c r="AA21" i="24"/>
  <c r="Z21" i="24"/>
  <c r="Y21" i="24"/>
  <c r="X21" i="24"/>
  <c r="W21" i="24"/>
  <c r="V21" i="24"/>
  <c r="U21" i="24"/>
  <c r="T21" i="24"/>
  <c r="S21" i="24"/>
  <c r="R21" i="24"/>
  <c r="Q21" i="24"/>
  <c r="P21" i="24"/>
  <c r="O21" i="24"/>
  <c r="N21" i="24"/>
  <c r="M21" i="24"/>
  <c r="L21" i="24"/>
  <c r="K21" i="24"/>
  <c r="J21" i="24"/>
  <c r="I21" i="24"/>
  <c r="H21" i="24"/>
  <c r="G21" i="24"/>
  <c r="F21" i="24"/>
  <c r="E21" i="24"/>
  <c r="D21" i="24"/>
  <c r="C21" i="24"/>
  <c r="B21" i="24"/>
  <c r="A21" i="24"/>
  <c r="AQ20" i="24"/>
  <c r="AP20" i="24"/>
  <c r="AO20" i="24"/>
  <c r="AN20" i="24"/>
  <c r="AM20" i="24"/>
  <c r="AL20" i="24"/>
  <c r="AK20" i="24"/>
  <c r="AJ20" i="24"/>
  <c r="AI20" i="24"/>
  <c r="AH20" i="24"/>
  <c r="AG20" i="24"/>
  <c r="AF20" i="24"/>
  <c r="AE20" i="24"/>
  <c r="AD20" i="24"/>
  <c r="AC20" i="24"/>
  <c r="AB20" i="24"/>
  <c r="AA20" i="24"/>
  <c r="Z20" i="24"/>
  <c r="Y20" i="24"/>
  <c r="X20" i="24"/>
  <c r="W20" i="24"/>
  <c r="V20" i="24"/>
  <c r="U20" i="24"/>
  <c r="T20" i="24"/>
  <c r="S20" i="24"/>
  <c r="R20" i="24"/>
  <c r="Q20" i="24"/>
  <c r="P20" i="24"/>
  <c r="O20" i="24"/>
  <c r="N20" i="24"/>
  <c r="M20" i="24"/>
  <c r="L20" i="24"/>
  <c r="K20" i="24"/>
  <c r="J20" i="24"/>
  <c r="I20" i="24"/>
  <c r="H20" i="24"/>
  <c r="G20" i="24"/>
  <c r="F20" i="24"/>
  <c r="E20" i="24"/>
  <c r="D20" i="24"/>
  <c r="C20" i="24"/>
  <c r="B20" i="24"/>
  <c r="A20" i="24"/>
  <c r="AQ19" i="24"/>
  <c r="AP19" i="24"/>
  <c r="AO19" i="24"/>
  <c r="AN19" i="24"/>
  <c r="AM19" i="24"/>
  <c r="AL19" i="24"/>
  <c r="AK19" i="24"/>
  <c r="AJ19" i="24"/>
  <c r="AI19" i="24"/>
  <c r="AH19" i="24"/>
  <c r="AG19" i="24"/>
  <c r="AF19" i="24"/>
  <c r="AE19" i="24"/>
  <c r="AD19" i="24"/>
  <c r="AC19" i="24"/>
  <c r="AB19" i="24"/>
  <c r="AA19" i="24"/>
  <c r="Z19" i="24"/>
  <c r="Y19" i="24"/>
  <c r="X19" i="24"/>
  <c r="W19" i="24"/>
  <c r="V19" i="24"/>
  <c r="U19" i="24"/>
  <c r="T19" i="24"/>
  <c r="S19" i="24"/>
  <c r="R19" i="24"/>
  <c r="Q19" i="24"/>
  <c r="P19" i="24"/>
  <c r="O19" i="24"/>
  <c r="N19" i="24"/>
  <c r="M19" i="24"/>
  <c r="L19" i="24"/>
  <c r="K19" i="24"/>
  <c r="J19" i="24"/>
  <c r="I19" i="24"/>
  <c r="H19" i="24"/>
  <c r="G19" i="24"/>
  <c r="F19" i="24"/>
  <c r="E19" i="24"/>
  <c r="D19" i="24"/>
  <c r="C19" i="24"/>
  <c r="B19" i="24"/>
  <c r="A19" i="24"/>
  <c r="A6" i="24"/>
  <c r="I4" i="46" s="1"/>
  <c r="I3" i="46" s="1"/>
  <c r="A5" i="24"/>
  <c r="A4" i="24"/>
  <c r="A95" i="13"/>
  <c r="A96" i="13" s="1"/>
  <c r="A94" i="13"/>
  <c r="A93" i="13"/>
  <c r="A92" i="13"/>
  <c r="A91" i="13"/>
  <c r="A88" i="13"/>
  <c r="A87" i="13"/>
  <c r="A86" i="13"/>
  <c r="A85" i="13"/>
  <c r="A84" i="13"/>
  <c r="A83" i="13"/>
  <c r="V73" i="13"/>
  <c r="U73" i="13"/>
  <c r="Y94" i="47" s="1"/>
  <c r="T73" i="13"/>
  <c r="X94" i="47" s="1"/>
  <c r="S73" i="13"/>
  <c r="W94" i="47" s="1"/>
  <c r="R73" i="13"/>
  <c r="V94" i="47" s="1"/>
  <c r="Q73" i="13"/>
  <c r="U94" i="47" s="1"/>
  <c r="P73" i="13"/>
  <c r="T94" i="47" s="1"/>
  <c r="O73" i="13"/>
  <c r="S94" i="47" s="1"/>
  <c r="N73" i="13"/>
  <c r="R94" i="47" s="1"/>
  <c r="M73" i="13"/>
  <c r="Q94" i="47" s="1"/>
  <c r="L73" i="13"/>
  <c r="P94" i="47" s="1"/>
  <c r="K73" i="13"/>
  <c r="P96" i="47" s="1"/>
  <c r="Q96" i="47" s="1"/>
  <c r="R96" i="47" s="1"/>
  <c r="S96" i="47" s="1"/>
  <c r="T96" i="47" s="1"/>
  <c r="U96" i="47" s="1"/>
  <c r="V96" i="47" s="1"/>
  <c r="W96" i="47" s="1"/>
  <c r="X96" i="47" s="1"/>
  <c r="Y96" i="47" s="1"/>
  <c r="J73" i="13"/>
  <c r="I73" i="13"/>
  <c r="H73" i="13"/>
  <c r="J95" i="47" s="1"/>
  <c r="K95" i="47" s="1"/>
  <c r="L95" i="47" s="1"/>
  <c r="M95" i="47" s="1"/>
  <c r="N95" i="47" s="1"/>
  <c r="O95" i="47" s="1"/>
  <c r="G73" i="13"/>
  <c r="O93" i="47" s="1"/>
  <c r="F73" i="13"/>
  <c r="N92" i="47" s="1"/>
  <c r="E73" i="13"/>
  <c r="M92" i="47" s="1"/>
  <c r="D73" i="13"/>
  <c r="L92" i="47" s="1"/>
  <c r="C73" i="13"/>
  <c r="K92" i="47" s="1"/>
  <c r="B73" i="13"/>
  <c r="J92" i="47" s="1"/>
  <c r="V68" i="13"/>
  <c r="U68" i="13"/>
  <c r="Y70" i="47" s="1"/>
  <c r="T68" i="13"/>
  <c r="X70" i="47" s="1"/>
  <c r="S68" i="13"/>
  <c r="W70" i="47" s="1"/>
  <c r="R68" i="13"/>
  <c r="V70" i="47" s="1"/>
  <c r="Q68" i="13"/>
  <c r="U70" i="47" s="1"/>
  <c r="P68" i="13"/>
  <c r="T70" i="47" s="1"/>
  <c r="O68" i="13"/>
  <c r="S70" i="47" s="1"/>
  <c r="N68" i="13"/>
  <c r="R70" i="47" s="1"/>
  <c r="M68" i="13"/>
  <c r="Q70" i="47" s="1"/>
  <c r="L68" i="13"/>
  <c r="P70" i="47" s="1"/>
  <c r="K68" i="13"/>
  <c r="P72" i="47" s="1"/>
  <c r="Q72" i="47" s="1"/>
  <c r="R72" i="47" s="1"/>
  <c r="S72" i="47" s="1"/>
  <c r="T72" i="47" s="1"/>
  <c r="U72" i="47" s="1"/>
  <c r="V72" i="47" s="1"/>
  <c r="W72" i="47" s="1"/>
  <c r="X72" i="47" s="1"/>
  <c r="Y72" i="47" s="1"/>
  <c r="J68" i="13"/>
  <c r="I68" i="13"/>
  <c r="H68" i="13"/>
  <c r="J71" i="47" s="1"/>
  <c r="K71" i="47" s="1"/>
  <c r="L71" i="47" s="1"/>
  <c r="M71" i="47" s="1"/>
  <c r="N71" i="47" s="1"/>
  <c r="O71" i="47" s="1"/>
  <c r="G68" i="13"/>
  <c r="O69" i="47" s="1"/>
  <c r="F68" i="13"/>
  <c r="N68" i="47" s="1"/>
  <c r="E68" i="13"/>
  <c r="M68" i="47" s="1"/>
  <c r="D68" i="13"/>
  <c r="L68" i="47" s="1"/>
  <c r="C68" i="13"/>
  <c r="K68" i="47" s="1"/>
  <c r="B68" i="13"/>
  <c r="J68" i="47" s="1"/>
  <c r="A64" i="13"/>
  <c r="A65" i="13" s="1"/>
  <c r="A63" i="13"/>
  <c r="A62" i="13"/>
  <c r="A61" i="13"/>
  <c r="A60" i="13"/>
  <c r="A56" i="13"/>
  <c r="A57" i="13" s="1"/>
  <c r="A55" i="13"/>
  <c r="A54" i="13"/>
  <c r="A53" i="13"/>
  <c r="A52" i="13"/>
  <c r="A48" i="13"/>
  <c r="A49" i="13" s="1"/>
  <c r="A47" i="13"/>
  <c r="A46" i="13"/>
  <c r="A45" i="13"/>
  <c r="A44" i="13"/>
  <c r="A40" i="13"/>
  <c r="A41" i="13" s="1"/>
  <c r="A39" i="13"/>
  <c r="A38" i="13"/>
  <c r="A37" i="13"/>
  <c r="A36" i="13"/>
  <c r="A31" i="13"/>
  <c r="A32" i="13" s="1"/>
  <c r="A33" i="13" s="1"/>
  <c r="A30" i="13"/>
  <c r="A29" i="13"/>
  <c r="A28" i="13"/>
  <c r="A23" i="13"/>
  <c r="A24" i="13" s="1"/>
  <c r="A25" i="13" s="1"/>
  <c r="A22" i="13"/>
  <c r="A21" i="13"/>
  <c r="A20" i="13"/>
  <c r="A16" i="13"/>
  <c r="A15" i="13"/>
  <c r="A14" i="13"/>
  <c r="A13" i="13"/>
  <c r="A12" i="13"/>
  <c r="A9" i="13"/>
  <c r="I4" i="47" s="1"/>
  <c r="I3" i="47" s="1"/>
  <c r="A8" i="13"/>
  <c r="A7" i="13"/>
  <c r="A6" i="13"/>
  <c r="A5" i="13"/>
  <c r="A4" i="13"/>
  <c r="V56" i="15"/>
  <c r="U56" i="15"/>
  <c r="Y55" i="48" s="1"/>
  <c r="T56" i="15"/>
  <c r="X55" i="48" s="1"/>
  <c r="S56" i="15"/>
  <c r="W55" i="48" s="1"/>
  <c r="R56" i="15"/>
  <c r="V55" i="48" s="1"/>
  <c r="Q56" i="15"/>
  <c r="U55" i="48" s="1"/>
  <c r="P56" i="15"/>
  <c r="T55" i="48" s="1"/>
  <c r="O56" i="15"/>
  <c r="S55" i="48" s="1"/>
  <c r="N56" i="15"/>
  <c r="R55" i="48" s="1"/>
  <c r="M56" i="15"/>
  <c r="Q55" i="48" s="1"/>
  <c r="L56" i="15"/>
  <c r="P55" i="48" s="1"/>
  <c r="K56" i="15"/>
  <c r="P57" i="48" s="1"/>
  <c r="Q57" i="48" s="1"/>
  <c r="R57" i="48" s="1"/>
  <c r="S57" i="48" s="1"/>
  <c r="T57" i="48" s="1"/>
  <c r="U57" i="48" s="1"/>
  <c r="V57" i="48" s="1"/>
  <c r="W57" i="48" s="1"/>
  <c r="X57" i="48" s="1"/>
  <c r="Y57" i="48" s="1"/>
  <c r="J56" i="15"/>
  <c r="I56" i="15"/>
  <c r="H56" i="15"/>
  <c r="J56" i="48" s="1"/>
  <c r="K56" i="48" s="1"/>
  <c r="L56" i="48" s="1"/>
  <c r="M56" i="48" s="1"/>
  <c r="N56" i="48" s="1"/>
  <c r="O56" i="48" s="1"/>
  <c r="G56" i="15"/>
  <c r="O54" i="48" s="1"/>
  <c r="F56" i="15"/>
  <c r="N53" i="48" s="1"/>
  <c r="E56" i="15"/>
  <c r="M53" i="48" s="1"/>
  <c r="D56" i="15"/>
  <c r="L53" i="48" s="1"/>
  <c r="C56" i="15"/>
  <c r="K53" i="48" s="1"/>
  <c r="B56" i="15"/>
  <c r="J53" i="48" s="1"/>
  <c r="A56" i="15"/>
  <c r="I53" i="48" s="1"/>
  <c r="V55" i="15"/>
  <c r="U55" i="15"/>
  <c r="T55" i="15"/>
  <c r="S55" i="15"/>
  <c r="R55" i="15"/>
  <c r="Q55" i="15"/>
  <c r="P55" i="15"/>
  <c r="O55" i="15"/>
  <c r="N55" i="15"/>
  <c r="M55" i="15"/>
  <c r="L55" i="15"/>
  <c r="K55" i="15"/>
  <c r="J55" i="15"/>
  <c r="I55" i="15"/>
  <c r="H55" i="15"/>
  <c r="G55" i="15"/>
  <c r="F55" i="15"/>
  <c r="E55" i="15"/>
  <c r="D55" i="15"/>
  <c r="C55" i="15"/>
  <c r="B55" i="15"/>
  <c r="A55" i="15"/>
  <c r="V54" i="15"/>
  <c r="U54" i="15"/>
  <c r="T54" i="15"/>
  <c r="S54" i="15"/>
  <c r="R54" i="15"/>
  <c r="Q54" i="15"/>
  <c r="P54" i="15"/>
  <c r="O54" i="15"/>
  <c r="N54" i="15"/>
  <c r="M54" i="15"/>
  <c r="L54" i="15"/>
  <c r="K54" i="15"/>
  <c r="J54" i="15"/>
  <c r="I54" i="15"/>
  <c r="H54" i="15"/>
  <c r="G54" i="15"/>
  <c r="F54" i="15"/>
  <c r="E54" i="15"/>
  <c r="D54" i="15"/>
  <c r="C54" i="15"/>
  <c r="B54" i="15"/>
  <c r="A54" i="15"/>
  <c r="V53" i="15"/>
  <c r="U53" i="15"/>
  <c r="T53" i="15"/>
  <c r="S53" i="15"/>
  <c r="R53" i="15"/>
  <c r="Q53" i="15"/>
  <c r="P53" i="15"/>
  <c r="O53" i="15"/>
  <c r="N53" i="15"/>
  <c r="M53" i="15"/>
  <c r="L53" i="15"/>
  <c r="K53" i="15"/>
  <c r="J53" i="15"/>
  <c r="I53" i="15"/>
  <c r="H53" i="15"/>
  <c r="G53" i="15"/>
  <c r="F53" i="15"/>
  <c r="E53" i="15"/>
  <c r="D53" i="15"/>
  <c r="C53" i="15"/>
  <c r="B53" i="15"/>
  <c r="A53" i="15"/>
  <c r="V52" i="15"/>
  <c r="U52" i="15"/>
  <c r="T52" i="15"/>
  <c r="S52" i="15"/>
  <c r="R52" i="15"/>
  <c r="Q52" i="15"/>
  <c r="P52" i="15"/>
  <c r="O52" i="15"/>
  <c r="N52" i="15"/>
  <c r="M52" i="15"/>
  <c r="L52" i="15"/>
  <c r="K52" i="15"/>
  <c r="J52" i="15"/>
  <c r="I52" i="15"/>
  <c r="H52" i="15"/>
  <c r="G52" i="15"/>
  <c r="F52" i="15"/>
  <c r="E52" i="15"/>
  <c r="D52" i="15"/>
  <c r="C52" i="15"/>
  <c r="B52" i="15"/>
  <c r="A52" i="15"/>
  <c r="V51" i="15"/>
  <c r="U51" i="15"/>
  <c r="T51" i="15"/>
  <c r="S51" i="15"/>
  <c r="R51" i="15"/>
  <c r="Q51" i="15"/>
  <c r="P51" i="15"/>
  <c r="O51" i="15"/>
  <c r="N51" i="15"/>
  <c r="M51" i="15"/>
  <c r="L51" i="15"/>
  <c r="K51" i="15"/>
  <c r="J51" i="15"/>
  <c r="I51" i="15"/>
  <c r="H51" i="15"/>
  <c r="G51" i="15"/>
  <c r="F51" i="15"/>
  <c r="E51" i="15"/>
  <c r="D51" i="15"/>
  <c r="C51" i="15"/>
  <c r="B51" i="15"/>
  <c r="A51" i="15"/>
  <c r="V50" i="15"/>
  <c r="U50" i="15"/>
  <c r="T50" i="15"/>
  <c r="S50" i="15"/>
  <c r="R50" i="15"/>
  <c r="Q50" i="15"/>
  <c r="P50" i="15"/>
  <c r="O50" i="15"/>
  <c r="N50" i="15"/>
  <c r="M50" i="15"/>
  <c r="L50" i="15"/>
  <c r="K50" i="15"/>
  <c r="J50" i="15"/>
  <c r="I50" i="15"/>
  <c r="H50" i="15"/>
  <c r="G50" i="15"/>
  <c r="F50" i="15"/>
  <c r="E50" i="15"/>
  <c r="D50" i="15"/>
  <c r="C50" i="15"/>
  <c r="B50" i="15"/>
  <c r="A50" i="15"/>
  <c r="V47" i="15"/>
  <c r="U47" i="15"/>
  <c r="T47" i="15"/>
  <c r="S47" i="15"/>
  <c r="R47" i="15"/>
  <c r="Q47" i="15"/>
  <c r="P47" i="15"/>
  <c r="O47" i="15"/>
  <c r="N47" i="15"/>
  <c r="M47" i="15"/>
  <c r="L47" i="15"/>
  <c r="K47" i="15"/>
  <c r="J47" i="15"/>
  <c r="I47" i="15"/>
  <c r="H47" i="15"/>
  <c r="G47" i="15"/>
  <c r="F47" i="15"/>
  <c r="E47" i="15"/>
  <c r="D47" i="15"/>
  <c r="C47" i="15"/>
  <c r="B47" i="15"/>
  <c r="A47" i="15"/>
  <c r="V46" i="15"/>
  <c r="U46" i="15"/>
  <c r="T46" i="15"/>
  <c r="S46" i="15"/>
  <c r="R46" i="15"/>
  <c r="Q46" i="15"/>
  <c r="P46" i="15"/>
  <c r="O46" i="15"/>
  <c r="N46" i="15"/>
  <c r="M46" i="15"/>
  <c r="L46" i="15"/>
  <c r="K46" i="15"/>
  <c r="J46" i="15"/>
  <c r="I46" i="15"/>
  <c r="H46" i="15"/>
  <c r="G46" i="15"/>
  <c r="F46" i="15"/>
  <c r="E46" i="15"/>
  <c r="D46" i="15"/>
  <c r="C46" i="15"/>
  <c r="B46" i="15"/>
  <c r="A46" i="15"/>
  <c r="V45" i="15"/>
  <c r="U45" i="15"/>
  <c r="T45" i="15"/>
  <c r="S45" i="15"/>
  <c r="R45" i="15"/>
  <c r="Q45" i="15"/>
  <c r="P45" i="15"/>
  <c r="O45" i="15"/>
  <c r="N45" i="15"/>
  <c r="M45" i="15"/>
  <c r="L45" i="15"/>
  <c r="K45" i="15"/>
  <c r="J45" i="15"/>
  <c r="I45" i="15"/>
  <c r="H45" i="15"/>
  <c r="G45" i="15"/>
  <c r="F45" i="15"/>
  <c r="E45" i="15"/>
  <c r="D45" i="15"/>
  <c r="C45" i="15"/>
  <c r="B45" i="15"/>
  <c r="A45" i="15"/>
  <c r="V44" i="15"/>
  <c r="U44" i="15"/>
  <c r="T44" i="15"/>
  <c r="S44" i="15"/>
  <c r="R44" i="15"/>
  <c r="Q44" i="15"/>
  <c r="P44" i="15"/>
  <c r="O44" i="15"/>
  <c r="N44" i="15"/>
  <c r="M44" i="15"/>
  <c r="L44" i="15"/>
  <c r="K44" i="15"/>
  <c r="J44" i="15"/>
  <c r="I44" i="15"/>
  <c r="H44" i="15"/>
  <c r="G44" i="15"/>
  <c r="F44" i="15"/>
  <c r="E44" i="15"/>
  <c r="D44" i="15"/>
  <c r="C44" i="15"/>
  <c r="B44" i="15"/>
  <c r="A44" i="15"/>
  <c r="V43" i="15"/>
  <c r="U43" i="15"/>
  <c r="T43" i="15"/>
  <c r="S43" i="15"/>
  <c r="R43" i="15"/>
  <c r="Q43" i="15"/>
  <c r="P43" i="15"/>
  <c r="O43" i="15"/>
  <c r="N43" i="15"/>
  <c r="M43" i="15"/>
  <c r="L43" i="15"/>
  <c r="K43" i="15"/>
  <c r="J43" i="15"/>
  <c r="I43" i="15"/>
  <c r="H43" i="15"/>
  <c r="G43" i="15"/>
  <c r="F43" i="15"/>
  <c r="E43" i="15"/>
  <c r="D43" i="15"/>
  <c r="C43" i="15"/>
  <c r="B43" i="15"/>
  <c r="A43" i="15"/>
  <c r="V42" i="15"/>
  <c r="U42" i="15"/>
  <c r="T42" i="15"/>
  <c r="S42" i="15"/>
  <c r="R42" i="15"/>
  <c r="Q42" i="15"/>
  <c r="P42" i="15"/>
  <c r="O42" i="15"/>
  <c r="N42" i="15"/>
  <c r="M42" i="15"/>
  <c r="L42" i="15"/>
  <c r="K42" i="15"/>
  <c r="J42" i="15"/>
  <c r="I42" i="15"/>
  <c r="H42" i="15"/>
  <c r="G42" i="15"/>
  <c r="F42" i="15"/>
  <c r="E42" i="15"/>
  <c r="D42" i="15"/>
  <c r="C42" i="15"/>
  <c r="B42" i="15"/>
  <c r="A42" i="15"/>
  <c r="V41" i="15"/>
  <c r="U41" i="15"/>
  <c r="T41" i="15"/>
  <c r="S41" i="15"/>
  <c r="R41" i="15"/>
  <c r="Q41" i="15"/>
  <c r="P41" i="15"/>
  <c r="O41" i="15"/>
  <c r="N41" i="15"/>
  <c r="M41" i="15"/>
  <c r="L41" i="15"/>
  <c r="K41" i="15"/>
  <c r="J41" i="15"/>
  <c r="I41" i="15"/>
  <c r="H41" i="15"/>
  <c r="G41" i="15"/>
  <c r="F41" i="15"/>
  <c r="E41" i="15"/>
  <c r="D41" i="15"/>
  <c r="C41" i="15"/>
  <c r="B41" i="15"/>
  <c r="A41" i="15"/>
  <c r="V38" i="15"/>
  <c r="U38" i="15"/>
  <c r="T38" i="15"/>
  <c r="S38" i="15"/>
  <c r="R38" i="15"/>
  <c r="Q38" i="15"/>
  <c r="P38" i="15"/>
  <c r="O38" i="15"/>
  <c r="N38" i="15"/>
  <c r="M38" i="15"/>
  <c r="L38" i="15"/>
  <c r="K38" i="15"/>
  <c r="J38" i="15"/>
  <c r="I38" i="15"/>
  <c r="H38" i="15"/>
  <c r="G38" i="15"/>
  <c r="F38" i="15"/>
  <c r="E38" i="15"/>
  <c r="D38" i="15"/>
  <c r="C38" i="15"/>
  <c r="B38" i="15"/>
  <c r="A38" i="15"/>
  <c r="V37" i="15"/>
  <c r="U37" i="15"/>
  <c r="T37" i="15"/>
  <c r="S37" i="15"/>
  <c r="R37" i="15"/>
  <c r="Q37" i="15"/>
  <c r="P37" i="15"/>
  <c r="O37" i="15"/>
  <c r="N37" i="15"/>
  <c r="M37" i="15"/>
  <c r="L37" i="15"/>
  <c r="K37" i="15"/>
  <c r="J37" i="15"/>
  <c r="I37" i="15"/>
  <c r="H37" i="15"/>
  <c r="G37" i="15"/>
  <c r="F37" i="15"/>
  <c r="E37" i="15"/>
  <c r="D37" i="15"/>
  <c r="C37" i="15"/>
  <c r="B37" i="15"/>
  <c r="A37" i="15"/>
  <c r="V36" i="15"/>
  <c r="U36" i="15"/>
  <c r="T36" i="15"/>
  <c r="S36" i="15"/>
  <c r="R36" i="15"/>
  <c r="Q36" i="15"/>
  <c r="P36" i="15"/>
  <c r="O36" i="15"/>
  <c r="N36" i="15"/>
  <c r="M36" i="15"/>
  <c r="L36" i="15"/>
  <c r="K36" i="15"/>
  <c r="J36" i="15"/>
  <c r="I36" i="15"/>
  <c r="H36" i="15"/>
  <c r="G36" i="15"/>
  <c r="F36" i="15"/>
  <c r="E36" i="15"/>
  <c r="D36" i="15"/>
  <c r="C36" i="15"/>
  <c r="B36" i="15"/>
  <c r="A36" i="15"/>
  <c r="V35" i="15"/>
  <c r="U35" i="15"/>
  <c r="T35" i="15"/>
  <c r="S35" i="15"/>
  <c r="R35" i="15"/>
  <c r="Q35" i="15"/>
  <c r="P35" i="15"/>
  <c r="O35" i="15"/>
  <c r="N35" i="15"/>
  <c r="M35" i="15"/>
  <c r="L35" i="15"/>
  <c r="K35" i="15"/>
  <c r="J35" i="15"/>
  <c r="I35" i="15"/>
  <c r="H35" i="15"/>
  <c r="G35" i="15"/>
  <c r="F35" i="15"/>
  <c r="E35" i="15"/>
  <c r="D35" i="15"/>
  <c r="C35" i="15"/>
  <c r="B35" i="15"/>
  <c r="A35" i="15"/>
  <c r="V34" i="15"/>
  <c r="U34" i="15"/>
  <c r="T34" i="15"/>
  <c r="S34" i="15"/>
  <c r="R34" i="15"/>
  <c r="Q34" i="15"/>
  <c r="P34" i="15"/>
  <c r="O34" i="15"/>
  <c r="N34" i="15"/>
  <c r="M34" i="15"/>
  <c r="L34" i="15"/>
  <c r="K34" i="15"/>
  <c r="J34" i="15"/>
  <c r="I34" i="15"/>
  <c r="H34" i="15"/>
  <c r="G34" i="15"/>
  <c r="F34" i="15"/>
  <c r="E34" i="15"/>
  <c r="D34" i="15"/>
  <c r="C34" i="15"/>
  <c r="B34" i="15"/>
  <c r="A34" i="15"/>
  <c r="V33" i="15"/>
  <c r="U33" i="15"/>
  <c r="T33" i="15"/>
  <c r="S33" i="15"/>
  <c r="R33" i="15"/>
  <c r="Q33" i="15"/>
  <c r="P33" i="15"/>
  <c r="O33" i="15"/>
  <c r="N33" i="15"/>
  <c r="M33" i="15"/>
  <c r="L33" i="15"/>
  <c r="K33" i="15"/>
  <c r="J33" i="15"/>
  <c r="I33" i="15"/>
  <c r="H33" i="15"/>
  <c r="G33" i="15"/>
  <c r="F33" i="15"/>
  <c r="E33" i="15"/>
  <c r="D33" i="15"/>
  <c r="C33" i="15"/>
  <c r="B33" i="15"/>
  <c r="A33" i="15"/>
  <c r="V30" i="15"/>
  <c r="U30" i="15"/>
  <c r="T30" i="15"/>
  <c r="S30" i="15"/>
  <c r="R30" i="15"/>
  <c r="Q30" i="15"/>
  <c r="P30" i="15"/>
  <c r="O30" i="15"/>
  <c r="N30" i="15"/>
  <c r="M30" i="15"/>
  <c r="L30" i="15"/>
  <c r="K30" i="15"/>
  <c r="J30" i="15"/>
  <c r="I30" i="15"/>
  <c r="H30" i="15"/>
  <c r="G30" i="15"/>
  <c r="F30" i="15"/>
  <c r="E30" i="15"/>
  <c r="D30" i="15"/>
  <c r="C30" i="15"/>
  <c r="B30" i="15"/>
  <c r="A30" i="15"/>
  <c r="V29" i="15"/>
  <c r="U29" i="15"/>
  <c r="T29" i="15"/>
  <c r="S29" i="15"/>
  <c r="R29" i="15"/>
  <c r="Q29" i="15"/>
  <c r="P29" i="15"/>
  <c r="O29" i="15"/>
  <c r="N29" i="15"/>
  <c r="M29" i="15"/>
  <c r="L29" i="15"/>
  <c r="K29" i="15"/>
  <c r="J29" i="15"/>
  <c r="I29" i="15"/>
  <c r="H29" i="15"/>
  <c r="G29" i="15"/>
  <c r="F29" i="15"/>
  <c r="E29" i="15"/>
  <c r="D29" i="15"/>
  <c r="C29" i="15"/>
  <c r="B29" i="15"/>
  <c r="A29" i="15"/>
  <c r="V28" i="15"/>
  <c r="U28" i="15"/>
  <c r="T28" i="15"/>
  <c r="S28" i="15"/>
  <c r="R28" i="15"/>
  <c r="Q28" i="15"/>
  <c r="P28" i="15"/>
  <c r="O28" i="15"/>
  <c r="N28" i="15"/>
  <c r="M28" i="15"/>
  <c r="L28" i="15"/>
  <c r="K28" i="15"/>
  <c r="J28" i="15"/>
  <c r="I28" i="15"/>
  <c r="H28" i="15"/>
  <c r="G28" i="15"/>
  <c r="F28" i="15"/>
  <c r="E28" i="15"/>
  <c r="D28" i="15"/>
  <c r="C28" i="15"/>
  <c r="B28" i="15"/>
  <c r="A28" i="15"/>
  <c r="V27" i="15"/>
  <c r="U27" i="15"/>
  <c r="T27" i="15"/>
  <c r="S27" i="15"/>
  <c r="R27" i="15"/>
  <c r="Q27" i="15"/>
  <c r="P27" i="15"/>
  <c r="O27" i="15"/>
  <c r="N27" i="15"/>
  <c r="M27" i="15"/>
  <c r="L27" i="15"/>
  <c r="K27" i="15"/>
  <c r="J27" i="15"/>
  <c r="I27" i="15"/>
  <c r="H27" i="15"/>
  <c r="G27" i="15"/>
  <c r="F27" i="15"/>
  <c r="E27" i="15"/>
  <c r="D27" i="15"/>
  <c r="C27" i="15"/>
  <c r="B27" i="15"/>
  <c r="A27" i="15"/>
  <c r="V26" i="15"/>
  <c r="U26" i="15"/>
  <c r="T26" i="15"/>
  <c r="S26" i="15"/>
  <c r="R26" i="15"/>
  <c r="Q26" i="15"/>
  <c r="P26" i="15"/>
  <c r="O26" i="15"/>
  <c r="N26" i="15"/>
  <c r="M26" i="15"/>
  <c r="L26" i="15"/>
  <c r="K26" i="15"/>
  <c r="J26" i="15"/>
  <c r="I26" i="15"/>
  <c r="H26" i="15"/>
  <c r="G26" i="15"/>
  <c r="F26" i="15"/>
  <c r="E26" i="15"/>
  <c r="D26" i="15"/>
  <c r="C26" i="15"/>
  <c r="B26" i="15"/>
  <c r="A26" i="15"/>
  <c r="V25" i="15"/>
  <c r="U25" i="15"/>
  <c r="T25" i="15"/>
  <c r="S25" i="15"/>
  <c r="R25" i="15"/>
  <c r="Q25" i="15"/>
  <c r="P25" i="15"/>
  <c r="O25" i="15"/>
  <c r="N25" i="15"/>
  <c r="M25" i="15"/>
  <c r="L25" i="15"/>
  <c r="K25" i="15"/>
  <c r="J25" i="15"/>
  <c r="I25" i="15"/>
  <c r="H25" i="15"/>
  <c r="G25" i="15"/>
  <c r="F25" i="15"/>
  <c r="E25" i="15"/>
  <c r="D25" i="15"/>
  <c r="C25" i="15"/>
  <c r="B25" i="15"/>
  <c r="A25" i="15"/>
  <c r="V24" i="15"/>
  <c r="U24" i="15"/>
  <c r="T24" i="15"/>
  <c r="S24" i="15"/>
  <c r="R24" i="15"/>
  <c r="Q24" i="15"/>
  <c r="P24" i="15"/>
  <c r="O24" i="15"/>
  <c r="N24" i="15"/>
  <c r="M24" i="15"/>
  <c r="L24" i="15"/>
  <c r="K24" i="15"/>
  <c r="J24" i="15"/>
  <c r="I24" i="15"/>
  <c r="H24" i="15"/>
  <c r="G24" i="15"/>
  <c r="F24" i="15"/>
  <c r="E24" i="15"/>
  <c r="D24" i="15"/>
  <c r="C24" i="15"/>
  <c r="B24" i="15"/>
  <c r="A24" i="15"/>
  <c r="V19" i="15"/>
  <c r="U19" i="15"/>
  <c r="Y48" i="48" s="1"/>
  <c r="T19" i="15"/>
  <c r="X48" i="48" s="1"/>
  <c r="S19" i="15"/>
  <c r="W48" i="48" s="1"/>
  <c r="R19" i="15"/>
  <c r="V48" i="48" s="1"/>
  <c r="Q19" i="15"/>
  <c r="U48" i="48" s="1"/>
  <c r="P19" i="15"/>
  <c r="T48" i="48" s="1"/>
  <c r="O19" i="15"/>
  <c r="S48" i="48" s="1"/>
  <c r="N19" i="15"/>
  <c r="R48" i="48" s="1"/>
  <c r="M19" i="15"/>
  <c r="Q48" i="48" s="1"/>
  <c r="L19" i="15"/>
  <c r="P48" i="48" s="1"/>
  <c r="K19" i="15"/>
  <c r="P50" i="48" s="1"/>
  <c r="Q50" i="48" s="1"/>
  <c r="R50" i="48" s="1"/>
  <c r="S50" i="48" s="1"/>
  <c r="T50" i="48" s="1"/>
  <c r="U50" i="48" s="1"/>
  <c r="V50" i="48" s="1"/>
  <c r="W50" i="48" s="1"/>
  <c r="X50" i="48" s="1"/>
  <c r="Y50" i="48" s="1"/>
  <c r="J19" i="15"/>
  <c r="I19" i="15"/>
  <c r="H19" i="15"/>
  <c r="J49" i="48" s="1"/>
  <c r="K49" i="48" s="1"/>
  <c r="L49" i="48" s="1"/>
  <c r="M49" i="48" s="1"/>
  <c r="N49" i="48" s="1"/>
  <c r="O49" i="48" s="1"/>
  <c r="G19" i="15"/>
  <c r="O47" i="48" s="1"/>
  <c r="F19" i="15"/>
  <c r="N46" i="48" s="1"/>
  <c r="E19" i="15"/>
  <c r="M46" i="48" s="1"/>
  <c r="D19" i="15"/>
  <c r="L46" i="48" s="1"/>
  <c r="C19" i="15"/>
  <c r="K46" i="48" s="1"/>
  <c r="B19" i="15"/>
  <c r="J46" i="48" s="1"/>
  <c r="A19" i="15"/>
  <c r="I46" i="48" s="1"/>
  <c r="I45" i="48" s="1"/>
  <c r="V18" i="15"/>
  <c r="U18" i="15"/>
  <c r="T18" i="15"/>
  <c r="S18" i="15"/>
  <c r="R18" i="15"/>
  <c r="Q18" i="15"/>
  <c r="P18" i="15"/>
  <c r="O18" i="15"/>
  <c r="N18" i="15"/>
  <c r="M18" i="15"/>
  <c r="L18" i="15"/>
  <c r="K18" i="15"/>
  <c r="J18" i="15"/>
  <c r="I18" i="15"/>
  <c r="H18" i="15"/>
  <c r="G18" i="15"/>
  <c r="F18" i="15"/>
  <c r="E18" i="15"/>
  <c r="D18" i="15"/>
  <c r="C18" i="15"/>
  <c r="B18" i="15"/>
  <c r="A18" i="15"/>
  <c r="V17" i="15"/>
  <c r="U17" i="15"/>
  <c r="Y38" i="48" s="1"/>
  <c r="T17" i="15"/>
  <c r="X38" i="48" s="1"/>
  <c r="S17" i="15"/>
  <c r="W38" i="48" s="1"/>
  <c r="R17" i="15"/>
  <c r="V38" i="48" s="1"/>
  <c r="Q17" i="15"/>
  <c r="U38" i="48" s="1"/>
  <c r="P17" i="15"/>
  <c r="T38" i="48" s="1"/>
  <c r="O17" i="15"/>
  <c r="S38" i="48" s="1"/>
  <c r="N17" i="15"/>
  <c r="R38" i="48" s="1"/>
  <c r="M17" i="15"/>
  <c r="Q38" i="48" s="1"/>
  <c r="L17" i="15"/>
  <c r="P38" i="48" s="1"/>
  <c r="K17" i="15"/>
  <c r="P40" i="48" s="1"/>
  <c r="Q40" i="48" s="1"/>
  <c r="R40" i="48" s="1"/>
  <c r="S40" i="48" s="1"/>
  <c r="T40" i="48" s="1"/>
  <c r="U40" i="48" s="1"/>
  <c r="V40" i="48" s="1"/>
  <c r="W40" i="48" s="1"/>
  <c r="X40" i="48" s="1"/>
  <c r="Y40" i="48" s="1"/>
  <c r="J17" i="15"/>
  <c r="I17" i="15"/>
  <c r="H17" i="15"/>
  <c r="J39" i="48" s="1"/>
  <c r="K39" i="48" s="1"/>
  <c r="L39" i="48" s="1"/>
  <c r="M39" i="48" s="1"/>
  <c r="N39" i="48" s="1"/>
  <c r="O39" i="48" s="1"/>
  <c r="G17" i="15"/>
  <c r="O37" i="48" s="1"/>
  <c r="F17" i="15"/>
  <c r="N36" i="48" s="1"/>
  <c r="E17" i="15"/>
  <c r="M36" i="48" s="1"/>
  <c r="D17" i="15"/>
  <c r="L36" i="48" s="1"/>
  <c r="C17" i="15"/>
  <c r="K36" i="48" s="1"/>
  <c r="B17" i="15"/>
  <c r="J36" i="48" s="1"/>
  <c r="A17" i="15"/>
  <c r="I36" i="48" s="1"/>
  <c r="I35" i="48" s="1"/>
  <c r="V16" i="15"/>
  <c r="U16" i="15"/>
  <c r="T16" i="15"/>
  <c r="S16" i="15"/>
  <c r="R16" i="15"/>
  <c r="Q16" i="15"/>
  <c r="P16" i="15"/>
  <c r="O16" i="15"/>
  <c r="N16" i="15"/>
  <c r="M16" i="15"/>
  <c r="L16" i="15"/>
  <c r="K16" i="15"/>
  <c r="J16" i="15"/>
  <c r="I16" i="15"/>
  <c r="H16" i="15"/>
  <c r="G16" i="15"/>
  <c r="F16" i="15"/>
  <c r="E16" i="15"/>
  <c r="D16" i="15"/>
  <c r="C16" i="15"/>
  <c r="B16" i="15"/>
  <c r="A16" i="15"/>
  <c r="V15" i="15"/>
  <c r="U15" i="15"/>
  <c r="Y30" i="48" s="1"/>
  <c r="T15" i="15"/>
  <c r="X30" i="48" s="1"/>
  <c r="S15" i="15"/>
  <c r="W30" i="48" s="1"/>
  <c r="R15" i="15"/>
  <c r="V30" i="48" s="1"/>
  <c r="Q15" i="15"/>
  <c r="U30" i="48" s="1"/>
  <c r="P15" i="15"/>
  <c r="T30" i="48" s="1"/>
  <c r="O15" i="15"/>
  <c r="S30" i="48" s="1"/>
  <c r="N15" i="15"/>
  <c r="R30" i="48" s="1"/>
  <c r="M15" i="15"/>
  <c r="Q30" i="48" s="1"/>
  <c r="L15" i="15"/>
  <c r="P30" i="48" s="1"/>
  <c r="K15" i="15"/>
  <c r="P32" i="48" s="1"/>
  <c r="Q32" i="48" s="1"/>
  <c r="R32" i="48" s="1"/>
  <c r="S32" i="48" s="1"/>
  <c r="T32" i="48" s="1"/>
  <c r="U32" i="48" s="1"/>
  <c r="V32" i="48" s="1"/>
  <c r="W32" i="48" s="1"/>
  <c r="X32" i="48" s="1"/>
  <c r="Y32" i="48" s="1"/>
  <c r="J15" i="15"/>
  <c r="I15" i="15"/>
  <c r="H15" i="15"/>
  <c r="J31" i="48" s="1"/>
  <c r="K31" i="48" s="1"/>
  <c r="L31" i="48" s="1"/>
  <c r="M31" i="48" s="1"/>
  <c r="N31" i="48" s="1"/>
  <c r="O31" i="48" s="1"/>
  <c r="G15" i="15"/>
  <c r="O29" i="48" s="1"/>
  <c r="F15" i="15"/>
  <c r="N28" i="48" s="1"/>
  <c r="E15" i="15"/>
  <c r="M28" i="48" s="1"/>
  <c r="D15" i="15"/>
  <c r="L28" i="48" s="1"/>
  <c r="C15" i="15"/>
  <c r="K28" i="48" s="1"/>
  <c r="B15" i="15"/>
  <c r="J28" i="48" s="1"/>
  <c r="A15" i="15"/>
  <c r="I28" i="48" s="1"/>
  <c r="I27" i="48" s="1"/>
  <c r="V14" i="15"/>
  <c r="U14" i="15"/>
  <c r="T14" i="15"/>
  <c r="S14" i="15"/>
  <c r="R14" i="15"/>
  <c r="Q14" i="15"/>
  <c r="P14" i="15"/>
  <c r="O14" i="15"/>
  <c r="N14" i="15"/>
  <c r="M14" i="15"/>
  <c r="L14" i="15"/>
  <c r="K14" i="15"/>
  <c r="J14" i="15"/>
  <c r="I14" i="15"/>
  <c r="H14" i="15"/>
  <c r="G14" i="15"/>
  <c r="F14" i="15"/>
  <c r="E14" i="15"/>
  <c r="D14" i="15"/>
  <c r="C14" i="15"/>
  <c r="B14" i="15"/>
  <c r="A14" i="15"/>
  <c r="V13" i="15"/>
  <c r="U13" i="15"/>
  <c r="T13" i="15"/>
  <c r="S13" i="15"/>
  <c r="R13" i="15"/>
  <c r="Q13" i="15"/>
  <c r="P13" i="15"/>
  <c r="O13" i="15"/>
  <c r="N13" i="15"/>
  <c r="M13" i="15"/>
  <c r="L13" i="15"/>
  <c r="K13" i="15"/>
  <c r="J13" i="15"/>
  <c r="I13" i="15"/>
  <c r="H13" i="15"/>
  <c r="G13" i="15"/>
  <c r="F13" i="15"/>
  <c r="E13" i="15"/>
  <c r="D13" i="15"/>
  <c r="C13" i="15"/>
  <c r="B13" i="15"/>
  <c r="A13" i="15"/>
  <c r="V10" i="15"/>
  <c r="U10" i="15"/>
  <c r="Y22" i="48" s="1"/>
  <c r="T10" i="15"/>
  <c r="X22" i="48" s="1"/>
  <c r="S10" i="15"/>
  <c r="W22" i="48" s="1"/>
  <c r="R10" i="15"/>
  <c r="V22" i="48" s="1"/>
  <c r="Q10" i="15"/>
  <c r="U22" i="48" s="1"/>
  <c r="P10" i="15"/>
  <c r="T22" i="48" s="1"/>
  <c r="O10" i="15"/>
  <c r="S22" i="48" s="1"/>
  <c r="N10" i="15"/>
  <c r="R22" i="48" s="1"/>
  <c r="M10" i="15"/>
  <c r="Q22" i="48" s="1"/>
  <c r="L10" i="15"/>
  <c r="P22" i="48" s="1"/>
  <c r="K10" i="15"/>
  <c r="P24" i="48" s="1"/>
  <c r="Q24" i="48" s="1"/>
  <c r="R24" i="48" s="1"/>
  <c r="S24" i="48" s="1"/>
  <c r="T24" i="48" s="1"/>
  <c r="U24" i="48" s="1"/>
  <c r="V24" i="48" s="1"/>
  <c r="W24" i="48" s="1"/>
  <c r="X24" i="48" s="1"/>
  <c r="Y24" i="48" s="1"/>
  <c r="J10" i="15"/>
  <c r="I10" i="15"/>
  <c r="H10" i="15"/>
  <c r="J23" i="48" s="1"/>
  <c r="K23" i="48" s="1"/>
  <c r="L23" i="48" s="1"/>
  <c r="M23" i="48" s="1"/>
  <c r="N23" i="48" s="1"/>
  <c r="O23" i="48" s="1"/>
  <c r="G10" i="15"/>
  <c r="O21" i="48" s="1"/>
  <c r="F10" i="15"/>
  <c r="N20" i="48" s="1"/>
  <c r="E10" i="15"/>
  <c r="M20" i="48" s="1"/>
  <c r="D10" i="15"/>
  <c r="L20" i="48" s="1"/>
  <c r="C10" i="15"/>
  <c r="K20" i="48" s="1"/>
  <c r="B10" i="15"/>
  <c r="J20" i="48" s="1"/>
  <c r="A10" i="15"/>
  <c r="I20" i="48" s="1"/>
  <c r="I19" i="48" s="1"/>
  <c r="V9" i="15"/>
  <c r="U9" i="15"/>
  <c r="T9" i="15"/>
  <c r="S9" i="15"/>
  <c r="R9" i="15"/>
  <c r="Q9" i="15"/>
  <c r="P9" i="15"/>
  <c r="O9" i="15"/>
  <c r="N9" i="15"/>
  <c r="M9" i="15"/>
  <c r="L9" i="15"/>
  <c r="K9" i="15"/>
  <c r="J9" i="15"/>
  <c r="I9" i="15"/>
  <c r="H9" i="15"/>
  <c r="G9" i="15"/>
  <c r="F9" i="15"/>
  <c r="E9" i="15"/>
  <c r="D9" i="15"/>
  <c r="C9" i="15"/>
  <c r="B9" i="15"/>
  <c r="A9" i="15"/>
  <c r="V8" i="15"/>
  <c r="U8" i="15"/>
  <c r="Y14" i="48" s="1"/>
  <c r="T8" i="15"/>
  <c r="X14" i="48" s="1"/>
  <c r="S8" i="15"/>
  <c r="W14" i="48" s="1"/>
  <c r="R8" i="15"/>
  <c r="V14" i="48" s="1"/>
  <c r="Q8" i="15"/>
  <c r="U14" i="48" s="1"/>
  <c r="P8" i="15"/>
  <c r="T14" i="48" s="1"/>
  <c r="O8" i="15"/>
  <c r="S14" i="48" s="1"/>
  <c r="N8" i="15"/>
  <c r="R14" i="48" s="1"/>
  <c r="M8" i="15"/>
  <c r="Q14" i="48" s="1"/>
  <c r="L8" i="15"/>
  <c r="P14" i="48" s="1"/>
  <c r="K8" i="15"/>
  <c r="P16" i="48" s="1"/>
  <c r="Q16" i="48" s="1"/>
  <c r="R16" i="48" s="1"/>
  <c r="S16" i="48" s="1"/>
  <c r="T16" i="48" s="1"/>
  <c r="U16" i="48" s="1"/>
  <c r="V16" i="48" s="1"/>
  <c r="W16" i="48" s="1"/>
  <c r="X16" i="48" s="1"/>
  <c r="Y16" i="48" s="1"/>
  <c r="J8" i="15"/>
  <c r="I8" i="15"/>
  <c r="H8" i="15"/>
  <c r="J15" i="48" s="1"/>
  <c r="K15" i="48" s="1"/>
  <c r="L15" i="48" s="1"/>
  <c r="M15" i="48" s="1"/>
  <c r="N15" i="48" s="1"/>
  <c r="O15" i="48" s="1"/>
  <c r="G8" i="15"/>
  <c r="O13" i="48" s="1"/>
  <c r="F8" i="15"/>
  <c r="N12" i="48" s="1"/>
  <c r="E8" i="15"/>
  <c r="M12" i="48" s="1"/>
  <c r="D8" i="15"/>
  <c r="L12" i="48" s="1"/>
  <c r="C8" i="15"/>
  <c r="K12" i="48" s="1"/>
  <c r="B8" i="15"/>
  <c r="J12" i="48" s="1"/>
  <c r="A8" i="15"/>
  <c r="I12" i="48" s="1"/>
  <c r="I11" i="48" s="1"/>
  <c r="V7" i="15"/>
  <c r="U7" i="15"/>
  <c r="T7" i="15"/>
  <c r="S7" i="15"/>
  <c r="R7" i="15"/>
  <c r="Q7" i="15"/>
  <c r="P7" i="15"/>
  <c r="O7" i="15"/>
  <c r="N7" i="15"/>
  <c r="M7" i="15"/>
  <c r="L7" i="15"/>
  <c r="K7" i="15"/>
  <c r="J7" i="15"/>
  <c r="I7" i="15"/>
  <c r="H7" i="15"/>
  <c r="G7" i="15"/>
  <c r="F7" i="15"/>
  <c r="E7" i="15"/>
  <c r="D7" i="15"/>
  <c r="C7" i="15"/>
  <c r="B7" i="15"/>
  <c r="A7" i="15"/>
  <c r="V6" i="15"/>
  <c r="U6" i="15"/>
  <c r="Y6" i="48" s="1"/>
  <c r="T6" i="15"/>
  <c r="X6" i="48" s="1"/>
  <c r="S6" i="15"/>
  <c r="W6" i="48" s="1"/>
  <c r="R6" i="15"/>
  <c r="V6" i="48" s="1"/>
  <c r="Q6" i="15"/>
  <c r="U6" i="48" s="1"/>
  <c r="P6" i="15"/>
  <c r="T6" i="48" s="1"/>
  <c r="O6" i="15"/>
  <c r="S6" i="48" s="1"/>
  <c r="N6" i="15"/>
  <c r="R6" i="48" s="1"/>
  <c r="M6" i="15"/>
  <c r="Q6" i="48" s="1"/>
  <c r="L6" i="15"/>
  <c r="P6" i="48" s="1"/>
  <c r="K6" i="15"/>
  <c r="P8" i="48" s="1"/>
  <c r="Q8" i="48" s="1"/>
  <c r="R8" i="48" s="1"/>
  <c r="S8" i="48" s="1"/>
  <c r="T8" i="48" s="1"/>
  <c r="U8" i="48" s="1"/>
  <c r="V8" i="48" s="1"/>
  <c r="W8" i="48" s="1"/>
  <c r="X8" i="48" s="1"/>
  <c r="Y8" i="48" s="1"/>
  <c r="J6" i="15"/>
  <c r="I6" i="15"/>
  <c r="H6" i="15"/>
  <c r="J7" i="48" s="1"/>
  <c r="K7" i="48" s="1"/>
  <c r="L7" i="48" s="1"/>
  <c r="M7" i="48" s="1"/>
  <c r="N7" i="48" s="1"/>
  <c r="O7" i="48" s="1"/>
  <c r="G6" i="15"/>
  <c r="O5" i="48" s="1"/>
  <c r="F6" i="15"/>
  <c r="N4" i="48" s="1"/>
  <c r="E6" i="15"/>
  <c r="M4" i="48" s="1"/>
  <c r="D6" i="15"/>
  <c r="L4" i="48" s="1"/>
  <c r="C6" i="15"/>
  <c r="K4" i="48" s="1"/>
  <c r="B6" i="15"/>
  <c r="J4" i="48" s="1"/>
  <c r="A6" i="15"/>
  <c r="I4" i="48" s="1"/>
  <c r="I3" i="48" s="1"/>
  <c r="V5" i="15"/>
  <c r="U5" i="15"/>
  <c r="T5" i="15"/>
  <c r="S5" i="15"/>
  <c r="R5" i="15"/>
  <c r="Q5" i="15"/>
  <c r="P5" i="15"/>
  <c r="O5" i="15"/>
  <c r="N5" i="15"/>
  <c r="M5" i="15"/>
  <c r="L5" i="15"/>
  <c r="K5" i="15"/>
  <c r="J5" i="15"/>
  <c r="I5" i="15"/>
  <c r="H5" i="15"/>
  <c r="G5" i="15"/>
  <c r="F5" i="15"/>
  <c r="E5" i="15"/>
  <c r="D5" i="15"/>
  <c r="C5" i="15"/>
  <c r="B5" i="15"/>
  <c r="A5" i="15"/>
  <c r="V4" i="15"/>
  <c r="U4" i="15"/>
  <c r="T4" i="15"/>
  <c r="S4" i="15"/>
  <c r="R4" i="15"/>
  <c r="Q4" i="15"/>
  <c r="P4" i="15"/>
  <c r="O4" i="15"/>
  <c r="N4" i="15"/>
  <c r="M4" i="15"/>
  <c r="L4" i="15"/>
  <c r="K4" i="15"/>
  <c r="J4" i="15"/>
  <c r="I4" i="15"/>
  <c r="H4" i="15"/>
  <c r="G4" i="15"/>
  <c r="F4" i="15"/>
  <c r="E4" i="15"/>
  <c r="D4" i="15"/>
  <c r="C4" i="15"/>
  <c r="B4" i="15"/>
  <c r="A4" i="15"/>
  <c r="V59" i="21"/>
  <c r="U59" i="21"/>
  <c r="Y78" i="50" s="1"/>
  <c r="T59" i="21"/>
  <c r="X78" i="50" s="1"/>
  <c r="S59" i="21"/>
  <c r="W78" i="50" s="1"/>
  <c r="R59" i="21"/>
  <c r="V78" i="50" s="1"/>
  <c r="Q59" i="21"/>
  <c r="U78" i="50" s="1"/>
  <c r="P59" i="21"/>
  <c r="T78" i="50" s="1"/>
  <c r="O59" i="21"/>
  <c r="S78" i="50" s="1"/>
  <c r="N59" i="21"/>
  <c r="R78" i="50" s="1"/>
  <c r="M59" i="21"/>
  <c r="Q78" i="50" s="1"/>
  <c r="L59" i="21"/>
  <c r="P78" i="50" s="1"/>
  <c r="K59" i="21"/>
  <c r="P80" i="50" s="1"/>
  <c r="Q80" i="50" s="1"/>
  <c r="R80" i="50" s="1"/>
  <c r="S80" i="50" s="1"/>
  <c r="T80" i="50" s="1"/>
  <c r="U80" i="50" s="1"/>
  <c r="V80" i="50" s="1"/>
  <c r="W80" i="50" s="1"/>
  <c r="X80" i="50" s="1"/>
  <c r="Y80" i="50" s="1"/>
  <c r="J59" i="21"/>
  <c r="I59" i="21"/>
  <c r="H59" i="21"/>
  <c r="J79" i="50" s="1"/>
  <c r="K79" i="50" s="1"/>
  <c r="L79" i="50" s="1"/>
  <c r="M79" i="50" s="1"/>
  <c r="N79" i="50" s="1"/>
  <c r="O79" i="50" s="1"/>
  <c r="G59" i="21"/>
  <c r="O77" i="50" s="1"/>
  <c r="F59" i="21"/>
  <c r="N76" i="50" s="1"/>
  <c r="E59" i="21"/>
  <c r="M76" i="50" s="1"/>
  <c r="D59" i="21"/>
  <c r="L76" i="50" s="1"/>
  <c r="C59" i="21"/>
  <c r="K76" i="50" s="1"/>
  <c r="B59" i="21"/>
  <c r="J76" i="50" s="1"/>
  <c r="A59" i="21"/>
  <c r="I76" i="50" s="1"/>
  <c r="I75" i="50" s="1"/>
  <c r="V58" i="21"/>
  <c r="U58" i="21"/>
  <c r="T58" i="21"/>
  <c r="S58" i="21"/>
  <c r="R58" i="21"/>
  <c r="Q58" i="21"/>
  <c r="P58" i="21"/>
  <c r="O58" i="21"/>
  <c r="N58" i="21"/>
  <c r="M58" i="21"/>
  <c r="L58" i="21"/>
  <c r="K58" i="21"/>
  <c r="J58" i="21"/>
  <c r="I58" i="21"/>
  <c r="H58" i="21"/>
  <c r="G58" i="21"/>
  <c r="F58" i="21"/>
  <c r="E58" i="21"/>
  <c r="D58" i="21"/>
  <c r="C58" i="21"/>
  <c r="B58" i="21"/>
  <c r="A58" i="21"/>
  <c r="V57" i="21"/>
  <c r="U57" i="21"/>
  <c r="T57" i="21"/>
  <c r="S57" i="21"/>
  <c r="R57" i="21"/>
  <c r="Q57" i="21"/>
  <c r="P57" i="21"/>
  <c r="O57" i="21"/>
  <c r="N57" i="21"/>
  <c r="M57" i="21"/>
  <c r="L57" i="21"/>
  <c r="K57" i="21"/>
  <c r="J57" i="21"/>
  <c r="I57" i="21"/>
  <c r="H57" i="21"/>
  <c r="G57" i="21"/>
  <c r="F57" i="21"/>
  <c r="E57" i="21"/>
  <c r="D57" i="21"/>
  <c r="C57" i="21"/>
  <c r="B57" i="21"/>
  <c r="A57" i="21"/>
  <c r="V56" i="21"/>
  <c r="U56" i="21"/>
  <c r="T56" i="21"/>
  <c r="S56" i="21"/>
  <c r="R56" i="21"/>
  <c r="Q56" i="21"/>
  <c r="P56" i="21"/>
  <c r="O56" i="21"/>
  <c r="N56" i="21"/>
  <c r="M56" i="21"/>
  <c r="L56" i="21"/>
  <c r="K56" i="21"/>
  <c r="J56" i="21"/>
  <c r="I56" i="21"/>
  <c r="H56" i="21"/>
  <c r="G56" i="21"/>
  <c r="F56" i="21"/>
  <c r="E56" i="21"/>
  <c r="D56" i="21"/>
  <c r="C56" i="21"/>
  <c r="B56" i="21"/>
  <c r="A56" i="21"/>
  <c r="V55" i="21"/>
  <c r="U55" i="21"/>
  <c r="T55" i="21"/>
  <c r="S55" i="21"/>
  <c r="R55" i="21"/>
  <c r="Q55" i="21"/>
  <c r="P55" i="21"/>
  <c r="O55" i="21"/>
  <c r="N55" i="21"/>
  <c r="M55" i="21"/>
  <c r="L55" i="21"/>
  <c r="K55" i="21"/>
  <c r="J55" i="21"/>
  <c r="I55" i="21"/>
  <c r="H55" i="21"/>
  <c r="G55" i="21"/>
  <c r="F55" i="21"/>
  <c r="E55" i="21"/>
  <c r="D55" i="21"/>
  <c r="C55" i="21"/>
  <c r="B55" i="21"/>
  <c r="A55" i="21"/>
  <c r="V54" i="21"/>
  <c r="U54" i="21"/>
  <c r="T54" i="21"/>
  <c r="S54" i="21"/>
  <c r="R54" i="21"/>
  <c r="Q54" i="21"/>
  <c r="P54" i="21"/>
  <c r="O54" i="21"/>
  <c r="N54" i="21"/>
  <c r="M54" i="21"/>
  <c r="L54" i="21"/>
  <c r="K54" i="21"/>
  <c r="J54" i="21"/>
  <c r="I54" i="21"/>
  <c r="H54" i="21"/>
  <c r="G54" i="21"/>
  <c r="F54" i="21"/>
  <c r="E54" i="21"/>
  <c r="D54" i="21"/>
  <c r="C54" i="21"/>
  <c r="B54" i="21"/>
  <c r="A54" i="21"/>
  <c r="V51" i="21"/>
  <c r="U51" i="21"/>
  <c r="Y70" i="50" s="1"/>
  <c r="T51" i="21"/>
  <c r="X70" i="50" s="1"/>
  <c r="S51" i="21"/>
  <c r="W70" i="50" s="1"/>
  <c r="R51" i="21"/>
  <c r="V70" i="50" s="1"/>
  <c r="Q51" i="21"/>
  <c r="U70" i="50" s="1"/>
  <c r="P51" i="21"/>
  <c r="T70" i="50" s="1"/>
  <c r="O51" i="21"/>
  <c r="S70" i="50" s="1"/>
  <c r="N51" i="21"/>
  <c r="R70" i="50" s="1"/>
  <c r="M51" i="21"/>
  <c r="Q70" i="50" s="1"/>
  <c r="L51" i="21"/>
  <c r="P70" i="50" s="1"/>
  <c r="K51" i="21"/>
  <c r="P72" i="50" s="1"/>
  <c r="Q72" i="50" s="1"/>
  <c r="R72" i="50" s="1"/>
  <c r="S72" i="50" s="1"/>
  <c r="T72" i="50" s="1"/>
  <c r="U72" i="50" s="1"/>
  <c r="V72" i="50" s="1"/>
  <c r="W72" i="50" s="1"/>
  <c r="X72" i="50" s="1"/>
  <c r="Y72" i="50" s="1"/>
  <c r="J51" i="21"/>
  <c r="I51" i="21"/>
  <c r="H51" i="21"/>
  <c r="J71" i="50" s="1"/>
  <c r="K71" i="50" s="1"/>
  <c r="L71" i="50" s="1"/>
  <c r="M71" i="50" s="1"/>
  <c r="N71" i="50" s="1"/>
  <c r="O71" i="50" s="1"/>
  <c r="G51" i="21"/>
  <c r="O69" i="50" s="1"/>
  <c r="F51" i="21"/>
  <c r="N68" i="50" s="1"/>
  <c r="E51" i="21"/>
  <c r="M68" i="50" s="1"/>
  <c r="D51" i="21"/>
  <c r="L68" i="50" s="1"/>
  <c r="C51" i="21"/>
  <c r="K68" i="50" s="1"/>
  <c r="B51" i="21"/>
  <c r="J68" i="50" s="1"/>
  <c r="A51" i="21"/>
  <c r="I68" i="50" s="1"/>
  <c r="I67" i="50" s="1"/>
  <c r="V50" i="21"/>
  <c r="U50" i="21"/>
  <c r="T50" i="21"/>
  <c r="S50" i="21"/>
  <c r="R50" i="21"/>
  <c r="Q50" i="21"/>
  <c r="P50" i="21"/>
  <c r="O50" i="21"/>
  <c r="N50" i="21"/>
  <c r="M50" i="21"/>
  <c r="L50" i="21"/>
  <c r="K50" i="21"/>
  <c r="J50" i="21"/>
  <c r="I50" i="21"/>
  <c r="H50" i="21"/>
  <c r="G50" i="21"/>
  <c r="F50" i="21"/>
  <c r="E50" i="21"/>
  <c r="D50" i="21"/>
  <c r="C50" i="21"/>
  <c r="B50" i="21"/>
  <c r="A50" i="21"/>
  <c r="V49" i="21"/>
  <c r="U49" i="21"/>
  <c r="T49" i="21"/>
  <c r="S49" i="21"/>
  <c r="R49" i="21"/>
  <c r="Q49" i="21"/>
  <c r="P49" i="21"/>
  <c r="O49" i="21"/>
  <c r="N49" i="21"/>
  <c r="M49" i="21"/>
  <c r="L49" i="21"/>
  <c r="K49" i="21"/>
  <c r="J49" i="21"/>
  <c r="I49" i="21"/>
  <c r="H49" i="21"/>
  <c r="G49" i="21"/>
  <c r="F49" i="21"/>
  <c r="E49" i="21"/>
  <c r="D49" i="21"/>
  <c r="C49" i="21"/>
  <c r="B49" i="21"/>
  <c r="A49" i="21"/>
  <c r="V48" i="21"/>
  <c r="U48" i="21"/>
  <c r="T48" i="21"/>
  <c r="S48" i="21"/>
  <c r="R48" i="21"/>
  <c r="Q48" i="21"/>
  <c r="P48" i="21"/>
  <c r="O48" i="21"/>
  <c r="N48" i="21"/>
  <c r="M48" i="21"/>
  <c r="L48" i="21"/>
  <c r="K48" i="21"/>
  <c r="J48" i="21"/>
  <c r="I48" i="21"/>
  <c r="H48" i="21"/>
  <c r="G48" i="21"/>
  <c r="F48" i="21"/>
  <c r="E48" i="21"/>
  <c r="D48" i="21"/>
  <c r="C48" i="21"/>
  <c r="B48" i="21"/>
  <c r="A48" i="21"/>
  <c r="V47" i="21"/>
  <c r="U47" i="21"/>
  <c r="T47" i="21"/>
  <c r="S47" i="21"/>
  <c r="R47" i="21"/>
  <c r="Q47" i="21"/>
  <c r="P47" i="21"/>
  <c r="O47" i="21"/>
  <c r="N47" i="21"/>
  <c r="M47" i="21"/>
  <c r="L47" i="21"/>
  <c r="K47" i="21"/>
  <c r="J47" i="21"/>
  <c r="I47" i="21"/>
  <c r="H47" i="21"/>
  <c r="G47" i="21"/>
  <c r="F47" i="21"/>
  <c r="E47" i="21"/>
  <c r="D47" i="21"/>
  <c r="C47" i="21"/>
  <c r="B47" i="21"/>
  <c r="A47" i="21"/>
  <c r="V46" i="21"/>
  <c r="U46" i="21"/>
  <c r="T46" i="21"/>
  <c r="S46" i="21"/>
  <c r="R46" i="21"/>
  <c r="Q46" i="21"/>
  <c r="P46" i="21"/>
  <c r="O46" i="21"/>
  <c r="N46" i="21"/>
  <c r="M46" i="21"/>
  <c r="L46" i="21"/>
  <c r="K46" i="21"/>
  <c r="J46" i="21"/>
  <c r="I46" i="21"/>
  <c r="H46" i="21"/>
  <c r="G46" i="21"/>
  <c r="F46" i="21"/>
  <c r="E46" i="21"/>
  <c r="D46" i="21"/>
  <c r="C46" i="21"/>
  <c r="B46" i="21"/>
  <c r="A46" i="21"/>
  <c r="A45" i="21"/>
  <c r="V43" i="21"/>
  <c r="U43" i="21"/>
  <c r="Y62" i="50" s="1"/>
  <c r="T43" i="21"/>
  <c r="X62" i="50" s="1"/>
  <c r="S43" i="21"/>
  <c r="W62" i="50" s="1"/>
  <c r="R43" i="21"/>
  <c r="V62" i="50" s="1"/>
  <c r="Q43" i="21"/>
  <c r="U62" i="50" s="1"/>
  <c r="P43" i="21"/>
  <c r="T62" i="50" s="1"/>
  <c r="O43" i="21"/>
  <c r="S62" i="50" s="1"/>
  <c r="N43" i="21"/>
  <c r="R62" i="50" s="1"/>
  <c r="M43" i="21"/>
  <c r="Q62" i="50" s="1"/>
  <c r="L43" i="21"/>
  <c r="P62" i="50" s="1"/>
  <c r="K43" i="21"/>
  <c r="P64" i="50" s="1"/>
  <c r="Q64" i="50" s="1"/>
  <c r="R64" i="50" s="1"/>
  <c r="S64" i="50" s="1"/>
  <c r="T64" i="50" s="1"/>
  <c r="U64" i="50" s="1"/>
  <c r="V64" i="50" s="1"/>
  <c r="W64" i="50" s="1"/>
  <c r="X64" i="50" s="1"/>
  <c r="Y64" i="50" s="1"/>
  <c r="J43" i="21"/>
  <c r="I43" i="21"/>
  <c r="H43" i="21"/>
  <c r="J63" i="50" s="1"/>
  <c r="K63" i="50" s="1"/>
  <c r="L63" i="50" s="1"/>
  <c r="M63" i="50" s="1"/>
  <c r="N63" i="50" s="1"/>
  <c r="O63" i="50" s="1"/>
  <c r="G43" i="21"/>
  <c r="O61" i="50" s="1"/>
  <c r="F43" i="21"/>
  <c r="N60" i="50" s="1"/>
  <c r="E43" i="21"/>
  <c r="M60" i="50" s="1"/>
  <c r="D43" i="21"/>
  <c r="L60" i="50" s="1"/>
  <c r="C43" i="21"/>
  <c r="K60" i="50" s="1"/>
  <c r="B43" i="21"/>
  <c r="J60" i="50" s="1"/>
  <c r="A43" i="21"/>
  <c r="I60" i="50" s="1"/>
  <c r="I59" i="50" s="1"/>
  <c r="V42" i="21"/>
  <c r="U42" i="21"/>
  <c r="T42" i="21"/>
  <c r="S42" i="21"/>
  <c r="R42" i="21"/>
  <c r="Q42" i="21"/>
  <c r="P42" i="21"/>
  <c r="O42" i="21"/>
  <c r="N42" i="21"/>
  <c r="M42" i="21"/>
  <c r="L42" i="21"/>
  <c r="K42" i="21"/>
  <c r="J42" i="21"/>
  <c r="I42" i="21"/>
  <c r="H42" i="21"/>
  <c r="G42" i="21"/>
  <c r="F42" i="21"/>
  <c r="E42" i="21"/>
  <c r="D42" i="21"/>
  <c r="C42" i="21"/>
  <c r="B42" i="21"/>
  <c r="A42" i="21"/>
  <c r="V41" i="21"/>
  <c r="U41" i="21"/>
  <c r="T41" i="21"/>
  <c r="S41" i="21"/>
  <c r="R41" i="21"/>
  <c r="Q41" i="21"/>
  <c r="P41" i="21"/>
  <c r="O41" i="21"/>
  <c r="N41" i="21"/>
  <c r="M41" i="21"/>
  <c r="L41" i="21"/>
  <c r="K41" i="21"/>
  <c r="J41" i="21"/>
  <c r="I41" i="21"/>
  <c r="H41" i="21"/>
  <c r="G41" i="21"/>
  <c r="F41" i="21"/>
  <c r="E41" i="21"/>
  <c r="D41" i="21"/>
  <c r="C41" i="21"/>
  <c r="B41" i="21"/>
  <c r="A41" i="21"/>
  <c r="V40" i="21"/>
  <c r="U40" i="21"/>
  <c r="T40" i="21"/>
  <c r="S40" i="21"/>
  <c r="R40" i="21"/>
  <c r="Q40" i="21"/>
  <c r="P40" i="21"/>
  <c r="O40" i="21"/>
  <c r="N40" i="21"/>
  <c r="M40" i="21"/>
  <c r="L40" i="21"/>
  <c r="K40" i="21"/>
  <c r="J40" i="21"/>
  <c r="I40" i="21"/>
  <c r="H40" i="21"/>
  <c r="G40" i="21"/>
  <c r="F40" i="21"/>
  <c r="E40" i="21"/>
  <c r="D40" i="21"/>
  <c r="C40" i="21"/>
  <c r="B40" i="21"/>
  <c r="A40" i="21"/>
  <c r="V39" i="21"/>
  <c r="U39" i="21"/>
  <c r="T39" i="21"/>
  <c r="S39" i="21"/>
  <c r="R39" i="21"/>
  <c r="Q39" i="21"/>
  <c r="P39" i="21"/>
  <c r="O39" i="21"/>
  <c r="N39" i="21"/>
  <c r="M39" i="21"/>
  <c r="L39" i="21"/>
  <c r="K39" i="21"/>
  <c r="J39" i="21"/>
  <c r="I39" i="21"/>
  <c r="H39" i="21"/>
  <c r="G39" i="21"/>
  <c r="F39" i="21"/>
  <c r="E39" i="21"/>
  <c r="D39" i="21"/>
  <c r="C39" i="21"/>
  <c r="B39" i="21"/>
  <c r="A39" i="21"/>
  <c r="V38" i="21"/>
  <c r="U38" i="21"/>
  <c r="T38" i="21"/>
  <c r="S38" i="21"/>
  <c r="R38" i="21"/>
  <c r="Q38" i="21"/>
  <c r="P38" i="21"/>
  <c r="O38" i="21"/>
  <c r="N38" i="21"/>
  <c r="M38" i="21"/>
  <c r="L38" i="21"/>
  <c r="K38" i="21"/>
  <c r="J38" i="21"/>
  <c r="I38" i="21"/>
  <c r="H38" i="21"/>
  <c r="G38" i="21"/>
  <c r="F38" i="21"/>
  <c r="E38" i="21"/>
  <c r="D38" i="21"/>
  <c r="C38" i="21"/>
  <c r="B38" i="21"/>
  <c r="A38" i="21"/>
  <c r="A37" i="21"/>
  <c r="V35" i="21"/>
  <c r="U35" i="21"/>
  <c r="Y55" i="50" s="1"/>
  <c r="T35" i="21"/>
  <c r="X55" i="50" s="1"/>
  <c r="S35" i="21"/>
  <c r="W55" i="50" s="1"/>
  <c r="R35" i="21"/>
  <c r="V55" i="50" s="1"/>
  <c r="Q35" i="21"/>
  <c r="U55" i="50" s="1"/>
  <c r="P35" i="21"/>
  <c r="T55" i="50" s="1"/>
  <c r="O35" i="21"/>
  <c r="S55" i="50" s="1"/>
  <c r="N35" i="21"/>
  <c r="R55" i="50" s="1"/>
  <c r="M35" i="21"/>
  <c r="Q55" i="50" s="1"/>
  <c r="L35" i="21"/>
  <c r="P55" i="50" s="1"/>
  <c r="K35" i="21"/>
  <c r="P57" i="50" s="1"/>
  <c r="Q57" i="50" s="1"/>
  <c r="R57" i="50" s="1"/>
  <c r="S57" i="50" s="1"/>
  <c r="T57" i="50" s="1"/>
  <c r="U57" i="50" s="1"/>
  <c r="V57" i="50" s="1"/>
  <c r="W57" i="50" s="1"/>
  <c r="X57" i="50" s="1"/>
  <c r="Y57" i="50" s="1"/>
  <c r="J35" i="21"/>
  <c r="I35" i="21"/>
  <c r="H35" i="21"/>
  <c r="J56" i="50" s="1"/>
  <c r="K56" i="50" s="1"/>
  <c r="L56" i="50" s="1"/>
  <c r="M56" i="50" s="1"/>
  <c r="N56" i="50" s="1"/>
  <c r="O56" i="50" s="1"/>
  <c r="G35" i="21"/>
  <c r="O54" i="50" s="1"/>
  <c r="F35" i="21"/>
  <c r="N53" i="50" s="1"/>
  <c r="E35" i="21"/>
  <c r="M53" i="50" s="1"/>
  <c r="D35" i="21"/>
  <c r="L53" i="50" s="1"/>
  <c r="C35" i="21"/>
  <c r="K53" i="50" s="1"/>
  <c r="B35" i="21"/>
  <c r="J53" i="50" s="1"/>
  <c r="A35" i="21"/>
  <c r="I53" i="50" s="1"/>
  <c r="I52" i="50" s="1"/>
  <c r="V34" i="21"/>
  <c r="U34" i="21"/>
  <c r="T34" i="21"/>
  <c r="S34" i="21"/>
  <c r="R34" i="21"/>
  <c r="Q34" i="21"/>
  <c r="P34" i="21"/>
  <c r="O34" i="21"/>
  <c r="N34" i="21"/>
  <c r="M34" i="21"/>
  <c r="L34" i="21"/>
  <c r="K34" i="21"/>
  <c r="J34" i="21"/>
  <c r="I34" i="21"/>
  <c r="H34" i="21"/>
  <c r="G34" i="21"/>
  <c r="F34" i="21"/>
  <c r="E34" i="21"/>
  <c r="D34" i="21"/>
  <c r="C34" i="21"/>
  <c r="B34" i="21"/>
  <c r="A34" i="21"/>
  <c r="V33" i="21"/>
  <c r="U33" i="21"/>
  <c r="T33" i="21"/>
  <c r="S33" i="21"/>
  <c r="R33" i="21"/>
  <c r="Q33" i="21"/>
  <c r="P33" i="21"/>
  <c r="O33" i="21"/>
  <c r="N33" i="21"/>
  <c r="M33" i="21"/>
  <c r="L33" i="21"/>
  <c r="K33" i="21"/>
  <c r="J33" i="21"/>
  <c r="I33" i="21"/>
  <c r="H33" i="21"/>
  <c r="G33" i="21"/>
  <c r="F33" i="21"/>
  <c r="E33" i="21"/>
  <c r="D33" i="21"/>
  <c r="C33" i="21"/>
  <c r="B33" i="21"/>
  <c r="A33" i="21"/>
  <c r="V32" i="21"/>
  <c r="U32" i="21"/>
  <c r="T32" i="21"/>
  <c r="S32" i="21"/>
  <c r="R32" i="21"/>
  <c r="Q32" i="21"/>
  <c r="P32" i="21"/>
  <c r="O32" i="21"/>
  <c r="N32" i="21"/>
  <c r="M32" i="21"/>
  <c r="L32" i="21"/>
  <c r="K32" i="21"/>
  <c r="J32" i="21"/>
  <c r="I32" i="21"/>
  <c r="H32" i="21"/>
  <c r="G32" i="21"/>
  <c r="F32" i="21"/>
  <c r="E32" i="21"/>
  <c r="D32" i="21"/>
  <c r="C32" i="21"/>
  <c r="B32" i="21"/>
  <c r="A32" i="21"/>
  <c r="V31" i="21"/>
  <c r="U31" i="21"/>
  <c r="T31" i="21"/>
  <c r="S31" i="21"/>
  <c r="R31" i="21"/>
  <c r="Q31" i="21"/>
  <c r="P31" i="21"/>
  <c r="O31" i="21"/>
  <c r="N31" i="21"/>
  <c r="M31" i="21"/>
  <c r="L31" i="21"/>
  <c r="K31" i="21"/>
  <c r="J31" i="21"/>
  <c r="I31" i="21"/>
  <c r="H31" i="21"/>
  <c r="G31" i="21"/>
  <c r="F31" i="21"/>
  <c r="E31" i="21"/>
  <c r="D31" i="21"/>
  <c r="C31" i="21"/>
  <c r="B31" i="21"/>
  <c r="A31" i="21"/>
  <c r="V30" i="21"/>
  <c r="U30" i="21"/>
  <c r="T30" i="21"/>
  <c r="S30" i="21"/>
  <c r="R30" i="21"/>
  <c r="Q30" i="21"/>
  <c r="P30" i="21"/>
  <c r="O30" i="21"/>
  <c r="N30" i="21"/>
  <c r="M30" i="21"/>
  <c r="L30" i="21"/>
  <c r="K30" i="21"/>
  <c r="J30" i="21"/>
  <c r="I30" i="21"/>
  <c r="H30" i="21"/>
  <c r="G30" i="21"/>
  <c r="F30" i="21"/>
  <c r="E30" i="21"/>
  <c r="D30" i="21"/>
  <c r="C30" i="21"/>
  <c r="B30" i="21"/>
  <c r="A30" i="21"/>
  <c r="A29" i="21"/>
  <c r="V25" i="21"/>
  <c r="U25" i="21"/>
  <c r="Y48" i="50" s="1"/>
  <c r="T25" i="21"/>
  <c r="X48" i="50" s="1"/>
  <c r="S25" i="21"/>
  <c r="W48" i="50" s="1"/>
  <c r="R25" i="21"/>
  <c r="V48" i="50" s="1"/>
  <c r="Q25" i="21"/>
  <c r="U48" i="50" s="1"/>
  <c r="P25" i="21"/>
  <c r="T48" i="50" s="1"/>
  <c r="O25" i="21"/>
  <c r="S48" i="50" s="1"/>
  <c r="N25" i="21"/>
  <c r="R48" i="50" s="1"/>
  <c r="M25" i="21"/>
  <c r="Q48" i="50" s="1"/>
  <c r="L25" i="21"/>
  <c r="P48" i="50" s="1"/>
  <c r="K25" i="21"/>
  <c r="P50" i="50" s="1"/>
  <c r="Q50" i="50" s="1"/>
  <c r="R50" i="50" s="1"/>
  <c r="S50" i="50" s="1"/>
  <c r="T50" i="50" s="1"/>
  <c r="U50" i="50" s="1"/>
  <c r="V50" i="50" s="1"/>
  <c r="W50" i="50" s="1"/>
  <c r="X50" i="50" s="1"/>
  <c r="Y50" i="50" s="1"/>
  <c r="J25" i="21"/>
  <c r="I25" i="21"/>
  <c r="H25" i="21"/>
  <c r="J49" i="50" s="1"/>
  <c r="K49" i="50" s="1"/>
  <c r="L49" i="50" s="1"/>
  <c r="M49" i="50" s="1"/>
  <c r="N49" i="50" s="1"/>
  <c r="O49" i="50" s="1"/>
  <c r="G25" i="21"/>
  <c r="O47" i="50" s="1"/>
  <c r="F25" i="21"/>
  <c r="N46" i="50" s="1"/>
  <c r="E25" i="21"/>
  <c r="M46" i="50" s="1"/>
  <c r="D25" i="21"/>
  <c r="L46" i="50" s="1"/>
  <c r="C25" i="21"/>
  <c r="K46" i="50" s="1"/>
  <c r="B25" i="21"/>
  <c r="J46" i="50" s="1"/>
  <c r="A25" i="21"/>
  <c r="I46" i="50" s="1"/>
  <c r="I45" i="50" s="1"/>
  <c r="V24" i="21"/>
  <c r="U24" i="21"/>
  <c r="Y38" i="50" s="1"/>
  <c r="T24" i="21"/>
  <c r="X38" i="50" s="1"/>
  <c r="S24" i="21"/>
  <c r="W38" i="50" s="1"/>
  <c r="R24" i="21"/>
  <c r="V38" i="50" s="1"/>
  <c r="Q24" i="21"/>
  <c r="U38" i="50" s="1"/>
  <c r="P24" i="21"/>
  <c r="T38" i="50" s="1"/>
  <c r="O24" i="21"/>
  <c r="S38" i="50" s="1"/>
  <c r="N24" i="21"/>
  <c r="R38" i="50" s="1"/>
  <c r="M24" i="21"/>
  <c r="Q38" i="50" s="1"/>
  <c r="L24" i="21"/>
  <c r="P38" i="50" s="1"/>
  <c r="K24" i="21"/>
  <c r="P40" i="50" s="1"/>
  <c r="Q40" i="50" s="1"/>
  <c r="R40" i="50" s="1"/>
  <c r="S40" i="50" s="1"/>
  <c r="T40" i="50" s="1"/>
  <c r="U40" i="50" s="1"/>
  <c r="V40" i="50" s="1"/>
  <c r="W40" i="50" s="1"/>
  <c r="X40" i="50" s="1"/>
  <c r="Y40" i="50" s="1"/>
  <c r="J24" i="21"/>
  <c r="I24" i="21"/>
  <c r="H24" i="21"/>
  <c r="J39" i="50" s="1"/>
  <c r="K39" i="50" s="1"/>
  <c r="L39" i="50" s="1"/>
  <c r="M39" i="50" s="1"/>
  <c r="N39" i="50" s="1"/>
  <c r="O39" i="50" s="1"/>
  <c r="G24" i="21"/>
  <c r="O37" i="50" s="1"/>
  <c r="F24" i="21"/>
  <c r="N36" i="50" s="1"/>
  <c r="E24" i="21"/>
  <c r="M36" i="50" s="1"/>
  <c r="D24" i="21"/>
  <c r="L36" i="50" s="1"/>
  <c r="C24" i="21"/>
  <c r="K36" i="50" s="1"/>
  <c r="B24" i="21"/>
  <c r="J36" i="50" s="1"/>
  <c r="A24" i="21"/>
  <c r="I36" i="50" s="1"/>
  <c r="I35" i="50" s="1"/>
  <c r="V23" i="21"/>
  <c r="U23" i="21"/>
  <c r="Y30" i="50" s="1"/>
  <c r="T23" i="21"/>
  <c r="X30" i="50" s="1"/>
  <c r="S23" i="21"/>
  <c r="W30" i="50" s="1"/>
  <c r="R23" i="21"/>
  <c r="V30" i="50" s="1"/>
  <c r="Q23" i="21"/>
  <c r="U30" i="50" s="1"/>
  <c r="P23" i="21"/>
  <c r="T30" i="50" s="1"/>
  <c r="O23" i="21"/>
  <c r="S30" i="50" s="1"/>
  <c r="N23" i="21"/>
  <c r="R30" i="50" s="1"/>
  <c r="M23" i="21"/>
  <c r="Q30" i="50" s="1"/>
  <c r="L23" i="21"/>
  <c r="P30" i="50" s="1"/>
  <c r="K23" i="21"/>
  <c r="P32" i="50" s="1"/>
  <c r="Q32" i="50" s="1"/>
  <c r="R32" i="50" s="1"/>
  <c r="S32" i="50" s="1"/>
  <c r="T32" i="50" s="1"/>
  <c r="U32" i="50" s="1"/>
  <c r="V32" i="50" s="1"/>
  <c r="W32" i="50" s="1"/>
  <c r="X32" i="50" s="1"/>
  <c r="Y32" i="50" s="1"/>
  <c r="J23" i="21"/>
  <c r="I23" i="21"/>
  <c r="H23" i="21"/>
  <c r="J31" i="50" s="1"/>
  <c r="K31" i="50" s="1"/>
  <c r="L31" i="50" s="1"/>
  <c r="M31" i="50" s="1"/>
  <c r="N31" i="50" s="1"/>
  <c r="O31" i="50" s="1"/>
  <c r="G23" i="21"/>
  <c r="O29" i="50" s="1"/>
  <c r="F23" i="21"/>
  <c r="N28" i="50" s="1"/>
  <c r="E23" i="21"/>
  <c r="M28" i="50" s="1"/>
  <c r="D23" i="21"/>
  <c r="L28" i="50" s="1"/>
  <c r="C23" i="21"/>
  <c r="K28" i="50" s="1"/>
  <c r="B23" i="21"/>
  <c r="J28" i="50" s="1"/>
  <c r="A23" i="21"/>
  <c r="I28" i="50" s="1"/>
  <c r="I27" i="50" s="1"/>
  <c r="V22" i="21"/>
  <c r="U22" i="21"/>
  <c r="Y22" i="50" s="1"/>
  <c r="T22" i="21"/>
  <c r="X22" i="50" s="1"/>
  <c r="S22" i="21"/>
  <c r="W22" i="50" s="1"/>
  <c r="R22" i="21"/>
  <c r="V22" i="50" s="1"/>
  <c r="Q22" i="21"/>
  <c r="U22" i="50" s="1"/>
  <c r="P22" i="21"/>
  <c r="T22" i="50" s="1"/>
  <c r="O22" i="21"/>
  <c r="S22" i="50" s="1"/>
  <c r="N22" i="21"/>
  <c r="R22" i="50" s="1"/>
  <c r="M22" i="21"/>
  <c r="Q22" i="50" s="1"/>
  <c r="L22" i="21"/>
  <c r="P22" i="50" s="1"/>
  <c r="K22" i="21"/>
  <c r="P24" i="50" s="1"/>
  <c r="Q24" i="50" s="1"/>
  <c r="R24" i="50" s="1"/>
  <c r="S24" i="50" s="1"/>
  <c r="T24" i="50" s="1"/>
  <c r="U24" i="50" s="1"/>
  <c r="V24" i="50" s="1"/>
  <c r="W24" i="50" s="1"/>
  <c r="X24" i="50" s="1"/>
  <c r="Y24" i="50" s="1"/>
  <c r="J22" i="21"/>
  <c r="I22" i="21"/>
  <c r="H22" i="21"/>
  <c r="J23" i="50" s="1"/>
  <c r="K23" i="50" s="1"/>
  <c r="L23" i="50" s="1"/>
  <c r="M23" i="50" s="1"/>
  <c r="N23" i="50" s="1"/>
  <c r="O23" i="50" s="1"/>
  <c r="G22" i="21"/>
  <c r="O21" i="50" s="1"/>
  <c r="F22" i="21"/>
  <c r="N20" i="50" s="1"/>
  <c r="E22" i="21"/>
  <c r="M20" i="50" s="1"/>
  <c r="D22" i="21"/>
  <c r="L20" i="50" s="1"/>
  <c r="C22" i="21"/>
  <c r="K20" i="50" s="1"/>
  <c r="B22" i="21"/>
  <c r="J20" i="50" s="1"/>
  <c r="V17" i="21"/>
  <c r="U17" i="21"/>
  <c r="Y14" i="50" s="1"/>
  <c r="T17" i="21"/>
  <c r="X14" i="50" s="1"/>
  <c r="S17" i="21"/>
  <c r="W14" i="50" s="1"/>
  <c r="R17" i="21"/>
  <c r="V14" i="50" s="1"/>
  <c r="Q17" i="21"/>
  <c r="U14" i="50" s="1"/>
  <c r="P17" i="21"/>
  <c r="T14" i="50" s="1"/>
  <c r="O17" i="21"/>
  <c r="S14" i="50" s="1"/>
  <c r="N17" i="21"/>
  <c r="R14" i="50" s="1"/>
  <c r="M17" i="21"/>
  <c r="Q14" i="50" s="1"/>
  <c r="L17" i="21"/>
  <c r="P14" i="50" s="1"/>
  <c r="K17" i="21"/>
  <c r="P16" i="50" s="1"/>
  <c r="Q16" i="50" s="1"/>
  <c r="R16" i="50" s="1"/>
  <c r="S16" i="50" s="1"/>
  <c r="T16" i="50" s="1"/>
  <c r="U16" i="50" s="1"/>
  <c r="V16" i="50" s="1"/>
  <c r="W16" i="50" s="1"/>
  <c r="X16" i="50" s="1"/>
  <c r="Y16" i="50" s="1"/>
  <c r="J17" i="21"/>
  <c r="I17" i="21"/>
  <c r="H17" i="21"/>
  <c r="J15" i="50" s="1"/>
  <c r="K15" i="50" s="1"/>
  <c r="L15" i="50" s="1"/>
  <c r="M15" i="50" s="1"/>
  <c r="N15" i="50" s="1"/>
  <c r="O15" i="50" s="1"/>
  <c r="G17" i="21"/>
  <c r="O13" i="50" s="1"/>
  <c r="F17" i="21"/>
  <c r="N12" i="50" s="1"/>
  <c r="E17" i="21"/>
  <c r="M12" i="50" s="1"/>
  <c r="D17" i="21"/>
  <c r="L12" i="50" s="1"/>
  <c r="C17" i="21"/>
  <c r="K12" i="50" s="1"/>
  <c r="B17" i="21"/>
  <c r="J12" i="50" s="1"/>
  <c r="V16" i="21"/>
  <c r="U16" i="21"/>
  <c r="T16" i="21"/>
  <c r="S16" i="21"/>
  <c r="R16" i="21"/>
  <c r="Q16" i="21"/>
  <c r="P16" i="21"/>
  <c r="O16" i="21"/>
  <c r="N16" i="21"/>
  <c r="M16" i="21"/>
  <c r="L16" i="21"/>
  <c r="K16" i="21"/>
  <c r="J16" i="21"/>
  <c r="I16" i="21"/>
  <c r="H16" i="21"/>
  <c r="G16" i="21"/>
  <c r="F16" i="21"/>
  <c r="E16" i="21"/>
  <c r="D16" i="21"/>
  <c r="C16" i="21"/>
  <c r="B16" i="21"/>
  <c r="V15" i="21"/>
  <c r="U15" i="21"/>
  <c r="T15" i="21"/>
  <c r="S15" i="21"/>
  <c r="R15" i="21"/>
  <c r="Q15" i="21"/>
  <c r="P15" i="21"/>
  <c r="O15" i="21"/>
  <c r="N15" i="21"/>
  <c r="M15" i="21"/>
  <c r="L15" i="21"/>
  <c r="K15" i="21"/>
  <c r="J15" i="21"/>
  <c r="I15" i="21"/>
  <c r="H15" i="21"/>
  <c r="G15" i="21"/>
  <c r="F15" i="21"/>
  <c r="E15" i="21"/>
  <c r="D15" i="21"/>
  <c r="C15" i="21"/>
  <c r="B15" i="21"/>
  <c r="V14" i="21"/>
  <c r="U14" i="21"/>
  <c r="T14" i="21"/>
  <c r="S14" i="21"/>
  <c r="R14" i="21"/>
  <c r="Q14" i="21"/>
  <c r="P14" i="21"/>
  <c r="O14" i="21"/>
  <c r="N14" i="21"/>
  <c r="M14" i="21"/>
  <c r="L14" i="21"/>
  <c r="K14" i="21"/>
  <c r="J14" i="21"/>
  <c r="I14" i="21"/>
  <c r="H14" i="21"/>
  <c r="G14" i="21"/>
  <c r="F14" i="21"/>
  <c r="E14" i="21"/>
  <c r="D14" i="21"/>
  <c r="C14" i="21"/>
  <c r="B14" i="21"/>
  <c r="V13" i="21"/>
  <c r="U13" i="21"/>
  <c r="T13" i="21"/>
  <c r="S13" i="21"/>
  <c r="R13" i="21"/>
  <c r="Q13" i="21"/>
  <c r="P13" i="21"/>
  <c r="O13" i="21"/>
  <c r="N13" i="21"/>
  <c r="M13" i="21"/>
  <c r="L13" i="21"/>
  <c r="K13" i="21"/>
  <c r="J13" i="21"/>
  <c r="I13" i="21"/>
  <c r="H13" i="21"/>
  <c r="G13" i="21"/>
  <c r="F13" i="21"/>
  <c r="E13" i="21"/>
  <c r="D13" i="21"/>
  <c r="C13" i="21"/>
  <c r="B13" i="21"/>
  <c r="A8" i="21"/>
  <c r="I4" i="50" s="1"/>
  <c r="I3" i="50" s="1"/>
  <c r="A7" i="21"/>
  <c r="A6" i="21"/>
  <c r="A5" i="21"/>
  <c r="A4" i="21"/>
  <c r="A96" i="18"/>
  <c r="I124" i="49" s="1"/>
  <c r="I123" i="49" s="1"/>
  <c r="A95" i="18"/>
  <c r="A94" i="18"/>
  <c r="A93" i="18"/>
  <c r="A92" i="18"/>
  <c r="A91" i="18"/>
  <c r="A90" i="18"/>
  <c r="V87" i="18"/>
  <c r="U87" i="18"/>
  <c r="T87" i="18"/>
  <c r="S87" i="18"/>
  <c r="R87" i="18"/>
  <c r="Q87" i="18"/>
  <c r="P87" i="18"/>
  <c r="O87" i="18"/>
  <c r="N87" i="18"/>
  <c r="M87" i="18"/>
  <c r="L87" i="18"/>
  <c r="K87" i="18"/>
  <c r="J87" i="18"/>
  <c r="I87" i="18"/>
  <c r="H87" i="18"/>
  <c r="G87" i="18"/>
  <c r="F87" i="18"/>
  <c r="E87" i="18"/>
  <c r="D87" i="18"/>
  <c r="C87" i="18"/>
  <c r="B87" i="18"/>
  <c r="A87" i="18"/>
  <c r="V86" i="18"/>
  <c r="U86" i="18"/>
  <c r="T86" i="18"/>
  <c r="S86" i="18"/>
  <c r="R86" i="18"/>
  <c r="Q86" i="18"/>
  <c r="P86" i="18"/>
  <c r="O86" i="18"/>
  <c r="N86" i="18"/>
  <c r="M86" i="18"/>
  <c r="L86" i="18"/>
  <c r="K86" i="18"/>
  <c r="J86" i="18"/>
  <c r="I86" i="18"/>
  <c r="H86" i="18"/>
  <c r="G86" i="18"/>
  <c r="F86" i="18"/>
  <c r="E86" i="18"/>
  <c r="D86" i="18"/>
  <c r="C86" i="18"/>
  <c r="B86" i="18"/>
  <c r="A86" i="18"/>
  <c r="V85" i="18"/>
  <c r="U85" i="18"/>
  <c r="T85" i="18"/>
  <c r="S85" i="18"/>
  <c r="R85" i="18"/>
  <c r="Q85" i="18"/>
  <c r="P85" i="18"/>
  <c r="O85" i="18"/>
  <c r="N85" i="18"/>
  <c r="M85" i="18"/>
  <c r="L85" i="18"/>
  <c r="K85" i="18"/>
  <c r="J85" i="18"/>
  <c r="I85" i="18"/>
  <c r="H85" i="18"/>
  <c r="G85" i="18"/>
  <c r="F85" i="18"/>
  <c r="E85" i="18"/>
  <c r="D85" i="18"/>
  <c r="C85" i="18"/>
  <c r="B85" i="18"/>
  <c r="A85" i="18"/>
  <c r="V84" i="18"/>
  <c r="U84" i="18"/>
  <c r="T84" i="18"/>
  <c r="S84" i="18"/>
  <c r="R84" i="18"/>
  <c r="Q84" i="18"/>
  <c r="P84" i="18"/>
  <c r="O84" i="18"/>
  <c r="N84" i="18"/>
  <c r="M84" i="18"/>
  <c r="L84" i="18"/>
  <c r="K84" i="18"/>
  <c r="J84" i="18"/>
  <c r="I84" i="18"/>
  <c r="H84" i="18"/>
  <c r="G84" i="18"/>
  <c r="F84" i="18"/>
  <c r="E84" i="18"/>
  <c r="D84" i="18"/>
  <c r="C84" i="18"/>
  <c r="B84" i="18"/>
  <c r="A84" i="18"/>
  <c r="V83" i="18"/>
  <c r="U83" i="18"/>
  <c r="T83" i="18"/>
  <c r="S83" i="18"/>
  <c r="R83" i="18"/>
  <c r="Q83" i="18"/>
  <c r="P83" i="18"/>
  <c r="O83" i="18"/>
  <c r="N83" i="18"/>
  <c r="M83" i="18"/>
  <c r="L83" i="18"/>
  <c r="K83" i="18"/>
  <c r="J83" i="18"/>
  <c r="I83" i="18"/>
  <c r="H83" i="18"/>
  <c r="G83" i="18"/>
  <c r="F83" i="18"/>
  <c r="E83" i="18"/>
  <c r="D83" i="18"/>
  <c r="C83" i="18"/>
  <c r="B83" i="18"/>
  <c r="A83" i="18"/>
  <c r="V82" i="18"/>
  <c r="U82" i="18"/>
  <c r="T82" i="18"/>
  <c r="S82" i="18"/>
  <c r="R82" i="18"/>
  <c r="Q82" i="18"/>
  <c r="P82" i="18"/>
  <c r="O82" i="18"/>
  <c r="N82" i="18"/>
  <c r="M82" i="18"/>
  <c r="L82" i="18"/>
  <c r="K82" i="18"/>
  <c r="J82" i="18"/>
  <c r="I82" i="18"/>
  <c r="H82" i="18"/>
  <c r="G82" i="18"/>
  <c r="F82" i="18"/>
  <c r="E82" i="18"/>
  <c r="D82" i="18"/>
  <c r="C82" i="18"/>
  <c r="B82" i="18"/>
  <c r="A82" i="18"/>
  <c r="V81" i="18"/>
  <c r="U81" i="18"/>
  <c r="T81" i="18"/>
  <c r="S81" i="18"/>
  <c r="R81" i="18"/>
  <c r="Q81" i="18"/>
  <c r="P81" i="18"/>
  <c r="O81" i="18"/>
  <c r="N81" i="18"/>
  <c r="M81" i="18"/>
  <c r="L81" i="18"/>
  <c r="K81" i="18"/>
  <c r="J81" i="18"/>
  <c r="I81" i="18"/>
  <c r="H81" i="18"/>
  <c r="G81" i="18"/>
  <c r="F81" i="18"/>
  <c r="E81" i="18"/>
  <c r="D81" i="18"/>
  <c r="C81" i="18"/>
  <c r="B81" i="18"/>
  <c r="A81" i="18"/>
  <c r="A78" i="18"/>
  <c r="A77" i="18"/>
  <c r="A76" i="18"/>
  <c r="A75" i="18"/>
  <c r="A74" i="18"/>
  <c r="A73" i="18"/>
  <c r="I116" i="49" s="1"/>
  <c r="I115" i="49" s="1"/>
  <c r="V70" i="18"/>
  <c r="U70" i="18"/>
  <c r="T70" i="18"/>
  <c r="S70" i="18"/>
  <c r="R70" i="18"/>
  <c r="Q70" i="18"/>
  <c r="P70" i="18"/>
  <c r="O70" i="18"/>
  <c r="N70" i="18"/>
  <c r="M70" i="18"/>
  <c r="L70" i="18"/>
  <c r="K70" i="18"/>
  <c r="J70" i="18"/>
  <c r="I70" i="18"/>
  <c r="H70" i="18"/>
  <c r="G70" i="18"/>
  <c r="F70" i="18"/>
  <c r="E70" i="18"/>
  <c r="D70" i="18"/>
  <c r="C70" i="18"/>
  <c r="B70" i="18"/>
  <c r="A70" i="18"/>
  <c r="V69" i="18"/>
  <c r="U69" i="18"/>
  <c r="T69" i="18"/>
  <c r="S69" i="18"/>
  <c r="R69" i="18"/>
  <c r="Q69" i="18"/>
  <c r="P69" i="18"/>
  <c r="O69" i="18"/>
  <c r="N69" i="18"/>
  <c r="M69" i="18"/>
  <c r="L69" i="18"/>
  <c r="K69" i="18"/>
  <c r="J69" i="18"/>
  <c r="I69" i="18"/>
  <c r="H69" i="18"/>
  <c r="G69" i="18"/>
  <c r="F69" i="18"/>
  <c r="E69" i="18"/>
  <c r="D69" i="18"/>
  <c r="C69" i="18"/>
  <c r="B69" i="18"/>
  <c r="A69" i="18"/>
  <c r="V68" i="18"/>
  <c r="U68" i="18"/>
  <c r="T68" i="18"/>
  <c r="S68" i="18"/>
  <c r="R68" i="18"/>
  <c r="Q68" i="18"/>
  <c r="P68" i="18"/>
  <c r="O68" i="18"/>
  <c r="N68" i="18"/>
  <c r="M68" i="18"/>
  <c r="L68" i="18"/>
  <c r="K68" i="18"/>
  <c r="J68" i="18"/>
  <c r="I68" i="18"/>
  <c r="H68" i="18"/>
  <c r="G68" i="18"/>
  <c r="F68" i="18"/>
  <c r="E68" i="18"/>
  <c r="D68" i="18"/>
  <c r="C68" i="18"/>
  <c r="B68" i="18"/>
  <c r="A68" i="18"/>
  <c r="V67" i="18"/>
  <c r="U67" i="18"/>
  <c r="T67" i="18"/>
  <c r="S67" i="18"/>
  <c r="R67" i="18"/>
  <c r="Q67" i="18"/>
  <c r="P67" i="18"/>
  <c r="O67" i="18"/>
  <c r="N67" i="18"/>
  <c r="M67" i="18"/>
  <c r="L67" i="18"/>
  <c r="K67" i="18"/>
  <c r="J67" i="18"/>
  <c r="I67" i="18"/>
  <c r="H67" i="18"/>
  <c r="G67" i="18"/>
  <c r="F67" i="18"/>
  <c r="E67" i="18"/>
  <c r="D67" i="18"/>
  <c r="C67" i="18"/>
  <c r="B67" i="18"/>
  <c r="A67" i="18"/>
  <c r="V66" i="18"/>
  <c r="U66" i="18"/>
  <c r="T66" i="18"/>
  <c r="S66" i="18"/>
  <c r="R66" i="18"/>
  <c r="Q66" i="18"/>
  <c r="P66" i="18"/>
  <c r="O66" i="18"/>
  <c r="N66" i="18"/>
  <c r="M66" i="18"/>
  <c r="L66" i="18"/>
  <c r="K66" i="18"/>
  <c r="J66" i="18"/>
  <c r="I66" i="18"/>
  <c r="H66" i="18"/>
  <c r="G66" i="18"/>
  <c r="F66" i="18"/>
  <c r="E66" i="18"/>
  <c r="D66" i="18"/>
  <c r="C66" i="18"/>
  <c r="B66" i="18"/>
  <c r="A66" i="18"/>
  <c r="V65" i="18"/>
  <c r="U65" i="18"/>
  <c r="T65" i="18"/>
  <c r="S65" i="18"/>
  <c r="R65" i="18"/>
  <c r="Q65" i="18"/>
  <c r="P65" i="18"/>
  <c r="O65" i="18"/>
  <c r="N65" i="18"/>
  <c r="M65" i="18"/>
  <c r="L65" i="18"/>
  <c r="K65" i="18"/>
  <c r="J65" i="18"/>
  <c r="I65" i="18"/>
  <c r="H65" i="18"/>
  <c r="G65" i="18"/>
  <c r="F65" i="18"/>
  <c r="E65" i="18"/>
  <c r="D65" i="18"/>
  <c r="C65" i="18"/>
  <c r="B65" i="18"/>
  <c r="A65" i="18"/>
  <c r="A60" i="18"/>
  <c r="A59" i="18"/>
  <c r="A58" i="18"/>
  <c r="A57" i="18"/>
  <c r="A54" i="18"/>
  <c r="I100" i="49" s="1"/>
  <c r="I99" i="49" s="1"/>
  <c r="A53" i="18"/>
  <c r="I92" i="49" s="1"/>
  <c r="I91" i="49" s="1"/>
  <c r="A52" i="18"/>
  <c r="I84" i="49" s="1"/>
  <c r="I83" i="49" s="1"/>
  <c r="A51" i="18"/>
  <c r="I76" i="49" s="1"/>
  <c r="I75" i="49" s="1"/>
  <c r="A48" i="18"/>
  <c r="I68" i="49" s="1"/>
  <c r="I67" i="49" s="1"/>
  <c r="A47" i="18"/>
  <c r="I60" i="49" s="1"/>
  <c r="I59" i="49" s="1"/>
  <c r="A46" i="18"/>
  <c r="I53" i="49" s="1"/>
  <c r="I52" i="49" s="1"/>
  <c r="A45" i="18"/>
  <c r="I46" i="49" s="1"/>
  <c r="I45" i="49" s="1"/>
  <c r="V41" i="18"/>
  <c r="U41" i="18"/>
  <c r="Y38" i="49" s="1"/>
  <c r="T41" i="18"/>
  <c r="X38" i="49" s="1"/>
  <c r="S41" i="18"/>
  <c r="W38" i="49" s="1"/>
  <c r="R41" i="18"/>
  <c r="V38" i="49" s="1"/>
  <c r="Q41" i="18"/>
  <c r="U38" i="49" s="1"/>
  <c r="P41" i="18"/>
  <c r="T38" i="49" s="1"/>
  <c r="O41" i="18"/>
  <c r="S38" i="49" s="1"/>
  <c r="N41" i="18"/>
  <c r="R38" i="49" s="1"/>
  <c r="M41" i="18"/>
  <c r="Q38" i="49" s="1"/>
  <c r="L41" i="18"/>
  <c r="P38" i="49" s="1"/>
  <c r="K41" i="18"/>
  <c r="P40" i="49" s="1"/>
  <c r="Q40" i="49" s="1"/>
  <c r="R40" i="49" s="1"/>
  <c r="S40" i="49" s="1"/>
  <c r="T40" i="49" s="1"/>
  <c r="U40" i="49" s="1"/>
  <c r="V40" i="49" s="1"/>
  <c r="W40" i="49" s="1"/>
  <c r="X40" i="49" s="1"/>
  <c r="Y40" i="49" s="1"/>
  <c r="J41" i="18"/>
  <c r="I41" i="18"/>
  <c r="H41" i="18"/>
  <c r="J39" i="49" s="1"/>
  <c r="K39" i="49" s="1"/>
  <c r="L39" i="49" s="1"/>
  <c r="M39" i="49" s="1"/>
  <c r="N39" i="49" s="1"/>
  <c r="O39" i="49" s="1"/>
  <c r="G41" i="18"/>
  <c r="O37" i="49" s="1"/>
  <c r="F41" i="18"/>
  <c r="N36" i="49" s="1"/>
  <c r="E41" i="18"/>
  <c r="M36" i="49" s="1"/>
  <c r="D41" i="18"/>
  <c r="L36" i="49" s="1"/>
  <c r="C41" i="18"/>
  <c r="K36" i="49" s="1"/>
  <c r="B41" i="18"/>
  <c r="J36" i="49" s="1"/>
  <c r="V40" i="18"/>
  <c r="U40" i="18"/>
  <c r="T40" i="18"/>
  <c r="S40" i="18"/>
  <c r="R40" i="18"/>
  <c r="Q40" i="18"/>
  <c r="P40" i="18"/>
  <c r="O40" i="18"/>
  <c r="N40" i="18"/>
  <c r="M40" i="18"/>
  <c r="L40" i="18"/>
  <c r="K40" i="18"/>
  <c r="J40" i="18"/>
  <c r="I40" i="18"/>
  <c r="H40" i="18"/>
  <c r="G40" i="18"/>
  <c r="F40" i="18"/>
  <c r="E40" i="18"/>
  <c r="D40" i="18"/>
  <c r="C40" i="18"/>
  <c r="B40" i="18"/>
  <c r="A40" i="18"/>
  <c r="A41" i="18" s="1"/>
  <c r="V39" i="18"/>
  <c r="U39" i="18"/>
  <c r="T39" i="18"/>
  <c r="S39" i="18"/>
  <c r="R39" i="18"/>
  <c r="Q39" i="18"/>
  <c r="P39" i="18"/>
  <c r="O39" i="18"/>
  <c r="N39" i="18"/>
  <c r="M39" i="18"/>
  <c r="L39" i="18"/>
  <c r="K39" i="18"/>
  <c r="J39" i="18"/>
  <c r="I39" i="18"/>
  <c r="H39" i="18"/>
  <c r="G39" i="18"/>
  <c r="F39" i="18"/>
  <c r="E39" i="18"/>
  <c r="D39" i="18"/>
  <c r="C39" i="18"/>
  <c r="B39" i="18"/>
  <c r="A39" i="18"/>
  <c r="V38" i="18"/>
  <c r="U38" i="18"/>
  <c r="T38" i="18"/>
  <c r="S38" i="18"/>
  <c r="R38" i="18"/>
  <c r="Q38" i="18"/>
  <c r="P38" i="18"/>
  <c r="O38" i="18"/>
  <c r="N38" i="18"/>
  <c r="M38" i="18"/>
  <c r="L38" i="18"/>
  <c r="K38" i="18"/>
  <c r="J38" i="18"/>
  <c r="I38" i="18"/>
  <c r="H38" i="18"/>
  <c r="G38" i="18"/>
  <c r="F38" i="18"/>
  <c r="E38" i="18"/>
  <c r="D38" i="18"/>
  <c r="C38" i="18"/>
  <c r="B38" i="18"/>
  <c r="A38" i="18"/>
  <c r="V37" i="18"/>
  <c r="U37" i="18"/>
  <c r="T37" i="18"/>
  <c r="S37" i="18"/>
  <c r="R37" i="18"/>
  <c r="Q37" i="18"/>
  <c r="P37" i="18"/>
  <c r="O37" i="18"/>
  <c r="N37" i="18"/>
  <c r="M37" i="18"/>
  <c r="L37" i="18"/>
  <c r="K37" i="18"/>
  <c r="J37" i="18"/>
  <c r="I37" i="18"/>
  <c r="H37" i="18"/>
  <c r="G37" i="18"/>
  <c r="F37" i="18"/>
  <c r="E37" i="18"/>
  <c r="D37" i="18"/>
  <c r="C37" i="18"/>
  <c r="B37" i="18"/>
  <c r="A37" i="18"/>
  <c r="V33" i="18"/>
  <c r="U33" i="18"/>
  <c r="Y30" i="49" s="1"/>
  <c r="T33" i="18"/>
  <c r="X30" i="49" s="1"/>
  <c r="S33" i="18"/>
  <c r="W30" i="49" s="1"/>
  <c r="R33" i="18"/>
  <c r="V30" i="49" s="1"/>
  <c r="Q33" i="18"/>
  <c r="U30" i="49" s="1"/>
  <c r="P33" i="18"/>
  <c r="T30" i="49" s="1"/>
  <c r="O33" i="18"/>
  <c r="S30" i="49" s="1"/>
  <c r="N33" i="18"/>
  <c r="R30" i="49" s="1"/>
  <c r="M33" i="18"/>
  <c r="Q30" i="49" s="1"/>
  <c r="L33" i="18"/>
  <c r="P30" i="49" s="1"/>
  <c r="K33" i="18"/>
  <c r="P32" i="49" s="1"/>
  <c r="Q32" i="49" s="1"/>
  <c r="R32" i="49" s="1"/>
  <c r="S32" i="49" s="1"/>
  <c r="T32" i="49" s="1"/>
  <c r="U32" i="49" s="1"/>
  <c r="V32" i="49" s="1"/>
  <c r="W32" i="49" s="1"/>
  <c r="X32" i="49" s="1"/>
  <c r="Y32" i="49" s="1"/>
  <c r="J33" i="18"/>
  <c r="I33" i="18"/>
  <c r="H33" i="18"/>
  <c r="J31" i="49" s="1"/>
  <c r="G33" i="18"/>
  <c r="O29" i="49" s="1"/>
  <c r="F33" i="18"/>
  <c r="N28" i="49" s="1"/>
  <c r="E33" i="18"/>
  <c r="M28" i="49" s="1"/>
  <c r="D33" i="18"/>
  <c r="L28" i="49" s="1"/>
  <c r="C33" i="18"/>
  <c r="K28" i="49" s="1"/>
  <c r="B33" i="18"/>
  <c r="J28" i="49" s="1"/>
  <c r="V32" i="18"/>
  <c r="U32" i="18"/>
  <c r="T32" i="18"/>
  <c r="S32" i="18"/>
  <c r="R32" i="18"/>
  <c r="Q32" i="18"/>
  <c r="P32" i="18"/>
  <c r="O32" i="18"/>
  <c r="N32" i="18"/>
  <c r="M32" i="18"/>
  <c r="L32" i="18"/>
  <c r="K32" i="18"/>
  <c r="J32" i="18"/>
  <c r="I32" i="18"/>
  <c r="H32" i="18"/>
  <c r="G32" i="18"/>
  <c r="F32" i="18"/>
  <c r="E32" i="18"/>
  <c r="D32" i="18"/>
  <c r="C32" i="18"/>
  <c r="B32" i="18"/>
  <c r="A32" i="18"/>
  <c r="A33" i="18" s="1"/>
  <c r="V31" i="18"/>
  <c r="U31" i="18"/>
  <c r="T31" i="18"/>
  <c r="S31" i="18"/>
  <c r="R31" i="18"/>
  <c r="Q31" i="18"/>
  <c r="P31" i="18"/>
  <c r="O31" i="18"/>
  <c r="N31" i="18"/>
  <c r="M31" i="18"/>
  <c r="L31" i="18"/>
  <c r="K31" i="18"/>
  <c r="J31" i="18"/>
  <c r="I31" i="18"/>
  <c r="H31" i="18"/>
  <c r="G31" i="18"/>
  <c r="F31" i="18"/>
  <c r="E31" i="18"/>
  <c r="D31" i="18"/>
  <c r="C31" i="18"/>
  <c r="B31" i="18"/>
  <c r="A31" i="18"/>
  <c r="V30" i="18"/>
  <c r="U30" i="18"/>
  <c r="T30" i="18"/>
  <c r="S30" i="18"/>
  <c r="R30" i="18"/>
  <c r="Q30" i="18"/>
  <c r="P30" i="18"/>
  <c r="O30" i="18"/>
  <c r="N30" i="18"/>
  <c r="M30" i="18"/>
  <c r="L30" i="18"/>
  <c r="K30" i="18"/>
  <c r="J30" i="18"/>
  <c r="I30" i="18"/>
  <c r="H30" i="18"/>
  <c r="G30" i="18"/>
  <c r="F30" i="18"/>
  <c r="E30" i="18"/>
  <c r="D30" i="18"/>
  <c r="C30" i="18"/>
  <c r="B30" i="18"/>
  <c r="A30" i="18"/>
  <c r="V29" i="18"/>
  <c r="U29" i="18"/>
  <c r="T29" i="18"/>
  <c r="S29" i="18"/>
  <c r="R29" i="18"/>
  <c r="Q29" i="18"/>
  <c r="P29" i="18"/>
  <c r="O29" i="18"/>
  <c r="N29" i="18"/>
  <c r="M29" i="18"/>
  <c r="L29" i="18"/>
  <c r="K29" i="18"/>
  <c r="J29" i="18"/>
  <c r="I29" i="18"/>
  <c r="H29" i="18"/>
  <c r="G29" i="18"/>
  <c r="F29" i="18"/>
  <c r="E29" i="18"/>
  <c r="D29" i="18"/>
  <c r="C29" i="18"/>
  <c r="B29" i="18"/>
  <c r="A29" i="18"/>
  <c r="V25" i="18"/>
  <c r="U25" i="18"/>
  <c r="Y22" i="49" s="1"/>
  <c r="T25" i="18"/>
  <c r="X22" i="49" s="1"/>
  <c r="S25" i="18"/>
  <c r="W22" i="49" s="1"/>
  <c r="R25" i="18"/>
  <c r="V22" i="49" s="1"/>
  <c r="Q25" i="18"/>
  <c r="U22" i="49" s="1"/>
  <c r="P25" i="18"/>
  <c r="T22" i="49" s="1"/>
  <c r="O25" i="18"/>
  <c r="S22" i="49" s="1"/>
  <c r="N25" i="18"/>
  <c r="R22" i="49" s="1"/>
  <c r="M25" i="18"/>
  <c r="Q22" i="49" s="1"/>
  <c r="L25" i="18"/>
  <c r="P22" i="49" s="1"/>
  <c r="K25" i="18"/>
  <c r="P24" i="49" s="1"/>
  <c r="Q24" i="49" s="1"/>
  <c r="R24" i="49" s="1"/>
  <c r="S24" i="49" s="1"/>
  <c r="T24" i="49" s="1"/>
  <c r="U24" i="49" s="1"/>
  <c r="V24" i="49" s="1"/>
  <c r="W24" i="49" s="1"/>
  <c r="X24" i="49" s="1"/>
  <c r="Y24" i="49" s="1"/>
  <c r="J25" i="18"/>
  <c r="I25" i="18"/>
  <c r="H25" i="18"/>
  <c r="J23" i="49" s="1"/>
  <c r="K23" i="49" s="1"/>
  <c r="L23" i="49" s="1"/>
  <c r="M23" i="49" s="1"/>
  <c r="N23" i="49" s="1"/>
  <c r="O23" i="49" s="1"/>
  <c r="G25" i="18"/>
  <c r="O21" i="49" s="1"/>
  <c r="F25" i="18"/>
  <c r="N20" i="49" s="1"/>
  <c r="E25" i="18"/>
  <c r="M20" i="49" s="1"/>
  <c r="D25" i="18"/>
  <c r="L20" i="49" s="1"/>
  <c r="C25" i="18"/>
  <c r="K20" i="49" s="1"/>
  <c r="B25" i="18"/>
  <c r="J20" i="49" s="1"/>
  <c r="V24" i="18"/>
  <c r="U24" i="18"/>
  <c r="T24" i="18"/>
  <c r="S24" i="18"/>
  <c r="R24" i="18"/>
  <c r="Q24" i="18"/>
  <c r="P24" i="18"/>
  <c r="O24" i="18"/>
  <c r="N24" i="18"/>
  <c r="M24" i="18"/>
  <c r="L24" i="18"/>
  <c r="K24" i="18"/>
  <c r="J24" i="18"/>
  <c r="I24" i="18"/>
  <c r="H24" i="18"/>
  <c r="G24" i="18"/>
  <c r="F24" i="18"/>
  <c r="E24" i="18"/>
  <c r="D24" i="18"/>
  <c r="C24" i="18"/>
  <c r="B24" i="18"/>
  <c r="A24" i="18"/>
  <c r="A25" i="18" s="1"/>
  <c r="V23" i="18"/>
  <c r="U23" i="18"/>
  <c r="T23" i="18"/>
  <c r="S23" i="18"/>
  <c r="R23" i="18"/>
  <c r="Q23" i="18"/>
  <c r="P23" i="18"/>
  <c r="O23" i="18"/>
  <c r="N23" i="18"/>
  <c r="M23" i="18"/>
  <c r="L23" i="18"/>
  <c r="K23" i="18"/>
  <c r="J23" i="18"/>
  <c r="I23" i="18"/>
  <c r="H23" i="18"/>
  <c r="G23" i="18"/>
  <c r="F23" i="18"/>
  <c r="E23" i="18"/>
  <c r="D23" i="18"/>
  <c r="C23" i="18"/>
  <c r="B23" i="18"/>
  <c r="A23" i="18"/>
  <c r="V22" i="18"/>
  <c r="U22" i="18"/>
  <c r="T22" i="18"/>
  <c r="S22" i="18"/>
  <c r="R22" i="18"/>
  <c r="Q22" i="18"/>
  <c r="P22" i="18"/>
  <c r="O22" i="18"/>
  <c r="N22" i="18"/>
  <c r="M22" i="18"/>
  <c r="L22" i="18"/>
  <c r="K22" i="18"/>
  <c r="J22" i="18"/>
  <c r="I22" i="18"/>
  <c r="H22" i="18"/>
  <c r="G22" i="18"/>
  <c r="F22" i="18"/>
  <c r="E22" i="18"/>
  <c r="D22" i="18"/>
  <c r="C22" i="18"/>
  <c r="B22" i="18"/>
  <c r="A22" i="18"/>
  <c r="V21" i="18"/>
  <c r="U21" i="18"/>
  <c r="T21" i="18"/>
  <c r="S21" i="18"/>
  <c r="R21" i="18"/>
  <c r="Q21" i="18"/>
  <c r="P21" i="18"/>
  <c r="O21" i="18"/>
  <c r="N21" i="18"/>
  <c r="M21" i="18"/>
  <c r="L21" i="18"/>
  <c r="K21" i="18"/>
  <c r="J21" i="18"/>
  <c r="I21" i="18"/>
  <c r="H21" i="18"/>
  <c r="G21" i="18"/>
  <c r="F21" i="18"/>
  <c r="E21" i="18"/>
  <c r="D21" i="18"/>
  <c r="C21" i="18"/>
  <c r="B21" i="18"/>
  <c r="A21" i="18"/>
  <c r="V17" i="18"/>
  <c r="U17" i="18"/>
  <c r="Y14" i="49" s="1"/>
  <c r="T17" i="18"/>
  <c r="X14" i="49" s="1"/>
  <c r="S17" i="18"/>
  <c r="W14" i="49" s="1"/>
  <c r="R17" i="18"/>
  <c r="V14" i="49" s="1"/>
  <c r="Q17" i="18"/>
  <c r="U14" i="49" s="1"/>
  <c r="P17" i="18"/>
  <c r="T14" i="49" s="1"/>
  <c r="O17" i="18"/>
  <c r="S14" i="49" s="1"/>
  <c r="N17" i="18"/>
  <c r="R14" i="49" s="1"/>
  <c r="M17" i="18"/>
  <c r="Q14" i="49" s="1"/>
  <c r="L17" i="18"/>
  <c r="P14" i="49" s="1"/>
  <c r="K17" i="18"/>
  <c r="P16" i="49" s="1"/>
  <c r="J17" i="18"/>
  <c r="I17" i="18"/>
  <c r="H17" i="18"/>
  <c r="G17" i="18"/>
  <c r="O13" i="49" s="1"/>
  <c r="F17" i="18"/>
  <c r="N12" i="49" s="1"/>
  <c r="E17" i="18"/>
  <c r="M12" i="49" s="1"/>
  <c r="D17" i="18"/>
  <c r="L12" i="49" s="1"/>
  <c r="C17" i="18"/>
  <c r="K12" i="49" s="1"/>
  <c r="B17" i="18"/>
  <c r="J12" i="49" s="1"/>
  <c r="V16" i="18"/>
  <c r="U16" i="18"/>
  <c r="T16" i="18"/>
  <c r="S16" i="18"/>
  <c r="R16" i="18"/>
  <c r="Q16" i="18"/>
  <c r="P16" i="18"/>
  <c r="O16" i="18"/>
  <c r="N16" i="18"/>
  <c r="M16" i="18"/>
  <c r="L16" i="18"/>
  <c r="K16" i="18"/>
  <c r="J16" i="18"/>
  <c r="I16" i="18"/>
  <c r="H16" i="18"/>
  <c r="G16" i="18"/>
  <c r="F16" i="18"/>
  <c r="E16" i="18"/>
  <c r="D16" i="18"/>
  <c r="C16" i="18"/>
  <c r="B16" i="18"/>
  <c r="A16" i="18"/>
  <c r="A17" i="18" s="1"/>
  <c r="V15" i="18"/>
  <c r="U15" i="18"/>
  <c r="T15" i="18"/>
  <c r="S15" i="18"/>
  <c r="R15" i="18"/>
  <c r="Q15" i="18"/>
  <c r="P15" i="18"/>
  <c r="O15" i="18"/>
  <c r="N15" i="18"/>
  <c r="M15" i="18"/>
  <c r="L15" i="18"/>
  <c r="K15" i="18"/>
  <c r="J15" i="18"/>
  <c r="I15" i="18"/>
  <c r="H15" i="18"/>
  <c r="G15" i="18"/>
  <c r="F15" i="18"/>
  <c r="E15" i="18"/>
  <c r="D15" i="18"/>
  <c r="C15" i="18"/>
  <c r="B15" i="18"/>
  <c r="A15" i="18"/>
  <c r="V14" i="18"/>
  <c r="U14" i="18"/>
  <c r="T14" i="18"/>
  <c r="S14" i="18"/>
  <c r="R14" i="18"/>
  <c r="Q14" i="18"/>
  <c r="P14" i="18"/>
  <c r="O14" i="18"/>
  <c r="N14" i="18"/>
  <c r="M14" i="18"/>
  <c r="L14" i="18"/>
  <c r="K14" i="18"/>
  <c r="J14" i="18"/>
  <c r="I14" i="18"/>
  <c r="H14" i="18"/>
  <c r="G14" i="18"/>
  <c r="F14" i="18"/>
  <c r="E14" i="18"/>
  <c r="D14" i="18"/>
  <c r="C14" i="18"/>
  <c r="B14" i="18"/>
  <c r="A14" i="18"/>
  <c r="V13" i="18"/>
  <c r="U13" i="18"/>
  <c r="T13" i="18"/>
  <c r="S13" i="18"/>
  <c r="R13" i="18"/>
  <c r="Q13" i="18"/>
  <c r="P13" i="18"/>
  <c r="O13" i="18"/>
  <c r="N13" i="18"/>
  <c r="M13" i="18"/>
  <c r="L13" i="18"/>
  <c r="K13" i="18"/>
  <c r="J13" i="18"/>
  <c r="I13" i="18"/>
  <c r="H13" i="18"/>
  <c r="G13" i="18"/>
  <c r="F13" i="18"/>
  <c r="E13" i="18"/>
  <c r="D13" i="18"/>
  <c r="C13" i="18"/>
  <c r="B13" i="18"/>
  <c r="A13" i="18"/>
  <c r="A7" i="18"/>
  <c r="A8" i="18" s="1"/>
  <c r="A6" i="18"/>
  <c r="A5" i="18"/>
  <c r="A4" i="18"/>
  <c r="I27" i="44"/>
  <c r="P80" i="44"/>
  <c r="J79" i="44"/>
  <c r="Y78" i="44"/>
  <c r="X78" i="44"/>
  <c r="W78" i="44"/>
  <c r="V78" i="44"/>
  <c r="U78" i="44"/>
  <c r="T78" i="44"/>
  <c r="S78" i="44"/>
  <c r="R78" i="44"/>
  <c r="Q78" i="44"/>
  <c r="P78" i="44"/>
  <c r="O77" i="44"/>
  <c r="N76" i="44"/>
  <c r="M76" i="44"/>
  <c r="L76" i="44"/>
  <c r="K76" i="44"/>
  <c r="J76" i="44"/>
  <c r="I75" i="44"/>
  <c r="Q80" i="44"/>
  <c r="R80" i="44" s="1"/>
  <c r="S80" i="44" s="1"/>
  <c r="T80" i="44" s="1"/>
  <c r="U80" i="44" s="1"/>
  <c r="V80" i="44" s="1"/>
  <c r="W80" i="44" s="1"/>
  <c r="X80" i="44" s="1"/>
  <c r="Y80" i="44" s="1"/>
  <c r="K79" i="44"/>
  <c r="L79" i="44" s="1"/>
  <c r="M79" i="44" s="1"/>
  <c r="N79" i="44" s="1"/>
  <c r="O79" i="44" s="1"/>
  <c r="A2" i="44"/>
  <c r="I1" i="44"/>
  <c r="I52" i="48" l="1"/>
  <c r="AA32" i="26"/>
  <c r="Z32" i="26" s="1"/>
  <c r="AA16" i="17"/>
  <c r="Z16" i="17" s="1"/>
  <c r="Y16" i="17"/>
  <c r="X16" i="17" s="1"/>
  <c r="Y54" i="17"/>
  <c r="X54" i="17" s="1"/>
  <c r="AA54" i="17"/>
  <c r="Z54" i="17" s="1"/>
  <c r="Y24" i="17"/>
  <c r="X24" i="17" s="1"/>
  <c r="AA24" i="17"/>
  <c r="Z24" i="17" s="1"/>
  <c r="AA39" i="17"/>
  <c r="Z39" i="17" s="1"/>
  <c r="Y39" i="17"/>
  <c r="X39" i="17" s="1"/>
  <c r="AA46" i="17"/>
  <c r="Z46" i="17" s="1"/>
  <c r="Y46" i="17"/>
  <c r="X46" i="17" s="1"/>
  <c r="Y23" i="17"/>
  <c r="X23" i="17" s="1"/>
  <c r="AA23" i="17"/>
  <c r="Z23" i="17" s="1"/>
  <c r="Y38" i="17"/>
  <c r="X38" i="17" s="1"/>
  <c r="AA38" i="17"/>
  <c r="Z38" i="17" s="1"/>
  <c r="AA45" i="17"/>
  <c r="Z45" i="17" s="1"/>
  <c r="Y45" i="17"/>
  <c r="X45" i="17" s="1"/>
  <c r="P55" i="51"/>
  <c r="AA57" i="17"/>
  <c r="Z57" i="17" s="1"/>
  <c r="Y57" i="17"/>
  <c r="X57" i="17" s="1"/>
  <c r="Y32" i="26"/>
  <c r="X32" i="26" s="1"/>
  <c r="AA22" i="17"/>
  <c r="Z22" i="17" s="1"/>
  <c r="Y22" i="17"/>
  <c r="X22" i="17" s="1"/>
  <c r="Y37" i="17"/>
  <c r="X37" i="17" s="1"/>
  <c r="AA37" i="17"/>
  <c r="Z37" i="17" s="1"/>
  <c r="P38" i="51"/>
  <c r="Y41" i="17"/>
  <c r="X41" i="17" s="1"/>
  <c r="AA41" i="17"/>
  <c r="Z41" i="17" s="1"/>
  <c r="P48" i="51"/>
  <c r="Y48" i="17"/>
  <c r="X48" i="17" s="1"/>
  <c r="AA48" i="17"/>
  <c r="Z48" i="17" s="1"/>
  <c r="P14" i="53"/>
  <c r="AA25" i="26"/>
  <c r="Z25" i="26" s="1"/>
  <c r="Y25" i="26"/>
  <c r="X25" i="26" s="1"/>
  <c r="AA14" i="17"/>
  <c r="Z14" i="17" s="1"/>
  <c r="Y14" i="17"/>
  <c r="X14" i="17" s="1"/>
  <c r="AA56" i="17"/>
  <c r="Z56" i="17" s="1"/>
  <c r="Y56" i="17"/>
  <c r="X56" i="17" s="1"/>
  <c r="Y15" i="17"/>
  <c r="X15" i="17" s="1"/>
  <c r="AA15" i="17"/>
  <c r="Z15" i="17" s="1"/>
  <c r="Y53" i="17"/>
  <c r="X53" i="17" s="1"/>
  <c r="AA53" i="17"/>
  <c r="Z53" i="17" s="1"/>
  <c r="AA21" i="17"/>
  <c r="Z21" i="17" s="1"/>
  <c r="Y21" i="17"/>
  <c r="X21" i="17" s="1"/>
  <c r="P22" i="51"/>
  <c r="AA25" i="17"/>
  <c r="Z25" i="17" s="1"/>
  <c r="Y25" i="17"/>
  <c r="X25" i="17" s="1"/>
  <c r="AA40" i="17"/>
  <c r="Z40" i="17" s="1"/>
  <c r="Y40" i="17"/>
  <c r="X40" i="17" s="1"/>
  <c r="Y47" i="17"/>
  <c r="X47" i="17" s="1"/>
  <c r="AA47" i="17"/>
  <c r="Z47" i="17" s="1"/>
  <c r="AA13" i="17"/>
  <c r="Z13" i="17" s="1"/>
  <c r="Y13" i="17"/>
  <c r="X13" i="17" s="1"/>
  <c r="P14" i="51"/>
  <c r="AA17" i="17"/>
  <c r="Z17" i="17" s="1"/>
  <c r="Y17" i="17"/>
  <c r="X17" i="17" s="1"/>
  <c r="AA55" i="17"/>
  <c r="Z55" i="17" s="1"/>
  <c r="Y55" i="17"/>
  <c r="X55" i="17" s="1"/>
  <c r="Q32" i="51"/>
  <c r="R32" i="51" s="1"/>
  <c r="S32" i="51" s="1"/>
  <c r="T32" i="51" s="1"/>
  <c r="U32" i="51" s="1"/>
  <c r="V32" i="51" s="1"/>
  <c r="W32" i="51" s="1"/>
  <c r="X32" i="51" s="1"/>
  <c r="Y32" i="51" s="1"/>
  <c r="A9" i="18"/>
  <c r="I4" i="49"/>
  <c r="I3" i="49" s="1"/>
  <c r="K31" i="49"/>
  <c r="L31" i="49" s="1"/>
  <c r="M31" i="49" s="1"/>
  <c r="N31" i="49" s="1"/>
  <c r="O31" i="49" s="1"/>
  <c r="J15" i="49"/>
  <c r="K15" i="49" s="1"/>
  <c r="L15" i="49" s="1"/>
  <c r="M15" i="49" s="1"/>
  <c r="N15" i="49" s="1"/>
  <c r="O15" i="49" s="1"/>
  <c r="A26" i="18"/>
  <c r="I20" i="49"/>
  <c r="I19" i="49" s="1"/>
  <c r="I20" i="47"/>
  <c r="I19" i="47" s="1"/>
  <c r="I53" i="47"/>
  <c r="I52" i="47" s="1"/>
  <c r="A42" i="18"/>
  <c r="I36" i="49"/>
  <c r="I35" i="49" s="1"/>
  <c r="I36" i="47"/>
  <c r="I35" i="47" s="1"/>
  <c r="A18" i="18"/>
  <c r="I12" i="49"/>
  <c r="I11" i="49" s="1"/>
  <c r="I12" i="47"/>
  <c r="I11" i="47" s="1"/>
  <c r="A17" i="13"/>
  <c r="A74" i="19"/>
  <c r="I84" i="54"/>
  <c r="I83" i="54" s="1"/>
  <c r="I84" i="55"/>
  <c r="I83" i="55" s="1"/>
  <c r="I84" i="53"/>
  <c r="I83" i="53" s="1"/>
  <c r="I84" i="52"/>
  <c r="I83" i="52" s="1"/>
  <c r="I60" i="47"/>
  <c r="I59" i="47" s="1"/>
  <c r="Q16" i="49"/>
  <c r="R16" i="49" s="1"/>
  <c r="S16" i="49" s="1"/>
  <c r="T16" i="49" s="1"/>
  <c r="U16" i="49" s="1"/>
  <c r="V16" i="49" s="1"/>
  <c r="W16" i="49" s="1"/>
  <c r="X16" i="49" s="1"/>
  <c r="Y16" i="49" s="1"/>
  <c r="A34" i="18"/>
  <c r="I28" i="49"/>
  <c r="I27" i="49" s="1"/>
  <c r="Q40" i="51"/>
  <c r="R40" i="51" s="1"/>
  <c r="S40" i="51" s="1"/>
  <c r="T40" i="51" s="1"/>
  <c r="U40" i="51" s="1"/>
  <c r="V40" i="51" s="1"/>
  <c r="W40" i="51" s="1"/>
  <c r="X40" i="51" s="1"/>
  <c r="Y40" i="51" s="1"/>
  <c r="I46" i="47"/>
  <c r="I45" i="47" s="1"/>
  <c r="A61" i="18"/>
  <c r="A62" i="18" s="1"/>
  <c r="I108" i="49"/>
  <c r="I107" i="49" s="1"/>
  <c r="I28" i="47"/>
  <c r="I27" i="47" s="1"/>
  <c r="O708" i="56"/>
  <c r="P708" i="56"/>
  <c r="M709" i="56"/>
  <c r="L709" i="56"/>
  <c r="N710" i="56"/>
  <c r="K710" i="56" s="1"/>
  <c r="J711" i="56"/>
  <c r="N614" i="56"/>
  <c r="K614" i="56" s="1"/>
  <c r="J615" i="56"/>
  <c r="L613" i="56"/>
  <c r="M613" i="56"/>
  <c r="P612" i="56"/>
  <c r="O612" i="56"/>
  <c r="P516" i="56"/>
  <c r="O516" i="56"/>
  <c r="J519" i="56"/>
  <c r="K518" i="56"/>
  <c r="M517" i="56"/>
  <c r="L517" i="56"/>
  <c r="P421" i="56"/>
  <c r="O421" i="56"/>
  <c r="N423" i="56"/>
  <c r="K423" i="56" s="1"/>
  <c r="J424" i="56"/>
  <c r="M422" i="56"/>
  <c r="L422" i="56"/>
  <c r="O323" i="56"/>
  <c r="P323" i="56"/>
  <c r="J326" i="56"/>
  <c r="N325" i="56"/>
  <c r="K325" i="56" s="1"/>
  <c r="M324" i="56"/>
  <c r="L324" i="56"/>
  <c r="N229" i="56"/>
  <c r="K229" i="56" s="1"/>
  <c r="J230" i="56"/>
  <c r="M228" i="56"/>
  <c r="L228" i="56"/>
  <c r="P227" i="56"/>
  <c r="O227" i="56"/>
  <c r="P131" i="56"/>
  <c r="O131" i="56"/>
  <c r="N133" i="56"/>
  <c r="K133" i="56" s="1"/>
  <c r="J134" i="56"/>
  <c r="M132" i="56"/>
  <c r="L132" i="56"/>
  <c r="A66" i="17"/>
  <c r="I60" i="51"/>
  <c r="I59" i="51" s="1"/>
  <c r="K31" i="51"/>
  <c r="L31" i="51" s="1"/>
  <c r="M31" i="51" s="1"/>
  <c r="N31" i="51" s="1"/>
  <c r="O31" i="51" s="1"/>
  <c r="A58" i="17"/>
  <c r="I53" i="51"/>
  <c r="I52" i="51" s="1"/>
  <c r="A42" i="17"/>
  <c r="I36" i="51"/>
  <c r="I35" i="51" s="1"/>
  <c r="A98" i="17"/>
  <c r="I92" i="51"/>
  <c r="I91" i="51" s="1"/>
  <c r="A34" i="17"/>
  <c r="I28" i="51"/>
  <c r="I27" i="51" s="1"/>
  <c r="A26" i="17"/>
  <c r="I20" i="51"/>
  <c r="I19" i="51" s="1"/>
  <c r="A90" i="17"/>
  <c r="I84" i="51"/>
  <c r="I83" i="51" s="1"/>
  <c r="A18" i="17"/>
  <c r="I12" i="51"/>
  <c r="I11" i="51" s="1"/>
  <c r="K39" i="51"/>
  <c r="L39" i="51" s="1"/>
  <c r="M39" i="51" s="1"/>
  <c r="N39" i="51" s="1"/>
  <c r="O39" i="51" s="1"/>
  <c r="I4" i="51"/>
  <c r="I3" i="51" s="1"/>
  <c r="A9" i="17"/>
  <c r="A82" i="17"/>
  <c r="I76" i="51"/>
  <c r="I75" i="51" s="1"/>
  <c r="A7" i="24"/>
  <c r="A8" i="24" s="1"/>
  <c r="A9" i="24" s="1"/>
  <c r="I75" i="43"/>
  <c r="I45" i="43"/>
  <c r="A68" i="23"/>
  <c r="A73" i="23"/>
  <c r="I68" i="43" s="1"/>
  <c r="I67" i="43" s="1"/>
  <c r="A72" i="23"/>
  <c r="A71" i="23"/>
  <c r="A70" i="23"/>
  <c r="A69" i="23"/>
  <c r="A60" i="23"/>
  <c r="A65" i="23"/>
  <c r="I60" i="43" s="1"/>
  <c r="I59" i="43" s="1"/>
  <c r="A64" i="23"/>
  <c r="A63" i="23"/>
  <c r="A62" i="23"/>
  <c r="A61" i="23"/>
  <c r="A52" i="23"/>
  <c r="A57" i="23"/>
  <c r="I53" i="43" s="1"/>
  <c r="I52" i="43" s="1"/>
  <c r="A56" i="23"/>
  <c r="A55" i="23"/>
  <c r="A54" i="23"/>
  <c r="A53" i="23"/>
  <c r="A44" i="23"/>
  <c r="A49" i="23"/>
  <c r="I46" i="43" s="1"/>
  <c r="A48" i="23"/>
  <c r="A47" i="23"/>
  <c r="A46" i="23"/>
  <c r="A45" i="23"/>
  <c r="N711" i="56" l="1"/>
  <c r="K711" i="56" s="1"/>
  <c r="J712" i="56"/>
  <c r="M710" i="56"/>
  <c r="L710" i="56"/>
  <c r="P709" i="56"/>
  <c r="O709" i="56"/>
  <c r="P613" i="56"/>
  <c r="O613" i="56"/>
  <c r="N615" i="56"/>
  <c r="K615" i="56" s="1"/>
  <c r="J616" i="56"/>
  <c r="M614" i="56"/>
  <c r="L614" i="56"/>
  <c r="O517" i="56"/>
  <c r="P517" i="56"/>
  <c r="M518" i="56"/>
  <c r="L518" i="56"/>
  <c r="K519" i="56"/>
  <c r="J520" i="56"/>
  <c r="P422" i="56"/>
  <c r="O422" i="56"/>
  <c r="J425" i="56"/>
  <c r="N424" i="56"/>
  <c r="K424" i="56" s="1"/>
  <c r="L423" i="56"/>
  <c r="M423" i="56"/>
  <c r="O324" i="56"/>
  <c r="P324" i="56"/>
  <c r="M325" i="56"/>
  <c r="L325" i="56"/>
  <c r="J327" i="56"/>
  <c r="N326" i="56"/>
  <c r="K326" i="56" s="1"/>
  <c r="P228" i="56"/>
  <c r="O228" i="56"/>
  <c r="N230" i="56"/>
  <c r="K230" i="56" s="1"/>
  <c r="J231" i="56"/>
  <c r="M229" i="56"/>
  <c r="L229" i="56"/>
  <c r="P132" i="56"/>
  <c r="O132" i="56"/>
  <c r="N134" i="56"/>
  <c r="K134" i="56" s="1"/>
  <c r="J135" i="56"/>
  <c r="M133" i="56"/>
  <c r="L133" i="56"/>
  <c r="A122" i="23"/>
  <c r="A121" i="23"/>
  <c r="A120" i="23"/>
  <c r="A119" i="23"/>
  <c r="A118" i="23"/>
  <c r="A115" i="23"/>
  <c r="A114" i="23"/>
  <c r="A113" i="23"/>
  <c r="A112" i="23"/>
  <c r="A111" i="23"/>
  <c r="A110" i="23"/>
  <c r="A107" i="23"/>
  <c r="A106" i="23"/>
  <c r="A105" i="23"/>
  <c r="A104" i="23"/>
  <c r="A103" i="23"/>
  <c r="A102" i="23"/>
  <c r="A99" i="23"/>
  <c r="A98" i="23"/>
  <c r="A97" i="23"/>
  <c r="A96" i="23"/>
  <c r="A95" i="23"/>
  <c r="A94" i="23"/>
  <c r="A91" i="23"/>
  <c r="A90" i="23"/>
  <c r="A89" i="23"/>
  <c r="A88" i="23"/>
  <c r="A87" i="23"/>
  <c r="A86" i="23"/>
  <c r="I36" i="43"/>
  <c r="I35" i="43" s="1"/>
  <c r="A33" i="23"/>
  <c r="I28" i="43" s="1"/>
  <c r="I27" i="43" s="1"/>
  <c r="A32" i="23"/>
  <c r="A31" i="23"/>
  <c r="A30" i="23"/>
  <c r="A29" i="23"/>
  <c r="A28" i="23"/>
  <c r="A25" i="23"/>
  <c r="I20" i="43" s="1"/>
  <c r="I19" i="43" s="1"/>
  <c r="A24" i="23"/>
  <c r="A23" i="23"/>
  <c r="A22" i="23"/>
  <c r="A21" i="23"/>
  <c r="A20" i="23"/>
  <c r="A17" i="23"/>
  <c r="I12" i="43" s="1"/>
  <c r="I11" i="43" s="1"/>
  <c r="A16" i="23"/>
  <c r="A15" i="23"/>
  <c r="A14" i="23"/>
  <c r="A13" i="23"/>
  <c r="A12" i="23"/>
  <c r="A9" i="23"/>
  <c r="I4" i="43" s="1"/>
  <c r="I3" i="43" s="1"/>
  <c r="A8" i="23"/>
  <c r="A7" i="23"/>
  <c r="A6" i="23"/>
  <c r="A5" i="23"/>
  <c r="A4" i="23"/>
  <c r="A2" i="43"/>
  <c r="I1" i="43"/>
  <c r="P710" i="56" l="1"/>
  <c r="O710" i="56"/>
  <c r="M711" i="56"/>
  <c r="L711" i="56"/>
  <c r="J713" i="56"/>
  <c r="N712" i="56"/>
  <c r="K712" i="56" s="1"/>
  <c r="P614" i="56"/>
  <c r="O614" i="56"/>
  <c r="L615" i="56"/>
  <c r="M615" i="56"/>
  <c r="J617" i="56"/>
  <c r="N616" i="56"/>
  <c r="K616" i="56" s="1"/>
  <c r="O518" i="56"/>
  <c r="P518" i="56"/>
  <c r="K520" i="56"/>
  <c r="J521" i="56"/>
  <c r="M519" i="56"/>
  <c r="L519" i="56"/>
  <c r="O423" i="56"/>
  <c r="P423" i="56"/>
  <c r="L424" i="56"/>
  <c r="M424" i="56"/>
  <c r="N425" i="56"/>
  <c r="K425" i="56" s="1"/>
  <c r="J426" i="56"/>
  <c r="L326" i="56"/>
  <c r="M326" i="56"/>
  <c r="N327" i="56"/>
  <c r="K327" i="56" s="1"/>
  <c r="J328" i="56"/>
  <c r="P325" i="56"/>
  <c r="O325" i="56"/>
  <c r="P229" i="56"/>
  <c r="O229" i="56"/>
  <c r="J232" i="56"/>
  <c r="N231" i="56"/>
  <c r="K231" i="56" s="1"/>
  <c r="M230" i="56"/>
  <c r="L230" i="56"/>
  <c r="P133" i="56"/>
  <c r="O133" i="56"/>
  <c r="M134" i="56"/>
  <c r="L134" i="56"/>
  <c r="N135" i="56"/>
  <c r="K135" i="56" s="1"/>
  <c r="J136" i="56"/>
  <c r="L712" i="56" l="1"/>
  <c r="M712" i="56"/>
  <c r="N713" i="56"/>
  <c r="K713" i="56" s="1"/>
  <c r="J714" i="56"/>
  <c r="P711" i="56"/>
  <c r="O711" i="56"/>
  <c r="N617" i="56"/>
  <c r="K617" i="56" s="1"/>
  <c r="J618" i="56"/>
  <c r="P615" i="56"/>
  <c r="O615" i="56"/>
  <c r="L616" i="56"/>
  <c r="M616" i="56"/>
  <c r="M520" i="56"/>
  <c r="L520" i="56"/>
  <c r="P519" i="56"/>
  <c r="O519" i="56"/>
  <c r="K521" i="56"/>
  <c r="J522" i="56"/>
  <c r="P424" i="56"/>
  <c r="O424" i="56"/>
  <c r="N426" i="56"/>
  <c r="K426" i="56" s="1"/>
  <c r="J427" i="56"/>
  <c r="M425" i="56"/>
  <c r="L425" i="56"/>
  <c r="O326" i="56"/>
  <c r="P326" i="56"/>
  <c r="M327" i="56"/>
  <c r="L327" i="56"/>
  <c r="N328" i="56"/>
  <c r="K328" i="56" s="1"/>
  <c r="J329" i="56"/>
  <c r="M231" i="56"/>
  <c r="L231" i="56"/>
  <c r="N232" i="56"/>
  <c r="K232" i="56" s="1"/>
  <c r="J233" i="56"/>
  <c r="O230" i="56"/>
  <c r="P230" i="56"/>
  <c r="M135" i="56"/>
  <c r="L135" i="56"/>
  <c r="P134" i="56"/>
  <c r="O134" i="56"/>
  <c r="N136" i="56"/>
  <c r="K136" i="56" s="1"/>
  <c r="J137" i="56"/>
  <c r="N714" i="56" l="1"/>
  <c r="K714" i="56" s="1"/>
  <c r="J715" i="56"/>
  <c r="M713" i="56"/>
  <c r="L713" i="56"/>
  <c r="O712" i="56"/>
  <c r="P712" i="56"/>
  <c r="P616" i="56"/>
  <c r="O616" i="56"/>
  <c r="L617" i="56"/>
  <c r="M617" i="56"/>
  <c r="N618" i="56"/>
  <c r="K618" i="56" s="1"/>
  <c r="J619" i="56"/>
  <c r="J523" i="56"/>
  <c r="K522" i="56"/>
  <c r="M521" i="56"/>
  <c r="L521" i="56"/>
  <c r="P520" i="56"/>
  <c r="O520" i="56"/>
  <c r="N427" i="56"/>
  <c r="K427" i="56" s="1"/>
  <c r="J428" i="56"/>
  <c r="P425" i="56"/>
  <c r="O425" i="56"/>
  <c r="M426" i="56"/>
  <c r="L426" i="56"/>
  <c r="N329" i="56"/>
  <c r="K329" i="56" s="1"/>
  <c r="J330" i="56"/>
  <c r="M328" i="56"/>
  <c r="L328" i="56"/>
  <c r="O327" i="56"/>
  <c r="P327" i="56"/>
  <c r="N233" i="56"/>
  <c r="K233" i="56" s="1"/>
  <c r="J234" i="56"/>
  <c r="M232" i="56"/>
  <c r="L232" i="56"/>
  <c r="P231" i="56"/>
  <c r="O231" i="56"/>
  <c r="M136" i="56"/>
  <c r="L136" i="56"/>
  <c r="N137" i="56"/>
  <c r="K137" i="56" s="1"/>
  <c r="J138" i="56"/>
  <c r="P135" i="56"/>
  <c r="O135" i="56"/>
  <c r="P713" i="56" l="1"/>
  <c r="O713" i="56"/>
  <c r="N715" i="56"/>
  <c r="K715" i="56" s="1"/>
  <c r="J716" i="56"/>
  <c r="M714" i="56"/>
  <c r="L714" i="56"/>
  <c r="P617" i="56"/>
  <c r="O617" i="56"/>
  <c r="N619" i="56"/>
  <c r="K619" i="56" s="1"/>
  <c r="J620" i="56"/>
  <c r="M618" i="56"/>
  <c r="L618" i="56"/>
  <c r="M522" i="56"/>
  <c r="L522" i="56"/>
  <c r="K523" i="56"/>
  <c r="J524" i="56"/>
  <c r="O521" i="56"/>
  <c r="P521" i="56"/>
  <c r="L427" i="56"/>
  <c r="M427" i="56"/>
  <c r="P426" i="56"/>
  <c r="O426" i="56"/>
  <c r="J429" i="56"/>
  <c r="N428" i="56"/>
  <c r="K428" i="56" s="1"/>
  <c r="M329" i="56"/>
  <c r="L329" i="56"/>
  <c r="N330" i="56"/>
  <c r="K330" i="56" s="1"/>
  <c r="J331" i="56"/>
  <c r="O328" i="56"/>
  <c r="P328" i="56"/>
  <c r="P232" i="56"/>
  <c r="O232" i="56"/>
  <c r="M233" i="56"/>
  <c r="L233" i="56"/>
  <c r="N234" i="56"/>
  <c r="K234" i="56" s="1"/>
  <c r="J235" i="56"/>
  <c r="N138" i="56"/>
  <c r="K138" i="56" s="1"/>
  <c r="J139" i="56"/>
  <c r="M137" i="56"/>
  <c r="L137" i="56"/>
  <c r="P136" i="56"/>
  <c r="O136" i="56"/>
  <c r="J717" i="56" l="1"/>
  <c r="N716" i="56"/>
  <c r="K716" i="56" s="1"/>
  <c r="P714" i="56"/>
  <c r="O714" i="56"/>
  <c r="M715" i="56"/>
  <c r="L715" i="56"/>
  <c r="P618" i="56"/>
  <c r="O618" i="56"/>
  <c r="L619" i="56"/>
  <c r="M619" i="56"/>
  <c r="J621" i="56"/>
  <c r="N620" i="56"/>
  <c r="K620" i="56" s="1"/>
  <c r="M523" i="56"/>
  <c r="L523" i="56"/>
  <c r="O522" i="56"/>
  <c r="P522" i="56"/>
  <c r="K524" i="56"/>
  <c r="J525" i="56"/>
  <c r="P427" i="56"/>
  <c r="O427" i="56"/>
  <c r="L428" i="56"/>
  <c r="M428" i="56"/>
  <c r="N429" i="56"/>
  <c r="K429" i="56" s="1"/>
  <c r="J430" i="56"/>
  <c r="M330" i="56"/>
  <c r="L330" i="56"/>
  <c r="O329" i="56"/>
  <c r="P329" i="56"/>
  <c r="N331" i="56"/>
  <c r="K331" i="56" s="1"/>
  <c r="J332" i="56"/>
  <c r="M234" i="56"/>
  <c r="L234" i="56"/>
  <c r="J236" i="56"/>
  <c r="N235" i="56"/>
  <c r="K235" i="56" s="1"/>
  <c r="P233" i="56"/>
  <c r="O233" i="56"/>
  <c r="N139" i="56"/>
  <c r="K139" i="56" s="1"/>
  <c r="J140" i="56"/>
  <c r="P137" i="56"/>
  <c r="O137" i="56"/>
  <c r="M138" i="56"/>
  <c r="L138" i="56"/>
  <c r="L716" i="56" l="1"/>
  <c r="M716" i="56"/>
  <c r="O715" i="56"/>
  <c r="P715" i="56"/>
  <c r="J718" i="56"/>
  <c r="N717" i="56"/>
  <c r="K717" i="56" s="1"/>
  <c r="L620" i="56"/>
  <c r="M620" i="56"/>
  <c r="P619" i="56"/>
  <c r="O619" i="56"/>
  <c r="N621" i="56"/>
  <c r="K621" i="56" s="1"/>
  <c r="J622" i="56"/>
  <c r="P523" i="56"/>
  <c r="O523" i="56"/>
  <c r="K525" i="56"/>
  <c r="J526" i="56"/>
  <c r="M524" i="56"/>
  <c r="L524" i="56"/>
  <c r="L429" i="56"/>
  <c r="M429" i="56"/>
  <c r="P428" i="56"/>
  <c r="O428" i="56"/>
  <c r="N430" i="56"/>
  <c r="K430" i="56" s="1"/>
  <c r="J431" i="56"/>
  <c r="N332" i="56"/>
  <c r="K332" i="56" s="1"/>
  <c r="J333" i="56"/>
  <c r="O330" i="56"/>
  <c r="P330" i="56"/>
  <c r="M331" i="56"/>
  <c r="L331" i="56"/>
  <c r="N236" i="56"/>
  <c r="K236" i="56" s="1"/>
  <c r="J237" i="56"/>
  <c r="O234" i="56"/>
  <c r="P234" i="56"/>
  <c r="M235" i="56"/>
  <c r="L235" i="56"/>
  <c r="N140" i="56"/>
  <c r="K140" i="56" s="1"/>
  <c r="J141" i="56"/>
  <c r="P138" i="56"/>
  <c r="O138" i="56"/>
  <c r="M139" i="56"/>
  <c r="L139" i="56"/>
  <c r="O716" i="56" l="1"/>
  <c r="P716" i="56"/>
  <c r="M717" i="56"/>
  <c r="L717" i="56"/>
  <c r="N718" i="56"/>
  <c r="K718" i="56" s="1"/>
  <c r="J719" i="56"/>
  <c r="N622" i="56"/>
  <c r="K622" i="56" s="1"/>
  <c r="J623" i="56"/>
  <c r="L621" i="56"/>
  <c r="M621" i="56"/>
  <c r="P620" i="56"/>
  <c r="O620" i="56"/>
  <c r="M525" i="56"/>
  <c r="L525" i="56"/>
  <c r="P524" i="56"/>
  <c r="O524" i="56"/>
  <c r="J527" i="56"/>
  <c r="K526" i="56"/>
  <c r="P429" i="56"/>
  <c r="O429" i="56"/>
  <c r="N431" i="56"/>
  <c r="K431" i="56" s="1"/>
  <c r="J432" i="56"/>
  <c r="M430" i="56"/>
  <c r="L430" i="56"/>
  <c r="M332" i="56"/>
  <c r="L332" i="56"/>
  <c r="N333" i="56"/>
  <c r="K333" i="56" s="1"/>
  <c r="J334" i="56"/>
  <c r="O331" i="56"/>
  <c r="P331" i="56"/>
  <c r="M236" i="56"/>
  <c r="L236" i="56"/>
  <c r="N237" i="56"/>
  <c r="K237" i="56" s="1"/>
  <c r="J238" i="56"/>
  <c r="P235" i="56"/>
  <c r="O235" i="56"/>
  <c r="N141" i="56"/>
  <c r="K141" i="56" s="1"/>
  <c r="J142" i="56"/>
  <c r="P139" i="56"/>
  <c r="O139" i="56"/>
  <c r="M140" i="56"/>
  <c r="L140" i="56"/>
  <c r="N719" i="56" l="1"/>
  <c r="K719" i="56" s="1"/>
  <c r="J720" i="56"/>
  <c r="M718" i="56"/>
  <c r="L718" i="56"/>
  <c r="P717" i="56"/>
  <c r="O717" i="56"/>
  <c r="N623" i="56"/>
  <c r="K623" i="56" s="1"/>
  <c r="J624" i="56"/>
  <c r="P621" i="56"/>
  <c r="O621" i="56"/>
  <c r="M622" i="56"/>
  <c r="L622" i="56"/>
  <c r="O525" i="56"/>
  <c r="P525" i="56"/>
  <c r="M526" i="56"/>
  <c r="L526" i="56"/>
  <c r="K527" i="56"/>
  <c r="J528" i="56"/>
  <c r="L431" i="56"/>
  <c r="M431" i="56"/>
  <c r="P430" i="56"/>
  <c r="O430" i="56"/>
  <c r="J433" i="56"/>
  <c r="N432" i="56"/>
  <c r="K432" i="56" s="1"/>
  <c r="M333" i="56"/>
  <c r="L333" i="56"/>
  <c r="O332" i="56"/>
  <c r="P332" i="56"/>
  <c r="J335" i="56"/>
  <c r="N334" i="56"/>
  <c r="K334" i="56" s="1"/>
  <c r="M237" i="56"/>
  <c r="L237" i="56"/>
  <c r="N238" i="56"/>
  <c r="K238" i="56" s="1"/>
  <c r="J239" i="56"/>
  <c r="P236" i="56"/>
  <c r="O236" i="56"/>
  <c r="N142" i="56"/>
  <c r="K142" i="56" s="1"/>
  <c r="J143" i="56"/>
  <c r="P140" i="56"/>
  <c r="O140" i="56"/>
  <c r="M141" i="56"/>
  <c r="L141" i="56"/>
  <c r="P718" i="56" l="1"/>
  <c r="O718" i="56"/>
  <c r="J721" i="56"/>
  <c r="N720" i="56"/>
  <c r="K720" i="56" s="1"/>
  <c r="M719" i="56"/>
  <c r="L719" i="56"/>
  <c r="J625" i="56"/>
  <c r="N624" i="56"/>
  <c r="K624" i="56" s="1"/>
  <c r="P622" i="56"/>
  <c r="O622" i="56"/>
  <c r="L623" i="56"/>
  <c r="M623" i="56"/>
  <c r="M527" i="56"/>
  <c r="L527" i="56"/>
  <c r="O526" i="56"/>
  <c r="P526" i="56"/>
  <c r="K528" i="56"/>
  <c r="J529" i="56"/>
  <c r="P431" i="56"/>
  <c r="O431" i="56"/>
  <c r="L432" i="56"/>
  <c r="M432" i="56"/>
  <c r="N433" i="56"/>
  <c r="K433" i="56" s="1"/>
  <c r="J434" i="56"/>
  <c r="P333" i="56"/>
  <c r="O333" i="56"/>
  <c r="M334" i="56"/>
  <c r="L334" i="56"/>
  <c r="N335" i="56"/>
  <c r="K335" i="56" s="1"/>
  <c r="J336" i="56"/>
  <c r="M238" i="56"/>
  <c r="L238" i="56"/>
  <c r="P237" i="56"/>
  <c r="O237" i="56"/>
  <c r="J240" i="56"/>
  <c r="N239" i="56"/>
  <c r="K239" i="56" s="1"/>
  <c r="P141" i="56"/>
  <c r="O141" i="56"/>
  <c r="N143" i="56"/>
  <c r="K143" i="56" s="1"/>
  <c r="J144" i="56"/>
  <c r="M142" i="56"/>
  <c r="L142" i="56"/>
  <c r="N721" i="56" l="1"/>
  <c r="K721" i="56" s="1"/>
  <c r="J722" i="56"/>
  <c r="P719" i="56"/>
  <c r="O719" i="56"/>
  <c r="L720" i="56"/>
  <c r="M720" i="56"/>
  <c r="P623" i="56"/>
  <c r="O623" i="56"/>
  <c r="L624" i="56"/>
  <c r="M624" i="56"/>
  <c r="N625" i="56"/>
  <c r="K625" i="56" s="1"/>
  <c r="J626" i="56"/>
  <c r="P527" i="56"/>
  <c r="O527" i="56"/>
  <c r="M528" i="56"/>
  <c r="L528" i="56"/>
  <c r="J530" i="56"/>
  <c r="P432" i="56"/>
  <c r="O432" i="56"/>
  <c r="N434" i="56"/>
  <c r="K434" i="56" s="1"/>
  <c r="J435" i="56"/>
  <c r="L433" i="56"/>
  <c r="M433" i="56"/>
  <c r="N336" i="56"/>
  <c r="K336" i="56" s="1"/>
  <c r="J337" i="56"/>
  <c r="M335" i="56"/>
  <c r="L335" i="56"/>
  <c r="O334" i="56"/>
  <c r="P334" i="56"/>
  <c r="O238" i="56"/>
  <c r="P238" i="56"/>
  <c r="M239" i="56"/>
  <c r="L239" i="56"/>
  <c r="N240" i="56"/>
  <c r="K240" i="56" s="1"/>
  <c r="J241" i="56"/>
  <c r="P142" i="56"/>
  <c r="O142" i="56"/>
  <c r="N144" i="56"/>
  <c r="K144" i="56" s="1"/>
  <c r="J145" i="56"/>
  <c r="M143" i="56"/>
  <c r="L143" i="56"/>
  <c r="A8" i="14"/>
  <c r="A7" i="14"/>
  <c r="A6" i="14"/>
  <c r="A5" i="14"/>
  <c r="A4" i="14"/>
  <c r="M721" i="56" l="1"/>
  <c r="L721" i="56"/>
  <c r="O720" i="56"/>
  <c r="P720" i="56"/>
  <c r="N722" i="56"/>
  <c r="K722" i="56" s="1"/>
  <c r="J723" i="56"/>
  <c r="N626" i="56"/>
  <c r="K626" i="56" s="1"/>
  <c r="J627" i="56"/>
  <c r="L625" i="56"/>
  <c r="M625" i="56"/>
  <c r="P624" i="56"/>
  <c r="O624" i="56"/>
  <c r="J531" i="56"/>
  <c r="P528" i="56"/>
  <c r="O528" i="56"/>
  <c r="M434" i="56"/>
  <c r="L434" i="56"/>
  <c r="P433" i="56"/>
  <c r="O433" i="56"/>
  <c r="N435" i="56"/>
  <c r="K435" i="56" s="1"/>
  <c r="J436" i="56"/>
  <c r="M336" i="56"/>
  <c r="L336" i="56"/>
  <c r="N337" i="56"/>
  <c r="K337" i="56" s="1"/>
  <c r="J338" i="56"/>
  <c r="O335" i="56"/>
  <c r="P335" i="56"/>
  <c r="N241" i="56"/>
  <c r="K241" i="56" s="1"/>
  <c r="J242" i="56"/>
  <c r="M240" i="56"/>
  <c r="L240" i="56"/>
  <c r="P239" i="56"/>
  <c r="O239" i="56"/>
  <c r="P143" i="56"/>
  <c r="O143" i="56"/>
  <c r="N145" i="56"/>
  <c r="K145" i="56" s="1"/>
  <c r="J146" i="56"/>
  <c r="M144" i="56"/>
  <c r="L144" i="56"/>
  <c r="N723" i="56" l="1"/>
  <c r="K723" i="56" s="1"/>
  <c r="J724" i="56"/>
  <c r="M722" i="56"/>
  <c r="L722" i="56"/>
  <c r="P721" i="56"/>
  <c r="O721" i="56"/>
  <c r="N627" i="56"/>
  <c r="K627" i="56" s="1"/>
  <c r="J628" i="56"/>
  <c r="P625" i="56"/>
  <c r="O625" i="56"/>
  <c r="M626" i="56"/>
  <c r="L626" i="56"/>
  <c r="J532" i="56"/>
  <c r="J437" i="56"/>
  <c r="N436" i="56"/>
  <c r="K436" i="56" s="1"/>
  <c r="L435" i="56"/>
  <c r="M435" i="56"/>
  <c r="P434" i="56"/>
  <c r="O434" i="56"/>
  <c r="M337" i="56"/>
  <c r="L337" i="56"/>
  <c r="O336" i="56"/>
  <c r="P336" i="56"/>
  <c r="N338" i="56"/>
  <c r="K338" i="56" s="1"/>
  <c r="J339" i="56"/>
  <c r="M241" i="56"/>
  <c r="L241" i="56"/>
  <c r="N242" i="56"/>
  <c r="K242" i="56" s="1"/>
  <c r="J243" i="56"/>
  <c r="P240" i="56"/>
  <c r="O240" i="56"/>
  <c r="P144" i="56"/>
  <c r="O144" i="56"/>
  <c r="M145" i="56"/>
  <c r="L145" i="56"/>
  <c r="N146" i="56"/>
  <c r="K146" i="56" s="1"/>
  <c r="J147" i="56"/>
  <c r="P722" i="56" l="1"/>
  <c r="O722" i="56"/>
  <c r="J725" i="56"/>
  <c r="N724" i="56"/>
  <c r="K724" i="56" s="1"/>
  <c r="M723" i="56"/>
  <c r="L723" i="56"/>
  <c r="P626" i="56"/>
  <c r="O626" i="56"/>
  <c r="J629" i="56"/>
  <c r="N628" i="56"/>
  <c r="K628" i="56" s="1"/>
  <c r="L627" i="56"/>
  <c r="M627" i="56"/>
  <c r="J533" i="56"/>
  <c r="P435" i="56"/>
  <c r="O435" i="56"/>
  <c r="L436" i="56"/>
  <c r="M436" i="56"/>
  <c r="N437" i="56"/>
  <c r="K437" i="56" s="1"/>
  <c r="J438" i="56"/>
  <c r="N339" i="56"/>
  <c r="K339" i="56" s="1"/>
  <c r="J340" i="56"/>
  <c r="O337" i="56"/>
  <c r="P337" i="56"/>
  <c r="M338" i="56"/>
  <c r="L338" i="56"/>
  <c r="P241" i="56"/>
  <c r="O241" i="56"/>
  <c r="J244" i="56"/>
  <c r="N243" i="56"/>
  <c r="K243" i="56" s="1"/>
  <c r="M242" i="56"/>
  <c r="L242" i="56"/>
  <c r="N147" i="56"/>
  <c r="K147" i="56" s="1"/>
  <c r="J148" i="56"/>
  <c r="M146" i="56"/>
  <c r="L146" i="56"/>
  <c r="P145" i="56"/>
  <c r="O145" i="56"/>
  <c r="L724" i="56" l="1"/>
  <c r="M724" i="56"/>
  <c r="O723" i="56"/>
  <c r="P723" i="56"/>
  <c r="J726" i="56"/>
  <c r="N725" i="56"/>
  <c r="K725" i="56" s="1"/>
  <c r="P627" i="56"/>
  <c r="O627" i="56"/>
  <c r="L628" i="56"/>
  <c r="M628" i="56"/>
  <c r="N629" i="56"/>
  <c r="K629" i="56" s="1"/>
  <c r="J630" i="56"/>
  <c r="J534" i="56"/>
  <c r="L437" i="56"/>
  <c r="M437" i="56"/>
  <c r="N438" i="56"/>
  <c r="K438" i="56" s="1"/>
  <c r="J439" i="56"/>
  <c r="P436" i="56"/>
  <c r="O436" i="56"/>
  <c r="M339" i="56"/>
  <c r="L339" i="56"/>
  <c r="N340" i="56"/>
  <c r="K340" i="56" s="1"/>
  <c r="J341" i="56"/>
  <c r="O338" i="56"/>
  <c r="P338" i="56"/>
  <c r="N244" i="56"/>
  <c r="K244" i="56" s="1"/>
  <c r="J245" i="56"/>
  <c r="O242" i="56"/>
  <c r="P242" i="56"/>
  <c r="M243" i="56"/>
  <c r="L243" i="56"/>
  <c r="P146" i="56"/>
  <c r="O146" i="56"/>
  <c r="N148" i="56"/>
  <c r="K148" i="56" s="1"/>
  <c r="J149" i="56"/>
  <c r="M147" i="56"/>
  <c r="L147" i="56"/>
  <c r="O724" i="56" l="1"/>
  <c r="P724" i="56"/>
  <c r="M725" i="56"/>
  <c r="L725" i="56"/>
  <c r="N726" i="56"/>
  <c r="K726" i="56" s="1"/>
  <c r="J727" i="56"/>
  <c r="N630" i="56"/>
  <c r="K630" i="56" s="1"/>
  <c r="J631" i="56"/>
  <c r="L629" i="56"/>
  <c r="M629" i="56"/>
  <c r="P628" i="56"/>
  <c r="O628" i="56"/>
  <c r="J535" i="56"/>
  <c r="N439" i="56"/>
  <c r="K439" i="56" s="1"/>
  <c r="J440" i="56"/>
  <c r="M438" i="56"/>
  <c r="L438" i="56"/>
  <c r="P437" i="56"/>
  <c r="O437" i="56"/>
  <c r="M340" i="56"/>
  <c r="L340" i="56"/>
  <c r="O339" i="56"/>
  <c r="P339" i="56"/>
  <c r="N341" i="56"/>
  <c r="K341" i="56" s="1"/>
  <c r="J342" i="56"/>
  <c r="M244" i="56"/>
  <c r="L244" i="56"/>
  <c r="P243" i="56"/>
  <c r="O243" i="56"/>
  <c r="N245" i="56"/>
  <c r="K245" i="56" s="1"/>
  <c r="J246" i="56"/>
  <c r="P147" i="56"/>
  <c r="O147" i="56"/>
  <c r="N149" i="56"/>
  <c r="K149" i="56" s="1"/>
  <c r="J150" i="56"/>
  <c r="M148" i="56"/>
  <c r="L148" i="56"/>
  <c r="N727" i="56" l="1"/>
  <c r="K727" i="56" s="1"/>
  <c r="J728" i="56"/>
  <c r="P725" i="56"/>
  <c r="O725" i="56"/>
  <c r="M726" i="56"/>
  <c r="L726" i="56"/>
  <c r="P629" i="56"/>
  <c r="O629" i="56"/>
  <c r="N631" i="56"/>
  <c r="K631" i="56" s="1"/>
  <c r="J632" i="56"/>
  <c r="M630" i="56"/>
  <c r="L630" i="56"/>
  <c r="J536" i="56"/>
  <c r="P438" i="56"/>
  <c r="O438" i="56"/>
  <c r="J441" i="56"/>
  <c r="N440" i="56"/>
  <c r="K440" i="56" s="1"/>
  <c r="L439" i="56"/>
  <c r="M439" i="56"/>
  <c r="J343" i="56"/>
  <c r="N342" i="56"/>
  <c r="K342" i="56" s="1"/>
  <c r="O340" i="56"/>
  <c r="P340" i="56"/>
  <c r="M341" i="56"/>
  <c r="L341" i="56"/>
  <c r="N246" i="56"/>
  <c r="K246" i="56" s="1"/>
  <c r="J247" i="56"/>
  <c r="P244" i="56"/>
  <c r="O244" i="56"/>
  <c r="M245" i="56"/>
  <c r="L245" i="56"/>
  <c r="P148" i="56"/>
  <c r="O148" i="56"/>
  <c r="N150" i="56"/>
  <c r="K150" i="56" s="1"/>
  <c r="J151" i="56"/>
  <c r="M149" i="56"/>
  <c r="L149" i="56"/>
  <c r="P726" i="56" l="1"/>
  <c r="O726" i="56"/>
  <c r="J729" i="56"/>
  <c r="N728" i="56"/>
  <c r="K728" i="56" s="1"/>
  <c r="M727" i="56"/>
  <c r="L727" i="56"/>
  <c r="P630" i="56"/>
  <c r="O630" i="56"/>
  <c r="J633" i="56"/>
  <c r="N632" i="56"/>
  <c r="K632" i="56" s="1"/>
  <c r="L631" i="56"/>
  <c r="M631" i="56"/>
  <c r="J537" i="56"/>
  <c r="P439" i="56"/>
  <c r="O439" i="56"/>
  <c r="L440" i="56"/>
  <c r="M440" i="56"/>
  <c r="N441" i="56"/>
  <c r="K441" i="56" s="1"/>
  <c r="J442" i="56"/>
  <c r="P341" i="56"/>
  <c r="O341" i="56"/>
  <c r="M342" i="56"/>
  <c r="L342" i="56"/>
  <c r="N343" i="56"/>
  <c r="K343" i="56" s="1"/>
  <c r="J344" i="56"/>
  <c r="P245" i="56"/>
  <c r="O245" i="56"/>
  <c r="J248" i="56"/>
  <c r="N247" i="56"/>
  <c r="K247" i="56" s="1"/>
  <c r="M246" i="56"/>
  <c r="L246" i="56"/>
  <c r="P149" i="56"/>
  <c r="O149" i="56"/>
  <c r="N151" i="56"/>
  <c r="K151" i="56" s="1"/>
  <c r="J152" i="56"/>
  <c r="M150" i="56"/>
  <c r="L150" i="56"/>
  <c r="L728" i="56" l="1"/>
  <c r="M728" i="56"/>
  <c r="P727" i="56"/>
  <c r="O727" i="56"/>
  <c r="N729" i="56"/>
  <c r="K729" i="56" s="1"/>
  <c r="J730" i="56"/>
  <c r="P631" i="56"/>
  <c r="O631" i="56"/>
  <c r="L632" i="56"/>
  <c r="M632" i="56"/>
  <c r="N633" i="56"/>
  <c r="K633" i="56" s="1"/>
  <c r="J634" i="56"/>
  <c r="J538" i="56"/>
  <c r="N442" i="56"/>
  <c r="K442" i="56" s="1"/>
  <c r="J443" i="56"/>
  <c r="L441" i="56"/>
  <c r="M441" i="56"/>
  <c r="P440" i="56"/>
  <c r="O440" i="56"/>
  <c r="N344" i="56"/>
  <c r="K344" i="56" s="1"/>
  <c r="J345" i="56"/>
  <c r="O342" i="56"/>
  <c r="P342" i="56"/>
  <c r="M343" i="56"/>
  <c r="L343" i="56"/>
  <c r="M247" i="56"/>
  <c r="L247" i="56"/>
  <c r="O246" i="56"/>
  <c r="P246" i="56"/>
  <c r="N248" i="56"/>
  <c r="K248" i="56" s="1"/>
  <c r="J249" i="56"/>
  <c r="P150" i="56"/>
  <c r="O150" i="56"/>
  <c r="N152" i="56"/>
  <c r="K152" i="56" s="1"/>
  <c r="J153" i="56"/>
  <c r="M151" i="56"/>
  <c r="L151" i="56"/>
  <c r="M729" i="56" l="1"/>
  <c r="L729" i="56"/>
  <c r="N730" i="56"/>
  <c r="K730" i="56" s="1"/>
  <c r="J731" i="56"/>
  <c r="O728" i="56"/>
  <c r="P728" i="56"/>
  <c r="N634" i="56"/>
  <c r="K634" i="56" s="1"/>
  <c r="J635" i="56"/>
  <c r="L633" i="56"/>
  <c r="M633" i="56"/>
  <c r="P632" i="56"/>
  <c r="O632" i="56"/>
  <c r="J539" i="56"/>
  <c r="P441" i="56"/>
  <c r="O441" i="56"/>
  <c r="N443" i="56"/>
  <c r="K443" i="56" s="1"/>
  <c r="J444" i="56"/>
  <c r="M442" i="56"/>
  <c r="L442" i="56"/>
  <c r="M344" i="56"/>
  <c r="L344" i="56"/>
  <c r="N345" i="56"/>
  <c r="K345" i="56" s="1"/>
  <c r="J346" i="56"/>
  <c r="O343" i="56"/>
  <c r="P343" i="56"/>
  <c r="P247" i="56"/>
  <c r="O247" i="56"/>
  <c r="M248" i="56"/>
  <c r="L248" i="56"/>
  <c r="N249" i="56"/>
  <c r="K249" i="56" s="1"/>
  <c r="J250" i="56"/>
  <c r="P151" i="56"/>
  <c r="O151" i="56"/>
  <c r="N153" i="56"/>
  <c r="K153" i="56" s="1"/>
  <c r="J154" i="56"/>
  <c r="M152" i="56"/>
  <c r="L152" i="56"/>
  <c r="N731" i="56" l="1"/>
  <c r="K731" i="56" s="1"/>
  <c r="J732" i="56"/>
  <c r="M730" i="56"/>
  <c r="L730" i="56"/>
  <c r="P729" i="56"/>
  <c r="O729" i="56"/>
  <c r="P633" i="56"/>
  <c r="O633" i="56"/>
  <c r="N635" i="56"/>
  <c r="K635" i="56" s="1"/>
  <c r="J636" i="56"/>
  <c r="M634" i="56"/>
  <c r="L634" i="56"/>
  <c r="J540" i="56"/>
  <c r="P442" i="56"/>
  <c r="O442" i="56"/>
  <c r="J445" i="56"/>
  <c r="N444" i="56"/>
  <c r="K444" i="56" s="1"/>
  <c r="L443" i="56"/>
  <c r="M443" i="56"/>
  <c r="N346" i="56"/>
  <c r="K346" i="56" s="1"/>
  <c r="J347" i="56"/>
  <c r="M345" i="56"/>
  <c r="L345" i="56"/>
  <c r="O344" i="56"/>
  <c r="P344" i="56"/>
  <c r="N250" i="56"/>
  <c r="K250" i="56" s="1"/>
  <c r="J251" i="56"/>
  <c r="M249" i="56"/>
  <c r="L249" i="56"/>
  <c r="P248" i="56"/>
  <c r="O248" i="56"/>
  <c r="P152" i="56"/>
  <c r="O152" i="56"/>
  <c r="N154" i="56"/>
  <c r="K154" i="56" s="1"/>
  <c r="J155" i="56"/>
  <c r="M153" i="56"/>
  <c r="L153" i="56"/>
  <c r="P730" i="56" l="1"/>
  <c r="O730" i="56"/>
  <c r="J733" i="56"/>
  <c r="N732" i="56"/>
  <c r="K732" i="56" s="1"/>
  <c r="M731" i="56"/>
  <c r="L731" i="56"/>
  <c r="P634" i="56"/>
  <c r="O634" i="56"/>
  <c r="J637" i="56"/>
  <c r="N636" i="56"/>
  <c r="K636" i="56" s="1"/>
  <c r="L635" i="56"/>
  <c r="M635" i="56"/>
  <c r="J541" i="56"/>
  <c r="P443" i="56"/>
  <c r="O443" i="56"/>
  <c r="L444" i="56"/>
  <c r="M444" i="56"/>
  <c r="N445" i="56"/>
  <c r="K445" i="56" s="1"/>
  <c r="J446" i="56"/>
  <c r="M346" i="56"/>
  <c r="L346" i="56"/>
  <c r="N347" i="56"/>
  <c r="K347" i="56" s="1"/>
  <c r="J348" i="56"/>
  <c r="O345" i="56"/>
  <c r="P345" i="56"/>
  <c r="P249" i="56"/>
  <c r="O249" i="56"/>
  <c r="J252" i="56"/>
  <c r="N251" i="56"/>
  <c r="K251" i="56" s="1"/>
  <c r="M250" i="56"/>
  <c r="L250" i="56"/>
  <c r="P153" i="56"/>
  <c r="O153" i="56"/>
  <c r="N155" i="56"/>
  <c r="K155" i="56" s="1"/>
  <c r="J156" i="56"/>
  <c r="M154" i="56"/>
  <c r="L154" i="56"/>
  <c r="O731" i="56" l="1"/>
  <c r="P731" i="56"/>
  <c r="L732" i="56"/>
  <c r="M732" i="56"/>
  <c r="N733" i="56"/>
  <c r="K733" i="56" s="1"/>
  <c r="J734" i="56"/>
  <c r="P635" i="56"/>
  <c r="O635" i="56"/>
  <c r="L636" i="56"/>
  <c r="M636" i="56"/>
  <c r="N637" i="56"/>
  <c r="K637" i="56" s="1"/>
  <c r="J638" i="56"/>
  <c r="J542" i="56"/>
  <c r="N446" i="56"/>
  <c r="K446" i="56" s="1"/>
  <c r="J447" i="56"/>
  <c r="L445" i="56"/>
  <c r="M445" i="56"/>
  <c r="P444" i="56"/>
  <c r="O444" i="56"/>
  <c r="M347" i="56"/>
  <c r="L347" i="56"/>
  <c r="O346" i="56"/>
  <c r="P346" i="56"/>
  <c r="N348" i="56"/>
  <c r="K348" i="56" s="1"/>
  <c r="J349" i="56"/>
  <c r="O250" i="56"/>
  <c r="P250" i="56"/>
  <c r="M251" i="56"/>
  <c r="L251" i="56"/>
  <c r="N252" i="56"/>
  <c r="K252" i="56" s="1"/>
  <c r="J253" i="56"/>
  <c r="P154" i="56"/>
  <c r="O154" i="56"/>
  <c r="N156" i="56"/>
  <c r="K156" i="56" s="1"/>
  <c r="J157" i="56"/>
  <c r="M155" i="56"/>
  <c r="L155" i="56"/>
  <c r="N734" i="56" l="1"/>
  <c r="K734" i="56" s="1"/>
  <c r="J735" i="56"/>
  <c r="M733" i="56"/>
  <c r="L733" i="56"/>
  <c r="O732" i="56"/>
  <c r="P732" i="56"/>
  <c r="N638" i="56"/>
  <c r="K638" i="56" s="1"/>
  <c r="J639" i="56"/>
  <c r="L637" i="56"/>
  <c r="M637" i="56"/>
  <c r="P636" i="56"/>
  <c r="O636" i="56"/>
  <c r="J543" i="56"/>
  <c r="P445" i="56"/>
  <c r="O445" i="56"/>
  <c r="N447" i="56"/>
  <c r="K447" i="56" s="1"/>
  <c r="J448" i="56"/>
  <c r="M446" i="56"/>
  <c r="L446" i="56"/>
  <c r="N349" i="56"/>
  <c r="K349" i="56" s="1"/>
  <c r="J350" i="56"/>
  <c r="O347" i="56"/>
  <c r="P347" i="56"/>
  <c r="M348" i="56"/>
  <c r="L348" i="56"/>
  <c r="N253" i="56"/>
  <c r="K253" i="56" s="1"/>
  <c r="J254" i="56"/>
  <c r="P251" i="56"/>
  <c r="O251" i="56"/>
  <c r="M252" i="56"/>
  <c r="L252" i="56"/>
  <c r="N157" i="56"/>
  <c r="K157" i="56" s="1"/>
  <c r="J158" i="56"/>
  <c r="P155" i="56"/>
  <c r="O155" i="56"/>
  <c r="M156" i="56"/>
  <c r="L156" i="56"/>
  <c r="I35" i="42"/>
  <c r="P64" i="42"/>
  <c r="J63" i="42"/>
  <c r="Y62" i="42"/>
  <c r="X62" i="42"/>
  <c r="W62" i="42"/>
  <c r="V62" i="42"/>
  <c r="U62" i="42"/>
  <c r="T62" i="42"/>
  <c r="S62" i="42"/>
  <c r="R62" i="42"/>
  <c r="Q62" i="42"/>
  <c r="P62" i="42"/>
  <c r="O61" i="42"/>
  <c r="N60" i="42"/>
  <c r="M60" i="42"/>
  <c r="L60" i="42"/>
  <c r="K60" i="42"/>
  <c r="J60" i="42"/>
  <c r="I60" i="42"/>
  <c r="I59" i="42"/>
  <c r="P57" i="42"/>
  <c r="Q57" i="42" s="1"/>
  <c r="R57" i="42" s="1"/>
  <c r="S57" i="42" s="1"/>
  <c r="T57" i="42" s="1"/>
  <c r="U57" i="42" s="1"/>
  <c r="V57" i="42" s="1"/>
  <c r="W57" i="42" s="1"/>
  <c r="X57" i="42" s="1"/>
  <c r="Y57" i="42" s="1"/>
  <c r="J56" i="42"/>
  <c r="K56" i="42" s="1"/>
  <c r="L56" i="42" s="1"/>
  <c r="M56" i="42" s="1"/>
  <c r="N56" i="42" s="1"/>
  <c r="O56" i="42" s="1"/>
  <c r="Y55" i="42"/>
  <c r="X55" i="42"/>
  <c r="W55" i="42"/>
  <c r="V55" i="42"/>
  <c r="U55" i="42"/>
  <c r="T55" i="42"/>
  <c r="S55" i="42"/>
  <c r="R55" i="42"/>
  <c r="Q55" i="42"/>
  <c r="P55" i="42"/>
  <c r="O54" i="42"/>
  <c r="N53" i="42"/>
  <c r="M53" i="42"/>
  <c r="L53" i="42"/>
  <c r="K53" i="42"/>
  <c r="J53" i="42"/>
  <c r="I53" i="42"/>
  <c r="I52" i="42"/>
  <c r="P50" i="42"/>
  <c r="J49" i="42"/>
  <c r="Y48" i="42"/>
  <c r="X48" i="42"/>
  <c r="W48" i="42"/>
  <c r="V48" i="42"/>
  <c r="U48" i="42"/>
  <c r="T48" i="42"/>
  <c r="S48" i="42"/>
  <c r="R48" i="42"/>
  <c r="Q48" i="42"/>
  <c r="P48" i="42"/>
  <c r="O47" i="42"/>
  <c r="N46" i="42"/>
  <c r="M46" i="42"/>
  <c r="L46" i="42"/>
  <c r="K46" i="42"/>
  <c r="J46" i="42"/>
  <c r="I46" i="42"/>
  <c r="I45" i="42"/>
  <c r="Q64" i="42"/>
  <c r="R64" i="42" s="1"/>
  <c r="S64" i="42" s="1"/>
  <c r="T64" i="42" s="1"/>
  <c r="U64" i="42" s="1"/>
  <c r="V64" i="42" s="1"/>
  <c r="W64" i="42" s="1"/>
  <c r="X64" i="42" s="1"/>
  <c r="Y64" i="42" s="1"/>
  <c r="K63" i="42"/>
  <c r="L63" i="42" s="1"/>
  <c r="M63" i="42" s="1"/>
  <c r="N63" i="42" s="1"/>
  <c r="O63" i="42" s="1"/>
  <c r="Q50" i="42"/>
  <c r="R50" i="42" s="1"/>
  <c r="S50" i="42" s="1"/>
  <c r="T50" i="42" s="1"/>
  <c r="U50" i="42" s="1"/>
  <c r="V50" i="42" s="1"/>
  <c r="W50" i="42" s="1"/>
  <c r="X50" i="42" s="1"/>
  <c r="Y50" i="42" s="1"/>
  <c r="K49" i="42"/>
  <c r="L49" i="42" s="1"/>
  <c r="M49" i="42" s="1"/>
  <c r="N49" i="42" s="1"/>
  <c r="O49" i="42" s="1"/>
  <c r="A2" i="42"/>
  <c r="I1" i="42"/>
  <c r="A6" i="12"/>
  <c r="I11" i="42" s="1"/>
  <c r="A15" i="12"/>
  <c r="A12" i="12"/>
  <c r="A8" i="12"/>
  <c r="I27" i="42" s="1"/>
  <c r="A7" i="12"/>
  <c r="I19" i="42" s="1"/>
  <c r="A5" i="12"/>
  <c r="I3" i="42" s="1"/>
  <c r="I27" i="41"/>
  <c r="P32" i="41"/>
  <c r="Q32" i="41" s="1"/>
  <c r="R32" i="41" s="1"/>
  <c r="S32" i="41" s="1"/>
  <c r="T32" i="41" s="1"/>
  <c r="U32" i="41" s="1"/>
  <c r="V32" i="41" s="1"/>
  <c r="W32" i="41" s="1"/>
  <c r="X32" i="41" s="1"/>
  <c r="Y32" i="41" s="1"/>
  <c r="J31" i="41"/>
  <c r="K31" i="41" s="1"/>
  <c r="L31" i="41" s="1"/>
  <c r="M31" i="41" s="1"/>
  <c r="N31" i="41" s="1"/>
  <c r="O31" i="41" s="1"/>
  <c r="Y30" i="41"/>
  <c r="X30" i="41"/>
  <c r="W30" i="41"/>
  <c r="V30" i="41"/>
  <c r="U30" i="41"/>
  <c r="T30" i="41"/>
  <c r="S30" i="41"/>
  <c r="R30" i="41"/>
  <c r="Q30" i="41"/>
  <c r="P30" i="41"/>
  <c r="O29" i="41"/>
  <c r="N28" i="41"/>
  <c r="M28" i="41"/>
  <c r="L28" i="41"/>
  <c r="K28" i="41"/>
  <c r="J28" i="41"/>
  <c r="I28" i="41"/>
  <c r="I19" i="41"/>
  <c r="P24" i="41"/>
  <c r="Q24" i="41" s="1"/>
  <c r="R24" i="41" s="1"/>
  <c r="S24" i="41" s="1"/>
  <c r="T24" i="41" s="1"/>
  <c r="U24" i="41" s="1"/>
  <c r="V24" i="41" s="1"/>
  <c r="W24" i="41" s="1"/>
  <c r="X24" i="41" s="1"/>
  <c r="Y24" i="41" s="1"/>
  <c r="J23" i="41"/>
  <c r="K23" i="41" s="1"/>
  <c r="L23" i="41" s="1"/>
  <c r="M23" i="41" s="1"/>
  <c r="N23" i="41" s="1"/>
  <c r="O23" i="41" s="1"/>
  <c r="Y22" i="41"/>
  <c r="X22" i="41"/>
  <c r="W22" i="41"/>
  <c r="V22" i="41"/>
  <c r="U22" i="41"/>
  <c r="T22" i="41"/>
  <c r="S22" i="41"/>
  <c r="R22" i="41"/>
  <c r="Q22" i="41"/>
  <c r="P22" i="41"/>
  <c r="O21" i="41"/>
  <c r="N20" i="41"/>
  <c r="M20" i="41"/>
  <c r="L20" i="41"/>
  <c r="K20" i="41"/>
  <c r="J20" i="41"/>
  <c r="I20" i="41"/>
  <c r="P64" i="41"/>
  <c r="J63" i="41"/>
  <c r="Y62" i="41"/>
  <c r="X62" i="41"/>
  <c r="W62" i="41"/>
  <c r="V62" i="41"/>
  <c r="U62" i="41"/>
  <c r="T62" i="41"/>
  <c r="S62" i="41"/>
  <c r="R62" i="41"/>
  <c r="Q62" i="41"/>
  <c r="P62" i="41"/>
  <c r="O61" i="41"/>
  <c r="N60" i="41"/>
  <c r="M60" i="41"/>
  <c r="L60" i="41"/>
  <c r="K60" i="41"/>
  <c r="J60" i="41"/>
  <c r="I60" i="41"/>
  <c r="I59" i="41" s="1"/>
  <c r="P57" i="41"/>
  <c r="Q57" i="41" s="1"/>
  <c r="R57" i="41" s="1"/>
  <c r="S57" i="41" s="1"/>
  <c r="T57" i="41" s="1"/>
  <c r="U57" i="41" s="1"/>
  <c r="V57" i="41" s="1"/>
  <c r="W57" i="41" s="1"/>
  <c r="X57" i="41" s="1"/>
  <c r="Y57" i="41" s="1"/>
  <c r="J56" i="41"/>
  <c r="K56" i="41" s="1"/>
  <c r="L56" i="41" s="1"/>
  <c r="M56" i="41" s="1"/>
  <c r="N56" i="41" s="1"/>
  <c r="O56" i="41" s="1"/>
  <c r="Y55" i="41"/>
  <c r="X55" i="41"/>
  <c r="W55" i="41"/>
  <c r="V55" i="41"/>
  <c r="U55" i="41"/>
  <c r="T55" i="41"/>
  <c r="S55" i="41"/>
  <c r="R55" i="41"/>
  <c r="Q55" i="41"/>
  <c r="P55" i="41"/>
  <c r="O54" i="41"/>
  <c r="N53" i="41"/>
  <c r="M53" i="41"/>
  <c r="L53" i="41"/>
  <c r="K53" i="41"/>
  <c r="J53" i="41"/>
  <c r="I53" i="41"/>
  <c r="I52" i="41" s="1"/>
  <c r="P50" i="41"/>
  <c r="J49" i="41"/>
  <c r="Y48" i="41"/>
  <c r="X48" i="41"/>
  <c r="W48" i="41"/>
  <c r="V48" i="41"/>
  <c r="U48" i="41"/>
  <c r="T48" i="41"/>
  <c r="S48" i="41"/>
  <c r="R48" i="41"/>
  <c r="Q48" i="41"/>
  <c r="P48" i="41"/>
  <c r="O47" i="41"/>
  <c r="N46" i="41"/>
  <c r="M46" i="41"/>
  <c r="L46" i="41"/>
  <c r="K46" i="41"/>
  <c r="J46" i="41"/>
  <c r="I46" i="41"/>
  <c r="I45" i="41" s="1"/>
  <c r="P40" i="41"/>
  <c r="J39" i="41"/>
  <c r="Y38" i="41"/>
  <c r="X38" i="41"/>
  <c r="W38" i="41"/>
  <c r="V38" i="41"/>
  <c r="U38" i="41"/>
  <c r="T38" i="41"/>
  <c r="S38" i="41"/>
  <c r="R38" i="41"/>
  <c r="Q38" i="41"/>
  <c r="P38" i="41"/>
  <c r="O37" i="41"/>
  <c r="N36" i="41"/>
  <c r="M36" i="41"/>
  <c r="L36" i="41"/>
  <c r="K36" i="41"/>
  <c r="J36" i="41"/>
  <c r="I36" i="41"/>
  <c r="I35" i="41"/>
  <c r="Q64" i="41"/>
  <c r="R64" i="41" s="1"/>
  <c r="S64" i="41" s="1"/>
  <c r="T64" i="41" s="1"/>
  <c r="U64" i="41" s="1"/>
  <c r="V64" i="41" s="1"/>
  <c r="W64" i="41" s="1"/>
  <c r="X64" i="41" s="1"/>
  <c r="Y64" i="41" s="1"/>
  <c r="K63" i="41"/>
  <c r="L63" i="41" s="1"/>
  <c r="M63" i="41" s="1"/>
  <c r="N63" i="41" s="1"/>
  <c r="O63" i="41" s="1"/>
  <c r="Q50" i="41"/>
  <c r="R50" i="41" s="1"/>
  <c r="S50" i="41" s="1"/>
  <c r="T50" i="41" s="1"/>
  <c r="U50" i="41" s="1"/>
  <c r="V50" i="41" s="1"/>
  <c r="W50" i="41" s="1"/>
  <c r="X50" i="41" s="1"/>
  <c r="Y50" i="41" s="1"/>
  <c r="K49" i="41"/>
  <c r="L49" i="41" s="1"/>
  <c r="M49" i="41" s="1"/>
  <c r="N49" i="41" s="1"/>
  <c r="O49" i="41" s="1"/>
  <c r="Q40" i="41"/>
  <c r="R40" i="41" s="1"/>
  <c r="S40" i="41" s="1"/>
  <c r="T40" i="41" s="1"/>
  <c r="U40" i="41" s="1"/>
  <c r="V40" i="41" s="1"/>
  <c r="W40" i="41" s="1"/>
  <c r="X40" i="41" s="1"/>
  <c r="Y40" i="41" s="1"/>
  <c r="K39" i="41"/>
  <c r="L39" i="41" s="1"/>
  <c r="M39" i="41" s="1"/>
  <c r="N39" i="41" s="1"/>
  <c r="O39" i="41" s="1"/>
  <c r="A2" i="41"/>
  <c r="I1" i="41"/>
  <c r="K49" i="40"/>
  <c r="L49" i="40" s="1"/>
  <c r="M49" i="40" s="1"/>
  <c r="N49" i="40" s="1"/>
  <c r="O49" i="40" s="1"/>
  <c r="Y48" i="40"/>
  <c r="X48" i="40"/>
  <c r="W48" i="40"/>
  <c r="V48" i="40"/>
  <c r="U48" i="40"/>
  <c r="T48" i="40"/>
  <c r="S48" i="40"/>
  <c r="R48" i="40"/>
  <c r="Q48" i="40"/>
  <c r="P48" i="40"/>
  <c r="P50" i="40"/>
  <c r="Q50" i="40" s="1"/>
  <c r="R50" i="40" s="1"/>
  <c r="S50" i="40" s="1"/>
  <c r="T50" i="40" s="1"/>
  <c r="U50" i="40" s="1"/>
  <c r="V50" i="40" s="1"/>
  <c r="W50" i="40" s="1"/>
  <c r="X50" i="40" s="1"/>
  <c r="Y50" i="40" s="1"/>
  <c r="J49" i="40"/>
  <c r="O47" i="40"/>
  <c r="N46" i="40"/>
  <c r="M46" i="40"/>
  <c r="L46" i="40"/>
  <c r="K46" i="40"/>
  <c r="J46" i="40"/>
  <c r="I46" i="40"/>
  <c r="I45" i="40" s="1"/>
  <c r="I36" i="40"/>
  <c r="I35" i="40" s="1"/>
  <c r="J36" i="40"/>
  <c r="K36" i="40"/>
  <c r="L36" i="40"/>
  <c r="M36" i="40"/>
  <c r="N36" i="40"/>
  <c r="O37" i="40"/>
  <c r="P38" i="40"/>
  <c r="Q38" i="40"/>
  <c r="R38" i="40"/>
  <c r="S38" i="40"/>
  <c r="T38" i="40"/>
  <c r="U38" i="40"/>
  <c r="V38" i="40"/>
  <c r="W38" i="40"/>
  <c r="X38" i="40"/>
  <c r="Y38" i="40"/>
  <c r="J39" i="40"/>
  <c r="K39" i="40"/>
  <c r="L39" i="40" s="1"/>
  <c r="M39" i="40" s="1"/>
  <c r="N39" i="40" s="1"/>
  <c r="O39" i="40" s="1"/>
  <c r="P40" i="40"/>
  <c r="Q40" i="40" s="1"/>
  <c r="R40" i="40" s="1"/>
  <c r="S40" i="40" s="1"/>
  <c r="T40" i="40" s="1"/>
  <c r="U40" i="40" s="1"/>
  <c r="V40" i="40" s="1"/>
  <c r="W40" i="40" s="1"/>
  <c r="X40" i="40" s="1"/>
  <c r="Y40" i="40" s="1"/>
  <c r="P32" i="40"/>
  <c r="Q32" i="40" s="1"/>
  <c r="R32" i="40" s="1"/>
  <c r="S32" i="40" s="1"/>
  <c r="T32" i="40" s="1"/>
  <c r="U32" i="40" s="1"/>
  <c r="V32" i="40" s="1"/>
  <c r="W32" i="40" s="1"/>
  <c r="X32" i="40" s="1"/>
  <c r="Y32" i="40" s="1"/>
  <c r="J31" i="40"/>
  <c r="K31" i="40" s="1"/>
  <c r="L31" i="40" s="1"/>
  <c r="M31" i="40" s="1"/>
  <c r="N31" i="40" s="1"/>
  <c r="O31" i="40" s="1"/>
  <c r="Y30" i="40"/>
  <c r="X30" i="40"/>
  <c r="W30" i="40"/>
  <c r="V30" i="40"/>
  <c r="U30" i="40"/>
  <c r="T30" i="40"/>
  <c r="S30" i="40"/>
  <c r="R30" i="40"/>
  <c r="Q30" i="40"/>
  <c r="P30" i="40"/>
  <c r="O29" i="40"/>
  <c r="N28" i="40"/>
  <c r="M28" i="40"/>
  <c r="L28" i="40"/>
  <c r="K28" i="40"/>
  <c r="J28" i="40"/>
  <c r="I28" i="40"/>
  <c r="I27" i="40"/>
  <c r="P24" i="40"/>
  <c r="Q24" i="40" s="1"/>
  <c r="R24" i="40" s="1"/>
  <c r="S24" i="40" s="1"/>
  <c r="T24" i="40" s="1"/>
  <c r="U24" i="40" s="1"/>
  <c r="V24" i="40" s="1"/>
  <c r="W24" i="40" s="1"/>
  <c r="X24" i="40" s="1"/>
  <c r="Y24" i="40" s="1"/>
  <c r="J23" i="40"/>
  <c r="K23" i="40" s="1"/>
  <c r="L23" i="40" s="1"/>
  <c r="M23" i="40" s="1"/>
  <c r="N23" i="40" s="1"/>
  <c r="O23" i="40" s="1"/>
  <c r="Y22" i="40"/>
  <c r="X22" i="40"/>
  <c r="W22" i="40"/>
  <c r="V22" i="40"/>
  <c r="U22" i="40"/>
  <c r="T22" i="40"/>
  <c r="S22" i="40"/>
  <c r="R22" i="40"/>
  <c r="Q22" i="40"/>
  <c r="P22" i="40"/>
  <c r="O21" i="40"/>
  <c r="N20" i="40"/>
  <c r="M20" i="40"/>
  <c r="L20" i="40"/>
  <c r="K20" i="40"/>
  <c r="J20" i="40"/>
  <c r="I20" i="40"/>
  <c r="I19" i="40"/>
  <c r="P64" i="40"/>
  <c r="Q64" i="40" s="1"/>
  <c r="R64" i="40" s="1"/>
  <c r="S64" i="40" s="1"/>
  <c r="T64" i="40" s="1"/>
  <c r="U64" i="40" s="1"/>
  <c r="V64" i="40" s="1"/>
  <c r="W64" i="40" s="1"/>
  <c r="X64" i="40" s="1"/>
  <c r="Y64" i="40" s="1"/>
  <c r="J63" i="40"/>
  <c r="K63" i="40" s="1"/>
  <c r="L63" i="40" s="1"/>
  <c r="M63" i="40" s="1"/>
  <c r="N63" i="40" s="1"/>
  <c r="O63" i="40" s="1"/>
  <c r="Y62" i="40"/>
  <c r="X62" i="40"/>
  <c r="W62" i="40"/>
  <c r="V62" i="40"/>
  <c r="U62" i="40"/>
  <c r="T62" i="40"/>
  <c r="S62" i="40"/>
  <c r="R62" i="40"/>
  <c r="Q62" i="40"/>
  <c r="P62" i="40"/>
  <c r="O61" i="40"/>
  <c r="N60" i="40"/>
  <c r="M60" i="40"/>
  <c r="L60" i="40"/>
  <c r="K60" i="40"/>
  <c r="J60" i="40"/>
  <c r="I60" i="40"/>
  <c r="I59" i="40" s="1"/>
  <c r="P57" i="40"/>
  <c r="Q57" i="40" s="1"/>
  <c r="R57" i="40" s="1"/>
  <c r="S57" i="40" s="1"/>
  <c r="T57" i="40" s="1"/>
  <c r="U57" i="40" s="1"/>
  <c r="V57" i="40" s="1"/>
  <c r="W57" i="40" s="1"/>
  <c r="X57" i="40" s="1"/>
  <c r="Y57" i="40" s="1"/>
  <c r="J56" i="40"/>
  <c r="K56" i="40" s="1"/>
  <c r="L56" i="40" s="1"/>
  <c r="M56" i="40" s="1"/>
  <c r="N56" i="40" s="1"/>
  <c r="O56" i="40" s="1"/>
  <c r="Y55" i="40"/>
  <c r="X55" i="40"/>
  <c r="W55" i="40"/>
  <c r="V55" i="40"/>
  <c r="U55" i="40"/>
  <c r="T55" i="40"/>
  <c r="S55" i="40"/>
  <c r="R55" i="40"/>
  <c r="Q55" i="40"/>
  <c r="P55" i="40"/>
  <c r="O54" i="40"/>
  <c r="N53" i="40"/>
  <c r="M53" i="40"/>
  <c r="L53" i="40"/>
  <c r="K53" i="40"/>
  <c r="J53" i="40"/>
  <c r="I53" i="40"/>
  <c r="I52" i="40" s="1"/>
  <c r="I12" i="40"/>
  <c r="I11" i="40" s="1"/>
  <c r="J12" i="40"/>
  <c r="K12" i="40"/>
  <c r="L12" i="40"/>
  <c r="M12" i="40"/>
  <c r="N12" i="40"/>
  <c r="O13" i="40"/>
  <c r="P14" i="40"/>
  <c r="Q14" i="40"/>
  <c r="R14" i="40"/>
  <c r="S14" i="40"/>
  <c r="T14" i="40"/>
  <c r="U14" i="40"/>
  <c r="V14" i="40"/>
  <c r="W14" i="40"/>
  <c r="X14" i="40"/>
  <c r="Y14" i="40"/>
  <c r="J15" i="40"/>
  <c r="K15" i="40" s="1"/>
  <c r="L15" i="40" s="1"/>
  <c r="M15" i="40" s="1"/>
  <c r="N15" i="40" s="1"/>
  <c r="O15" i="40" s="1"/>
  <c r="P16" i="40"/>
  <c r="Q16" i="40" s="1"/>
  <c r="R16" i="40" s="1"/>
  <c r="S16" i="40" s="1"/>
  <c r="T16" i="40" s="1"/>
  <c r="U16" i="40" s="1"/>
  <c r="V16" i="40" s="1"/>
  <c r="W16" i="40" s="1"/>
  <c r="X16" i="40" s="1"/>
  <c r="Y16" i="40" s="1"/>
  <c r="I3" i="40"/>
  <c r="I4" i="40"/>
  <c r="J4" i="40"/>
  <c r="K4" i="40"/>
  <c r="L4" i="40"/>
  <c r="M4" i="40"/>
  <c r="N4" i="40"/>
  <c r="O5" i="40"/>
  <c r="P6" i="40"/>
  <c r="Q6" i="40"/>
  <c r="R6" i="40"/>
  <c r="S6" i="40"/>
  <c r="T6" i="40"/>
  <c r="U6" i="40"/>
  <c r="V6" i="40"/>
  <c r="W6" i="40"/>
  <c r="X6" i="40"/>
  <c r="Y6" i="40"/>
  <c r="J7" i="40"/>
  <c r="K7" i="40" s="1"/>
  <c r="L7" i="40" s="1"/>
  <c r="M7" i="40" s="1"/>
  <c r="N7" i="40" s="1"/>
  <c r="O7" i="40" s="1"/>
  <c r="P8" i="40"/>
  <c r="Q8" i="40" s="1"/>
  <c r="R8" i="40" s="1"/>
  <c r="S8" i="40" s="1"/>
  <c r="T8" i="40" s="1"/>
  <c r="U8" i="40" s="1"/>
  <c r="V8" i="40" s="1"/>
  <c r="W8" i="40" s="1"/>
  <c r="X8" i="40" s="1"/>
  <c r="Y8" i="40" s="1"/>
  <c r="A2" i="40"/>
  <c r="I1" i="40"/>
  <c r="P88" i="39"/>
  <c r="J87" i="39"/>
  <c r="Y86" i="39"/>
  <c r="X86" i="39"/>
  <c r="W86" i="39"/>
  <c r="V86" i="39"/>
  <c r="U86" i="39"/>
  <c r="T86" i="39"/>
  <c r="S86" i="39"/>
  <c r="R86" i="39"/>
  <c r="Q86" i="39"/>
  <c r="P86" i="39"/>
  <c r="O85" i="39"/>
  <c r="N84" i="39"/>
  <c r="M84" i="39"/>
  <c r="L84" i="39"/>
  <c r="K84" i="39"/>
  <c r="J84" i="39"/>
  <c r="I84" i="39"/>
  <c r="I83" i="39" s="1"/>
  <c r="P80" i="39"/>
  <c r="Q80" i="39" s="1"/>
  <c r="R80" i="39" s="1"/>
  <c r="S80" i="39" s="1"/>
  <c r="T80" i="39" s="1"/>
  <c r="U80" i="39" s="1"/>
  <c r="V80" i="39" s="1"/>
  <c r="W80" i="39" s="1"/>
  <c r="X80" i="39" s="1"/>
  <c r="Y80" i="39" s="1"/>
  <c r="J79" i="39"/>
  <c r="Y78" i="39"/>
  <c r="X78" i="39"/>
  <c r="W78" i="39"/>
  <c r="V78" i="39"/>
  <c r="U78" i="39"/>
  <c r="T78" i="39"/>
  <c r="S78" i="39"/>
  <c r="R78" i="39"/>
  <c r="Q78" i="39"/>
  <c r="P78" i="39"/>
  <c r="O77" i="39"/>
  <c r="N76" i="39"/>
  <c r="M76" i="39"/>
  <c r="L76" i="39"/>
  <c r="K76" i="39"/>
  <c r="J76" i="39"/>
  <c r="I76" i="39"/>
  <c r="I75" i="39"/>
  <c r="P72" i="39"/>
  <c r="Q72" i="39" s="1"/>
  <c r="R72" i="39" s="1"/>
  <c r="S72" i="39" s="1"/>
  <c r="T72" i="39" s="1"/>
  <c r="U72" i="39" s="1"/>
  <c r="V72" i="39" s="1"/>
  <c r="W72" i="39" s="1"/>
  <c r="X72" i="39" s="1"/>
  <c r="Y72" i="39" s="1"/>
  <c r="J71" i="39"/>
  <c r="K71" i="39" s="1"/>
  <c r="L71" i="39" s="1"/>
  <c r="M71" i="39" s="1"/>
  <c r="N71" i="39" s="1"/>
  <c r="O71" i="39" s="1"/>
  <c r="Y70" i="39"/>
  <c r="X70" i="39"/>
  <c r="W70" i="39"/>
  <c r="V70" i="39"/>
  <c r="U70" i="39"/>
  <c r="T70" i="39"/>
  <c r="S70" i="39"/>
  <c r="R70" i="39"/>
  <c r="Q70" i="39"/>
  <c r="P70" i="39"/>
  <c r="O69" i="39"/>
  <c r="N68" i="39"/>
  <c r="M68" i="39"/>
  <c r="L68" i="39"/>
  <c r="K68" i="39"/>
  <c r="J68" i="39"/>
  <c r="I68" i="39"/>
  <c r="I67" i="39" s="1"/>
  <c r="P64" i="39"/>
  <c r="Q64" i="39" s="1"/>
  <c r="R64" i="39" s="1"/>
  <c r="S64" i="39" s="1"/>
  <c r="T64" i="39" s="1"/>
  <c r="U64" i="39" s="1"/>
  <c r="V64" i="39" s="1"/>
  <c r="W64" i="39" s="1"/>
  <c r="X64" i="39" s="1"/>
  <c r="Y64" i="39" s="1"/>
  <c r="J63" i="39"/>
  <c r="Y62" i="39"/>
  <c r="X62" i="39"/>
  <c r="W62" i="39"/>
  <c r="V62" i="39"/>
  <c r="U62" i="39"/>
  <c r="T62" i="39"/>
  <c r="S62" i="39"/>
  <c r="R62" i="39"/>
  <c r="Q62" i="39"/>
  <c r="P62" i="39"/>
  <c r="O61" i="39"/>
  <c r="N60" i="39"/>
  <c r="M60" i="39"/>
  <c r="L60" i="39"/>
  <c r="K60" i="39"/>
  <c r="J60" i="39"/>
  <c r="I60" i="39"/>
  <c r="I59" i="39"/>
  <c r="P57" i="39"/>
  <c r="Q57" i="39" s="1"/>
  <c r="R57" i="39" s="1"/>
  <c r="S57" i="39" s="1"/>
  <c r="T57" i="39" s="1"/>
  <c r="U57" i="39" s="1"/>
  <c r="V57" i="39" s="1"/>
  <c r="W57" i="39" s="1"/>
  <c r="X57" i="39" s="1"/>
  <c r="Y57" i="39" s="1"/>
  <c r="J56" i="39"/>
  <c r="K56" i="39" s="1"/>
  <c r="L56" i="39" s="1"/>
  <c r="M56" i="39" s="1"/>
  <c r="N56" i="39" s="1"/>
  <c r="O56" i="39" s="1"/>
  <c r="Y55" i="39"/>
  <c r="X55" i="39"/>
  <c r="W55" i="39"/>
  <c r="V55" i="39"/>
  <c r="U55" i="39"/>
  <c r="T55" i="39"/>
  <c r="S55" i="39"/>
  <c r="R55" i="39"/>
  <c r="Q55" i="39"/>
  <c r="P55" i="39"/>
  <c r="O54" i="39"/>
  <c r="N53" i="39"/>
  <c r="M53" i="39"/>
  <c r="L53" i="39"/>
  <c r="K53" i="39"/>
  <c r="J53" i="39"/>
  <c r="I53" i="39"/>
  <c r="Y38" i="39"/>
  <c r="X38" i="39"/>
  <c r="W38" i="39"/>
  <c r="V38" i="39"/>
  <c r="U38" i="39"/>
  <c r="T38" i="39"/>
  <c r="S38" i="39"/>
  <c r="R38" i="39"/>
  <c r="Q38" i="39"/>
  <c r="P38" i="39"/>
  <c r="O37" i="39"/>
  <c r="N36" i="39"/>
  <c r="M36" i="39"/>
  <c r="L36" i="39"/>
  <c r="K36" i="39"/>
  <c r="J36" i="39"/>
  <c r="Q88" i="39"/>
  <c r="R88" i="39" s="1"/>
  <c r="S88" i="39" s="1"/>
  <c r="T88" i="39" s="1"/>
  <c r="U88" i="39" s="1"/>
  <c r="V88" i="39" s="1"/>
  <c r="W88" i="39" s="1"/>
  <c r="X88" i="39" s="1"/>
  <c r="Y88" i="39" s="1"/>
  <c r="K87" i="39"/>
  <c r="L87" i="39" s="1"/>
  <c r="M87" i="39" s="1"/>
  <c r="N87" i="39" s="1"/>
  <c r="O87" i="39" s="1"/>
  <c r="K79" i="39"/>
  <c r="L79" i="39" s="1"/>
  <c r="M79" i="39" s="1"/>
  <c r="N79" i="39" s="1"/>
  <c r="O79" i="39" s="1"/>
  <c r="K63" i="39"/>
  <c r="L63" i="39" s="1"/>
  <c r="M63" i="39" s="1"/>
  <c r="N63" i="39" s="1"/>
  <c r="O63" i="39" s="1"/>
  <c r="A2" i="39"/>
  <c r="I1" i="39"/>
  <c r="I19" i="38"/>
  <c r="I11" i="38"/>
  <c r="P88" i="38"/>
  <c r="Q88" i="38" s="1"/>
  <c r="R88" i="38" s="1"/>
  <c r="S88" i="38" s="1"/>
  <c r="T88" i="38" s="1"/>
  <c r="U88" i="38" s="1"/>
  <c r="V88" i="38" s="1"/>
  <c r="W88" i="38" s="1"/>
  <c r="X88" i="38" s="1"/>
  <c r="Y88" i="38" s="1"/>
  <c r="J87" i="38"/>
  <c r="K87" i="38" s="1"/>
  <c r="L87" i="38" s="1"/>
  <c r="M87" i="38" s="1"/>
  <c r="N87" i="38" s="1"/>
  <c r="O87" i="38" s="1"/>
  <c r="Y86" i="38"/>
  <c r="X86" i="38"/>
  <c r="W86" i="38"/>
  <c r="V86" i="38"/>
  <c r="U86" i="38"/>
  <c r="T86" i="38"/>
  <c r="S86" i="38"/>
  <c r="R86" i="38"/>
  <c r="Q86" i="38"/>
  <c r="P86" i="38"/>
  <c r="O85" i="38"/>
  <c r="N84" i="38"/>
  <c r="M84" i="38"/>
  <c r="L84" i="38"/>
  <c r="K84" i="38"/>
  <c r="J84" i="38"/>
  <c r="I84" i="38"/>
  <c r="I83" i="38" s="1"/>
  <c r="P80" i="38"/>
  <c r="J79" i="38"/>
  <c r="Y78" i="38"/>
  <c r="X78" i="38"/>
  <c r="W78" i="38"/>
  <c r="V78" i="38"/>
  <c r="U78" i="38"/>
  <c r="T78" i="38"/>
  <c r="S78" i="38"/>
  <c r="R78" i="38"/>
  <c r="Q78" i="38"/>
  <c r="P78" i="38"/>
  <c r="O77" i="38"/>
  <c r="N76" i="38"/>
  <c r="M76" i="38"/>
  <c r="L76" i="38"/>
  <c r="K76" i="38"/>
  <c r="J76" i="38"/>
  <c r="I76" i="38"/>
  <c r="I75" i="38" s="1"/>
  <c r="P72" i="38"/>
  <c r="Q72" i="38" s="1"/>
  <c r="R72" i="38" s="1"/>
  <c r="S72" i="38" s="1"/>
  <c r="T72" i="38" s="1"/>
  <c r="U72" i="38" s="1"/>
  <c r="V72" i="38" s="1"/>
  <c r="W72" i="38" s="1"/>
  <c r="X72" i="38" s="1"/>
  <c r="Y72" i="38" s="1"/>
  <c r="J71" i="38"/>
  <c r="K71" i="38" s="1"/>
  <c r="L71" i="38" s="1"/>
  <c r="M71" i="38" s="1"/>
  <c r="N71" i="38" s="1"/>
  <c r="O71" i="38" s="1"/>
  <c r="Y70" i="38"/>
  <c r="X70" i="38"/>
  <c r="W70" i="38"/>
  <c r="V70" i="38"/>
  <c r="U70" i="38"/>
  <c r="T70" i="38"/>
  <c r="S70" i="38"/>
  <c r="R70" i="38"/>
  <c r="Q70" i="38"/>
  <c r="P70" i="38"/>
  <c r="O69" i="38"/>
  <c r="N68" i="38"/>
  <c r="M68" i="38"/>
  <c r="L68" i="38"/>
  <c r="K68" i="38"/>
  <c r="J68" i="38"/>
  <c r="I68" i="38"/>
  <c r="I67" i="38" s="1"/>
  <c r="P64" i="38"/>
  <c r="Q64" i="38" s="1"/>
  <c r="R64" i="38" s="1"/>
  <c r="S64" i="38" s="1"/>
  <c r="T64" i="38" s="1"/>
  <c r="U64" i="38" s="1"/>
  <c r="V64" i="38" s="1"/>
  <c r="W64" i="38" s="1"/>
  <c r="X64" i="38" s="1"/>
  <c r="Y64" i="38" s="1"/>
  <c r="J63" i="38"/>
  <c r="K63" i="38" s="1"/>
  <c r="L63" i="38" s="1"/>
  <c r="M63" i="38" s="1"/>
  <c r="N63" i="38" s="1"/>
  <c r="O63" i="38" s="1"/>
  <c r="Y62" i="38"/>
  <c r="X62" i="38"/>
  <c r="W62" i="38"/>
  <c r="V62" i="38"/>
  <c r="U62" i="38"/>
  <c r="T62" i="38"/>
  <c r="S62" i="38"/>
  <c r="R62" i="38"/>
  <c r="Q62" i="38"/>
  <c r="P62" i="38"/>
  <c r="O61" i="38"/>
  <c r="N60" i="38"/>
  <c r="M60" i="38"/>
  <c r="L60" i="38"/>
  <c r="K60" i="38"/>
  <c r="J60" i="38"/>
  <c r="I60" i="38"/>
  <c r="I59" i="38" s="1"/>
  <c r="P57" i="38"/>
  <c r="Q57" i="38" s="1"/>
  <c r="R57" i="38" s="1"/>
  <c r="S57" i="38" s="1"/>
  <c r="T57" i="38" s="1"/>
  <c r="U57" i="38" s="1"/>
  <c r="V57" i="38" s="1"/>
  <c r="W57" i="38" s="1"/>
  <c r="X57" i="38" s="1"/>
  <c r="Y57" i="38" s="1"/>
  <c r="J56" i="38"/>
  <c r="K56" i="38" s="1"/>
  <c r="L56" i="38" s="1"/>
  <c r="M56" i="38" s="1"/>
  <c r="N56" i="38" s="1"/>
  <c r="O56" i="38" s="1"/>
  <c r="Y55" i="38"/>
  <c r="X55" i="38"/>
  <c r="W55" i="38"/>
  <c r="V55" i="38"/>
  <c r="U55" i="38"/>
  <c r="T55" i="38"/>
  <c r="S55" i="38"/>
  <c r="R55" i="38"/>
  <c r="Q55" i="38"/>
  <c r="P55" i="38"/>
  <c r="O54" i="38"/>
  <c r="N53" i="38"/>
  <c r="M53" i="38"/>
  <c r="L53" i="38"/>
  <c r="K53" i="38"/>
  <c r="J53" i="38"/>
  <c r="I53" i="38"/>
  <c r="Q80" i="38"/>
  <c r="R80" i="38" s="1"/>
  <c r="S80" i="38" s="1"/>
  <c r="T80" i="38" s="1"/>
  <c r="U80" i="38" s="1"/>
  <c r="V80" i="38" s="1"/>
  <c r="W80" i="38" s="1"/>
  <c r="X80" i="38" s="1"/>
  <c r="Y80" i="38" s="1"/>
  <c r="K79" i="38"/>
  <c r="L79" i="38" s="1"/>
  <c r="M79" i="38" s="1"/>
  <c r="N79" i="38" s="1"/>
  <c r="O79" i="38" s="1"/>
  <c r="A2" i="38"/>
  <c r="I1" i="38"/>
  <c r="P88" i="37"/>
  <c r="J87" i="37"/>
  <c r="Y86" i="37"/>
  <c r="X86" i="37"/>
  <c r="W86" i="37"/>
  <c r="V86" i="37"/>
  <c r="U86" i="37"/>
  <c r="T86" i="37"/>
  <c r="S86" i="37"/>
  <c r="R86" i="37"/>
  <c r="Q86" i="37"/>
  <c r="P86" i="37"/>
  <c r="O85" i="37"/>
  <c r="N84" i="37"/>
  <c r="M84" i="37"/>
  <c r="L84" i="37"/>
  <c r="K84" i="37"/>
  <c r="J84" i="37"/>
  <c r="I84" i="37"/>
  <c r="I83" i="37" s="1"/>
  <c r="P80" i="37"/>
  <c r="J79" i="37"/>
  <c r="K79" i="37" s="1"/>
  <c r="L79" i="37" s="1"/>
  <c r="M79" i="37" s="1"/>
  <c r="N79" i="37" s="1"/>
  <c r="O79" i="37" s="1"/>
  <c r="Y78" i="37"/>
  <c r="X78" i="37"/>
  <c r="W78" i="37"/>
  <c r="V78" i="37"/>
  <c r="U78" i="37"/>
  <c r="T78" i="37"/>
  <c r="S78" i="37"/>
  <c r="R78" i="37"/>
  <c r="Q78" i="37"/>
  <c r="P78" i="37"/>
  <c r="O77" i="37"/>
  <c r="N76" i="37"/>
  <c r="M76" i="37"/>
  <c r="L76" i="37"/>
  <c r="K76" i="37"/>
  <c r="J76" i="37"/>
  <c r="I76" i="37"/>
  <c r="I75" i="37" s="1"/>
  <c r="P72" i="37"/>
  <c r="J71" i="37"/>
  <c r="K71" i="37" s="1"/>
  <c r="L71" i="37" s="1"/>
  <c r="M71" i="37" s="1"/>
  <c r="N71" i="37" s="1"/>
  <c r="O71" i="37" s="1"/>
  <c r="Y70" i="37"/>
  <c r="X70" i="37"/>
  <c r="W70" i="37"/>
  <c r="V70" i="37"/>
  <c r="U70" i="37"/>
  <c r="T70" i="37"/>
  <c r="S70" i="37"/>
  <c r="R70" i="37"/>
  <c r="Q70" i="37"/>
  <c r="P70" i="37"/>
  <c r="O69" i="37"/>
  <c r="N68" i="37"/>
  <c r="M68" i="37"/>
  <c r="L68" i="37"/>
  <c r="K68" i="37"/>
  <c r="J68" i="37"/>
  <c r="I68" i="37"/>
  <c r="I67" i="37" s="1"/>
  <c r="P64" i="37"/>
  <c r="Q64" i="37" s="1"/>
  <c r="R64" i="37" s="1"/>
  <c r="S64" i="37" s="1"/>
  <c r="T64" i="37" s="1"/>
  <c r="U64" i="37" s="1"/>
  <c r="V64" i="37" s="1"/>
  <c r="W64" i="37" s="1"/>
  <c r="X64" i="37" s="1"/>
  <c r="Y64" i="37" s="1"/>
  <c r="J63" i="37"/>
  <c r="K63" i="37" s="1"/>
  <c r="L63" i="37" s="1"/>
  <c r="M63" i="37" s="1"/>
  <c r="N63" i="37" s="1"/>
  <c r="O63" i="37" s="1"/>
  <c r="Y62" i="37"/>
  <c r="X62" i="37"/>
  <c r="W62" i="37"/>
  <c r="V62" i="37"/>
  <c r="U62" i="37"/>
  <c r="T62" i="37"/>
  <c r="S62" i="37"/>
  <c r="R62" i="37"/>
  <c r="Q62" i="37"/>
  <c r="P62" i="37"/>
  <c r="O61" i="37"/>
  <c r="N60" i="37"/>
  <c r="M60" i="37"/>
  <c r="L60" i="37"/>
  <c r="K60" i="37"/>
  <c r="J60" i="37"/>
  <c r="I60" i="37"/>
  <c r="I59" i="37" s="1"/>
  <c r="P57" i="37"/>
  <c r="J56" i="37"/>
  <c r="K56" i="37" s="1"/>
  <c r="L56" i="37" s="1"/>
  <c r="M56" i="37" s="1"/>
  <c r="N56" i="37" s="1"/>
  <c r="O56" i="37" s="1"/>
  <c r="Y55" i="37"/>
  <c r="X55" i="37"/>
  <c r="W55" i="37"/>
  <c r="V55" i="37"/>
  <c r="U55" i="37"/>
  <c r="T55" i="37"/>
  <c r="S55" i="37"/>
  <c r="R55" i="37"/>
  <c r="Q55" i="37"/>
  <c r="P55" i="37"/>
  <c r="O54" i="37"/>
  <c r="N53" i="37"/>
  <c r="M53" i="37"/>
  <c r="L53" i="37"/>
  <c r="K53" i="37"/>
  <c r="J53" i="37"/>
  <c r="I53" i="37"/>
  <c r="I52" i="37" s="1"/>
  <c r="P50" i="37"/>
  <c r="J49" i="37"/>
  <c r="K49" i="37" s="1"/>
  <c r="L49" i="37" s="1"/>
  <c r="M49" i="37" s="1"/>
  <c r="N49" i="37" s="1"/>
  <c r="O49" i="37" s="1"/>
  <c r="Y48" i="37"/>
  <c r="X48" i="37"/>
  <c r="W48" i="37"/>
  <c r="V48" i="37"/>
  <c r="U48" i="37"/>
  <c r="T48" i="37"/>
  <c r="S48" i="37"/>
  <c r="R48" i="37"/>
  <c r="Q48" i="37"/>
  <c r="P48" i="37"/>
  <c r="O47" i="37"/>
  <c r="N46" i="37"/>
  <c r="M46" i="37"/>
  <c r="L46" i="37"/>
  <c r="K46" i="37"/>
  <c r="J46" i="37"/>
  <c r="I46" i="37"/>
  <c r="I45" i="37"/>
  <c r="P40" i="37"/>
  <c r="J39" i="37"/>
  <c r="K39" i="37" s="1"/>
  <c r="L39" i="37" s="1"/>
  <c r="M39" i="37" s="1"/>
  <c r="N39" i="37" s="1"/>
  <c r="O39" i="37" s="1"/>
  <c r="Y38" i="37"/>
  <c r="X38" i="37"/>
  <c r="W38" i="37"/>
  <c r="V38" i="37"/>
  <c r="U38" i="37"/>
  <c r="T38" i="37"/>
  <c r="S38" i="37"/>
  <c r="R38" i="37"/>
  <c r="Q38" i="37"/>
  <c r="P38" i="37"/>
  <c r="O37" i="37"/>
  <c r="N36" i="37"/>
  <c r="M36" i="37"/>
  <c r="L36" i="37"/>
  <c r="K36" i="37"/>
  <c r="J36" i="37"/>
  <c r="I36" i="37"/>
  <c r="I35" i="37" s="1"/>
  <c r="I3" i="37"/>
  <c r="Q88" i="37"/>
  <c r="R88" i="37" s="1"/>
  <c r="S88" i="37" s="1"/>
  <c r="T88" i="37" s="1"/>
  <c r="U88" i="37" s="1"/>
  <c r="V88" i="37" s="1"/>
  <c r="W88" i="37" s="1"/>
  <c r="X88" i="37" s="1"/>
  <c r="Y88" i="37" s="1"/>
  <c r="K87" i="37"/>
  <c r="L87" i="37" s="1"/>
  <c r="M87" i="37" s="1"/>
  <c r="N87" i="37" s="1"/>
  <c r="O87" i="37" s="1"/>
  <c r="Q80" i="37"/>
  <c r="R80" i="37" s="1"/>
  <c r="S80" i="37" s="1"/>
  <c r="T80" i="37" s="1"/>
  <c r="U80" i="37" s="1"/>
  <c r="V80" i="37" s="1"/>
  <c r="W80" i="37" s="1"/>
  <c r="X80" i="37" s="1"/>
  <c r="Y80" i="37" s="1"/>
  <c r="Q72" i="37"/>
  <c r="R72" i="37" s="1"/>
  <c r="S72" i="37" s="1"/>
  <c r="T72" i="37" s="1"/>
  <c r="U72" i="37" s="1"/>
  <c r="V72" i="37" s="1"/>
  <c r="W72" i="37" s="1"/>
  <c r="X72" i="37" s="1"/>
  <c r="Y72" i="37" s="1"/>
  <c r="Q57" i="37"/>
  <c r="R57" i="37" s="1"/>
  <c r="S57" i="37" s="1"/>
  <c r="T57" i="37" s="1"/>
  <c r="U57" i="37" s="1"/>
  <c r="V57" i="37" s="1"/>
  <c r="W57" i="37" s="1"/>
  <c r="X57" i="37" s="1"/>
  <c r="Y57" i="37" s="1"/>
  <c r="Q50" i="37"/>
  <c r="R50" i="37" s="1"/>
  <c r="S50" i="37" s="1"/>
  <c r="T50" i="37" s="1"/>
  <c r="U50" i="37" s="1"/>
  <c r="V50" i="37" s="1"/>
  <c r="W50" i="37" s="1"/>
  <c r="X50" i="37" s="1"/>
  <c r="Y50" i="37" s="1"/>
  <c r="Q40" i="37"/>
  <c r="R40" i="37" s="1"/>
  <c r="S40" i="37" s="1"/>
  <c r="T40" i="37" s="1"/>
  <c r="U40" i="37" s="1"/>
  <c r="V40" i="37" s="1"/>
  <c r="W40" i="37" s="1"/>
  <c r="X40" i="37" s="1"/>
  <c r="Y40" i="37" s="1"/>
  <c r="A2" i="37"/>
  <c r="I1" i="37"/>
  <c r="P733" i="56" l="1"/>
  <c r="O733" i="56"/>
  <c r="N735" i="56"/>
  <c r="K735" i="56" s="1"/>
  <c r="J736" i="56"/>
  <c r="M734" i="56"/>
  <c r="L734" i="56"/>
  <c r="P637" i="56"/>
  <c r="O637" i="56"/>
  <c r="N639" i="56"/>
  <c r="K639" i="56" s="1"/>
  <c r="J640" i="56"/>
  <c r="M638" i="56"/>
  <c r="L638" i="56"/>
  <c r="J544" i="56"/>
  <c r="P446" i="56"/>
  <c r="O446" i="56"/>
  <c r="J449" i="56"/>
  <c r="N448" i="56"/>
  <c r="K448" i="56" s="1"/>
  <c r="L447" i="56"/>
  <c r="M447" i="56"/>
  <c r="M349" i="56"/>
  <c r="L349" i="56"/>
  <c r="O348" i="56"/>
  <c r="P348" i="56"/>
  <c r="J351" i="56"/>
  <c r="N350" i="56"/>
  <c r="K350" i="56" s="1"/>
  <c r="P252" i="56"/>
  <c r="O252" i="56"/>
  <c r="N254" i="56"/>
  <c r="K254" i="56" s="1"/>
  <c r="J255" i="56"/>
  <c r="M253" i="56"/>
  <c r="L253" i="56"/>
  <c r="P156" i="56"/>
  <c r="O156" i="56"/>
  <c r="N158" i="56"/>
  <c r="K158" i="56" s="1"/>
  <c r="J159" i="56"/>
  <c r="M157" i="56"/>
  <c r="L157" i="56"/>
  <c r="P734" i="56" l="1"/>
  <c r="O734" i="56"/>
  <c r="J737" i="56"/>
  <c r="N736" i="56"/>
  <c r="K736" i="56" s="1"/>
  <c r="M735" i="56"/>
  <c r="L735" i="56"/>
  <c r="J641" i="56"/>
  <c r="N640" i="56"/>
  <c r="K640" i="56" s="1"/>
  <c r="L639" i="56"/>
  <c r="M639" i="56"/>
  <c r="P638" i="56"/>
  <c r="O638" i="56"/>
  <c r="J545" i="56"/>
  <c r="P447" i="56"/>
  <c r="O447" i="56"/>
  <c r="L448" i="56"/>
  <c r="M448" i="56"/>
  <c r="N449" i="56"/>
  <c r="K449" i="56" s="1"/>
  <c r="J450" i="56"/>
  <c r="P349" i="56"/>
  <c r="O349" i="56"/>
  <c r="M350" i="56"/>
  <c r="L350" i="56"/>
  <c r="N351" i="56"/>
  <c r="K351" i="56" s="1"/>
  <c r="J352" i="56"/>
  <c r="P253" i="56"/>
  <c r="O253" i="56"/>
  <c r="J256" i="56"/>
  <c r="N255" i="56"/>
  <c r="K255" i="56" s="1"/>
  <c r="M254" i="56"/>
  <c r="L254" i="56"/>
  <c r="P157" i="56"/>
  <c r="O157" i="56"/>
  <c r="N159" i="56"/>
  <c r="K159" i="56" s="1"/>
  <c r="J160" i="56"/>
  <c r="M158" i="56"/>
  <c r="L158" i="56"/>
  <c r="P735" i="56" l="1"/>
  <c r="O735" i="56"/>
  <c r="L736" i="56"/>
  <c r="M736" i="56"/>
  <c r="N737" i="56"/>
  <c r="K737" i="56" s="1"/>
  <c r="J738" i="56"/>
  <c r="P639" i="56"/>
  <c r="O639" i="56"/>
  <c r="L640" i="56"/>
  <c r="M640" i="56"/>
  <c r="N641" i="56"/>
  <c r="K641" i="56" s="1"/>
  <c r="J642" i="56"/>
  <c r="J546" i="56"/>
  <c r="L449" i="56"/>
  <c r="M449" i="56"/>
  <c r="P448" i="56"/>
  <c r="O448" i="56"/>
  <c r="N450" i="56"/>
  <c r="K450" i="56" s="1"/>
  <c r="J451" i="56"/>
  <c r="N352" i="56"/>
  <c r="K352" i="56" s="1"/>
  <c r="J353" i="56"/>
  <c r="M351" i="56"/>
  <c r="L351" i="56"/>
  <c r="O350" i="56"/>
  <c r="P350" i="56"/>
  <c r="O254" i="56"/>
  <c r="P254" i="56"/>
  <c r="M255" i="56"/>
  <c r="L255" i="56"/>
  <c r="N256" i="56"/>
  <c r="K256" i="56" s="1"/>
  <c r="J257" i="56"/>
  <c r="P158" i="56"/>
  <c r="O158" i="56"/>
  <c r="N160" i="56"/>
  <c r="K160" i="56" s="1"/>
  <c r="J161" i="56"/>
  <c r="M159" i="56"/>
  <c r="L159" i="56"/>
  <c r="I28" i="36"/>
  <c r="I27" i="36" s="1"/>
  <c r="I20" i="36"/>
  <c r="I19" i="36" s="1"/>
  <c r="A2" i="36"/>
  <c r="I1" i="36"/>
  <c r="A2" i="30"/>
  <c r="A2" i="31"/>
  <c r="A2" i="32"/>
  <c r="A2" i="33"/>
  <c r="A2" i="34"/>
  <c r="I12" i="35"/>
  <c r="I11" i="35" s="1"/>
  <c r="I1" i="35"/>
  <c r="I20" i="34"/>
  <c r="I19" i="34" s="1"/>
  <c r="I1" i="34"/>
  <c r="V140" i="7"/>
  <c r="U140" i="7"/>
  <c r="T140" i="7"/>
  <c r="S140" i="7"/>
  <c r="R140" i="7"/>
  <c r="Q140" i="7"/>
  <c r="P140" i="7"/>
  <c r="O140" i="7"/>
  <c r="N140" i="7"/>
  <c r="M140" i="7"/>
  <c r="L140" i="7"/>
  <c r="K140" i="7"/>
  <c r="J140" i="7"/>
  <c r="I140" i="7"/>
  <c r="H140" i="7"/>
  <c r="G140" i="7"/>
  <c r="F140" i="7"/>
  <c r="E140" i="7"/>
  <c r="D140" i="7"/>
  <c r="C140" i="7"/>
  <c r="B140" i="7"/>
  <c r="A140" i="7"/>
  <c r="V139" i="7"/>
  <c r="U139" i="7"/>
  <c r="T139" i="7"/>
  <c r="S139" i="7"/>
  <c r="R139" i="7"/>
  <c r="Q139" i="7"/>
  <c r="P139" i="7"/>
  <c r="O139" i="7"/>
  <c r="N139" i="7"/>
  <c r="M139" i="7"/>
  <c r="L139" i="7"/>
  <c r="K139" i="7"/>
  <c r="J139" i="7"/>
  <c r="I139" i="7"/>
  <c r="H139" i="7"/>
  <c r="G139" i="7"/>
  <c r="F139" i="7"/>
  <c r="E139" i="7"/>
  <c r="D139" i="7"/>
  <c r="C139" i="7"/>
  <c r="B139" i="7"/>
  <c r="A139" i="7"/>
  <c r="V138" i="7"/>
  <c r="U138" i="7"/>
  <c r="T138" i="7"/>
  <c r="S138" i="7"/>
  <c r="R138" i="7"/>
  <c r="Q138" i="7"/>
  <c r="P138" i="7"/>
  <c r="O138" i="7"/>
  <c r="N138" i="7"/>
  <c r="M138" i="7"/>
  <c r="L138" i="7"/>
  <c r="K138" i="7"/>
  <c r="J138" i="7"/>
  <c r="I138" i="7"/>
  <c r="H138" i="7"/>
  <c r="G138" i="7"/>
  <c r="F138" i="7"/>
  <c r="E138" i="7"/>
  <c r="D138" i="7"/>
  <c r="C138" i="7"/>
  <c r="B138" i="7"/>
  <c r="A138" i="7"/>
  <c r="V137" i="7"/>
  <c r="U137" i="7"/>
  <c r="T137" i="7"/>
  <c r="S137" i="7"/>
  <c r="R137" i="7"/>
  <c r="Q137" i="7"/>
  <c r="P137" i="7"/>
  <c r="O137" i="7"/>
  <c r="N137" i="7"/>
  <c r="M137" i="7"/>
  <c r="L137" i="7"/>
  <c r="K137" i="7"/>
  <c r="J137" i="7"/>
  <c r="I137" i="7"/>
  <c r="H137" i="7"/>
  <c r="G137" i="7"/>
  <c r="F137" i="7"/>
  <c r="E137" i="7"/>
  <c r="D137" i="7"/>
  <c r="C137" i="7"/>
  <c r="B137" i="7"/>
  <c r="A137" i="7"/>
  <c r="V136" i="7"/>
  <c r="U136" i="7"/>
  <c r="T136" i="7"/>
  <c r="S136" i="7"/>
  <c r="R136" i="7"/>
  <c r="Q136" i="7"/>
  <c r="P136" i="7"/>
  <c r="O136" i="7"/>
  <c r="N136" i="7"/>
  <c r="M136" i="7"/>
  <c r="L136" i="7"/>
  <c r="K136" i="7"/>
  <c r="J136" i="7"/>
  <c r="I136" i="7"/>
  <c r="H136" i="7"/>
  <c r="G136" i="7"/>
  <c r="F136" i="7"/>
  <c r="E136" i="7"/>
  <c r="D136" i="7"/>
  <c r="C136" i="7"/>
  <c r="B136" i="7"/>
  <c r="A136" i="7"/>
  <c r="V135" i="7"/>
  <c r="U135" i="7"/>
  <c r="T135" i="7"/>
  <c r="S135" i="7"/>
  <c r="R135" i="7"/>
  <c r="Q135" i="7"/>
  <c r="P135" i="7"/>
  <c r="O135" i="7"/>
  <c r="N135" i="7"/>
  <c r="M135" i="7"/>
  <c r="L135" i="7"/>
  <c r="K135" i="7"/>
  <c r="J135" i="7"/>
  <c r="I135" i="7"/>
  <c r="H135" i="7"/>
  <c r="G135" i="7"/>
  <c r="F135" i="7"/>
  <c r="E135" i="7"/>
  <c r="D135" i="7"/>
  <c r="C135" i="7"/>
  <c r="B135" i="7"/>
  <c r="A135" i="7"/>
  <c r="V132" i="7"/>
  <c r="U132" i="7"/>
  <c r="T132" i="7"/>
  <c r="S132" i="7"/>
  <c r="R132" i="7"/>
  <c r="Q132" i="7"/>
  <c r="P132" i="7"/>
  <c r="O132" i="7"/>
  <c r="N132" i="7"/>
  <c r="M132" i="7"/>
  <c r="L132" i="7"/>
  <c r="K132" i="7"/>
  <c r="J132" i="7"/>
  <c r="I132" i="7"/>
  <c r="H132" i="7"/>
  <c r="G132" i="7"/>
  <c r="F132" i="7"/>
  <c r="E132" i="7"/>
  <c r="D132" i="7"/>
  <c r="C132" i="7"/>
  <c r="B132" i="7"/>
  <c r="A132" i="7"/>
  <c r="V131" i="7"/>
  <c r="U131" i="7"/>
  <c r="T131" i="7"/>
  <c r="S131" i="7"/>
  <c r="R131" i="7"/>
  <c r="Q131" i="7"/>
  <c r="P131" i="7"/>
  <c r="O131" i="7"/>
  <c r="N131" i="7"/>
  <c r="M131" i="7"/>
  <c r="L131" i="7"/>
  <c r="K131" i="7"/>
  <c r="J131" i="7"/>
  <c r="I131" i="7"/>
  <c r="H131" i="7"/>
  <c r="G131" i="7"/>
  <c r="F131" i="7"/>
  <c r="E131" i="7"/>
  <c r="D131" i="7"/>
  <c r="C131" i="7"/>
  <c r="B131" i="7"/>
  <c r="A131" i="7"/>
  <c r="V130" i="7"/>
  <c r="U130" i="7"/>
  <c r="T130" i="7"/>
  <c r="S130" i="7"/>
  <c r="R130" i="7"/>
  <c r="Q130" i="7"/>
  <c r="P130" i="7"/>
  <c r="O130" i="7"/>
  <c r="N130" i="7"/>
  <c r="M130" i="7"/>
  <c r="L130" i="7"/>
  <c r="K130" i="7"/>
  <c r="J130" i="7"/>
  <c r="I130" i="7"/>
  <c r="H130" i="7"/>
  <c r="G130" i="7"/>
  <c r="F130" i="7"/>
  <c r="E130" i="7"/>
  <c r="D130" i="7"/>
  <c r="C130" i="7"/>
  <c r="B130" i="7"/>
  <c r="A130" i="7"/>
  <c r="V129" i="7"/>
  <c r="U129" i="7"/>
  <c r="T129" i="7"/>
  <c r="S129" i="7"/>
  <c r="R129" i="7"/>
  <c r="Q129" i="7"/>
  <c r="P129" i="7"/>
  <c r="O129" i="7"/>
  <c r="N129" i="7"/>
  <c r="M129" i="7"/>
  <c r="L129" i="7"/>
  <c r="K129" i="7"/>
  <c r="J129" i="7"/>
  <c r="I129" i="7"/>
  <c r="H129" i="7"/>
  <c r="G129" i="7"/>
  <c r="F129" i="7"/>
  <c r="E129" i="7"/>
  <c r="D129" i="7"/>
  <c r="C129" i="7"/>
  <c r="B129" i="7"/>
  <c r="A129" i="7"/>
  <c r="V128" i="7"/>
  <c r="U128" i="7"/>
  <c r="T128" i="7"/>
  <c r="S128" i="7"/>
  <c r="R128" i="7"/>
  <c r="Q128" i="7"/>
  <c r="P128" i="7"/>
  <c r="O128" i="7"/>
  <c r="N128" i="7"/>
  <c r="M128" i="7"/>
  <c r="L128" i="7"/>
  <c r="K128" i="7"/>
  <c r="J128" i="7"/>
  <c r="I128" i="7"/>
  <c r="H128" i="7"/>
  <c r="G128" i="7"/>
  <c r="F128" i="7"/>
  <c r="E128" i="7"/>
  <c r="D128" i="7"/>
  <c r="C128" i="7"/>
  <c r="B128" i="7"/>
  <c r="A128" i="7"/>
  <c r="V127" i="7"/>
  <c r="U127" i="7"/>
  <c r="T127" i="7"/>
  <c r="S127" i="7"/>
  <c r="R127" i="7"/>
  <c r="Q127" i="7"/>
  <c r="P127" i="7"/>
  <c r="O127" i="7"/>
  <c r="N127" i="7"/>
  <c r="M127" i="7"/>
  <c r="L127" i="7"/>
  <c r="K127" i="7"/>
  <c r="J127" i="7"/>
  <c r="I127" i="7"/>
  <c r="H127" i="7"/>
  <c r="G127" i="7"/>
  <c r="F127" i="7"/>
  <c r="E127" i="7"/>
  <c r="D127" i="7"/>
  <c r="C127" i="7"/>
  <c r="B127" i="7"/>
  <c r="A127" i="7"/>
  <c r="V122" i="7"/>
  <c r="U122" i="7"/>
  <c r="T122" i="7"/>
  <c r="S122" i="7"/>
  <c r="R122" i="7"/>
  <c r="Q122" i="7"/>
  <c r="P122" i="7"/>
  <c r="O122" i="7"/>
  <c r="N122" i="7"/>
  <c r="M122" i="7"/>
  <c r="L122" i="7"/>
  <c r="K122" i="7"/>
  <c r="J122" i="7"/>
  <c r="I122" i="7"/>
  <c r="H122" i="7"/>
  <c r="G122" i="7"/>
  <c r="F122" i="7"/>
  <c r="E122" i="7"/>
  <c r="D122" i="7"/>
  <c r="C122" i="7"/>
  <c r="B122" i="7"/>
  <c r="V121" i="7"/>
  <c r="U121" i="7"/>
  <c r="T121" i="7"/>
  <c r="S121" i="7"/>
  <c r="R121" i="7"/>
  <c r="Q121" i="7"/>
  <c r="P121" i="7"/>
  <c r="O121" i="7"/>
  <c r="N121" i="7"/>
  <c r="M121" i="7"/>
  <c r="L121" i="7"/>
  <c r="K121" i="7"/>
  <c r="J121" i="7"/>
  <c r="I121" i="7"/>
  <c r="H121" i="7"/>
  <c r="G121" i="7"/>
  <c r="F121" i="7"/>
  <c r="E121" i="7"/>
  <c r="D121" i="7"/>
  <c r="C121" i="7"/>
  <c r="B121" i="7"/>
  <c r="V120" i="7"/>
  <c r="U120" i="7"/>
  <c r="T120" i="7"/>
  <c r="S120" i="7"/>
  <c r="R120" i="7"/>
  <c r="Q120" i="7"/>
  <c r="P120" i="7"/>
  <c r="O120" i="7"/>
  <c r="N120" i="7"/>
  <c r="M120" i="7"/>
  <c r="L120" i="7"/>
  <c r="K120" i="7"/>
  <c r="J120" i="7"/>
  <c r="I120" i="7"/>
  <c r="H120" i="7"/>
  <c r="G120" i="7"/>
  <c r="F120" i="7"/>
  <c r="E120" i="7"/>
  <c r="D120" i="7"/>
  <c r="C120" i="7"/>
  <c r="B120" i="7"/>
  <c r="V119" i="7"/>
  <c r="U119" i="7"/>
  <c r="T119" i="7"/>
  <c r="S119" i="7"/>
  <c r="R119" i="7"/>
  <c r="Q119" i="7"/>
  <c r="P119" i="7"/>
  <c r="O119" i="7"/>
  <c r="N119" i="7"/>
  <c r="M119" i="7"/>
  <c r="L119" i="7"/>
  <c r="K119" i="7"/>
  <c r="J119" i="7"/>
  <c r="I119" i="7"/>
  <c r="H119" i="7"/>
  <c r="G119" i="7"/>
  <c r="F119" i="7"/>
  <c r="E119" i="7"/>
  <c r="D119" i="7"/>
  <c r="C119" i="7"/>
  <c r="B119" i="7"/>
  <c r="V99" i="7"/>
  <c r="K99" i="7"/>
  <c r="H99" i="7"/>
  <c r="V98" i="7"/>
  <c r="K98" i="7"/>
  <c r="H98" i="7"/>
  <c r="V97" i="7"/>
  <c r="K97" i="7"/>
  <c r="H97" i="7"/>
  <c r="V96" i="7"/>
  <c r="K96" i="7"/>
  <c r="H96" i="7"/>
  <c r="V95" i="7"/>
  <c r="K95" i="7"/>
  <c r="H95" i="7"/>
  <c r="V91" i="7"/>
  <c r="K91" i="7"/>
  <c r="H91" i="7"/>
  <c r="V90" i="7"/>
  <c r="K90" i="7"/>
  <c r="H90" i="7"/>
  <c r="V89" i="7"/>
  <c r="K89" i="7"/>
  <c r="H89" i="7"/>
  <c r="V88" i="7"/>
  <c r="K88" i="7"/>
  <c r="H88" i="7"/>
  <c r="V87" i="7"/>
  <c r="K87" i="7"/>
  <c r="H87" i="7"/>
  <c r="V80" i="7"/>
  <c r="U80" i="7"/>
  <c r="Y70" i="36" s="1"/>
  <c r="T80" i="7"/>
  <c r="X70" i="36" s="1"/>
  <c r="S80" i="7"/>
  <c r="W70" i="36" s="1"/>
  <c r="R80" i="7"/>
  <c r="V70" i="36" s="1"/>
  <c r="Q80" i="7"/>
  <c r="U70" i="36" s="1"/>
  <c r="P80" i="7"/>
  <c r="T70" i="36" s="1"/>
  <c r="O80" i="7"/>
  <c r="S70" i="36" s="1"/>
  <c r="N80" i="7"/>
  <c r="R70" i="36" s="1"/>
  <c r="M80" i="7"/>
  <c r="Q70" i="36" s="1"/>
  <c r="L80" i="7"/>
  <c r="P70" i="36" s="1"/>
  <c r="K80" i="7"/>
  <c r="P72" i="36" s="1"/>
  <c r="Q72" i="36" s="1"/>
  <c r="R72" i="36" s="1"/>
  <c r="S72" i="36" s="1"/>
  <c r="T72" i="36" s="1"/>
  <c r="U72" i="36" s="1"/>
  <c r="V72" i="36" s="1"/>
  <c r="W72" i="36" s="1"/>
  <c r="X72" i="36" s="1"/>
  <c r="Y72" i="36" s="1"/>
  <c r="J80" i="7"/>
  <c r="I80" i="7"/>
  <c r="H80" i="7"/>
  <c r="J71" i="36" s="1"/>
  <c r="K71" i="36" s="1"/>
  <c r="L71" i="36" s="1"/>
  <c r="M71" i="36" s="1"/>
  <c r="N71" i="36" s="1"/>
  <c r="O71" i="36" s="1"/>
  <c r="G80" i="7"/>
  <c r="O69" i="36" s="1"/>
  <c r="F80" i="7"/>
  <c r="N68" i="36" s="1"/>
  <c r="E80" i="7"/>
  <c r="M68" i="36" s="1"/>
  <c r="D80" i="7"/>
  <c r="L68" i="36" s="1"/>
  <c r="C80" i="7"/>
  <c r="K68" i="36" s="1"/>
  <c r="B80" i="7"/>
  <c r="J68" i="36" s="1"/>
  <c r="A80" i="7"/>
  <c r="V79" i="7"/>
  <c r="U79" i="7"/>
  <c r="T79" i="7"/>
  <c r="S79" i="7"/>
  <c r="R79" i="7"/>
  <c r="Q79" i="7"/>
  <c r="P79" i="7"/>
  <c r="O79" i="7"/>
  <c r="N79" i="7"/>
  <c r="M79" i="7"/>
  <c r="L79" i="7"/>
  <c r="K79" i="7"/>
  <c r="J79" i="7"/>
  <c r="I79" i="7"/>
  <c r="H79" i="7"/>
  <c r="G79" i="7"/>
  <c r="F79" i="7"/>
  <c r="E79" i="7"/>
  <c r="D79" i="7"/>
  <c r="C79" i="7"/>
  <c r="B79" i="7"/>
  <c r="A79" i="7"/>
  <c r="V78" i="7"/>
  <c r="U78" i="7"/>
  <c r="T78" i="7"/>
  <c r="S78" i="7"/>
  <c r="R78" i="7"/>
  <c r="Q78" i="7"/>
  <c r="P78" i="7"/>
  <c r="O78" i="7"/>
  <c r="N78" i="7"/>
  <c r="M78" i="7"/>
  <c r="L78" i="7"/>
  <c r="K78" i="7"/>
  <c r="J78" i="7"/>
  <c r="I78" i="7"/>
  <c r="H78" i="7"/>
  <c r="G78" i="7"/>
  <c r="F78" i="7"/>
  <c r="E78" i="7"/>
  <c r="D78" i="7"/>
  <c r="C78" i="7"/>
  <c r="B78" i="7"/>
  <c r="A78" i="7"/>
  <c r="V77" i="7"/>
  <c r="U77" i="7"/>
  <c r="T77" i="7"/>
  <c r="S77" i="7"/>
  <c r="R77" i="7"/>
  <c r="Q77" i="7"/>
  <c r="P77" i="7"/>
  <c r="O77" i="7"/>
  <c r="N77" i="7"/>
  <c r="M77" i="7"/>
  <c r="L77" i="7"/>
  <c r="K77" i="7"/>
  <c r="J77" i="7"/>
  <c r="I77" i="7"/>
  <c r="H77" i="7"/>
  <c r="G77" i="7"/>
  <c r="F77" i="7"/>
  <c r="E77" i="7"/>
  <c r="D77" i="7"/>
  <c r="C77" i="7"/>
  <c r="B77" i="7"/>
  <c r="A77" i="7"/>
  <c r="V71" i="7"/>
  <c r="U71" i="7"/>
  <c r="Y62" i="36" s="1"/>
  <c r="T71" i="7"/>
  <c r="X62" i="36" s="1"/>
  <c r="S71" i="7"/>
  <c r="W62" i="36" s="1"/>
  <c r="R71" i="7"/>
  <c r="V62" i="36" s="1"/>
  <c r="Q71" i="7"/>
  <c r="U62" i="36" s="1"/>
  <c r="P71" i="7"/>
  <c r="T62" i="36" s="1"/>
  <c r="O71" i="7"/>
  <c r="S62" i="36" s="1"/>
  <c r="N71" i="7"/>
  <c r="R62" i="36" s="1"/>
  <c r="M71" i="7"/>
  <c r="Q62" i="36" s="1"/>
  <c r="L71" i="7"/>
  <c r="P62" i="36" s="1"/>
  <c r="K71" i="7"/>
  <c r="P64" i="36" s="1"/>
  <c r="Q64" i="36" s="1"/>
  <c r="R64" i="36" s="1"/>
  <c r="S64" i="36" s="1"/>
  <c r="T64" i="36" s="1"/>
  <c r="U64" i="36" s="1"/>
  <c r="V64" i="36" s="1"/>
  <c r="W64" i="36" s="1"/>
  <c r="X64" i="36" s="1"/>
  <c r="Y64" i="36" s="1"/>
  <c r="J71" i="7"/>
  <c r="I71" i="7"/>
  <c r="H71" i="7"/>
  <c r="J63" i="36" s="1"/>
  <c r="K63" i="36" s="1"/>
  <c r="L63" i="36" s="1"/>
  <c r="M63" i="36" s="1"/>
  <c r="N63" i="36" s="1"/>
  <c r="O63" i="36" s="1"/>
  <c r="G71" i="7"/>
  <c r="O61" i="36" s="1"/>
  <c r="F71" i="7"/>
  <c r="N60" i="36" s="1"/>
  <c r="E71" i="7"/>
  <c r="M60" i="36" s="1"/>
  <c r="D71" i="7"/>
  <c r="L60" i="36" s="1"/>
  <c r="C71" i="7"/>
  <c r="K60" i="36" s="1"/>
  <c r="B71" i="7"/>
  <c r="J60" i="36" s="1"/>
  <c r="A71" i="7"/>
  <c r="V70" i="7"/>
  <c r="U70" i="7"/>
  <c r="T70" i="7"/>
  <c r="S70" i="7"/>
  <c r="R70" i="7"/>
  <c r="Q70" i="7"/>
  <c r="P70" i="7"/>
  <c r="O70" i="7"/>
  <c r="N70" i="7"/>
  <c r="M70" i="7"/>
  <c r="L70" i="7"/>
  <c r="K70" i="7"/>
  <c r="J70" i="7"/>
  <c r="I70" i="7"/>
  <c r="H70" i="7"/>
  <c r="G70" i="7"/>
  <c r="F70" i="7"/>
  <c r="E70" i="7"/>
  <c r="D70" i="7"/>
  <c r="C70" i="7"/>
  <c r="B70" i="7"/>
  <c r="A70" i="7"/>
  <c r="V69" i="7"/>
  <c r="U69" i="7"/>
  <c r="T69" i="7"/>
  <c r="S69" i="7"/>
  <c r="R69" i="7"/>
  <c r="Q69" i="7"/>
  <c r="P69" i="7"/>
  <c r="O69" i="7"/>
  <c r="N69" i="7"/>
  <c r="M69" i="7"/>
  <c r="L69" i="7"/>
  <c r="K69" i="7"/>
  <c r="J69" i="7"/>
  <c r="I69" i="7"/>
  <c r="H69" i="7"/>
  <c r="G69" i="7"/>
  <c r="F69" i="7"/>
  <c r="E69" i="7"/>
  <c r="D69" i="7"/>
  <c r="C69" i="7"/>
  <c r="B69" i="7"/>
  <c r="A69" i="7"/>
  <c r="V68" i="7"/>
  <c r="U68" i="7"/>
  <c r="T68" i="7"/>
  <c r="S68" i="7"/>
  <c r="R68" i="7"/>
  <c r="Q68" i="7"/>
  <c r="P68" i="7"/>
  <c r="O68" i="7"/>
  <c r="N68" i="7"/>
  <c r="M68" i="7"/>
  <c r="L68" i="7"/>
  <c r="K68" i="7"/>
  <c r="J68" i="7"/>
  <c r="I68" i="7"/>
  <c r="H68" i="7"/>
  <c r="G68" i="7"/>
  <c r="F68" i="7"/>
  <c r="E68" i="7"/>
  <c r="D68" i="7"/>
  <c r="C68" i="7"/>
  <c r="B68" i="7"/>
  <c r="A68" i="7"/>
  <c r="V65" i="7"/>
  <c r="U65" i="7"/>
  <c r="Y78" i="36" s="1"/>
  <c r="T65" i="7"/>
  <c r="X78" i="36" s="1"/>
  <c r="S65" i="7"/>
  <c r="W78" i="36" s="1"/>
  <c r="R65" i="7"/>
  <c r="V78" i="36" s="1"/>
  <c r="Q65" i="7"/>
  <c r="U78" i="36" s="1"/>
  <c r="P65" i="7"/>
  <c r="T78" i="36" s="1"/>
  <c r="O65" i="7"/>
  <c r="S78" i="36" s="1"/>
  <c r="N65" i="7"/>
  <c r="R78" i="36" s="1"/>
  <c r="M65" i="7"/>
  <c r="Q78" i="36" s="1"/>
  <c r="L65" i="7"/>
  <c r="P78" i="36" s="1"/>
  <c r="K65" i="7"/>
  <c r="P80" i="36" s="1"/>
  <c r="Q80" i="36" s="1"/>
  <c r="R80" i="36" s="1"/>
  <c r="S80" i="36" s="1"/>
  <c r="T80" i="36" s="1"/>
  <c r="U80" i="36" s="1"/>
  <c r="V80" i="36" s="1"/>
  <c r="W80" i="36" s="1"/>
  <c r="X80" i="36" s="1"/>
  <c r="Y80" i="36" s="1"/>
  <c r="J65" i="7"/>
  <c r="I65" i="7"/>
  <c r="H65" i="7"/>
  <c r="J79" i="36" s="1"/>
  <c r="K79" i="36" s="1"/>
  <c r="L79" i="36" s="1"/>
  <c r="M79" i="36" s="1"/>
  <c r="N79" i="36" s="1"/>
  <c r="O79" i="36" s="1"/>
  <c r="G65" i="7"/>
  <c r="O77" i="36" s="1"/>
  <c r="F65" i="7"/>
  <c r="N76" i="36" s="1"/>
  <c r="E65" i="7"/>
  <c r="M76" i="36" s="1"/>
  <c r="D65" i="7"/>
  <c r="L76" i="36" s="1"/>
  <c r="C65" i="7"/>
  <c r="K76" i="36" s="1"/>
  <c r="B65" i="7"/>
  <c r="J76" i="36" s="1"/>
  <c r="A65" i="7"/>
  <c r="I76" i="36" s="1"/>
  <c r="I75" i="36" s="1"/>
  <c r="V64" i="7"/>
  <c r="U64" i="7"/>
  <c r="T64" i="7"/>
  <c r="S64" i="7"/>
  <c r="R64" i="7"/>
  <c r="Q64" i="7"/>
  <c r="P64" i="7"/>
  <c r="O64" i="7"/>
  <c r="N64" i="7"/>
  <c r="M64" i="7"/>
  <c r="L64" i="7"/>
  <c r="K64" i="7"/>
  <c r="J64" i="7"/>
  <c r="I64" i="7"/>
  <c r="H64" i="7"/>
  <c r="G64" i="7"/>
  <c r="F64" i="7"/>
  <c r="E64" i="7"/>
  <c r="D64" i="7"/>
  <c r="C64" i="7"/>
  <c r="B64" i="7"/>
  <c r="A64" i="7"/>
  <c r="V63" i="7"/>
  <c r="U63" i="7"/>
  <c r="T63" i="7"/>
  <c r="S63" i="7"/>
  <c r="R63" i="7"/>
  <c r="Q63" i="7"/>
  <c r="P63" i="7"/>
  <c r="O63" i="7"/>
  <c r="N63" i="7"/>
  <c r="M63" i="7"/>
  <c r="L63" i="7"/>
  <c r="K63" i="7"/>
  <c r="J63" i="7"/>
  <c r="I63" i="7"/>
  <c r="H63" i="7"/>
  <c r="G63" i="7"/>
  <c r="F63" i="7"/>
  <c r="E63" i="7"/>
  <c r="D63" i="7"/>
  <c r="C63" i="7"/>
  <c r="B63" i="7"/>
  <c r="A63" i="7"/>
  <c r="V62" i="7"/>
  <c r="U62" i="7"/>
  <c r="T62" i="7"/>
  <c r="S62" i="7"/>
  <c r="R62" i="7"/>
  <c r="Q62" i="7"/>
  <c r="P62" i="7"/>
  <c r="O62" i="7"/>
  <c r="N62" i="7"/>
  <c r="M62" i="7"/>
  <c r="L62" i="7"/>
  <c r="K62" i="7"/>
  <c r="J62" i="7"/>
  <c r="I62" i="7"/>
  <c r="H62" i="7"/>
  <c r="G62" i="7"/>
  <c r="F62" i="7"/>
  <c r="E62" i="7"/>
  <c r="D62" i="7"/>
  <c r="C62" i="7"/>
  <c r="B62" i="7"/>
  <c r="A62" i="7"/>
  <c r="V61" i="7"/>
  <c r="U61" i="7"/>
  <c r="T61" i="7"/>
  <c r="S61" i="7"/>
  <c r="R61" i="7"/>
  <c r="Q61" i="7"/>
  <c r="P61" i="7"/>
  <c r="O61" i="7"/>
  <c r="N61" i="7"/>
  <c r="M61" i="7"/>
  <c r="L61" i="7"/>
  <c r="K61" i="7"/>
  <c r="J61" i="7"/>
  <c r="I61" i="7"/>
  <c r="H61" i="7"/>
  <c r="G61" i="7"/>
  <c r="F61" i="7"/>
  <c r="E61" i="7"/>
  <c r="D61" i="7"/>
  <c r="C61" i="7"/>
  <c r="B61" i="7"/>
  <c r="A61" i="7"/>
  <c r="V60" i="7"/>
  <c r="U60" i="7"/>
  <c r="T60" i="7"/>
  <c r="S60" i="7"/>
  <c r="R60" i="7"/>
  <c r="Q60" i="7"/>
  <c r="P60" i="7"/>
  <c r="O60" i="7"/>
  <c r="N60" i="7"/>
  <c r="M60" i="7"/>
  <c r="L60" i="7"/>
  <c r="K60" i="7"/>
  <c r="J60" i="7"/>
  <c r="I60" i="7"/>
  <c r="H60" i="7"/>
  <c r="G60" i="7"/>
  <c r="F60" i="7"/>
  <c r="E60" i="7"/>
  <c r="D60" i="7"/>
  <c r="C60" i="7"/>
  <c r="B60" i="7"/>
  <c r="A60" i="7"/>
  <c r="V40" i="7"/>
  <c r="U40" i="7"/>
  <c r="T40" i="7"/>
  <c r="S40" i="7"/>
  <c r="R40" i="7"/>
  <c r="Q40" i="7"/>
  <c r="P40" i="7"/>
  <c r="O40" i="7"/>
  <c r="N40" i="7"/>
  <c r="M40" i="7"/>
  <c r="L40" i="7"/>
  <c r="K40" i="7"/>
  <c r="Q50" i="36" s="1"/>
  <c r="R50" i="36" s="1"/>
  <c r="S50" i="36" s="1"/>
  <c r="T50" i="36" s="1"/>
  <c r="U50" i="36" s="1"/>
  <c r="V50" i="36" s="1"/>
  <c r="W50" i="36" s="1"/>
  <c r="X50" i="36" s="1"/>
  <c r="Y50" i="36" s="1"/>
  <c r="J40" i="7"/>
  <c r="I40" i="7"/>
  <c r="H40" i="7"/>
  <c r="K49" i="36" s="1"/>
  <c r="L49" i="36" s="1"/>
  <c r="M49" i="36" s="1"/>
  <c r="N49" i="36" s="1"/>
  <c r="O49" i="36" s="1"/>
  <c r="G40" i="7"/>
  <c r="F40" i="7"/>
  <c r="E40" i="7"/>
  <c r="D40" i="7"/>
  <c r="C40" i="7"/>
  <c r="B40" i="7"/>
  <c r="V39" i="7"/>
  <c r="U39" i="7"/>
  <c r="T39" i="7"/>
  <c r="S39" i="7"/>
  <c r="R39" i="7"/>
  <c r="Q39" i="7"/>
  <c r="P39" i="7"/>
  <c r="O39" i="7"/>
  <c r="N39" i="7"/>
  <c r="M39" i="7"/>
  <c r="L39" i="7"/>
  <c r="K39" i="7"/>
  <c r="J39" i="7"/>
  <c r="I39" i="7"/>
  <c r="H39" i="7"/>
  <c r="G39" i="7"/>
  <c r="F39" i="7"/>
  <c r="E39" i="7"/>
  <c r="D39" i="7"/>
  <c r="C39" i="7"/>
  <c r="B39" i="7"/>
  <c r="V38" i="7"/>
  <c r="U38" i="7"/>
  <c r="T38" i="7"/>
  <c r="S38" i="7"/>
  <c r="R38" i="7"/>
  <c r="Q38" i="7"/>
  <c r="P38" i="7"/>
  <c r="O38" i="7"/>
  <c r="N38" i="7"/>
  <c r="M38" i="7"/>
  <c r="L38" i="7"/>
  <c r="K38" i="7"/>
  <c r="J38" i="7"/>
  <c r="I38" i="7"/>
  <c r="H38" i="7"/>
  <c r="G38" i="7"/>
  <c r="F38" i="7"/>
  <c r="E38" i="7"/>
  <c r="D38" i="7"/>
  <c r="C38" i="7"/>
  <c r="B38" i="7"/>
  <c r="V37" i="7"/>
  <c r="U37" i="7"/>
  <c r="T37" i="7"/>
  <c r="S37" i="7"/>
  <c r="R37" i="7"/>
  <c r="Q37" i="7"/>
  <c r="P37" i="7"/>
  <c r="O37" i="7"/>
  <c r="N37" i="7"/>
  <c r="M37" i="7"/>
  <c r="L37" i="7"/>
  <c r="K37" i="7"/>
  <c r="J37" i="7"/>
  <c r="I37" i="7"/>
  <c r="H37" i="7"/>
  <c r="G37" i="7"/>
  <c r="F37" i="7"/>
  <c r="E37" i="7"/>
  <c r="D37" i="7"/>
  <c r="C37" i="7"/>
  <c r="B37" i="7"/>
  <c r="A33" i="7"/>
  <c r="A32" i="7"/>
  <c r="A31" i="7"/>
  <c r="A30" i="7"/>
  <c r="A29" i="7"/>
  <c r="V26" i="7"/>
  <c r="U26" i="7"/>
  <c r="Y22" i="36" s="1"/>
  <c r="T26" i="7"/>
  <c r="X22" i="36" s="1"/>
  <c r="S26" i="7"/>
  <c r="W22" i="36" s="1"/>
  <c r="R26" i="7"/>
  <c r="V22" i="36" s="1"/>
  <c r="Q26" i="7"/>
  <c r="U22" i="36" s="1"/>
  <c r="P26" i="7"/>
  <c r="T22" i="36" s="1"/>
  <c r="O26" i="7"/>
  <c r="S22" i="36" s="1"/>
  <c r="N26" i="7"/>
  <c r="R22" i="36" s="1"/>
  <c r="M26" i="7"/>
  <c r="Q22" i="36" s="1"/>
  <c r="L26" i="7"/>
  <c r="P22" i="36" s="1"/>
  <c r="K26" i="7"/>
  <c r="P24" i="36" s="1"/>
  <c r="Q24" i="36" s="1"/>
  <c r="R24" i="36" s="1"/>
  <c r="S24" i="36" s="1"/>
  <c r="T24" i="36" s="1"/>
  <c r="U24" i="36" s="1"/>
  <c r="V24" i="36" s="1"/>
  <c r="W24" i="36" s="1"/>
  <c r="X24" i="36" s="1"/>
  <c r="Y24" i="36" s="1"/>
  <c r="J26" i="7"/>
  <c r="I26" i="7"/>
  <c r="H26" i="7"/>
  <c r="J23" i="36" s="1"/>
  <c r="K23" i="36" s="1"/>
  <c r="L23" i="36" s="1"/>
  <c r="M23" i="36" s="1"/>
  <c r="N23" i="36" s="1"/>
  <c r="O23" i="36" s="1"/>
  <c r="G26" i="7"/>
  <c r="O21" i="36" s="1"/>
  <c r="F26" i="7"/>
  <c r="N20" i="36" s="1"/>
  <c r="E26" i="7"/>
  <c r="M20" i="36" s="1"/>
  <c r="D26" i="7"/>
  <c r="L20" i="36" s="1"/>
  <c r="C26" i="7"/>
  <c r="K20" i="36" s="1"/>
  <c r="B26" i="7"/>
  <c r="J20" i="36" s="1"/>
  <c r="V25" i="7"/>
  <c r="U25" i="7"/>
  <c r="T25" i="7"/>
  <c r="S25" i="7"/>
  <c r="R25" i="7"/>
  <c r="Q25" i="7"/>
  <c r="P25" i="7"/>
  <c r="O25" i="7"/>
  <c r="N25" i="7"/>
  <c r="M25" i="7"/>
  <c r="L25" i="7"/>
  <c r="K25" i="7"/>
  <c r="J25" i="7"/>
  <c r="I25" i="7"/>
  <c r="H25" i="7"/>
  <c r="G25" i="7"/>
  <c r="F25" i="7"/>
  <c r="E25" i="7"/>
  <c r="D25" i="7"/>
  <c r="C25" i="7"/>
  <c r="B25" i="7"/>
  <c r="A25" i="7"/>
  <c r="V24" i="7"/>
  <c r="U24" i="7"/>
  <c r="T24" i="7"/>
  <c r="S24" i="7"/>
  <c r="R24" i="7"/>
  <c r="Q24" i="7"/>
  <c r="P24" i="7"/>
  <c r="O24" i="7"/>
  <c r="N24" i="7"/>
  <c r="M24" i="7"/>
  <c r="L24" i="7"/>
  <c r="K24" i="7"/>
  <c r="J24" i="7"/>
  <c r="I24" i="7"/>
  <c r="H24" i="7"/>
  <c r="G24" i="7"/>
  <c r="F24" i="7"/>
  <c r="E24" i="7"/>
  <c r="D24" i="7"/>
  <c r="C24" i="7"/>
  <c r="B24" i="7"/>
  <c r="A24" i="7"/>
  <c r="V23" i="7"/>
  <c r="U23" i="7"/>
  <c r="T23" i="7"/>
  <c r="S23" i="7"/>
  <c r="R23" i="7"/>
  <c r="Q23" i="7"/>
  <c r="P23" i="7"/>
  <c r="O23" i="7"/>
  <c r="N23" i="7"/>
  <c r="M23" i="7"/>
  <c r="L23" i="7"/>
  <c r="K23" i="7"/>
  <c r="J23" i="7"/>
  <c r="I23" i="7"/>
  <c r="H23" i="7"/>
  <c r="G23" i="7"/>
  <c r="F23" i="7"/>
  <c r="E23" i="7"/>
  <c r="D23" i="7"/>
  <c r="C23" i="7"/>
  <c r="B23" i="7"/>
  <c r="A23" i="7"/>
  <c r="V22" i="7"/>
  <c r="U22" i="7"/>
  <c r="T22" i="7"/>
  <c r="S22" i="7"/>
  <c r="R22" i="7"/>
  <c r="Q22" i="7"/>
  <c r="P22" i="7"/>
  <c r="O22" i="7"/>
  <c r="N22" i="7"/>
  <c r="M22" i="7"/>
  <c r="L22" i="7"/>
  <c r="K22" i="7"/>
  <c r="J22" i="7"/>
  <c r="I22" i="7"/>
  <c r="H22" i="7"/>
  <c r="G22" i="7"/>
  <c r="F22" i="7"/>
  <c r="E22" i="7"/>
  <c r="D22" i="7"/>
  <c r="C22" i="7"/>
  <c r="B22" i="7"/>
  <c r="A22" i="7"/>
  <c r="V21" i="7"/>
  <c r="U21" i="7"/>
  <c r="T21" i="7"/>
  <c r="S21" i="7"/>
  <c r="R21" i="7"/>
  <c r="Q21" i="7"/>
  <c r="P21" i="7"/>
  <c r="O21" i="7"/>
  <c r="N21" i="7"/>
  <c r="M21" i="7"/>
  <c r="L21" i="7"/>
  <c r="K21" i="7"/>
  <c r="J21" i="7"/>
  <c r="I21" i="7"/>
  <c r="H21" i="7"/>
  <c r="G21" i="7"/>
  <c r="F21" i="7"/>
  <c r="E21" i="7"/>
  <c r="D21" i="7"/>
  <c r="C21" i="7"/>
  <c r="B21" i="7"/>
  <c r="A21" i="7"/>
  <c r="V20" i="7"/>
  <c r="U20" i="7"/>
  <c r="T20" i="7"/>
  <c r="S20" i="7"/>
  <c r="R20" i="7"/>
  <c r="Q20" i="7"/>
  <c r="P20" i="7"/>
  <c r="O20" i="7"/>
  <c r="N20" i="7"/>
  <c r="M20" i="7"/>
  <c r="L20" i="7"/>
  <c r="K20" i="7"/>
  <c r="J20" i="7"/>
  <c r="I20" i="7"/>
  <c r="H20" i="7"/>
  <c r="G20" i="7"/>
  <c r="F20" i="7"/>
  <c r="E20" i="7"/>
  <c r="D20" i="7"/>
  <c r="C20" i="7"/>
  <c r="B20" i="7"/>
  <c r="A20" i="7"/>
  <c r="V17" i="7"/>
  <c r="U17" i="7"/>
  <c r="Y14" i="36" s="1"/>
  <c r="T17" i="7"/>
  <c r="X14" i="36" s="1"/>
  <c r="S17" i="7"/>
  <c r="W14" i="36" s="1"/>
  <c r="R17" i="7"/>
  <c r="V14" i="36" s="1"/>
  <c r="Q17" i="7"/>
  <c r="U14" i="36" s="1"/>
  <c r="P17" i="7"/>
  <c r="T14" i="36" s="1"/>
  <c r="O17" i="7"/>
  <c r="S14" i="36" s="1"/>
  <c r="N17" i="7"/>
  <c r="R14" i="36" s="1"/>
  <c r="M17" i="7"/>
  <c r="Q14" i="36" s="1"/>
  <c r="L17" i="7"/>
  <c r="K17" i="7"/>
  <c r="P16" i="36" s="1"/>
  <c r="Q16" i="36" s="1"/>
  <c r="R16" i="36" s="1"/>
  <c r="S16" i="36" s="1"/>
  <c r="T16" i="36" s="1"/>
  <c r="U16" i="36" s="1"/>
  <c r="V16" i="36" s="1"/>
  <c r="W16" i="36" s="1"/>
  <c r="X16" i="36" s="1"/>
  <c r="Y16" i="36" s="1"/>
  <c r="J17" i="7"/>
  <c r="I17" i="7"/>
  <c r="H17" i="7"/>
  <c r="J15" i="36" s="1"/>
  <c r="K15" i="36" s="1"/>
  <c r="L15" i="36" s="1"/>
  <c r="M15" i="36" s="1"/>
  <c r="N15" i="36" s="1"/>
  <c r="O15" i="36" s="1"/>
  <c r="G17" i="7"/>
  <c r="O13" i="36" s="1"/>
  <c r="F17" i="7"/>
  <c r="N12" i="36" s="1"/>
  <c r="E17" i="7"/>
  <c r="M12" i="36" s="1"/>
  <c r="D17" i="7"/>
  <c r="L12" i="36" s="1"/>
  <c r="C17" i="7"/>
  <c r="K12" i="36" s="1"/>
  <c r="B17" i="7"/>
  <c r="J12" i="36" s="1"/>
  <c r="A17" i="7"/>
  <c r="I12" i="36" s="1"/>
  <c r="I11" i="36" s="1"/>
  <c r="V16" i="7"/>
  <c r="U16" i="7"/>
  <c r="T16" i="7"/>
  <c r="S16" i="7"/>
  <c r="R16" i="7"/>
  <c r="Q16" i="7"/>
  <c r="P16" i="7"/>
  <c r="O16" i="7"/>
  <c r="N16" i="7"/>
  <c r="M16" i="7"/>
  <c r="L16" i="7"/>
  <c r="K16" i="7"/>
  <c r="J16" i="7"/>
  <c r="I16" i="7"/>
  <c r="H16" i="7"/>
  <c r="G16" i="7"/>
  <c r="F16" i="7"/>
  <c r="E16" i="7"/>
  <c r="D16" i="7"/>
  <c r="C16" i="7"/>
  <c r="B16" i="7"/>
  <c r="A16" i="7"/>
  <c r="V15" i="7"/>
  <c r="U15" i="7"/>
  <c r="T15" i="7"/>
  <c r="S15" i="7"/>
  <c r="R15" i="7"/>
  <c r="Q15" i="7"/>
  <c r="P15" i="7"/>
  <c r="O15" i="7"/>
  <c r="N15" i="7"/>
  <c r="M15" i="7"/>
  <c r="L15" i="7"/>
  <c r="K15" i="7"/>
  <c r="J15" i="7"/>
  <c r="I15" i="7"/>
  <c r="H15" i="7"/>
  <c r="G15" i="7"/>
  <c r="F15" i="7"/>
  <c r="E15" i="7"/>
  <c r="D15" i="7"/>
  <c r="C15" i="7"/>
  <c r="B15" i="7"/>
  <c r="A15" i="7"/>
  <c r="V14" i="7"/>
  <c r="U14" i="7"/>
  <c r="T14" i="7"/>
  <c r="S14" i="7"/>
  <c r="R14" i="7"/>
  <c r="Q14" i="7"/>
  <c r="P14" i="7"/>
  <c r="O14" i="7"/>
  <c r="N14" i="7"/>
  <c r="M14" i="7"/>
  <c r="L14" i="7"/>
  <c r="K14" i="7"/>
  <c r="J14" i="7"/>
  <c r="I14" i="7"/>
  <c r="H14" i="7"/>
  <c r="G14" i="7"/>
  <c r="F14" i="7"/>
  <c r="E14" i="7"/>
  <c r="D14" i="7"/>
  <c r="C14" i="7"/>
  <c r="B14" i="7"/>
  <c r="A14" i="7"/>
  <c r="V13" i="7"/>
  <c r="U13" i="7"/>
  <c r="T13" i="7"/>
  <c r="S13" i="7"/>
  <c r="R13" i="7"/>
  <c r="Q13" i="7"/>
  <c r="P13" i="7"/>
  <c r="O13" i="7"/>
  <c r="N13" i="7"/>
  <c r="M13" i="7"/>
  <c r="L13" i="7"/>
  <c r="K13" i="7"/>
  <c r="J13" i="7"/>
  <c r="I13" i="7"/>
  <c r="H13" i="7"/>
  <c r="G13" i="7"/>
  <c r="F13" i="7"/>
  <c r="E13" i="7"/>
  <c r="D13" i="7"/>
  <c r="C13" i="7"/>
  <c r="B13" i="7"/>
  <c r="A13" i="7"/>
  <c r="V12" i="7"/>
  <c r="U12" i="7"/>
  <c r="T12" i="7"/>
  <c r="S12" i="7"/>
  <c r="R12" i="7"/>
  <c r="Q12" i="7"/>
  <c r="P12" i="7"/>
  <c r="O12" i="7"/>
  <c r="N12" i="7"/>
  <c r="M12" i="7"/>
  <c r="L12" i="7"/>
  <c r="K12" i="7"/>
  <c r="J12" i="7"/>
  <c r="I12" i="7"/>
  <c r="H12" i="7"/>
  <c r="G12" i="7"/>
  <c r="F12" i="7"/>
  <c r="E12" i="7"/>
  <c r="D12" i="7"/>
  <c r="C12" i="7"/>
  <c r="B12" i="7"/>
  <c r="A12" i="7"/>
  <c r="V9" i="7"/>
  <c r="U9" i="7"/>
  <c r="Y6" i="36" s="1"/>
  <c r="T9" i="7"/>
  <c r="X6" i="36" s="1"/>
  <c r="S9" i="7"/>
  <c r="W6" i="36" s="1"/>
  <c r="R9" i="7"/>
  <c r="V6" i="36" s="1"/>
  <c r="Q9" i="7"/>
  <c r="U6" i="36" s="1"/>
  <c r="P9" i="7"/>
  <c r="T6" i="36" s="1"/>
  <c r="O9" i="7"/>
  <c r="S6" i="36" s="1"/>
  <c r="N9" i="7"/>
  <c r="R6" i="36" s="1"/>
  <c r="M9" i="7"/>
  <c r="Q6" i="36" s="1"/>
  <c r="L9" i="7"/>
  <c r="P6" i="36" s="1"/>
  <c r="K9" i="7"/>
  <c r="P8" i="36" s="1"/>
  <c r="Q8" i="36" s="1"/>
  <c r="R8" i="36" s="1"/>
  <c r="S8" i="36" s="1"/>
  <c r="T8" i="36" s="1"/>
  <c r="U8" i="36" s="1"/>
  <c r="V8" i="36" s="1"/>
  <c r="W8" i="36" s="1"/>
  <c r="X8" i="36" s="1"/>
  <c r="Y8" i="36" s="1"/>
  <c r="J9" i="7"/>
  <c r="I9" i="7"/>
  <c r="H9" i="7"/>
  <c r="J7" i="36" s="1"/>
  <c r="K7" i="36" s="1"/>
  <c r="L7" i="36" s="1"/>
  <c r="M7" i="36" s="1"/>
  <c r="N7" i="36" s="1"/>
  <c r="O7" i="36" s="1"/>
  <c r="G9" i="7"/>
  <c r="O5" i="36" s="1"/>
  <c r="F9" i="7"/>
  <c r="N4" i="36" s="1"/>
  <c r="E9" i="7"/>
  <c r="M4" i="36" s="1"/>
  <c r="D9" i="7"/>
  <c r="L4" i="36" s="1"/>
  <c r="C9" i="7"/>
  <c r="K4" i="36" s="1"/>
  <c r="B9" i="7"/>
  <c r="J4" i="36" s="1"/>
  <c r="A9" i="7"/>
  <c r="I4" i="36" s="1"/>
  <c r="I3" i="36" s="1"/>
  <c r="V8" i="7"/>
  <c r="U8" i="7"/>
  <c r="T8" i="7"/>
  <c r="S8" i="7"/>
  <c r="R8" i="7"/>
  <c r="Q8" i="7"/>
  <c r="P8" i="7"/>
  <c r="O8" i="7"/>
  <c r="N8" i="7"/>
  <c r="M8" i="7"/>
  <c r="L8" i="7"/>
  <c r="K8" i="7"/>
  <c r="J8" i="7"/>
  <c r="I8" i="7"/>
  <c r="H8" i="7"/>
  <c r="G8" i="7"/>
  <c r="F8" i="7"/>
  <c r="E8" i="7"/>
  <c r="D8" i="7"/>
  <c r="C8" i="7"/>
  <c r="B8" i="7"/>
  <c r="A8" i="7"/>
  <c r="V7" i="7"/>
  <c r="U7" i="7"/>
  <c r="T7" i="7"/>
  <c r="S7" i="7"/>
  <c r="R7" i="7"/>
  <c r="Q7" i="7"/>
  <c r="P7" i="7"/>
  <c r="O7" i="7"/>
  <c r="N7" i="7"/>
  <c r="M7" i="7"/>
  <c r="L7" i="7"/>
  <c r="K7" i="7"/>
  <c r="J7" i="7"/>
  <c r="I7" i="7"/>
  <c r="H7" i="7"/>
  <c r="G7" i="7"/>
  <c r="F7" i="7"/>
  <c r="E7" i="7"/>
  <c r="D7" i="7"/>
  <c r="C7" i="7"/>
  <c r="B7" i="7"/>
  <c r="A7" i="7"/>
  <c r="V6" i="7"/>
  <c r="U6" i="7"/>
  <c r="T6" i="7"/>
  <c r="S6" i="7"/>
  <c r="R6" i="7"/>
  <c r="Q6" i="7"/>
  <c r="P6" i="7"/>
  <c r="O6" i="7"/>
  <c r="N6" i="7"/>
  <c r="M6" i="7"/>
  <c r="L6" i="7"/>
  <c r="K6" i="7"/>
  <c r="J6" i="7"/>
  <c r="I6" i="7"/>
  <c r="H6" i="7"/>
  <c r="G6" i="7"/>
  <c r="F6" i="7"/>
  <c r="E6" i="7"/>
  <c r="D6" i="7"/>
  <c r="C6" i="7"/>
  <c r="B6" i="7"/>
  <c r="A6" i="7"/>
  <c r="V5" i="7"/>
  <c r="U5" i="7"/>
  <c r="T5" i="7"/>
  <c r="S5" i="7"/>
  <c r="R5" i="7"/>
  <c r="Q5" i="7"/>
  <c r="P5" i="7"/>
  <c r="O5" i="7"/>
  <c r="N5" i="7"/>
  <c r="M5" i="7"/>
  <c r="L5" i="7"/>
  <c r="K5" i="7"/>
  <c r="J5" i="7"/>
  <c r="I5" i="7"/>
  <c r="H5" i="7"/>
  <c r="G5" i="7"/>
  <c r="F5" i="7"/>
  <c r="E5" i="7"/>
  <c r="D5" i="7"/>
  <c r="C5" i="7"/>
  <c r="B5" i="7"/>
  <c r="A5" i="7"/>
  <c r="V4" i="7"/>
  <c r="U4" i="7"/>
  <c r="T4" i="7"/>
  <c r="S4" i="7"/>
  <c r="R4" i="7"/>
  <c r="Q4" i="7"/>
  <c r="P4" i="7"/>
  <c r="O4" i="7"/>
  <c r="N4" i="7"/>
  <c r="M4" i="7"/>
  <c r="L4" i="7"/>
  <c r="K4" i="7"/>
  <c r="J4" i="7"/>
  <c r="I4" i="7"/>
  <c r="H4" i="7"/>
  <c r="G4" i="7"/>
  <c r="F4" i="7"/>
  <c r="E4" i="7"/>
  <c r="D4" i="7"/>
  <c r="C4" i="7"/>
  <c r="B4" i="7"/>
  <c r="A4" i="7"/>
  <c r="V27" i="6"/>
  <c r="U27" i="6"/>
  <c r="T27" i="6"/>
  <c r="S27" i="6"/>
  <c r="R27" i="6"/>
  <c r="Q27" i="6"/>
  <c r="P27" i="6"/>
  <c r="O27" i="6"/>
  <c r="N27" i="6"/>
  <c r="M27" i="6"/>
  <c r="L27" i="6"/>
  <c r="K27" i="6"/>
  <c r="J27" i="6"/>
  <c r="I27" i="6"/>
  <c r="H27" i="6"/>
  <c r="G27" i="6"/>
  <c r="F27" i="6"/>
  <c r="E27" i="6"/>
  <c r="D27" i="6"/>
  <c r="C27" i="6"/>
  <c r="B27" i="6"/>
  <c r="A27" i="6"/>
  <c r="V26" i="6"/>
  <c r="U26" i="6"/>
  <c r="T26" i="6"/>
  <c r="S26" i="6"/>
  <c r="R26" i="6"/>
  <c r="Q26" i="6"/>
  <c r="P26" i="6"/>
  <c r="O26" i="6"/>
  <c r="N26" i="6"/>
  <c r="M26" i="6"/>
  <c r="L26" i="6"/>
  <c r="K26" i="6"/>
  <c r="J26" i="6"/>
  <c r="I26" i="6"/>
  <c r="H26" i="6"/>
  <c r="G26" i="6"/>
  <c r="F26" i="6"/>
  <c r="E26" i="6"/>
  <c r="D26" i="6"/>
  <c r="C26" i="6"/>
  <c r="B26" i="6"/>
  <c r="A26" i="6"/>
  <c r="V25" i="6"/>
  <c r="U25" i="6"/>
  <c r="T25" i="6"/>
  <c r="S25" i="6"/>
  <c r="R25" i="6"/>
  <c r="Q25" i="6"/>
  <c r="P25" i="6"/>
  <c r="O25" i="6"/>
  <c r="N25" i="6"/>
  <c r="M25" i="6"/>
  <c r="L25" i="6"/>
  <c r="K25" i="6"/>
  <c r="J25" i="6"/>
  <c r="I25" i="6"/>
  <c r="H25" i="6"/>
  <c r="G25" i="6"/>
  <c r="F25" i="6"/>
  <c r="E25" i="6"/>
  <c r="D25" i="6"/>
  <c r="C25" i="6"/>
  <c r="B25" i="6"/>
  <c r="A25" i="6"/>
  <c r="V24" i="6"/>
  <c r="U24" i="6"/>
  <c r="T24" i="6"/>
  <c r="S24" i="6"/>
  <c r="R24" i="6"/>
  <c r="Q24" i="6"/>
  <c r="P24" i="6"/>
  <c r="O24" i="6"/>
  <c r="N24" i="6"/>
  <c r="M24" i="6"/>
  <c r="L24" i="6"/>
  <c r="K24" i="6"/>
  <c r="J24" i="6"/>
  <c r="I24" i="6"/>
  <c r="H24" i="6"/>
  <c r="G24" i="6"/>
  <c r="F24" i="6"/>
  <c r="E24" i="6"/>
  <c r="D24" i="6"/>
  <c r="C24" i="6"/>
  <c r="B24" i="6"/>
  <c r="A24" i="6"/>
  <c r="V23" i="6"/>
  <c r="U23" i="6"/>
  <c r="T23" i="6"/>
  <c r="S23" i="6"/>
  <c r="R23" i="6"/>
  <c r="Q23" i="6"/>
  <c r="P23" i="6"/>
  <c r="O23" i="6"/>
  <c r="N23" i="6"/>
  <c r="M23" i="6"/>
  <c r="L23" i="6"/>
  <c r="K23" i="6"/>
  <c r="J23" i="6"/>
  <c r="I23" i="6"/>
  <c r="H23" i="6"/>
  <c r="G23" i="6"/>
  <c r="F23" i="6"/>
  <c r="E23" i="6"/>
  <c r="D23" i="6"/>
  <c r="C23" i="6"/>
  <c r="B23" i="6"/>
  <c r="A23" i="6"/>
  <c r="V22" i="6"/>
  <c r="U22" i="6"/>
  <c r="T22" i="6"/>
  <c r="S22" i="6"/>
  <c r="R22" i="6"/>
  <c r="Q22" i="6"/>
  <c r="P22" i="6"/>
  <c r="O22" i="6"/>
  <c r="N22" i="6"/>
  <c r="M22" i="6"/>
  <c r="L22" i="6"/>
  <c r="K22" i="6"/>
  <c r="J22" i="6"/>
  <c r="I22" i="6"/>
  <c r="H22" i="6"/>
  <c r="G22" i="6"/>
  <c r="F22" i="6"/>
  <c r="E22" i="6"/>
  <c r="D22" i="6"/>
  <c r="C22" i="6"/>
  <c r="B22" i="6"/>
  <c r="A22" i="6"/>
  <c r="V18" i="6"/>
  <c r="U18" i="6"/>
  <c r="Y14" i="35" s="1"/>
  <c r="T18" i="6"/>
  <c r="X14" i="35" s="1"/>
  <c r="S18" i="6"/>
  <c r="W14" i="35" s="1"/>
  <c r="R18" i="6"/>
  <c r="V14" i="35" s="1"/>
  <c r="Q18" i="6"/>
  <c r="U14" i="35" s="1"/>
  <c r="P18" i="6"/>
  <c r="T14" i="35" s="1"/>
  <c r="O18" i="6"/>
  <c r="S14" i="35" s="1"/>
  <c r="N18" i="6"/>
  <c r="R14" i="35" s="1"/>
  <c r="M18" i="6"/>
  <c r="Q14" i="35" s="1"/>
  <c r="L18" i="6"/>
  <c r="P14" i="35" s="1"/>
  <c r="K18" i="6"/>
  <c r="P16" i="35" s="1"/>
  <c r="Q16" i="35" s="1"/>
  <c r="R16" i="35" s="1"/>
  <c r="S16" i="35" s="1"/>
  <c r="T16" i="35" s="1"/>
  <c r="U16" i="35" s="1"/>
  <c r="V16" i="35" s="1"/>
  <c r="W16" i="35" s="1"/>
  <c r="X16" i="35" s="1"/>
  <c r="Y16" i="35" s="1"/>
  <c r="J18" i="6"/>
  <c r="I18" i="6"/>
  <c r="H18" i="6"/>
  <c r="J15" i="35" s="1"/>
  <c r="K15" i="35" s="1"/>
  <c r="L15" i="35" s="1"/>
  <c r="M15" i="35" s="1"/>
  <c r="N15" i="35" s="1"/>
  <c r="O15" i="35" s="1"/>
  <c r="G18" i="6"/>
  <c r="O13" i="35" s="1"/>
  <c r="F18" i="6"/>
  <c r="N12" i="35" s="1"/>
  <c r="E18" i="6"/>
  <c r="M12" i="35" s="1"/>
  <c r="D18" i="6"/>
  <c r="L12" i="35" s="1"/>
  <c r="C18" i="6"/>
  <c r="K12" i="35" s="1"/>
  <c r="B18" i="6"/>
  <c r="J12" i="35" s="1"/>
  <c r="V17" i="6"/>
  <c r="U17" i="6"/>
  <c r="T17" i="6"/>
  <c r="S17" i="6"/>
  <c r="R17" i="6"/>
  <c r="Q17" i="6"/>
  <c r="P17" i="6"/>
  <c r="O17" i="6"/>
  <c r="N17" i="6"/>
  <c r="M17" i="6"/>
  <c r="L17" i="6"/>
  <c r="K17" i="6"/>
  <c r="J17" i="6"/>
  <c r="I17" i="6"/>
  <c r="H17" i="6"/>
  <c r="G17" i="6"/>
  <c r="F17" i="6"/>
  <c r="E17" i="6"/>
  <c r="D17" i="6"/>
  <c r="C17" i="6"/>
  <c r="B17" i="6"/>
  <c r="A17" i="6"/>
  <c r="V16" i="6"/>
  <c r="U16" i="6"/>
  <c r="T16" i="6"/>
  <c r="S16" i="6"/>
  <c r="R16" i="6"/>
  <c r="Q16" i="6"/>
  <c r="P16" i="6"/>
  <c r="O16" i="6"/>
  <c r="N16" i="6"/>
  <c r="M16" i="6"/>
  <c r="L16" i="6"/>
  <c r="K16" i="6"/>
  <c r="J16" i="6"/>
  <c r="I16" i="6"/>
  <c r="H16" i="6"/>
  <c r="G16" i="6"/>
  <c r="F16" i="6"/>
  <c r="E16" i="6"/>
  <c r="D16" i="6"/>
  <c r="C16" i="6"/>
  <c r="B16" i="6"/>
  <c r="A16" i="6"/>
  <c r="V15" i="6"/>
  <c r="U15" i="6"/>
  <c r="T15" i="6"/>
  <c r="S15" i="6"/>
  <c r="R15" i="6"/>
  <c r="Q15" i="6"/>
  <c r="P15" i="6"/>
  <c r="O15" i="6"/>
  <c r="N15" i="6"/>
  <c r="M15" i="6"/>
  <c r="L15" i="6"/>
  <c r="K15" i="6"/>
  <c r="J15" i="6"/>
  <c r="I15" i="6"/>
  <c r="H15" i="6"/>
  <c r="G15" i="6"/>
  <c r="F15" i="6"/>
  <c r="E15" i="6"/>
  <c r="D15" i="6"/>
  <c r="C15" i="6"/>
  <c r="B15" i="6"/>
  <c r="A15" i="6"/>
  <c r="V14" i="6"/>
  <c r="U14" i="6"/>
  <c r="T14" i="6"/>
  <c r="S14" i="6"/>
  <c r="R14" i="6"/>
  <c r="Q14" i="6"/>
  <c r="P14" i="6"/>
  <c r="O14" i="6"/>
  <c r="N14" i="6"/>
  <c r="M14" i="6"/>
  <c r="L14" i="6"/>
  <c r="K14" i="6"/>
  <c r="J14" i="6"/>
  <c r="I14" i="6"/>
  <c r="H14" i="6"/>
  <c r="G14" i="6"/>
  <c r="F14" i="6"/>
  <c r="E14" i="6"/>
  <c r="D14" i="6"/>
  <c r="C14" i="6"/>
  <c r="B14" i="6"/>
  <c r="A14" i="6"/>
  <c r="V13" i="6"/>
  <c r="U13" i="6"/>
  <c r="T13" i="6"/>
  <c r="S13" i="6"/>
  <c r="R13" i="6"/>
  <c r="Q13" i="6"/>
  <c r="P13" i="6"/>
  <c r="O13" i="6"/>
  <c r="N13" i="6"/>
  <c r="M13" i="6"/>
  <c r="L13" i="6"/>
  <c r="K13" i="6"/>
  <c r="J13" i="6"/>
  <c r="I13" i="6"/>
  <c r="H13" i="6"/>
  <c r="G13" i="6"/>
  <c r="F13" i="6"/>
  <c r="E13" i="6"/>
  <c r="D13" i="6"/>
  <c r="C13" i="6"/>
  <c r="B13" i="6"/>
  <c r="A13" i="6"/>
  <c r="V12" i="6"/>
  <c r="U12" i="6"/>
  <c r="T12" i="6"/>
  <c r="S12" i="6"/>
  <c r="R12" i="6"/>
  <c r="Q12" i="6"/>
  <c r="P12" i="6"/>
  <c r="O12" i="6"/>
  <c r="N12" i="6"/>
  <c r="M12" i="6"/>
  <c r="L12" i="6"/>
  <c r="K12" i="6"/>
  <c r="J12" i="6"/>
  <c r="I12" i="6"/>
  <c r="H12" i="6"/>
  <c r="G12" i="6"/>
  <c r="F12" i="6"/>
  <c r="E12" i="6"/>
  <c r="D12" i="6"/>
  <c r="C12" i="6"/>
  <c r="B12" i="6"/>
  <c r="A12" i="6"/>
  <c r="V9" i="6"/>
  <c r="U9" i="6"/>
  <c r="Y6" i="35" s="1"/>
  <c r="T9" i="6"/>
  <c r="S9" i="6"/>
  <c r="R9" i="6"/>
  <c r="V6" i="35" s="1"/>
  <c r="Q9" i="6"/>
  <c r="P9" i="6"/>
  <c r="O9" i="6"/>
  <c r="N9" i="6"/>
  <c r="R6" i="35" s="1"/>
  <c r="M9" i="6"/>
  <c r="Q6" i="35" s="1"/>
  <c r="L9" i="6"/>
  <c r="K9" i="6"/>
  <c r="P8" i="35" s="1"/>
  <c r="Q8" i="35" s="1"/>
  <c r="R8" i="35" s="1"/>
  <c r="S8" i="35" s="1"/>
  <c r="T8" i="35" s="1"/>
  <c r="U8" i="35" s="1"/>
  <c r="V8" i="35" s="1"/>
  <c r="W8" i="35" s="1"/>
  <c r="X8" i="35" s="1"/>
  <c r="Y8" i="35" s="1"/>
  <c r="J9" i="6"/>
  <c r="I9" i="6"/>
  <c r="H9" i="6"/>
  <c r="J7" i="35" s="1"/>
  <c r="K7" i="35" s="1"/>
  <c r="L7" i="35" s="1"/>
  <c r="M7" i="35" s="1"/>
  <c r="N7" i="35" s="1"/>
  <c r="O7" i="35" s="1"/>
  <c r="G9" i="6"/>
  <c r="F9" i="6"/>
  <c r="N4" i="35" s="1"/>
  <c r="E9" i="6"/>
  <c r="D9" i="6"/>
  <c r="C9" i="6"/>
  <c r="B9" i="6"/>
  <c r="J4" i="35" s="1"/>
  <c r="A9" i="6"/>
  <c r="I4" i="35" s="1"/>
  <c r="I3" i="35" s="1"/>
  <c r="V8" i="6"/>
  <c r="U8" i="6"/>
  <c r="T8" i="6"/>
  <c r="S8" i="6"/>
  <c r="R8" i="6"/>
  <c r="Q8" i="6"/>
  <c r="P8" i="6"/>
  <c r="O8" i="6"/>
  <c r="N8" i="6"/>
  <c r="M8" i="6"/>
  <c r="L8" i="6"/>
  <c r="K8" i="6"/>
  <c r="J8" i="6"/>
  <c r="I8" i="6"/>
  <c r="H8" i="6"/>
  <c r="G8" i="6"/>
  <c r="F8" i="6"/>
  <c r="E8" i="6"/>
  <c r="D8" i="6"/>
  <c r="C8" i="6"/>
  <c r="B8" i="6"/>
  <c r="A8" i="6"/>
  <c r="V7" i="6"/>
  <c r="U7" i="6"/>
  <c r="T7" i="6"/>
  <c r="S7" i="6"/>
  <c r="R7" i="6"/>
  <c r="Q7" i="6"/>
  <c r="P7" i="6"/>
  <c r="O7" i="6"/>
  <c r="N7" i="6"/>
  <c r="M7" i="6"/>
  <c r="L7" i="6"/>
  <c r="K7" i="6"/>
  <c r="J7" i="6"/>
  <c r="I7" i="6"/>
  <c r="H7" i="6"/>
  <c r="G7" i="6"/>
  <c r="F7" i="6"/>
  <c r="E7" i="6"/>
  <c r="D7" i="6"/>
  <c r="C7" i="6"/>
  <c r="B7" i="6"/>
  <c r="A7" i="6"/>
  <c r="V6" i="6"/>
  <c r="U6" i="6"/>
  <c r="T6" i="6"/>
  <c r="S6" i="6"/>
  <c r="R6" i="6"/>
  <c r="Q6" i="6"/>
  <c r="P6" i="6"/>
  <c r="O6" i="6"/>
  <c r="N6" i="6"/>
  <c r="M6" i="6"/>
  <c r="L6" i="6"/>
  <c r="K6" i="6"/>
  <c r="J6" i="6"/>
  <c r="I6" i="6"/>
  <c r="H6" i="6"/>
  <c r="G6" i="6"/>
  <c r="F6" i="6"/>
  <c r="E6" i="6"/>
  <c r="D6" i="6"/>
  <c r="C6" i="6"/>
  <c r="B6" i="6"/>
  <c r="A6" i="6"/>
  <c r="V5" i="6"/>
  <c r="U5" i="6"/>
  <c r="T5" i="6"/>
  <c r="S5" i="6"/>
  <c r="R5" i="6"/>
  <c r="Q5" i="6"/>
  <c r="P5" i="6"/>
  <c r="O5" i="6"/>
  <c r="N5" i="6"/>
  <c r="M5" i="6"/>
  <c r="L5" i="6"/>
  <c r="K5" i="6"/>
  <c r="J5" i="6"/>
  <c r="I5" i="6"/>
  <c r="H5" i="6"/>
  <c r="G5" i="6"/>
  <c r="F5" i="6"/>
  <c r="E5" i="6"/>
  <c r="D5" i="6"/>
  <c r="C5" i="6"/>
  <c r="B5" i="6"/>
  <c r="A5" i="6"/>
  <c r="V4" i="6"/>
  <c r="U4" i="6"/>
  <c r="T4" i="6"/>
  <c r="S4" i="6"/>
  <c r="R4" i="6"/>
  <c r="Q4" i="6"/>
  <c r="P4" i="6"/>
  <c r="O4" i="6"/>
  <c r="N4" i="6"/>
  <c r="M4" i="6"/>
  <c r="L4" i="6"/>
  <c r="K4" i="6"/>
  <c r="J4" i="6"/>
  <c r="I4" i="6"/>
  <c r="H4" i="6"/>
  <c r="G4" i="6"/>
  <c r="F4" i="6"/>
  <c r="E4" i="6"/>
  <c r="D4" i="6"/>
  <c r="C4" i="6"/>
  <c r="B4" i="6"/>
  <c r="A4" i="6"/>
  <c r="A34" i="4"/>
  <c r="I28" i="34" s="1"/>
  <c r="I27" i="34" s="1"/>
  <c r="A33" i="4"/>
  <c r="A32" i="4"/>
  <c r="A31" i="4"/>
  <c r="A30" i="4"/>
  <c r="A29" i="4"/>
  <c r="A16" i="4"/>
  <c r="A15" i="4"/>
  <c r="A14" i="4"/>
  <c r="A13" i="4"/>
  <c r="A12" i="4"/>
  <c r="I12" i="33"/>
  <c r="I11" i="33" s="1"/>
  <c r="I52" i="31"/>
  <c r="I51" i="31" s="1"/>
  <c r="I44" i="31"/>
  <c r="I43" i="31" s="1"/>
  <c r="I36" i="31"/>
  <c r="I35" i="31" s="1"/>
  <c r="I28" i="31"/>
  <c r="I27" i="31" s="1"/>
  <c r="A29" i="3"/>
  <c r="A30" i="3" s="1"/>
  <c r="A28" i="3"/>
  <c r="A27" i="3"/>
  <c r="A26" i="3"/>
  <c r="A25" i="3"/>
  <c r="A18" i="3"/>
  <c r="A19" i="3" s="1"/>
  <c r="A17" i="3"/>
  <c r="A16" i="3"/>
  <c r="A15" i="3"/>
  <c r="A14" i="3"/>
  <c r="V7" i="3"/>
  <c r="U7" i="3"/>
  <c r="Y6" i="33" s="1"/>
  <c r="T7" i="3"/>
  <c r="X6" i="33" s="1"/>
  <c r="S7" i="3"/>
  <c r="W6" i="33" s="1"/>
  <c r="R7" i="3"/>
  <c r="V6" i="33" s="1"/>
  <c r="Q7" i="3"/>
  <c r="U6" i="33" s="1"/>
  <c r="P7" i="3"/>
  <c r="T6" i="33" s="1"/>
  <c r="O7" i="3"/>
  <c r="S6" i="33" s="1"/>
  <c r="N7" i="3"/>
  <c r="R6" i="33" s="1"/>
  <c r="M7" i="3"/>
  <c r="Q6" i="33" s="1"/>
  <c r="L7" i="3"/>
  <c r="P6" i="33" s="1"/>
  <c r="K7" i="3"/>
  <c r="P8" i="33" s="1"/>
  <c r="Q8" i="33" s="1"/>
  <c r="R8" i="33" s="1"/>
  <c r="S8" i="33" s="1"/>
  <c r="T8" i="33" s="1"/>
  <c r="U8" i="33" s="1"/>
  <c r="V8" i="33" s="1"/>
  <c r="W8" i="33" s="1"/>
  <c r="X8" i="33" s="1"/>
  <c r="Y8" i="33" s="1"/>
  <c r="H7" i="3"/>
  <c r="J7" i="33" s="1"/>
  <c r="K7" i="33" s="1"/>
  <c r="L7" i="33" s="1"/>
  <c r="M7" i="33" s="1"/>
  <c r="N7" i="33" s="1"/>
  <c r="O7" i="33" s="1"/>
  <c r="G7" i="3"/>
  <c r="O5" i="33" s="1"/>
  <c r="F7" i="3"/>
  <c r="N4" i="33" s="1"/>
  <c r="E7" i="3"/>
  <c r="M4" i="33" s="1"/>
  <c r="D7" i="3"/>
  <c r="L4" i="33" s="1"/>
  <c r="C7" i="3"/>
  <c r="K4" i="33" s="1"/>
  <c r="B7" i="3"/>
  <c r="J4" i="33" s="1"/>
  <c r="A7" i="3"/>
  <c r="V6" i="3"/>
  <c r="U6" i="3"/>
  <c r="T6" i="3"/>
  <c r="S6" i="3"/>
  <c r="R6" i="3"/>
  <c r="Q6" i="3"/>
  <c r="P6" i="3"/>
  <c r="O6" i="3"/>
  <c r="N6" i="3"/>
  <c r="M6" i="3"/>
  <c r="L6" i="3"/>
  <c r="K6" i="3"/>
  <c r="H6" i="3"/>
  <c r="G6" i="3"/>
  <c r="F6" i="3"/>
  <c r="E6" i="3"/>
  <c r="D6" i="3"/>
  <c r="C6" i="3"/>
  <c r="B6" i="3"/>
  <c r="A6" i="3"/>
  <c r="V5" i="3"/>
  <c r="U5" i="3"/>
  <c r="T5" i="3"/>
  <c r="S5" i="3"/>
  <c r="R5" i="3"/>
  <c r="Q5" i="3"/>
  <c r="P5" i="3"/>
  <c r="O5" i="3"/>
  <c r="N5" i="3"/>
  <c r="M5" i="3"/>
  <c r="L5" i="3"/>
  <c r="K5" i="3"/>
  <c r="H5" i="3"/>
  <c r="G5" i="3"/>
  <c r="F5" i="3"/>
  <c r="E5" i="3"/>
  <c r="D5" i="3"/>
  <c r="C5" i="3"/>
  <c r="B5" i="3"/>
  <c r="A5" i="3"/>
  <c r="V4" i="3"/>
  <c r="U4" i="3"/>
  <c r="T4" i="3"/>
  <c r="S4" i="3"/>
  <c r="R4" i="3"/>
  <c r="Q4" i="3"/>
  <c r="P4" i="3"/>
  <c r="O4" i="3"/>
  <c r="N4" i="3"/>
  <c r="M4" i="3"/>
  <c r="L4" i="3"/>
  <c r="K4" i="3"/>
  <c r="H4" i="3"/>
  <c r="G4" i="3"/>
  <c r="F4" i="3"/>
  <c r="E4" i="3"/>
  <c r="D4" i="3"/>
  <c r="C4" i="3"/>
  <c r="B4" i="3"/>
  <c r="A4" i="3"/>
  <c r="A46" i="25"/>
  <c r="A45" i="25"/>
  <c r="A44" i="25"/>
  <c r="V38" i="25"/>
  <c r="U38" i="25"/>
  <c r="Y40" i="32" s="1"/>
  <c r="T38" i="25"/>
  <c r="X40" i="32" s="1"/>
  <c r="S38" i="25"/>
  <c r="W40" i="32" s="1"/>
  <c r="R38" i="25"/>
  <c r="V40" i="32" s="1"/>
  <c r="Q38" i="25"/>
  <c r="U40" i="32" s="1"/>
  <c r="P38" i="25"/>
  <c r="T40" i="32" s="1"/>
  <c r="O38" i="25"/>
  <c r="S40" i="32" s="1"/>
  <c r="N38" i="25"/>
  <c r="R40" i="32" s="1"/>
  <c r="M38" i="25"/>
  <c r="Q40" i="32" s="1"/>
  <c r="L38" i="25"/>
  <c r="P40" i="32" s="1"/>
  <c r="K38" i="25"/>
  <c r="P42" i="32" s="1"/>
  <c r="Q42" i="32" s="1"/>
  <c r="R42" i="32" s="1"/>
  <c r="S42" i="32" s="1"/>
  <c r="T42" i="32" s="1"/>
  <c r="U42" i="32" s="1"/>
  <c r="V42" i="32" s="1"/>
  <c r="W42" i="32" s="1"/>
  <c r="X42" i="32" s="1"/>
  <c r="Y42" i="32" s="1"/>
  <c r="J38" i="25"/>
  <c r="I38" i="25"/>
  <c r="H38" i="25"/>
  <c r="J41" i="32" s="1"/>
  <c r="K41" i="32" s="1"/>
  <c r="L41" i="32" s="1"/>
  <c r="M41" i="32" s="1"/>
  <c r="N41" i="32" s="1"/>
  <c r="O41" i="32" s="1"/>
  <c r="G38" i="25"/>
  <c r="O39" i="32" s="1"/>
  <c r="F38" i="25"/>
  <c r="N38" i="32" s="1"/>
  <c r="E38" i="25"/>
  <c r="M38" i="32" s="1"/>
  <c r="D38" i="25"/>
  <c r="L38" i="32" s="1"/>
  <c r="C38" i="25"/>
  <c r="K38" i="32" s="1"/>
  <c r="B38" i="25"/>
  <c r="J38" i="32" s="1"/>
  <c r="A38" i="25"/>
  <c r="V37" i="25"/>
  <c r="U37" i="25"/>
  <c r="T37" i="25"/>
  <c r="S37" i="25"/>
  <c r="R37" i="25"/>
  <c r="Q37" i="25"/>
  <c r="P37" i="25"/>
  <c r="O37" i="25"/>
  <c r="N37" i="25"/>
  <c r="M37" i="25"/>
  <c r="L37" i="25"/>
  <c r="K37" i="25"/>
  <c r="J37" i="25"/>
  <c r="I37" i="25"/>
  <c r="H37" i="25"/>
  <c r="G37" i="25"/>
  <c r="F37" i="25"/>
  <c r="E37" i="25"/>
  <c r="D37" i="25"/>
  <c r="C37" i="25"/>
  <c r="B37" i="25"/>
  <c r="A37" i="25"/>
  <c r="V36" i="25"/>
  <c r="U36" i="25"/>
  <c r="T36" i="25"/>
  <c r="S36" i="25"/>
  <c r="R36" i="25"/>
  <c r="Q36" i="25"/>
  <c r="P36" i="25"/>
  <c r="O36" i="25"/>
  <c r="N36" i="25"/>
  <c r="M36" i="25"/>
  <c r="L36" i="25"/>
  <c r="K36" i="25"/>
  <c r="P34" i="32" s="1"/>
  <c r="Q34" i="32" s="1"/>
  <c r="R34" i="32" s="1"/>
  <c r="S34" i="32" s="1"/>
  <c r="T34" i="32" s="1"/>
  <c r="U34" i="32" s="1"/>
  <c r="V34" i="32" s="1"/>
  <c r="W34" i="32" s="1"/>
  <c r="X34" i="32" s="1"/>
  <c r="Y34" i="32" s="1"/>
  <c r="J36" i="25"/>
  <c r="I36" i="25"/>
  <c r="H36" i="25"/>
  <c r="J33" i="32" s="1"/>
  <c r="K33" i="32" s="1"/>
  <c r="L33" i="32" s="1"/>
  <c r="M33" i="32" s="1"/>
  <c r="N33" i="32" s="1"/>
  <c r="O33" i="32" s="1"/>
  <c r="G36" i="25"/>
  <c r="F36" i="25"/>
  <c r="E36" i="25"/>
  <c r="D36" i="25"/>
  <c r="C36" i="25"/>
  <c r="B36" i="25"/>
  <c r="A36" i="25"/>
  <c r="A30" i="25"/>
  <c r="A29" i="25"/>
  <c r="A28" i="25"/>
  <c r="A22" i="25"/>
  <c r="A21" i="25"/>
  <c r="A20" i="25"/>
  <c r="A14" i="25"/>
  <c r="A13" i="25"/>
  <c r="A12" i="25"/>
  <c r="A6" i="25"/>
  <c r="A5" i="25"/>
  <c r="A4" i="25"/>
  <c r="A69" i="2"/>
  <c r="A70" i="2" s="1"/>
  <c r="A71" i="2" s="1"/>
  <c r="A72" i="2" s="1"/>
  <c r="A68" i="2"/>
  <c r="A67" i="2"/>
  <c r="A60" i="2"/>
  <c r="A61" i="2" s="1"/>
  <c r="A62" i="2" s="1"/>
  <c r="A63" i="2" s="1"/>
  <c r="A59" i="2"/>
  <c r="A58" i="2"/>
  <c r="A53" i="2"/>
  <c r="A52" i="2"/>
  <c r="A51" i="2"/>
  <c r="A50" i="2"/>
  <c r="A49" i="2"/>
  <c r="A44" i="2"/>
  <c r="A43" i="2"/>
  <c r="A42" i="2"/>
  <c r="A41" i="2"/>
  <c r="A40" i="2"/>
  <c r="A36" i="2"/>
  <c r="A35" i="2"/>
  <c r="A34" i="2"/>
  <c r="A33" i="2"/>
  <c r="A32" i="2"/>
  <c r="A31" i="2"/>
  <c r="A27" i="2"/>
  <c r="A26" i="2"/>
  <c r="A25" i="2"/>
  <c r="A24" i="2"/>
  <c r="A23" i="2"/>
  <c r="A22" i="2"/>
  <c r="A18" i="2"/>
  <c r="A17" i="2"/>
  <c r="A16" i="2"/>
  <c r="A15" i="2"/>
  <c r="A14" i="2"/>
  <c r="A13" i="2"/>
  <c r="A9" i="2"/>
  <c r="A8" i="2"/>
  <c r="A7" i="2"/>
  <c r="A6" i="2"/>
  <c r="A5" i="2"/>
  <c r="A4" i="2"/>
  <c r="A2" i="2"/>
  <c r="I1" i="33" s="1"/>
  <c r="A123" i="1"/>
  <c r="A122" i="1"/>
  <c r="A121" i="1"/>
  <c r="A120" i="1"/>
  <c r="A119" i="1"/>
  <c r="A118" i="1"/>
  <c r="A115" i="1"/>
  <c r="A114" i="1"/>
  <c r="A113" i="1"/>
  <c r="A112" i="1"/>
  <c r="A111" i="1"/>
  <c r="A110" i="1"/>
  <c r="A107" i="1"/>
  <c r="A106" i="1"/>
  <c r="A105" i="1"/>
  <c r="A104" i="1"/>
  <c r="A103" i="1"/>
  <c r="A102" i="1"/>
  <c r="A99" i="1"/>
  <c r="A98" i="1"/>
  <c r="A97" i="1"/>
  <c r="A96" i="1"/>
  <c r="A95" i="1"/>
  <c r="A94" i="1"/>
  <c r="A91" i="1"/>
  <c r="A90" i="1"/>
  <c r="A89" i="1"/>
  <c r="A88" i="1"/>
  <c r="A87" i="1"/>
  <c r="A86" i="1"/>
  <c r="A38" i="1"/>
  <c r="A39" i="1" s="1"/>
  <c r="A40" i="1" s="1"/>
  <c r="A41" i="1" s="1"/>
  <c r="A37" i="1"/>
  <c r="A36" i="1"/>
  <c r="A33" i="1"/>
  <c r="A32" i="1"/>
  <c r="A31" i="1"/>
  <c r="A30" i="1"/>
  <c r="A29" i="1"/>
  <c r="A28" i="1"/>
  <c r="A25" i="1"/>
  <c r="A24" i="1"/>
  <c r="A23" i="1"/>
  <c r="A22" i="1"/>
  <c r="A21" i="1"/>
  <c r="A20" i="1"/>
  <c r="A17" i="1"/>
  <c r="A16" i="1"/>
  <c r="A15" i="1"/>
  <c r="A14" i="1"/>
  <c r="A13" i="1"/>
  <c r="A12" i="1"/>
  <c r="A9" i="1"/>
  <c r="A8" i="1"/>
  <c r="A7" i="1"/>
  <c r="A6" i="1"/>
  <c r="A5" i="1"/>
  <c r="A4" i="1"/>
  <c r="M20" i="35" l="1"/>
  <c r="AA12" i="7"/>
  <c r="Z12" i="7" s="1"/>
  <c r="Y12" i="7"/>
  <c r="X12" i="7" s="1"/>
  <c r="Y16" i="7"/>
  <c r="X16" i="7" s="1"/>
  <c r="AA16" i="7"/>
  <c r="Z16" i="7" s="1"/>
  <c r="AA22" i="7"/>
  <c r="Z22" i="7" s="1"/>
  <c r="Y22" i="7"/>
  <c r="X22" i="7" s="1"/>
  <c r="Y15" i="7"/>
  <c r="X15" i="7" s="1"/>
  <c r="AA15" i="7"/>
  <c r="Z15" i="7" s="1"/>
  <c r="AA21" i="7"/>
  <c r="Z21" i="7" s="1"/>
  <c r="Y21" i="7"/>
  <c r="X21" i="7" s="1"/>
  <c r="Y14" i="7"/>
  <c r="X14" i="7" s="1"/>
  <c r="AA14" i="7"/>
  <c r="Z14" i="7" s="1"/>
  <c r="AA20" i="7"/>
  <c r="Z20" i="7" s="1"/>
  <c r="Y20" i="7"/>
  <c r="X20" i="7" s="1"/>
  <c r="AA24" i="7"/>
  <c r="Z24" i="7" s="1"/>
  <c r="Y24" i="7"/>
  <c r="X24" i="7" s="1"/>
  <c r="AA13" i="7"/>
  <c r="Z13" i="7" s="1"/>
  <c r="Y13" i="7"/>
  <c r="X13" i="7" s="1"/>
  <c r="P14" i="36"/>
  <c r="Y17" i="7"/>
  <c r="X17" i="7" s="1"/>
  <c r="AA17" i="7"/>
  <c r="Z17" i="7" s="1"/>
  <c r="Y23" i="7"/>
  <c r="X23" i="7" s="1"/>
  <c r="AA23" i="7"/>
  <c r="Z23" i="7" s="1"/>
  <c r="AA25" i="7"/>
  <c r="Z25" i="7" s="1"/>
  <c r="Y25" i="7"/>
  <c r="X25" i="7" s="1"/>
  <c r="K20" i="35"/>
  <c r="W22" i="35"/>
  <c r="L20" i="35"/>
  <c r="P22" i="35"/>
  <c r="X22" i="35"/>
  <c r="O21" i="35"/>
  <c r="S22" i="35"/>
  <c r="T22" i="35"/>
  <c r="U22" i="35"/>
  <c r="U6" i="35"/>
  <c r="M4" i="35"/>
  <c r="J23" i="35"/>
  <c r="K23" i="35" s="1"/>
  <c r="L23" i="35" s="1"/>
  <c r="M23" i="35" s="1"/>
  <c r="N23" i="35" s="1"/>
  <c r="O23" i="35" s="1"/>
  <c r="Q22" i="35"/>
  <c r="Y22" i="35"/>
  <c r="T6" i="35"/>
  <c r="L4" i="35"/>
  <c r="P24" i="35"/>
  <c r="Q24" i="35" s="1"/>
  <c r="R24" i="35" s="1"/>
  <c r="S24" i="35" s="1"/>
  <c r="T24" i="35" s="1"/>
  <c r="U24" i="35" s="1"/>
  <c r="V24" i="35" s="1"/>
  <c r="W24" i="35" s="1"/>
  <c r="X24" i="35" s="1"/>
  <c r="Y24" i="35" s="1"/>
  <c r="R22" i="35"/>
  <c r="I20" i="32"/>
  <c r="I19" i="32" s="1"/>
  <c r="A23" i="25"/>
  <c r="A24" i="25" s="1"/>
  <c r="A25" i="25" s="1"/>
  <c r="I38" i="32"/>
  <c r="I37" i="32" s="1"/>
  <c r="A39" i="25"/>
  <c r="A40" i="25" s="1"/>
  <c r="A41" i="25" s="1"/>
  <c r="I46" i="32"/>
  <c r="I45" i="32" s="1"/>
  <c r="A47" i="25"/>
  <c r="A48" i="25" s="1"/>
  <c r="A49" i="25" s="1"/>
  <c r="S6" i="35"/>
  <c r="K4" i="35"/>
  <c r="J20" i="35"/>
  <c r="I28" i="32"/>
  <c r="I27" i="32" s="1"/>
  <c r="A31" i="25"/>
  <c r="A32" i="25" s="1"/>
  <c r="A33" i="25" s="1"/>
  <c r="X6" i="35"/>
  <c r="P6" i="35"/>
  <c r="V22" i="35"/>
  <c r="W6" i="35"/>
  <c r="O5" i="35"/>
  <c r="N20" i="35"/>
  <c r="I12" i="32"/>
  <c r="I11" i="32" s="1"/>
  <c r="A15" i="25"/>
  <c r="A16" i="25" s="1"/>
  <c r="A17" i="25" s="1"/>
  <c r="I4" i="33"/>
  <c r="I3" i="33" s="1"/>
  <c r="A8" i="3"/>
  <c r="I12" i="34"/>
  <c r="I11" i="34" s="1"/>
  <c r="A17" i="4"/>
  <c r="I20" i="35"/>
  <c r="N738" i="56"/>
  <c r="K738" i="56" s="1"/>
  <c r="J739" i="56"/>
  <c r="M737" i="56"/>
  <c r="L737" i="56"/>
  <c r="O736" i="56"/>
  <c r="P736" i="56"/>
  <c r="N642" i="56"/>
  <c r="K642" i="56" s="1"/>
  <c r="J643" i="56"/>
  <c r="L641" i="56"/>
  <c r="M641" i="56"/>
  <c r="P640" i="56"/>
  <c r="O640" i="56"/>
  <c r="J547" i="56"/>
  <c r="N451" i="56"/>
  <c r="K451" i="56" s="1"/>
  <c r="J452" i="56"/>
  <c r="M450" i="56"/>
  <c r="L450" i="56"/>
  <c r="P449" i="56"/>
  <c r="O449" i="56"/>
  <c r="O351" i="56"/>
  <c r="P351" i="56"/>
  <c r="N353" i="56"/>
  <c r="K353" i="56" s="1"/>
  <c r="J354" i="56"/>
  <c r="M352" i="56"/>
  <c r="L352" i="56"/>
  <c r="N257" i="56"/>
  <c r="K257" i="56" s="1"/>
  <c r="J258" i="56"/>
  <c r="M256" i="56"/>
  <c r="L256" i="56"/>
  <c r="P255" i="56"/>
  <c r="O255" i="56"/>
  <c r="P159" i="56"/>
  <c r="O159" i="56"/>
  <c r="N161" i="56"/>
  <c r="K161" i="56" s="1"/>
  <c r="J162" i="56"/>
  <c r="M160" i="56"/>
  <c r="L160" i="56"/>
  <c r="I60" i="36"/>
  <c r="I59" i="36" s="1"/>
  <c r="A72" i="7"/>
  <c r="A73" i="7" s="1"/>
  <c r="I68" i="36"/>
  <c r="I67" i="36" s="1"/>
  <c r="A81" i="7"/>
  <c r="A82" i="7" s="1"/>
  <c r="I4" i="32"/>
  <c r="I3" i="32" s="1"/>
  <c r="A7" i="25"/>
  <c r="A8" i="25" s="1"/>
  <c r="A9" i="25" s="1"/>
  <c r="I1" i="32"/>
  <c r="I20" i="31"/>
  <c r="I19" i="31" s="1"/>
  <c r="I12" i="31"/>
  <c r="I11" i="31" s="1"/>
  <c r="I1" i="31"/>
  <c r="I4" i="31"/>
  <c r="I3" i="31" s="1"/>
  <c r="I36" i="30"/>
  <c r="I35" i="30" s="1"/>
  <c r="I28" i="30"/>
  <c r="I27" i="30" s="1"/>
  <c r="I20" i="30"/>
  <c r="I19" i="30" s="1"/>
  <c r="I12" i="30"/>
  <c r="I11" i="30" s="1"/>
  <c r="I1" i="30"/>
  <c r="I4" i="30"/>
  <c r="I3" i="30" s="1"/>
  <c r="P737" i="56" l="1"/>
  <c r="O737" i="56"/>
  <c r="N739" i="56"/>
  <c r="K739" i="56" s="1"/>
  <c r="J740" i="56"/>
  <c r="M738" i="56"/>
  <c r="L738" i="56"/>
  <c r="P641" i="56"/>
  <c r="O641" i="56"/>
  <c r="N643" i="56"/>
  <c r="K643" i="56" s="1"/>
  <c r="J644" i="56"/>
  <c r="M642" i="56"/>
  <c r="L642" i="56"/>
  <c r="J548" i="56"/>
  <c r="J453" i="56"/>
  <c r="N452" i="56"/>
  <c r="K452" i="56" s="1"/>
  <c r="P450" i="56"/>
  <c r="O450" i="56"/>
  <c r="L451" i="56"/>
  <c r="M451" i="56"/>
  <c r="M353" i="56"/>
  <c r="L353" i="56"/>
  <c r="O352" i="56"/>
  <c r="P352" i="56"/>
  <c r="N354" i="56"/>
  <c r="K354" i="56" s="1"/>
  <c r="J355" i="56"/>
  <c r="P256" i="56"/>
  <c r="O256" i="56"/>
  <c r="N258" i="56"/>
  <c r="K258" i="56" s="1"/>
  <c r="J259" i="56"/>
  <c r="M257" i="56"/>
  <c r="L257" i="56"/>
  <c r="P160" i="56"/>
  <c r="O160" i="56"/>
  <c r="N162" i="56"/>
  <c r="K162" i="56" s="1"/>
  <c r="J163" i="56"/>
  <c r="M161" i="56"/>
  <c r="L161" i="56"/>
  <c r="AA98" i="27"/>
  <c r="Z98" i="27"/>
  <c r="AA129" i="27"/>
  <c r="Z129" i="27"/>
  <c r="AA128" i="27"/>
  <c r="Z128" i="27"/>
  <c r="AA127" i="27"/>
  <c r="Z127" i="27"/>
  <c r="AA126" i="27"/>
  <c r="Z126" i="27"/>
  <c r="AA125" i="27"/>
  <c r="Z125" i="27"/>
  <c r="AA124" i="27"/>
  <c r="Z124" i="27"/>
  <c r="AA123" i="27"/>
  <c r="Z123" i="27"/>
  <c r="AA122" i="27"/>
  <c r="Z122" i="27"/>
  <c r="AA121" i="27"/>
  <c r="Z121" i="27"/>
  <c r="AA120" i="27"/>
  <c r="Z120" i="27"/>
  <c r="AA119" i="27"/>
  <c r="Z119" i="27"/>
  <c r="AA118" i="27"/>
  <c r="Z118" i="27"/>
  <c r="AA117" i="27"/>
  <c r="Z117" i="27"/>
  <c r="AA116" i="27"/>
  <c r="Z116" i="27"/>
  <c r="AA115" i="27"/>
  <c r="Z115" i="27"/>
  <c r="AA114" i="27"/>
  <c r="Z114" i="27"/>
  <c r="AA113" i="27"/>
  <c r="Z113" i="27"/>
  <c r="AA112" i="27"/>
  <c r="Z112" i="27"/>
  <c r="AA111" i="27"/>
  <c r="Z111" i="27"/>
  <c r="AA110" i="27"/>
  <c r="Z110" i="27"/>
  <c r="AA109" i="27"/>
  <c r="Z109" i="27"/>
  <c r="AA108" i="27"/>
  <c r="Z108" i="27"/>
  <c r="AA107" i="27"/>
  <c r="Z107" i="27"/>
  <c r="AA106" i="27"/>
  <c r="Z106" i="27"/>
  <c r="AA105" i="27"/>
  <c r="Z105" i="27"/>
  <c r="AA104" i="27"/>
  <c r="Z104" i="27"/>
  <c r="AA103" i="27"/>
  <c r="Z103" i="27"/>
  <c r="F129" i="27"/>
  <c r="E129" i="27"/>
  <c r="F128" i="27"/>
  <c r="E128" i="27"/>
  <c r="F127" i="27"/>
  <c r="E127" i="27"/>
  <c r="F126" i="27"/>
  <c r="E126" i="27"/>
  <c r="F125" i="27"/>
  <c r="E125" i="27"/>
  <c r="F124" i="27"/>
  <c r="E124" i="27"/>
  <c r="F123" i="27"/>
  <c r="E123" i="27"/>
  <c r="F122" i="27"/>
  <c r="E122" i="27"/>
  <c r="F121" i="27"/>
  <c r="E121" i="27"/>
  <c r="F120" i="27"/>
  <c r="E120" i="27"/>
  <c r="F119" i="27"/>
  <c r="E119" i="27"/>
  <c r="F118" i="27"/>
  <c r="E118" i="27"/>
  <c r="F117" i="27"/>
  <c r="E117" i="27"/>
  <c r="F116" i="27"/>
  <c r="E116" i="27"/>
  <c r="F115" i="27"/>
  <c r="E115" i="27"/>
  <c r="F114" i="27"/>
  <c r="E114" i="27"/>
  <c r="F113" i="27"/>
  <c r="E113" i="27"/>
  <c r="F112" i="27"/>
  <c r="E112" i="27"/>
  <c r="F111" i="27"/>
  <c r="E111" i="27"/>
  <c r="F110" i="27"/>
  <c r="E110" i="27"/>
  <c r="F109" i="27"/>
  <c r="E109" i="27"/>
  <c r="F108" i="27"/>
  <c r="E108" i="27"/>
  <c r="F107" i="27"/>
  <c r="E107" i="27"/>
  <c r="F106" i="27"/>
  <c r="E106" i="27"/>
  <c r="F105" i="27"/>
  <c r="E105" i="27"/>
  <c r="F104" i="27"/>
  <c r="E104" i="27"/>
  <c r="F103" i="27"/>
  <c r="E103" i="27"/>
  <c r="F99" i="27"/>
  <c r="E99" i="27"/>
  <c r="F98" i="27"/>
  <c r="E98" i="27"/>
  <c r="F97" i="27"/>
  <c r="E97" i="27"/>
  <c r="F96" i="27"/>
  <c r="E96" i="27"/>
  <c r="F95" i="27"/>
  <c r="E95" i="27"/>
  <c r="F94" i="27"/>
  <c r="E94" i="27"/>
  <c r="F93" i="27"/>
  <c r="E93" i="27"/>
  <c r="F92" i="27"/>
  <c r="E92" i="27"/>
  <c r="F91" i="27"/>
  <c r="E91" i="27"/>
  <c r="F90" i="27"/>
  <c r="E90" i="27"/>
  <c r="F89" i="27"/>
  <c r="E89" i="27"/>
  <c r="F88" i="27"/>
  <c r="E88" i="27"/>
  <c r="F87" i="27"/>
  <c r="E87" i="27"/>
  <c r="F86" i="27"/>
  <c r="E86" i="27"/>
  <c r="F85" i="27"/>
  <c r="E85" i="27"/>
  <c r="F84" i="27"/>
  <c r="E84" i="27"/>
  <c r="F83" i="27"/>
  <c r="E83" i="27"/>
  <c r="F82" i="27"/>
  <c r="E82" i="27"/>
  <c r="F81" i="27"/>
  <c r="E81" i="27"/>
  <c r="F80" i="27"/>
  <c r="E80" i="27"/>
  <c r="F79" i="27"/>
  <c r="E79" i="27"/>
  <c r="F78" i="27"/>
  <c r="E78" i="27"/>
  <c r="F77" i="27"/>
  <c r="E77" i="27"/>
  <c r="F76" i="27"/>
  <c r="E76" i="27"/>
  <c r="F75" i="27"/>
  <c r="E75" i="27"/>
  <c r="F74" i="27"/>
  <c r="E74" i="27"/>
  <c r="F73" i="27"/>
  <c r="E73" i="27"/>
  <c r="F72" i="27"/>
  <c r="E72" i="27"/>
  <c r="F71" i="27"/>
  <c r="E71" i="27"/>
  <c r="F70" i="27"/>
  <c r="E70" i="27"/>
  <c r="F69" i="27"/>
  <c r="E69" i="27"/>
  <c r="F68" i="27"/>
  <c r="E68" i="27"/>
  <c r="F67" i="27"/>
  <c r="E67" i="27"/>
  <c r="F66" i="27"/>
  <c r="E66" i="27"/>
  <c r="F65" i="27"/>
  <c r="E65" i="27"/>
  <c r="F64" i="27"/>
  <c r="E64" i="27"/>
  <c r="F63" i="27"/>
  <c r="E63" i="27"/>
  <c r="F62" i="27"/>
  <c r="E62" i="27"/>
  <c r="F61" i="27"/>
  <c r="E61" i="27"/>
  <c r="F60" i="27"/>
  <c r="E60" i="27"/>
  <c r="F59" i="27"/>
  <c r="E59" i="27"/>
  <c r="F58" i="27"/>
  <c r="E58" i="27"/>
  <c r="F57" i="27"/>
  <c r="E57" i="27"/>
  <c r="F56" i="27"/>
  <c r="E56" i="27"/>
  <c r="F55" i="27"/>
  <c r="E55" i="27"/>
  <c r="F54" i="27"/>
  <c r="E54" i="27"/>
  <c r="F53" i="27"/>
  <c r="E53" i="27"/>
  <c r="F52" i="27"/>
  <c r="E52" i="27"/>
  <c r="F51" i="27"/>
  <c r="E51" i="27"/>
  <c r="F50" i="27"/>
  <c r="E50" i="27"/>
  <c r="F49" i="27"/>
  <c r="E49" i="27"/>
  <c r="F48" i="27"/>
  <c r="E48" i="27"/>
  <c r="F47" i="27"/>
  <c r="E47" i="27"/>
  <c r="F46" i="27"/>
  <c r="E46" i="27"/>
  <c r="F45" i="27"/>
  <c r="E45" i="27"/>
  <c r="F44" i="27"/>
  <c r="E44" i="27"/>
  <c r="F43" i="27"/>
  <c r="E43" i="27"/>
  <c r="F42" i="27"/>
  <c r="E42" i="27"/>
  <c r="F41" i="27"/>
  <c r="E41" i="27"/>
  <c r="F40" i="27"/>
  <c r="E40" i="27"/>
  <c r="F39" i="27"/>
  <c r="E39" i="27"/>
  <c r="F38" i="27"/>
  <c r="E38" i="27"/>
  <c r="F37" i="27"/>
  <c r="E37" i="27"/>
  <c r="F36" i="27"/>
  <c r="E36" i="27"/>
  <c r="F35" i="27"/>
  <c r="E35" i="27"/>
  <c r="F34" i="27"/>
  <c r="E34" i="27"/>
  <c r="F33" i="27"/>
  <c r="E33" i="27"/>
  <c r="F32" i="27"/>
  <c r="E32" i="27"/>
  <c r="F31" i="27"/>
  <c r="E31" i="27"/>
  <c r="F30" i="27"/>
  <c r="E30" i="27"/>
  <c r="F29" i="27"/>
  <c r="E29" i="27"/>
  <c r="F28" i="27"/>
  <c r="E28" i="27"/>
  <c r="F27" i="27"/>
  <c r="E27" i="27"/>
  <c r="F26" i="27"/>
  <c r="E26" i="27"/>
  <c r="F25" i="27"/>
  <c r="E25" i="27"/>
  <c r="F24" i="27"/>
  <c r="E24" i="27"/>
  <c r="F22" i="27"/>
  <c r="E22" i="27"/>
  <c r="F21" i="27"/>
  <c r="E21" i="27"/>
  <c r="F20" i="27"/>
  <c r="E20" i="27"/>
  <c r="F19" i="27"/>
  <c r="E19" i="27"/>
  <c r="F18" i="27"/>
  <c r="E18" i="27"/>
  <c r="F17" i="27"/>
  <c r="E17" i="27"/>
  <c r="F16" i="27"/>
  <c r="E16" i="27"/>
  <c r="F15" i="27"/>
  <c r="E15" i="27"/>
  <c r="F14" i="27"/>
  <c r="E14" i="27"/>
  <c r="F13" i="27"/>
  <c r="E13" i="27"/>
  <c r="F12" i="27"/>
  <c r="E12" i="27"/>
  <c r="F11" i="27"/>
  <c r="E11" i="27"/>
  <c r="F10" i="27"/>
  <c r="E10" i="27"/>
  <c r="F9" i="27"/>
  <c r="E9" i="27"/>
  <c r="F8" i="27"/>
  <c r="E8" i="27"/>
  <c r="F7" i="27"/>
  <c r="E7" i="27"/>
  <c r="I129" i="27"/>
  <c r="I128" i="27"/>
  <c r="I127" i="27"/>
  <c r="I126" i="27"/>
  <c r="I125" i="27"/>
  <c r="I124" i="27"/>
  <c r="I123" i="27"/>
  <c r="I122" i="27"/>
  <c r="I121" i="27"/>
  <c r="I120" i="27"/>
  <c r="I119" i="27"/>
  <c r="I118" i="27"/>
  <c r="I117" i="27"/>
  <c r="I116" i="27"/>
  <c r="I115" i="27"/>
  <c r="I114" i="27"/>
  <c r="I113" i="27"/>
  <c r="I112" i="27"/>
  <c r="I111" i="27"/>
  <c r="I110" i="27"/>
  <c r="I109" i="27"/>
  <c r="I108" i="27"/>
  <c r="I107" i="27"/>
  <c r="I106" i="27"/>
  <c r="I105" i="27"/>
  <c r="I104" i="27"/>
  <c r="I103" i="27"/>
  <c r="I99" i="27"/>
  <c r="I98" i="27"/>
  <c r="I97" i="27"/>
  <c r="I96" i="27"/>
  <c r="I95" i="27"/>
  <c r="I94" i="27"/>
  <c r="I93" i="27"/>
  <c r="I92" i="27"/>
  <c r="I91" i="27"/>
  <c r="I90" i="27"/>
  <c r="I89" i="27"/>
  <c r="I88" i="27"/>
  <c r="I87" i="27"/>
  <c r="I86" i="27"/>
  <c r="I85" i="27"/>
  <c r="I84" i="27"/>
  <c r="I83" i="27"/>
  <c r="I82" i="27"/>
  <c r="I81" i="27"/>
  <c r="I80" i="27"/>
  <c r="I79" i="27"/>
  <c r="I78" i="27"/>
  <c r="I77" i="27"/>
  <c r="I76" i="27"/>
  <c r="I75" i="27"/>
  <c r="I74" i="27"/>
  <c r="I73" i="27"/>
  <c r="I72" i="27"/>
  <c r="I71" i="27"/>
  <c r="I70" i="27"/>
  <c r="I69" i="27"/>
  <c r="I68" i="27"/>
  <c r="I67" i="27"/>
  <c r="I66" i="27"/>
  <c r="I65" i="27"/>
  <c r="I64" i="27"/>
  <c r="I63" i="27"/>
  <c r="I62" i="27"/>
  <c r="I61" i="27"/>
  <c r="I60" i="27"/>
  <c r="I59" i="27"/>
  <c r="I58" i="27"/>
  <c r="I57" i="27"/>
  <c r="I56" i="27"/>
  <c r="I55" i="27"/>
  <c r="I54" i="27"/>
  <c r="I53" i="27"/>
  <c r="I52" i="27"/>
  <c r="I51" i="27"/>
  <c r="I50" i="27"/>
  <c r="I49" i="27"/>
  <c r="I48" i="27"/>
  <c r="I47" i="27"/>
  <c r="I46" i="27"/>
  <c r="I45" i="27"/>
  <c r="I44" i="27"/>
  <c r="I43" i="27"/>
  <c r="I42" i="27"/>
  <c r="I41" i="27"/>
  <c r="I40" i="27"/>
  <c r="I39" i="27"/>
  <c r="I38" i="27"/>
  <c r="I37" i="27"/>
  <c r="I36" i="27"/>
  <c r="I35" i="27"/>
  <c r="I34" i="27"/>
  <c r="I33" i="27"/>
  <c r="I32" i="27"/>
  <c r="I31" i="27"/>
  <c r="I30" i="27"/>
  <c r="I29" i="27"/>
  <c r="I28" i="27"/>
  <c r="I27" i="27"/>
  <c r="I26" i="27"/>
  <c r="I25" i="27"/>
  <c r="I24" i="27"/>
  <c r="I22" i="27"/>
  <c r="I21" i="27"/>
  <c r="I20" i="27"/>
  <c r="I19" i="27"/>
  <c r="I18" i="27"/>
  <c r="I17" i="27"/>
  <c r="I16" i="27"/>
  <c r="I15" i="27"/>
  <c r="I14" i="27"/>
  <c r="I13" i="27"/>
  <c r="I12" i="27"/>
  <c r="I11" i="27"/>
  <c r="I10" i="27"/>
  <c r="I9" i="27"/>
  <c r="I8" i="27"/>
  <c r="I7" i="27"/>
  <c r="L129" i="27"/>
  <c r="L128" i="27"/>
  <c r="L127" i="27"/>
  <c r="L126" i="27"/>
  <c r="L125" i="27"/>
  <c r="L124" i="27"/>
  <c r="L123" i="27"/>
  <c r="L122" i="27"/>
  <c r="L121" i="27"/>
  <c r="L120" i="27"/>
  <c r="L119" i="27"/>
  <c r="L118" i="27"/>
  <c r="L117" i="27"/>
  <c r="L116" i="27"/>
  <c r="L115" i="27"/>
  <c r="L114" i="27"/>
  <c r="L113" i="27"/>
  <c r="L112" i="27"/>
  <c r="L111" i="27"/>
  <c r="L110" i="27"/>
  <c r="L109" i="27"/>
  <c r="L108" i="27"/>
  <c r="L107" i="27"/>
  <c r="L106" i="27"/>
  <c r="L105" i="27"/>
  <c r="L104" i="27"/>
  <c r="L103" i="27"/>
  <c r="L99" i="27"/>
  <c r="L98" i="27"/>
  <c r="L97" i="27"/>
  <c r="L96" i="27"/>
  <c r="L95" i="27"/>
  <c r="L94" i="27"/>
  <c r="L93" i="27"/>
  <c r="L92" i="27"/>
  <c r="L91" i="27"/>
  <c r="L90" i="27"/>
  <c r="L89" i="27"/>
  <c r="L88" i="27"/>
  <c r="L87" i="27"/>
  <c r="L86" i="27"/>
  <c r="L85" i="27"/>
  <c r="L84" i="27"/>
  <c r="L83" i="27"/>
  <c r="L82" i="27"/>
  <c r="L81" i="27"/>
  <c r="L80" i="27"/>
  <c r="L79" i="27"/>
  <c r="L78" i="27"/>
  <c r="L77" i="27"/>
  <c r="L76" i="27"/>
  <c r="L75" i="27"/>
  <c r="L74" i="27"/>
  <c r="L73" i="27"/>
  <c r="L72" i="27"/>
  <c r="L71" i="27"/>
  <c r="L70" i="27"/>
  <c r="L69" i="27"/>
  <c r="L68" i="27"/>
  <c r="L67" i="27"/>
  <c r="L66" i="27"/>
  <c r="L65" i="27"/>
  <c r="L64" i="27"/>
  <c r="L63" i="27"/>
  <c r="L62" i="27"/>
  <c r="L61" i="27"/>
  <c r="L60" i="27"/>
  <c r="L59" i="27"/>
  <c r="L58" i="27"/>
  <c r="L57" i="27"/>
  <c r="L56" i="27"/>
  <c r="L55" i="27"/>
  <c r="L54" i="27"/>
  <c r="L53" i="27"/>
  <c r="L52" i="27"/>
  <c r="L51" i="27"/>
  <c r="L50" i="27"/>
  <c r="L49" i="27"/>
  <c r="L48" i="27"/>
  <c r="L47" i="27"/>
  <c r="L46" i="27"/>
  <c r="L45" i="27"/>
  <c r="L44" i="27"/>
  <c r="L43" i="27"/>
  <c r="L42" i="27"/>
  <c r="L41" i="27"/>
  <c r="L40" i="27"/>
  <c r="L39" i="27"/>
  <c r="L38" i="27"/>
  <c r="L37" i="27"/>
  <c r="L36" i="27"/>
  <c r="L35" i="27"/>
  <c r="L34" i="27"/>
  <c r="L33" i="27"/>
  <c r="L32" i="27"/>
  <c r="L31" i="27"/>
  <c r="L30" i="27"/>
  <c r="L29" i="27"/>
  <c r="L28" i="27"/>
  <c r="L27" i="27"/>
  <c r="L26" i="27"/>
  <c r="L25" i="27"/>
  <c r="L24" i="27"/>
  <c r="L22" i="27"/>
  <c r="L21" i="27"/>
  <c r="L20" i="27"/>
  <c r="L19" i="27"/>
  <c r="L18" i="27"/>
  <c r="L17" i="27"/>
  <c r="L16" i="27"/>
  <c r="L15" i="27"/>
  <c r="L14" i="27"/>
  <c r="L13" i="27"/>
  <c r="L12" i="27"/>
  <c r="L11" i="27"/>
  <c r="L10" i="27"/>
  <c r="L9" i="27"/>
  <c r="L8" i="27"/>
  <c r="L7" i="27"/>
  <c r="Q129" i="27"/>
  <c r="P129" i="27"/>
  <c r="Q128" i="27"/>
  <c r="P128" i="27"/>
  <c r="Q127" i="27"/>
  <c r="P127" i="27"/>
  <c r="Q126" i="27"/>
  <c r="P126" i="27"/>
  <c r="Q125" i="27"/>
  <c r="P125" i="27"/>
  <c r="Q124" i="27"/>
  <c r="P124" i="27"/>
  <c r="Q123" i="27"/>
  <c r="P123" i="27"/>
  <c r="Q122" i="27"/>
  <c r="P122" i="27"/>
  <c r="Q121" i="27"/>
  <c r="P121" i="27"/>
  <c r="Q120" i="27"/>
  <c r="P120" i="27"/>
  <c r="Q119" i="27"/>
  <c r="P119" i="27"/>
  <c r="Q118" i="27"/>
  <c r="P118" i="27"/>
  <c r="Q117" i="27"/>
  <c r="P117" i="27"/>
  <c r="Q116" i="27"/>
  <c r="P116" i="27"/>
  <c r="Q115" i="27"/>
  <c r="P115" i="27"/>
  <c r="Q114" i="27"/>
  <c r="P114" i="27"/>
  <c r="Q113" i="27"/>
  <c r="P113" i="27"/>
  <c r="Q112" i="27"/>
  <c r="P112" i="27"/>
  <c r="Q111" i="27"/>
  <c r="P111" i="27"/>
  <c r="Q110" i="27"/>
  <c r="P110" i="27"/>
  <c r="Q109" i="27"/>
  <c r="P109" i="27"/>
  <c r="Q108" i="27"/>
  <c r="P108" i="27"/>
  <c r="Q107" i="27"/>
  <c r="P107" i="27"/>
  <c r="Q106" i="27"/>
  <c r="P106" i="27"/>
  <c r="Q105" i="27"/>
  <c r="P105" i="27"/>
  <c r="Q104" i="27"/>
  <c r="P104" i="27"/>
  <c r="Q103" i="27"/>
  <c r="P103" i="27"/>
  <c r="Q99" i="27"/>
  <c r="P99" i="27"/>
  <c r="Q98" i="27"/>
  <c r="P98" i="27"/>
  <c r="Q97" i="27"/>
  <c r="P97" i="27"/>
  <c r="Q96" i="27"/>
  <c r="P96" i="27"/>
  <c r="Q95" i="27"/>
  <c r="P95" i="27"/>
  <c r="Q94" i="27"/>
  <c r="P94" i="27"/>
  <c r="Q93" i="27"/>
  <c r="P93" i="27"/>
  <c r="Q92" i="27"/>
  <c r="P92" i="27"/>
  <c r="Q91" i="27"/>
  <c r="P91" i="27"/>
  <c r="Q90" i="27"/>
  <c r="P90" i="27"/>
  <c r="Q89" i="27"/>
  <c r="P89" i="27"/>
  <c r="Q88" i="27"/>
  <c r="P88" i="27"/>
  <c r="Q87" i="27"/>
  <c r="P87" i="27"/>
  <c r="Q86" i="27"/>
  <c r="P86" i="27"/>
  <c r="Q85" i="27"/>
  <c r="P85" i="27"/>
  <c r="Q84" i="27"/>
  <c r="P84" i="27"/>
  <c r="Q83" i="27"/>
  <c r="P83" i="27"/>
  <c r="Q82" i="27"/>
  <c r="P82" i="27"/>
  <c r="Q81" i="27"/>
  <c r="P81" i="27"/>
  <c r="Q80" i="27"/>
  <c r="P80" i="27"/>
  <c r="Q79" i="27"/>
  <c r="P79" i="27"/>
  <c r="Q78" i="27"/>
  <c r="P78" i="27"/>
  <c r="Q77" i="27"/>
  <c r="P77" i="27"/>
  <c r="Q76" i="27"/>
  <c r="P76" i="27"/>
  <c r="Q75" i="27"/>
  <c r="P75" i="27"/>
  <c r="Q74" i="27"/>
  <c r="P74" i="27"/>
  <c r="Q73" i="27"/>
  <c r="P73" i="27"/>
  <c r="Q72" i="27"/>
  <c r="P72" i="27"/>
  <c r="Q71" i="27"/>
  <c r="P71" i="27"/>
  <c r="Q70" i="27"/>
  <c r="P70" i="27"/>
  <c r="Q69" i="27"/>
  <c r="P69" i="27"/>
  <c r="Q68" i="27"/>
  <c r="P68" i="27"/>
  <c r="Q67" i="27"/>
  <c r="P67" i="27"/>
  <c r="Q66" i="27"/>
  <c r="P66" i="27"/>
  <c r="Q65" i="27"/>
  <c r="P65" i="27"/>
  <c r="Q64" i="27"/>
  <c r="P64" i="27"/>
  <c r="Q63" i="27"/>
  <c r="P63" i="27"/>
  <c r="Q62" i="27"/>
  <c r="P62" i="27"/>
  <c r="Q61" i="27"/>
  <c r="P61" i="27"/>
  <c r="Q60" i="27"/>
  <c r="P60" i="27"/>
  <c r="Q59" i="27"/>
  <c r="P59" i="27"/>
  <c r="Q58" i="27"/>
  <c r="P58" i="27"/>
  <c r="Q57" i="27"/>
  <c r="P57" i="27"/>
  <c r="Q56" i="27"/>
  <c r="P56" i="27"/>
  <c r="Q55" i="27"/>
  <c r="P55" i="27"/>
  <c r="Q54" i="27"/>
  <c r="P54" i="27"/>
  <c r="Q53" i="27"/>
  <c r="P53" i="27"/>
  <c r="Q52" i="27"/>
  <c r="P52" i="27"/>
  <c r="Q51" i="27"/>
  <c r="P51" i="27"/>
  <c r="Q50" i="27"/>
  <c r="P50" i="27"/>
  <c r="Q49" i="27"/>
  <c r="P49" i="27"/>
  <c r="Q48" i="27"/>
  <c r="P48" i="27"/>
  <c r="Q47" i="27"/>
  <c r="P47" i="27"/>
  <c r="Q46" i="27"/>
  <c r="P46" i="27"/>
  <c r="Q45" i="27"/>
  <c r="P45" i="27"/>
  <c r="Q44" i="27"/>
  <c r="P44" i="27"/>
  <c r="Q43" i="27"/>
  <c r="P43" i="27"/>
  <c r="Q42" i="27"/>
  <c r="P42" i="27"/>
  <c r="Q41" i="27"/>
  <c r="P41" i="27"/>
  <c r="Q40" i="27"/>
  <c r="P40" i="27"/>
  <c r="Q39" i="27"/>
  <c r="P39" i="27"/>
  <c r="Q38" i="27"/>
  <c r="P38" i="27"/>
  <c r="Q37" i="27"/>
  <c r="P37" i="27"/>
  <c r="Q36" i="27"/>
  <c r="P36" i="27"/>
  <c r="Q35" i="27"/>
  <c r="P35" i="27"/>
  <c r="Q34" i="27"/>
  <c r="P34" i="27"/>
  <c r="Q33" i="27"/>
  <c r="P33" i="27"/>
  <c r="Q32" i="27"/>
  <c r="P32" i="27"/>
  <c r="Q31" i="27"/>
  <c r="P31" i="27"/>
  <c r="Q30" i="27"/>
  <c r="P30" i="27"/>
  <c r="Q29" i="27"/>
  <c r="P29" i="27"/>
  <c r="Q28" i="27"/>
  <c r="P28" i="27"/>
  <c r="Q27" i="27"/>
  <c r="P27" i="27"/>
  <c r="Q26" i="27"/>
  <c r="P26" i="27"/>
  <c r="Q25" i="27"/>
  <c r="P25" i="27"/>
  <c r="Q24" i="27"/>
  <c r="P24" i="27"/>
  <c r="Q22" i="27"/>
  <c r="P22" i="27"/>
  <c r="Q21" i="27"/>
  <c r="P21" i="27"/>
  <c r="Q20" i="27"/>
  <c r="P20" i="27"/>
  <c r="Q19" i="27"/>
  <c r="P19" i="27"/>
  <c r="Q18" i="27"/>
  <c r="P18" i="27"/>
  <c r="Q17" i="27"/>
  <c r="P17" i="27"/>
  <c r="Q16" i="27"/>
  <c r="P16" i="27"/>
  <c r="Q15" i="27"/>
  <c r="P15" i="27"/>
  <c r="Q14" i="27"/>
  <c r="P14" i="27"/>
  <c r="Q13" i="27"/>
  <c r="P13" i="27"/>
  <c r="Q12" i="27"/>
  <c r="P12" i="27"/>
  <c r="Q11" i="27"/>
  <c r="P11" i="27"/>
  <c r="Q10" i="27"/>
  <c r="P10" i="27"/>
  <c r="Q9" i="27"/>
  <c r="P9" i="27"/>
  <c r="Q8" i="27"/>
  <c r="P8" i="27"/>
  <c r="Q7" i="27"/>
  <c r="P7" i="27"/>
  <c r="V129" i="27"/>
  <c r="U129" i="27"/>
  <c r="V128" i="27"/>
  <c r="U128" i="27"/>
  <c r="V127" i="27"/>
  <c r="U127" i="27"/>
  <c r="V126" i="27"/>
  <c r="U126" i="27"/>
  <c r="V125" i="27"/>
  <c r="U125" i="27"/>
  <c r="V124" i="27"/>
  <c r="U124" i="27"/>
  <c r="V123" i="27"/>
  <c r="U123" i="27"/>
  <c r="V122" i="27"/>
  <c r="U122" i="27"/>
  <c r="V121" i="27"/>
  <c r="U121" i="27"/>
  <c r="V120" i="27"/>
  <c r="U120" i="27"/>
  <c r="V119" i="27"/>
  <c r="U119" i="27"/>
  <c r="V118" i="27"/>
  <c r="U118" i="27"/>
  <c r="V117" i="27"/>
  <c r="U117" i="27"/>
  <c r="V116" i="27"/>
  <c r="U116" i="27"/>
  <c r="V115" i="27"/>
  <c r="U115" i="27"/>
  <c r="V114" i="27"/>
  <c r="U114" i="27"/>
  <c r="V113" i="27"/>
  <c r="U113" i="27"/>
  <c r="V112" i="27"/>
  <c r="U112" i="27"/>
  <c r="V111" i="27"/>
  <c r="U111" i="27"/>
  <c r="V110" i="27"/>
  <c r="U110" i="27"/>
  <c r="V109" i="27"/>
  <c r="U109" i="27"/>
  <c r="V108" i="27"/>
  <c r="U108" i="27"/>
  <c r="V107" i="27"/>
  <c r="U107" i="27"/>
  <c r="V106" i="27"/>
  <c r="U106" i="27"/>
  <c r="V105" i="27"/>
  <c r="U105" i="27"/>
  <c r="V104" i="27"/>
  <c r="U104" i="27"/>
  <c r="V103" i="27"/>
  <c r="U103" i="27"/>
  <c r="V99" i="27"/>
  <c r="U99" i="27"/>
  <c r="V98" i="27"/>
  <c r="U98" i="27"/>
  <c r="V97" i="27"/>
  <c r="U97" i="27"/>
  <c r="V96" i="27"/>
  <c r="U96" i="27"/>
  <c r="V95" i="27"/>
  <c r="U95" i="27"/>
  <c r="V94" i="27"/>
  <c r="U94" i="27"/>
  <c r="V93" i="27"/>
  <c r="U93" i="27"/>
  <c r="V92" i="27"/>
  <c r="U92" i="27"/>
  <c r="V91" i="27"/>
  <c r="U91" i="27"/>
  <c r="V90" i="27"/>
  <c r="U90" i="27"/>
  <c r="V89" i="27"/>
  <c r="U89" i="27"/>
  <c r="V88" i="27"/>
  <c r="U88" i="27"/>
  <c r="V87" i="27"/>
  <c r="U87" i="27"/>
  <c r="V86" i="27"/>
  <c r="U86" i="27"/>
  <c r="V85" i="27"/>
  <c r="U85" i="27"/>
  <c r="V84" i="27"/>
  <c r="U84" i="27"/>
  <c r="V83" i="27"/>
  <c r="U83" i="27"/>
  <c r="V82" i="27"/>
  <c r="U82" i="27"/>
  <c r="V81" i="27"/>
  <c r="U81" i="27"/>
  <c r="V80" i="27"/>
  <c r="U80" i="27"/>
  <c r="V79" i="27"/>
  <c r="U79" i="27"/>
  <c r="V78" i="27"/>
  <c r="U78" i="27"/>
  <c r="V77" i="27"/>
  <c r="U77" i="27"/>
  <c r="V76" i="27"/>
  <c r="U76" i="27"/>
  <c r="V75" i="27"/>
  <c r="U75" i="27"/>
  <c r="V74" i="27"/>
  <c r="U74" i="27"/>
  <c r="V73" i="27"/>
  <c r="U73" i="27"/>
  <c r="V72" i="27"/>
  <c r="U72" i="27"/>
  <c r="V71" i="27"/>
  <c r="U71" i="27"/>
  <c r="V70" i="27"/>
  <c r="U70" i="27"/>
  <c r="V69" i="27"/>
  <c r="U69" i="27"/>
  <c r="V68" i="27"/>
  <c r="U68" i="27"/>
  <c r="V67" i="27"/>
  <c r="U67" i="27"/>
  <c r="V66" i="27"/>
  <c r="U66" i="27"/>
  <c r="V65" i="27"/>
  <c r="U65" i="27"/>
  <c r="V64" i="27"/>
  <c r="U64" i="27"/>
  <c r="V63" i="27"/>
  <c r="U63" i="27"/>
  <c r="V62" i="27"/>
  <c r="U62" i="27"/>
  <c r="V61" i="27"/>
  <c r="U61" i="27"/>
  <c r="V60" i="27"/>
  <c r="U60" i="27"/>
  <c r="V59" i="27"/>
  <c r="U59" i="27"/>
  <c r="V58" i="27"/>
  <c r="U58" i="27"/>
  <c r="V57" i="27"/>
  <c r="U57" i="27"/>
  <c r="V56" i="27"/>
  <c r="U56" i="27"/>
  <c r="V55" i="27"/>
  <c r="U55" i="27"/>
  <c r="V54" i="27"/>
  <c r="U54" i="27"/>
  <c r="V53" i="27"/>
  <c r="U53" i="27"/>
  <c r="V52" i="27"/>
  <c r="U52" i="27"/>
  <c r="V51" i="27"/>
  <c r="U51" i="27"/>
  <c r="V50" i="27"/>
  <c r="U50" i="27"/>
  <c r="V49" i="27"/>
  <c r="U49" i="27"/>
  <c r="V48" i="27"/>
  <c r="U48" i="27"/>
  <c r="V47" i="27"/>
  <c r="U47" i="27"/>
  <c r="V46" i="27"/>
  <c r="U46" i="27"/>
  <c r="V45" i="27"/>
  <c r="U45" i="27"/>
  <c r="V44" i="27"/>
  <c r="U44" i="27"/>
  <c r="V43" i="27"/>
  <c r="U43" i="27"/>
  <c r="V42" i="27"/>
  <c r="U42" i="27"/>
  <c r="V41" i="27"/>
  <c r="U41" i="27"/>
  <c r="V40" i="27"/>
  <c r="U40" i="27"/>
  <c r="V39" i="27"/>
  <c r="U39" i="27"/>
  <c r="V38" i="27"/>
  <c r="U38" i="27"/>
  <c r="V37" i="27"/>
  <c r="U37" i="27"/>
  <c r="V36" i="27"/>
  <c r="U36" i="27"/>
  <c r="V35" i="27"/>
  <c r="U35" i="27"/>
  <c r="V34" i="27"/>
  <c r="U34" i="27"/>
  <c r="V33" i="27"/>
  <c r="U33" i="27"/>
  <c r="V32" i="27"/>
  <c r="U32" i="27"/>
  <c r="V31" i="27"/>
  <c r="U31" i="27"/>
  <c r="V30" i="27"/>
  <c r="U30" i="27"/>
  <c r="V29" i="27"/>
  <c r="U29" i="27"/>
  <c r="V28" i="27"/>
  <c r="U28" i="27"/>
  <c r="V27" i="27"/>
  <c r="U27" i="27"/>
  <c r="V26" i="27"/>
  <c r="U26" i="27"/>
  <c r="V25" i="27"/>
  <c r="U25" i="27"/>
  <c r="V24" i="27"/>
  <c r="U24" i="27"/>
  <c r="V22" i="27"/>
  <c r="U22" i="27"/>
  <c r="V21" i="27"/>
  <c r="U21" i="27"/>
  <c r="V20" i="27"/>
  <c r="U20" i="27"/>
  <c r="V19" i="27"/>
  <c r="U19" i="27"/>
  <c r="V18" i="27"/>
  <c r="U18" i="27"/>
  <c r="V17" i="27"/>
  <c r="U17" i="27"/>
  <c r="V16" i="27"/>
  <c r="U16" i="27"/>
  <c r="V15" i="27"/>
  <c r="U15" i="27"/>
  <c r="V14" i="27"/>
  <c r="U14" i="27"/>
  <c r="V13" i="27"/>
  <c r="U13" i="27"/>
  <c r="V12" i="27"/>
  <c r="U12" i="27"/>
  <c r="V11" i="27"/>
  <c r="U11" i="27"/>
  <c r="V10" i="27"/>
  <c r="U10" i="27"/>
  <c r="V9" i="27"/>
  <c r="U9" i="27"/>
  <c r="V8" i="27"/>
  <c r="U8" i="27"/>
  <c r="V7" i="27"/>
  <c r="U7" i="27"/>
  <c r="AA99" i="27"/>
  <c r="Z99" i="27"/>
  <c r="Z95" i="27"/>
  <c r="AA94" i="27"/>
  <c r="Z94" i="27"/>
  <c r="Z91" i="27"/>
  <c r="AA90" i="27"/>
  <c r="Z90" i="27"/>
  <c r="Z87" i="27"/>
  <c r="AA86" i="27"/>
  <c r="Z86" i="27"/>
  <c r="Z83" i="27"/>
  <c r="AA82" i="27"/>
  <c r="Z82" i="27"/>
  <c r="Z79" i="27"/>
  <c r="AA78" i="27"/>
  <c r="Z78" i="27"/>
  <c r="Z75" i="27"/>
  <c r="AA74" i="27"/>
  <c r="Z74" i="27"/>
  <c r="Z71" i="27"/>
  <c r="AA70" i="27"/>
  <c r="Z70" i="27"/>
  <c r="Z67" i="27"/>
  <c r="AA66" i="27"/>
  <c r="Z66" i="27"/>
  <c r="Z63" i="27"/>
  <c r="AA62" i="27"/>
  <c r="Z62" i="27"/>
  <c r="Z59" i="27"/>
  <c r="AA58" i="27"/>
  <c r="Z58" i="27"/>
  <c r="Z55" i="27"/>
  <c r="AA54" i="27"/>
  <c r="Z54" i="27"/>
  <c r="Z51" i="27"/>
  <c r="AA50" i="27"/>
  <c r="Z50" i="27"/>
  <c r="Z47" i="27"/>
  <c r="AA46" i="27"/>
  <c r="Z46" i="27"/>
  <c r="Z43" i="27"/>
  <c r="AA42" i="27"/>
  <c r="Z42" i="27"/>
  <c r="Z39" i="27"/>
  <c r="AA38" i="27"/>
  <c r="Z38" i="27"/>
  <c r="Z35" i="27"/>
  <c r="AA34" i="27"/>
  <c r="Z34" i="27"/>
  <c r="Z31" i="27"/>
  <c r="AA30" i="27"/>
  <c r="Z30" i="27"/>
  <c r="Z27" i="27"/>
  <c r="AA26" i="27"/>
  <c r="Z26" i="27"/>
  <c r="Z22" i="27"/>
  <c r="AA21" i="27"/>
  <c r="Z21" i="27"/>
  <c r="Z18" i="27"/>
  <c r="AA17" i="27"/>
  <c r="Z17" i="27"/>
  <c r="Z14" i="27"/>
  <c r="AA13" i="27"/>
  <c r="Z13" i="27"/>
  <c r="Z10" i="27"/>
  <c r="AA9" i="27"/>
  <c r="Z9" i="27"/>
  <c r="AD129" i="27"/>
  <c r="AD128" i="27"/>
  <c r="AD127" i="27"/>
  <c r="AD126" i="27"/>
  <c r="AD125" i="27"/>
  <c r="AD124" i="27"/>
  <c r="AD123" i="27"/>
  <c r="AD122" i="27"/>
  <c r="AD121" i="27"/>
  <c r="AD120" i="27"/>
  <c r="AD119" i="27"/>
  <c r="AD118" i="27"/>
  <c r="AD117" i="27"/>
  <c r="AD116" i="27"/>
  <c r="AD115" i="27"/>
  <c r="AD114" i="27"/>
  <c r="AD113" i="27"/>
  <c r="AD112" i="27"/>
  <c r="AD111" i="27"/>
  <c r="AD110" i="27"/>
  <c r="AD109" i="27"/>
  <c r="AD108" i="27"/>
  <c r="AD107" i="27"/>
  <c r="AD106" i="27"/>
  <c r="AD105" i="27"/>
  <c r="AD104" i="27"/>
  <c r="AD103" i="27"/>
  <c r="AD99" i="27"/>
  <c r="AD98" i="27"/>
  <c r="AD97" i="27"/>
  <c r="AD96" i="27"/>
  <c r="AD95" i="27"/>
  <c r="AD94" i="27"/>
  <c r="AD93" i="27"/>
  <c r="AD92" i="27"/>
  <c r="AD91" i="27"/>
  <c r="AD90" i="27"/>
  <c r="AD89" i="27"/>
  <c r="AD88" i="27"/>
  <c r="AD87" i="27"/>
  <c r="AD86" i="27"/>
  <c r="AD85" i="27"/>
  <c r="AD84" i="27"/>
  <c r="AD83" i="27"/>
  <c r="AD82" i="27"/>
  <c r="AD81" i="27"/>
  <c r="AD80" i="27"/>
  <c r="AD79" i="27"/>
  <c r="AD78" i="27"/>
  <c r="AD77" i="27"/>
  <c r="AD76" i="27"/>
  <c r="AD75" i="27"/>
  <c r="AD74" i="27"/>
  <c r="AD73" i="27"/>
  <c r="AD72" i="27"/>
  <c r="AD71" i="27"/>
  <c r="AD70" i="27"/>
  <c r="AD69" i="27"/>
  <c r="AD68" i="27"/>
  <c r="AD67" i="27"/>
  <c r="AD66" i="27"/>
  <c r="AD65" i="27"/>
  <c r="AD64" i="27"/>
  <c r="AD63" i="27"/>
  <c r="AD62" i="27"/>
  <c r="AD61" i="27"/>
  <c r="AD60" i="27"/>
  <c r="AD59" i="27"/>
  <c r="AD58" i="27"/>
  <c r="AD57" i="27"/>
  <c r="AD56" i="27"/>
  <c r="AD55" i="27"/>
  <c r="AD54" i="27"/>
  <c r="AD53" i="27"/>
  <c r="AD52" i="27"/>
  <c r="AD51" i="27"/>
  <c r="AD50" i="27"/>
  <c r="AD49" i="27"/>
  <c r="AD48" i="27"/>
  <c r="AD47" i="27"/>
  <c r="AD46" i="27"/>
  <c r="AD45" i="27"/>
  <c r="AD44" i="27"/>
  <c r="AD43" i="27"/>
  <c r="AD42" i="27"/>
  <c r="AD41" i="27"/>
  <c r="AD40" i="27"/>
  <c r="AD39" i="27"/>
  <c r="AD38" i="27"/>
  <c r="AD37" i="27"/>
  <c r="AD36" i="27"/>
  <c r="AD35" i="27"/>
  <c r="AD34" i="27"/>
  <c r="AD33" i="27"/>
  <c r="AD32" i="27"/>
  <c r="AD31" i="27"/>
  <c r="AD30" i="27"/>
  <c r="AD29" i="27"/>
  <c r="AD28" i="27"/>
  <c r="AD27" i="27"/>
  <c r="AD26" i="27"/>
  <c r="AD25" i="27"/>
  <c r="AD24" i="27"/>
  <c r="AD22" i="27"/>
  <c r="AD21" i="27"/>
  <c r="AD20" i="27"/>
  <c r="AD19" i="27"/>
  <c r="AD18" i="27"/>
  <c r="AD17" i="27"/>
  <c r="AD16" i="27"/>
  <c r="AD15" i="27"/>
  <c r="AD14" i="27"/>
  <c r="AD13" i="27"/>
  <c r="AD12" i="27"/>
  <c r="AD11" i="27"/>
  <c r="AD10" i="27"/>
  <c r="AD9" i="27"/>
  <c r="AD8" i="27"/>
  <c r="AD7" i="27"/>
  <c r="AI99" i="27"/>
  <c r="AI98" i="27"/>
  <c r="AI97" i="27"/>
  <c r="AI96" i="27"/>
  <c r="AI95" i="27"/>
  <c r="AI94" i="27"/>
  <c r="AI93" i="27"/>
  <c r="AI92" i="27"/>
  <c r="AI91" i="27"/>
  <c r="AI90" i="27"/>
  <c r="AI89" i="27"/>
  <c r="AI88" i="27"/>
  <c r="AI87" i="27"/>
  <c r="AI86" i="27"/>
  <c r="AI85" i="27"/>
  <c r="AI84" i="27"/>
  <c r="AI83" i="27"/>
  <c r="AI82" i="27"/>
  <c r="AI81" i="27"/>
  <c r="AI80" i="27"/>
  <c r="AI79" i="27"/>
  <c r="AI78" i="27"/>
  <c r="AI77" i="27"/>
  <c r="AI76" i="27"/>
  <c r="AI75" i="27"/>
  <c r="AI74" i="27"/>
  <c r="AI73" i="27"/>
  <c r="AI72" i="27"/>
  <c r="AI71" i="27"/>
  <c r="AI70" i="27"/>
  <c r="AI69" i="27"/>
  <c r="AI68" i="27"/>
  <c r="AI67" i="27"/>
  <c r="AI66" i="27"/>
  <c r="AI65" i="27"/>
  <c r="AI64" i="27"/>
  <c r="AI63" i="27"/>
  <c r="AI62" i="27"/>
  <c r="AI61" i="27"/>
  <c r="AI60" i="27"/>
  <c r="AI59" i="27"/>
  <c r="AI58" i="27"/>
  <c r="AI57" i="27"/>
  <c r="AI56" i="27"/>
  <c r="AI55" i="27"/>
  <c r="AI54" i="27"/>
  <c r="AI53" i="27"/>
  <c r="AI52" i="27"/>
  <c r="AI51" i="27"/>
  <c r="AI50" i="27"/>
  <c r="AI49" i="27"/>
  <c r="AI48" i="27"/>
  <c r="AI47" i="27"/>
  <c r="AI46" i="27"/>
  <c r="AI45" i="27"/>
  <c r="AI44" i="27"/>
  <c r="AI43" i="27"/>
  <c r="AI42" i="27"/>
  <c r="AI41" i="27"/>
  <c r="AI40" i="27"/>
  <c r="AI39" i="27"/>
  <c r="AI38" i="27"/>
  <c r="AI37" i="27"/>
  <c r="AI36" i="27"/>
  <c r="AI35" i="27"/>
  <c r="AI34" i="27"/>
  <c r="AI33" i="27"/>
  <c r="AI32" i="27"/>
  <c r="AI31" i="27"/>
  <c r="AI30" i="27"/>
  <c r="AI29" i="27"/>
  <c r="AI28" i="27"/>
  <c r="AI27" i="27"/>
  <c r="AI26" i="27"/>
  <c r="AI25" i="27"/>
  <c r="AI24" i="27"/>
  <c r="AI22" i="27"/>
  <c r="AI21" i="27"/>
  <c r="AI20" i="27"/>
  <c r="AI19" i="27"/>
  <c r="AI18" i="27"/>
  <c r="AI17" i="27"/>
  <c r="AI16" i="27"/>
  <c r="AI15" i="27"/>
  <c r="AI14" i="27"/>
  <c r="AI13" i="27"/>
  <c r="AI12" i="27"/>
  <c r="AI11" i="27"/>
  <c r="AI10" i="27"/>
  <c r="AI9" i="27"/>
  <c r="AI8" i="27"/>
  <c r="AI7" i="27"/>
  <c r="AI129" i="27"/>
  <c r="AI128" i="27"/>
  <c r="AI127" i="27"/>
  <c r="AI126" i="27"/>
  <c r="AI125" i="27"/>
  <c r="AI124" i="27"/>
  <c r="AI123" i="27"/>
  <c r="AI122" i="27"/>
  <c r="AI121" i="27"/>
  <c r="AI120" i="27"/>
  <c r="AI119" i="27"/>
  <c r="AI118" i="27"/>
  <c r="AI117" i="27"/>
  <c r="AI116" i="27"/>
  <c r="AI115" i="27"/>
  <c r="AI114" i="27"/>
  <c r="AI113" i="27"/>
  <c r="AI112" i="27"/>
  <c r="AI111" i="27"/>
  <c r="AI110" i="27"/>
  <c r="AI109" i="27"/>
  <c r="AI108" i="27"/>
  <c r="AI107" i="27"/>
  <c r="AI106" i="27"/>
  <c r="AI105" i="27"/>
  <c r="AI104" i="27"/>
  <c r="AI103" i="27"/>
  <c r="AH129" i="27"/>
  <c r="AH128" i="27"/>
  <c r="AH127" i="27"/>
  <c r="AH126" i="27"/>
  <c r="AH125" i="27"/>
  <c r="AH124" i="27"/>
  <c r="AH123" i="27"/>
  <c r="AH122" i="27"/>
  <c r="AH121" i="27"/>
  <c r="AH120" i="27"/>
  <c r="AH119" i="27"/>
  <c r="AH118" i="27"/>
  <c r="AH117" i="27"/>
  <c r="AH116" i="27"/>
  <c r="AH115" i="27"/>
  <c r="AH114" i="27"/>
  <c r="AH113" i="27"/>
  <c r="AH112" i="27"/>
  <c r="AH111" i="27"/>
  <c r="AH110" i="27"/>
  <c r="AH109" i="27"/>
  <c r="AH108" i="27"/>
  <c r="AH107" i="27"/>
  <c r="AH106" i="27"/>
  <c r="AH105" i="27"/>
  <c r="AH104" i="27"/>
  <c r="AH103" i="27"/>
  <c r="AH99" i="27"/>
  <c r="AH98" i="27"/>
  <c r="AH97" i="27"/>
  <c r="AH96" i="27"/>
  <c r="AH95" i="27"/>
  <c r="AH94" i="27"/>
  <c r="AH93" i="27"/>
  <c r="AH92" i="27"/>
  <c r="AH91" i="27"/>
  <c r="AH90" i="27"/>
  <c r="AH89" i="27"/>
  <c r="AH88" i="27"/>
  <c r="AH87" i="27"/>
  <c r="AH86" i="27"/>
  <c r="AH85" i="27"/>
  <c r="AH84" i="27"/>
  <c r="AH83" i="27"/>
  <c r="AH82" i="27"/>
  <c r="AH81" i="27"/>
  <c r="AH80" i="27"/>
  <c r="AH79" i="27"/>
  <c r="AH78" i="27"/>
  <c r="AH77" i="27"/>
  <c r="AH76" i="27"/>
  <c r="AH75" i="27"/>
  <c r="AH74" i="27"/>
  <c r="AH73" i="27"/>
  <c r="AH72" i="27"/>
  <c r="AH71" i="27"/>
  <c r="AH70" i="27"/>
  <c r="AH69" i="27"/>
  <c r="AH68" i="27"/>
  <c r="AH67" i="27"/>
  <c r="AH66" i="27"/>
  <c r="AH65" i="27"/>
  <c r="AH64" i="27"/>
  <c r="AH63" i="27"/>
  <c r="AH62" i="27"/>
  <c r="AH61" i="27"/>
  <c r="AH60" i="27"/>
  <c r="AH59" i="27"/>
  <c r="AH58" i="27"/>
  <c r="AH57" i="27"/>
  <c r="AH56" i="27"/>
  <c r="AH55" i="27"/>
  <c r="AH54" i="27"/>
  <c r="AH53" i="27"/>
  <c r="AH52" i="27"/>
  <c r="AH51" i="27"/>
  <c r="AH50" i="27"/>
  <c r="AH49" i="27"/>
  <c r="AH48" i="27"/>
  <c r="AH47" i="27"/>
  <c r="AH46" i="27"/>
  <c r="AH45" i="27"/>
  <c r="AH44" i="27"/>
  <c r="AH43" i="27"/>
  <c r="AH42" i="27"/>
  <c r="AH41" i="27"/>
  <c r="AH40" i="27"/>
  <c r="AH39" i="27"/>
  <c r="AH38" i="27"/>
  <c r="AH37" i="27"/>
  <c r="AH36" i="27"/>
  <c r="AH35" i="27"/>
  <c r="AH34" i="27"/>
  <c r="AH33" i="27"/>
  <c r="AH32" i="27"/>
  <c r="AH31" i="27"/>
  <c r="AH30" i="27"/>
  <c r="AH29" i="27"/>
  <c r="AH28" i="27"/>
  <c r="AH27" i="27"/>
  <c r="AH26" i="27"/>
  <c r="AH25" i="27"/>
  <c r="AH24" i="27"/>
  <c r="AH22" i="27"/>
  <c r="AH21" i="27"/>
  <c r="AH20" i="27"/>
  <c r="AH19" i="27"/>
  <c r="AH18" i="27"/>
  <c r="AH17" i="27"/>
  <c r="AH16" i="27"/>
  <c r="AH15" i="27"/>
  <c r="AH14" i="27"/>
  <c r="AH13" i="27"/>
  <c r="AH12" i="27"/>
  <c r="AH11" i="27"/>
  <c r="AH10" i="27"/>
  <c r="AH9" i="27"/>
  <c r="AH8" i="27"/>
  <c r="AH7" i="27"/>
  <c r="AR129" i="27"/>
  <c r="AR128" i="27"/>
  <c r="AR127" i="27"/>
  <c r="AR126" i="27"/>
  <c r="AR125" i="27"/>
  <c r="AR124" i="27"/>
  <c r="AR123" i="27"/>
  <c r="AR122" i="27"/>
  <c r="AR121" i="27"/>
  <c r="AR120" i="27"/>
  <c r="AR119" i="27"/>
  <c r="AR118" i="27"/>
  <c r="AR117" i="27"/>
  <c r="AR116" i="27"/>
  <c r="AR115" i="27"/>
  <c r="AR114" i="27"/>
  <c r="AR113" i="27"/>
  <c r="AR112" i="27"/>
  <c r="AR111" i="27"/>
  <c r="AR110" i="27"/>
  <c r="AR109" i="27"/>
  <c r="AR108" i="27"/>
  <c r="AR107" i="27"/>
  <c r="AR106" i="27"/>
  <c r="AR105" i="27"/>
  <c r="AR104" i="27"/>
  <c r="AR103" i="27"/>
  <c r="AR99" i="27"/>
  <c r="AR98" i="27"/>
  <c r="AR97" i="27"/>
  <c r="AR96" i="27"/>
  <c r="AR95" i="27"/>
  <c r="AR94" i="27"/>
  <c r="AR93" i="27"/>
  <c r="AR92" i="27"/>
  <c r="AR91" i="27"/>
  <c r="AR90" i="27"/>
  <c r="AR89" i="27"/>
  <c r="AR88" i="27"/>
  <c r="AR87" i="27"/>
  <c r="AR86" i="27"/>
  <c r="AR85" i="27"/>
  <c r="AR84" i="27"/>
  <c r="AR83" i="27"/>
  <c r="AR82" i="27"/>
  <c r="AR81" i="27"/>
  <c r="AR80" i="27"/>
  <c r="AR79" i="27"/>
  <c r="AR78" i="27"/>
  <c r="AR77" i="27"/>
  <c r="AR76" i="27"/>
  <c r="AR75" i="27"/>
  <c r="AR74" i="27"/>
  <c r="AR73" i="27"/>
  <c r="AR72" i="27"/>
  <c r="AR71" i="27"/>
  <c r="AR70" i="27"/>
  <c r="AR69" i="27"/>
  <c r="AR68" i="27"/>
  <c r="AR67" i="27"/>
  <c r="AR66" i="27"/>
  <c r="AR65" i="27"/>
  <c r="AR64" i="27"/>
  <c r="AR63" i="27"/>
  <c r="AR62" i="27"/>
  <c r="AR61" i="27"/>
  <c r="AR60" i="27"/>
  <c r="AR59" i="27"/>
  <c r="AR58" i="27"/>
  <c r="AR57" i="27"/>
  <c r="AR56" i="27"/>
  <c r="AR55" i="27"/>
  <c r="AR54" i="27"/>
  <c r="AR53" i="27"/>
  <c r="AR52" i="27"/>
  <c r="AR51" i="27"/>
  <c r="AR50" i="27"/>
  <c r="AR49" i="27"/>
  <c r="AR48" i="27"/>
  <c r="AR47" i="27"/>
  <c r="AR46" i="27"/>
  <c r="AR45" i="27"/>
  <c r="AR44" i="27"/>
  <c r="AR43" i="27"/>
  <c r="AR42" i="27"/>
  <c r="AR41" i="27"/>
  <c r="AR40" i="27"/>
  <c r="AR39" i="27"/>
  <c r="AR38" i="27"/>
  <c r="AR37" i="27"/>
  <c r="AR36" i="27"/>
  <c r="AR35" i="27"/>
  <c r="AR34" i="27"/>
  <c r="AR33" i="27"/>
  <c r="AR32" i="27"/>
  <c r="AR31" i="27"/>
  <c r="AR30" i="27"/>
  <c r="AR29" i="27"/>
  <c r="AR28" i="27"/>
  <c r="AR27" i="27"/>
  <c r="AR26" i="27"/>
  <c r="AR25" i="27"/>
  <c r="AR24" i="27"/>
  <c r="AR22" i="27"/>
  <c r="AR21" i="27"/>
  <c r="AR20" i="27"/>
  <c r="AR19" i="27"/>
  <c r="AR18" i="27"/>
  <c r="AR17" i="27"/>
  <c r="AR16" i="27"/>
  <c r="AR15" i="27"/>
  <c r="AR14" i="27"/>
  <c r="AR13" i="27"/>
  <c r="AR12" i="27"/>
  <c r="AR11" i="27"/>
  <c r="AR10" i="27"/>
  <c r="AR9" i="27"/>
  <c r="AR8" i="27"/>
  <c r="AR7" i="27"/>
  <c r="AU129" i="27"/>
  <c r="AU128" i="27"/>
  <c r="AU127" i="27"/>
  <c r="AU126" i="27"/>
  <c r="AU125" i="27"/>
  <c r="AU124" i="27"/>
  <c r="AU123" i="27"/>
  <c r="AU122" i="27"/>
  <c r="AU121" i="27"/>
  <c r="AU120" i="27"/>
  <c r="AU119" i="27"/>
  <c r="AU118" i="27"/>
  <c r="AU117" i="27"/>
  <c r="AU116" i="27"/>
  <c r="AU115" i="27"/>
  <c r="AU114" i="27"/>
  <c r="AU113" i="27"/>
  <c r="AU112" i="27"/>
  <c r="AU111" i="27"/>
  <c r="AU110" i="27"/>
  <c r="AU109" i="27"/>
  <c r="AU108" i="27"/>
  <c r="AU107" i="27"/>
  <c r="AU106" i="27"/>
  <c r="AU105" i="27"/>
  <c r="AU104" i="27"/>
  <c r="AU103" i="27"/>
  <c r="AU99" i="27"/>
  <c r="AU98" i="27"/>
  <c r="AU97" i="27"/>
  <c r="AU95" i="27"/>
  <c r="AU94" i="27"/>
  <c r="AU93" i="27"/>
  <c r="AU92" i="27"/>
  <c r="AU91" i="27"/>
  <c r="AU90" i="27"/>
  <c r="AU89" i="27"/>
  <c r="AU86" i="27"/>
  <c r="AU85" i="27"/>
  <c r="AU84" i="27"/>
  <c r="AU83" i="27"/>
  <c r="AU82" i="27"/>
  <c r="AU81" i="27"/>
  <c r="AU80" i="27"/>
  <c r="AU79" i="27"/>
  <c r="AU78" i="27"/>
  <c r="AU77" i="27"/>
  <c r="AU76" i="27"/>
  <c r="AU75" i="27"/>
  <c r="AU74" i="27"/>
  <c r="AU73" i="27"/>
  <c r="AU72" i="27"/>
  <c r="AU71" i="27"/>
  <c r="AU70" i="27"/>
  <c r="AU69" i="27"/>
  <c r="AU68" i="27"/>
  <c r="AU67" i="27"/>
  <c r="AU66" i="27"/>
  <c r="AU65" i="27"/>
  <c r="AU64" i="27"/>
  <c r="AU63" i="27"/>
  <c r="AU62" i="27"/>
  <c r="AU61" i="27"/>
  <c r="AU60" i="27"/>
  <c r="AU59" i="27"/>
  <c r="AU58" i="27"/>
  <c r="AU57" i="27"/>
  <c r="AU55" i="27"/>
  <c r="AU54" i="27"/>
  <c r="AU53" i="27"/>
  <c r="AU52" i="27"/>
  <c r="AU51" i="27"/>
  <c r="AU50" i="27"/>
  <c r="AU49" i="27"/>
  <c r="AU48" i="27"/>
  <c r="AU47" i="27"/>
  <c r="AU46" i="27"/>
  <c r="AU45" i="27"/>
  <c r="AU44" i="27"/>
  <c r="AU43" i="27"/>
  <c r="AU42" i="27"/>
  <c r="AU41" i="27"/>
  <c r="AU40" i="27"/>
  <c r="AU39" i="27"/>
  <c r="AU38" i="27"/>
  <c r="AU37" i="27"/>
  <c r="AU36" i="27"/>
  <c r="AU35" i="27"/>
  <c r="AU34" i="27"/>
  <c r="AU33" i="27"/>
  <c r="AU32" i="27"/>
  <c r="AU31" i="27"/>
  <c r="AU30" i="27"/>
  <c r="AU29" i="27"/>
  <c r="AU28" i="27"/>
  <c r="AU27" i="27"/>
  <c r="AU26" i="27"/>
  <c r="AU25" i="27"/>
  <c r="AU24" i="27"/>
  <c r="AU22" i="27"/>
  <c r="AU21" i="27"/>
  <c r="AU20" i="27"/>
  <c r="AU19" i="27"/>
  <c r="AU18" i="27"/>
  <c r="AU17" i="27"/>
  <c r="AU16" i="27"/>
  <c r="AU15" i="27"/>
  <c r="AU14" i="27"/>
  <c r="AU13" i="27"/>
  <c r="AU12" i="27"/>
  <c r="AU11" i="27"/>
  <c r="AU10" i="27"/>
  <c r="AU9" i="27"/>
  <c r="AU8" i="27"/>
  <c r="AU7" i="27"/>
  <c r="AX22" i="27"/>
  <c r="AX21" i="27"/>
  <c r="AX20" i="27"/>
  <c r="AX19" i="27"/>
  <c r="AX18" i="27"/>
  <c r="AX17" i="27"/>
  <c r="AX16" i="27"/>
  <c r="AX15" i="27"/>
  <c r="AX14" i="27"/>
  <c r="AX13" i="27"/>
  <c r="AX12" i="27"/>
  <c r="AX11" i="27"/>
  <c r="AX10" i="27"/>
  <c r="AX9" i="27"/>
  <c r="AX8" i="27"/>
  <c r="AX7" i="27"/>
  <c r="AX96" i="27"/>
  <c r="AX95" i="27"/>
  <c r="AX94" i="27"/>
  <c r="AX93" i="27"/>
  <c r="AX92" i="27"/>
  <c r="AX91" i="27"/>
  <c r="AX90" i="27"/>
  <c r="AX89" i="27"/>
  <c r="AX88" i="27"/>
  <c r="AX87" i="27"/>
  <c r="AX86" i="27"/>
  <c r="AX85" i="27"/>
  <c r="AX84" i="27"/>
  <c r="AX83" i="27"/>
  <c r="AX82" i="27"/>
  <c r="AX81" i="27"/>
  <c r="AX80" i="27"/>
  <c r="AX79" i="27"/>
  <c r="AX78" i="27"/>
  <c r="AX77" i="27"/>
  <c r="AX76" i="27"/>
  <c r="AX75" i="27"/>
  <c r="AX74" i="27"/>
  <c r="AX73" i="27"/>
  <c r="AX72" i="27"/>
  <c r="AX71" i="27"/>
  <c r="AX70" i="27"/>
  <c r="AX69" i="27"/>
  <c r="AX68" i="27"/>
  <c r="AX67" i="27"/>
  <c r="AX66" i="27"/>
  <c r="AX65" i="27"/>
  <c r="AX64" i="27"/>
  <c r="AX63" i="27"/>
  <c r="AX62" i="27"/>
  <c r="AX61" i="27"/>
  <c r="AX60" i="27"/>
  <c r="AX59" i="27"/>
  <c r="AX58" i="27"/>
  <c r="AX57" i="27"/>
  <c r="AX56" i="27"/>
  <c r="AX55" i="27"/>
  <c r="AX54" i="27"/>
  <c r="AX53" i="27"/>
  <c r="AX52" i="27"/>
  <c r="AX51" i="27"/>
  <c r="AX50" i="27"/>
  <c r="AX49" i="27"/>
  <c r="AX48" i="27"/>
  <c r="AX47" i="27"/>
  <c r="AX46" i="27"/>
  <c r="AX45" i="27"/>
  <c r="AX44" i="27"/>
  <c r="AX43" i="27"/>
  <c r="AX42" i="27"/>
  <c r="AX41" i="27"/>
  <c r="AX40" i="27"/>
  <c r="AX39" i="27"/>
  <c r="AX38" i="27"/>
  <c r="AX37" i="27"/>
  <c r="AX36" i="27"/>
  <c r="AX35" i="27"/>
  <c r="AX34" i="27"/>
  <c r="AX33" i="27"/>
  <c r="AX32" i="27"/>
  <c r="AX31" i="27"/>
  <c r="AX30" i="27"/>
  <c r="AX29" i="27"/>
  <c r="AX28" i="27"/>
  <c r="AX27" i="27"/>
  <c r="AX26" i="27"/>
  <c r="AX25" i="27"/>
  <c r="AX24" i="27"/>
  <c r="AX97" i="27"/>
  <c r="AX98" i="27"/>
  <c r="AX99" i="27"/>
  <c r="AX129" i="27"/>
  <c r="AX128" i="27"/>
  <c r="AX127" i="27"/>
  <c r="AX126" i="27"/>
  <c r="AX125" i="27"/>
  <c r="AX124" i="27"/>
  <c r="AX123" i="27"/>
  <c r="AX122" i="27"/>
  <c r="AX121" i="27"/>
  <c r="AX120" i="27"/>
  <c r="AX119" i="27"/>
  <c r="AX118" i="27"/>
  <c r="AX117" i="27"/>
  <c r="AX116" i="27"/>
  <c r="AX115" i="27"/>
  <c r="AX114" i="27"/>
  <c r="AX113" i="27"/>
  <c r="AX112" i="27"/>
  <c r="AX111" i="27"/>
  <c r="AX110" i="27"/>
  <c r="AX109" i="27"/>
  <c r="AX108" i="27"/>
  <c r="AX107" i="27"/>
  <c r="AX106" i="27"/>
  <c r="AX105" i="27"/>
  <c r="AX104" i="27"/>
  <c r="AX103" i="27"/>
  <c r="P738" i="56" l="1"/>
  <c r="O738" i="56"/>
  <c r="J741" i="56"/>
  <c r="N740" i="56"/>
  <c r="K740" i="56" s="1"/>
  <c r="M739" i="56"/>
  <c r="L739" i="56"/>
  <c r="P642" i="56"/>
  <c r="O642" i="56"/>
  <c r="J645" i="56"/>
  <c r="N644" i="56"/>
  <c r="K644" i="56" s="1"/>
  <c r="L643" i="56"/>
  <c r="M643" i="56"/>
  <c r="J549" i="56"/>
  <c r="P451" i="56"/>
  <c r="O451" i="56"/>
  <c r="L452" i="56"/>
  <c r="M452" i="56"/>
  <c r="N453" i="56"/>
  <c r="K453" i="56" s="1"/>
  <c r="J454" i="56"/>
  <c r="N355" i="56"/>
  <c r="K355" i="56" s="1"/>
  <c r="J356" i="56"/>
  <c r="M354" i="56"/>
  <c r="L354" i="56"/>
  <c r="O353" i="56"/>
  <c r="P353" i="56"/>
  <c r="P257" i="56"/>
  <c r="O257" i="56"/>
  <c r="J260" i="56"/>
  <c r="N259" i="56"/>
  <c r="K259" i="56" s="1"/>
  <c r="M258" i="56"/>
  <c r="L258" i="56"/>
  <c r="P161" i="56"/>
  <c r="O161" i="56"/>
  <c r="N163" i="56"/>
  <c r="K163" i="56" s="1"/>
  <c r="J164" i="56"/>
  <c r="M162" i="56"/>
  <c r="L162" i="56"/>
  <c r="AA10" i="27"/>
  <c r="AA14" i="27"/>
  <c r="AA18" i="27"/>
  <c r="AA22" i="27"/>
  <c r="AA27" i="27"/>
  <c r="AA31" i="27"/>
  <c r="AA35" i="27"/>
  <c r="AA39" i="27"/>
  <c r="AA43" i="27"/>
  <c r="AA47" i="27"/>
  <c r="AA51" i="27"/>
  <c r="AA55" i="27"/>
  <c r="AA59" i="27"/>
  <c r="AA63" i="27"/>
  <c r="AA67" i="27"/>
  <c r="AA71" i="27"/>
  <c r="AA75" i="27"/>
  <c r="AA79" i="27"/>
  <c r="AA83" i="27"/>
  <c r="AA87" i="27"/>
  <c r="AA91" i="27"/>
  <c r="AA95" i="27"/>
  <c r="Z7" i="27"/>
  <c r="Z11" i="27"/>
  <c r="Z15" i="27"/>
  <c r="Z19" i="27"/>
  <c r="Z24" i="27"/>
  <c r="Z28" i="27"/>
  <c r="Z32" i="27"/>
  <c r="Z36" i="27"/>
  <c r="Z40" i="27"/>
  <c r="Z44" i="27"/>
  <c r="Z48" i="27"/>
  <c r="Z52" i="27"/>
  <c r="Z56" i="27"/>
  <c r="Z60" i="27"/>
  <c r="Z64" i="27"/>
  <c r="Z68" i="27"/>
  <c r="Z72" i="27"/>
  <c r="Z76" i="27"/>
  <c r="Z80" i="27"/>
  <c r="Z84" i="27"/>
  <c r="Z88" i="27"/>
  <c r="Z92" i="27"/>
  <c r="Z97" i="27"/>
  <c r="AA7" i="27"/>
  <c r="AA11" i="27"/>
  <c r="AA15" i="27"/>
  <c r="AA19" i="27"/>
  <c r="AA24" i="27"/>
  <c r="AA28" i="27"/>
  <c r="AA32" i="27"/>
  <c r="AA36" i="27"/>
  <c r="AA40" i="27"/>
  <c r="AA44" i="27"/>
  <c r="AA48" i="27"/>
  <c r="AA52" i="27"/>
  <c r="AA56" i="27"/>
  <c r="AA60" i="27"/>
  <c r="AA64" i="27"/>
  <c r="AA68" i="27"/>
  <c r="AA72" i="27"/>
  <c r="AA76" i="27"/>
  <c r="AA80" i="27"/>
  <c r="AA84" i="27"/>
  <c r="AA88" i="27"/>
  <c r="AA92" i="27"/>
  <c r="AA97" i="27"/>
  <c r="Z8" i="27"/>
  <c r="Z12" i="27"/>
  <c r="Z16" i="27"/>
  <c r="Z20" i="27"/>
  <c r="Z25" i="27"/>
  <c r="Z29" i="27"/>
  <c r="Z33" i="27"/>
  <c r="Z37" i="27"/>
  <c r="Z41" i="27"/>
  <c r="Z45" i="27"/>
  <c r="Z49" i="27"/>
  <c r="Z53" i="27"/>
  <c r="Z57" i="27"/>
  <c r="Z61" i="27"/>
  <c r="Z65" i="27"/>
  <c r="Z69" i="27"/>
  <c r="Z73" i="27"/>
  <c r="Z77" i="27"/>
  <c r="Z81" i="27"/>
  <c r="Z85" i="27"/>
  <c r="Z89" i="27"/>
  <c r="Z93" i="27"/>
  <c r="AA8" i="27"/>
  <c r="AA12" i="27"/>
  <c r="AA16" i="27"/>
  <c r="AA20" i="27"/>
  <c r="AA25" i="27"/>
  <c r="AA29" i="27"/>
  <c r="AA33" i="27"/>
  <c r="AA37" i="27"/>
  <c r="AA41" i="27"/>
  <c r="AA45" i="27"/>
  <c r="AA49" i="27"/>
  <c r="AA53" i="27"/>
  <c r="AA57" i="27"/>
  <c r="AA61" i="27"/>
  <c r="AA65" i="27"/>
  <c r="AA69" i="27"/>
  <c r="AA73" i="27"/>
  <c r="AA77" i="27"/>
  <c r="AA81" i="27"/>
  <c r="AA85" i="27"/>
  <c r="AA89" i="27"/>
  <c r="AA93" i="27"/>
  <c r="L740" i="56" l="1"/>
  <c r="M740" i="56"/>
  <c r="N741" i="56"/>
  <c r="K741" i="56" s="1"/>
  <c r="J742" i="56"/>
  <c r="O739" i="56"/>
  <c r="P739" i="56"/>
  <c r="P643" i="56"/>
  <c r="O643" i="56"/>
  <c r="L644" i="56"/>
  <c r="M644" i="56"/>
  <c r="N645" i="56"/>
  <c r="K645" i="56" s="1"/>
  <c r="J646" i="56"/>
  <c r="J550" i="56"/>
  <c r="L453" i="56"/>
  <c r="M453" i="56"/>
  <c r="P452" i="56"/>
  <c r="O452" i="56"/>
  <c r="N454" i="56"/>
  <c r="K454" i="56" s="1"/>
  <c r="J455" i="56"/>
  <c r="M355" i="56"/>
  <c r="L355" i="56"/>
  <c r="N356" i="56"/>
  <c r="K356" i="56" s="1"/>
  <c r="J357" i="56"/>
  <c r="O354" i="56"/>
  <c r="P354" i="56"/>
  <c r="O258" i="56"/>
  <c r="P258" i="56"/>
  <c r="M259" i="56"/>
  <c r="L259" i="56"/>
  <c r="N260" i="56"/>
  <c r="K260" i="56" s="1"/>
  <c r="J261" i="56"/>
  <c r="P162" i="56"/>
  <c r="O162" i="56"/>
  <c r="N164" i="56"/>
  <c r="K164" i="56" s="1"/>
  <c r="J165" i="56"/>
  <c r="M163" i="56"/>
  <c r="L163" i="56"/>
  <c r="V19" i="28"/>
  <c r="U19" i="28"/>
  <c r="Y55" i="54" s="1"/>
  <c r="T19" i="28"/>
  <c r="X55" i="54" s="1"/>
  <c r="S19" i="28"/>
  <c r="W55" i="54" s="1"/>
  <c r="R19" i="28"/>
  <c r="V55" i="54" s="1"/>
  <c r="Q19" i="28"/>
  <c r="U55" i="54" s="1"/>
  <c r="P19" i="28"/>
  <c r="T55" i="54" s="1"/>
  <c r="O19" i="28"/>
  <c r="S55" i="54" s="1"/>
  <c r="N19" i="28"/>
  <c r="R55" i="54" s="1"/>
  <c r="M19" i="28"/>
  <c r="Q55" i="54" s="1"/>
  <c r="L19" i="28"/>
  <c r="P55" i="54" s="1"/>
  <c r="K19" i="28"/>
  <c r="P57" i="54" s="1"/>
  <c r="Q57" i="54" s="1"/>
  <c r="R57" i="54" s="1"/>
  <c r="S57" i="54" s="1"/>
  <c r="T57" i="54" s="1"/>
  <c r="U57" i="54" s="1"/>
  <c r="V57" i="54" s="1"/>
  <c r="W57" i="54" s="1"/>
  <c r="X57" i="54" s="1"/>
  <c r="Y57" i="54" s="1"/>
  <c r="J19" i="28"/>
  <c r="I19" i="28"/>
  <c r="H19" i="28"/>
  <c r="J56" i="54" s="1"/>
  <c r="K56" i="54" s="1"/>
  <c r="L56" i="54" s="1"/>
  <c r="M56" i="54" s="1"/>
  <c r="N56" i="54" s="1"/>
  <c r="O56" i="54" s="1"/>
  <c r="G19" i="28"/>
  <c r="O54" i="54" s="1"/>
  <c r="F19" i="28"/>
  <c r="N53" i="54" s="1"/>
  <c r="E19" i="28"/>
  <c r="M53" i="54" s="1"/>
  <c r="D19" i="28"/>
  <c r="L53" i="54" s="1"/>
  <c r="C19" i="28"/>
  <c r="K53" i="54" s="1"/>
  <c r="B19" i="28"/>
  <c r="J53" i="54" s="1"/>
  <c r="V10" i="28"/>
  <c r="U10" i="28"/>
  <c r="T10" i="28"/>
  <c r="S10" i="28"/>
  <c r="R10" i="28"/>
  <c r="Q10" i="28"/>
  <c r="P10" i="28"/>
  <c r="O10" i="28"/>
  <c r="N10" i="28"/>
  <c r="M10" i="28"/>
  <c r="L10" i="28"/>
  <c r="K10" i="28"/>
  <c r="J10" i="28"/>
  <c r="I10" i="28"/>
  <c r="H10" i="28"/>
  <c r="G10" i="28"/>
  <c r="F10" i="28"/>
  <c r="E10" i="28"/>
  <c r="D10" i="28"/>
  <c r="C10" i="28"/>
  <c r="B10" i="28"/>
  <c r="V46" i="20"/>
  <c r="V45" i="20"/>
  <c r="V44" i="20"/>
  <c r="V43" i="20"/>
  <c r="A53" i="20"/>
  <c r="A54" i="20" s="1"/>
  <c r="I52" i="39" s="1"/>
  <c r="A52" i="20"/>
  <c r="I36" i="39" s="1"/>
  <c r="I35" i="39" s="1"/>
  <c r="A51" i="20"/>
  <c r="K53" i="20"/>
  <c r="H53" i="20"/>
  <c r="K52" i="20"/>
  <c r="P40" i="39" s="1"/>
  <c r="Q40" i="39" s="1"/>
  <c r="R40" i="39" s="1"/>
  <c r="S40" i="39" s="1"/>
  <c r="T40" i="39" s="1"/>
  <c r="U40" i="39" s="1"/>
  <c r="V40" i="39" s="1"/>
  <c r="W40" i="39" s="1"/>
  <c r="X40" i="39" s="1"/>
  <c r="Y40" i="39" s="1"/>
  <c r="H52" i="20"/>
  <c r="J39" i="39" s="1"/>
  <c r="K39" i="39" s="1"/>
  <c r="L39" i="39" s="1"/>
  <c r="M39" i="39" s="1"/>
  <c r="N39" i="39" s="1"/>
  <c r="O39" i="39" s="1"/>
  <c r="K51" i="20"/>
  <c r="H51" i="20"/>
  <c r="K50" i="20"/>
  <c r="H50" i="20"/>
  <c r="A50" i="20"/>
  <c r="K46" i="20"/>
  <c r="H46" i="20"/>
  <c r="K45" i="20"/>
  <c r="H45" i="20"/>
  <c r="K44" i="20"/>
  <c r="H44" i="20"/>
  <c r="K43" i="20"/>
  <c r="H43" i="20"/>
  <c r="A46" i="20"/>
  <c r="A47" i="20" s="1"/>
  <c r="A45" i="20"/>
  <c r="A43" i="20"/>
  <c r="A44" i="20"/>
  <c r="K14" i="20"/>
  <c r="H14" i="20"/>
  <c r="A14" i="20"/>
  <c r="A15" i="20" s="1"/>
  <c r="V7" i="20"/>
  <c r="K7" i="20"/>
  <c r="H7" i="20"/>
  <c r="A7" i="20"/>
  <c r="A8" i="20" s="1"/>
  <c r="O740" i="56" l="1"/>
  <c r="P740" i="56"/>
  <c r="N742" i="56"/>
  <c r="K742" i="56" s="1"/>
  <c r="J743" i="56"/>
  <c r="M741" i="56"/>
  <c r="L741" i="56"/>
  <c r="N646" i="56"/>
  <c r="K646" i="56" s="1"/>
  <c r="J647" i="56"/>
  <c r="L645" i="56"/>
  <c r="M645" i="56"/>
  <c r="P644" i="56"/>
  <c r="O644" i="56"/>
  <c r="J551" i="56"/>
  <c r="N455" i="56"/>
  <c r="K455" i="56" s="1"/>
  <c r="J456" i="56"/>
  <c r="M454" i="56"/>
  <c r="L454" i="56"/>
  <c r="P453" i="56"/>
  <c r="O453" i="56"/>
  <c r="M356" i="56"/>
  <c r="L356" i="56"/>
  <c r="O355" i="56"/>
  <c r="P355" i="56"/>
  <c r="N357" i="56"/>
  <c r="K357" i="56" s="1"/>
  <c r="J358" i="56"/>
  <c r="N261" i="56"/>
  <c r="K261" i="56" s="1"/>
  <c r="J262" i="56"/>
  <c r="L260" i="56"/>
  <c r="M260" i="56"/>
  <c r="P259" i="56"/>
  <c r="O259" i="56"/>
  <c r="P163" i="56"/>
  <c r="O163" i="56"/>
  <c r="N165" i="56"/>
  <c r="K165" i="56" s="1"/>
  <c r="J166" i="56"/>
  <c r="M164" i="56"/>
  <c r="L164" i="56"/>
  <c r="AA154" i="17"/>
  <c r="Z154" i="17" s="1"/>
  <c r="AA140" i="7"/>
  <c r="Z140" i="7" s="1"/>
  <c r="AA127" i="7"/>
  <c r="Z127" i="7" s="1"/>
  <c r="AA128" i="7"/>
  <c r="Z128" i="7" s="1"/>
  <c r="AA131" i="7"/>
  <c r="Z131" i="7" s="1"/>
  <c r="AA145" i="17"/>
  <c r="Z145" i="17" s="1"/>
  <c r="Y132" i="7"/>
  <c r="X132" i="7" s="1"/>
  <c r="AA146" i="17"/>
  <c r="Z146" i="17" s="1"/>
  <c r="AA153" i="17"/>
  <c r="Z153" i="17" s="1"/>
  <c r="AA155" i="17"/>
  <c r="Z155" i="17" s="1"/>
  <c r="AA152" i="17"/>
  <c r="Z152" i="17" s="1"/>
  <c r="Y153" i="17"/>
  <c r="X153" i="17" s="1"/>
  <c r="Y156" i="17"/>
  <c r="X156" i="17" s="1"/>
  <c r="AA129" i="7"/>
  <c r="Z129" i="7" s="1"/>
  <c r="Y147" i="17"/>
  <c r="X147" i="17" s="1"/>
  <c r="Y144" i="17"/>
  <c r="X144" i="17" s="1"/>
  <c r="Y128" i="7"/>
  <c r="X128" i="7" s="1"/>
  <c r="AA130" i="7"/>
  <c r="Z130" i="7" s="1"/>
  <c r="Y131" i="7"/>
  <c r="X131" i="7" s="1"/>
  <c r="Y146" i="17"/>
  <c r="X146" i="17" s="1"/>
  <c r="AA148" i="17"/>
  <c r="Z148" i="17" s="1"/>
  <c r="AA138" i="7"/>
  <c r="Z138" i="7" s="1"/>
  <c r="Y129" i="7"/>
  <c r="X129" i="7" s="1"/>
  <c r="AA156" i="17"/>
  <c r="Z156" i="17" s="1"/>
  <c r="AA147" i="17"/>
  <c r="Z147" i="17" s="1"/>
  <c r="Y140" i="7"/>
  <c r="X140" i="7" s="1"/>
  <c r="Y130" i="7"/>
  <c r="X130" i="7" s="1"/>
  <c r="Y145" i="17"/>
  <c r="X145" i="17" s="1"/>
  <c r="Y148" i="17"/>
  <c r="X148" i="17" s="1"/>
  <c r="Y154" i="17"/>
  <c r="X154" i="17" s="1"/>
  <c r="AA144" i="17"/>
  <c r="Z144" i="17" s="1"/>
  <c r="AA135" i="7"/>
  <c r="Z135" i="7" s="1"/>
  <c r="Y135" i="7"/>
  <c r="X135" i="7" s="1"/>
  <c r="Y137" i="7"/>
  <c r="X137" i="7" s="1"/>
  <c r="Y138" i="7"/>
  <c r="X138" i="7" s="1"/>
  <c r="Y127" i="7"/>
  <c r="X127" i="7" s="1"/>
  <c r="AA132" i="7"/>
  <c r="Z132" i="7" s="1"/>
  <c r="AA137" i="7"/>
  <c r="Z137" i="7" s="1"/>
  <c r="AA139" i="7"/>
  <c r="Z139" i="7" s="1"/>
  <c r="Y152" i="17"/>
  <c r="X152" i="17" s="1"/>
  <c r="Y155" i="17"/>
  <c r="X155" i="17" s="1"/>
  <c r="AA136" i="7"/>
  <c r="Z136" i="7" s="1"/>
  <c r="Y136" i="7"/>
  <c r="X136" i="7" s="1"/>
  <c r="Y139" i="7"/>
  <c r="X139" i="7" s="1"/>
  <c r="V44" i="11"/>
  <c r="U44" i="11"/>
  <c r="T44" i="11"/>
  <c r="S44" i="11"/>
  <c r="R44" i="11"/>
  <c r="Q44" i="11"/>
  <c r="P44" i="11"/>
  <c r="O44" i="11"/>
  <c r="N44" i="11"/>
  <c r="M44" i="11"/>
  <c r="L44" i="11"/>
  <c r="K44" i="11"/>
  <c r="J44" i="11"/>
  <c r="I44" i="11"/>
  <c r="H44" i="11"/>
  <c r="G44" i="11"/>
  <c r="F44" i="11"/>
  <c r="E44" i="11"/>
  <c r="D44" i="11"/>
  <c r="C44" i="11"/>
  <c r="B44" i="11"/>
  <c r="V43" i="11"/>
  <c r="U43" i="11"/>
  <c r="T43" i="11"/>
  <c r="S43" i="11"/>
  <c r="R43" i="11"/>
  <c r="Q43" i="11"/>
  <c r="P43" i="11"/>
  <c r="O43" i="11"/>
  <c r="N43" i="11"/>
  <c r="M43" i="11"/>
  <c r="L43" i="11"/>
  <c r="K43" i="11"/>
  <c r="J43" i="11"/>
  <c r="I43" i="11"/>
  <c r="H43" i="11"/>
  <c r="G43" i="11"/>
  <c r="F43" i="11"/>
  <c r="E43" i="11"/>
  <c r="D43" i="11"/>
  <c r="C43" i="11"/>
  <c r="B43" i="11"/>
  <c r="V42" i="11"/>
  <c r="U42" i="11"/>
  <c r="T42" i="11"/>
  <c r="S42" i="11"/>
  <c r="R42" i="11"/>
  <c r="Q42" i="11"/>
  <c r="P42" i="11"/>
  <c r="O42" i="11"/>
  <c r="N42" i="11"/>
  <c r="M42" i="11"/>
  <c r="L42" i="11"/>
  <c r="K42" i="11"/>
  <c r="J42" i="11"/>
  <c r="I42" i="11"/>
  <c r="H42" i="11"/>
  <c r="G42" i="11"/>
  <c r="F42" i="11"/>
  <c r="E42" i="11"/>
  <c r="D42" i="11"/>
  <c r="C42" i="11"/>
  <c r="B42" i="11"/>
  <c r="V41" i="11"/>
  <c r="U41" i="11"/>
  <c r="T41" i="11"/>
  <c r="S41" i="11"/>
  <c r="R41" i="11"/>
  <c r="Q41" i="11"/>
  <c r="P41" i="11"/>
  <c r="O41" i="11"/>
  <c r="N41" i="11"/>
  <c r="M41" i="11"/>
  <c r="L41" i="11"/>
  <c r="K41" i="11"/>
  <c r="J41" i="11"/>
  <c r="I41" i="11"/>
  <c r="H41" i="11"/>
  <c r="G41" i="11"/>
  <c r="F41" i="11"/>
  <c r="E41" i="11"/>
  <c r="D41" i="11"/>
  <c r="C41" i="11"/>
  <c r="B41" i="11"/>
  <c r="V40" i="11"/>
  <c r="U40" i="11"/>
  <c r="T40" i="11"/>
  <c r="S40" i="11"/>
  <c r="R40" i="11"/>
  <c r="Q40" i="11"/>
  <c r="P40" i="11"/>
  <c r="O40" i="11"/>
  <c r="N40" i="11"/>
  <c r="M40" i="11"/>
  <c r="L40" i="11"/>
  <c r="K40" i="11"/>
  <c r="J40" i="11"/>
  <c r="I40" i="11"/>
  <c r="H40" i="11"/>
  <c r="G40" i="11"/>
  <c r="F40" i="11"/>
  <c r="E40" i="11"/>
  <c r="D40" i="11"/>
  <c r="C40" i="11"/>
  <c r="B40" i="11"/>
  <c r="V52" i="11"/>
  <c r="U52" i="11"/>
  <c r="T52" i="11"/>
  <c r="S52" i="11"/>
  <c r="R52" i="11"/>
  <c r="Q52" i="11"/>
  <c r="P52" i="11"/>
  <c r="O52" i="11"/>
  <c r="N52" i="11"/>
  <c r="M52" i="11"/>
  <c r="L52" i="11"/>
  <c r="K52" i="11"/>
  <c r="J52" i="11"/>
  <c r="I52" i="11"/>
  <c r="H52" i="11"/>
  <c r="G52" i="11"/>
  <c r="F52" i="11"/>
  <c r="E52" i="11"/>
  <c r="D52" i="11"/>
  <c r="C52" i="11"/>
  <c r="V51" i="11"/>
  <c r="U51" i="11"/>
  <c r="T51" i="11"/>
  <c r="S51" i="11"/>
  <c r="R51" i="11"/>
  <c r="Q51" i="11"/>
  <c r="P51" i="11"/>
  <c r="O51" i="11"/>
  <c r="N51" i="11"/>
  <c r="M51" i="11"/>
  <c r="L51" i="11"/>
  <c r="K51" i="11"/>
  <c r="J51" i="11"/>
  <c r="I51" i="11"/>
  <c r="H51" i="11"/>
  <c r="G51" i="11"/>
  <c r="F51" i="11"/>
  <c r="E51" i="11"/>
  <c r="D51" i="11"/>
  <c r="C51" i="11"/>
  <c r="V50" i="11"/>
  <c r="U50" i="11"/>
  <c r="Y38" i="38" s="1"/>
  <c r="T50" i="11"/>
  <c r="X38" i="38" s="1"/>
  <c r="S50" i="11"/>
  <c r="W38" i="38" s="1"/>
  <c r="R50" i="11"/>
  <c r="V38" i="38" s="1"/>
  <c r="Q50" i="11"/>
  <c r="U38" i="38" s="1"/>
  <c r="P50" i="11"/>
  <c r="T38" i="38" s="1"/>
  <c r="O50" i="11"/>
  <c r="S38" i="38" s="1"/>
  <c r="N50" i="11"/>
  <c r="R38" i="38" s="1"/>
  <c r="M50" i="11"/>
  <c r="Q38" i="38" s="1"/>
  <c r="L50" i="11"/>
  <c r="P38" i="38" s="1"/>
  <c r="K50" i="11"/>
  <c r="P40" i="38" s="1"/>
  <c r="Q40" i="38" s="1"/>
  <c r="R40" i="38" s="1"/>
  <c r="S40" i="38" s="1"/>
  <c r="T40" i="38" s="1"/>
  <c r="U40" i="38" s="1"/>
  <c r="V40" i="38" s="1"/>
  <c r="W40" i="38" s="1"/>
  <c r="X40" i="38" s="1"/>
  <c r="Y40" i="38" s="1"/>
  <c r="J50" i="11"/>
  <c r="I50" i="11"/>
  <c r="H50" i="11"/>
  <c r="J39" i="38" s="1"/>
  <c r="K39" i="38" s="1"/>
  <c r="L39" i="38" s="1"/>
  <c r="M39" i="38" s="1"/>
  <c r="N39" i="38" s="1"/>
  <c r="O39" i="38" s="1"/>
  <c r="G50" i="11"/>
  <c r="O37" i="38" s="1"/>
  <c r="F50" i="11"/>
  <c r="N36" i="38" s="1"/>
  <c r="E50" i="11"/>
  <c r="M36" i="38" s="1"/>
  <c r="D50" i="11"/>
  <c r="L36" i="38" s="1"/>
  <c r="C50" i="11"/>
  <c r="K36" i="38" s="1"/>
  <c r="V49" i="11"/>
  <c r="U49" i="11"/>
  <c r="T49" i="11"/>
  <c r="S49" i="11"/>
  <c r="R49" i="11"/>
  <c r="Q49" i="11"/>
  <c r="P49" i="11"/>
  <c r="O49" i="11"/>
  <c r="N49" i="11"/>
  <c r="M49" i="11"/>
  <c r="L49" i="11"/>
  <c r="K49" i="11"/>
  <c r="J49" i="11"/>
  <c r="I49" i="11"/>
  <c r="H49" i="11"/>
  <c r="G49" i="11"/>
  <c r="F49" i="11"/>
  <c r="E49" i="11"/>
  <c r="D49" i="11"/>
  <c r="C49" i="11"/>
  <c r="V48" i="11"/>
  <c r="U48" i="11"/>
  <c r="T48" i="11"/>
  <c r="S48" i="11"/>
  <c r="R48" i="11"/>
  <c r="Q48" i="11"/>
  <c r="P48" i="11"/>
  <c r="O48" i="11"/>
  <c r="N48" i="11"/>
  <c r="M48" i="11"/>
  <c r="L48" i="11"/>
  <c r="K48" i="11"/>
  <c r="J48" i="11"/>
  <c r="I48" i="11"/>
  <c r="H48" i="11"/>
  <c r="G48" i="11"/>
  <c r="F48" i="11"/>
  <c r="E48" i="11"/>
  <c r="D48" i="11"/>
  <c r="C48" i="11"/>
  <c r="B52" i="11"/>
  <c r="B51" i="11"/>
  <c r="B50" i="11"/>
  <c r="J36" i="38" s="1"/>
  <c r="B49" i="11"/>
  <c r="B48" i="11"/>
  <c r="A51" i="11"/>
  <c r="A52" i="11" s="1"/>
  <c r="A50" i="11"/>
  <c r="I36" i="38" s="1"/>
  <c r="I35" i="38" s="1"/>
  <c r="A49" i="11"/>
  <c r="A48" i="11"/>
  <c r="A44" i="11"/>
  <c r="A45" i="11" s="1"/>
  <c r="A43" i="11"/>
  <c r="A42" i="11"/>
  <c r="A41" i="11"/>
  <c r="A40" i="11"/>
  <c r="A30" i="9"/>
  <c r="A68" i="10"/>
  <c r="A67" i="10"/>
  <c r="A66" i="10"/>
  <c r="A65" i="10"/>
  <c r="A64" i="10"/>
  <c r="A63" i="10"/>
  <c r="A59" i="10"/>
  <c r="A58" i="10"/>
  <c r="A57" i="10"/>
  <c r="A56" i="10"/>
  <c r="A55" i="10"/>
  <c r="A54" i="10"/>
  <c r="A50" i="10"/>
  <c r="A49" i="10"/>
  <c r="A48" i="10"/>
  <c r="A47" i="10"/>
  <c r="A46" i="10"/>
  <c r="A45" i="10"/>
  <c r="A41" i="10"/>
  <c r="A40" i="10"/>
  <c r="A39" i="10"/>
  <c r="A38" i="10"/>
  <c r="A37" i="10"/>
  <c r="A36" i="10"/>
  <c r="P741" i="56" l="1"/>
  <c r="O741" i="56"/>
  <c r="N743" i="56"/>
  <c r="K743" i="56" s="1"/>
  <c r="J744" i="56"/>
  <c r="M742" i="56"/>
  <c r="L742" i="56"/>
  <c r="P645" i="56"/>
  <c r="O645" i="56"/>
  <c r="N647" i="56"/>
  <c r="K647" i="56" s="1"/>
  <c r="J648" i="56"/>
  <c r="M646" i="56"/>
  <c r="L646" i="56"/>
  <c r="J552" i="56"/>
  <c r="P454" i="56"/>
  <c r="O454" i="56"/>
  <c r="J457" i="56"/>
  <c r="N456" i="56"/>
  <c r="K456" i="56" s="1"/>
  <c r="L455" i="56"/>
  <c r="M455" i="56"/>
  <c r="J359" i="56"/>
  <c r="N358" i="56"/>
  <c r="K358" i="56" s="1"/>
  <c r="O356" i="56"/>
  <c r="P356" i="56"/>
  <c r="M357" i="56"/>
  <c r="L357" i="56"/>
  <c r="P260" i="56"/>
  <c r="O260" i="56"/>
  <c r="N262" i="56"/>
  <c r="K262" i="56" s="1"/>
  <c r="J263" i="56"/>
  <c r="M261" i="56"/>
  <c r="L261" i="56"/>
  <c r="P164" i="56"/>
  <c r="O164" i="56"/>
  <c r="N166" i="56"/>
  <c r="K166" i="56" s="1"/>
  <c r="J167" i="56"/>
  <c r="M165" i="56"/>
  <c r="L165" i="56"/>
  <c r="A53" i="11"/>
  <c r="I52" i="38"/>
  <c r="Y48" i="11"/>
  <c r="X48" i="11" s="1"/>
  <c r="AA22" i="6"/>
  <c r="Z22" i="6" s="1"/>
  <c r="AA27" i="6"/>
  <c r="Z27" i="6" s="1"/>
  <c r="Y42" i="11"/>
  <c r="X42" i="11" s="1"/>
  <c r="AA24" i="6"/>
  <c r="Z24" i="6" s="1"/>
  <c r="AA50" i="11"/>
  <c r="Z50" i="11" s="1"/>
  <c r="AA52" i="11"/>
  <c r="Z52" i="11" s="1"/>
  <c r="Y24" i="6"/>
  <c r="X24" i="6" s="1"/>
  <c r="AA26" i="6"/>
  <c r="Z26" i="6" s="1"/>
  <c r="Y27" i="6"/>
  <c r="X27" i="6" s="1"/>
  <c r="Y44" i="11"/>
  <c r="X44" i="11" s="1"/>
  <c r="Y26" i="6"/>
  <c r="X26" i="6" s="1"/>
  <c r="AA41" i="11"/>
  <c r="Z41" i="11" s="1"/>
  <c r="Y23" i="6"/>
  <c r="X23" i="6" s="1"/>
  <c r="AA48" i="11"/>
  <c r="Z48" i="11" s="1"/>
  <c r="Y52" i="11"/>
  <c r="X52" i="11" s="1"/>
  <c r="Y40" i="11"/>
  <c r="X40" i="11" s="1"/>
  <c r="Y41" i="11"/>
  <c r="X41" i="11" s="1"/>
  <c r="AA49" i="11"/>
  <c r="Z49" i="11" s="1"/>
  <c r="AA51" i="11"/>
  <c r="Z51" i="11" s="1"/>
  <c r="AA43" i="11"/>
  <c r="Z43" i="11" s="1"/>
  <c r="AA42" i="11"/>
  <c r="Z42" i="11" s="1"/>
  <c r="AA25" i="6"/>
  <c r="Z25" i="6" s="1"/>
  <c r="AA40" i="11"/>
  <c r="Z40" i="11" s="1"/>
  <c r="Y119" i="7"/>
  <c r="X119" i="7" s="1"/>
  <c r="Y121" i="7"/>
  <c r="X121" i="7" s="1"/>
  <c r="AA120" i="7"/>
  <c r="Z120" i="7" s="1"/>
  <c r="AA122" i="7"/>
  <c r="Z122" i="7" s="1"/>
  <c r="AA23" i="6"/>
  <c r="Z23" i="6" s="1"/>
  <c r="AA119" i="7"/>
  <c r="Z119" i="7" s="1"/>
  <c r="AA121" i="7"/>
  <c r="Z121" i="7" s="1"/>
  <c r="AA44" i="11"/>
  <c r="Z44" i="11" s="1"/>
  <c r="Y50" i="11"/>
  <c r="X50" i="11" s="1"/>
  <c r="Y120" i="7"/>
  <c r="X120" i="7" s="1"/>
  <c r="Y122" i="7"/>
  <c r="X122" i="7" s="1"/>
  <c r="Y51" i="11"/>
  <c r="X51" i="11" s="1"/>
  <c r="Y22" i="6"/>
  <c r="X22" i="6" s="1"/>
  <c r="Y43" i="11"/>
  <c r="X43" i="11" s="1"/>
  <c r="Y25" i="6"/>
  <c r="X25" i="6" s="1"/>
  <c r="Y49" i="11"/>
  <c r="X49" i="11" s="1"/>
  <c r="P742" i="56" l="1"/>
  <c r="O742" i="56"/>
  <c r="J745" i="56"/>
  <c r="N744" i="56"/>
  <c r="K744" i="56" s="1"/>
  <c r="M743" i="56"/>
  <c r="L743" i="56"/>
  <c r="P646" i="56"/>
  <c r="O646" i="56"/>
  <c r="J649" i="56"/>
  <c r="N648" i="56"/>
  <c r="K648" i="56" s="1"/>
  <c r="L647" i="56"/>
  <c r="M647" i="56"/>
  <c r="J553" i="56"/>
  <c r="P455" i="56"/>
  <c r="O455" i="56"/>
  <c r="L456" i="56"/>
  <c r="M456" i="56"/>
  <c r="N457" i="56"/>
  <c r="K457" i="56" s="1"/>
  <c r="J458" i="56"/>
  <c r="M358" i="56"/>
  <c r="L358" i="56"/>
  <c r="N359" i="56"/>
  <c r="K359" i="56" s="1"/>
  <c r="J360" i="56"/>
  <c r="P357" i="56"/>
  <c r="O357" i="56"/>
  <c r="P261" i="56"/>
  <c r="O261" i="56"/>
  <c r="J264" i="56"/>
  <c r="N263" i="56"/>
  <c r="K263" i="56" s="1"/>
  <c r="M262" i="56"/>
  <c r="L262" i="56"/>
  <c r="P165" i="56"/>
  <c r="O165" i="56"/>
  <c r="N167" i="56"/>
  <c r="K167" i="56" s="1"/>
  <c r="J168" i="56"/>
  <c r="M166" i="56"/>
  <c r="L166" i="56"/>
  <c r="A17" i="8"/>
  <c r="I12" i="41" s="1"/>
  <c r="I11" i="41" s="1"/>
  <c r="A9" i="8"/>
  <c r="I4" i="41" s="1"/>
  <c r="I3" i="41" s="1"/>
  <c r="A33" i="10"/>
  <c r="A25" i="10"/>
  <c r="A17" i="10"/>
  <c r="A9" i="10"/>
  <c r="P743" i="56" l="1"/>
  <c r="O743" i="56"/>
  <c r="L744" i="56"/>
  <c r="M744" i="56"/>
  <c r="N745" i="56"/>
  <c r="K745" i="56" s="1"/>
  <c r="J746" i="56"/>
  <c r="P647" i="56"/>
  <c r="O647" i="56"/>
  <c r="L648" i="56"/>
  <c r="M648" i="56"/>
  <c r="N649" i="56"/>
  <c r="K649" i="56" s="1"/>
  <c r="J650" i="56"/>
  <c r="J554" i="56"/>
  <c r="L457" i="56"/>
  <c r="M457" i="56"/>
  <c r="P456" i="56"/>
  <c r="O456" i="56"/>
  <c r="N458" i="56"/>
  <c r="K458" i="56" s="1"/>
  <c r="J459" i="56"/>
  <c r="M359" i="56"/>
  <c r="L359" i="56"/>
  <c r="O358" i="56"/>
  <c r="P358" i="56"/>
  <c r="N360" i="56"/>
  <c r="K360" i="56" s="1"/>
  <c r="J361" i="56"/>
  <c r="M263" i="56"/>
  <c r="L263" i="56"/>
  <c r="O262" i="56"/>
  <c r="P262" i="56"/>
  <c r="N264" i="56"/>
  <c r="K264" i="56" s="1"/>
  <c r="J265" i="56"/>
  <c r="N168" i="56"/>
  <c r="K168" i="56" s="1"/>
  <c r="J169" i="56"/>
  <c r="M167" i="56"/>
  <c r="L167" i="56"/>
  <c r="P166" i="56"/>
  <c r="O166" i="56"/>
  <c r="Y26" i="7"/>
  <c r="X26" i="7" s="1"/>
  <c r="AA26" i="7"/>
  <c r="Z26" i="7" s="1"/>
  <c r="Y65" i="7"/>
  <c r="X65" i="7" s="1"/>
  <c r="AA65" i="7"/>
  <c r="Z65" i="7" s="1"/>
  <c r="AA9" i="7"/>
  <c r="Z9" i="7" s="1"/>
  <c r="Y9" i="7"/>
  <c r="X9" i="7" s="1"/>
  <c r="AA127" i="17"/>
  <c r="Z127" i="17" s="1"/>
  <c r="Y131" i="17"/>
  <c r="X131" i="17" s="1"/>
  <c r="Y128" i="17"/>
  <c r="X128" i="17" s="1"/>
  <c r="Y130" i="17"/>
  <c r="X130" i="17" s="1"/>
  <c r="AA136" i="17"/>
  <c r="Z136" i="17" s="1"/>
  <c r="Y137" i="17"/>
  <c r="X137" i="17" s="1"/>
  <c r="AA138" i="17"/>
  <c r="Z138" i="17" s="1"/>
  <c r="AA130" i="17"/>
  <c r="Z130" i="17" s="1"/>
  <c r="Y127" i="17"/>
  <c r="X127" i="17" s="1"/>
  <c r="AA129" i="17"/>
  <c r="Z129" i="17" s="1"/>
  <c r="AA131" i="17"/>
  <c r="Z131" i="17" s="1"/>
  <c r="AA135" i="17"/>
  <c r="Z135" i="17" s="1"/>
  <c r="AA137" i="17"/>
  <c r="Z137" i="17" s="1"/>
  <c r="AA139" i="17"/>
  <c r="Z139" i="17" s="1"/>
  <c r="AA128" i="17"/>
  <c r="Z128" i="17" s="1"/>
  <c r="Y129" i="17"/>
  <c r="X129" i="17" s="1"/>
  <c r="Y135" i="17"/>
  <c r="X135" i="17" s="1"/>
  <c r="Y138" i="17"/>
  <c r="X138" i="17" s="1"/>
  <c r="Y136" i="17"/>
  <c r="X136" i="17" s="1"/>
  <c r="Y139" i="17"/>
  <c r="X139" i="17" s="1"/>
  <c r="N746" i="56" l="1"/>
  <c r="K746" i="56" s="1"/>
  <c r="J747" i="56"/>
  <c r="M745" i="56"/>
  <c r="L745" i="56"/>
  <c r="O744" i="56"/>
  <c r="P744" i="56"/>
  <c r="N650" i="56"/>
  <c r="K650" i="56" s="1"/>
  <c r="J651" i="56"/>
  <c r="L649" i="56"/>
  <c r="M649" i="56"/>
  <c r="P648" i="56"/>
  <c r="O648" i="56"/>
  <c r="J555" i="56"/>
  <c r="M458" i="56"/>
  <c r="L458" i="56"/>
  <c r="N459" i="56"/>
  <c r="K459" i="56" s="1"/>
  <c r="J460" i="56"/>
  <c r="P457" i="56"/>
  <c r="O457" i="56"/>
  <c r="N361" i="56"/>
  <c r="K361" i="56" s="1"/>
  <c r="J362" i="56"/>
  <c r="O359" i="56"/>
  <c r="P359" i="56"/>
  <c r="M360" i="56"/>
  <c r="L360" i="56"/>
  <c r="N265" i="56"/>
  <c r="K265" i="56" s="1"/>
  <c r="J266" i="56"/>
  <c r="M264" i="56"/>
  <c r="L264" i="56"/>
  <c r="P263" i="56"/>
  <c r="O263" i="56"/>
  <c r="P167" i="56"/>
  <c r="O167" i="56"/>
  <c r="N169" i="56"/>
  <c r="K169" i="56" s="1"/>
  <c r="J170" i="56"/>
  <c r="M168" i="56"/>
  <c r="L168" i="56"/>
  <c r="AA14" i="28"/>
  <c r="Z14" i="28" s="1"/>
  <c r="Y15" i="28"/>
  <c r="X15" i="28" s="1"/>
  <c r="AA17" i="28"/>
  <c r="Z17" i="28" s="1"/>
  <c r="Y18" i="28"/>
  <c r="X18" i="28" s="1"/>
  <c r="Y14" i="28"/>
  <c r="X14" i="28" s="1"/>
  <c r="AA15" i="28"/>
  <c r="Z15" i="28" s="1"/>
  <c r="Y17" i="28"/>
  <c r="X17" i="28" s="1"/>
  <c r="AA18" i="28"/>
  <c r="Z18" i="28" s="1"/>
  <c r="AA16" i="28"/>
  <c r="Z16" i="28" s="1"/>
  <c r="Y16" i="28"/>
  <c r="X16" i="28" s="1"/>
  <c r="M746" i="56" l="1"/>
  <c r="L746" i="56"/>
  <c r="P745" i="56"/>
  <c r="O745" i="56"/>
  <c r="N747" i="56"/>
  <c r="K747" i="56" s="1"/>
  <c r="J748" i="56"/>
  <c r="P649" i="56"/>
  <c r="O649" i="56"/>
  <c r="N651" i="56"/>
  <c r="K651" i="56" s="1"/>
  <c r="J652" i="56"/>
  <c r="M650" i="56"/>
  <c r="L650" i="56"/>
  <c r="J556" i="56"/>
  <c r="J461" i="56"/>
  <c r="N460" i="56"/>
  <c r="K460" i="56" s="1"/>
  <c r="L459" i="56"/>
  <c r="M459" i="56"/>
  <c r="P458" i="56"/>
  <c r="O458" i="56"/>
  <c r="M361" i="56"/>
  <c r="L361" i="56"/>
  <c r="N362" i="56"/>
  <c r="K362" i="56" s="1"/>
  <c r="J363" i="56"/>
  <c r="O360" i="56"/>
  <c r="P360" i="56"/>
  <c r="P264" i="56"/>
  <c r="O264" i="56"/>
  <c r="N266" i="56"/>
  <c r="K266" i="56" s="1"/>
  <c r="J267" i="56"/>
  <c r="M265" i="56"/>
  <c r="L265" i="56"/>
  <c r="P168" i="56"/>
  <c r="O168" i="56"/>
  <c r="N170" i="56"/>
  <c r="K170" i="56" s="1"/>
  <c r="J171" i="56"/>
  <c r="M169" i="56"/>
  <c r="L169" i="56"/>
  <c r="AA10" i="28"/>
  <c r="Z10" i="28" s="1"/>
  <c r="Y10" i="28"/>
  <c r="X10" i="28" s="1"/>
  <c r="M747" i="56" l="1"/>
  <c r="L747" i="56"/>
  <c r="J749" i="56"/>
  <c r="N748" i="56"/>
  <c r="K748" i="56" s="1"/>
  <c r="P746" i="56"/>
  <c r="O746" i="56"/>
  <c r="P650" i="56"/>
  <c r="O650" i="56"/>
  <c r="J653" i="56"/>
  <c r="N652" i="56"/>
  <c r="K652" i="56" s="1"/>
  <c r="L651" i="56"/>
  <c r="M651" i="56"/>
  <c r="J557" i="56"/>
  <c r="P459" i="56"/>
  <c r="O459" i="56"/>
  <c r="L460" i="56"/>
  <c r="M460" i="56"/>
  <c r="N461" i="56"/>
  <c r="K461" i="56" s="1"/>
  <c r="J462" i="56"/>
  <c r="M362" i="56"/>
  <c r="L362" i="56"/>
  <c r="N363" i="56"/>
  <c r="K363" i="56" s="1"/>
  <c r="J364" i="56"/>
  <c r="O361" i="56"/>
  <c r="P361" i="56"/>
  <c r="J268" i="56"/>
  <c r="N267" i="56"/>
  <c r="K267" i="56" s="1"/>
  <c r="M266" i="56"/>
  <c r="L266" i="56"/>
  <c r="P265" i="56"/>
  <c r="O265" i="56"/>
  <c r="P169" i="56"/>
  <c r="O169" i="56"/>
  <c r="N171" i="56"/>
  <c r="K171" i="56" s="1"/>
  <c r="J172" i="56"/>
  <c r="M170" i="56"/>
  <c r="L170" i="56"/>
  <c r="AA13" i="28"/>
  <c r="Z13" i="28" s="1"/>
  <c r="Y13" i="28"/>
  <c r="X13" i="28" s="1"/>
  <c r="AO42" i="27"/>
  <c r="AO29" i="27"/>
  <c r="AO7" i="27"/>
  <c r="L748" i="56" l="1"/>
  <c r="M748" i="56"/>
  <c r="N749" i="56"/>
  <c r="K749" i="56" s="1"/>
  <c r="J750" i="56"/>
  <c r="O747" i="56"/>
  <c r="P747" i="56"/>
  <c r="L652" i="56"/>
  <c r="M652" i="56"/>
  <c r="N653" i="56"/>
  <c r="K653" i="56" s="1"/>
  <c r="J654" i="56"/>
  <c r="P651" i="56"/>
  <c r="O651" i="56"/>
  <c r="J558" i="56"/>
  <c r="L461" i="56"/>
  <c r="M461" i="56"/>
  <c r="P460" i="56"/>
  <c r="O460" i="56"/>
  <c r="N462" i="56"/>
  <c r="K462" i="56" s="1"/>
  <c r="J463" i="56"/>
  <c r="N364" i="56"/>
  <c r="K364" i="56" s="1"/>
  <c r="J365" i="56"/>
  <c r="M363" i="56"/>
  <c r="L363" i="56"/>
  <c r="O362" i="56"/>
  <c r="P362" i="56"/>
  <c r="O266" i="56"/>
  <c r="P266" i="56"/>
  <c r="M267" i="56"/>
  <c r="L267" i="56"/>
  <c r="N268" i="56"/>
  <c r="K268" i="56" s="1"/>
  <c r="J269" i="56"/>
  <c r="P170" i="56"/>
  <c r="O170" i="56"/>
  <c r="N172" i="56"/>
  <c r="K172" i="56" s="1"/>
  <c r="J173" i="56"/>
  <c r="M171" i="56"/>
  <c r="L171" i="56"/>
  <c r="AO20" i="27"/>
  <c r="AO14" i="27"/>
  <c r="AO47" i="27"/>
  <c r="AO9" i="27"/>
  <c r="AO26" i="27"/>
  <c r="AO58" i="27"/>
  <c r="AO66" i="27"/>
  <c r="AO74" i="27"/>
  <c r="AO82" i="27"/>
  <c r="AO90" i="27"/>
  <c r="AO98" i="27"/>
  <c r="AO22" i="27"/>
  <c r="AO39" i="27"/>
  <c r="AO55" i="27"/>
  <c r="AO17" i="27"/>
  <c r="AO34" i="27"/>
  <c r="AO50" i="27"/>
  <c r="AO18" i="27"/>
  <c r="AO27" i="27"/>
  <c r="AO35" i="27"/>
  <c r="AO43" i="27"/>
  <c r="AO51" i="27"/>
  <c r="AO59" i="27"/>
  <c r="AO67" i="27"/>
  <c r="AO75" i="27"/>
  <c r="AO83" i="27"/>
  <c r="AO91" i="27"/>
  <c r="AO99" i="27"/>
  <c r="AO10" i="27"/>
  <c r="AO11" i="27"/>
  <c r="AO19" i="27"/>
  <c r="AO28" i="27"/>
  <c r="AO36" i="27"/>
  <c r="AO44" i="27"/>
  <c r="AO52" i="27"/>
  <c r="AO60" i="27"/>
  <c r="AO68" i="27"/>
  <c r="AO76" i="27"/>
  <c r="AO84" i="27"/>
  <c r="AO92" i="27"/>
  <c r="AO37" i="27"/>
  <c r="AO45" i="27"/>
  <c r="AO61" i="27"/>
  <c r="AO77" i="27"/>
  <c r="AO93" i="27"/>
  <c r="AO12" i="27"/>
  <c r="AO53" i="27"/>
  <c r="AO69" i="27"/>
  <c r="AO85" i="27"/>
  <c r="AO13" i="27"/>
  <c r="AO21" i="27"/>
  <c r="AO30" i="27"/>
  <c r="AO38" i="27"/>
  <c r="AO46" i="27"/>
  <c r="AO54" i="27"/>
  <c r="AO62" i="27"/>
  <c r="AO70" i="27"/>
  <c r="AO78" i="27"/>
  <c r="AO86" i="27"/>
  <c r="AO94" i="27"/>
  <c r="AO71" i="27"/>
  <c r="AO95" i="27"/>
  <c r="AO31" i="27"/>
  <c r="AO63" i="27"/>
  <c r="AO79" i="27"/>
  <c r="AO87" i="27"/>
  <c r="AO15" i="27"/>
  <c r="AO40" i="27"/>
  <c r="AO48" i="27"/>
  <c r="AO56" i="27"/>
  <c r="AO64" i="27"/>
  <c r="AO72" i="27"/>
  <c r="AO80" i="27"/>
  <c r="AO88" i="27"/>
  <c r="AO96" i="27"/>
  <c r="AO24" i="27"/>
  <c r="AO32" i="27"/>
  <c r="AO8" i="27"/>
  <c r="AO16" i="27"/>
  <c r="AO25" i="27"/>
  <c r="AO33" i="27"/>
  <c r="AO41" i="27"/>
  <c r="AO49" i="27"/>
  <c r="AO57" i="27"/>
  <c r="AO65" i="27"/>
  <c r="AO73" i="27"/>
  <c r="AO81" i="27"/>
  <c r="AO89" i="27"/>
  <c r="AO97" i="27"/>
  <c r="AA19" i="28"/>
  <c r="Z19" i="28" s="1"/>
  <c r="Y19" i="28"/>
  <c r="X19" i="28" s="1"/>
  <c r="AO105" i="27"/>
  <c r="AO121" i="27"/>
  <c r="AO128" i="27"/>
  <c r="AO109" i="27"/>
  <c r="AO117" i="27"/>
  <c r="AO125" i="27"/>
  <c r="AO129" i="27"/>
  <c r="AO106" i="27"/>
  <c r="AO114" i="27"/>
  <c r="AO122" i="27"/>
  <c r="AO107" i="27"/>
  <c r="AO123" i="27"/>
  <c r="AO115" i="27"/>
  <c r="AO113" i="27"/>
  <c r="AO108" i="27"/>
  <c r="AO116" i="27"/>
  <c r="AO124" i="27"/>
  <c r="AO110" i="27"/>
  <c r="AO118" i="27"/>
  <c r="AO126" i="27"/>
  <c r="AO103" i="27"/>
  <c r="AO111" i="27"/>
  <c r="AO119" i="27"/>
  <c r="AO127" i="27"/>
  <c r="AO104" i="27"/>
  <c r="AO112" i="27"/>
  <c r="AO120" i="27"/>
  <c r="O748" i="56" l="1"/>
  <c r="P748" i="56"/>
  <c r="N750" i="56"/>
  <c r="K750" i="56" s="1"/>
  <c r="J751" i="56"/>
  <c r="M749" i="56"/>
  <c r="L749" i="56"/>
  <c r="N654" i="56"/>
  <c r="K654" i="56" s="1"/>
  <c r="J655" i="56"/>
  <c r="L653" i="56"/>
  <c r="M653" i="56"/>
  <c r="P652" i="56"/>
  <c r="O652" i="56"/>
  <c r="J559" i="56"/>
  <c r="M462" i="56"/>
  <c r="L462" i="56"/>
  <c r="N463" i="56"/>
  <c r="K463" i="56" s="1"/>
  <c r="J464" i="56"/>
  <c r="P461" i="56"/>
  <c r="O461" i="56"/>
  <c r="M364" i="56"/>
  <c r="L364" i="56"/>
  <c r="N365" i="56"/>
  <c r="K365" i="56" s="1"/>
  <c r="J366" i="56"/>
  <c r="O363" i="56"/>
  <c r="P363" i="56"/>
  <c r="N269" i="56"/>
  <c r="K269" i="56" s="1"/>
  <c r="J270" i="56"/>
  <c r="M268" i="56"/>
  <c r="L268" i="56"/>
  <c r="P267" i="56"/>
  <c r="O267" i="56"/>
  <c r="P171" i="56"/>
  <c r="O171" i="56"/>
  <c r="N173" i="56"/>
  <c r="K173" i="56" s="1"/>
  <c r="J174" i="56"/>
  <c r="M172" i="56"/>
  <c r="L172" i="56"/>
  <c r="A104" i="7"/>
  <c r="A105" i="7" s="1"/>
  <c r="A106" i="7" s="1"/>
  <c r="A107" i="7" s="1"/>
  <c r="I84" i="36" s="1"/>
  <c r="I83" i="36" s="1"/>
  <c r="P749" i="56" l="1"/>
  <c r="O749" i="56"/>
  <c r="N751" i="56"/>
  <c r="K751" i="56" s="1"/>
  <c r="J752" i="56"/>
  <c r="M750" i="56"/>
  <c r="L750" i="56"/>
  <c r="P653" i="56"/>
  <c r="O653" i="56"/>
  <c r="N655" i="56"/>
  <c r="K655" i="56" s="1"/>
  <c r="J656" i="56"/>
  <c r="M654" i="56"/>
  <c r="L654" i="56"/>
  <c r="J560" i="56"/>
  <c r="J465" i="56"/>
  <c r="N464" i="56"/>
  <c r="K464" i="56" s="1"/>
  <c r="L463" i="56"/>
  <c r="M463" i="56"/>
  <c r="P462" i="56"/>
  <c r="O462" i="56"/>
  <c r="M365" i="56"/>
  <c r="L365" i="56"/>
  <c r="O364" i="56"/>
  <c r="P364" i="56"/>
  <c r="J367" i="56"/>
  <c r="N366" i="56"/>
  <c r="K366" i="56" s="1"/>
  <c r="P268" i="56"/>
  <c r="O268" i="56"/>
  <c r="N270" i="56"/>
  <c r="K270" i="56" s="1"/>
  <c r="J271" i="56"/>
  <c r="M269" i="56"/>
  <c r="L269" i="56"/>
  <c r="P172" i="56"/>
  <c r="O172" i="56"/>
  <c r="N174" i="56"/>
  <c r="K174" i="56" s="1"/>
  <c r="J175" i="56"/>
  <c r="M173" i="56"/>
  <c r="L173" i="56"/>
  <c r="Y6" i="3"/>
  <c r="X6" i="3" s="1"/>
  <c r="AA5" i="3"/>
  <c r="Z5" i="3" s="1"/>
  <c r="AA7" i="3"/>
  <c r="Z7" i="3" s="1"/>
  <c r="AA4" i="3"/>
  <c r="Z4" i="3" s="1"/>
  <c r="AA6" i="3"/>
  <c r="Z6" i="3" s="1"/>
  <c r="Y4" i="3"/>
  <c r="X4" i="3" s="1"/>
  <c r="Y7" i="3"/>
  <c r="X7" i="3" s="1"/>
  <c r="Y5" i="3"/>
  <c r="X5" i="3" s="1"/>
  <c r="P750" i="56" l="1"/>
  <c r="O750" i="56"/>
  <c r="J753" i="56"/>
  <c r="N752" i="56"/>
  <c r="K752" i="56" s="1"/>
  <c r="M751" i="56"/>
  <c r="L751" i="56"/>
  <c r="J657" i="56"/>
  <c r="N656" i="56"/>
  <c r="K656" i="56" s="1"/>
  <c r="L655" i="56"/>
  <c r="M655" i="56"/>
  <c r="P654" i="56"/>
  <c r="O654" i="56"/>
  <c r="J561" i="56"/>
  <c r="P463" i="56"/>
  <c r="O463" i="56"/>
  <c r="L464" i="56"/>
  <c r="M464" i="56"/>
  <c r="N465" i="56"/>
  <c r="K465" i="56" s="1"/>
  <c r="J466" i="56"/>
  <c r="P365" i="56"/>
  <c r="O365" i="56"/>
  <c r="M366" i="56"/>
  <c r="L366" i="56"/>
  <c r="N367" i="56"/>
  <c r="K367" i="56" s="1"/>
  <c r="J368" i="56"/>
  <c r="J272" i="56"/>
  <c r="N271" i="56"/>
  <c r="K271" i="56" s="1"/>
  <c r="M270" i="56"/>
  <c r="L270" i="56"/>
  <c r="P269" i="56"/>
  <c r="O269" i="56"/>
  <c r="N175" i="56"/>
  <c r="K175" i="56" s="1"/>
  <c r="J176" i="56"/>
  <c r="P173" i="56"/>
  <c r="O173" i="56"/>
  <c r="M174" i="56"/>
  <c r="L174" i="56"/>
  <c r="H120" i="17"/>
  <c r="V122" i="17"/>
  <c r="V121" i="17"/>
  <c r="V120" i="17"/>
  <c r="F122" i="17"/>
  <c r="N124" i="51" s="1"/>
  <c r="U122" i="17"/>
  <c r="Y126" i="51" s="1"/>
  <c r="F121" i="17"/>
  <c r="U121" i="17"/>
  <c r="F120" i="17"/>
  <c r="U120" i="17"/>
  <c r="E122" i="17"/>
  <c r="M124" i="51" s="1"/>
  <c r="D122" i="17"/>
  <c r="L124" i="51" s="1"/>
  <c r="S122" i="17"/>
  <c r="W126" i="51" s="1"/>
  <c r="E121" i="17"/>
  <c r="D121" i="17"/>
  <c r="S121" i="17"/>
  <c r="E120" i="17"/>
  <c r="D120" i="17"/>
  <c r="T120" i="17"/>
  <c r="S120" i="17"/>
  <c r="R122" i="17"/>
  <c r="V126" i="51" s="1"/>
  <c r="Q122" i="17"/>
  <c r="U126" i="51" s="1"/>
  <c r="C122" i="17"/>
  <c r="K124" i="51" s="1"/>
  <c r="R121" i="17"/>
  <c r="Q121" i="17"/>
  <c r="C121" i="17"/>
  <c r="R120" i="17"/>
  <c r="Q120" i="17"/>
  <c r="C120" i="17"/>
  <c r="P122" i="17"/>
  <c r="T126" i="51" s="1"/>
  <c r="O122" i="17"/>
  <c r="B122" i="17"/>
  <c r="J124" i="51" s="1"/>
  <c r="G122" i="17"/>
  <c r="O125" i="51" s="1"/>
  <c r="M122" i="17"/>
  <c r="Q126" i="51" s="1"/>
  <c r="P121" i="17"/>
  <c r="O121" i="17"/>
  <c r="B121" i="17"/>
  <c r="G121" i="17"/>
  <c r="M121" i="17"/>
  <c r="P120" i="17"/>
  <c r="O120" i="17"/>
  <c r="N120" i="17"/>
  <c r="B120" i="17"/>
  <c r="G120" i="17"/>
  <c r="M120" i="17"/>
  <c r="L122" i="17"/>
  <c r="P126" i="51" s="1"/>
  <c r="L121" i="17"/>
  <c r="L120" i="17"/>
  <c r="A75" i="2"/>
  <c r="P751" i="56" l="1"/>
  <c r="O751" i="56"/>
  <c r="L752" i="56"/>
  <c r="M752" i="56"/>
  <c r="N753" i="56"/>
  <c r="K753" i="56" s="1"/>
  <c r="J754" i="56"/>
  <c r="P655" i="56"/>
  <c r="O655" i="56"/>
  <c r="L656" i="56"/>
  <c r="M656" i="56"/>
  <c r="N657" i="56"/>
  <c r="K657" i="56" s="1"/>
  <c r="J658" i="56"/>
  <c r="J562" i="56"/>
  <c r="N466" i="56"/>
  <c r="K466" i="56" s="1"/>
  <c r="J467" i="56"/>
  <c r="L465" i="56"/>
  <c r="M465" i="56"/>
  <c r="P464" i="56"/>
  <c r="O464" i="56"/>
  <c r="N368" i="56"/>
  <c r="K368" i="56" s="1"/>
  <c r="J369" i="56"/>
  <c r="M367" i="56"/>
  <c r="L367" i="56"/>
  <c r="O366" i="56"/>
  <c r="P366" i="56"/>
  <c r="O270" i="56"/>
  <c r="P270" i="56"/>
  <c r="M271" i="56"/>
  <c r="L271" i="56"/>
  <c r="N272" i="56"/>
  <c r="K272" i="56" s="1"/>
  <c r="J273" i="56"/>
  <c r="P174" i="56"/>
  <c r="O174" i="56"/>
  <c r="N176" i="56"/>
  <c r="K176" i="56" s="1"/>
  <c r="J177" i="56"/>
  <c r="M175" i="56"/>
  <c r="L175" i="56"/>
  <c r="N122" i="17"/>
  <c r="R126" i="51" s="1"/>
  <c r="S126" i="51"/>
  <c r="I121" i="17"/>
  <c r="AA120" i="17"/>
  <c r="Z120" i="17" s="1"/>
  <c r="Y120" i="17"/>
  <c r="X120" i="17" s="1"/>
  <c r="AA121" i="17"/>
  <c r="Z121" i="17" s="1"/>
  <c r="Y121" i="17"/>
  <c r="X121" i="17" s="1"/>
  <c r="H121" i="17"/>
  <c r="H122" i="17"/>
  <c r="J127" i="51" s="1"/>
  <c r="K127" i="51" s="1"/>
  <c r="L127" i="51" s="1"/>
  <c r="M127" i="51" s="1"/>
  <c r="N127" i="51" s="1"/>
  <c r="O127" i="51" s="1"/>
  <c r="AA115" i="17"/>
  <c r="Z115" i="17" s="1"/>
  <c r="Y115" i="17"/>
  <c r="X115" i="17" s="1"/>
  <c r="O752" i="56" l="1"/>
  <c r="P752" i="56"/>
  <c r="N754" i="56"/>
  <c r="K754" i="56" s="1"/>
  <c r="J755" i="56"/>
  <c r="M753" i="56"/>
  <c r="L753" i="56"/>
  <c r="P656" i="56"/>
  <c r="O656" i="56"/>
  <c r="N658" i="56"/>
  <c r="K658" i="56" s="1"/>
  <c r="J659" i="56"/>
  <c r="L657" i="56"/>
  <c r="M657" i="56"/>
  <c r="J563" i="56"/>
  <c r="N467" i="56"/>
  <c r="K467" i="56" s="1"/>
  <c r="J468" i="56"/>
  <c r="P465" i="56"/>
  <c r="O465" i="56"/>
  <c r="M466" i="56"/>
  <c r="L466" i="56"/>
  <c r="M368" i="56"/>
  <c r="L368" i="56"/>
  <c r="N369" i="56"/>
  <c r="K369" i="56" s="1"/>
  <c r="J370" i="56"/>
  <c r="O367" i="56"/>
  <c r="P367" i="56"/>
  <c r="P271" i="56"/>
  <c r="O271" i="56"/>
  <c r="N273" i="56"/>
  <c r="K273" i="56" s="1"/>
  <c r="J274" i="56"/>
  <c r="M272" i="56"/>
  <c r="L272" i="56"/>
  <c r="P175" i="56"/>
  <c r="O175" i="56"/>
  <c r="M176" i="56"/>
  <c r="L176" i="56"/>
  <c r="N177" i="56"/>
  <c r="K177" i="56" s="1"/>
  <c r="J178" i="56"/>
  <c r="I120" i="17"/>
  <c r="I122" i="17"/>
  <c r="K121" i="17"/>
  <c r="J121" i="17"/>
  <c r="N755" i="56" l="1"/>
  <c r="K755" i="56" s="1"/>
  <c r="J756" i="56"/>
  <c r="M754" i="56"/>
  <c r="L754" i="56"/>
  <c r="P753" i="56"/>
  <c r="O753" i="56"/>
  <c r="P657" i="56"/>
  <c r="O657" i="56"/>
  <c r="N659" i="56"/>
  <c r="K659" i="56" s="1"/>
  <c r="J660" i="56"/>
  <c r="M658" i="56"/>
  <c r="L658" i="56"/>
  <c r="J564" i="56"/>
  <c r="P466" i="56"/>
  <c r="O466" i="56"/>
  <c r="J469" i="56"/>
  <c r="N468" i="56"/>
  <c r="K468" i="56" s="1"/>
  <c r="L467" i="56"/>
  <c r="M467" i="56"/>
  <c r="M369" i="56"/>
  <c r="L369" i="56"/>
  <c r="O368" i="56"/>
  <c r="P368" i="56"/>
  <c r="N370" i="56"/>
  <c r="K370" i="56" s="1"/>
  <c r="J371" i="56"/>
  <c r="P272" i="56"/>
  <c r="O272" i="56"/>
  <c r="N274" i="56"/>
  <c r="K274" i="56" s="1"/>
  <c r="J275" i="56"/>
  <c r="M273" i="56"/>
  <c r="L273" i="56"/>
  <c r="N178" i="56"/>
  <c r="K178" i="56" s="1"/>
  <c r="J179" i="56"/>
  <c r="M177" i="56"/>
  <c r="L177" i="56"/>
  <c r="P176" i="56"/>
  <c r="O176" i="56"/>
  <c r="J120" i="17"/>
  <c r="J122" i="17"/>
  <c r="P754" i="56" l="1"/>
  <c r="O754" i="56"/>
  <c r="J757" i="56"/>
  <c r="N756" i="56"/>
  <c r="K756" i="56" s="1"/>
  <c r="M755" i="56"/>
  <c r="L755" i="56"/>
  <c r="J661" i="56"/>
  <c r="N660" i="56"/>
  <c r="K660" i="56" s="1"/>
  <c r="L659" i="56"/>
  <c r="M659" i="56"/>
  <c r="P658" i="56"/>
  <c r="O658" i="56"/>
  <c r="J565" i="56"/>
  <c r="L468" i="56"/>
  <c r="M468" i="56"/>
  <c r="P467" i="56"/>
  <c r="O467" i="56"/>
  <c r="N469" i="56"/>
  <c r="K469" i="56" s="1"/>
  <c r="J470" i="56"/>
  <c r="N371" i="56"/>
  <c r="K371" i="56" s="1"/>
  <c r="J372" i="56"/>
  <c r="O369" i="56"/>
  <c r="P369" i="56"/>
  <c r="M370" i="56"/>
  <c r="L370" i="56"/>
  <c r="M274" i="56"/>
  <c r="L274" i="56"/>
  <c r="P273" i="56"/>
  <c r="O273" i="56"/>
  <c r="J276" i="56"/>
  <c r="N275" i="56"/>
  <c r="K275" i="56" s="1"/>
  <c r="P177" i="56"/>
  <c r="O177" i="56"/>
  <c r="N179" i="56"/>
  <c r="K179" i="56" s="1"/>
  <c r="J180" i="56"/>
  <c r="M178" i="56"/>
  <c r="L178" i="56"/>
  <c r="K120" i="17"/>
  <c r="K122" i="17"/>
  <c r="O755" i="56" l="1"/>
  <c r="P755" i="56"/>
  <c r="L756" i="56"/>
  <c r="M756" i="56"/>
  <c r="J758" i="56"/>
  <c r="N757" i="56"/>
  <c r="K757" i="56" s="1"/>
  <c r="P659" i="56"/>
  <c r="O659" i="56"/>
  <c r="L660" i="56"/>
  <c r="M660" i="56"/>
  <c r="N661" i="56"/>
  <c r="K661" i="56" s="1"/>
  <c r="J662" i="56"/>
  <c r="J566" i="56"/>
  <c r="L469" i="56"/>
  <c r="M469" i="56"/>
  <c r="N470" i="56"/>
  <c r="K470" i="56" s="1"/>
  <c r="J471" i="56"/>
  <c r="P468" i="56"/>
  <c r="O468" i="56"/>
  <c r="O370" i="56"/>
  <c r="P370" i="56"/>
  <c r="N372" i="56"/>
  <c r="K372" i="56" s="1"/>
  <c r="J373" i="56"/>
  <c r="M371" i="56"/>
  <c r="L371" i="56"/>
  <c r="M275" i="56"/>
  <c r="L275" i="56"/>
  <c r="N276" i="56"/>
  <c r="K276" i="56" s="1"/>
  <c r="J277" i="56"/>
  <c r="O274" i="56"/>
  <c r="P274" i="56"/>
  <c r="P178" i="56"/>
  <c r="O178" i="56"/>
  <c r="N180" i="56"/>
  <c r="K180" i="56" s="1"/>
  <c r="J181" i="56"/>
  <c r="M179" i="56"/>
  <c r="L179" i="56"/>
  <c r="T122" i="17"/>
  <c r="P128" i="51"/>
  <c r="Q128" i="51" s="1"/>
  <c r="R128" i="51" s="1"/>
  <c r="S128" i="51" s="1"/>
  <c r="T128" i="51" s="1"/>
  <c r="U128" i="51" s="1"/>
  <c r="V128" i="51" s="1"/>
  <c r="W128" i="51" s="1"/>
  <c r="X128" i="51" s="1"/>
  <c r="Y128" i="51" s="1"/>
  <c r="A30" i="29"/>
  <c r="A31" i="29"/>
  <c r="A29" i="29"/>
  <c r="A28" i="29"/>
  <c r="M757" i="56" l="1"/>
  <c r="L757" i="56"/>
  <c r="N758" i="56"/>
  <c r="K758" i="56" s="1"/>
  <c r="J759" i="56"/>
  <c r="O756" i="56"/>
  <c r="P756" i="56"/>
  <c r="P660" i="56"/>
  <c r="O660" i="56"/>
  <c r="N662" i="56"/>
  <c r="K662" i="56" s="1"/>
  <c r="J663" i="56"/>
  <c r="L661" i="56"/>
  <c r="M661" i="56"/>
  <c r="J567" i="56"/>
  <c r="N471" i="56"/>
  <c r="K471" i="56" s="1"/>
  <c r="J472" i="56"/>
  <c r="M470" i="56"/>
  <c r="L470" i="56"/>
  <c r="P469" i="56"/>
  <c r="O469" i="56"/>
  <c r="M372" i="56"/>
  <c r="L372" i="56"/>
  <c r="O371" i="56"/>
  <c r="P371" i="56"/>
  <c r="N373" i="56"/>
  <c r="K373" i="56" s="1"/>
  <c r="J374" i="56"/>
  <c r="N277" i="56"/>
  <c r="K277" i="56" s="1"/>
  <c r="J278" i="56"/>
  <c r="M276" i="56"/>
  <c r="L276" i="56"/>
  <c r="P275" i="56"/>
  <c r="O275" i="56"/>
  <c r="P179" i="56"/>
  <c r="O179" i="56"/>
  <c r="N181" i="56"/>
  <c r="K181" i="56" s="1"/>
  <c r="J182" i="56"/>
  <c r="M180" i="56"/>
  <c r="L180" i="56"/>
  <c r="X126" i="51"/>
  <c r="Y122" i="17"/>
  <c r="X122" i="17" s="1"/>
  <c r="AA122" i="17"/>
  <c r="Z122" i="17" s="1"/>
  <c r="A23" i="29"/>
  <c r="A22" i="29"/>
  <c r="A21" i="29"/>
  <c r="A20" i="29"/>
  <c r="A19" i="29"/>
  <c r="N759" i="56" l="1"/>
  <c r="K759" i="56" s="1"/>
  <c r="J760" i="56"/>
  <c r="M758" i="56"/>
  <c r="L758" i="56"/>
  <c r="P757" i="56"/>
  <c r="O757" i="56"/>
  <c r="P661" i="56"/>
  <c r="O661" i="56"/>
  <c r="N663" i="56"/>
  <c r="K663" i="56" s="1"/>
  <c r="J664" i="56"/>
  <c r="M662" i="56"/>
  <c r="L662" i="56"/>
  <c r="J568" i="56"/>
  <c r="P470" i="56"/>
  <c r="O470" i="56"/>
  <c r="J473" i="56"/>
  <c r="N472" i="56"/>
  <c r="K472" i="56" s="1"/>
  <c r="L471" i="56"/>
  <c r="M471" i="56"/>
  <c r="M373" i="56"/>
  <c r="L373" i="56"/>
  <c r="J375" i="56"/>
  <c r="N374" i="56"/>
  <c r="K374" i="56" s="1"/>
  <c r="O372" i="56"/>
  <c r="P372" i="56"/>
  <c r="P276" i="56"/>
  <c r="O276" i="56"/>
  <c r="N278" i="56"/>
  <c r="K278" i="56" s="1"/>
  <c r="J279" i="56"/>
  <c r="M277" i="56"/>
  <c r="L277" i="56"/>
  <c r="P180" i="56"/>
  <c r="O180" i="56"/>
  <c r="N182" i="56"/>
  <c r="K182" i="56" s="1"/>
  <c r="J183" i="56"/>
  <c r="M181" i="56"/>
  <c r="L181" i="56"/>
  <c r="Z2" i="28"/>
  <c r="X2" i="28"/>
  <c r="Z2" i="19"/>
  <c r="X2" i="19"/>
  <c r="Z2" i="23"/>
  <c r="X2" i="23"/>
  <c r="Z2" i="22"/>
  <c r="X2" i="22"/>
  <c r="Z2" i="10"/>
  <c r="X2" i="10"/>
  <c r="Z2" i="26"/>
  <c r="X2" i="26"/>
  <c r="A90" i="7"/>
  <c r="A89" i="7"/>
  <c r="A97" i="7" s="1"/>
  <c r="A88" i="7"/>
  <c r="A96" i="7" s="1"/>
  <c r="A87" i="7"/>
  <c r="A95" i="7" s="1"/>
  <c r="A31" i="8"/>
  <c r="A30" i="8"/>
  <c r="A29" i="8"/>
  <c r="A28" i="8"/>
  <c r="Z2" i="21"/>
  <c r="X2" i="21"/>
  <c r="V36" i="20"/>
  <c r="U36" i="20"/>
  <c r="Y30" i="39" s="1"/>
  <c r="T36" i="20"/>
  <c r="X30" i="39" s="1"/>
  <c r="S36" i="20"/>
  <c r="W30" i="39" s="1"/>
  <c r="R36" i="20"/>
  <c r="V30" i="39" s="1"/>
  <c r="Q36" i="20"/>
  <c r="U30" i="39" s="1"/>
  <c r="P36" i="20"/>
  <c r="T30" i="39" s="1"/>
  <c r="O36" i="20"/>
  <c r="S30" i="39" s="1"/>
  <c r="N36" i="20"/>
  <c r="R30" i="39" s="1"/>
  <c r="M36" i="20"/>
  <c r="Q30" i="39" s="1"/>
  <c r="L36" i="20"/>
  <c r="P30" i="39" s="1"/>
  <c r="K36" i="20"/>
  <c r="P32" i="39" s="1"/>
  <c r="Q32" i="39" s="1"/>
  <c r="R32" i="39" s="1"/>
  <c r="S32" i="39" s="1"/>
  <c r="T32" i="39" s="1"/>
  <c r="U32" i="39" s="1"/>
  <c r="V32" i="39" s="1"/>
  <c r="W32" i="39" s="1"/>
  <c r="X32" i="39" s="1"/>
  <c r="Y32" i="39" s="1"/>
  <c r="J36" i="20"/>
  <c r="I36" i="20"/>
  <c r="H36" i="20"/>
  <c r="J31" i="39" s="1"/>
  <c r="K31" i="39" s="1"/>
  <c r="L31" i="39" s="1"/>
  <c r="M31" i="39" s="1"/>
  <c r="N31" i="39" s="1"/>
  <c r="O31" i="39" s="1"/>
  <c r="G36" i="20"/>
  <c r="O29" i="39" s="1"/>
  <c r="F36" i="20"/>
  <c r="N28" i="39" s="1"/>
  <c r="E36" i="20"/>
  <c r="M28" i="39" s="1"/>
  <c r="D36" i="20"/>
  <c r="L28" i="39" s="1"/>
  <c r="C36" i="20"/>
  <c r="K28" i="39" s="1"/>
  <c r="V35" i="20"/>
  <c r="U35" i="20"/>
  <c r="Y22" i="39" s="1"/>
  <c r="T35" i="20"/>
  <c r="X22" i="39" s="1"/>
  <c r="S35" i="20"/>
  <c r="W22" i="39" s="1"/>
  <c r="R35" i="20"/>
  <c r="V22" i="39" s="1"/>
  <c r="Q35" i="20"/>
  <c r="U22" i="39" s="1"/>
  <c r="P35" i="20"/>
  <c r="T22" i="39" s="1"/>
  <c r="O35" i="20"/>
  <c r="S22" i="39" s="1"/>
  <c r="N35" i="20"/>
  <c r="R22" i="39" s="1"/>
  <c r="M35" i="20"/>
  <c r="Q22" i="39" s="1"/>
  <c r="L35" i="20"/>
  <c r="P22" i="39" s="1"/>
  <c r="K35" i="20"/>
  <c r="P24" i="39" s="1"/>
  <c r="Q24" i="39" s="1"/>
  <c r="R24" i="39" s="1"/>
  <c r="S24" i="39" s="1"/>
  <c r="T24" i="39" s="1"/>
  <c r="U24" i="39" s="1"/>
  <c r="V24" i="39" s="1"/>
  <c r="W24" i="39" s="1"/>
  <c r="X24" i="39" s="1"/>
  <c r="Y24" i="39" s="1"/>
  <c r="J35" i="20"/>
  <c r="I35" i="20"/>
  <c r="H35" i="20"/>
  <c r="J23" i="39" s="1"/>
  <c r="K23" i="39" s="1"/>
  <c r="L23" i="39" s="1"/>
  <c r="M23" i="39" s="1"/>
  <c r="N23" i="39" s="1"/>
  <c r="O23" i="39" s="1"/>
  <c r="G35" i="20"/>
  <c r="O21" i="39" s="1"/>
  <c r="F35" i="20"/>
  <c r="N20" i="39" s="1"/>
  <c r="E35" i="20"/>
  <c r="M20" i="39" s="1"/>
  <c r="D35" i="20"/>
  <c r="L20" i="39" s="1"/>
  <c r="C35" i="20"/>
  <c r="K20" i="39" s="1"/>
  <c r="B36" i="20"/>
  <c r="J28" i="39" s="1"/>
  <c r="A36" i="20"/>
  <c r="A35" i="20"/>
  <c r="B35" i="20"/>
  <c r="J20" i="39" s="1"/>
  <c r="A30" i="20"/>
  <c r="A29" i="20"/>
  <c r="A28" i="20"/>
  <c r="A27" i="20"/>
  <c r="A22" i="20"/>
  <c r="A21" i="20"/>
  <c r="A20" i="20"/>
  <c r="A19" i="20"/>
  <c r="A6" i="20"/>
  <c r="A5" i="20"/>
  <c r="A4" i="20"/>
  <c r="V2" i="20"/>
  <c r="U2" i="20"/>
  <c r="T2" i="20"/>
  <c r="S2" i="20"/>
  <c r="R2" i="20"/>
  <c r="Q2" i="20"/>
  <c r="P2" i="20"/>
  <c r="O2" i="20"/>
  <c r="N2" i="20"/>
  <c r="M2" i="20"/>
  <c r="L2" i="20"/>
  <c r="K2" i="20"/>
  <c r="J2" i="20"/>
  <c r="I2" i="20"/>
  <c r="H2" i="20"/>
  <c r="G2" i="20"/>
  <c r="F2" i="20"/>
  <c r="E2" i="20"/>
  <c r="D2" i="20"/>
  <c r="C2" i="20"/>
  <c r="B2" i="20"/>
  <c r="A2" i="20"/>
  <c r="A2" i="19"/>
  <c r="V2" i="19"/>
  <c r="U2" i="19"/>
  <c r="T2" i="19"/>
  <c r="S2" i="19"/>
  <c r="R2" i="19"/>
  <c r="Q2" i="19"/>
  <c r="P2" i="19"/>
  <c r="O2" i="19"/>
  <c r="N2" i="19"/>
  <c r="M2" i="19"/>
  <c r="L2" i="19"/>
  <c r="K2" i="19"/>
  <c r="J2" i="19"/>
  <c r="I2" i="19"/>
  <c r="H2" i="19"/>
  <c r="G2" i="19"/>
  <c r="F2" i="19"/>
  <c r="E2" i="19"/>
  <c r="D2" i="19"/>
  <c r="C2" i="19"/>
  <c r="B2" i="19"/>
  <c r="Z2" i="17"/>
  <c r="X2" i="17"/>
  <c r="V2" i="17"/>
  <c r="U2" i="17"/>
  <c r="T2" i="17"/>
  <c r="S2" i="17"/>
  <c r="R2" i="17"/>
  <c r="Q2" i="17"/>
  <c r="P2" i="17"/>
  <c r="O2" i="17"/>
  <c r="N2" i="17"/>
  <c r="M2" i="17"/>
  <c r="L2" i="17"/>
  <c r="K2" i="17"/>
  <c r="J2" i="17"/>
  <c r="I2" i="17"/>
  <c r="H2" i="17"/>
  <c r="G2" i="17"/>
  <c r="F2" i="17"/>
  <c r="E2" i="17"/>
  <c r="D2" i="17"/>
  <c r="C2" i="17"/>
  <c r="B2" i="17"/>
  <c r="A2" i="17"/>
  <c r="P758" i="56" l="1"/>
  <c r="O758" i="56"/>
  <c r="J761" i="56"/>
  <c r="N760" i="56"/>
  <c r="K760" i="56" s="1"/>
  <c r="M759" i="56"/>
  <c r="L759" i="56"/>
  <c r="P662" i="56"/>
  <c r="O662" i="56"/>
  <c r="J665" i="56"/>
  <c r="N664" i="56"/>
  <c r="K664" i="56" s="1"/>
  <c r="L663" i="56"/>
  <c r="M663" i="56"/>
  <c r="J569" i="56"/>
  <c r="P471" i="56"/>
  <c r="O471" i="56"/>
  <c r="L472" i="56"/>
  <c r="M472" i="56"/>
  <c r="N473" i="56"/>
  <c r="K473" i="56" s="1"/>
  <c r="J474" i="56"/>
  <c r="N375" i="56"/>
  <c r="K375" i="56" s="1"/>
  <c r="J376" i="56"/>
  <c r="P373" i="56"/>
  <c r="O373" i="56"/>
  <c r="M374" i="56"/>
  <c r="L374" i="56"/>
  <c r="P277" i="56"/>
  <c r="O277" i="56"/>
  <c r="J280" i="56"/>
  <c r="N279" i="56"/>
  <c r="K279" i="56" s="1"/>
  <c r="M278" i="56"/>
  <c r="L278" i="56"/>
  <c r="P181" i="56"/>
  <c r="O181" i="56"/>
  <c r="N183" i="56"/>
  <c r="K183" i="56" s="1"/>
  <c r="J184" i="56"/>
  <c r="M182" i="56"/>
  <c r="L182" i="56"/>
  <c r="I4" i="39"/>
  <c r="I3" i="39" s="1"/>
  <c r="A23" i="20"/>
  <c r="A24" i="20" s="1"/>
  <c r="I12" i="39"/>
  <c r="I11" i="39" s="1"/>
  <c r="A31" i="20"/>
  <c r="A32" i="20" s="1"/>
  <c r="Y33" i="18"/>
  <c r="X33" i="18" s="1"/>
  <c r="AA21" i="18"/>
  <c r="Z21" i="18" s="1"/>
  <c r="Y32" i="18"/>
  <c r="X32" i="18" s="1"/>
  <c r="Y36" i="20"/>
  <c r="X36" i="20" s="1"/>
  <c r="Y38" i="18"/>
  <c r="X38" i="18" s="1"/>
  <c r="AA79" i="7"/>
  <c r="Z79" i="7" s="1"/>
  <c r="Y29" i="18"/>
  <c r="X29" i="18" s="1"/>
  <c r="AA68" i="7"/>
  <c r="Z68" i="7" s="1"/>
  <c r="AA70" i="7"/>
  <c r="Z70" i="7" s="1"/>
  <c r="AA38" i="18"/>
  <c r="Z38" i="18" s="1"/>
  <c r="Y21" i="18"/>
  <c r="X21" i="18" s="1"/>
  <c r="Y24" i="18"/>
  <c r="X24" i="18" s="1"/>
  <c r="A98" i="7"/>
  <c r="A91" i="7"/>
  <c r="AA78" i="7"/>
  <c r="Z78" i="7" s="1"/>
  <c r="Y78" i="7"/>
  <c r="X78" i="7" s="1"/>
  <c r="AA33" i="18"/>
  <c r="Z33" i="18" s="1"/>
  <c r="Y35" i="20"/>
  <c r="X35" i="20" s="1"/>
  <c r="AA69" i="7"/>
  <c r="Z69" i="7" s="1"/>
  <c r="AA71" i="7"/>
  <c r="Z71" i="7" s="1"/>
  <c r="Y80" i="7"/>
  <c r="X80" i="7" s="1"/>
  <c r="AA6" i="28"/>
  <c r="Z6" i="28" s="1"/>
  <c r="AA8" i="28"/>
  <c r="Z8" i="28" s="1"/>
  <c r="Y5" i="28"/>
  <c r="X5" i="28" s="1"/>
  <c r="AA7" i="28"/>
  <c r="Z7" i="28" s="1"/>
  <c r="AA5" i="28"/>
  <c r="Z5" i="28" s="1"/>
  <c r="Y8" i="28"/>
  <c r="X8" i="28" s="1"/>
  <c r="AA9" i="28"/>
  <c r="Z9" i="28" s="1"/>
  <c r="Y6" i="28"/>
  <c r="X6" i="28" s="1"/>
  <c r="Y9" i="28"/>
  <c r="X9" i="28" s="1"/>
  <c r="Y7" i="28"/>
  <c r="X7" i="28" s="1"/>
  <c r="AA23" i="18"/>
  <c r="Z23" i="18" s="1"/>
  <c r="AA25" i="18"/>
  <c r="Z25" i="18" s="1"/>
  <c r="Y25" i="18"/>
  <c r="X25" i="18" s="1"/>
  <c r="AA30" i="18"/>
  <c r="Z30" i="18" s="1"/>
  <c r="AA32" i="18"/>
  <c r="Z32" i="18" s="1"/>
  <c r="AA37" i="18"/>
  <c r="Z37" i="18" s="1"/>
  <c r="Y37" i="18"/>
  <c r="X37" i="18" s="1"/>
  <c r="AA39" i="18"/>
  <c r="Z39" i="18" s="1"/>
  <c r="Y39" i="18"/>
  <c r="X39" i="18" s="1"/>
  <c r="AA41" i="18"/>
  <c r="Z41" i="18" s="1"/>
  <c r="Y23" i="18"/>
  <c r="X23" i="18" s="1"/>
  <c r="AA22" i="18"/>
  <c r="Z22" i="18" s="1"/>
  <c r="Y22" i="18"/>
  <c r="X22" i="18" s="1"/>
  <c r="AA24" i="18"/>
  <c r="Z24" i="18" s="1"/>
  <c r="AA29" i="18"/>
  <c r="Z29" i="18" s="1"/>
  <c r="AA31" i="18"/>
  <c r="Z31" i="18" s="1"/>
  <c r="AA40" i="18"/>
  <c r="Z40" i="18" s="1"/>
  <c r="Y30" i="18"/>
  <c r="X30" i="18" s="1"/>
  <c r="Y41" i="18"/>
  <c r="X41" i="18" s="1"/>
  <c r="Y31" i="18"/>
  <c r="X31" i="18" s="1"/>
  <c r="AA35" i="20"/>
  <c r="Z35" i="20" s="1"/>
  <c r="Y40" i="18"/>
  <c r="X40" i="18" s="1"/>
  <c r="AA23" i="21"/>
  <c r="Z23" i="21" s="1"/>
  <c r="AA25" i="21"/>
  <c r="Z25" i="21" s="1"/>
  <c r="AA36" i="20"/>
  <c r="Z36" i="20" s="1"/>
  <c r="AA77" i="7"/>
  <c r="Z77" i="7" s="1"/>
  <c r="Y77" i="7"/>
  <c r="X77" i="7" s="1"/>
  <c r="Y70" i="7"/>
  <c r="X70" i="7" s="1"/>
  <c r="AA80" i="7"/>
  <c r="Z80" i="7" s="1"/>
  <c r="Y25" i="21"/>
  <c r="X25" i="21" s="1"/>
  <c r="Y68" i="7"/>
  <c r="X68" i="7" s="1"/>
  <c r="Y71" i="7"/>
  <c r="X71" i="7" s="1"/>
  <c r="Y79" i="7"/>
  <c r="X79" i="7" s="1"/>
  <c r="Y69" i="7"/>
  <c r="X69" i="7" s="1"/>
  <c r="AA22" i="21"/>
  <c r="Z22" i="21" s="1"/>
  <c r="AA24" i="21"/>
  <c r="Z24" i="21" s="1"/>
  <c r="Y22" i="21"/>
  <c r="X22" i="21" s="1"/>
  <c r="AA37" i="25"/>
  <c r="Z37" i="25" s="1"/>
  <c r="AA38" i="25"/>
  <c r="Z38" i="25" s="1"/>
  <c r="AA36" i="25"/>
  <c r="Z36" i="25" s="1"/>
  <c r="Y37" i="25"/>
  <c r="X37" i="25" s="1"/>
  <c r="Y38" i="25"/>
  <c r="X38" i="25" s="1"/>
  <c r="Y36" i="25"/>
  <c r="X36" i="25" s="1"/>
  <c r="Y24" i="21"/>
  <c r="X24" i="21" s="1"/>
  <c r="Y23" i="21"/>
  <c r="X23" i="21" s="1"/>
  <c r="Z2" i="8"/>
  <c r="Z2" i="12" s="1"/>
  <c r="Z2" i="13" s="1"/>
  <c r="Z2" i="15" s="1"/>
  <c r="X2" i="8"/>
  <c r="X2" i="12" s="1"/>
  <c r="X2" i="13" s="1"/>
  <c r="X2" i="15" s="1"/>
  <c r="A24" i="8"/>
  <c r="A23" i="8"/>
  <c r="A22" i="8"/>
  <c r="A21" i="8"/>
  <c r="A20" i="8"/>
  <c r="A16" i="8"/>
  <c r="A15" i="8"/>
  <c r="A14" i="8"/>
  <c r="A13" i="8"/>
  <c r="A12" i="8"/>
  <c r="A8" i="8"/>
  <c r="A7" i="8"/>
  <c r="A6" i="8"/>
  <c r="A5" i="8"/>
  <c r="A4" i="8"/>
  <c r="V2" i="8"/>
  <c r="V2" i="12" s="1"/>
  <c r="V2" i="13" s="1"/>
  <c r="V2" i="15" s="1"/>
  <c r="V2" i="16" s="1"/>
  <c r="V2" i="18" s="1"/>
  <c r="U2" i="8"/>
  <c r="U2" i="12" s="1"/>
  <c r="U2" i="13" s="1"/>
  <c r="U2" i="15" s="1"/>
  <c r="U2" i="16" s="1"/>
  <c r="U2" i="18" s="1"/>
  <c r="T2" i="8"/>
  <c r="T2" i="12" s="1"/>
  <c r="T2" i="13" s="1"/>
  <c r="T2" i="15" s="1"/>
  <c r="T2" i="16" s="1"/>
  <c r="T2" i="18" s="1"/>
  <c r="S2" i="8"/>
  <c r="S2" i="12" s="1"/>
  <c r="S2" i="13" s="1"/>
  <c r="S2" i="15" s="1"/>
  <c r="S2" i="16" s="1"/>
  <c r="S2" i="18" s="1"/>
  <c r="R2" i="8"/>
  <c r="R2" i="12" s="1"/>
  <c r="R2" i="13" s="1"/>
  <c r="R2" i="15" s="1"/>
  <c r="R2" i="16" s="1"/>
  <c r="R2" i="18" s="1"/>
  <c r="Q2" i="8"/>
  <c r="Q2" i="12" s="1"/>
  <c r="Q2" i="13" s="1"/>
  <c r="Q2" i="15" s="1"/>
  <c r="Q2" i="16" s="1"/>
  <c r="Q2" i="18" s="1"/>
  <c r="P2" i="8"/>
  <c r="P2" i="12" s="1"/>
  <c r="P2" i="13" s="1"/>
  <c r="P2" i="15" s="1"/>
  <c r="P2" i="16" s="1"/>
  <c r="P2" i="18" s="1"/>
  <c r="O2" i="8"/>
  <c r="O2" i="12" s="1"/>
  <c r="O2" i="13" s="1"/>
  <c r="O2" i="15" s="1"/>
  <c r="O2" i="16" s="1"/>
  <c r="O2" i="18" s="1"/>
  <c r="N2" i="8"/>
  <c r="N2" i="12" s="1"/>
  <c r="N2" i="13" s="1"/>
  <c r="N2" i="15" s="1"/>
  <c r="N2" i="16" s="1"/>
  <c r="N2" i="18" s="1"/>
  <c r="M2" i="8"/>
  <c r="M2" i="12" s="1"/>
  <c r="M2" i="13" s="1"/>
  <c r="M2" i="15" s="1"/>
  <c r="M2" i="16" s="1"/>
  <c r="M2" i="18" s="1"/>
  <c r="L2" i="8"/>
  <c r="L2" i="12" s="1"/>
  <c r="L2" i="13" s="1"/>
  <c r="L2" i="15" s="1"/>
  <c r="L2" i="16" s="1"/>
  <c r="L2" i="18" s="1"/>
  <c r="K2" i="8"/>
  <c r="K2" i="12" s="1"/>
  <c r="K2" i="13" s="1"/>
  <c r="K2" i="15" s="1"/>
  <c r="K2" i="16" s="1"/>
  <c r="K2" i="18" s="1"/>
  <c r="J2" i="8"/>
  <c r="J2" i="12" s="1"/>
  <c r="J2" i="13" s="1"/>
  <c r="J2" i="15" s="1"/>
  <c r="J2" i="16" s="1"/>
  <c r="J2" i="18" s="1"/>
  <c r="I2" i="8"/>
  <c r="I2" i="12" s="1"/>
  <c r="I2" i="13" s="1"/>
  <c r="I2" i="15" s="1"/>
  <c r="I2" i="16" s="1"/>
  <c r="I2" i="18" s="1"/>
  <c r="H2" i="8"/>
  <c r="H2" i="12" s="1"/>
  <c r="H2" i="13" s="1"/>
  <c r="H2" i="15" s="1"/>
  <c r="H2" i="16" s="1"/>
  <c r="H2" i="18" s="1"/>
  <c r="G2" i="8"/>
  <c r="G2" i="12" s="1"/>
  <c r="G2" i="13" s="1"/>
  <c r="G2" i="15" s="1"/>
  <c r="G2" i="16" s="1"/>
  <c r="G2" i="18" s="1"/>
  <c r="F2" i="8"/>
  <c r="F2" i="12" s="1"/>
  <c r="F2" i="13" s="1"/>
  <c r="F2" i="15" s="1"/>
  <c r="F2" i="16" s="1"/>
  <c r="F2" i="18" s="1"/>
  <c r="E2" i="8"/>
  <c r="E2" i="12" s="1"/>
  <c r="E2" i="13" s="1"/>
  <c r="E2" i="15" s="1"/>
  <c r="E2" i="16" s="1"/>
  <c r="E2" i="18" s="1"/>
  <c r="D2" i="8"/>
  <c r="D2" i="12" s="1"/>
  <c r="D2" i="13" s="1"/>
  <c r="D2" i="15" s="1"/>
  <c r="D2" i="16" s="1"/>
  <c r="D2" i="18" s="1"/>
  <c r="C2" i="8"/>
  <c r="C2" i="12" s="1"/>
  <c r="C2" i="13" s="1"/>
  <c r="C2" i="15" s="1"/>
  <c r="C2" i="16" s="1"/>
  <c r="C2" i="18" s="1"/>
  <c r="B2" i="8"/>
  <c r="B2" i="12" s="1"/>
  <c r="B2" i="13" s="1"/>
  <c r="B2" i="15" s="1"/>
  <c r="B2" i="16" s="1"/>
  <c r="B2" i="18" s="1"/>
  <c r="A2" i="8"/>
  <c r="A2" i="12" s="1"/>
  <c r="A2" i="13" s="1"/>
  <c r="A2" i="15" s="1"/>
  <c r="A2" i="16" s="1"/>
  <c r="A2" i="18" s="1"/>
  <c r="A32" i="10"/>
  <c r="A31" i="10"/>
  <c r="A30" i="10"/>
  <c r="A29" i="10"/>
  <c r="A28" i="10"/>
  <c r="A24" i="10"/>
  <c r="A23" i="10"/>
  <c r="A22" i="10"/>
  <c r="A21" i="10"/>
  <c r="A20" i="10"/>
  <c r="A16" i="10"/>
  <c r="A15" i="10"/>
  <c r="A14" i="10"/>
  <c r="A13" i="10"/>
  <c r="A12" i="10"/>
  <c r="A8" i="10"/>
  <c r="A7" i="10"/>
  <c r="A6" i="10"/>
  <c r="A5" i="10"/>
  <c r="A4" i="10"/>
  <c r="V2" i="10"/>
  <c r="U2" i="10"/>
  <c r="T2" i="10"/>
  <c r="S2" i="10"/>
  <c r="R2" i="10"/>
  <c r="Q2" i="10"/>
  <c r="P2" i="10"/>
  <c r="O2" i="10"/>
  <c r="N2" i="10"/>
  <c r="M2" i="10"/>
  <c r="L2" i="10"/>
  <c r="K2" i="10"/>
  <c r="J2" i="10"/>
  <c r="I2" i="10"/>
  <c r="H2" i="10"/>
  <c r="G2" i="10"/>
  <c r="F2" i="10"/>
  <c r="E2" i="10"/>
  <c r="D2" i="10"/>
  <c r="C2" i="10"/>
  <c r="B2" i="10"/>
  <c r="A2" i="10"/>
  <c r="A73" i="2"/>
  <c r="I60" i="31" s="1"/>
  <c r="I59" i="31" s="1"/>
  <c r="A33" i="11"/>
  <c r="A32" i="11"/>
  <c r="A31" i="11"/>
  <c r="A30" i="11"/>
  <c r="A29" i="11"/>
  <c r="A25" i="11"/>
  <c r="A26" i="11" s="1"/>
  <c r="A24" i="11"/>
  <c r="A23" i="11"/>
  <c r="A22" i="11"/>
  <c r="A21" i="11"/>
  <c r="A17" i="11"/>
  <c r="A16" i="11"/>
  <c r="A15" i="11"/>
  <c r="A14" i="11"/>
  <c r="A13" i="11"/>
  <c r="Y30" i="37"/>
  <c r="X30" i="37"/>
  <c r="W30" i="37"/>
  <c r="V30" i="37"/>
  <c r="U30" i="37"/>
  <c r="T30" i="37"/>
  <c r="S30" i="37"/>
  <c r="R30" i="37"/>
  <c r="Q30" i="37"/>
  <c r="P30" i="37"/>
  <c r="O29" i="37"/>
  <c r="N28" i="37"/>
  <c r="M28" i="37"/>
  <c r="L28" i="37"/>
  <c r="K28" i="37"/>
  <c r="J28" i="37"/>
  <c r="Z2" i="4"/>
  <c r="Z2" i="6" s="1"/>
  <c r="X2" i="4"/>
  <c r="X2" i="6" s="1"/>
  <c r="A45" i="2"/>
  <c r="A54" i="2" s="1"/>
  <c r="J2" i="28"/>
  <c r="I2" i="28"/>
  <c r="H2" i="28"/>
  <c r="A99" i="7" l="1"/>
  <c r="A100" i="7" s="1"/>
  <c r="A92" i="7"/>
  <c r="P759" i="56"/>
  <c r="O759" i="56"/>
  <c r="L760" i="56"/>
  <c r="M760" i="56"/>
  <c r="N761" i="56"/>
  <c r="K761" i="56" s="1"/>
  <c r="J762" i="56"/>
  <c r="P663" i="56"/>
  <c r="O663" i="56"/>
  <c r="L664" i="56"/>
  <c r="M664" i="56"/>
  <c r="N665" i="56"/>
  <c r="K665" i="56" s="1"/>
  <c r="J666" i="56"/>
  <c r="J570" i="56"/>
  <c r="N474" i="56"/>
  <c r="K474" i="56" s="1"/>
  <c r="J475" i="56"/>
  <c r="L473" i="56"/>
  <c r="M473" i="56"/>
  <c r="P472" i="56"/>
  <c r="O472" i="56"/>
  <c r="M375" i="56"/>
  <c r="L375" i="56"/>
  <c r="N376" i="56"/>
  <c r="K376" i="56" s="1"/>
  <c r="J377" i="56"/>
  <c r="O374" i="56"/>
  <c r="P374" i="56"/>
  <c r="O278" i="56"/>
  <c r="P278" i="56"/>
  <c r="M279" i="56"/>
  <c r="L279" i="56"/>
  <c r="N280" i="56"/>
  <c r="K280" i="56" s="1"/>
  <c r="J281" i="56"/>
  <c r="P182" i="56"/>
  <c r="O182" i="56"/>
  <c r="N184" i="56"/>
  <c r="K184" i="56" s="1"/>
  <c r="J185" i="56"/>
  <c r="M183" i="56"/>
  <c r="L183" i="56"/>
  <c r="A18" i="11"/>
  <c r="I12" i="38"/>
  <c r="A34" i="11"/>
  <c r="I28" i="38"/>
  <c r="I27" i="38" s="1"/>
  <c r="A9" i="9"/>
  <c r="I4" i="37"/>
  <c r="AA17" i="9"/>
  <c r="Z17" i="9" s="1"/>
  <c r="K2" i="3"/>
  <c r="K2" i="28"/>
  <c r="I2" i="4"/>
  <c r="I2" i="6" s="1"/>
  <c r="I2" i="7" s="1"/>
  <c r="I2" i="9" s="1"/>
  <c r="I2" i="11" s="1"/>
  <c r="I2" i="21"/>
  <c r="I2" i="26"/>
  <c r="P2" i="24"/>
  <c r="I2" i="25"/>
  <c r="I2" i="23"/>
  <c r="I2" i="22"/>
  <c r="Y5" i="6"/>
  <c r="X5" i="6" s="1"/>
  <c r="AA6" i="6"/>
  <c r="Z6" i="6" s="1"/>
  <c r="AA7" i="6"/>
  <c r="Z7" i="6" s="1"/>
  <c r="K2" i="4"/>
  <c r="K2" i="6" s="1"/>
  <c r="K2" i="7" s="1"/>
  <c r="K2" i="9" s="1"/>
  <c r="K2" i="11" s="1"/>
  <c r="AA5" i="6"/>
  <c r="Z5" i="6" s="1"/>
  <c r="Y7" i="6"/>
  <c r="X7" i="6" s="1"/>
  <c r="AA9" i="6"/>
  <c r="Z9" i="6" s="1"/>
  <c r="AA12" i="6"/>
  <c r="Z12" i="6" s="1"/>
  <c r="AA13" i="6"/>
  <c r="Z13" i="6" s="1"/>
  <c r="AA14" i="6"/>
  <c r="Z14" i="6" s="1"/>
  <c r="AA16" i="6"/>
  <c r="Z16" i="6" s="1"/>
  <c r="A2" i="4"/>
  <c r="A2" i="6" s="1"/>
  <c r="A2" i="7" s="1"/>
  <c r="A2" i="9" s="1"/>
  <c r="A2" i="11" s="1"/>
  <c r="A2" i="21"/>
  <c r="A2" i="26"/>
  <c r="A2" i="25"/>
  <c r="A2" i="23"/>
  <c r="A2" i="22"/>
  <c r="AA18" i="6"/>
  <c r="Z18" i="6" s="1"/>
  <c r="Y17" i="9"/>
  <c r="X17" i="9" s="1"/>
  <c r="K2" i="25"/>
  <c r="K2" i="23"/>
  <c r="K2" i="21"/>
  <c r="K2" i="26"/>
  <c r="K2" i="22"/>
  <c r="T2" i="24"/>
  <c r="Y9" i="6"/>
  <c r="X9" i="6" s="1"/>
  <c r="AA7" i="7"/>
  <c r="Z7" i="7" s="1"/>
  <c r="Y18" i="6"/>
  <c r="X18" i="6" s="1"/>
  <c r="AA16" i="9"/>
  <c r="Z16" i="9" s="1"/>
  <c r="J2" i="4"/>
  <c r="J2" i="6" s="1"/>
  <c r="J2" i="7" s="1"/>
  <c r="J2" i="9" s="1"/>
  <c r="J2" i="11" s="1"/>
  <c r="J2" i="26"/>
  <c r="R2" i="24"/>
  <c r="J2" i="25"/>
  <c r="J2" i="23"/>
  <c r="J2" i="22"/>
  <c r="J2" i="21"/>
  <c r="H2" i="4"/>
  <c r="H2" i="6" s="1"/>
  <c r="H2" i="7" s="1"/>
  <c r="H2" i="9" s="1"/>
  <c r="H2" i="11" s="1"/>
  <c r="H2" i="22"/>
  <c r="H2" i="21"/>
  <c r="H2" i="26"/>
  <c r="N2" i="24"/>
  <c r="H2" i="25"/>
  <c r="H2" i="23"/>
  <c r="AA4" i="6"/>
  <c r="Z4" i="6" s="1"/>
  <c r="Y6" i="6"/>
  <c r="X6" i="6" s="1"/>
  <c r="AA8" i="6"/>
  <c r="Z8" i="6" s="1"/>
  <c r="Y13" i="6"/>
  <c r="X13" i="6" s="1"/>
  <c r="AA15" i="6"/>
  <c r="Z15" i="6" s="1"/>
  <c r="AA17" i="6"/>
  <c r="Z17" i="6" s="1"/>
  <c r="Y64" i="7"/>
  <c r="X64" i="7" s="1"/>
  <c r="AA5" i="7"/>
  <c r="Z5" i="7" s="1"/>
  <c r="Y5" i="7"/>
  <c r="X5" i="7" s="1"/>
  <c r="Y7" i="7"/>
  <c r="X7" i="7" s="1"/>
  <c r="AA61" i="7"/>
  <c r="Z61" i="7" s="1"/>
  <c r="AA63" i="7"/>
  <c r="Z63" i="7" s="1"/>
  <c r="Y60" i="7"/>
  <c r="X60" i="7" s="1"/>
  <c r="Y4" i="7"/>
  <c r="X4" i="7" s="1"/>
  <c r="AA6" i="7"/>
  <c r="Z6" i="7" s="1"/>
  <c r="AA8" i="7"/>
  <c r="Z8" i="7" s="1"/>
  <c r="Y62" i="7"/>
  <c r="X62" i="7" s="1"/>
  <c r="AA4" i="7"/>
  <c r="Z4" i="7" s="1"/>
  <c r="X2" i="18"/>
  <c r="X2" i="16"/>
  <c r="Z2" i="18"/>
  <c r="Z2" i="16"/>
  <c r="A2" i="3"/>
  <c r="I2" i="3"/>
  <c r="Y4" i="6"/>
  <c r="X4" i="6" s="1"/>
  <c r="Y14" i="6"/>
  <c r="X14" i="6" s="1"/>
  <c r="Y17" i="6"/>
  <c r="X17" i="6" s="1"/>
  <c r="Y8" i="7"/>
  <c r="X8" i="7" s="1"/>
  <c r="H2" i="3"/>
  <c r="J2" i="3"/>
  <c r="AA60" i="7"/>
  <c r="Z60" i="7" s="1"/>
  <c r="AA62" i="7"/>
  <c r="Z62" i="7" s="1"/>
  <c r="AA64" i="7"/>
  <c r="Z64" i="7" s="1"/>
  <c r="Y12" i="6"/>
  <c r="X12" i="6" s="1"/>
  <c r="Y15" i="6"/>
  <c r="X15" i="6" s="1"/>
  <c r="Y6" i="7"/>
  <c r="X6" i="7" s="1"/>
  <c r="Y61" i="7"/>
  <c r="X61" i="7" s="1"/>
  <c r="Y63" i="7"/>
  <c r="X63" i="7" s="1"/>
  <c r="Y8" i="6"/>
  <c r="X8" i="6" s="1"/>
  <c r="Y16" i="9"/>
  <c r="X16" i="9" s="1"/>
  <c r="Y16" i="6"/>
  <c r="X16" i="6" s="1"/>
  <c r="X2" i="7"/>
  <c r="X2" i="9" s="1"/>
  <c r="Z2" i="7"/>
  <c r="Z2" i="9" s="1"/>
  <c r="N762" i="56" l="1"/>
  <c r="K762" i="56" s="1"/>
  <c r="J763" i="56"/>
  <c r="M761" i="56"/>
  <c r="L761" i="56"/>
  <c r="O760" i="56"/>
  <c r="P760" i="56"/>
  <c r="N666" i="56"/>
  <c r="K666" i="56" s="1"/>
  <c r="J667" i="56"/>
  <c r="L665" i="56"/>
  <c r="M665" i="56"/>
  <c r="P664" i="56"/>
  <c r="O664" i="56"/>
  <c r="J571" i="56"/>
  <c r="P473" i="56"/>
  <c r="O473" i="56"/>
  <c r="N475" i="56"/>
  <c r="K475" i="56" s="1"/>
  <c r="J476" i="56"/>
  <c r="M474" i="56"/>
  <c r="L474" i="56"/>
  <c r="M376" i="56"/>
  <c r="L376" i="56"/>
  <c r="O375" i="56"/>
  <c r="P375" i="56"/>
  <c r="N377" i="56"/>
  <c r="K377" i="56" s="1"/>
  <c r="J378" i="56"/>
  <c r="N281" i="56"/>
  <c r="K281" i="56" s="1"/>
  <c r="J282" i="56"/>
  <c r="M280" i="56"/>
  <c r="L280" i="56"/>
  <c r="P279" i="56"/>
  <c r="O279" i="56"/>
  <c r="P183" i="56"/>
  <c r="O183" i="56"/>
  <c r="N185" i="56"/>
  <c r="K185" i="56" s="1"/>
  <c r="J186" i="56"/>
  <c r="M184" i="56"/>
  <c r="L184" i="56"/>
  <c r="AA4" i="28"/>
  <c r="Z4" i="28" s="1"/>
  <c r="Y4" i="28"/>
  <c r="X4" i="28" s="1"/>
  <c r="P761" i="56" l="1"/>
  <c r="O761" i="56"/>
  <c r="N763" i="56"/>
  <c r="K763" i="56" s="1"/>
  <c r="J764" i="56"/>
  <c r="M762" i="56"/>
  <c r="L762" i="56"/>
  <c r="P665" i="56"/>
  <c r="O665" i="56"/>
  <c r="N667" i="56"/>
  <c r="K667" i="56" s="1"/>
  <c r="J668" i="56"/>
  <c r="M666" i="56"/>
  <c r="L666" i="56"/>
  <c r="J572" i="56"/>
  <c r="J477" i="56"/>
  <c r="N476" i="56"/>
  <c r="K476" i="56" s="1"/>
  <c r="L475" i="56"/>
  <c r="M475" i="56"/>
  <c r="P474" i="56"/>
  <c r="O474" i="56"/>
  <c r="J379" i="56"/>
  <c r="N378" i="56"/>
  <c r="K378" i="56" s="1"/>
  <c r="O376" i="56"/>
  <c r="P376" i="56"/>
  <c r="M377" i="56"/>
  <c r="L377" i="56"/>
  <c r="P280" i="56"/>
  <c r="O280" i="56"/>
  <c r="N282" i="56"/>
  <c r="K282" i="56" s="1"/>
  <c r="J283" i="56"/>
  <c r="M281" i="56"/>
  <c r="L281" i="56"/>
  <c r="P184" i="56"/>
  <c r="O184" i="56"/>
  <c r="M185" i="56"/>
  <c r="L185" i="56"/>
  <c r="N186" i="56"/>
  <c r="K186" i="56" s="1"/>
  <c r="J187" i="56"/>
  <c r="A12" i="11"/>
  <c r="J765" i="56" l="1"/>
  <c r="N764" i="56"/>
  <c r="K764" i="56" s="1"/>
  <c r="M763" i="56"/>
  <c r="L763" i="56"/>
  <c r="P762" i="56"/>
  <c r="O762" i="56"/>
  <c r="J669" i="56"/>
  <c r="N668" i="56"/>
  <c r="K668" i="56" s="1"/>
  <c r="L667" i="56"/>
  <c r="M667" i="56"/>
  <c r="P666" i="56"/>
  <c r="O666" i="56"/>
  <c r="J573" i="56"/>
  <c r="L476" i="56"/>
  <c r="M476" i="56"/>
  <c r="P475" i="56"/>
  <c r="O475" i="56"/>
  <c r="N477" i="56"/>
  <c r="K477" i="56" s="1"/>
  <c r="J478" i="56"/>
  <c r="N478" i="56" s="1"/>
  <c r="K478" i="56" s="1"/>
  <c r="O377" i="56"/>
  <c r="P377" i="56"/>
  <c r="L378" i="56"/>
  <c r="M378" i="56"/>
  <c r="N379" i="56"/>
  <c r="K379" i="56" s="1"/>
  <c r="J380" i="56"/>
  <c r="J284" i="56"/>
  <c r="N283" i="56"/>
  <c r="K283" i="56" s="1"/>
  <c r="P281" i="56"/>
  <c r="O281" i="56"/>
  <c r="M282" i="56"/>
  <c r="L282" i="56"/>
  <c r="M186" i="56"/>
  <c r="L186" i="56"/>
  <c r="P185" i="56"/>
  <c r="O185" i="56"/>
  <c r="N187" i="56"/>
  <c r="K187" i="56" s="1"/>
  <c r="J188" i="56"/>
  <c r="O763" i="56" l="1"/>
  <c r="P763" i="56"/>
  <c r="L764" i="56"/>
  <c r="M764" i="56"/>
  <c r="J766" i="56"/>
  <c r="N766" i="56" s="1"/>
  <c r="K766" i="56" s="1"/>
  <c r="N765" i="56"/>
  <c r="K765" i="56" s="1"/>
  <c r="P667" i="56"/>
  <c r="O667" i="56"/>
  <c r="L668" i="56"/>
  <c r="M668" i="56"/>
  <c r="N669" i="56"/>
  <c r="K669" i="56" s="1"/>
  <c r="J670" i="56"/>
  <c r="N670" i="56" s="1"/>
  <c r="K670" i="56" s="1"/>
  <c r="J574" i="56"/>
  <c r="L477" i="56"/>
  <c r="M477" i="56"/>
  <c r="M478" i="56"/>
  <c r="L478" i="56"/>
  <c r="P476" i="56"/>
  <c r="O476" i="56"/>
  <c r="J381" i="56"/>
  <c r="N380" i="56"/>
  <c r="K380" i="56" s="1"/>
  <c r="O378" i="56"/>
  <c r="P378" i="56"/>
  <c r="M379" i="56"/>
  <c r="L379" i="56"/>
  <c r="O282" i="56"/>
  <c r="P282" i="56"/>
  <c r="M283" i="56"/>
  <c r="L283" i="56"/>
  <c r="N284" i="56"/>
  <c r="K284" i="56" s="1"/>
  <c r="J285" i="56"/>
  <c r="N188" i="56"/>
  <c r="K188" i="56" s="1"/>
  <c r="J189" i="56"/>
  <c r="P186" i="56"/>
  <c r="O186" i="56"/>
  <c r="M187" i="56"/>
  <c r="L187" i="56"/>
  <c r="A5" i="11"/>
  <c r="M765" i="56" l="1"/>
  <c r="L765" i="56"/>
  <c r="O764" i="56"/>
  <c r="P764" i="56"/>
  <c r="M766" i="56"/>
  <c r="L766" i="56"/>
  <c r="P668" i="56"/>
  <c r="O668" i="56"/>
  <c r="M670" i="56"/>
  <c r="L670" i="56"/>
  <c r="L669" i="56"/>
  <c r="M669" i="56"/>
  <c r="P478" i="56"/>
  <c r="O478" i="56"/>
  <c r="P477" i="56"/>
  <c r="O477" i="56"/>
  <c r="O379" i="56"/>
  <c r="P379" i="56"/>
  <c r="M380" i="56"/>
  <c r="L380" i="56"/>
  <c r="N381" i="56"/>
  <c r="K381" i="56" s="1"/>
  <c r="J382" i="56"/>
  <c r="N382" i="56" s="1"/>
  <c r="K382" i="56" s="1"/>
  <c r="P283" i="56"/>
  <c r="O283" i="56"/>
  <c r="N285" i="56"/>
  <c r="K285" i="56" s="1"/>
  <c r="J286" i="56"/>
  <c r="N286" i="56" s="1"/>
  <c r="K286" i="56" s="1"/>
  <c r="M284" i="56"/>
  <c r="L284" i="56"/>
  <c r="P187" i="56"/>
  <c r="O187" i="56"/>
  <c r="N189" i="56"/>
  <c r="K189" i="56" s="1"/>
  <c r="J190" i="56"/>
  <c r="N190" i="56" s="1"/>
  <c r="K190" i="56" s="1"/>
  <c r="M188" i="56"/>
  <c r="L188" i="56"/>
  <c r="A6" i="11"/>
  <c r="P766" i="56" l="1"/>
  <c r="O766" i="56"/>
  <c r="P765" i="56"/>
  <c r="O765" i="56"/>
  <c r="P670" i="56"/>
  <c r="O670" i="56"/>
  <c r="P669" i="56"/>
  <c r="O669" i="56"/>
  <c r="M381" i="56"/>
  <c r="L381" i="56"/>
  <c r="P380" i="56"/>
  <c r="O380" i="56"/>
  <c r="L382" i="56"/>
  <c r="M382" i="56"/>
  <c r="P284" i="56"/>
  <c r="O284" i="56"/>
  <c r="M286" i="56"/>
  <c r="L286" i="56"/>
  <c r="M285" i="56"/>
  <c r="L285" i="56"/>
  <c r="P188" i="56"/>
  <c r="O188" i="56"/>
  <c r="M190" i="56"/>
  <c r="L190" i="56"/>
  <c r="M189" i="56"/>
  <c r="L189" i="56"/>
  <c r="A7" i="11"/>
  <c r="O381" i="56" l="1"/>
  <c r="P381" i="56"/>
  <c r="P382" i="56"/>
  <c r="O382" i="56"/>
  <c r="P285" i="56"/>
  <c r="O285" i="56"/>
  <c r="O286" i="56"/>
  <c r="P286" i="56"/>
  <c r="P190" i="56"/>
  <c r="O190" i="56"/>
  <c r="P189" i="56"/>
  <c r="O189" i="56"/>
  <c r="A8" i="11"/>
  <c r="A9" i="11" l="1"/>
  <c r="A10" i="11" l="1"/>
  <c r="I4" i="38"/>
  <c r="I3" i="38" s="1"/>
  <c r="AA17" i="18" l="1"/>
  <c r="Z17" i="18" s="1"/>
  <c r="Y17" i="18"/>
  <c r="X17" i="18" s="1"/>
  <c r="AA14" i="18"/>
  <c r="Z14" i="18" s="1"/>
  <c r="Y14" i="18"/>
  <c r="X14" i="18" s="1"/>
  <c r="AA15" i="18"/>
  <c r="Z15" i="18" s="1"/>
  <c r="Y15" i="18"/>
  <c r="X15" i="18" s="1"/>
  <c r="AA13" i="18"/>
  <c r="Z13" i="18" s="1"/>
  <c r="Y13" i="18"/>
  <c r="X13" i="18" s="1"/>
  <c r="AA16" i="18"/>
  <c r="Z16" i="18" s="1"/>
  <c r="Y16" i="18"/>
  <c r="X16" i="18" s="1"/>
  <c r="AL87" i="27" l="1"/>
  <c r="AL56" i="27"/>
  <c r="AL110" i="27"/>
  <c r="AL114" i="27"/>
  <c r="AL24" i="27"/>
  <c r="AL125" i="27"/>
  <c r="AL104" i="27"/>
  <c r="AL40" i="27"/>
  <c r="AL72" i="27"/>
  <c r="AL65" i="27"/>
  <c r="AL9" i="27"/>
  <c r="AL74" i="27"/>
  <c r="AL18" i="27"/>
  <c r="AL83" i="27"/>
  <c r="AL28" i="27"/>
  <c r="AL92" i="27"/>
  <c r="AL45" i="27"/>
  <c r="AL112" i="27"/>
  <c r="AL54" i="27"/>
  <c r="AL121" i="27"/>
  <c r="AL63" i="27"/>
  <c r="AL32" i="27"/>
  <c r="AL49" i="27"/>
  <c r="AL58" i="27"/>
  <c r="AL11" i="27"/>
  <c r="AL93" i="27"/>
  <c r="AL38" i="27"/>
  <c r="AL106" i="27"/>
  <c r="AL48" i="27"/>
  <c r="AL8" i="27"/>
  <c r="AL73" i="27"/>
  <c r="AL17" i="27"/>
  <c r="AL82" i="27"/>
  <c r="AL27" i="27"/>
  <c r="AL91" i="27"/>
  <c r="AL36" i="27"/>
  <c r="AL111" i="27"/>
  <c r="AL53" i="27"/>
  <c r="AL120" i="27"/>
  <c r="AL62" i="27"/>
  <c r="AL129" i="27"/>
  <c r="AL71" i="27"/>
  <c r="AL123" i="27"/>
  <c r="AL67" i="27"/>
  <c r="AL15" i="27"/>
  <c r="AL107" i="27"/>
  <c r="AL16" i="27"/>
  <c r="AL81" i="27"/>
  <c r="AL26" i="27"/>
  <c r="AL90" i="27"/>
  <c r="AL35" i="27"/>
  <c r="AL99" i="27"/>
  <c r="AL44" i="27"/>
  <c r="AL119" i="27"/>
  <c r="AL61" i="27"/>
  <c r="AL128" i="27"/>
  <c r="AL70" i="27"/>
  <c r="AL14" i="27"/>
  <c r="AL79" i="27"/>
  <c r="AL89" i="27"/>
  <c r="AL34" i="27"/>
  <c r="AL52" i="27"/>
  <c r="AL69" i="27"/>
  <c r="AL13" i="27"/>
  <c r="AL22" i="27"/>
  <c r="AL80" i="27"/>
  <c r="AL115" i="27"/>
  <c r="AL33" i="27"/>
  <c r="AL97" i="27"/>
  <c r="AL42" i="27"/>
  <c r="AL109" i="27"/>
  <c r="AL51" i="27"/>
  <c r="AL118" i="27"/>
  <c r="AL60" i="27"/>
  <c r="AL12" i="27"/>
  <c r="AL77" i="27"/>
  <c r="AL21" i="27"/>
  <c r="AL86" i="27"/>
  <c r="AL31" i="27"/>
  <c r="AL95" i="27"/>
  <c r="AL25" i="27"/>
  <c r="AL98" i="27"/>
  <c r="AL43" i="27"/>
  <c r="AL127" i="27"/>
  <c r="AL78" i="27"/>
  <c r="AL88" i="27"/>
  <c r="AL64" i="27"/>
  <c r="AL41" i="27"/>
  <c r="AL108" i="27"/>
  <c r="AL50" i="27"/>
  <c r="AL117" i="27"/>
  <c r="AL59" i="27"/>
  <c r="AL126" i="27"/>
  <c r="AL68" i="27"/>
  <c r="AL20" i="27"/>
  <c r="AL85" i="27"/>
  <c r="AL30" i="27"/>
  <c r="AL94" i="27"/>
  <c r="AL39" i="27"/>
  <c r="AL105" i="27"/>
  <c r="AL116" i="27"/>
  <c r="AL76" i="27"/>
  <c r="AL29" i="27"/>
  <c r="AL47" i="27"/>
  <c r="AL96" i="27"/>
  <c r="AL7" i="27"/>
  <c r="AL57" i="27"/>
  <c r="AL124" i="27"/>
  <c r="AL66" i="27"/>
  <c r="AL10" i="27"/>
  <c r="AL75" i="27"/>
  <c r="AL19" i="27"/>
  <c r="AL84" i="27"/>
  <c r="AL37" i="27"/>
  <c r="AL103" i="27"/>
  <c r="AL46" i="27"/>
  <c r="AL113" i="27"/>
  <c r="AL55" i="27"/>
  <c r="AL122" i="27"/>
  <c r="AA38" i="21"/>
  <c r="Z38" i="21" s="1"/>
  <c r="Y38" i="21"/>
  <c r="X38" i="21" s="1"/>
  <c r="AA56" i="21" l="1"/>
  <c r="Z56" i="21" s="1"/>
  <c r="AA31" i="21"/>
  <c r="Z31" i="21" s="1"/>
  <c r="Y31" i="21"/>
  <c r="X31" i="21" s="1"/>
  <c r="AA35" i="21"/>
  <c r="Z35" i="21" s="1"/>
  <c r="AA47" i="21"/>
  <c r="Z47" i="21" s="1"/>
  <c r="Y47" i="21"/>
  <c r="X47" i="21" s="1"/>
  <c r="Y40" i="21"/>
  <c r="X40" i="21" s="1"/>
  <c r="AA40" i="21"/>
  <c r="Z40" i="21" s="1"/>
  <c r="AA48" i="21"/>
  <c r="Z48" i="21" s="1"/>
  <c r="Y48" i="21"/>
  <c r="X48" i="21" s="1"/>
  <c r="AA49" i="21"/>
  <c r="Z49" i="21" s="1"/>
  <c r="Y49" i="21"/>
  <c r="X49" i="21" s="1"/>
  <c r="Y33" i="21"/>
  <c r="X33" i="21" s="1"/>
  <c r="AA33" i="21"/>
  <c r="Z33" i="21" s="1"/>
  <c r="AA54" i="21"/>
  <c r="Z54" i="21" s="1"/>
  <c r="Y30" i="21"/>
  <c r="X30" i="21" s="1"/>
  <c r="AA30" i="21"/>
  <c r="Z30" i="21" s="1"/>
  <c r="Y57" i="21"/>
  <c r="X57" i="21" s="1"/>
  <c r="Y56" i="21"/>
  <c r="X56" i="21" s="1"/>
  <c r="Y35" i="21"/>
  <c r="X35" i="21" s="1"/>
  <c r="Y55" i="21"/>
  <c r="X55" i="21" s="1"/>
  <c r="Y59" i="21"/>
  <c r="X59" i="21" s="1"/>
  <c r="Y54" i="21"/>
  <c r="X54" i="21" s="1"/>
  <c r="AA32" i="21"/>
  <c r="Z32" i="21" s="1"/>
  <c r="Y32" i="21"/>
  <c r="X32" i="21" s="1"/>
  <c r="AA50" i="21"/>
  <c r="Z50" i="21" s="1"/>
  <c r="Y50" i="21"/>
  <c r="X50" i="21" s="1"/>
  <c r="AA34" i="21"/>
  <c r="Z34" i="21" s="1"/>
  <c r="Y34" i="21"/>
  <c r="X34" i="21" s="1"/>
  <c r="AA42" i="21"/>
  <c r="Z42" i="21" s="1"/>
  <c r="Y42" i="21"/>
  <c r="X42" i="21" s="1"/>
  <c r="Y51" i="21"/>
  <c r="X51" i="21" s="1"/>
  <c r="AA51" i="21"/>
  <c r="Z51" i="21" s="1"/>
  <c r="AA55" i="21"/>
  <c r="Z55" i="21" s="1"/>
  <c r="AA46" i="21"/>
  <c r="Z46" i="21" s="1"/>
  <c r="Y46" i="21"/>
  <c r="X46" i="21" s="1"/>
  <c r="AA43" i="21"/>
  <c r="Z43" i="21" s="1"/>
  <c r="Y43" i="21"/>
  <c r="X43" i="21" s="1"/>
  <c r="Y58" i="21"/>
  <c r="X58" i="21" s="1"/>
  <c r="AA58" i="21"/>
  <c r="Z58" i="21" s="1"/>
  <c r="AA41" i="21"/>
  <c r="Z41" i="21" s="1"/>
  <c r="Y41" i="21"/>
  <c r="X41" i="21" s="1"/>
  <c r="Y39" i="21"/>
  <c r="X39" i="21" s="1"/>
  <c r="AA39" i="21"/>
  <c r="Z39" i="21" s="1"/>
  <c r="AA59" i="21"/>
  <c r="Z59" i="21" s="1"/>
  <c r="AA57" i="21"/>
  <c r="Z57" i="21" s="1"/>
  <c r="V30" i="20" l="1"/>
  <c r="U30" i="20"/>
  <c r="Y14" i="39" s="1"/>
  <c r="T30" i="20"/>
  <c r="X14" i="39" s="1"/>
  <c r="S30" i="20"/>
  <c r="W14" i="39" s="1"/>
  <c r="R30" i="20"/>
  <c r="V14" i="39" s="1"/>
  <c r="Q30" i="20"/>
  <c r="U14" i="39" s="1"/>
  <c r="P30" i="20"/>
  <c r="T14" i="39" s="1"/>
  <c r="O30" i="20"/>
  <c r="S14" i="39" s="1"/>
  <c r="N30" i="20"/>
  <c r="R14" i="39" s="1"/>
  <c r="M30" i="20"/>
  <c r="Q14" i="39" s="1"/>
  <c r="L30" i="20"/>
  <c r="P14" i="39" s="1"/>
  <c r="K30" i="20"/>
  <c r="P16" i="39" s="1"/>
  <c r="Q16" i="39" s="1"/>
  <c r="R16" i="39" s="1"/>
  <c r="S16" i="39" s="1"/>
  <c r="T16" i="39" s="1"/>
  <c r="U16" i="39" s="1"/>
  <c r="V16" i="39" s="1"/>
  <c r="W16" i="39" s="1"/>
  <c r="X16" i="39" s="1"/>
  <c r="Y16" i="39" s="1"/>
  <c r="J30" i="20"/>
  <c r="I30" i="20"/>
  <c r="H30" i="20"/>
  <c r="J15" i="39" s="1"/>
  <c r="K15" i="39" s="1"/>
  <c r="L15" i="39" s="1"/>
  <c r="M15" i="39" s="1"/>
  <c r="N15" i="39" s="1"/>
  <c r="O15" i="39" s="1"/>
  <c r="G30" i="20"/>
  <c r="O13" i="39" s="1"/>
  <c r="F30" i="20"/>
  <c r="N12" i="39" s="1"/>
  <c r="E30" i="20"/>
  <c r="M12" i="39" s="1"/>
  <c r="D30" i="20"/>
  <c r="L12" i="39" s="1"/>
  <c r="C30" i="20"/>
  <c r="K12" i="39" s="1"/>
  <c r="B30" i="20"/>
  <c r="J12" i="39" s="1"/>
  <c r="V29" i="20"/>
  <c r="U29" i="20"/>
  <c r="T29" i="20"/>
  <c r="S29" i="20"/>
  <c r="R29" i="20"/>
  <c r="Q29" i="20"/>
  <c r="P29" i="20"/>
  <c r="O29" i="20"/>
  <c r="N29" i="20"/>
  <c r="M29" i="20"/>
  <c r="L29" i="20"/>
  <c r="K29" i="20"/>
  <c r="J29" i="20"/>
  <c r="I29" i="20"/>
  <c r="H29" i="20"/>
  <c r="G29" i="20"/>
  <c r="F29" i="20"/>
  <c r="E29" i="20"/>
  <c r="D29" i="20"/>
  <c r="C29" i="20"/>
  <c r="B29" i="20"/>
  <c r="V28" i="20"/>
  <c r="U28" i="20"/>
  <c r="T28" i="20"/>
  <c r="S28" i="20"/>
  <c r="R28" i="20"/>
  <c r="Q28" i="20"/>
  <c r="P28" i="20"/>
  <c r="O28" i="20"/>
  <c r="N28" i="20"/>
  <c r="M28" i="20"/>
  <c r="L28" i="20"/>
  <c r="K28" i="20"/>
  <c r="J28" i="20"/>
  <c r="I28" i="20"/>
  <c r="H28" i="20"/>
  <c r="G28" i="20"/>
  <c r="F28" i="20"/>
  <c r="E28" i="20"/>
  <c r="D28" i="20"/>
  <c r="C28" i="20"/>
  <c r="B28" i="20"/>
  <c r="V27" i="20"/>
  <c r="U27" i="20"/>
  <c r="T27" i="20"/>
  <c r="S27" i="20"/>
  <c r="R27" i="20"/>
  <c r="Q27" i="20"/>
  <c r="P27" i="20"/>
  <c r="O27" i="20"/>
  <c r="N27" i="20"/>
  <c r="M27" i="20"/>
  <c r="L27" i="20"/>
  <c r="K27" i="20"/>
  <c r="J27" i="20"/>
  <c r="I27" i="20"/>
  <c r="H27" i="20"/>
  <c r="G27" i="20"/>
  <c r="F27" i="20"/>
  <c r="E27" i="20"/>
  <c r="D27" i="20"/>
  <c r="C27" i="20"/>
  <c r="B27" i="20"/>
  <c r="Y28" i="20" l="1"/>
  <c r="X28" i="20" s="1"/>
  <c r="AA28" i="20"/>
  <c r="Z28" i="20" s="1"/>
  <c r="Y30" i="20"/>
  <c r="X30" i="20" s="1"/>
  <c r="AA30" i="20"/>
  <c r="Z30" i="20" s="1"/>
  <c r="Y27" i="20"/>
  <c r="X27" i="20" s="1"/>
  <c r="AA27" i="20"/>
  <c r="Z27" i="20" s="1"/>
  <c r="AA29" i="20"/>
  <c r="Z29" i="20" s="1"/>
  <c r="Y29" i="20"/>
  <c r="X29" i="20" s="1"/>
  <c r="AA38" i="7" l="1"/>
  <c r="Z38" i="7" s="1"/>
  <c r="Y40" i="7"/>
  <c r="X40" i="7" s="1"/>
  <c r="Y38" i="7"/>
  <c r="X38" i="7" s="1"/>
  <c r="AA39" i="7"/>
  <c r="Z39" i="7" s="1"/>
  <c r="AA40" i="7"/>
  <c r="Z40" i="7" s="1"/>
  <c r="Y37" i="7"/>
  <c r="X37" i="7" s="1"/>
  <c r="AA37" i="7"/>
  <c r="Z37" i="7" s="1"/>
  <c r="Y39" i="7"/>
  <c r="X39" i="7" s="1"/>
  <c r="AA51" i="15" l="1"/>
  <c r="Z51" i="15" s="1"/>
  <c r="Y51" i="15"/>
  <c r="X51" i="15" s="1"/>
  <c r="AA53" i="15"/>
  <c r="Z53" i="15" s="1"/>
  <c r="Y53" i="15"/>
  <c r="X53" i="15" s="1"/>
  <c r="Y55" i="15"/>
  <c r="X55" i="15" s="1"/>
  <c r="AA55" i="15"/>
  <c r="Z55" i="15" s="1"/>
  <c r="Y52" i="15"/>
  <c r="X52" i="15" s="1"/>
  <c r="AA52" i="15"/>
  <c r="Z52" i="15" s="1"/>
  <c r="Y54" i="15"/>
  <c r="X54" i="15" s="1"/>
  <c r="AA54" i="15"/>
  <c r="Z54" i="15" s="1"/>
  <c r="Y56" i="15"/>
  <c r="X56" i="15" s="1"/>
  <c r="AA56" i="15"/>
  <c r="Z56" i="15" s="1"/>
  <c r="Y73" i="13" l="1"/>
  <c r="X73" i="13" s="1"/>
  <c r="AA73" i="13"/>
  <c r="Z73" i="13" s="1"/>
  <c r="Y50" i="15"/>
  <c r="X50" i="15" s="1"/>
  <c r="AA50" i="15"/>
  <c r="Z50" i="15" s="1"/>
  <c r="A17" i="21"/>
  <c r="I12" i="50" s="1"/>
  <c r="I11" i="50" s="1"/>
  <c r="A16" i="21"/>
  <c r="A15" i="21"/>
  <c r="A14" i="21"/>
  <c r="A13" i="21"/>
  <c r="Y68" i="13" l="1"/>
  <c r="X68" i="13" s="1"/>
  <c r="AA68" i="13"/>
  <c r="Z68" i="13" s="1"/>
  <c r="AA30" i="17" l="1"/>
  <c r="Z30" i="17" s="1"/>
  <c r="Y30" i="17"/>
  <c r="X30" i="17" s="1"/>
  <c r="AA16" i="21"/>
  <c r="Z16" i="21" s="1"/>
  <c r="Y16" i="21"/>
  <c r="X16" i="21" s="1"/>
  <c r="AA31" i="17"/>
  <c r="Z31" i="17" s="1"/>
  <c r="Y31" i="17"/>
  <c r="X31" i="17" s="1"/>
  <c r="AA14" i="21"/>
  <c r="Z14" i="21" s="1"/>
  <c r="Y14" i="21"/>
  <c r="X14" i="21" s="1"/>
  <c r="AA17" i="21"/>
  <c r="Z17" i="21" s="1"/>
  <c r="Y17" i="21"/>
  <c r="X17" i="21" s="1"/>
  <c r="AA33" i="17"/>
  <c r="Z33" i="17" s="1"/>
  <c r="Y33" i="17"/>
  <c r="X33" i="17" s="1"/>
  <c r="AA29" i="17"/>
  <c r="Z29" i="17" s="1"/>
  <c r="Y29" i="17"/>
  <c r="X29" i="17" s="1"/>
  <c r="AA32" i="17"/>
  <c r="Z32" i="17" s="1"/>
  <c r="Y32" i="17"/>
  <c r="X32" i="17" s="1"/>
  <c r="AA13" i="21"/>
  <c r="Z13" i="21" s="1"/>
  <c r="Y13" i="21"/>
  <c r="X13" i="21" s="1"/>
  <c r="Y15" i="21"/>
  <c r="X15" i="21" s="1"/>
  <c r="AA15" i="21"/>
  <c r="Z15" i="21" s="1"/>
  <c r="AA69" i="17"/>
  <c r="Z69" i="17" s="1"/>
  <c r="Y69" i="17"/>
  <c r="X69" i="17" s="1"/>
  <c r="Y71" i="17"/>
  <c r="X71" i="17" s="1"/>
  <c r="AA71" i="17"/>
  <c r="Z71" i="17" s="1"/>
  <c r="AA72" i="17"/>
  <c r="Z72" i="17" s="1"/>
  <c r="Y72" i="17"/>
  <c r="X72" i="17" s="1"/>
  <c r="AA70" i="17"/>
  <c r="Z70" i="17" s="1"/>
  <c r="Y70" i="17"/>
  <c r="X70" i="17" s="1"/>
  <c r="AA73" i="17"/>
  <c r="Z73" i="17" s="1"/>
  <c r="Y73" i="17"/>
  <c r="X73" i="17" s="1"/>
  <c r="Y96" i="17"/>
  <c r="X96" i="17" s="1"/>
  <c r="AA80" i="17"/>
  <c r="Z80" i="17" s="1"/>
  <c r="Y80" i="17"/>
  <c r="X80" i="17" s="1"/>
  <c r="Y78" i="17"/>
  <c r="X78" i="17" s="1"/>
  <c r="AA78" i="17"/>
  <c r="Z78" i="17" s="1"/>
  <c r="AA97" i="17"/>
  <c r="Z97" i="17" s="1"/>
  <c r="Y97" i="17"/>
  <c r="X97" i="17" s="1"/>
  <c r="AA96" i="17"/>
  <c r="Z96" i="17" s="1"/>
  <c r="AA95" i="17"/>
  <c r="Z95" i="17" s="1"/>
  <c r="Y95" i="17"/>
  <c r="X95" i="17" s="1"/>
  <c r="Y77" i="17"/>
  <c r="X77" i="17" s="1"/>
  <c r="AA77" i="17"/>
  <c r="Z77" i="17" s="1"/>
  <c r="Y79" i="17"/>
  <c r="X79" i="17" s="1"/>
  <c r="AA79" i="17"/>
  <c r="Z79" i="17" s="1"/>
  <c r="Y81" i="17"/>
  <c r="X81" i="17" s="1"/>
  <c r="AA81" i="17"/>
  <c r="Z81" i="17" s="1"/>
  <c r="AA93" i="17"/>
  <c r="Z93" i="17" s="1"/>
  <c r="Y93" i="17"/>
  <c r="X93" i="17" s="1"/>
  <c r="Y94" i="17"/>
  <c r="X94" i="17" s="1"/>
  <c r="AA94" i="17"/>
  <c r="Z94" i="17" s="1"/>
  <c r="M25" i="11" l="1"/>
  <c r="Q22" i="38" s="1"/>
  <c r="K25" i="11"/>
  <c r="P24" i="38" s="1"/>
  <c r="Q24" i="38" s="1"/>
  <c r="R24" i="38" s="1"/>
  <c r="S24" i="38" s="1"/>
  <c r="T24" i="38" s="1"/>
  <c r="U24" i="38" s="1"/>
  <c r="V24" i="38" s="1"/>
  <c r="W24" i="38" s="1"/>
  <c r="X24" i="38" s="1"/>
  <c r="Y24" i="38" s="1"/>
  <c r="J25" i="11"/>
  <c r="I25" i="11"/>
  <c r="H25" i="11"/>
  <c r="J23" i="38" s="1"/>
  <c r="K23" i="38" s="1"/>
  <c r="L23" i="38" s="1"/>
  <c r="M23" i="38" s="1"/>
  <c r="N23" i="38" s="1"/>
  <c r="O23" i="38" s="1"/>
  <c r="G25" i="11"/>
  <c r="O21" i="38" s="1"/>
  <c r="E25" i="11"/>
  <c r="M20" i="38" s="1"/>
  <c r="C25" i="11"/>
  <c r="K20" i="38" s="1"/>
  <c r="B25" i="11"/>
  <c r="J20" i="38" s="1"/>
  <c r="K24" i="11"/>
  <c r="C24" i="11"/>
  <c r="K23" i="11"/>
  <c r="C23" i="11"/>
  <c r="U22" i="11"/>
  <c r="Q22" i="11"/>
  <c r="P22" i="11"/>
  <c r="M22" i="11"/>
  <c r="K22" i="11"/>
  <c r="I22" i="11"/>
  <c r="H22" i="11"/>
  <c r="E22" i="11"/>
  <c r="D22" i="11"/>
  <c r="C22" i="11"/>
  <c r="B22" i="11"/>
  <c r="K21" i="11"/>
  <c r="I21" i="11"/>
  <c r="K17" i="11"/>
  <c r="P16" i="38" s="1"/>
  <c r="Q16" i="38" s="1"/>
  <c r="R16" i="38" s="1"/>
  <c r="S16" i="38" s="1"/>
  <c r="T16" i="38" s="1"/>
  <c r="U16" i="38" s="1"/>
  <c r="V16" i="38" s="1"/>
  <c r="W16" i="38" s="1"/>
  <c r="X16" i="38" s="1"/>
  <c r="Y16" i="38" s="1"/>
  <c r="C17" i="11"/>
  <c r="K12" i="38" s="1"/>
  <c r="K16" i="11"/>
  <c r="C16" i="11"/>
  <c r="M15" i="11"/>
  <c r="K15" i="11"/>
  <c r="J15" i="11"/>
  <c r="E15" i="11"/>
  <c r="C15" i="11"/>
  <c r="B15" i="11"/>
  <c r="R14" i="11"/>
  <c r="P14" i="11"/>
  <c r="O14" i="11"/>
  <c r="C14" i="11"/>
  <c r="B14" i="11"/>
  <c r="T13" i="11"/>
  <c r="O13" i="11"/>
  <c r="L13" i="11"/>
  <c r="K13" i="11"/>
  <c r="J13" i="11"/>
  <c r="G13" i="11"/>
  <c r="D13" i="11"/>
  <c r="C13" i="11"/>
  <c r="B13" i="11"/>
  <c r="K9" i="11"/>
  <c r="P8" i="38" s="1"/>
  <c r="Q8" i="38" s="1"/>
  <c r="R8" i="38" s="1"/>
  <c r="S8" i="38" s="1"/>
  <c r="T8" i="38" s="1"/>
  <c r="U8" i="38" s="1"/>
  <c r="V8" i="38" s="1"/>
  <c r="W8" i="38" s="1"/>
  <c r="X8" i="38" s="1"/>
  <c r="Y8" i="38" s="1"/>
  <c r="K8" i="11"/>
  <c r="K7" i="11"/>
  <c r="K6" i="11"/>
  <c r="K5" i="11"/>
  <c r="G9" i="11"/>
  <c r="O5" i="38" s="1"/>
  <c r="G7" i="11"/>
  <c r="G5" i="11"/>
  <c r="V9" i="11"/>
  <c r="U9" i="11"/>
  <c r="Y6" i="38" s="1"/>
  <c r="T9" i="11"/>
  <c r="X6" i="38" s="1"/>
  <c r="S9" i="11"/>
  <c r="W6" i="38" s="1"/>
  <c r="R9" i="11"/>
  <c r="V6" i="38" s="1"/>
  <c r="Q9" i="11"/>
  <c r="U6" i="38" s="1"/>
  <c r="P9" i="11"/>
  <c r="T6" i="38" s="1"/>
  <c r="O9" i="11"/>
  <c r="S6" i="38" s="1"/>
  <c r="N9" i="11"/>
  <c r="R6" i="38" s="1"/>
  <c r="M9" i="11"/>
  <c r="Q6" i="38" s="1"/>
  <c r="L9" i="11"/>
  <c r="P6" i="38" s="1"/>
  <c r="F9" i="11"/>
  <c r="N4" i="38" s="1"/>
  <c r="E9" i="11"/>
  <c r="M4" i="38" s="1"/>
  <c r="D9" i="11"/>
  <c r="L4" i="38" s="1"/>
  <c r="C9" i="11"/>
  <c r="K4" i="38" s="1"/>
  <c r="B9" i="11"/>
  <c r="J4" i="38" s="1"/>
  <c r="V8" i="11"/>
  <c r="U8" i="11"/>
  <c r="S8" i="11"/>
  <c r="R8" i="11"/>
  <c r="Q8" i="11"/>
  <c r="P8" i="11"/>
  <c r="O8" i="11"/>
  <c r="N8" i="11"/>
  <c r="M8" i="11"/>
  <c r="L8" i="11"/>
  <c r="F8" i="11"/>
  <c r="V7" i="11"/>
  <c r="U7" i="11"/>
  <c r="T7" i="11"/>
  <c r="S7" i="11"/>
  <c r="R7" i="11"/>
  <c r="Q7" i="11"/>
  <c r="P7" i="11"/>
  <c r="O7" i="11"/>
  <c r="N7" i="11"/>
  <c r="M7" i="11"/>
  <c r="L7" i="11"/>
  <c r="F7" i="11"/>
  <c r="E7" i="11"/>
  <c r="D7" i="11"/>
  <c r="C7" i="11"/>
  <c r="B7" i="11"/>
  <c r="V6" i="11"/>
  <c r="U6" i="11"/>
  <c r="T6" i="11"/>
  <c r="S6" i="11"/>
  <c r="R6" i="11"/>
  <c r="Q6" i="11"/>
  <c r="P6" i="11"/>
  <c r="O6" i="11"/>
  <c r="N6" i="11"/>
  <c r="M6" i="11"/>
  <c r="L6" i="11"/>
  <c r="C6" i="11"/>
  <c r="B6" i="11"/>
  <c r="V5" i="11"/>
  <c r="U5" i="11"/>
  <c r="T5" i="11"/>
  <c r="S5" i="11"/>
  <c r="R5" i="11"/>
  <c r="Q5" i="11"/>
  <c r="P5" i="11"/>
  <c r="O5" i="11"/>
  <c r="N5" i="11"/>
  <c r="M5" i="11"/>
  <c r="L5" i="11"/>
  <c r="F5" i="11"/>
  <c r="E5" i="11"/>
  <c r="D5" i="11"/>
  <c r="C5" i="11"/>
  <c r="B5" i="11"/>
  <c r="U25" i="11" l="1"/>
  <c r="Y22" i="38" s="1"/>
  <c r="AA5" i="11"/>
  <c r="Z5" i="11" s="1"/>
  <c r="Y5" i="11"/>
  <c r="X5" i="11" s="1"/>
  <c r="AA6" i="11"/>
  <c r="Z6" i="11" s="1"/>
  <c r="Y6" i="11"/>
  <c r="X6" i="11" s="1"/>
  <c r="Y7" i="11"/>
  <c r="X7" i="11" s="1"/>
  <c r="AA7" i="11"/>
  <c r="Z7" i="11" s="1"/>
  <c r="Y9" i="11"/>
  <c r="X9" i="11" s="1"/>
  <c r="AA9" i="11"/>
  <c r="Z9" i="11" s="1"/>
  <c r="L16" i="11"/>
  <c r="T16" i="11"/>
  <c r="B21" i="11"/>
  <c r="J21" i="11"/>
  <c r="R21" i="11"/>
  <c r="H23" i="11"/>
  <c r="P23" i="11"/>
  <c r="F25" i="11"/>
  <c r="N20" i="38" s="1"/>
  <c r="N25" i="11"/>
  <c r="R22" i="38" s="1"/>
  <c r="V25" i="11"/>
  <c r="E13" i="11"/>
  <c r="M13" i="11"/>
  <c r="U13" i="11"/>
  <c r="F16" i="11"/>
  <c r="N16" i="11"/>
  <c r="V16" i="11"/>
  <c r="E16" i="11"/>
  <c r="U16" i="11"/>
  <c r="G16" i="11"/>
  <c r="O16" i="11"/>
  <c r="E21" i="11"/>
  <c r="M21" i="11"/>
  <c r="U21" i="11"/>
  <c r="Q25" i="11"/>
  <c r="U22" i="38" s="1"/>
  <c r="H16" i="11"/>
  <c r="P16" i="11"/>
  <c r="F21" i="11"/>
  <c r="N21" i="11"/>
  <c r="V21" i="11"/>
  <c r="D23" i="11"/>
  <c r="R25" i="11"/>
  <c r="V22" i="38" s="1"/>
  <c r="C21" i="11"/>
  <c r="H13" i="11"/>
  <c r="I16" i="11"/>
  <c r="G21" i="11"/>
  <c r="M16" i="11"/>
  <c r="B16" i="11"/>
  <c r="J16" i="11"/>
  <c r="H21" i="11"/>
  <c r="P21" i="11"/>
  <c r="D25" i="11"/>
  <c r="L20" i="38" s="1"/>
  <c r="P13" i="11"/>
  <c r="Q16" i="11"/>
  <c r="Q21" i="11"/>
  <c r="L22" i="11"/>
  <c r="T22" i="11"/>
  <c r="G23" i="11"/>
  <c r="O23" i="11"/>
  <c r="B24" i="11"/>
  <c r="J24" i="11"/>
  <c r="R24" i="11"/>
  <c r="R16" i="11"/>
  <c r="S24" i="11"/>
  <c r="S21" i="11"/>
  <c r="F22" i="11"/>
  <c r="N22" i="11"/>
  <c r="V22" i="11"/>
  <c r="I23" i="11"/>
  <c r="Q23" i="11"/>
  <c r="D24" i="11"/>
  <c r="L24" i="11"/>
  <c r="T24" i="11"/>
  <c r="O25" i="11"/>
  <c r="S22" i="38" s="1"/>
  <c r="D21" i="11"/>
  <c r="L21" i="11"/>
  <c r="T21" i="11"/>
  <c r="G22" i="11"/>
  <c r="O22" i="11"/>
  <c r="B23" i="11"/>
  <c r="J23" i="11"/>
  <c r="R23" i="11"/>
  <c r="E24" i="11"/>
  <c r="M24" i="11"/>
  <c r="U24" i="11"/>
  <c r="P25" i="11"/>
  <c r="T22" i="38" s="1"/>
  <c r="H7" i="11"/>
  <c r="R15" i="11"/>
  <c r="S23" i="11"/>
  <c r="F24" i="11"/>
  <c r="N24" i="11"/>
  <c r="V24" i="11"/>
  <c r="L23" i="11"/>
  <c r="T23" i="11"/>
  <c r="G24" i="11"/>
  <c r="O24" i="11"/>
  <c r="O21" i="11"/>
  <c r="J22" i="11"/>
  <c r="R22" i="11"/>
  <c r="E23" i="11"/>
  <c r="M23" i="11"/>
  <c r="U23" i="11"/>
  <c r="H24" i="11"/>
  <c r="P24" i="11"/>
  <c r="S25" i="11"/>
  <c r="W22" i="38" s="1"/>
  <c r="U15" i="11"/>
  <c r="S22" i="11"/>
  <c r="F23" i="11"/>
  <c r="N23" i="11"/>
  <c r="V23" i="11"/>
  <c r="I24" i="11"/>
  <c r="Q24" i="11"/>
  <c r="L25" i="11"/>
  <c r="P22" i="38" s="1"/>
  <c r="T25" i="11"/>
  <c r="X22" i="38" s="1"/>
  <c r="S17" i="11"/>
  <c r="W14" i="38" s="1"/>
  <c r="H17" i="11"/>
  <c r="J15" i="38" s="1"/>
  <c r="K15" i="38" s="1"/>
  <c r="L15" i="38" s="1"/>
  <c r="M15" i="38" s="1"/>
  <c r="N15" i="38" s="1"/>
  <c r="O15" i="38" s="1"/>
  <c r="P17" i="11"/>
  <c r="T14" i="38" s="1"/>
  <c r="J14" i="11"/>
  <c r="S14" i="11"/>
  <c r="F15" i="11"/>
  <c r="N15" i="11"/>
  <c r="V15" i="11"/>
  <c r="D17" i="11"/>
  <c r="L12" i="38" s="1"/>
  <c r="L17" i="11"/>
  <c r="P14" i="38" s="1"/>
  <c r="T17" i="11"/>
  <c r="X14" i="38" s="1"/>
  <c r="I5" i="11"/>
  <c r="I7" i="11"/>
  <c r="I9" i="11"/>
  <c r="I13" i="11"/>
  <c r="Q13" i="11"/>
  <c r="L14" i="11"/>
  <c r="T14" i="11"/>
  <c r="G15" i="11"/>
  <c r="O15" i="11"/>
  <c r="E17" i="11"/>
  <c r="M12" i="38" s="1"/>
  <c r="M17" i="11"/>
  <c r="Q14" i="38" s="1"/>
  <c r="U17" i="11"/>
  <c r="Y14" i="38" s="1"/>
  <c r="J5" i="11"/>
  <c r="J7" i="11"/>
  <c r="J9" i="11"/>
  <c r="R13" i="11"/>
  <c r="M14" i="11"/>
  <c r="U14" i="11"/>
  <c r="H15" i="11"/>
  <c r="P15" i="11"/>
  <c r="S16" i="11"/>
  <c r="N17" i="11"/>
  <c r="R14" i="38" s="1"/>
  <c r="V17" i="11"/>
  <c r="S13" i="11"/>
  <c r="N14" i="11"/>
  <c r="V14" i="11"/>
  <c r="I15" i="11"/>
  <c r="Q15" i="11"/>
  <c r="O17" i="11"/>
  <c r="S14" i="38" s="1"/>
  <c r="T8" i="11"/>
  <c r="Y8" i="11" s="1"/>
  <c r="X8" i="11" s="1"/>
  <c r="S15" i="11"/>
  <c r="I17" i="11"/>
  <c r="Q17" i="11"/>
  <c r="U14" i="38" s="1"/>
  <c r="G8" i="11"/>
  <c r="J6" i="11"/>
  <c r="J8" i="11"/>
  <c r="N13" i="11"/>
  <c r="V13" i="11"/>
  <c r="Q14" i="11"/>
  <c r="L15" i="11"/>
  <c r="T15" i="11"/>
  <c r="B17" i="11"/>
  <c r="J12" i="38" s="1"/>
  <c r="J17" i="11"/>
  <c r="R17" i="11"/>
  <c r="V14" i="38" s="1"/>
  <c r="D14" i="11"/>
  <c r="K14" i="11"/>
  <c r="B8" i="11"/>
  <c r="H5" i="11"/>
  <c r="H9" i="11"/>
  <c r="J7" i="38" s="1"/>
  <c r="K7" i="38" s="1"/>
  <c r="L7" i="38" s="1"/>
  <c r="M7" i="38" s="1"/>
  <c r="N7" i="38" s="1"/>
  <c r="O7" i="38" s="1"/>
  <c r="E14" i="11"/>
  <c r="F17" i="11"/>
  <c r="N12" i="38" s="1"/>
  <c r="C8" i="11"/>
  <c r="F14" i="11"/>
  <c r="D16" i="11"/>
  <c r="G17" i="11"/>
  <c r="O13" i="38" s="1"/>
  <c r="D6" i="11"/>
  <c r="D8" i="11"/>
  <c r="G14" i="11"/>
  <c r="E6" i="11"/>
  <c r="E8" i="11"/>
  <c r="H14" i="11"/>
  <c r="F6" i="11"/>
  <c r="G6" i="11"/>
  <c r="H6" i="11"/>
  <c r="H8" i="11"/>
  <c r="F13" i="11"/>
  <c r="I14" i="11"/>
  <c r="D15" i="11"/>
  <c r="I6" i="11"/>
  <c r="I8" i="11"/>
  <c r="Y13" i="11" l="1"/>
  <c r="X13" i="11" s="1"/>
  <c r="AA13" i="11"/>
  <c r="Z13" i="11" s="1"/>
  <c r="AA8" i="11"/>
  <c r="Z8" i="11" s="1"/>
  <c r="AA15" i="11"/>
  <c r="Z15" i="11" s="1"/>
  <c r="Y15" i="11"/>
  <c r="X15" i="11" s="1"/>
  <c r="AA24" i="11"/>
  <c r="Z24" i="11" s="1"/>
  <c r="Y24" i="11"/>
  <c r="X24" i="11" s="1"/>
  <c r="AA14" i="11"/>
  <c r="Z14" i="11" s="1"/>
  <c r="Y14" i="11"/>
  <c r="X14" i="11" s="1"/>
  <c r="Y25" i="11"/>
  <c r="X25" i="11" s="1"/>
  <c r="AA25" i="11"/>
  <c r="Z25" i="11" s="1"/>
  <c r="AA23" i="11"/>
  <c r="Z23" i="11" s="1"/>
  <c r="Y23" i="11"/>
  <c r="X23" i="11" s="1"/>
  <c r="Y16" i="11"/>
  <c r="X16" i="11" s="1"/>
  <c r="AA16" i="11"/>
  <c r="Z16" i="11" s="1"/>
  <c r="Y17" i="11"/>
  <c r="X17" i="11" s="1"/>
  <c r="AA17" i="11"/>
  <c r="Z17" i="11" s="1"/>
  <c r="AA21" i="11"/>
  <c r="Z21" i="11" s="1"/>
  <c r="Y21" i="11"/>
  <c r="X21" i="11" s="1"/>
  <c r="Y22" i="11"/>
  <c r="X22" i="11" s="1"/>
  <c r="AA22" i="11"/>
  <c r="Z22" i="11" s="1"/>
  <c r="A69" i="17" l="1"/>
  <c r="A70" i="17" l="1"/>
  <c r="A127" i="17"/>
  <c r="A135" i="17" s="1"/>
  <c r="A71" i="17" l="1"/>
  <c r="A128" i="17"/>
  <c r="A136" i="17" s="1"/>
  <c r="A73" i="17"/>
  <c r="H33" i="11"/>
  <c r="J31" i="38" s="1"/>
  <c r="K31" i="38" s="1"/>
  <c r="L31" i="38" s="1"/>
  <c r="M31" i="38" s="1"/>
  <c r="N31" i="38" s="1"/>
  <c r="O31" i="38" s="1"/>
  <c r="G33" i="11"/>
  <c r="O29" i="38" s="1"/>
  <c r="E33" i="11"/>
  <c r="M28" i="38" s="1"/>
  <c r="C33" i="11"/>
  <c r="K28" i="38" s="1"/>
  <c r="B33" i="11"/>
  <c r="J28" i="38" s="1"/>
  <c r="J32" i="11"/>
  <c r="I32" i="11"/>
  <c r="H32" i="11"/>
  <c r="G32" i="11"/>
  <c r="F32" i="11"/>
  <c r="E32" i="11"/>
  <c r="D32" i="11"/>
  <c r="C32" i="11"/>
  <c r="B32" i="11"/>
  <c r="K31" i="11"/>
  <c r="J31" i="11"/>
  <c r="I31" i="11"/>
  <c r="H31" i="11"/>
  <c r="G31" i="11"/>
  <c r="F31" i="11"/>
  <c r="E31" i="11"/>
  <c r="D31" i="11"/>
  <c r="C31" i="11"/>
  <c r="B31" i="11"/>
  <c r="J30" i="11"/>
  <c r="I30" i="11"/>
  <c r="H30" i="11"/>
  <c r="G30" i="11"/>
  <c r="F30" i="11"/>
  <c r="E30" i="11"/>
  <c r="D30" i="11"/>
  <c r="C30" i="11"/>
  <c r="B30" i="11"/>
  <c r="K29" i="11"/>
  <c r="J29" i="11"/>
  <c r="I29" i="11"/>
  <c r="G29" i="11"/>
  <c r="F29" i="11"/>
  <c r="E29" i="11"/>
  <c r="D29" i="11"/>
  <c r="C29" i="11"/>
  <c r="B29" i="11"/>
  <c r="A74" i="17" l="1"/>
  <c r="I68" i="51"/>
  <c r="I67" i="51" s="1"/>
  <c r="A72" i="17"/>
  <c r="A129" i="17"/>
  <c r="A137" i="17" s="1"/>
  <c r="L29" i="11"/>
  <c r="T29" i="11"/>
  <c r="O30" i="11"/>
  <c r="R31" i="11"/>
  <c r="M32" i="11"/>
  <c r="U32" i="11"/>
  <c r="P33" i="11"/>
  <c r="T30" i="38" s="1"/>
  <c r="M29" i="11"/>
  <c r="U29" i="11"/>
  <c r="P30" i="11"/>
  <c r="S31" i="11"/>
  <c r="N32" i="11"/>
  <c r="V32" i="11"/>
  <c r="Q33" i="11"/>
  <c r="U30" i="38" s="1"/>
  <c r="N29" i="11"/>
  <c r="O29" i="11"/>
  <c r="R30" i="11"/>
  <c r="M31" i="11"/>
  <c r="U31" i="11"/>
  <c r="P32" i="11"/>
  <c r="S33" i="11"/>
  <c r="W30" i="38" s="1"/>
  <c r="V29" i="11"/>
  <c r="P29" i="11"/>
  <c r="S30" i="11"/>
  <c r="N31" i="11"/>
  <c r="V31" i="11"/>
  <c r="Q32" i="11"/>
  <c r="L33" i="11"/>
  <c r="P30" i="38" s="1"/>
  <c r="T33" i="11"/>
  <c r="X30" i="38" s="1"/>
  <c r="T31" i="11"/>
  <c r="R33" i="11"/>
  <c r="V30" i="38" s="1"/>
  <c r="Q29" i="11"/>
  <c r="L30" i="11"/>
  <c r="T30" i="11"/>
  <c r="O31" i="11"/>
  <c r="R32" i="11"/>
  <c r="M33" i="11"/>
  <c r="Q30" i="38" s="1"/>
  <c r="U33" i="11"/>
  <c r="Y30" i="38" s="1"/>
  <c r="Q30" i="11"/>
  <c r="L31" i="11"/>
  <c r="O32" i="11"/>
  <c r="R29" i="11"/>
  <c r="M30" i="11"/>
  <c r="U30" i="11"/>
  <c r="P31" i="11"/>
  <c r="S32" i="11"/>
  <c r="N33" i="11"/>
  <c r="R30" i="38" s="1"/>
  <c r="V33" i="11"/>
  <c r="S29" i="11"/>
  <c r="N30" i="11"/>
  <c r="V30" i="11"/>
  <c r="Q31" i="11"/>
  <c r="L32" i="11"/>
  <c r="T32" i="11"/>
  <c r="O33" i="11"/>
  <c r="S30" i="38" s="1"/>
  <c r="H29" i="11"/>
  <c r="K30" i="11"/>
  <c r="D33" i="11"/>
  <c r="L28" i="38" s="1"/>
  <c r="K32" i="11"/>
  <c r="F33" i="11"/>
  <c r="N28" i="38" s="1"/>
  <c r="I33" i="11"/>
  <c r="K33" i="11"/>
  <c r="P32" i="38" s="1"/>
  <c r="Q32" i="38" s="1"/>
  <c r="R32" i="38" s="1"/>
  <c r="S32" i="38" s="1"/>
  <c r="T32" i="38" s="1"/>
  <c r="U32" i="38" s="1"/>
  <c r="V32" i="38" s="1"/>
  <c r="W32" i="38" s="1"/>
  <c r="X32" i="38" s="1"/>
  <c r="Y32" i="38" s="1"/>
  <c r="J33" i="11"/>
  <c r="A130" i="17" l="1"/>
  <c r="A138" i="17" s="1"/>
  <c r="Y32" i="11"/>
  <c r="X32" i="11" s="1"/>
  <c r="AA32" i="11"/>
  <c r="Z32" i="11" s="1"/>
  <c r="AA31" i="11"/>
  <c r="Z31" i="11" s="1"/>
  <c r="Y31" i="11"/>
  <c r="X31" i="11" s="1"/>
  <c r="Y30" i="11"/>
  <c r="X30" i="11" s="1"/>
  <c r="AA30" i="11"/>
  <c r="Z30" i="11" s="1"/>
  <c r="AA29" i="11"/>
  <c r="Z29" i="11" s="1"/>
  <c r="Y29" i="11"/>
  <c r="X29" i="11" s="1"/>
  <c r="Y33" i="11"/>
  <c r="X33" i="11" s="1"/>
  <c r="AA33" i="11"/>
  <c r="Z33" i="11" s="1"/>
  <c r="A131" i="17" l="1"/>
  <c r="A139" i="17" l="1"/>
  <c r="A140" i="17" s="1"/>
  <c r="A132" i="17"/>
  <c r="I132" i="51"/>
  <c r="I131" i="51" s="1"/>
  <c r="V6" i="20"/>
  <c r="V5" i="20"/>
  <c r="V4" i="20"/>
  <c r="K6" i="20"/>
  <c r="K5" i="20"/>
  <c r="K4" i="20"/>
  <c r="K13" i="20"/>
  <c r="K12" i="20"/>
  <c r="K11" i="20"/>
  <c r="H13" i="20"/>
  <c r="H12" i="20"/>
  <c r="H11" i="20"/>
  <c r="H6" i="20"/>
  <c r="H5" i="20"/>
  <c r="H4" i="20"/>
  <c r="A12" i="20" l="1"/>
  <c r="A11" i="20"/>
  <c r="A13" i="20"/>
  <c r="Y14" i="37" l="1"/>
  <c r="X14" i="37"/>
  <c r="W14" i="37"/>
  <c r="V14" i="37"/>
  <c r="U14" i="37"/>
  <c r="T14" i="37"/>
  <c r="S14" i="37"/>
  <c r="R14" i="37"/>
  <c r="Q14" i="37"/>
  <c r="P14" i="37"/>
  <c r="P16" i="37"/>
  <c r="Q16" i="37" s="1"/>
  <c r="R16" i="37" s="1"/>
  <c r="S16" i="37" s="1"/>
  <c r="T16" i="37" s="1"/>
  <c r="U16" i="37" s="1"/>
  <c r="V16" i="37" s="1"/>
  <c r="W16" i="37" s="1"/>
  <c r="X16" i="37" s="1"/>
  <c r="Y16" i="37" s="1"/>
  <c r="J15" i="37"/>
  <c r="K15" i="37" s="1"/>
  <c r="L15" i="37" s="1"/>
  <c r="M15" i="37" s="1"/>
  <c r="N15" i="37" s="1"/>
  <c r="O15" i="37" s="1"/>
  <c r="O13" i="37"/>
  <c r="N12" i="37"/>
  <c r="M12" i="37"/>
  <c r="L12" i="37"/>
  <c r="K12" i="37"/>
  <c r="J12" i="37"/>
  <c r="Y22" i="37"/>
  <c r="X22" i="37"/>
  <c r="W22" i="37"/>
  <c r="V22" i="37"/>
  <c r="U22" i="37"/>
  <c r="T22" i="37"/>
  <c r="S22" i="37"/>
  <c r="R22" i="37"/>
  <c r="Q22" i="37"/>
  <c r="P22" i="37"/>
  <c r="P24" i="37"/>
  <c r="Q24" i="37" s="1"/>
  <c r="R24" i="37" s="1"/>
  <c r="S24" i="37" s="1"/>
  <c r="T24" i="37" s="1"/>
  <c r="U24" i="37" s="1"/>
  <c r="V24" i="37" s="1"/>
  <c r="W24" i="37" s="1"/>
  <c r="X24" i="37" s="1"/>
  <c r="Y24" i="37" s="1"/>
  <c r="J23" i="37"/>
  <c r="K23" i="37" s="1"/>
  <c r="L23" i="37" s="1"/>
  <c r="M23" i="37" s="1"/>
  <c r="N23" i="37" s="1"/>
  <c r="O23" i="37" s="1"/>
  <c r="O21" i="37"/>
  <c r="N20" i="37"/>
  <c r="M20" i="37"/>
  <c r="L20" i="37"/>
  <c r="K20" i="37"/>
  <c r="J20" i="37"/>
  <c r="P8" i="37" l="1"/>
  <c r="Q8" i="37" s="1"/>
  <c r="R8" i="37" s="1"/>
  <c r="S8" i="37" s="1"/>
  <c r="T8" i="37" s="1"/>
  <c r="U8" i="37" s="1"/>
  <c r="V8" i="37" s="1"/>
  <c r="W8" i="37" s="1"/>
  <c r="X8" i="37" s="1"/>
  <c r="Y8" i="37" s="1"/>
  <c r="Y13" i="9"/>
  <c r="X13" i="9" s="1"/>
  <c r="AA13" i="9"/>
  <c r="Z13" i="9" s="1"/>
  <c r="Y25" i="9"/>
  <c r="X25" i="9" s="1"/>
  <c r="AA25" i="9"/>
  <c r="Z25" i="9" s="1"/>
  <c r="AA29" i="9"/>
  <c r="Z29" i="9" s="1"/>
  <c r="Y29" i="9"/>
  <c r="X29" i="9" s="1"/>
  <c r="Y26" i="9"/>
  <c r="X26" i="9" s="1"/>
  <c r="AA26" i="9"/>
  <c r="Z26" i="9" s="1"/>
  <c r="Y27" i="9"/>
  <c r="X27" i="9" s="1"/>
  <c r="AA27" i="9"/>
  <c r="Z27" i="9" s="1"/>
  <c r="Y12" i="9"/>
  <c r="X12" i="9" s="1"/>
  <c r="AA12" i="9"/>
  <c r="Z12" i="9" s="1"/>
  <c r="AA28" i="9"/>
  <c r="Z28" i="9" s="1"/>
  <c r="Y28" i="9"/>
  <c r="X28" i="9" s="1"/>
  <c r="Y6" i="37"/>
  <c r="Q6" i="37"/>
  <c r="J7" i="37"/>
  <c r="K7" i="37" s="1"/>
  <c r="L7" i="37" s="1"/>
  <c r="M7" i="37" s="1"/>
  <c r="N7" i="37" s="1"/>
  <c r="O7" i="37" s="1"/>
  <c r="P6" i="37"/>
  <c r="N4" i="37"/>
  <c r="S6" i="37"/>
  <c r="X6" i="37"/>
  <c r="U6" i="37"/>
  <c r="O5" i="37"/>
  <c r="M4" i="37"/>
  <c r="R6" i="37"/>
  <c r="J4" i="37"/>
  <c r="W6" i="37"/>
  <c r="V6" i="37"/>
  <c r="K4" i="37"/>
  <c r="T6" i="37"/>
  <c r="L4" i="37"/>
  <c r="Y6" i="9" l="1"/>
  <c r="X6" i="9" s="1"/>
  <c r="AA6" i="9"/>
  <c r="Z6" i="9" s="1"/>
  <c r="Y4" i="9"/>
  <c r="X4" i="9" s="1"/>
  <c r="AA4" i="9"/>
  <c r="Z4" i="9" s="1"/>
  <c r="Y8" i="9"/>
  <c r="X8" i="9" s="1"/>
  <c r="AA8" i="9"/>
  <c r="Z8" i="9" s="1"/>
  <c r="Y7" i="9"/>
  <c r="X7" i="9" s="1"/>
  <c r="AA7" i="9"/>
  <c r="Z7" i="9" s="1"/>
  <c r="AA5" i="9"/>
  <c r="Z5" i="9" s="1"/>
  <c r="Y5" i="9"/>
  <c r="X5" i="9" s="1"/>
  <c r="Y24" i="15" l="1"/>
  <c r="X24" i="15" s="1"/>
  <c r="AA24" i="15"/>
  <c r="Z24" i="15" s="1"/>
  <c r="AA45" i="15"/>
  <c r="Z45" i="15" s="1"/>
  <c r="Y45" i="15"/>
  <c r="X45" i="15" s="1"/>
  <c r="AA28" i="15"/>
  <c r="Z28" i="15" s="1"/>
  <c r="Y28" i="15"/>
  <c r="X28" i="15" s="1"/>
  <c r="Y30" i="15"/>
  <c r="X30" i="15" s="1"/>
  <c r="AA30" i="15"/>
  <c r="Z30" i="15" s="1"/>
  <c r="AA42" i="15"/>
  <c r="Z42" i="15" s="1"/>
  <c r="Y42" i="15"/>
  <c r="X42" i="15" s="1"/>
  <c r="Y43" i="15"/>
  <c r="X43" i="15" s="1"/>
  <c r="AA43" i="15"/>
  <c r="Z43" i="15" s="1"/>
  <c r="AA44" i="15"/>
  <c r="Z44" i="15" s="1"/>
  <c r="Y44" i="15"/>
  <c r="X44" i="15" s="1"/>
  <c r="AA26" i="15"/>
  <c r="Z26" i="15" s="1"/>
  <c r="Y26" i="15"/>
  <c r="X26" i="15" s="1"/>
  <c r="AA41" i="15"/>
  <c r="Z41" i="15" s="1"/>
  <c r="Y41" i="15"/>
  <c r="X41" i="15" s="1"/>
  <c r="Y46" i="15"/>
  <c r="X46" i="15" s="1"/>
  <c r="AA46" i="15"/>
  <c r="Z46" i="15" s="1"/>
  <c r="Y25" i="15"/>
  <c r="X25" i="15" s="1"/>
  <c r="AA25" i="15"/>
  <c r="Z25" i="15" s="1"/>
  <c r="AA27" i="15"/>
  <c r="Z27" i="15" s="1"/>
  <c r="Y27" i="15"/>
  <c r="X27" i="15" s="1"/>
  <c r="Y47" i="15"/>
  <c r="X47" i="15" s="1"/>
  <c r="AA47" i="15"/>
  <c r="Z47" i="15" s="1"/>
  <c r="AA29" i="15"/>
  <c r="Z29" i="15" s="1"/>
  <c r="Y29" i="15"/>
  <c r="X29" i="15" s="1"/>
  <c r="AA37" i="15" l="1"/>
  <c r="Z37" i="15" s="1"/>
  <c r="Y37" i="15"/>
  <c r="X37" i="15" s="1"/>
  <c r="Y36" i="15"/>
  <c r="X36" i="15" s="1"/>
  <c r="AA36" i="15"/>
  <c r="Z36" i="15" s="1"/>
  <c r="Y35" i="15"/>
  <c r="X35" i="15" s="1"/>
  <c r="AA35" i="15"/>
  <c r="Z35" i="15" s="1"/>
  <c r="AA33" i="15"/>
  <c r="Z33" i="15" s="1"/>
  <c r="Y33" i="15"/>
  <c r="X33" i="15" s="1"/>
  <c r="AA34" i="15"/>
  <c r="Z34" i="15" s="1"/>
  <c r="Y34" i="15"/>
  <c r="X34" i="15" s="1"/>
  <c r="AA38" i="15"/>
  <c r="Z38" i="15" s="1"/>
  <c r="Y38" i="15"/>
  <c r="X38" i="15" s="1"/>
  <c r="Y18" i="15" l="1"/>
  <c r="X18" i="15" s="1"/>
  <c r="AA18" i="15"/>
  <c r="Z18" i="15" s="1"/>
  <c r="AA14" i="15"/>
  <c r="Z14" i="15" s="1"/>
  <c r="Y14" i="15"/>
  <c r="X14" i="15" s="1"/>
  <c r="AA9" i="15"/>
  <c r="Z9" i="15" s="1"/>
  <c r="Y9" i="15"/>
  <c r="X9" i="15" s="1"/>
  <c r="Y5" i="15"/>
  <c r="X5" i="15" s="1"/>
  <c r="AA5" i="15"/>
  <c r="Z5" i="15" s="1"/>
  <c r="AA17" i="15"/>
  <c r="Z17" i="15" s="1"/>
  <c r="Y17" i="15"/>
  <c r="X17" i="15" s="1"/>
  <c r="AA8" i="15"/>
  <c r="Z8" i="15" s="1"/>
  <c r="Y8" i="15"/>
  <c r="X8" i="15" s="1"/>
  <c r="Y16" i="15"/>
  <c r="X16" i="15" s="1"/>
  <c r="AA16" i="15"/>
  <c r="Z16" i="15" s="1"/>
  <c r="AA6" i="15"/>
  <c r="Z6" i="15" s="1"/>
  <c r="Y6" i="15"/>
  <c r="X6" i="15" s="1"/>
  <c r="Y7" i="15"/>
  <c r="X7" i="15" s="1"/>
  <c r="AA7" i="15"/>
  <c r="Z7" i="15" s="1"/>
  <c r="Y19" i="15"/>
  <c r="X19" i="15" s="1"/>
  <c r="AA19" i="15"/>
  <c r="Z19" i="15" s="1"/>
  <c r="AA15" i="15"/>
  <c r="Z15" i="15" s="1"/>
  <c r="Y15" i="15"/>
  <c r="X15" i="15" s="1"/>
  <c r="Y10" i="15"/>
  <c r="X10" i="15" s="1"/>
  <c r="AA10" i="15"/>
  <c r="Z10" i="15" s="1"/>
  <c r="Y105" i="17" l="1"/>
  <c r="X105" i="17" s="1"/>
  <c r="AA105" i="17"/>
  <c r="Z105" i="17" s="1"/>
  <c r="C25" i="10" l="1"/>
  <c r="K25" i="10"/>
  <c r="S25" i="10"/>
  <c r="G25" i="10"/>
  <c r="D25" i="10"/>
  <c r="L25" i="10"/>
  <c r="T25" i="10"/>
  <c r="E25" i="10"/>
  <c r="M25" i="10"/>
  <c r="U25" i="10"/>
  <c r="F25" i="10"/>
  <c r="N25" i="10"/>
  <c r="V25" i="10"/>
  <c r="H25" i="10"/>
  <c r="P25" i="10"/>
  <c r="O25" i="10"/>
  <c r="I25" i="10"/>
  <c r="Q25" i="10"/>
  <c r="B25" i="10"/>
  <c r="J25" i="10"/>
  <c r="R25" i="10"/>
  <c r="Y25" i="10" l="1"/>
  <c r="X25" i="10" s="1"/>
  <c r="AA25" i="10"/>
  <c r="Z25" i="10" s="1"/>
  <c r="C33" i="10" l="1"/>
  <c r="U33" i="10"/>
  <c r="D33" i="10"/>
  <c r="M33" i="10"/>
  <c r="E33" i="10"/>
  <c r="L33" i="10"/>
  <c r="S33" i="10"/>
  <c r="P33" i="10"/>
  <c r="R33" i="10"/>
  <c r="I33" i="10"/>
  <c r="G33" i="10"/>
  <c r="B33" i="10"/>
  <c r="V33" i="10"/>
  <c r="N33" i="10"/>
  <c r="O33" i="10"/>
  <c r="H33" i="10"/>
  <c r="T33" i="10"/>
  <c r="K33" i="10"/>
  <c r="Q33" i="10"/>
  <c r="J33" i="10"/>
  <c r="F33" i="10"/>
  <c r="Y33" i="10" l="1"/>
  <c r="X33" i="10" s="1"/>
  <c r="AA33" i="10"/>
  <c r="Z33" i="10" s="1"/>
  <c r="T17" i="10" l="1"/>
  <c r="J9" i="10"/>
  <c r="V17" i="10"/>
  <c r="G9" i="10"/>
  <c r="F9" i="10"/>
  <c r="K9" i="10"/>
  <c r="P9" i="10"/>
  <c r="T9" i="10"/>
  <c r="C9" i="10"/>
  <c r="H9" i="10"/>
  <c r="N9" i="10"/>
  <c r="M9" i="10"/>
  <c r="B9" i="10"/>
  <c r="I9" i="10"/>
  <c r="E9" i="10"/>
  <c r="S17" i="10"/>
  <c r="V9" i="10"/>
  <c r="U9" i="10"/>
  <c r="L9" i="10"/>
  <c r="D9" i="10"/>
  <c r="S9" i="10"/>
  <c r="O9" i="10"/>
  <c r="G17" i="10"/>
  <c r="K17" i="10"/>
  <c r="J17" i="10"/>
  <c r="Q9" i="10"/>
  <c r="J17" i="8"/>
  <c r="J9" i="8"/>
  <c r="L17" i="10"/>
  <c r="N9" i="8"/>
  <c r="R6" i="41" s="1"/>
  <c r="N17" i="8"/>
  <c r="R14" i="41" s="1"/>
  <c r="F9" i="8"/>
  <c r="N4" i="41" s="1"/>
  <c r="F17" i="8"/>
  <c r="N12" i="41" s="1"/>
  <c r="M17" i="10"/>
  <c r="I17" i="8"/>
  <c r="I9" i="8"/>
  <c r="V9" i="8"/>
  <c r="V17" i="8"/>
  <c r="N17" i="10"/>
  <c r="R17" i="8"/>
  <c r="V14" i="41" s="1"/>
  <c r="R9" i="8"/>
  <c r="V6" i="41" s="1"/>
  <c r="D17" i="10"/>
  <c r="H17" i="8"/>
  <c r="J15" i="41" s="1"/>
  <c r="K15" i="41" s="1"/>
  <c r="L15" i="41" s="1"/>
  <c r="M15" i="41" s="1"/>
  <c r="N15" i="41" s="1"/>
  <c r="O15" i="41" s="1"/>
  <c r="H9" i="8"/>
  <c r="J7" i="41" s="1"/>
  <c r="K7" i="41" s="1"/>
  <c r="L7" i="41" s="1"/>
  <c r="M7" i="41" s="1"/>
  <c r="N7" i="41" s="1"/>
  <c r="O7" i="41" s="1"/>
  <c r="B17" i="10"/>
  <c r="E17" i="8"/>
  <c r="M12" i="41" s="1"/>
  <c r="E9" i="8"/>
  <c r="M4" i="41" s="1"/>
  <c r="P17" i="10"/>
  <c r="L9" i="8"/>
  <c r="P6" i="41" s="1"/>
  <c r="L17" i="8"/>
  <c r="P14" i="41" s="1"/>
  <c r="D9" i="8"/>
  <c r="L4" i="41" s="1"/>
  <c r="D17" i="8"/>
  <c r="L12" i="41" s="1"/>
  <c r="F17" i="10"/>
  <c r="E17" i="10"/>
  <c r="Q17" i="8"/>
  <c r="U14" i="41" s="1"/>
  <c r="Q9" i="8"/>
  <c r="U6" i="41" s="1"/>
  <c r="G9" i="8"/>
  <c r="O5" i="41" s="1"/>
  <c r="G17" i="8"/>
  <c r="O13" i="41" s="1"/>
  <c r="Q17" i="10"/>
  <c r="M17" i="8"/>
  <c r="Q14" i="41" s="1"/>
  <c r="M9" i="8"/>
  <c r="Q6" i="41" s="1"/>
  <c r="P17" i="8"/>
  <c r="T14" i="41" s="1"/>
  <c r="P9" i="8"/>
  <c r="T6" i="41" s="1"/>
  <c r="C17" i="10"/>
  <c r="O9" i="8"/>
  <c r="S6" i="41" s="1"/>
  <c r="O17" i="8"/>
  <c r="S14" i="41" s="1"/>
  <c r="S9" i="8"/>
  <c r="W6" i="41" s="1"/>
  <c r="S17" i="8"/>
  <c r="W14" i="41" s="1"/>
  <c r="C9" i="8"/>
  <c r="K4" i="41" s="1"/>
  <c r="C17" i="8"/>
  <c r="K12" i="41" s="1"/>
  <c r="R17" i="10"/>
  <c r="U17" i="8"/>
  <c r="Y14" i="41" s="1"/>
  <c r="U9" i="8"/>
  <c r="Y6" i="41" s="1"/>
  <c r="H17" i="10"/>
  <c r="T9" i="8"/>
  <c r="X6" i="41" s="1"/>
  <c r="T17" i="8"/>
  <c r="X14" i="41" s="1"/>
  <c r="R9" i="10"/>
  <c r="U17" i="10"/>
  <c r="I17" i="10"/>
  <c r="O17" i="10"/>
  <c r="K9" i="8"/>
  <c r="P8" i="41" s="1"/>
  <c r="Q8" i="41" s="1"/>
  <c r="R8" i="41" s="1"/>
  <c r="S8" i="41" s="1"/>
  <c r="T8" i="41" s="1"/>
  <c r="U8" i="41" s="1"/>
  <c r="V8" i="41" s="1"/>
  <c r="W8" i="41" s="1"/>
  <c r="X8" i="41" s="1"/>
  <c r="Y8" i="41" s="1"/>
  <c r="K17" i="8"/>
  <c r="P16" i="41" s="1"/>
  <c r="Q16" i="41" s="1"/>
  <c r="R16" i="41" s="1"/>
  <c r="S16" i="41" s="1"/>
  <c r="T16" i="41" s="1"/>
  <c r="U16" i="41" s="1"/>
  <c r="V16" i="41" s="1"/>
  <c r="W16" i="41" s="1"/>
  <c r="X16" i="41" s="1"/>
  <c r="Y16" i="41" s="1"/>
  <c r="B9" i="8"/>
  <c r="J4" i="41" s="1"/>
  <c r="B17" i="8"/>
  <c r="J12" i="41" s="1"/>
  <c r="AA9" i="8" l="1"/>
  <c r="Z9" i="8" s="1"/>
  <c r="Y9" i="8"/>
  <c r="X9" i="8" s="1"/>
  <c r="AA17" i="10"/>
  <c r="Z17" i="10" s="1"/>
  <c r="Y17" i="10"/>
  <c r="X17" i="10" s="1"/>
  <c r="Y17" i="8"/>
  <c r="X17" i="8" s="1"/>
  <c r="AA17" i="8"/>
  <c r="Z17" i="8" s="1"/>
  <c r="AA9" i="10"/>
  <c r="Z9" i="10" s="1"/>
  <c r="Y9" i="10"/>
  <c r="X9" i="10" s="1"/>
  <c r="C22" i="20" l="1"/>
  <c r="K4" i="39" s="1"/>
  <c r="K21" i="20"/>
  <c r="K20" i="20"/>
  <c r="S56" i="10"/>
  <c r="C56" i="10"/>
  <c r="P55" i="10"/>
  <c r="H55" i="10"/>
  <c r="V60" i="10"/>
  <c r="U60" i="10"/>
  <c r="T60" i="10"/>
  <c r="S60" i="10"/>
  <c r="R60" i="10"/>
  <c r="Q60" i="10"/>
  <c r="P60" i="10"/>
  <c r="O60" i="10"/>
  <c r="N60" i="10"/>
  <c r="M60" i="10"/>
  <c r="L60" i="10"/>
  <c r="K60" i="10"/>
  <c r="J60" i="10"/>
  <c r="I60" i="10"/>
  <c r="H60" i="10"/>
  <c r="G60" i="10"/>
  <c r="F60" i="10"/>
  <c r="E60" i="10"/>
  <c r="D60" i="10"/>
  <c r="C60" i="10"/>
  <c r="B60" i="10"/>
  <c r="F57" i="10" l="1"/>
  <c r="AA60" i="10"/>
  <c r="Z60" i="10" s="1"/>
  <c r="Y60" i="10"/>
  <c r="X60" i="10" s="1"/>
  <c r="N57" i="10"/>
  <c r="V57" i="10"/>
  <c r="M54" i="10"/>
  <c r="K22" i="10"/>
  <c r="K56" i="10"/>
  <c r="Q58" i="10"/>
  <c r="Q59" i="10"/>
  <c r="F54" i="10"/>
  <c r="N54" i="10"/>
  <c r="V54" i="10"/>
  <c r="I55" i="10"/>
  <c r="Q55" i="10"/>
  <c r="D56" i="10"/>
  <c r="L56" i="10"/>
  <c r="T56" i="10"/>
  <c r="G57" i="10"/>
  <c r="O57" i="10"/>
  <c r="B58" i="10"/>
  <c r="B59" i="10"/>
  <c r="J58" i="10"/>
  <c r="J59" i="10"/>
  <c r="R58" i="10"/>
  <c r="R59" i="10"/>
  <c r="E54" i="10"/>
  <c r="U54" i="10"/>
  <c r="I58" i="10"/>
  <c r="I59" i="10"/>
  <c r="G54" i="10"/>
  <c r="O54" i="10"/>
  <c r="B55" i="10"/>
  <c r="J55" i="10"/>
  <c r="R55" i="10"/>
  <c r="E56" i="10"/>
  <c r="M56" i="10"/>
  <c r="U56" i="10"/>
  <c r="H57" i="10"/>
  <c r="P57" i="10"/>
  <c r="C58" i="10"/>
  <c r="C59" i="10"/>
  <c r="K24" i="10"/>
  <c r="K58" i="10"/>
  <c r="K59" i="10"/>
  <c r="S58" i="10"/>
  <c r="S59" i="10"/>
  <c r="H54" i="10"/>
  <c r="P54" i="10"/>
  <c r="C21" i="10"/>
  <c r="C55" i="10"/>
  <c r="G21" i="10"/>
  <c r="K55" i="10"/>
  <c r="S55" i="10"/>
  <c r="F56" i="10"/>
  <c r="N56" i="10"/>
  <c r="V56" i="10"/>
  <c r="I57" i="10"/>
  <c r="Q57" i="10"/>
  <c r="D58" i="10"/>
  <c r="D59" i="10"/>
  <c r="L58" i="10"/>
  <c r="L59" i="10"/>
  <c r="T58" i="10"/>
  <c r="T59" i="10"/>
  <c r="I54" i="10"/>
  <c r="Q54" i="10"/>
  <c r="D55" i="10"/>
  <c r="L55" i="10"/>
  <c r="T55" i="10"/>
  <c r="G56" i="10"/>
  <c r="O56" i="10"/>
  <c r="B57" i="10"/>
  <c r="J57" i="10"/>
  <c r="R57" i="10"/>
  <c r="E58" i="10"/>
  <c r="E59" i="10"/>
  <c r="M58" i="10"/>
  <c r="M59" i="10"/>
  <c r="U58" i="10"/>
  <c r="U59" i="10"/>
  <c r="B54" i="10"/>
  <c r="J54" i="10"/>
  <c r="R54" i="10"/>
  <c r="E55" i="10"/>
  <c r="M55" i="10"/>
  <c r="U55" i="10"/>
  <c r="H56" i="10"/>
  <c r="P56" i="10"/>
  <c r="C23" i="10"/>
  <c r="C57" i="10"/>
  <c r="K57" i="10"/>
  <c r="S57" i="10"/>
  <c r="F58" i="10"/>
  <c r="F59" i="10"/>
  <c r="N58" i="10"/>
  <c r="N59" i="10"/>
  <c r="V58" i="10"/>
  <c r="V59" i="10"/>
  <c r="C20" i="10"/>
  <c r="C54" i="10"/>
  <c r="K54" i="10"/>
  <c r="S54" i="10"/>
  <c r="F55" i="10"/>
  <c r="N55" i="10"/>
  <c r="V55" i="10"/>
  <c r="I56" i="10"/>
  <c r="Q56" i="10"/>
  <c r="D57" i="10"/>
  <c r="L57" i="10"/>
  <c r="T57" i="10"/>
  <c r="G58" i="10"/>
  <c r="G59" i="10"/>
  <c r="O58" i="10"/>
  <c r="O59" i="10"/>
  <c r="D54" i="10"/>
  <c r="L54" i="10"/>
  <c r="T54" i="10"/>
  <c r="G55" i="10"/>
  <c r="O55" i="10"/>
  <c r="B56" i="10"/>
  <c r="J56" i="10"/>
  <c r="R56" i="10"/>
  <c r="E57" i="10"/>
  <c r="M57" i="10"/>
  <c r="U57" i="10"/>
  <c r="H58" i="10"/>
  <c r="H59" i="10"/>
  <c r="P58" i="10"/>
  <c r="P59" i="10"/>
  <c r="C22" i="10"/>
  <c r="C19" i="20"/>
  <c r="P23" i="10"/>
  <c r="Q23" i="10"/>
  <c r="M20" i="20"/>
  <c r="U20" i="20"/>
  <c r="F22" i="10"/>
  <c r="R19" i="20"/>
  <c r="I21" i="20"/>
  <c r="C21" i="20"/>
  <c r="N21" i="20"/>
  <c r="Q22" i="10"/>
  <c r="H21" i="20"/>
  <c r="P21" i="20"/>
  <c r="L22" i="10"/>
  <c r="O20" i="10"/>
  <c r="B21" i="10"/>
  <c r="J21" i="10"/>
  <c r="R21" i="10"/>
  <c r="E22" i="10"/>
  <c r="M22" i="10"/>
  <c r="U22" i="10"/>
  <c r="P20" i="10"/>
  <c r="N22" i="10"/>
  <c r="V22" i="10"/>
  <c r="K21" i="10"/>
  <c r="Q20" i="10"/>
  <c r="O22" i="10"/>
  <c r="J23" i="10"/>
  <c r="R23" i="10"/>
  <c r="R20" i="10"/>
  <c r="P22" i="10"/>
  <c r="L20" i="10"/>
  <c r="J69" i="10"/>
  <c r="R69" i="10"/>
  <c r="C69" i="10"/>
  <c r="K69" i="10"/>
  <c r="S69" i="10"/>
  <c r="D69" i="10"/>
  <c r="L69" i="10"/>
  <c r="T69" i="10"/>
  <c r="E69" i="10"/>
  <c r="M69" i="10"/>
  <c r="U69" i="10"/>
  <c r="F69" i="10"/>
  <c r="N69" i="10"/>
  <c r="V69" i="10"/>
  <c r="G69" i="10"/>
  <c r="O69" i="10"/>
  <c r="R64" i="10"/>
  <c r="M65" i="10"/>
  <c r="U65" i="10"/>
  <c r="H66" i="10"/>
  <c r="B69" i="10"/>
  <c r="H69" i="10"/>
  <c r="P69" i="10"/>
  <c r="C64" i="10"/>
  <c r="S64" i="10"/>
  <c r="V65" i="10"/>
  <c r="I66" i="10"/>
  <c r="P65" i="10"/>
  <c r="I69" i="10"/>
  <c r="Q69" i="10"/>
  <c r="L64" i="10"/>
  <c r="T64" i="10"/>
  <c r="G65" i="10"/>
  <c r="J66" i="10"/>
  <c r="R66" i="10"/>
  <c r="V21" i="20"/>
  <c r="T20" i="10"/>
  <c r="R22" i="10"/>
  <c r="Q21" i="20"/>
  <c r="S22" i="20"/>
  <c r="W6" i="39" s="1"/>
  <c r="N20" i="20"/>
  <c r="V20" i="20"/>
  <c r="S24" i="10"/>
  <c r="L24" i="10"/>
  <c r="T21" i="10"/>
  <c r="E21" i="10"/>
  <c r="M21" i="10"/>
  <c r="U21" i="10"/>
  <c r="I23" i="10"/>
  <c r="S23" i="10"/>
  <c r="N24" i="10"/>
  <c r="V24" i="10"/>
  <c r="L21" i="10"/>
  <c r="U24" i="10"/>
  <c r="I20" i="10"/>
  <c r="S20" i="10"/>
  <c r="N21" i="10"/>
  <c r="V21" i="10"/>
  <c r="L23" i="10"/>
  <c r="T23" i="10"/>
  <c r="O24" i="10"/>
  <c r="S21" i="10"/>
  <c r="T24" i="10"/>
  <c r="O21" i="10"/>
  <c r="M23" i="10"/>
  <c r="U23" i="10"/>
  <c r="P24" i="10"/>
  <c r="D21" i="10"/>
  <c r="M24" i="10"/>
  <c r="M20" i="10"/>
  <c r="U20" i="10"/>
  <c r="H21" i="10"/>
  <c r="P21" i="10"/>
  <c r="S22" i="10"/>
  <c r="N23" i="10"/>
  <c r="V23" i="10"/>
  <c r="Q24" i="10"/>
  <c r="N20" i="10"/>
  <c r="V20" i="10"/>
  <c r="I21" i="10"/>
  <c r="Q21" i="10"/>
  <c r="T22" i="10"/>
  <c r="O23" i="10"/>
  <c r="R24" i="10"/>
  <c r="P19" i="20"/>
  <c r="S20" i="20"/>
  <c r="Q22" i="20"/>
  <c r="U6" i="39" s="1"/>
  <c r="Q19" i="20"/>
  <c r="L20" i="20"/>
  <c r="T20" i="20"/>
  <c r="G21" i="20"/>
  <c r="O21" i="20"/>
  <c r="B22" i="20"/>
  <c r="J4" i="39" s="1"/>
  <c r="J22" i="20"/>
  <c r="R22" i="20"/>
  <c r="V6" i="39" s="1"/>
  <c r="S19" i="20"/>
  <c r="D22" i="20"/>
  <c r="L4" i="39" s="1"/>
  <c r="L22" i="20"/>
  <c r="P6" i="39" s="1"/>
  <c r="T22" i="20"/>
  <c r="X6" i="39" s="1"/>
  <c r="L19" i="20"/>
  <c r="T19" i="20"/>
  <c r="O20" i="20"/>
  <c r="B21" i="20"/>
  <c r="J21" i="20"/>
  <c r="R21" i="20"/>
  <c r="M22" i="20"/>
  <c r="Q6" i="39" s="1"/>
  <c r="U22" i="20"/>
  <c r="Y6" i="39" s="1"/>
  <c r="M19" i="20"/>
  <c r="U19" i="20"/>
  <c r="P20" i="20"/>
  <c r="S21" i="20"/>
  <c r="N22" i="20"/>
  <c r="R6" i="39" s="1"/>
  <c r="V22" i="20"/>
  <c r="N19" i="20"/>
  <c r="V19" i="20"/>
  <c r="Q20" i="20"/>
  <c r="D21" i="20"/>
  <c r="L21" i="20"/>
  <c r="T21" i="20"/>
  <c r="O22" i="20"/>
  <c r="S6" i="39" s="1"/>
  <c r="O19" i="20"/>
  <c r="R20" i="20"/>
  <c r="E21" i="20"/>
  <c r="M21" i="20"/>
  <c r="U21" i="20"/>
  <c r="P22" i="20"/>
  <c r="T6" i="39" s="1"/>
  <c r="C24" i="10"/>
  <c r="B20" i="20"/>
  <c r="J20" i="20"/>
  <c r="C20" i="20"/>
  <c r="D20" i="20"/>
  <c r="E20" i="20"/>
  <c r="F20" i="20"/>
  <c r="B23" i="10"/>
  <c r="H23" i="10"/>
  <c r="G20" i="20"/>
  <c r="K23" i="10"/>
  <c r="H20" i="20"/>
  <c r="I20" i="20"/>
  <c r="E24" i="10"/>
  <c r="E19" i="20"/>
  <c r="F24" i="10"/>
  <c r="F19" i="20"/>
  <c r="D24" i="10"/>
  <c r="G24" i="10"/>
  <c r="G19" i="20"/>
  <c r="I24" i="10"/>
  <c r="H19" i="20"/>
  <c r="J24" i="10"/>
  <c r="B24" i="10"/>
  <c r="B19" i="20"/>
  <c r="J19" i="20"/>
  <c r="D19" i="20"/>
  <c r="F21" i="20"/>
  <c r="I22" i="10"/>
  <c r="D22" i="10"/>
  <c r="B22" i="10"/>
  <c r="J22" i="10"/>
  <c r="G22" i="10"/>
  <c r="H22" i="10"/>
  <c r="K22" i="20"/>
  <c r="P8" i="39" s="1"/>
  <c r="Q8" i="39" s="1"/>
  <c r="R8" i="39" s="1"/>
  <c r="S8" i="39" s="1"/>
  <c r="T8" i="39" s="1"/>
  <c r="U8" i="39" s="1"/>
  <c r="V8" i="39" s="1"/>
  <c r="W8" i="39" s="1"/>
  <c r="X8" i="39" s="1"/>
  <c r="Y8" i="39" s="1"/>
  <c r="I22" i="20"/>
  <c r="H22" i="20"/>
  <c r="J7" i="39" s="1"/>
  <c r="K7" i="39" s="1"/>
  <c r="L7" i="39" s="1"/>
  <c r="M7" i="39" s="1"/>
  <c r="N7" i="39" s="1"/>
  <c r="O7" i="39" s="1"/>
  <c r="H20" i="10"/>
  <c r="F21" i="10"/>
  <c r="D23" i="10"/>
  <c r="D20" i="10"/>
  <c r="H24" i="10"/>
  <c r="E22" i="20"/>
  <c r="M4" i="39" s="1"/>
  <c r="E23" i="10"/>
  <c r="F22" i="20"/>
  <c r="N4" i="39" s="1"/>
  <c r="F23" i="10"/>
  <c r="G22" i="20"/>
  <c r="O5" i="39" s="1"/>
  <c r="G23" i="10"/>
  <c r="I19" i="20"/>
  <c r="K19" i="20"/>
  <c r="K20" i="10"/>
  <c r="B20" i="10"/>
  <c r="J20" i="10"/>
  <c r="E20" i="10"/>
  <c r="F20" i="10"/>
  <c r="G20" i="10"/>
  <c r="AA19" i="20" l="1"/>
  <c r="Z19" i="20" s="1"/>
  <c r="Y19" i="20"/>
  <c r="X19" i="20" s="1"/>
  <c r="Y23" i="10"/>
  <c r="X23" i="10" s="1"/>
  <c r="AA23" i="10"/>
  <c r="Z23" i="10" s="1"/>
  <c r="Y20" i="10"/>
  <c r="X20" i="10" s="1"/>
  <c r="AA20" i="10"/>
  <c r="Z20" i="10" s="1"/>
  <c r="AA69" i="10"/>
  <c r="Z69" i="10" s="1"/>
  <c r="Y69" i="10"/>
  <c r="X69" i="10" s="1"/>
  <c r="AA22" i="10"/>
  <c r="Z22" i="10" s="1"/>
  <c r="Y22" i="10"/>
  <c r="X22" i="10" s="1"/>
  <c r="Y21" i="20"/>
  <c r="X21" i="20" s="1"/>
  <c r="AA21" i="20"/>
  <c r="Z21" i="20" s="1"/>
  <c r="Y22" i="20"/>
  <c r="X22" i="20" s="1"/>
  <c r="AA22" i="20"/>
  <c r="Z22" i="20" s="1"/>
  <c r="AA55" i="10"/>
  <c r="Z55" i="10" s="1"/>
  <c r="Y55" i="10"/>
  <c r="X55" i="10" s="1"/>
  <c r="AA56" i="10"/>
  <c r="Z56" i="10" s="1"/>
  <c r="Y56" i="10"/>
  <c r="X56" i="10" s="1"/>
  <c r="AA24" i="10"/>
  <c r="Z24" i="10" s="1"/>
  <c r="Y24" i="10"/>
  <c r="X24" i="10" s="1"/>
  <c r="Y57" i="10"/>
  <c r="X57" i="10" s="1"/>
  <c r="AA57" i="10"/>
  <c r="Z57" i="10" s="1"/>
  <c r="AA59" i="10"/>
  <c r="Z59" i="10" s="1"/>
  <c r="Y59" i="10"/>
  <c r="X59" i="10" s="1"/>
  <c r="Y20" i="20"/>
  <c r="X20" i="20" s="1"/>
  <c r="AA20" i="20"/>
  <c r="Z20" i="20" s="1"/>
  <c r="AA54" i="10"/>
  <c r="Z54" i="10" s="1"/>
  <c r="Y54" i="10"/>
  <c r="X54" i="10" s="1"/>
  <c r="Y58" i="10"/>
  <c r="X58" i="10" s="1"/>
  <c r="AA58" i="10"/>
  <c r="Z58" i="10" s="1"/>
  <c r="AA21" i="10"/>
  <c r="Z21" i="10" s="1"/>
  <c r="Y21" i="10"/>
  <c r="X21" i="10" s="1"/>
  <c r="Q66" i="10"/>
  <c r="J64" i="10"/>
  <c r="F65" i="10"/>
  <c r="J51" i="10"/>
  <c r="N50" i="10"/>
  <c r="I64" i="10"/>
  <c r="O64" i="10"/>
  <c r="L66" i="10"/>
  <c r="N64" i="10"/>
  <c r="O49" i="10"/>
  <c r="E65" i="10"/>
  <c r="Q51" i="10"/>
  <c r="M50" i="10"/>
  <c r="U51" i="10"/>
  <c r="V51" i="10"/>
  <c r="L47" i="10"/>
  <c r="R49" i="10"/>
  <c r="B66" i="10"/>
  <c r="H51" i="10"/>
  <c r="T50" i="10"/>
  <c r="N30" i="10"/>
  <c r="N65" i="10"/>
  <c r="K31" i="10"/>
  <c r="K66" i="10"/>
  <c r="U63" i="10"/>
  <c r="I47" i="10"/>
  <c r="E67" i="10"/>
  <c r="E68" i="10"/>
  <c r="I28" i="10"/>
  <c r="I63" i="10"/>
  <c r="L67" i="10"/>
  <c r="L68" i="10"/>
  <c r="O63" i="10"/>
  <c r="T65" i="10"/>
  <c r="C66" i="10"/>
  <c r="M66" i="10"/>
  <c r="D66" i="10"/>
  <c r="F64" i="10"/>
  <c r="S66" i="10"/>
  <c r="G31" i="10"/>
  <c r="G66" i="10"/>
  <c r="P50" i="10"/>
  <c r="D67" i="10"/>
  <c r="D68" i="10"/>
  <c r="P63" i="10"/>
  <c r="G28" i="10"/>
  <c r="G63" i="10"/>
  <c r="R67" i="10"/>
  <c r="R68" i="10"/>
  <c r="V28" i="10"/>
  <c r="V63" i="10"/>
  <c r="V66" i="10"/>
  <c r="C65" i="10"/>
  <c r="M63" i="10"/>
  <c r="G64" i="10"/>
  <c r="H65" i="10"/>
  <c r="R63" i="10"/>
  <c r="C67" i="10"/>
  <c r="C68" i="10"/>
  <c r="H28" i="10"/>
  <c r="H63" i="10"/>
  <c r="P66" i="10"/>
  <c r="J67" i="10"/>
  <c r="J68" i="10"/>
  <c r="L65" i="10"/>
  <c r="E66" i="10"/>
  <c r="O67" i="10"/>
  <c r="O68" i="10"/>
  <c r="Q65" i="10"/>
  <c r="J63" i="10"/>
  <c r="I67" i="10"/>
  <c r="I68" i="10"/>
  <c r="D63" i="10"/>
  <c r="J50" i="10"/>
  <c r="R50" i="10"/>
  <c r="F67" i="10"/>
  <c r="F68" i="10"/>
  <c r="B67" i="10"/>
  <c r="B68" i="10"/>
  <c r="N28" i="10"/>
  <c r="N63" i="10"/>
  <c r="N66" i="10"/>
  <c r="P64" i="10"/>
  <c r="E63" i="10"/>
  <c r="P67" i="10"/>
  <c r="P68" i="10"/>
  <c r="R65" i="10"/>
  <c r="T63" i="10"/>
  <c r="G67" i="10"/>
  <c r="G68" i="10"/>
  <c r="I65" i="10"/>
  <c r="S63" i="10"/>
  <c r="U64" i="10"/>
  <c r="Q63" i="10"/>
  <c r="N67" i="10"/>
  <c r="N68" i="10"/>
  <c r="D29" i="10"/>
  <c r="D64" i="10"/>
  <c r="K29" i="10"/>
  <c r="K64" i="10"/>
  <c r="S67" i="10"/>
  <c r="S68" i="10"/>
  <c r="D65" i="10"/>
  <c r="F63" i="10"/>
  <c r="F66" i="10"/>
  <c r="K28" i="10"/>
  <c r="K63" i="10"/>
  <c r="M67" i="10"/>
  <c r="M68" i="10"/>
  <c r="H45" i="10"/>
  <c r="V47" i="10"/>
  <c r="L50" i="10"/>
  <c r="U32" i="10"/>
  <c r="U67" i="10"/>
  <c r="U68" i="10"/>
  <c r="O65" i="10"/>
  <c r="B63" i="10"/>
  <c r="K32" i="10"/>
  <c r="K67" i="10"/>
  <c r="K68" i="10"/>
  <c r="B64" i="10"/>
  <c r="Q64" i="10"/>
  <c r="Q67" i="10"/>
  <c r="Q68" i="10"/>
  <c r="S65" i="10"/>
  <c r="H64" i="10"/>
  <c r="H67" i="10"/>
  <c r="H68" i="10"/>
  <c r="J65" i="10"/>
  <c r="L63" i="10"/>
  <c r="V67" i="10"/>
  <c r="V68" i="10"/>
  <c r="T66" i="10"/>
  <c r="V64" i="10"/>
  <c r="M64" i="10"/>
  <c r="K30" i="10"/>
  <c r="K65" i="10"/>
  <c r="U50" i="10"/>
  <c r="T67" i="10"/>
  <c r="T68" i="10"/>
  <c r="O66" i="10"/>
  <c r="U66" i="10"/>
  <c r="B65" i="10"/>
  <c r="C63" i="10"/>
  <c r="E64" i="10"/>
  <c r="U28" i="10"/>
  <c r="F32" i="10"/>
  <c r="E32" i="10"/>
  <c r="M32" i="10"/>
  <c r="T32" i="10"/>
  <c r="L32" i="10"/>
  <c r="S32" i="10"/>
  <c r="D32" i="10"/>
  <c r="R32" i="10"/>
  <c r="C29" i="10"/>
  <c r="O31" i="10"/>
  <c r="T30" i="10"/>
  <c r="T29" i="10"/>
  <c r="V31" i="10"/>
  <c r="G29" i="10"/>
  <c r="R31" i="10"/>
  <c r="P31" i="10"/>
  <c r="J31" i="10"/>
  <c r="L29" i="10"/>
  <c r="Q31" i="10"/>
  <c r="S29" i="10"/>
  <c r="H31" i="10"/>
  <c r="B31" i="10"/>
  <c r="I31" i="10"/>
  <c r="U30" i="10"/>
  <c r="S51" i="10"/>
  <c r="E30" i="10"/>
  <c r="O28" i="10"/>
  <c r="J30" i="10"/>
  <c r="D30" i="10"/>
  <c r="M28" i="10"/>
  <c r="P30" i="10"/>
  <c r="F30" i="10"/>
  <c r="F28" i="10"/>
  <c r="D28" i="10"/>
  <c r="O30" i="10"/>
  <c r="P28" i="10"/>
  <c r="J29" i="10"/>
  <c r="E28" i="10"/>
  <c r="M31" i="10"/>
  <c r="G30" i="10"/>
  <c r="V30" i="10"/>
  <c r="B28" i="10"/>
  <c r="S30" i="10"/>
  <c r="Q28" i="10"/>
  <c r="M30" i="10"/>
  <c r="L30" i="10"/>
  <c r="T28" i="10"/>
  <c r="S48" i="10"/>
  <c r="M51" i="10"/>
  <c r="H46" i="10"/>
  <c r="V48" i="10"/>
  <c r="J46" i="10"/>
  <c r="G51" i="10"/>
  <c r="H48" i="10"/>
  <c r="P48" i="10"/>
  <c r="O51" i="10"/>
  <c r="R51" i="10"/>
  <c r="N51" i="10"/>
  <c r="G47" i="10"/>
  <c r="P29" i="10"/>
  <c r="P32" i="10"/>
  <c r="T31" i="10"/>
  <c r="Q30" i="10"/>
  <c r="N29" i="10"/>
  <c r="S31" i="10"/>
  <c r="M29" i="10"/>
  <c r="J28" i="10"/>
  <c r="H30" i="10"/>
  <c r="P51" i="10"/>
  <c r="L48" i="10"/>
  <c r="T51" i="10"/>
  <c r="J32" i="10"/>
  <c r="B30" i="10"/>
  <c r="V32" i="10"/>
  <c r="I30" i="10"/>
  <c r="F29" i="10"/>
  <c r="E29" i="10"/>
  <c r="B29" i="10"/>
  <c r="B32" i="10"/>
  <c r="Q29" i="10"/>
  <c r="Q32" i="10"/>
  <c r="H29" i="10"/>
  <c r="H32" i="10"/>
  <c r="O32" i="10"/>
  <c r="L31" i="10"/>
  <c r="C28" i="10"/>
  <c r="Q46" i="10"/>
  <c r="N32" i="10"/>
  <c r="N31" i="10"/>
  <c r="E31" i="10"/>
  <c r="O29" i="10"/>
  <c r="K51" i="10"/>
  <c r="R47" i="10"/>
  <c r="L51" i="10"/>
  <c r="R29" i="10"/>
  <c r="C30" i="10"/>
  <c r="C31" i="10"/>
  <c r="R30" i="10"/>
  <c r="L28" i="10"/>
  <c r="G32" i="10"/>
  <c r="D31" i="10"/>
  <c r="V29" i="10"/>
  <c r="U29" i="10"/>
  <c r="I51" i="10"/>
  <c r="C32" i="10"/>
  <c r="I29" i="10"/>
  <c r="I32" i="10"/>
  <c r="F31" i="10"/>
  <c r="U31" i="10"/>
  <c r="S28" i="10"/>
  <c r="R28" i="10"/>
  <c r="N42" i="10"/>
  <c r="H42" i="10"/>
  <c r="L42" i="10"/>
  <c r="T42" i="10"/>
  <c r="V42" i="10"/>
  <c r="M42" i="10"/>
  <c r="U42" i="10"/>
  <c r="K42" i="10"/>
  <c r="P42" i="10"/>
  <c r="M37" i="10"/>
  <c r="U37" i="10"/>
  <c r="O39" i="10"/>
  <c r="G38" i="10"/>
  <c r="O42" i="10"/>
  <c r="G39" i="10"/>
  <c r="Q42" i="10"/>
  <c r="P39" i="10"/>
  <c r="H37" i="10"/>
  <c r="R42" i="10"/>
  <c r="L38" i="10"/>
  <c r="G42" i="10"/>
  <c r="S42" i="10"/>
  <c r="Y64" i="10" l="1"/>
  <c r="X64" i="10" s="1"/>
  <c r="AA64" i="10"/>
  <c r="Z64" i="10" s="1"/>
  <c r="V46" i="10"/>
  <c r="Y68" i="10"/>
  <c r="X68" i="10" s="1"/>
  <c r="AA68" i="10"/>
  <c r="Z68" i="10" s="1"/>
  <c r="AA28" i="10"/>
  <c r="Z28" i="10" s="1"/>
  <c r="Y28" i="10"/>
  <c r="X28" i="10" s="1"/>
  <c r="P47" i="10"/>
  <c r="V45" i="10"/>
  <c r="AA67" i="10"/>
  <c r="Z67" i="10" s="1"/>
  <c r="Y67" i="10"/>
  <c r="X67" i="10" s="1"/>
  <c r="I48" i="10"/>
  <c r="AA51" i="10"/>
  <c r="Z51" i="10" s="1"/>
  <c r="Y51" i="10"/>
  <c r="X51" i="10" s="1"/>
  <c r="U46" i="10"/>
  <c r="AA63" i="10"/>
  <c r="Z63" i="10" s="1"/>
  <c r="Y63" i="10"/>
  <c r="X63" i="10" s="1"/>
  <c r="Y29" i="10"/>
  <c r="X29" i="10" s="1"/>
  <c r="AA29" i="10"/>
  <c r="Z29" i="10" s="1"/>
  <c r="AA66" i="10"/>
  <c r="Z66" i="10" s="1"/>
  <c r="Y66" i="10"/>
  <c r="X66" i="10" s="1"/>
  <c r="AA42" i="10"/>
  <c r="Z42" i="10" s="1"/>
  <c r="Y42" i="10"/>
  <c r="X42" i="10" s="1"/>
  <c r="AA30" i="10"/>
  <c r="Z30" i="10" s="1"/>
  <c r="Y30" i="10"/>
  <c r="X30" i="10" s="1"/>
  <c r="T49" i="10"/>
  <c r="AA65" i="10"/>
  <c r="Z65" i="10" s="1"/>
  <c r="Y65" i="10"/>
  <c r="X65" i="10" s="1"/>
  <c r="Y32" i="10"/>
  <c r="X32" i="10" s="1"/>
  <c r="AA32" i="10"/>
  <c r="Z32" i="10" s="1"/>
  <c r="AA31" i="10"/>
  <c r="Z31" i="10" s="1"/>
  <c r="Y31" i="10"/>
  <c r="X31" i="10" s="1"/>
  <c r="T46" i="10"/>
  <c r="R39" i="10"/>
  <c r="Q38" i="10"/>
  <c r="T37" i="10"/>
  <c r="S46" i="10"/>
  <c r="N37" i="10"/>
  <c r="N49" i="10"/>
  <c r="M46" i="10"/>
  <c r="Q39" i="10"/>
  <c r="M48" i="10"/>
  <c r="M38" i="10"/>
  <c r="T38" i="10"/>
  <c r="S37" i="10"/>
  <c r="O38" i="10"/>
  <c r="Q48" i="10"/>
  <c r="O50" i="10"/>
  <c r="U38" i="10"/>
  <c r="H38" i="10"/>
  <c r="V39" i="10"/>
  <c r="M39" i="10"/>
  <c r="N47" i="10"/>
  <c r="J48" i="10"/>
  <c r="R38" i="10"/>
  <c r="L45" i="10"/>
  <c r="V40" i="10"/>
  <c r="V41" i="10"/>
  <c r="M40" i="10"/>
  <c r="M41" i="10"/>
  <c r="Q40" i="10"/>
  <c r="Q41" i="10"/>
  <c r="P40" i="10"/>
  <c r="P41" i="10"/>
  <c r="N36" i="10"/>
  <c r="O14" i="10"/>
  <c r="O47" i="10"/>
  <c r="V49" i="10"/>
  <c r="V50" i="10"/>
  <c r="R45" i="10"/>
  <c r="K14" i="10"/>
  <c r="K47" i="10"/>
  <c r="M49" i="10"/>
  <c r="V36" i="10"/>
  <c r="K16" i="10"/>
  <c r="K49" i="10"/>
  <c r="K50" i="10"/>
  <c r="O40" i="10"/>
  <c r="O41" i="10"/>
  <c r="G40" i="10"/>
  <c r="G41" i="10"/>
  <c r="N40" i="10"/>
  <c r="N41" i="10"/>
  <c r="O36" i="10"/>
  <c r="T39" i="10"/>
  <c r="G37" i="10"/>
  <c r="S39" i="10"/>
  <c r="H40" i="10"/>
  <c r="H41" i="10"/>
  <c r="I45" i="10"/>
  <c r="I49" i="10"/>
  <c r="I50" i="10"/>
  <c r="T48" i="10"/>
  <c r="R48" i="10"/>
  <c r="U45" i="10"/>
  <c r="Q47" i="10"/>
  <c r="Q49" i="10"/>
  <c r="Q50" i="10"/>
  <c r="G36" i="10"/>
  <c r="H39" i="10"/>
  <c r="S38" i="10"/>
  <c r="L39" i="10"/>
  <c r="V38" i="10"/>
  <c r="H36" i="10"/>
  <c r="S40" i="10"/>
  <c r="S41" i="10"/>
  <c r="T45" i="10"/>
  <c r="O45" i="10"/>
  <c r="G45" i="10"/>
  <c r="M45" i="10"/>
  <c r="S45" i="10"/>
  <c r="L46" i="10"/>
  <c r="L49" i="10"/>
  <c r="J49" i="10"/>
  <c r="H47" i="10"/>
  <c r="V37" i="10"/>
  <c r="P4" i="10"/>
  <c r="P36" i="10"/>
  <c r="K4" i="10"/>
  <c r="K36" i="10"/>
  <c r="N38" i="10"/>
  <c r="N39" i="10"/>
  <c r="K12" i="10"/>
  <c r="K45" i="10"/>
  <c r="P45" i="10"/>
  <c r="U48" i="10"/>
  <c r="H49" i="10"/>
  <c r="H50" i="10"/>
  <c r="M47" i="10"/>
  <c r="T47" i="10"/>
  <c r="J45" i="10"/>
  <c r="O48" i="10"/>
  <c r="P49" i="10"/>
  <c r="U40" i="10"/>
  <c r="U41" i="10"/>
  <c r="U47" i="10"/>
  <c r="P37" i="10"/>
  <c r="U39" i="10"/>
  <c r="R37" i="10"/>
  <c r="Q37" i="10"/>
  <c r="L37" i="10"/>
  <c r="J47" i="10"/>
  <c r="Q45" i="10"/>
  <c r="O46" i="10"/>
  <c r="S36" i="10"/>
  <c r="K7" i="10"/>
  <c r="K39" i="10"/>
  <c r="O5" i="10"/>
  <c r="O37" i="10"/>
  <c r="Q36" i="10"/>
  <c r="K5" i="10"/>
  <c r="K37" i="10"/>
  <c r="T8" i="10"/>
  <c r="T40" i="10"/>
  <c r="T41" i="10"/>
  <c r="U36" i="10"/>
  <c r="R8" i="10"/>
  <c r="R40" i="10"/>
  <c r="R41" i="10"/>
  <c r="T36" i="10"/>
  <c r="K8" i="10"/>
  <c r="K40" i="10"/>
  <c r="K41" i="10"/>
  <c r="K48" i="10"/>
  <c r="N45" i="10"/>
  <c r="R46" i="10"/>
  <c r="G46" i="10"/>
  <c r="G16" i="10"/>
  <c r="G49" i="10"/>
  <c r="G50" i="10"/>
  <c r="R36" i="10"/>
  <c r="K6" i="10"/>
  <c r="K38" i="10"/>
  <c r="L40" i="10"/>
  <c r="L41" i="10"/>
  <c r="M36" i="10"/>
  <c r="P38" i="10"/>
  <c r="L36" i="10"/>
  <c r="K13" i="10"/>
  <c r="K46" i="10"/>
  <c r="S49" i="10"/>
  <c r="S50" i="10"/>
  <c r="N48" i="10"/>
  <c r="P46" i="10"/>
  <c r="S47" i="10"/>
  <c r="N46" i="10"/>
  <c r="G48" i="10"/>
  <c r="U49" i="10"/>
  <c r="I46" i="10"/>
  <c r="Q16" i="10"/>
  <c r="S12" i="10"/>
  <c r="J16" i="10"/>
  <c r="M16" i="10"/>
  <c r="R16" i="10"/>
  <c r="U16" i="10"/>
  <c r="P16" i="10"/>
  <c r="L16" i="10"/>
  <c r="T16" i="10"/>
  <c r="N16" i="10"/>
  <c r="H15" i="10"/>
  <c r="O16" i="10"/>
  <c r="K15" i="10"/>
  <c r="I15" i="10"/>
  <c r="N15" i="10"/>
  <c r="T15" i="10"/>
  <c r="S16" i="10"/>
  <c r="V16" i="10"/>
  <c r="I12" i="10"/>
  <c r="O15" i="10"/>
  <c r="N12" i="10"/>
  <c r="U15" i="10"/>
  <c r="L12" i="10"/>
  <c r="M12" i="10"/>
  <c r="Q13" i="10"/>
  <c r="O12" i="10"/>
  <c r="G12" i="10"/>
  <c r="P12" i="10"/>
  <c r="H16" i="10"/>
  <c r="V15" i="10"/>
  <c r="S15" i="10"/>
  <c r="G15" i="10"/>
  <c r="J15" i="10"/>
  <c r="M15" i="10"/>
  <c r="T13" i="10"/>
  <c r="H12" i="10"/>
  <c r="P15" i="10"/>
  <c r="Q15" i="10"/>
  <c r="R12" i="10"/>
  <c r="S13" i="10"/>
  <c r="L15" i="10"/>
  <c r="R15" i="10"/>
  <c r="M13" i="10"/>
  <c r="U13" i="10"/>
  <c r="U14" i="10"/>
  <c r="I16" i="10"/>
  <c r="U12" i="10"/>
  <c r="I14" i="10"/>
  <c r="G14" i="10"/>
  <c r="V13" i="10"/>
  <c r="P14" i="10"/>
  <c r="R14" i="10"/>
  <c r="O13" i="10"/>
  <c r="H14" i="10"/>
  <c r="N14" i="10"/>
  <c r="J14" i="10"/>
  <c r="J13" i="10"/>
  <c r="G13" i="10"/>
  <c r="J12" i="10"/>
  <c r="N13" i="10"/>
  <c r="T12" i="10"/>
  <c r="M14" i="10"/>
  <c r="L14" i="10"/>
  <c r="T14" i="10"/>
  <c r="I13" i="10"/>
  <c r="P13" i="10"/>
  <c r="V14" i="10"/>
  <c r="R13" i="10"/>
  <c r="V12" i="10"/>
  <c r="H13" i="10"/>
  <c r="Q12" i="10"/>
  <c r="S14" i="10"/>
  <c r="L13" i="10"/>
  <c r="Q14" i="10"/>
  <c r="P5" i="10"/>
  <c r="N5" i="10"/>
  <c r="L8" i="10"/>
  <c r="U8" i="10"/>
  <c r="O8" i="10"/>
  <c r="V8" i="10"/>
  <c r="M8" i="10"/>
  <c r="R7" i="10"/>
  <c r="G8" i="10"/>
  <c r="N8" i="10"/>
  <c r="R4" i="10"/>
  <c r="U6" i="10"/>
  <c r="G4" i="10"/>
  <c r="H5" i="10"/>
  <c r="O4" i="10"/>
  <c r="M6" i="10"/>
  <c r="S4" i="10"/>
  <c r="Q4" i="10"/>
  <c r="Q7" i="10"/>
  <c r="S6" i="10"/>
  <c r="S8" i="10"/>
  <c r="U5" i="10"/>
  <c r="M5" i="10"/>
  <c r="T6" i="10"/>
  <c r="L6" i="10"/>
  <c r="U4" i="10"/>
  <c r="P7" i="10"/>
  <c r="G7" i="10"/>
  <c r="T7" i="10"/>
  <c r="G5" i="10"/>
  <c r="Q6" i="10"/>
  <c r="S7" i="10"/>
  <c r="L7" i="10"/>
  <c r="T5" i="10"/>
  <c r="V6" i="10"/>
  <c r="T4" i="10"/>
  <c r="V5" i="10"/>
  <c r="S5" i="10"/>
  <c r="O6" i="10"/>
  <c r="N6" i="10"/>
  <c r="N7" i="10"/>
  <c r="U7" i="10"/>
  <c r="R5" i="10"/>
  <c r="Q5" i="10"/>
  <c r="L5" i="10"/>
  <c r="M4" i="10"/>
  <c r="P6" i="10"/>
  <c r="L4" i="10"/>
  <c r="O7" i="10"/>
  <c r="V7" i="10"/>
  <c r="V4" i="10"/>
  <c r="M7" i="10"/>
  <c r="R6" i="10"/>
  <c r="Q8" i="10"/>
  <c r="P8" i="10"/>
  <c r="N4" i="10"/>
  <c r="H7" i="10"/>
  <c r="H4" i="10"/>
  <c r="H6" i="10"/>
  <c r="G6" i="10"/>
  <c r="H8" i="10"/>
  <c r="AA38" i="10" l="1"/>
  <c r="Z38" i="10" s="1"/>
  <c r="AA48" i="10"/>
  <c r="Z48" i="10" s="1"/>
  <c r="AA47" i="10"/>
  <c r="Z47" i="10" s="1"/>
  <c r="Y47" i="10"/>
  <c r="X47" i="10" s="1"/>
  <c r="Y50" i="10"/>
  <c r="X50" i="10" s="1"/>
  <c r="AA49" i="10"/>
  <c r="Z49" i="10" s="1"/>
  <c r="Y49" i="10"/>
  <c r="X49" i="10" s="1"/>
  <c r="AA7" i="10"/>
  <c r="Z7" i="10" s="1"/>
  <c r="Y7" i="10"/>
  <c r="X7" i="10" s="1"/>
  <c r="AA41" i="10"/>
  <c r="Z41" i="10" s="1"/>
  <c r="Y41" i="10"/>
  <c r="X41" i="10" s="1"/>
  <c r="Y6" i="10"/>
  <c r="X6" i="10" s="1"/>
  <c r="AA6" i="10"/>
  <c r="Z6" i="10" s="1"/>
  <c r="AA36" i="10"/>
  <c r="Z36" i="10" s="1"/>
  <c r="Y36" i="10"/>
  <c r="X36" i="10" s="1"/>
  <c r="AA40" i="10"/>
  <c r="Z40" i="10" s="1"/>
  <c r="Y40" i="10"/>
  <c r="X40" i="10" s="1"/>
  <c r="Y5" i="10"/>
  <c r="X5" i="10" s="1"/>
  <c r="AA5" i="10"/>
  <c r="Z5" i="10" s="1"/>
  <c r="Y46" i="10"/>
  <c r="X46" i="10" s="1"/>
  <c r="AA46" i="10"/>
  <c r="Z46" i="10" s="1"/>
  <c r="Y38" i="10"/>
  <c r="X38" i="10" s="1"/>
  <c r="Y15" i="10"/>
  <c r="X15" i="10" s="1"/>
  <c r="AA15" i="10"/>
  <c r="Z15" i="10" s="1"/>
  <c r="AA4" i="10"/>
  <c r="Z4" i="10" s="1"/>
  <c r="Y4" i="10"/>
  <c r="X4" i="10" s="1"/>
  <c r="AA16" i="10"/>
  <c r="Z16" i="10" s="1"/>
  <c r="Y16" i="10"/>
  <c r="X16" i="10" s="1"/>
  <c r="AA8" i="10"/>
  <c r="Z8" i="10" s="1"/>
  <c r="Y8" i="10"/>
  <c r="X8" i="10" s="1"/>
  <c r="AA13" i="10"/>
  <c r="Z13" i="10" s="1"/>
  <c r="Y13" i="10"/>
  <c r="X13" i="10" s="1"/>
  <c r="Y12" i="10"/>
  <c r="X12" i="10" s="1"/>
  <c r="AA12" i="10"/>
  <c r="Z12" i="10" s="1"/>
  <c r="AA45" i="10"/>
  <c r="Z45" i="10" s="1"/>
  <c r="Y45" i="10"/>
  <c r="X45" i="10" s="1"/>
  <c r="AA50" i="10"/>
  <c r="Z50" i="10" s="1"/>
  <c r="Y48" i="10"/>
  <c r="X48" i="10" s="1"/>
  <c r="Y14" i="10"/>
  <c r="X14" i="10" s="1"/>
  <c r="AA14" i="10"/>
  <c r="Z14" i="10" s="1"/>
  <c r="AA37" i="10"/>
  <c r="Z37" i="10" s="1"/>
  <c r="Y37" i="10"/>
  <c r="X37" i="10" s="1"/>
  <c r="Y39" i="10"/>
  <c r="X39" i="10" s="1"/>
  <c r="AA39" i="10"/>
  <c r="Z39" i="10" s="1"/>
  <c r="Q22" i="8" l="1"/>
  <c r="Q14" i="8"/>
  <c r="Q6" i="8"/>
  <c r="N20" i="8"/>
  <c r="N4" i="8"/>
  <c r="N12" i="8"/>
  <c r="O23" i="8"/>
  <c r="O7" i="8"/>
  <c r="O15" i="8"/>
  <c r="R22" i="8"/>
  <c r="R14" i="8"/>
  <c r="R6" i="8"/>
  <c r="U23" i="8"/>
  <c r="U15" i="8"/>
  <c r="U7" i="8"/>
  <c r="M23" i="8"/>
  <c r="M15" i="8"/>
  <c r="M7" i="8"/>
  <c r="O22" i="8"/>
  <c r="O14" i="8"/>
  <c r="O6" i="8"/>
  <c r="R21" i="8"/>
  <c r="R13" i="8"/>
  <c r="R5" i="8"/>
  <c r="R23" i="8"/>
  <c r="R15" i="8"/>
  <c r="R7" i="8"/>
  <c r="S20" i="8"/>
  <c r="S12" i="8"/>
  <c r="S4" i="8"/>
  <c r="V15" i="8"/>
  <c r="V7" i="8"/>
  <c r="M21" i="8"/>
  <c r="M13" i="8"/>
  <c r="M5" i="8"/>
  <c r="S24" i="8"/>
  <c r="S16" i="8"/>
  <c r="S8" i="8"/>
  <c r="U22" i="8"/>
  <c r="U14" i="8"/>
  <c r="U6" i="8"/>
  <c r="T24" i="8"/>
  <c r="T16" i="8"/>
  <c r="T8" i="8"/>
  <c r="P20" i="8"/>
  <c r="P12" i="8"/>
  <c r="P4" i="8"/>
  <c r="R24" i="8"/>
  <c r="R8" i="8"/>
  <c r="R16" i="8"/>
  <c r="U20" i="8"/>
  <c r="U12" i="8"/>
  <c r="U4" i="8"/>
  <c r="M20" i="8"/>
  <c r="M12" i="8"/>
  <c r="M4" i="8"/>
  <c r="H22" i="8"/>
  <c r="H14" i="8"/>
  <c r="H6" i="8"/>
  <c r="O24" i="8"/>
  <c r="O16" i="8"/>
  <c r="O8" i="8"/>
  <c r="P21" i="8"/>
  <c r="P13" i="8"/>
  <c r="P5" i="8"/>
  <c r="H20" i="8"/>
  <c r="H4" i="8"/>
  <c r="H12" i="8"/>
  <c r="U24" i="8"/>
  <c r="U16" i="8"/>
  <c r="U8" i="8"/>
  <c r="M24" i="8"/>
  <c r="M16" i="8"/>
  <c r="M8" i="8"/>
  <c r="P23" i="8"/>
  <c r="P15" i="8"/>
  <c r="P7" i="8"/>
  <c r="S22" i="8"/>
  <c r="S14" i="8"/>
  <c r="S6" i="8"/>
  <c r="Q20" i="8"/>
  <c r="Q12" i="8"/>
  <c r="Q4" i="8"/>
  <c r="S21" i="8"/>
  <c r="S13" i="8"/>
  <c r="S5" i="8"/>
  <c r="G23" i="8"/>
  <c r="G7" i="8"/>
  <c r="G15" i="8"/>
  <c r="U21" i="8"/>
  <c r="U13" i="8"/>
  <c r="U5" i="8"/>
  <c r="V12" i="8"/>
  <c r="V4" i="8"/>
  <c r="L24" i="8"/>
  <c r="L8" i="8"/>
  <c r="L16" i="8"/>
  <c r="K16" i="8"/>
  <c r="K8" i="8"/>
  <c r="L23" i="8"/>
  <c r="L15" i="8"/>
  <c r="L7" i="8"/>
  <c r="K30" i="8"/>
  <c r="K22" i="8"/>
  <c r="K14" i="8"/>
  <c r="K6" i="8"/>
  <c r="V21" i="8"/>
  <c r="V13" i="8"/>
  <c r="V5" i="8"/>
  <c r="G21" i="8"/>
  <c r="G13" i="8"/>
  <c r="G5" i="8"/>
  <c r="P22" i="8"/>
  <c r="P14" i="8"/>
  <c r="P6" i="8"/>
  <c r="N23" i="8"/>
  <c r="N15" i="8"/>
  <c r="N7" i="8"/>
  <c r="H16" i="8"/>
  <c r="H8" i="8"/>
  <c r="Q24" i="8"/>
  <c r="Q16" i="8"/>
  <c r="Q8" i="8"/>
  <c r="T23" i="8"/>
  <c r="T15" i="8"/>
  <c r="T7" i="8"/>
  <c r="K31" i="8"/>
  <c r="K23" i="8"/>
  <c r="K15" i="8"/>
  <c r="K7" i="8"/>
  <c r="G24" i="8"/>
  <c r="G16" i="8"/>
  <c r="G8" i="8"/>
  <c r="K28" i="8"/>
  <c r="K20" i="8"/>
  <c r="K12" i="8"/>
  <c r="K4" i="8"/>
  <c r="N21" i="8"/>
  <c r="N13" i="8"/>
  <c r="N5" i="8"/>
  <c r="M14" i="8"/>
  <c r="M22" i="8"/>
  <c r="M6" i="8"/>
  <c r="G20" i="8"/>
  <c r="G12" i="8"/>
  <c r="G4" i="8"/>
  <c r="P24" i="8"/>
  <c r="P16" i="8"/>
  <c r="P8" i="8"/>
  <c r="T20" i="8"/>
  <c r="T12" i="8"/>
  <c r="T4" i="8"/>
  <c r="L20" i="8"/>
  <c r="L12" i="8"/>
  <c r="L4" i="8"/>
  <c r="O21" i="8"/>
  <c r="O13" i="8"/>
  <c r="O5" i="8"/>
  <c r="H23" i="8"/>
  <c r="H15" i="8"/>
  <c r="H7" i="8"/>
  <c r="S23" i="8"/>
  <c r="S15" i="8"/>
  <c r="S7" i="8"/>
  <c r="V14" i="8"/>
  <c r="V6" i="8"/>
  <c r="N22" i="8"/>
  <c r="N6" i="8"/>
  <c r="N14" i="8"/>
  <c r="Q21" i="8"/>
  <c r="Q5" i="8"/>
  <c r="Q13" i="8"/>
  <c r="H21" i="8"/>
  <c r="H13" i="8"/>
  <c r="H5" i="8"/>
  <c r="K29" i="8"/>
  <c r="K21" i="8"/>
  <c r="K5" i="8"/>
  <c r="K13" i="8"/>
  <c r="V16" i="8"/>
  <c r="V8" i="8"/>
  <c r="N24" i="8"/>
  <c r="N16" i="8"/>
  <c r="N8" i="8"/>
  <c r="Q23" i="8"/>
  <c r="Q15" i="8"/>
  <c r="Q7" i="8"/>
  <c r="T22" i="8"/>
  <c r="T6" i="8"/>
  <c r="T14" i="8"/>
  <c r="L22" i="8"/>
  <c r="L6" i="8"/>
  <c r="L14" i="8"/>
  <c r="R20" i="8"/>
  <c r="R12" i="8"/>
  <c r="R4" i="8"/>
  <c r="G22" i="8"/>
  <c r="G14" i="8"/>
  <c r="G6" i="8"/>
  <c r="T21" i="8"/>
  <c r="T13" i="8"/>
  <c r="T5" i="8"/>
  <c r="L21" i="8"/>
  <c r="L13" i="8"/>
  <c r="L5" i="8"/>
  <c r="O20" i="8"/>
  <c r="O12" i="8"/>
  <c r="O4" i="8"/>
  <c r="AA21" i="8" l="1"/>
  <c r="Z21" i="8" s="1"/>
  <c r="Y21" i="8"/>
  <c r="X21" i="8" s="1"/>
  <c r="Y4" i="8"/>
  <c r="X4" i="8" s="1"/>
  <c r="AA4" i="8"/>
  <c r="Z4" i="8" s="1"/>
  <c r="AA8" i="8"/>
  <c r="Z8" i="8" s="1"/>
  <c r="Y8" i="8"/>
  <c r="X8" i="8" s="1"/>
  <c r="Y16" i="8"/>
  <c r="X16" i="8" s="1"/>
  <c r="AA16" i="8"/>
  <c r="Z16" i="8" s="1"/>
  <c r="Y20" i="8"/>
  <c r="X20" i="8" s="1"/>
  <c r="AA20" i="8"/>
  <c r="Z20" i="8" s="1"/>
  <c r="AA12" i="8"/>
  <c r="Z12" i="8" s="1"/>
  <c r="Y12" i="8"/>
  <c r="X12" i="8" s="1"/>
  <c r="Y24" i="8"/>
  <c r="X24" i="8" s="1"/>
  <c r="AA24" i="8"/>
  <c r="Z24" i="8" s="1"/>
  <c r="AA14" i="8"/>
  <c r="Z14" i="8" s="1"/>
  <c r="Y14" i="8"/>
  <c r="X14" i="8" s="1"/>
  <c r="AA5" i="8"/>
  <c r="Z5" i="8" s="1"/>
  <c r="Y5" i="8"/>
  <c r="X5" i="8" s="1"/>
  <c r="Y6" i="8"/>
  <c r="X6" i="8" s="1"/>
  <c r="AA6" i="8"/>
  <c r="Z6" i="8" s="1"/>
  <c r="Y7" i="8"/>
  <c r="X7" i="8" s="1"/>
  <c r="AA7" i="8"/>
  <c r="Z7" i="8" s="1"/>
  <c r="AA23" i="8"/>
  <c r="Z23" i="8" s="1"/>
  <c r="Y23" i="8"/>
  <c r="X23" i="8" s="1"/>
  <c r="Y13" i="8"/>
  <c r="X13" i="8" s="1"/>
  <c r="AA13" i="8"/>
  <c r="Z13" i="8" s="1"/>
  <c r="AA22" i="8"/>
  <c r="Z22" i="8" s="1"/>
  <c r="Y22" i="8"/>
  <c r="X22" i="8" s="1"/>
  <c r="Y15" i="8"/>
  <c r="X15" i="8" s="1"/>
  <c r="AA15" i="8"/>
  <c r="Z15" i="8" s="1"/>
  <c r="V24" i="8"/>
  <c r="V22" i="8"/>
  <c r="K24" i="8"/>
  <c r="L28" i="8"/>
  <c r="H24" i="8"/>
  <c r="P30" i="8"/>
  <c r="V23" i="8"/>
  <c r="S31" i="8"/>
  <c r="Q31" i="8"/>
  <c r="V30" i="8"/>
  <c r="L30" i="8"/>
  <c r="M30" i="8"/>
  <c r="N30" i="8"/>
  <c r="T30" i="8"/>
  <c r="R28" i="8"/>
  <c r="T28" i="8"/>
  <c r="G28" i="8"/>
  <c r="O28" i="8"/>
  <c r="T31" i="8"/>
  <c r="V31" i="8"/>
  <c r="R30" i="8"/>
  <c r="Q30" i="8"/>
  <c r="L31" i="8"/>
  <c r="O30" i="8"/>
  <c r="M31" i="8"/>
  <c r="Q29" i="8"/>
  <c r="V29" i="8"/>
  <c r="M29" i="8"/>
  <c r="O31" i="8"/>
  <c r="N28" i="8"/>
  <c r="O29" i="8"/>
  <c r="N29" i="8"/>
  <c r="R31" i="8"/>
  <c r="L29" i="8"/>
  <c r="Q28" i="8"/>
  <c r="P31" i="8"/>
  <c r="M28" i="8"/>
  <c r="P28" i="8"/>
  <c r="R29" i="8"/>
  <c r="U31" i="8"/>
  <c r="S29" i="8"/>
  <c r="U30" i="8"/>
  <c r="S28" i="8"/>
  <c r="T29" i="8"/>
  <c r="N31" i="8"/>
  <c r="V28" i="8"/>
  <c r="U29" i="8"/>
  <c r="S30" i="8"/>
  <c r="P29" i="8"/>
  <c r="U28" i="8"/>
  <c r="G30" i="8"/>
  <c r="H31" i="8"/>
  <c r="G31" i="8"/>
  <c r="H29" i="8"/>
  <c r="G29" i="8"/>
  <c r="H28" i="8"/>
  <c r="H30" i="8"/>
  <c r="Y30" i="8" l="1"/>
  <c r="X30" i="8" s="1"/>
  <c r="AA30" i="8"/>
  <c r="Z30" i="8" s="1"/>
  <c r="Y29" i="8"/>
  <c r="X29" i="8" s="1"/>
  <c r="AA29" i="8"/>
  <c r="Z29" i="8" s="1"/>
  <c r="AA28" i="8"/>
  <c r="Z28" i="8" s="1"/>
  <c r="Y28" i="8"/>
  <c r="X28" i="8" s="1"/>
  <c r="AA31" i="8"/>
  <c r="Z31" i="8" s="1"/>
  <c r="Y31" i="8"/>
  <c r="X31" i="8" s="1"/>
  <c r="V20" i="8"/>
  <c r="E51" i="10"/>
  <c r="F51" i="10"/>
  <c r="B51" i="10"/>
  <c r="C51" i="10"/>
  <c r="D51" i="10"/>
  <c r="D12" i="10" l="1"/>
  <c r="D45" i="10"/>
  <c r="D15" i="10"/>
  <c r="D48" i="10"/>
  <c r="E13" i="10"/>
  <c r="E46" i="10"/>
  <c r="E16" i="10"/>
  <c r="E49" i="10"/>
  <c r="E50" i="10"/>
  <c r="F14" i="10"/>
  <c r="F47" i="10"/>
  <c r="D14" i="10"/>
  <c r="D47" i="10"/>
  <c r="C14" i="10"/>
  <c r="C47" i="10"/>
  <c r="F13" i="10"/>
  <c r="F46" i="10"/>
  <c r="B12" i="10"/>
  <c r="B45" i="10"/>
  <c r="C16" i="10"/>
  <c r="C49" i="10"/>
  <c r="C50" i="10"/>
  <c r="B15" i="10"/>
  <c r="B48" i="10"/>
  <c r="C13" i="10"/>
  <c r="C46" i="10"/>
  <c r="F12" i="10"/>
  <c r="F45" i="10"/>
  <c r="E12" i="10"/>
  <c r="E45" i="10"/>
  <c r="E15" i="10"/>
  <c r="E48" i="10"/>
  <c r="C12" i="10"/>
  <c r="C45" i="10"/>
  <c r="F16" i="10"/>
  <c r="F49" i="10"/>
  <c r="F50" i="10"/>
  <c r="D13" i="10"/>
  <c r="D46" i="10"/>
  <c r="E14" i="10"/>
  <c r="E47" i="10"/>
  <c r="B14" i="10"/>
  <c r="B47" i="10"/>
  <c r="C15" i="10"/>
  <c r="C48" i="10"/>
  <c r="B13" i="10"/>
  <c r="B46" i="10"/>
  <c r="D16" i="10"/>
  <c r="D49" i="10"/>
  <c r="D50" i="10"/>
  <c r="B16" i="10"/>
  <c r="B49" i="10"/>
  <c r="B50" i="10"/>
  <c r="F15" i="10"/>
  <c r="F48" i="10"/>
  <c r="F42" i="10" l="1"/>
  <c r="E42" i="10"/>
  <c r="I42" i="10"/>
  <c r="J42" i="10"/>
  <c r="B42" i="10"/>
  <c r="C42" i="10"/>
  <c r="D42" i="10"/>
  <c r="I7" i="10" l="1"/>
  <c r="I39" i="10"/>
  <c r="D5" i="10"/>
  <c r="D37" i="10"/>
  <c r="D6" i="10"/>
  <c r="D38" i="10"/>
  <c r="B6" i="10"/>
  <c r="B38" i="10"/>
  <c r="J6" i="10"/>
  <c r="J38" i="10"/>
  <c r="D7" i="10"/>
  <c r="D39" i="10"/>
  <c r="I4" i="10"/>
  <c r="I36" i="10"/>
  <c r="F6" i="10"/>
  <c r="F38" i="10"/>
  <c r="I8" i="10"/>
  <c r="I40" i="10"/>
  <c r="I41" i="10"/>
  <c r="C4" i="10"/>
  <c r="C36" i="10"/>
  <c r="C5" i="10"/>
  <c r="C37" i="10"/>
  <c r="J4" i="10"/>
  <c r="J36" i="10"/>
  <c r="F5" i="10"/>
  <c r="F37" i="10"/>
  <c r="I5" i="10"/>
  <c r="I37" i="10"/>
  <c r="C6" i="10"/>
  <c r="C38" i="10"/>
  <c r="C8" i="10"/>
  <c r="C40" i="10"/>
  <c r="C41" i="10"/>
  <c r="E5" i="10"/>
  <c r="E37" i="10"/>
  <c r="F7" i="10"/>
  <c r="F39" i="10"/>
  <c r="F8" i="10"/>
  <c r="F40" i="10"/>
  <c r="F41" i="10"/>
  <c r="B4" i="10"/>
  <c r="B36" i="10"/>
  <c r="D8" i="10"/>
  <c r="D40" i="10"/>
  <c r="D41" i="10"/>
  <c r="F4" i="10"/>
  <c r="F36" i="10"/>
  <c r="B5" i="10"/>
  <c r="B37" i="10"/>
  <c r="B7" i="10"/>
  <c r="B39" i="10"/>
  <c r="J8" i="10"/>
  <c r="J40" i="10"/>
  <c r="J41" i="10"/>
  <c r="D4" i="10"/>
  <c r="D36" i="10"/>
  <c r="I6" i="10"/>
  <c r="I38" i="10"/>
  <c r="E6" i="10"/>
  <c r="E38" i="10"/>
  <c r="E7" i="10"/>
  <c r="E39" i="10"/>
  <c r="C7" i="10"/>
  <c r="C39" i="10"/>
  <c r="B8" i="10"/>
  <c r="B40" i="10"/>
  <c r="B41" i="10"/>
  <c r="E8" i="10"/>
  <c r="E40" i="10"/>
  <c r="E41" i="10"/>
  <c r="J5" i="10"/>
  <c r="J37" i="10"/>
  <c r="E4" i="10"/>
  <c r="E36" i="10"/>
  <c r="J7" i="10"/>
  <c r="J39" i="10"/>
  <c r="C30" i="8"/>
  <c r="C22" i="8"/>
  <c r="C14" i="8"/>
  <c r="C6" i="8"/>
  <c r="E29" i="8"/>
  <c r="E21" i="8"/>
  <c r="E13" i="8"/>
  <c r="E5" i="8"/>
  <c r="B24" i="8"/>
  <c r="B16" i="8"/>
  <c r="B8" i="8"/>
  <c r="J24" i="8"/>
  <c r="J8" i="8"/>
  <c r="J16" i="8"/>
  <c r="F31" i="8"/>
  <c r="F23" i="8"/>
  <c r="F15" i="8"/>
  <c r="F7" i="8"/>
  <c r="C28" i="8"/>
  <c r="C20" i="8"/>
  <c r="C12" i="8"/>
  <c r="C4" i="8"/>
  <c r="F24" i="8"/>
  <c r="F16" i="8"/>
  <c r="F8" i="8"/>
  <c r="I30" i="8"/>
  <c r="I22" i="8"/>
  <c r="I14" i="8"/>
  <c r="I6" i="8"/>
  <c r="D30" i="8"/>
  <c r="D22" i="8"/>
  <c r="D6" i="8"/>
  <c r="D14" i="8"/>
  <c r="D31" i="8"/>
  <c r="D23" i="8"/>
  <c r="D15" i="8"/>
  <c r="D7" i="8"/>
  <c r="C31" i="8"/>
  <c r="C23" i="8"/>
  <c r="C15" i="8"/>
  <c r="C7" i="8"/>
  <c r="C24" i="8"/>
  <c r="C16" i="8"/>
  <c r="C8" i="8"/>
  <c r="J31" i="8"/>
  <c r="J23" i="8"/>
  <c r="J15" i="8"/>
  <c r="J7" i="8"/>
  <c r="F30" i="8"/>
  <c r="F22" i="8"/>
  <c r="F14" i="8"/>
  <c r="F6" i="8"/>
  <c r="D29" i="8"/>
  <c r="D21" i="8"/>
  <c r="D5" i="8"/>
  <c r="D13" i="8"/>
  <c r="F28" i="8"/>
  <c r="F20" i="8"/>
  <c r="F4" i="8"/>
  <c r="F12" i="8"/>
  <c r="F29" i="8"/>
  <c r="F21" i="8"/>
  <c r="F13" i="8"/>
  <c r="F5" i="8"/>
  <c r="E31" i="8"/>
  <c r="E23" i="8"/>
  <c r="E15" i="8"/>
  <c r="E7" i="8"/>
  <c r="J29" i="8"/>
  <c r="J21" i="8"/>
  <c r="J13" i="8"/>
  <c r="J5" i="8"/>
  <c r="I28" i="8"/>
  <c r="I20" i="8"/>
  <c r="I12" i="8"/>
  <c r="I4" i="8"/>
  <c r="C21" i="8"/>
  <c r="C29" i="8"/>
  <c r="C5" i="8"/>
  <c r="C13" i="8"/>
  <c r="E24" i="8"/>
  <c r="E16" i="8"/>
  <c r="E8" i="8"/>
  <c r="E30" i="8"/>
  <c r="E22" i="8"/>
  <c r="E14" i="8"/>
  <c r="E6" i="8"/>
  <c r="B29" i="8"/>
  <c r="B21" i="8"/>
  <c r="B13" i="8"/>
  <c r="B5" i="8"/>
  <c r="B31" i="8"/>
  <c r="B23" i="8"/>
  <c r="B7" i="8"/>
  <c r="B15" i="8"/>
  <c r="J30" i="8"/>
  <c r="J22" i="8"/>
  <c r="J14" i="8"/>
  <c r="J6" i="8"/>
  <c r="I29" i="8"/>
  <c r="I21" i="8"/>
  <c r="I5" i="8"/>
  <c r="I13" i="8"/>
  <c r="E28" i="8"/>
  <c r="E20" i="8"/>
  <c r="E12" i="8"/>
  <c r="E4" i="8"/>
  <c r="I31" i="8"/>
  <c r="I23" i="8"/>
  <c r="I15" i="8"/>
  <c r="I7" i="8"/>
  <c r="D28" i="8"/>
  <c r="D20" i="8"/>
  <c r="D12" i="8"/>
  <c r="D4" i="8"/>
  <c r="I24" i="8"/>
  <c r="I16" i="8"/>
  <c r="I8" i="8"/>
  <c r="B28" i="8"/>
  <c r="B20" i="8"/>
  <c r="B12" i="8"/>
  <c r="B4" i="8"/>
  <c r="D24" i="8"/>
  <c r="D8" i="8"/>
  <c r="D16" i="8"/>
  <c r="B30" i="8"/>
  <c r="B22" i="8"/>
  <c r="B14" i="8"/>
  <c r="B6" i="8"/>
  <c r="J28" i="8"/>
  <c r="J20" i="8"/>
  <c r="J12" i="8"/>
  <c r="J4" i="8"/>
  <c r="N27" i="29" l="1"/>
  <c r="N26" i="29"/>
  <c r="C26" i="29"/>
  <c r="D27" i="29" l="1"/>
  <c r="D26" i="29"/>
  <c r="B27" i="29"/>
  <c r="B26" i="29"/>
  <c r="E26" i="29"/>
  <c r="U27" i="29"/>
  <c r="U26" i="29"/>
  <c r="R27" i="29"/>
  <c r="R26" i="29"/>
  <c r="M26" i="29"/>
  <c r="S27" i="29"/>
  <c r="S26" i="29"/>
  <c r="E27" i="29"/>
  <c r="P26" i="29"/>
  <c r="C27" i="29"/>
  <c r="P27" i="29"/>
  <c r="T26" i="29"/>
  <c r="T27" i="29"/>
  <c r="Q27" i="29"/>
  <c r="Q26" i="29"/>
  <c r="L27" i="29"/>
  <c r="L26" i="29"/>
  <c r="F27" i="29"/>
  <c r="F26" i="29"/>
  <c r="M27" i="29"/>
  <c r="H26" i="29" l="1"/>
  <c r="H27" i="29"/>
  <c r="J27" i="29"/>
  <c r="J26" i="29"/>
  <c r="V26" i="29" l="1"/>
  <c r="I26" i="29"/>
  <c r="I27" i="29"/>
  <c r="K27" i="29"/>
  <c r="K26" i="29"/>
  <c r="V27" i="29" l="1"/>
  <c r="T31" i="13" l="1"/>
  <c r="X30" i="47" s="1"/>
  <c r="V31" i="13" l="1"/>
  <c r="U31" i="13"/>
  <c r="Y30" i="47" s="1"/>
  <c r="S31" i="13"/>
  <c r="W30" i="47" s="1"/>
  <c r="R31" i="13"/>
  <c r="V30" i="47" s="1"/>
  <c r="Q31" i="13"/>
  <c r="U30" i="47" s="1"/>
  <c r="P31" i="13"/>
  <c r="T30" i="47" s="1"/>
  <c r="O31" i="13"/>
  <c r="S30" i="47" s="1"/>
  <c r="N31" i="13"/>
  <c r="R30" i="47" s="1"/>
  <c r="M31" i="13"/>
  <c r="Q30" i="47" s="1"/>
  <c r="L31" i="13"/>
  <c r="P30" i="47" s="1"/>
  <c r="K31" i="13"/>
  <c r="P32" i="47" s="1"/>
  <c r="Q32" i="47" s="1"/>
  <c r="R32" i="47" s="1"/>
  <c r="S32" i="47" s="1"/>
  <c r="T32" i="47" s="1"/>
  <c r="U32" i="47" s="1"/>
  <c r="V32" i="47" s="1"/>
  <c r="W32" i="47" s="1"/>
  <c r="X32" i="47" s="1"/>
  <c r="Y32" i="47" s="1"/>
  <c r="H31" i="13"/>
  <c r="J31" i="47" s="1"/>
  <c r="K31" i="47" s="1"/>
  <c r="L31" i="47" s="1"/>
  <c r="M31" i="47" s="1"/>
  <c r="N31" i="47" s="1"/>
  <c r="O31" i="47" s="1"/>
  <c r="G31" i="13"/>
  <c r="O29" i="47" s="1"/>
  <c r="F31" i="13"/>
  <c r="N28" i="47" s="1"/>
  <c r="E31" i="13"/>
  <c r="M28" i="47" s="1"/>
  <c r="D31" i="13"/>
  <c r="L28" i="47" s="1"/>
  <c r="C31" i="13"/>
  <c r="K28" i="47" s="1"/>
  <c r="B31" i="13"/>
  <c r="J28" i="47" s="1"/>
  <c r="V30" i="13"/>
  <c r="U30" i="13"/>
  <c r="S30" i="13"/>
  <c r="R30" i="13"/>
  <c r="Q30" i="13"/>
  <c r="P30" i="13"/>
  <c r="O30" i="13"/>
  <c r="N30" i="13"/>
  <c r="M30" i="13"/>
  <c r="L30" i="13"/>
  <c r="K30" i="13"/>
  <c r="H30" i="13"/>
  <c r="G30" i="13"/>
  <c r="F30" i="13"/>
  <c r="E30" i="13"/>
  <c r="D30" i="13"/>
  <c r="C30" i="13"/>
  <c r="B30" i="13"/>
  <c r="V29" i="13"/>
  <c r="U29" i="13"/>
  <c r="S29" i="13"/>
  <c r="R29" i="13"/>
  <c r="Q29" i="13"/>
  <c r="P29" i="13"/>
  <c r="O29" i="13"/>
  <c r="N29" i="13"/>
  <c r="M29" i="13"/>
  <c r="L29" i="13"/>
  <c r="K29" i="13"/>
  <c r="H29" i="13"/>
  <c r="G29" i="13"/>
  <c r="F29" i="13"/>
  <c r="E29" i="13"/>
  <c r="D29" i="13"/>
  <c r="C29" i="13"/>
  <c r="B29" i="13"/>
  <c r="V28" i="13"/>
  <c r="U28" i="13"/>
  <c r="T28" i="13"/>
  <c r="S28" i="13"/>
  <c r="R28" i="13"/>
  <c r="Q28" i="13"/>
  <c r="P28" i="13"/>
  <c r="O28" i="13"/>
  <c r="N28" i="13"/>
  <c r="M28" i="13"/>
  <c r="L28" i="13"/>
  <c r="K28" i="13"/>
  <c r="H28" i="13"/>
  <c r="G28" i="13"/>
  <c r="F28" i="13"/>
  <c r="E28" i="13"/>
  <c r="D28" i="13"/>
  <c r="C28" i="13"/>
  <c r="B28" i="13"/>
  <c r="V23" i="13"/>
  <c r="U23" i="13"/>
  <c r="Y22" i="47" s="1"/>
  <c r="T23" i="13"/>
  <c r="X22" i="47" s="1"/>
  <c r="S23" i="13"/>
  <c r="W22" i="47" s="1"/>
  <c r="R23" i="13"/>
  <c r="V22" i="47" s="1"/>
  <c r="Q23" i="13"/>
  <c r="U22" i="47" s="1"/>
  <c r="P23" i="13"/>
  <c r="T22" i="47" s="1"/>
  <c r="O23" i="13"/>
  <c r="S22" i="47" s="1"/>
  <c r="N23" i="13"/>
  <c r="R22" i="47" s="1"/>
  <c r="M23" i="13"/>
  <c r="Q22" i="47" s="1"/>
  <c r="L23" i="13"/>
  <c r="P22" i="47" s="1"/>
  <c r="K23" i="13"/>
  <c r="P24" i="47" s="1"/>
  <c r="H23" i="13"/>
  <c r="J23" i="47" s="1"/>
  <c r="G23" i="13"/>
  <c r="O21" i="47" s="1"/>
  <c r="F23" i="13"/>
  <c r="N20" i="47" s="1"/>
  <c r="E23" i="13"/>
  <c r="M20" i="47" s="1"/>
  <c r="D23" i="13"/>
  <c r="L20" i="47" s="1"/>
  <c r="C23" i="13"/>
  <c r="K20" i="47" s="1"/>
  <c r="B23" i="13"/>
  <c r="J20" i="47" s="1"/>
  <c r="V22" i="13"/>
  <c r="U22" i="13"/>
  <c r="T22" i="13"/>
  <c r="S22" i="13"/>
  <c r="R22" i="13"/>
  <c r="Q22" i="13"/>
  <c r="P22" i="13"/>
  <c r="O22" i="13"/>
  <c r="N22" i="13"/>
  <c r="M22" i="13"/>
  <c r="L22" i="13"/>
  <c r="K22" i="13"/>
  <c r="H22" i="13"/>
  <c r="G22" i="13"/>
  <c r="F22" i="13"/>
  <c r="E22" i="13"/>
  <c r="D22" i="13"/>
  <c r="C22" i="13"/>
  <c r="B22" i="13"/>
  <c r="V21" i="13"/>
  <c r="U21" i="13"/>
  <c r="T21" i="13"/>
  <c r="S21" i="13"/>
  <c r="R21" i="13"/>
  <c r="Q21" i="13"/>
  <c r="P21" i="13"/>
  <c r="O21" i="13"/>
  <c r="N21" i="13"/>
  <c r="M21" i="13"/>
  <c r="L21" i="13"/>
  <c r="K21" i="13"/>
  <c r="H21" i="13"/>
  <c r="G21" i="13"/>
  <c r="F21" i="13"/>
  <c r="E21" i="13"/>
  <c r="D21" i="13"/>
  <c r="C21" i="13"/>
  <c r="B21" i="13"/>
  <c r="V20" i="13"/>
  <c r="U20" i="13"/>
  <c r="T20" i="13"/>
  <c r="S20" i="13"/>
  <c r="R20" i="13"/>
  <c r="Q20" i="13"/>
  <c r="P20" i="13"/>
  <c r="O20" i="13"/>
  <c r="N20" i="13"/>
  <c r="M20" i="13"/>
  <c r="L20" i="13"/>
  <c r="K20" i="13"/>
  <c r="H20" i="13"/>
  <c r="G20" i="13"/>
  <c r="F20" i="13"/>
  <c r="E20" i="13"/>
  <c r="D20" i="13"/>
  <c r="C20" i="13"/>
  <c r="B20" i="13"/>
  <c r="V32" i="22"/>
  <c r="U32" i="22"/>
  <c r="Y30" i="45" s="1"/>
  <c r="T32" i="22"/>
  <c r="X30" i="45" s="1"/>
  <c r="S32" i="22"/>
  <c r="W30" i="45" s="1"/>
  <c r="R32" i="22"/>
  <c r="V30" i="45" s="1"/>
  <c r="Q32" i="22"/>
  <c r="U30" i="45" s="1"/>
  <c r="P32" i="22"/>
  <c r="T30" i="45" s="1"/>
  <c r="O32" i="22"/>
  <c r="S30" i="45" s="1"/>
  <c r="N32" i="22"/>
  <c r="R30" i="45" s="1"/>
  <c r="M32" i="22"/>
  <c r="Q30" i="45" s="1"/>
  <c r="L32" i="22"/>
  <c r="K32" i="22"/>
  <c r="P32" i="45" s="1"/>
  <c r="Q32" i="45" s="1"/>
  <c r="R32" i="45" s="1"/>
  <c r="S32" i="45" s="1"/>
  <c r="T32" i="45" s="1"/>
  <c r="U32" i="45" s="1"/>
  <c r="V32" i="45" s="1"/>
  <c r="W32" i="45" s="1"/>
  <c r="X32" i="45" s="1"/>
  <c r="Y32" i="45" s="1"/>
  <c r="H32" i="22"/>
  <c r="J31" i="45" s="1"/>
  <c r="K31" i="45" s="1"/>
  <c r="L31" i="45" s="1"/>
  <c r="M31" i="45" s="1"/>
  <c r="N31" i="45" s="1"/>
  <c r="O31" i="45" s="1"/>
  <c r="G32" i="22"/>
  <c r="O29" i="45" s="1"/>
  <c r="F32" i="22"/>
  <c r="N28" i="45" s="1"/>
  <c r="E32" i="22"/>
  <c r="M28" i="45" s="1"/>
  <c r="D32" i="22"/>
  <c r="L28" i="45" s="1"/>
  <c r="C32" i="22"/>
  <c r="K28" i="45" s="1"/>
  <c r="B32" i="22"/>
  <c r="J28" i="45" s="1"/>
  <c r="V31" i="22"/>
  <c r="U31" i="22"/>
  <c r="T31" i="22"/>
  <c r="S31" i="22"/>
  <c r="R31" i="22"/>
  <c r="Q31" i="22"/>
  <c r="P31" i="22"/>
  <c r="O31" i="22"/>
  <c r="N31" i="22"/>
  <c r="M31" i="22"/>
  <c r="L31" i="22"/>
  <c r="K31" i="22"/>
  <c r="H31" i="22"/>
  <c r="G31" i="22"/>
  <c r="F31" i="22"/>
  <c r="E31" i="22"/>
  <c r="D31" i="22"/>
  <c r="C31" i="22"/>
  <c r="B31" i="22"/>
  <c r="V30" i="22"/>
  <c r="U30" i="22"/>
  <c r="T30" i="22"/>
  <c r="S30" i="22"/>
  <c r="R30" i="22"/>
  <c r="Q30" i="22"/>
  <c r="P30" i="22"/>
  <c r="O30" i="22"/>
  <c r="N30" i="22"/>
  <c r="M30" i="22"/>
  <c r="L30" i="22"/>
  <c r="K30" i="22"/>
  <c r="H30" i="22"/>
  <c r="G30" i="22"/>
  <c r="F30" i="22"/>
  <c r="E30" i="22"/>
  <c r="D30" i="22"/>
  <c r="C30" i="22"/>
  <c r="B30" i="22"/>
  <c r="V29" i="22"/>
  <c r="U29" i="22"/>
  <c r="T29" i="22"/>
  <c r="S29" i="22"/>
  <c r="R29" i="22"/>
  <c r="Q29" i="22"/>
  <c r="P29" i="22"/>
  <c r="O29" i="22"/>
  <c r="N29" i="22"/>
  <c r="M29" i="22"/>
  <c r="L29" i="22"/>
  <c r="K29" i="22"/>
  <c r="H29" i="22"/>
  <c r="G29" i="22"/>
  <c r="F29" i="22"/>
  <c r="E29" i="22"/>
  <c r="D29" i="22"/>
  <c r="C29" i="22"/>
  <c r="B29" i="22"/>
  <c r="A29" i="22"/>
  <c r="V16" i="22"/>
  <c r="U16" i="22"/>
  <c r="Y14" i="45" s="1"/>
  <c r="T16" i="22"/>
  <c r="X14" i="45" s="1"/>
  <c r="S16" i="22"/>
  <c r="W14" i="45" s="1"/>
  <c r="R16" i="22"/>
  <c r="V14" i="45" s="1"/>
  <c r="P16" i="22"/>
  <c r="T14" i="45" s="1"/>
  <c r="O16" i="22"/>
  <c r="S14" i="45" s="1"/>
  <c r="N16" i="22"/>
  <c r="R14" i="45" s="1"/>
  <c r="M16" i="22"/>
  <c r="Q14" i="45" s="1"/>
  <c r="L16" i="22"/>
  <c r="K16" i="22"/>
  <c r="P16" i="45" s="1"/>
  <c r="Q16" i="45" s="1"/>
  <c r="R16" i="45" s="1"/>
  <c r="S16" i="45" s="1"/>
  <c r="T16" i="45" s="1"/>
  <c r="U16" i="45" s="1"/>
  <c r="V16" i="45" s="1"/>
  <c r="W16" i="45" s="1"/>
  <c r="X16" i="45" s="1"/>
  <c r="Y16" i="45" s="1"/>
  <c r="V15" i="22"/>
  <c r="U15" i="22"/>
  <c r="T15" i="22"/>
  <c r="S15" i="22"/>
  <c r="R15" i="22"/>
  <c r="Q15" i="22"/>
  <c r="P15" i="22"/>
  <c r="O15" i="22"/>
  <c r="N15" i="22"/>
  <c r="M15" i="22"/>
  <c r="L15" i="22"/>
  <c r="K15" i="22"/>
  <c r="V14" i="22"/>
  <c r="U14" i="22"/>
  <c r="T14" i="22"/>
  <c r="S14" i="22"/>
  <c r="R14" i="22"/>
  <c r="Q14" i="22"/>
  <c r="P14" i="22"/>
  <c r="O14" i="22"/>
  <c r="N14" i="22"/>
  <c r="M14" i="22"/>
  <c r="L14" i="22"/>
  <c r="K14" i="22"/>
  <c r="H16" i="22"/>
  <c r="J15" i="45" s="1"/>
  <c r="K15" i="45" s="1"/>
  <c r="L15" i="45" s="1"/>
  <c r="M15" i="45" s="1"/>
  <c r="N15" i="45" s="1"/>
  <c r="O15" i="45" s="1"/>
  <c r="H15" i="22"/>
  <c r="H14" i="22"/>
  <c r="V13" i="22"/>
  <c r="U13" i="22"/>
  <c r="T13" i="22"/>
  <c r="S13" i="22"/>
  <c r="R13" i="22"/>
  <c r="Q13" i="22"/>
  <c r="P13" i="22"/>
  <c r="N13" i="22"/>
  <c r="M13" i="22"/>
  <c r="L13" i="22"/>
  <c r="K13" i="22"/>
  <c r="H13" i="22"/>
  <c r="G16" i="22"/>
  <c r="O13" i="45" s="1"/>
  <c r="G15" i="22"/>
  <c r="G14" i="22"/>
  <c r="G13" i="22"/>
  <c r="F16" i="22"/>
  <c r="N12" i="45" s="1"/>
  <c r="E16" i="22"/>
  <c r="M12" i="45" s="1"/>
  <c r="D16" i="22"/>
  <c r="L12" i="45" s="1"/>
  <c r="C16" i="22"/>
  <c r="K12" i="45" s="1"/>
  <c r="F15" i="22"/>
  <c r="C15" i="22"/>
  <c r="F14" i="22"/>
  <c r="E14" i="22"/>
  <c r="D14" i="22"/>
  <c r="C14" i="22"/>
  <c r="F13" i="22"/>
  <c r="D13" i="22"/>
  <c r="B16" i="22"/>
  <c r="J12" i="45" s="1"/>
  <c r="B15" i="22"/>
  <c r="B14" i="22"/>
  <c r="B13" i="22"/>
  <c r="H8" i="22"/>
  <c r="J7" i="45" s="1"/>
  <c r="K7" i="45" s="1"/>
  <c r="L7" i="45" s="1"/>
  <c r="M7" i="45" s="1"/>
  <c r="N7" i="45" s="1"/>
  <c r="O7" i="45" s="1"/>
  <c r="K8" i="22"/>
  <c r="P8" i="45" s="1"/>
  <c r="Q8" i="45" s="1"/>
  <c r="R8" i="45" s="1"/>
  <c r="S8" i="45" s="1"/>
  <c r="T8" i="45" s="1"/>
  <c r="U8" i="45" s="1"/>
  <c r="V8" i="45" s="1"/>
  <c r="W8" i="45" s="1"/>
  <c r="X8" i="45" s="1"/>
  <c r="Y8" i="45" s="1"/>
  <c r="V8" i="22"/>
  <c r="F8" i="22"/>
  <c r="N4" i="45" s="1"/>
  <c r="E8" i="22"/>
  <c r="M4" i="45" s="1"/>
  <c r="D8" i="22"/>
  <c r="L4" i="45" s="1"/>
  <c r="C8" i="22"/>
  <c r="K4" i="45" s="1"/>
  <c r="B8" i="22"/>
  <c r="J4" i="45" s="1"/>
  <c r="T8" i="22"/>
  <c r="X6" i="45" s="1"/>
  <c r="M8" i="22"/>
  <c r="Q6" i="45" s="1"/>
  <c r="L8" i="22"/>
  <c r="S8" i="22"/>
  <c r="W6" i="45" s="1"/>
  <c r="P8" i="22"/>
  <c r="T6" i="45" s="1"/>
  <c r="R8" i="22"/>
  <c r="V6" i="45" s="1"/>
  <c r="N8" i="22"/>
  <c r="R6" i="45" s="1"/>
  <c r="Q8" i="22"/>
  <c r="U6" i="45" s="1"/>
  <c r="O8" i="22"/>
  <c r="S6" i="45" s="1"/>
  <c r="H7" i="22"/>
  <c r="K7" i="22"/>
  <c r="V7" i="22"/>
  <c r="F7" i="22"/>
  <c r="E7" i="22"/>
  <c r="D7" i="22"/>
  <c r="C7" i="22"/>
  <c r="B7" i="22"/>
  <c r="G7" i="22"/>
  <c r="T7" i="22"/>
  <c r="M7" i="22"/>
  <c r="L7" i="22"/>
  <c r="S7" i="22"/>
  <c r="P7" i="22"/>
  <c r="R7" i="22"/>
  <c r="N7" i="22"/>
  <c r="Q7" i="22"/>
  <c r="O7" i="22"/>
  <c r="H6" i="22"/>
  <c r="K6" i="22"/>
  <c r="V6" i="22"/>
  <c r="F6" i="22"/>
  <c r="E6" i="22"/>
  <c r="D6" i="22"/>
  <c r="C6" i="22"/>
  <c r="B6" i="22"/>
  <c r="G6" i="22"/>
  <c r="T6" i="22"/>
  <c r="M6" i="22"/>
  <c r="L6" i="22"/>
  <c r="S6" i="22"/>
  <c r="P6" i="22"/>
  <c r="R6" i="22"/>
  <c r="N6" i="22"/>
  <c r="Q6" i="22"/>
  <c r="O6" i="22"/>
  <c r="H5" i="22"/>
  <c r="K5" i="22"/>
  <c r="V5" i="22"/>
  <c r="F5" i="22"/>
  <c r="E5" i="22"/>
  <c r="D5" i="22"/>
  <c r="C5" i="22"/>
  <c r="B5" i="22"/>
  <c r="T5" i="22"/>
  <c r="M5" i="22"/>
  <c r="L5" i="22"/>
  <c r="S5" i="22"/>
  <c r="P5" i="22"/>
  <c r="R5" i="22"/>
  <c r="N5" i="22"/>
  <c r="Q5" i="22"/>
  <c r="O5" i="22"/>
  <c r="U8" i="22"/>
  <c r="Y6" i="45" s="1"/>
  <c r="U7" i="22"/>
  <c r="U6" i="22"/>
  <c r="U5" i="22"/>
  <c r="K23" i="47" l="1"/>
  <c r="L23" i="47" s="1"/>
  <c r="M23" i="47" s="1"/>
  <c r="N23" i="47" s="1"/>
  <c r="O23" i="47" s="1"/>
  <c r="Q24" i="47"/>
  <c r="R24" i="47" s="1"/>
  <c r="S24" i="47" s="1"/>
  <c r="T24" i="47" s="1"/>
  <c r="U24" i="47" s="1"/>
  <c r="V24" i="47" s="1"/>
  <c r="W24" i="47" s="1"/>
  <c r="X24" i="47" s="1"/>
  <c r="Y24" i="47" s="1"/>
  <c r="A32" i="22"/>
  <c r="A6" i="22"/>
  <c r="O21" i="22"/>
  <c r="O13" i="22"/>
  <c r="AA13" i="22" s="1"/>
  <c r="Z13" i="22" s="1"/>
  <c r="P6" i="45"/>
  <c r="Y8" i="22"/>
  <c r="X8" i="22" s="1"/>
  <c r="AA8" i="22"/>
  <c r="Z8" i="22" s="1"/>
  <c r="E21" i="22"/>
  <c r="E13" i="22"/>
  <c r="E23" i="22"/>
  <c r="E15" i="22"/>
  <c r="Q24" i="22"/>
  <c r="U22" i="45" s="1"/>
  <c r="Q16" i="22"/>
  <c r="U14" i="45" s="1"/>
  <c r="A21" i="22"/>
  <c r="A13" i="22"/>
  <c r="D23" i="22"/>
  <c r="D15" i="22"/>
  <c r="AA5" i="22"/>
  <c r="Z5" i="22" s="1"/>
  <c r="Y5" i="22"/>
  <c r="X5" i="22" s="1"/>
  <c r="G24" i="22"/>
  <c r="O21" i="45" s="1"/>
  <c r="G8" i="22"/>
  <c r="O5" i="45" s="1"/>
  <c r="Y14" i="22"/>
  <c r="X14" i="22" s="1"/>
  <c r="AA14" i="22"/>
  <c r="Z14" i="22" s="1"/>
  <c r="P14" i="45"/>
  <c r="Y15" i="22"/>
  <c r="X15" i="22" s="1"/>
  <c r="AA15" i="22"/>
  <c r="Z15" i="22" s="1"/>
  <c r="AA6" i="22"/>
  <c r="Z6" i="22" s="1"/>
  <c r="Y6" i="22"/>
  <c r="X6" i="22" s="1"/>
  <c r="I28" i="45"/>
  <c r="I27" i="45" s="1"/>
  <c r="G21" i="22"/>
  <c r="G5" i="22"/>
  <c r="AA7" i="22"/>
  <c r="Z7" i="22" s="1"/>
  <c r="Y7" i="22"/>
  <c r="X7" i="22" s="1"/>
  <c r="C21" i="22"/>
  <c r="C13" i="22"/>
  <c r="Y29" i="22"/>
  <c r="X29" i="22" s="1"/>
  <c r="AA29" i="22"/>
  <c r="Z29" i="22" s="1"/>
  <c r="Y21" i="13"/>
  <c r="X21" i="13" s="1"/>
  <c r="AA21" i="13"/>
  <c r="Z21" i="13" s="1"/>
  <c r="P30" i="45"/>
  <c r="AA32" i="22"/>
  <c r="Z32" i="22" s="1"/>
  <c r="Y32" i="22"/>
  <c r="X32" i="22" s="1"/>
  <c r="AA29" i="13"/>
  <c r="Z29" i="13" s="1"/>
  <c r="Y29" i="13"/>
  <c r="X29" i="13" s="1"/>
  <c r="AA30" i="22"/>
  <c r="Z30" i="22" s="1"/>
  <c r="Y30" i="22"/>
  <c r="X30" i="22" s="1"/>
  <c r="Y22" i="13"/>
  <c r="X22" i="13" s="1"/>
  <c r="AA22" i="13"/>
  <c r="Z22" i="13" s="1"/>
  <c r="AA30" i="13"/>
  <c r="Z30" i="13" s="1"/>
  <c r="Y30" i="13"/>
  <c r="X30" i="13" s="1"/>
  <c r="Y20" i="13"/>
  <c r="X20" i="13" s="1"/>
  <c r="AA20" i="13"/>
  <c r="Z20" i="13" s="1"/>
  <c r="AA31" i="13"/>
  <c r="Z31" i="13" s="1"/>
  <c r="Y31" i="13"/>
  <c r="X31" i="13" s="1"/>
  <c r="Y31" i="22"/>
  <c r="X31" i="22" s="1"/>
  <c r="AA31" i="22"/>
  <c r="Z31" i="22" s="1"/>
  <c r="AA23" i="13"/>
  <c r="Z23" i="13" s="1"/>
  <c r="Y23" i="13"/>
  <c r="X23" i="13" s="1"/>
  <c r="AA28" i="13"/>
  <c r="Z28" i="13" s="1"/>
  <c r="Y28" i="13"/>
  <c r="X28" i="13" s="1"/>
  <c r="J29" i="22"/>
  <c r="H24" i="22"/>
  <c r="J23" i="45" s="1"/>
  <c r="K23" i="45" s="1"/>
  <c r="L23" i="45" s="1"/>
  <c r="M23" i="45" s="1"/>
  <c r="N23" i="45" s="1"/>
  <c r="O23" i="45" s="1"/>
  <c r="A31" i="22"/>
  <c r="B23" i="22"/>
  <c r="E24" i="22"/>
  <c r="M20" i="45" s="1"/>
  <c r="L21" i="22"/>
  <c r="T21" i="22"/>
  <c r="M22" i="22"/>
  <c r="U22" i="22"/>
  <c r="Q23" i="22"/>
  <c r="M24" i="22"/>
  <c r="Q22" i="45" s="1"/>
  <c r="B21" i="22"/>
  <c r="C23" i="22"/>
  <c r="J32" i="22"/>
  <c r="D21" i="22"/>
  <c r="G22" i="22"/>
  <c r="H22" i="22"/>
  <c r="P22" i="22"/>
  <c r="T23" i="22"/>
  <c r="U23" i="22"/>
  <c r="A30" i="22"/>
  <c r="E22" i="22"/>
  <c r="B24" i="22"/>
  <c r="J20" i="45" s="1"/>
  <c r="F22" i="22"/>
  <c r="F24" i="22"/>
  <c r="N20" i="45" s="1"/>
  <c r="M21" i="22"/>
  <c r="U21" i="22"/>
  <c r="N22" i="22"/>
  <c r="V22" i="22"/>
  <c r="R23" i="22"/>
  <c r="N24" i="22"/>
  <c r="R22" i="45" s="1"/>
  <c r="V24" i="22"/>
  <c r="U24" i="22"/>
  <c r="Y22" i="45" s="1"/>
  <c r="N21" i="22"/>
  <c r="V21" i="22"/>
  <c r="K23" i="22"/>
  <c r="S23" i="22"/>
  <c r="O24" i="22"/>
  <c r="S22" i="45" s="1"/>
  <c r="G23" i="22"/>
  <c r="P21" i="22"/>
  <c r="H23" i="22"/>
  <c r="Q22" i="22"/>
  <c r="P24" i="22"/>
  <c r="T22" i="45" s="1"/>
  <c r="F21" i="22"/>
  <c r="F23" i="22"/>
  <c r="Q21" i="22"/>
  <c r="R22" i="22"/>
  <c r="N23" i="22"/>
  <c r="V23" i="22"/>
  <c r="R24" i="22"/>
  <c r="V22" i="45" s="1"/>
  <c r="L23" i="22"/>
  <c r="C22" i="22"/>
  <c r="C24" i="22"/>
  <c r="K20" i="45" s="1"/>
  <c r="H21" i="22"/>
  <c r="R21" i="22"/>
  <c r="K22" i="22"/>
  <c r="S22" i="22"/>
  <c r="O23" i="22"/>
  <c r="K24" i="22"/>
  <c r="P24" i="45" s="1"/>
  <c r="Q24" i="45" s="1"/>
  <c r="R24" i="45" s="1"/>
  <c r="S24" i="45" s="1"/>
  <c r="T24" i="45" s="1"/>
  <c r="U24" i="45" s="1"/>
  <c r="V24" i="45" s="1"/>
  <c r="W24" i="45" s="1"/>
  <c r="X24" i="45" s="1"/>
  <c r="Y24" i="45" s="1"/>
  <c r="S24" i="22"/>
  <c r="W22" i="45" s="1"/>
  <c r="B22" i="22"/>
  <c r="D22" i="22"/>
  <c r="D24" i="22"/>
  <c r="L20" i="45" s="1"/>
  <c r="K21" i="22"/>
  <c r="S21" i="22"/>
  <c r="L22" i="22"/>
  <c r="T22" i="22"/>
  <c r="P23" i="22"/>
  <c r="L24" i="22"/>
  <c r="T24" i="22"/>
  <c r="X22" i="45" s="1"/>
  <c r="J8" i="22"/>
  <c r="I8" i="22"/>
  <c r="J6" i="22"/>
  <c r="J15" i="22"/>
  <c r="J16" i="22"/>
  <c r="I29" i="22"/>
  <c r="O22" i="22"/>
  <c r="I14" i="22"/>
  <c r="M23" i="22"/>
  <c r="I15" i="22"/>
  <c r="Y13" i="22" l="1"/>
  <c r="X13" i="22" s="1"/>
  <c r="AA16" i="22"/>
  <c r="Z16" i="22" s="1"/>
  <c r="A22" i="22"/>
  <c r="A14" i="22"/>
  <c r="Y23" i="22"/>
  <c r="X23" i="22" s="1"/>
  <c r="AA23" i="22"/>
  <c r="Z23" i="22" s="1"/>
  <c r="AA21" i="22"/>
  <c r="Z21" i="22" s="1"/>
  <c r="Y21" i="22"/>
  <c r="X21" i="22" s="1"/>
  <c r="AA22" i="22"/>
  <c r="Z22" i="22" s="1"/>
  <c r="Y22" i="22"/>
  <c r="X22" i="22" s="1"/>
  <c r="J13" i="22"/>
  <c r="A23" i="22"/>
  <c r="A15" i="22"/>
  <c r="P22" i="45"/>
  <c r="Y24" i="22"/>
  <c r="X24" i="22" s="1"/>
  <c r="AA24" i="22"/>
  <c r="Z24" i="22" s="1"/>
  <c r="Y16" i="22"/>
  <c r="X16" i="22" s="1"/>
  <c r="A7" i="22"/>
  <c r="J5" i="22"/>
  <c r="I5" i="22"/>
  <c r="J21" i="22"/>
  <c r="J30" i="22"/>
  <c r="J24" i="22"/>
  <c r="I31" i="22"/>
  <c r="I32" i="22"/>
  <c r="J31" i="22"/>
  <c r="I30" i="22"/>
  <c r="A8" i="22" l="1"/>
  <c r="J23" i="22"/>
  <c r="J7" i="22"/>
  <c r="I21" i="22"/>
  <c r="I13" i="22"/>
  <c r="I23" i="22"/>
  <c r="I7" i="22"/>
  <c r="I24" i="22"/>
  <c r="I16" i="22"/>
  <c r="I22" i="22"/>
  <c r="I6" i="22"/>
  <c r="J22" i="22"/>
  <c r="J14" i="22"/>
  <c r="I4" i="45" l="1"/>
  <c r="I3" i="45" s="1"/>
  <c r="A24" i="22"/>
  <c r="A16" i="22"/>
  <c r="I12" i="45" l="1"/>
  <c r="I11" i="45" s="1"/>
  <c r="I20" i="45"/>
  <c r="I19" i="45" s="1"/>
  <c r="A25" i="22"/>
  <c r="A26" i="22" s="1"/>
  <c r="B29" i="29" l="1"/>
  <c r="J46" i="55" s="1"/>
  <c r="B28" i="29"/>
  <c r="J36" i="55" s="1"/>
  <c r="L28" i="29"/>
  <c r="P38" i="55" s="1"/>
  <c r="L29" i="29"/>
  <c r="P48" i="55" s="1"/>
  <c r="S29" i="29"/>
  <c r="W48" i="55" s="1"/>
  <c r="S28" i="29"/>
  <c r="W38" i="55" s="1"/>
  <c r="C28" i="29"/>
  <c r="K36" i="55" s="1"/>
  <c r="C29" i="29"/>
  <c r="K46" i="55" s="1"/>
  <c r="M29" i="29"/>
  <c r="Q48" i="55" s="1"/>
  <c r="M28" i="29"/>
  <c r="Q38" i="55" s="1"/>
  <c r="T28" i="29"/>
  <c r="X38" i="55" s="1"/>
  <c r="T29" i="29"/>
  <c r="X48" i="55" s="1"/>
  <c r="D29" i="29"/>
  <c r="L46" i="55" s="1"/>
  <c r="D28" i="29"/>
  <c r="L36" i="55" s="1"/>
  <c r="N29" i="29"/>
  <c r="R48" i="55" s="1"/>
  <c r="N28" i="29"/>
  <c r="R38" i="55" s="1"/>
  <c r="U29" i="29"/>
  <c r="Y48" i="55" s="1"/>
  <c r="U28" i="29"/>
  <c r="Y38" i="55" s="1"/>
  <c r="E29" i="29"/>
  <c r="M46" i="55" s="1"/>
  <c r="E28" i="29"/>
  <c r="M36" i="55" s="1"/>
  <c r="I31" i="29"/>
  <c r="N30" i="29"/>
  <c r="R55" i="55" s="1"/>
  <c r="L30" i="29"/>
  <c r="P55" i="55" s="1"/>
  <c r="D30" i="29"/>
  <c r="L53" i="55" s="1"/>
  <c r="P30" i="29"/>
  <c r="T55" i="55" s="1"/>
  <c r="M30" i="29"/>
  <c r="Q55" i="55" s="1"/>
  <c r="P31" i="29"/>
  <c r="T62" i="55" s="1"/>
  <c r="C30" i="29"/>
  <c r="K53" i="55" s="1"/>
  <c r="R31" i="29"/>
  <c r="V62" i="55" s="1"/>
  <c r="S30" i="29"/>
  <c r="W55" i="55" s="1"/>
  <c r="Q31" i="29"/>
  <c r="U62" i="55" s="1"/>
  <c r="V30" i="29"/>
  <c r="T30" i="29"/>
  <c r="X55" i="55" s="1"/>
  <c r="N31" i="29"/>
  <c r="R62" i="55" s="1"/>
  <c r="F31" i="29"/>
  <c r="N60" i="55" s="1"/>
  <c r="Q30" i="29"/>
  <c r="U55" i="55" s="1"/>
  <c r="B30" i="29"/>
  <c r="J53" i="55" s="1"/>
  <c r="V28" i="29"/>
  <c r="M31" i="29"/>
  <c r="Q62" i="55" s="1"/>
  <c r="L31" i="29"/>
  <c r="P62" i="55" s="1"/>
  <c r="U30" i="29"/>
  <c r="Y55" i="55" s="1"/>
  <c r="T31" i="29"/>
  <c r="X62" i="55" s="1"/>
  <c r="B31" i="29"/>
  <c r="J60" i="55" s="1"/>
  <c r="U31" i="29"/>
  <c r="Y62" i="55" s="1"/>
  <c r="V29" i="29"/>
  <c r="V31" i="29"/>
  <c r="K30" i="29"/>
  <c r="P57" i="55" s="1"/>
  <c r="Q57" i="55" s="1"/>
  <c r="R57" i="55" s="1"/>
  <c r="S57" i="55" s="1"/>
  <c r="T57" i="55" s="1"/>
  <c r="U57" i="55" s="1"/>
  <c r="V57" i="55" s="1"/>
  <c r="W57" i="55" s="1"/>
  <c r="X57" i="55" s="1"/>
  <c r="Y57" i="55" s="1"/>
  <c r="J30" i="29"/>
  <c r="K31" i="29"/>
  <c r="P64" i="55" s="1"/>
  <c r="Q64" i="55" s="1"/>
  <c r="R64" i="55" s="1"/>
  <c r="S64" i="55" s="1"/>
  <c r="T64" i="55" s="1"/>
  <c r="U64" i="55" s="1"/>
  <c r="V64" i="55" s="1"/>
  <c r="W64" i="55" s="1"/>
  <c r="X64" i="55" s="1"/>
  <c r="Y64" i="55" s="1"/>
  <c r="E30" i="29"/>
  <c r="M53" i="55" s="1"/>
  <c r="S31" i="29"/>
  <c r="W62" i="55" s="1"/>
  <c r="C31" i="29"/>
  <c r="K60" i="55" s="1"/>
  <c r="H30" i="29"/>
  <c r="J56" i="55" s="1"/>
  <c r="K56" i="55" s="1"/>
  <c r="L56" i="55" s="1"/>
  <c r="M56" i="55" s="1"/>
  <c r="N56" i="55" s="1"/>
  <c r="O56" i="55" s="1"/>
  <c r="E31" i="29"/>
  <c r="M60" i="55" s="1"/>
  <c r="H31" i="29"/>
  <c r="J63" i="55" s="1"/>
  <c r="K63" i="55" s="1"/>
  <c r="L63" i="55" s="1"/>
  <c r="M63" i="55" s="1"/>
  <c r="N63" i="55" s="1"/>
  <c r="O63" i="55" s="1"/>
  <c r="I30" i="29"/>
  <c r="D31" i="29"/>
  <c r="L60" i="55" s="1"/>
  <c r="F30" i="29"/>
  <c r="N53" i="55" s="1"/>
  <c r="R30" i="29"/>
  <c r="V55" i="55" s="1"/>
  <c r="J31" i="29"/>
  <c r="F28" i="29"/>
  <c r="N36" i="55" s="1"/>
  <c r="F29" i="29"/>
  <c r="N46" i="55" s="1"/>
  <c r="P28" i="29"/>
  <c r="T38" i="55" s="1"/>
  <c r="P29" i="29"/>
  <c r="T48" i="55" s="1"/>
  <c r="H28" i="29"/>
  <c r="J39" i="55" s="1"/>
  <c r="K39" i="55" s="1"/>
  <c r="L39" i="55" s="1"/>
  <c r="M39" i="55" s="1"/>
  <c r="N39" i="55" s="1"/>
  <c r="O39" i="55" s="1"/>
  <c r="H29" i="29"/>
  <c r="J49" i="55" s="1"/>
  <c r="K49" i="55" s="1"/>
  <c r="L49" i="55" s="1"/>
  <c r="M49" i="55" s="1"/>
  <c r="N49" i="55" s="1"/>
  <c r="O49" i="55" s="1"/>
  <c r="Q29" i="29"/>
  <c r="U48" i="55" s="1"/>
  <c r="Q28" i="29"/>
  <c r="U38" i="55" s="1"/>
  <c r="K29" i="29"/>
  <c r="P50" i="55" s="1"/>
  <c r="Q50" i="55" s="1"/>
  <c r="R50" i="55" s="1"/>
  <c r="S50" i="55" s="1"/>
  <c r="T50" i="55" s="1"/>
  <c r="U50" i="55" s="1"/>
  <c r="V50" i="55" s="1"/>
  <c r="W50" i="55" s="1"/>
  <c r="X50" i="55" s="1"/>
  <c r="Y50" i="55" s="1"/>
  <c r="K28" i="29"/>
  <c r="P40" i="55" s="1"/>
  <c r="Q40" i="55" s="1"/>
  <c r="R40" i="55" s="1"/>
  <c r="S40" i="55" s="1"/>
  <c r="T40" i="55" s="1"/>
  <c r="U40" i="55" s="1"/>
  <c r="V40" i="55" s="1"/>
  <c r="W40" i="55" s="1"/>
  <c r="X40" i="55" s="1"/>
  <c r="Y40" i="55" s="1"/>
  <c r="R28" i="29"/>
  <c r="V38" i="55" s="1"/>
  <c r="R29" i="29"/>
  <c r="V48" i="55" s="1"/>
  <c r="V130" i="16" l="1"/>
  <c r="U130" i="16"/>
  <c r="T130" i="16"/>
  <c r="S130" i="16"/>
  <c r="R130" i="16"/>
  <c r="Q130" i="16"/>
  <c r="P130" i="16"/>
  <c r="O130" i="16"/>
  <c r="N130" i="16"/>
  <c r="G130" i="16"/>
  <c r="F130" i="16"/>
  <c r="E130" i="16"/>
  <c r="D130" i="16"/>
  <c r="C130" i="16"/>
  <c r="Q129" i="16"/>
  <c r="U128" i="16"/>
  <c r="M128" i="16"/>
  <c r="E128" i="16"/>
  <c r="V127" i="16"/>
  <c r="Q127" i="16"/>
  <c r="V126" i="16"/>
  <c r="M126" i="16"/>
  <c r="U126" i="16"/>
  <c r="V122" i="16"/>
  <c r="U122" i="16"/>
  <c r="T122" i="16"/>
  <c r="S122" i="16"/>
  <c r="R122" i="16"/>
  <c r="Q122" i="16"/>
  <c r="P122" i="16"/>
  <c r="O122" i="16"/>
  <c r="N122" i="16"/>
  <c r="M122" i="16"/>
  <c r="L122" i="16"/>
  <c r="G122" i="16"/>
  <c r="F122" i="16"/>
  <c r="E122" i="16"/>
  <c r="C122" i="16"/>
  <c r="B122" i="16"/>
  <c r="V121" i="16"/>
  <c r="U121" i="16"/>
  <c r="T121" i="16"/>
  <c r="S121" i="16"/>
  <c r="R121" i="16"/>
  <c r="Q121" i="16"/>
  <c r="P121" i="16"/>
  <c r="O121" i="16"/>
  <c r="N121" i="16"/>
  <c r="M121" i="16"/>
  <c r="L121" i="16"/>
  <c r="F121" i="16"/>
  <c r="E121" i="16"/>
  <c r="D121" i="16"/>
  <c r="C121" i="16"/>
  <c r="B121" i="16"/>
  <c r="V120" i="16"/>
  <c r="U120" i="16"/>
  <c r="T120" i="16"/>
  <c r="S120" i="16"/>
  <c r="R120" i="16"/>
  <c r="Q120" i="16"/>
  <c r="P120" i="16"/>
  <c r="O120" i="16"/>
  <c r="N120" i="16"/>
  <c r="M120" i="16"/>
  <c r="L120" i="16"/>
  <c r="F120" i="16"/>
  <c r="E120" i="16"/>
  <c r="D120" i="16"/>
  <c r="C120" i="16"/>
  <c r="B120" i="16"/>
  <c r="V119" i="16"/>
  <c r="U119" i="16"/>
  <c r="T119" i="16"/>
  <c r="S119" i="16"/>
  <c r="R119" i="16"/>
  <c r="Q119" i="16"/>
  <c r="P119" i="16"/>
  <c r="O119" i="16"/>
  <c r="N119" i="16"/>
  <c r="M119" i="16"/>
  <c r="G119" i="16"/>
  <c r="F119" i="16"/>
  <c r="E119" i="16"/>
  <c r="C119" i="16"/>
  <c r="B119" i="16"/>
  <c r="V118" i="16"/>
  <c r="U118" i="16"/>
  <c r="T118" i="16"/>
  <c r="S118" i="16"/>
  <c r="R118" i="16"/>
  <c r="Q118" i="16"/>
  <c r="P118" i="16"/>
  <c r="O118" i="16"/>
  <c r="N118" i="16"/>
  <c r="M118" i="16"/>
  <c r="L118" i="16"/>
  <c r="G118" i="16"/>
  <c r="F118" i="16"/>
  <c r="E118" i="16"/>
  <c r="D118" i="16"/>
  <c r="C118" i="16"/>
  <c r="K119" i="16" l="1"/>
  <c r="L119" i="16"/>
  <c r="J120" i="16"/>
  <c r="G120" i="16"/>
  <c r="D126" i="16"/>
  <c r="L126" i="16"/>
  <c r="C127" i="16"/>
  <c r="O127" i="16"/>
  <c r="B128" i="16"/>
  <c r="N128" i="16"/>
  <c r="V128" i="16"/>
  <c r="M129" i="16"/>
  <c r="U129" i="16"/>
  <c r="K130" i="16"/>
  <c r="L130" i="16"/>
  <c r="I118" i="16"/>
  <c r="B118" i="16"/>
  <c r="J121" i="16"/>
  <c r="G121" i="16"/>
  <c r="E126" i="16"/>
  <c r="P126" i="16"/>
  <c r="D127" i="16"/>
  <c r="P127" i="16"/>
  <c r="C128" i="16"/>
  <c r="O128" i="16"/>
  <c r="I129" i="16"/>
  <c r="B129" i="16"/>
  <c r="N129" i="16"/>
  <c r="V129" i="16"/>
  <c r="J130" i="16"/>
  <c r="M130" i="16"/>
  <c r="R126" i="16"/>
  <c r="E127" i="16"/>
  <c r="D128" i="16"/>
  <c r="P128" i="16"/>
  <c r="C129" i="16"/>
  <c r="O129" i="16"/>
  <c r="I130" i="16"/>
  <c r="B130" i="16"/>
  <c r="J126" i="16"/>
  <c r="G126" i="16"/>
  <c r="S126" i="16"/>
  <c r="F127" i="16"/>
  <c r="R127" i="16"/>
  <c r="Q128" i="16"/>
  <c r="D129" i="16"/>
  <c r="P129" i="16"/>
  <c r="H119" i="16"/>
  <c r="D119" i="16"/>
  <c r="T126" i="16"/>
  <c r="G127" i="16"/>
  <c r="S127" i="16"/>
  <c r="F128" i="16"/>
  <c r="R128" i="16"/>
  <c r="E129" i="16"/>
  <c r="N126" i="16"/>
  <c r="F126" i="16"/>
  <c r="L127" i="16"/>
  <c r="T127" i="16"/>
  <c r="J128" i="16"/>
  <c r="G128" i="16"/>
  <c r="S128" i="16"/>
  <c r="F129" i="16"/>
  <c r="R129" i="16"/>
  <c r="B126" i="16"/>
  <c r="O126" i="16"/>
  <c r="M127" i="16"/>
  <c r="U127" i="16"/>
  <c r="L128" i="16"/>
  <c r="T128" i="16"/>
  <c r="G129" i="16"/>
  <c r="S129" i="16"/>
  <c r="H122" i="16"/>
  <c r="D122" i="16"/>
  <c r="C126" i="16"/>
  <c r="Q126" i="16"/>
  <c r="I127" i="16"/>
  <c r="B127" i="16"/>
  <c r="N127" i="16"/>
  <c r="L129" i="16"/>
  <c r="T129" i="16"/>
  <c r="I122" i="16"/>
  <c r="K129" i="16"/>
  <c r="J129" i="16"/>
  <c r="H126" i="16"/>
  <c r="H130" i="16"/>
  <c r="H118" i="16"/>
  <c r="I119" i="16"/>
  <c r="I120" i="16"/>
  <c r="K121" i="16"/>
  <c r="I126" i="16"/>
  <c r="K120" i="16"/>
  <c r="I121" i="16"/>
  <c r="K122" i="16"/>
  <c r="J118" i="16"/>
  <c r="K126" i="16"/>
  <c r="H127" i="16"/>
  <c r="K118" i="16"/>
  <c r="J119" i="16"/>
  <c r="J122" i="16"/>
  <c r="H121" i="16"/>
  <c r="H120" i="16"/>
  <c r="H129" i="16" l="1"/>
  <c r="K128" i="16"/>
  <c r="K127" i="16"/>
  <c r="H128" i="16"/>
  <c r="I128" i="16"/>
  <c r="J127" i="16"/>
  <c r="A68" i="16" l="1"/>
  <c r="A52" i="16"/>
  <c r="A60" i="16"/>
  <c r="A44" i="16"/>
  <c r="A69" i="16" l="1"/>
  <c r="A53" i="16"/>
  <c r="A61" i="16"/>
  <c r="A45" i="16"/>
  <c r="A70" i="16" l="1"/>
  <c r="A54" i="16"/>
  <c r="A62" i="16"/>
  <c r="A46" i="16"/>
  <c r="A71" i="16" l="1"/>
  <c r="A55" i="16"/>
  <c r="A63" i="16"/>
  <c r="A47" i="16"/>
  <c r="I60" i="44" l="1"/>
  <c r="I59" i="44" s="1"/>
  <c r="A64" i="16"/>
  <c r="A65" i="16" s="1"/>
  <c r="A56" i="16"/>
  <c r="A48" i="16"/>
  <c r="I68" i="44"/>
  <c r="I67" i="44" s="1"/>
  <c r="A72" i="16"/>
  <c r="A73" i="16" s="1"/>
  <c r="A49" i="16" l="1"/>
  <c r="I46" i="44" s="1"/>
  <c r="I45" i="44" s="1"/>
  <c r="A57" i="16"/>
  <c r="I53" i="44" s="1"/>
  <c r="I52" i="44" s="1"/>
  <c r="L82" i="1" l="1"/>
  <c r="R81" i="1"/>
  <c r="K81" i="1"/>
  <c r="H81" i="1"/>
  <c r="B81" i="1"/>
  <c r="N80" i="1"/>
  <c r="V82" i="1"/>
  <c r="T82" i="1"/>
  <c r="N82" i="1"/>
  <c r="M82" i="1"/>
  <c r="K82" i="1"/>
  <c r="F82" i="1"/>
  <c r="D82" i="1"/>
  <c r="C82" i="1"/>
  <c r="S81" i="1"/>
  <c r="Q81" i="1"/>
  <c r="P81" i="1"/>
  <c r="J81" i="1"/>
  <c r="I81" i="1"/>
  <c r="G81" i="1"/>
  <c r="C81" i="1"/>
  <c r="P80" i="1"/>
  <c r="S79" i="1"/>
  <c r="L79" i="1"/>
  <c r="K79" i="1"/>
  <c r="C79" i="1"/>
  <c r="L78" i="1"/>
  <c r="D72" i="1"/>
  <c r="Q71" i="1"/>
  <c r="L69" i="1"/>
  <c r="C69" i="1"/>
  <c r="L74" i="1"/>
  <c r="V72" i="1"/>
  <c r="S72" i="1"/>
  <c r="M72" i="1"/>
  <c r="K72" i="1"/>
  <c r="E72" i="1"/>
  <c r="P71" i="1"/>
  <c r="C71" i="1"/>
  <c r="T74" i="1"/>
  <c r="M74" i="1"/>
  <c r="K74" i="1"/>
  <c r="C74" i="1"/>
  <c r="O72" i="1"/>
  <c r="G72" i="1"/>
  <c r="F72" i="1"/>
  <c r="R71" i="1"/>
  <c r="K71" i="1"/>
  <c r="J71" i="1"/>
  <c r="H71" i="1"/>
  <c r="B71" i="1"/>
  <c r="O70" i="1"/>
  <c r="P64" i="1"/>
  <c r="F63" i="1"/>
  <c r="M66" i="1"/>
  <c r="F66" i="1"/>
  <c r="V65" i="1"/>
  <c r="H64" i="1"/>
  <c r="K63" i="1"/>
  <c r="D63" i="1"/>
  <c r="B63" i="1"/>
  <c r="J62" i="1"/>
  <c r="F62" i="1"/>
  <c r="Q61" i="1"/>
  <c r="F61" i="1"/>
  <c r="R46" i="1"/>
  <c r="E50" i="1"/>
  <c r="J49" i="1"/>
  <c r="O47" i="1"/>
  <c r="K50" i="1"/>
  <c r="C50" i="1"/>
  <c r="B50" i="1"/>
  <c r="V49" i="1"/>
  <c r="U49" i="1"/>
  <c r="R49" i="1"/>
  <c r="Q49" i="1"/>
  <c r="P49" i="1"/>
  <c r="K49" i="1"/>
  <c r="I49" i="1"/>
  <c r="H49" i="1"/>
  <c r="F49" i="1"/>
  <c r="C49" i="1"/>
  <c r="B49" i="1"/>
  <c r="N48" i="1"/>
  <c r="H48" i="1"/>
  <c r="U47" i="1"/>
  <c r="T47" i="1"/>
  <c r="R47" i="1"/>
  <c r="P47" i="1"/>
  <c r="M47" i="1"/>
  <c r="L47" i="1"/>
  <c r="K47" i="1"/>
  <c r="J47" i="1"/>
  <c r="E47" i="1"/>
  <c r="D47" i="1"/>
  <c r="C47" i="1"/>
  <c r="B47" i="1"/>
  <c r="L45" i="1"/>
  <c r="V107" i="1"/>
  <c r="U107" i="1"/>
  <c r="T107" i="1"/>
  <c r="S107" i="1"/>
  <c r="R107" i="1"/>
  <c r="Q107" i="1"/>
  <c r="P107" i="1"/>
  <c r="O107" i="1"/>
  <c r="N107" i="1"/>
  <c r="M107" i="1"/>
  <c r="L107" i="1"/>
  <c r="K107" i="1"/>
  <c r="J107" i="1"/>
  <c r="I107" i="1"/>
  <c r="H107" i="1"/>
  <c r="G107" i="1"/>
  <c r="F107" i="1"/>
  <c r="E107" i="1"/>
  <c r="D107" i="1"/>
  <c r="C107" i="1"/>
  <c r="V106" i="1"/>
  <c r="U106" i="1"/>
  <c r="T106" i="1"/>
  <c r="S106" i="1"/>
  <c r="R106" i="1"/>
  <c r="Q106" i="1"/>
  <c r="P106" i="1"/>
  <c r="O106" i="1"/>
  <c r="N106" i="1"/>
  <c r="M106" i="1"/>
  <c r="L106" i="1"/>
  <c r="K106" i="1"/>
  <c r="J106" i="1"/>
  <c r="I106" i="1"/>
  <c r="H106" i="1"/>
  <c r="G106" i="1"/>
  <c r="F106" i="1"/>
  <c r="E106" i="1"/>
  <c r="D106" i="1"/>
  <c r="C106" i="1"/>
  <c r="V105" i="1"/>
  <c r="U105" i="1"/>
  <c r="T105" i="1"/>
  <c r="S105" i="1"/>
  <c r="R105" i="1"/>
  <c r="Q105" i="1"/>
  <c r="P105" i="1"/>
  <c r="O105" i="1"/>
  <c r="N105" i="1"/>
  <c r="M105" i="1"/>
  <c r="L105" i="1"/>
  <c r="K105" i="1"/>
  <c r="J105" i="1"/>
  <c r="I105" i="1"/>
  <c r="H105" i="1"/>
  <c r="G105" i="1"/>
  <c r="F105" i="1"/>
  <c r="E105" i="1"/>
  <c r="D105" i="1"/>
  <c r="C105" i="1"/>
  <c r="V104" i="1"/>
  <c r="U104" i="1"/>
  <c r="T104" i="1"/>
  <c r="S104" i="1"/>
  <c r="R104" i="1"/>
  <c r="Q104" i="1"/>
  <c r="P104" i="1"/>
  <c r="O104" i="1"/>
  <c r="N104" i="1"/>
  <c r="M104" i="1"/>
  <c r="L104" i="1"/>
  <c r="K104" i="1"/>
  <c r="J104" i="1"/>
  <c r="I104" i="1"/>
  <c r="H104" i="1"/>
  <c r="G104" i="1"/>
  <c r="F104" i="1"/>
  <c r="E104" i="1"/>
  <c r="D104" i="1"/>
  <c r="C104" i="1"/>
  <c r="V103" i="1"/>
  <c r="U103" i="1"/>
  <c r="T103" i="1"/>
  <c r="S103" i="1"/>
  <c r="R103" i="1"/>
  <c r="Q103" i="1"/>
  <c r="P103" i="1"/>
  <c r="O103" i="1"/>
  <c r="N103" i="1"/>
  <c r="M103" i="1"/>
  <c r="L103" i="1"/>
  <c r="K103" i="1"/>
  <c r="J103" i="1"/>
  <c r="I103" i="1"/>
  <c r="H103" i="1"/>
  <c r="G103" i="1"/>
  <c r="F103" i="1"/>
  <c r="E103" i="1"/>
  <c r="D103" i="1"/>
  <c r="C103" i="1"/>
  <c r="V102" i="1"/>
  <c r="U102" i="1"/>
  <c r="T102" i="1"/>
  <c r="S102" i="1"/>
  <c r="R102" i="1"/>
  <c r="Q102" i="1"/>
  <c r="P102" i="1"/>
  <c r="O102" i="1"/>
  <c r="N102" i="1"/>
  <c r="M102" i="1"/>
  <c r="L102" i="1"/>
  <c r="K102" i="1"/>
  <c r="J102" i="1"/>
  <c r="I102" i="1"/>
  <c r="H102" i="1"/>
  <c r="G102" i="1"/>
  <c r="F102" i="1"/>
  <c r="E102" i="1"/>
  <c r="D102" i="1"/>
  <c r="C102" i="1"/>
  <c r="B107" i="1"/>
  <c r="B106" i="1"/>
  <c r="B105" i="1"/>
  <c r="B104" i="1"/>
  <c r="B103" i="1"/>
  <c r="B102" i="1"/>
  <c r="E69" i="1" l="1"/>
  <c r="S80" i="1"/>
  <c r="N81" i="1"/>
  <c r="I82" i="1"/>
  <c r="J69" i="1"/>
  <c r="C80" i="1"/>
  <c r="U80" i="1"/>
  <c r="AA103" i="1"/>
  <c r="Z103" i="1" s="1"/>
  <c r="Y103" i="1"/>
  <c r="X103" i="1" s="1"/>
  <c r="AA105" i="1"/>
  <c r="Z105" i="1" s="1"/>
  <c r="Y105" i="1"/>
  <c r="X105" i="1" s="1"/>
  <c r="Y107" i="1"/>
  <c r="X107" i="1" s="1"/>
  <c r="AA107" i="1"/>
  <c r="Z107" i="1" s="1"/>
  <c r="E80" i="1"/>
  <c r="V80" i="1"/>
  <c r="F80" i="1"/>
  <c r="T69" i="1"/>
  <c r="G80" i="1"/>
  <c r="F81" i="1"/>
  <c r="V81" i="1"/>
  <c r="Q82" i="1"/>
  <c r="T49" i="1"/>
  <c r="M80" i="1"/>
  <c r="H80" i="1"/>
  <c r="AA102" i="1"/>
  <c r="Z102" i="1" s="1"/>
  <c r="Y102" i="1"/>
  <c r="X102" i="1" s="1"/>
  <c r="AA104" i="1"/>
  <c r="Z104" i="1" s="1"/>
  <c r="Y104" i="1"/>
  <c r="X104" i="1" s="1"/>
  <c r="AA106" i="1"/>
  <c r="Z106" i="1" s="1"/>
  <c r="Y106" i="1"/>
  <c r="X106" i="1" s="1"/>
  <c r="I71" i="1"/>
  <c r="O80" i="1"/>
  <c r="K80" i="1"/>
  <c r="K48" i="1"/>
  <c r="H62" i="1"/>
  <c r="N64" i="1"/>
  <c r="J66" i="1"/>
  <c r="F69" i="1"/>
  <c r="H47" i="1"/>
  <c r="O48" i="1"/>
  <c r="M62" i="1"/>
  <c r="M63" i="1"/>
  <c r="R64" i="1"/>
  <c r="N66" i="1"/>
  <c r="K69" i="1"/>
  <c r="J72" i="1"/>
  <c r="Q64" i="1"/>
  <c r="B45" i="1"/>
  <c r="C48" i="1"/>
  <c r="P48" i="1"/>
  <c r="N49" i="1"/>
  <c r="N62" i="1"/>
  <c r="U63" i="1"/>
  <c r="V64" i="1"/>
  <c r="U66" i="1"/>
  <c r="M69" i="1"/>
  <c r="L72" i="1"/>
  <c r="D48" i="1"/>
  <c r="V48" i="1"/>
  <c r="P62" i="1"/>
  <c r="B64" i="1"/>
  <c r="V66" i="1"/>
  <c r="R62" i="1"/>
  <c r="R69" i="1"/>
  <c r="B80" i="1"/>
  <c r="M81" i="1"/>
  <c r="G71" i="1"/>
  <c r="F48" i="1"/>
  <c r="B62" i="1"/>
  <c r="U62" i="1"/>
  <c r="F64" i="1"/>
  <c r="B66" i="1"/>
  <c r="U69" i="1"/>
  <c r="O71" i="1"/>
  <c r="R72" i="1"/>
  <c r="I69" i="1"/>
  <c r="F77" i="1"/>
  <c r="J77" i="1"/>
  <c r="U81" i="1"/>
  <c r="G48" i="1"/>
  <c r="E62" i="1"/>
  <c r="V62" i="1"/>
  <c r="J64" i="1"/>
  <c r="C66" i="1"/>
  <c r="K64" i="1"/>
  <c r="D69" i="1"/>
  <c r="V69" i="1"/>
  <c r="N69" i="1"/>
  <c r="U77" i="1"/>
  <c r="B70" i="1"/>
  <c r="C45" i="1"/>
  <c r="M45" i="1"/>
  <c r="T48" i="1"/>
  <c r="D62" i="1"/>
  <c r="C64" i="1"/>
  <c r="D66" i="1"/>
  <c r="N74" i="1"/>
  <c r="C70" i="1"/>
  <c r="L70" i="1"/>
  <c r="S70" i="1"/>
  <c r="F71" i="1"/>
  <c r="N71" i="1"/>
  <c r="V71" i="1"/>
  <c r="I72" i="1"/>
  <c r="Q72" i="1"/>
  <c r="G77" i="1"/>
  <c r="V77" i="1"/>
  <c r="M77" i="1"/>
  <c r="D45" i="1"/>
  <c r="N45" i="1"/>
  <c r="J50" i="1"/>
  <c r="D64" i="1"/>
  <c r="T64" i="1"/>
  <c r="E71" i="1"/>
  <c r="B73" i="1"/>
  <c r="K77" i="1"/>
  <c r="D80" i="1"/>
  <c r="S77" i="1"/>
  <c r="E45" i="1"/>
  <c r="R45" i="1"/>
  <c r="Q47" i="1"/>
  <c r="R61" i="1"/>
  <c r="G62" i="1"/>
  <c r="O62" i="1"/>
  <c r="T63" i="1"/>
  <c r="N65" i="1"/>
  <c r="O66" i="1"/>
  <c r="U71" i="1"/>
  <c r="C73" i="1"/>
  <c r="V74" i="1"/>
  <c r="B69" i="1"/>
  <c r="C72" i="1"/>
  <c r="U72" i="1"/>
  <c r="L77" i="1"/>
  <c r="T80" i="1"/>
  <c r="B82" i="1"/>
  <c r="F45" i="1"/>
  <c r="T45" i="1"/>
  <c r="R50" i="1"/>
  <c r="D73" i="1"/>
  <c r="N77" i="1"/>
  <c r="I79" i="1"/>
  <c r="G69" i="1"/>
  <c r="R70" i="1"/>
  <c r="H45" i="1"/>
  <c r="U45" i="1"/>
  <c r="I47" i="1"/>
  <c r="L48" i="1"/>
  <c r="P45" i="1"/>
  <c r="C46" i="1"/>
  <c r="K46" i="1"/>
  <c r="F47" i="1"/>
  <c r="N47" i="1"/>
  <c r="V47" i="1"/>
  <c r="I48" i="1"/>
  <c r="D49" i="1"/>
  <c r="L49" i="1"/>
  <c r="C61" i="1"/>
  <c r="E63" i="1"/>
  <c r="I64" i="1"/>
  <c r="K73" i="1"/>
  <c r="O69" i="1"/>
  <c r="B77" i="1"/>
  <c r="O77" i="1"/>
  <c r="O81" i="1"/>
  <c r="R82" i="1"/>
  <c r="H77" i="1"/>
  <c r="P77" i="1"/>
  <c r="C78" i="1"/>
  <c r="V78" i="1"/>
  <c r="F79" i="1"/>
  <c r="V79" i="1"/>
  <c r="I80" i="1"/>
  <c r="Q80" i="1"/>
  <c r="D81" i="1"/>
  <c r="L81" i="1"/>
  <c r="T81" i="1"/>
  <c r="G82" i="1"/>
  <c r="O82" i="1"/>
  <c r="I45" i="1"/>
  <c r="V45" i="1"/>
  <c r="J45" i="1"/>
  <c r="Q45" i="1"/>
  <c r="G47" i="1"/>
  <c r="E49" i="1"/>
  <c r="M49" i="1"/>
  <c r="L64" i="1"/>
  <c r="L62" i="1"/>
  <c r="C62" i="1"/>
  <c r="D77" i="1"/>
  <c r="R77" i="1"/>
  <c r="L80" i="1"/>
  <c r="J82" i="1"/>
  <c r="I77" i="1"/>
  <c r="Q77" i="1"/>
  <c r="D78" i="1"/>
  <c r="T78" i="1"/>
  <c r="O79" i="1"/>
  <c r="J80" i="1"/>
  <c r="R80" i="1"/>
  <c r="E81" i="1"/>
  <c r="H82" i="1"/>
  <c r="P82" i="1"/>
  <c r="P72" i="1"/>
  <c r="K45" i="1"/>
  <c r="M71" i="1"/>
  <c r="I70" i="1"/>
  <c r="Q70" i="1"/>
  <c r="L71" i="1"/>
  <c r="J73" i="1"/>
  <c r="E74" i="1"/>
  <c r="U74" i="1"/>
  <c r="E77" i="1"/>
  <c r="T77" i="1"/>
  <c r="C77" i="1"/>
  <c r="B78" i="1"/>
  <c r="O78" i="1"/>
  <c r="E78" i="1"/>
  <c r="P78" i="1"/>
  <c r="F78" i="1"/>
  <c r="Q78" i="1"/>
  <c r="N78" i="1"/>
  <c r="H78" i="1"/>
  <c r="R78" i="1"/>
  <c r="G78" i="1"/>
  <c r="I78" i="1"/>
  <c r="U78" i="1"/>
  <c r="J78" i="1"/>
  <c r="K78" i="1"/>
  <c r="T79" i="1"/>
  <c r="S78" i="1"/>
  <c r="E79" i="1"/>
  <c r="M79" i="1"/>
  <c r="U79" i="1"/>
  <c r="S82" i="1"/>
  <c r="M78" i="1"/>
  <c r="G79" i="1"/>
  <c r="E82" i="1"/>
  <c r="U82" i="1"/>
  <c r="H79" i="1"/>
  <c r="P79" i="1"/>
  <c r="N79" i="1"/>
  <c r="D79" i="1"/>
  <c r="B79" i="1"/>
  <c r="J79" i="1"/>
  <c r="R79" i="1"/>
  <c r="Q79" i="1"/>
  <c r="N72" i="1"/>
  <c r="D70" i="1"/>
  <c r="F70" i="1"/>
  <c r="G70" i="1"/>
  <c r="T70" i="1"/>
  <c r="N70" i="1"/>
  <c r="H70" i="1"/>
  <c r="V70" i="1"/>
  <c r="H72" i="1"/>
  <c r="T72" i="1"/>
  <c r="P70" i="1"/>
  <c r="B72" i="1"/>
  <c r="Q69" i="1"/>
  <c r="K70" i="1"/>
  <c r="S69" i="1"/>
  <c r="E70" i="1"/>
  <c r="M70" i="1"/>
  <c r="U70" i="1"/>
  <c r="T73" i="1"/>
  <c r="F74" i="1"/>
  <c r="P69" i="1"/>
  <c r="U73" i="1"/>
  <c r="S73" i="1"/>
  <c r="E73" i="1"/>
  <c r="O74" i="1"/>
  <c r="R74" i="1"/>
  <c r="F73" i="1"/>
  <c r="N73" i="1"/>
  <c r="V73" i="1"/>
  <c r="H74" i="1"/>
  <c r="P74" i="1"/>
  <c r="J70" i="1"/>
  <c r="H73" i="1"/>
  <c r="B74" i="1"/>
  <c r="R73" i="1"/>
  <c r="S71" i="1"/>
  <c r="G73" i="1"/>
  <c r="I74" i="1"/>
  <c r="Q74" i="1"/>
  <c r="H69" i="1"/>
  <c r="D71" i="1"/>
  <c r="T71" i="1"/>
  <c r="P73" i="1"/>
  <c r="L73" i="1"/>
  <c r="G74" i="1"/>
  <c r="I73" i="1"/>
  <c r="Q73" i="1"/>
  <c r="S74" i="1"/>
  <c r="M73" i="1"/>
  <c r="J74" i="1"/>
  <c r="D74" i="1"/>
  <c r="O73" i="1"/>
  <c r="N61" i="1"/>
  <c r="C63" i="1"/>
  <c r="L63" i="1"/>
  <c r="V61" i="1"/>
  <c r="N63" i="1"/>
  <c r="Q63" i="1"/>
  <c r="G63" i="1"/>
  <c r="O63" i="1"/>
  <c r="V63" i="1"/>
  <c r="H63" i="1"/>
  <c r="P63" i="1"/>
  <c r="I63" i="1"/>
  <c r="R63" i="1"/>
  <c r="R65" i="1"/>
  <c r="C65" i="1"/>
  <c r="J63" i="1"/>
  <c r="P61" i="1"/>
  <c r="K62" i="1"/>
  <c r="T62" i="1"/>
  <c r="S62" i="1"/>
  <c r="G64" i="1"/>
  <c r="I65" i="1"/>
  <c r="Q65" i="1"/>
  <c r="L66" i="1"/>
  <c r="K65" i="1"/>
  <c r="K66" i="1"/>
  <c r="I61" i="1"/>
  <c r="B65" i="1"/>
  <c r="E66" i="1"/>
  <c r="O64" i="1"/>
  <c r="S65" i="1"/>
  <c r="K61" i="1"/>
  <c r="J61" i="1"/>
  <c r="S61" i="1"/>
  <c r="D65" i="1"/>
  <c r="L65" i="1"/>
  <c r="T65" i="1"/>
  <c r="G66" i="1"/>
  <c r="B61" i="1"/>
  <c r="U65" i="1"/>
  <c r="T66" i="1"/>
  <c r="P65" i="1"/>
  <c r="D61" i="1"/>
  <c r="L61" i="1"/>
  <c r="T61" i="1"/>
  <c r="S64" i="1"/>
  <c r="M65" i="1"/>
  <c r="H66" i="1"/>
  <c r="P66" i="1"/>
  <c r="E61" i="1"/>
  <c r="U61" i="1"/>
  <c r="F65" i="1"/>
  <c r="R66" i="1"/>
  <c r="H61" i="1"/>
  <c r="E65" i="1"/>
  <c r="H65" i="1"/>
  <c r="S66" i="1"/>
  <c r="M61" i="1"/>
  <c r="J65" i="1"/>
  <c r="G61" i="1"/>
  <c r="O61" i="1"/>
  <c r="I62" i="1"/>
  <c r="Q62" i="1"/>
  <c r="S63" i="1"/>
  <c r="E64" i="1"/>
  <c r="M64" i="1"/>
  <c r="U64" i="1"/>
  <c r="G65" i="1"/>
  <c r="O65" i="1"/>
  <c r="I66" i="1"/>
  <c r="Q66" i="1"/>
  <c r="T46" i="1"/>
  <c r="B46" i="1"/>
  <c r="J46" i="1"/>
  <c r="H46" i="1"/>
  <c r="P46" i="1"/>
  <c r="H50" i="1"/>
  <c r="P50" i="1"/>
  <c r="G45" i="1"/>
  <c r="O45" i="1"/>
  <c r="I46" i="1"/>
  <c r="Q46" i="1"/>
  <c r="S47" i="1"/>
  <c r="AA47" i="1" s="1"/>
  <c r="Z47" i="1" s="1"/>
  <c r="E48" i="1"/>
  <c r="M48" i="1"/>
  <c r="U48" i="1"/>
  <c r="G49" i="1"/>
  <c r="O49" i="1"/>
  <c r="I50" i="1"/>
  <c r="Q50" i="1"/>
  <c r="S46" i="1"/>
  <c r="S50" i="1"/>
  <c r="D46" i="1"/>
  <c r="L46" i="1"/>
  <c r="D50" i="1"/>
  <c r="L50" i="1"/>
  <c r="T50" i="1"/>
  <c r="E46" i="1"/>
  <c r="M50" i="1"/>
  <c r="S45" i="1"/>
  <c r="M46" i="1"/>
  <c r="Q48" i="1"/>
  <c r="S49" i="1"/>
  <c r="U50" i="1"/>
  <c r="F46" i="1"/>
  <c r="N46" i="1"/>
  <c r="V46" i="1"/>
  <c r="B48" i="1"/>
  <c r="J48" i="1"/>
  <c r="R48" i="1"/>
  <c r="F50" i="1"/>
  <c r="N50" i="1"/>
  <c r="V50" i="1"/>
  <c r="G46" i="1"/>
  <c r="O46" i="1"/>
  <c r="S48" i="1"/>
  <c r="G50" i="1"/>
  <c r="O50" i="1"/>
  <c r="U46" i="1"/>
  <c r="AA78" i="1" l="1"/>
  <c r="Z78" i="1" s="1"/>
  <c r="AA69" i="1"/>
  <c r="Z69" i="1" s="1"/>
  <c r="Y45" i="1"/>
  <c r="X45" i="1" s="1"/>
  <c r="AA82" i="1"/>
  <c r="Z82" i="1" s="1"/>
  <c r="Y47" i="1"/>
  <c r="X47" i="1" s="1"/>
  <c r="Y74" i="1"/>
  <c r="X74" i="1" s="1"/>
  <c r="AA73" i="1"/>
  <c r="Z73" i="1" s="1"/>
  <c r="Y73" i="1"/>
  <c r="X73" i="1" s="1"/>
  <c r="AA61" i="1"/>
  <c r="Z61" i="1" s="1"/>
  <c r="Y61" i="1"/>
  <c r="X61" i="1" s="1"/>
  <c r="AA80" i="1"/>
  <c r="Z80" i="1" s="1"/>
  <c r="Y80" i="1"/>
  <c r="X80" i="1" s="1"/>
  <c r="AA70" i="1"/>
  <c r="Z70" i="1" s="1"/>
  <c r="Y70" i="1"/>
  <c r="X70" i="1" s="1"/>
  <c r="AA45" i="1"/>
  <c r="Z45" i="1" s="1"/>
  <c r="Y82" i="1"/>
  <c r="X82" i="1" s="1"/>
  <c r="Y78" i="1"/>
  <c r="X78" i="1" s="1"/>
  <c r="AA50" i="1"/>
  <c r="Z50" i="1" s="1"/>
  <c r="Y50" i="1"/>
  <c r="X50" i="1" s="1"/>
  <c r="AA65" i="1"/>
  <c r="Z65" i="1" s="1"/>
  <c r="Y65" i="1"/>
  <c r="X65" i="1" s="1"/>
  <c r="Y66" i="1"/>
  <c r="X66" i="1" s="1"/>
  <c r="AA66" i="1"/>
  <c r="Z66" i="1" s="1"/>
  <c r="Y79" i="1"/>
  <c r="X79" i="1" s="1"/>
  <c r="Y62" i="1"/>
  <c r="X62" i="1" s="1"/>
  <c r="AA62" i="1"/>
  <c r="Z62" i="1" s="1"/>
  <c r="AA79" i="1"/>
  <c r="Z79" i="1" s="1"/>
  <c r="Y64" i="1"/>
  <c r="X64" i="1" s="1"/>
  <c r="AA64" i="1"/>
  <c r="Z64" i="1" s="1"/>
  <c r="Y81" i="1"/>
  <c r="X81" i="1" s="1"/>
  <c r="AA81" i="1"/>
  <c r="Z81" i="1" s="1"/>
  <c r="Y77" i="1"/>
  <c r="X77" i="1" s="1"/>
  <c r="AA77" i="1"/>
  <c r="Z77" i="1" s="1"/>
  <c r="AA72" i="1"/>
  <c r="Z72" i="1" s="1"/>
  <c r="Y72" i="1"/>
  <c r="X72" i="1" s="1"/>
  <c r="AA74" i="1"/>
  <c r="Z74" i="1" s="1"/>
  <c r="AA46" i="1"/>
  <c r="Z46" i="1" s="1"/>
  <c r="Y46" i="1"/>
  <c r="X46" i="1" s="1"/>
  <c r="AA63" i="1"/>
  <c r="Z63" i="1" s="1"/>
  <c r="Y63" i="1"/>
  <c r="X63" i="1" s="1"/>
  <c r="AA48" i="1"/>
  <c r="Z48" i="1" s="1"/>
  <c r="Y48" i="1"/>
  <c r="X48" i="1" s="1"/>
  <c r="Y71" i="1"/>
  <c r="X71" i="1" s="1"/>
  <c r="AA71" i="1"/>
  <c r="Z71" i="1" s="1"/>
  <c r="Y49" i="1"/>
  <c r="X49" i="1" s="1"/>
  <c r="AA49" i="1"/>
  <c r="Z49" i="1" s="1"/>
  <c r="Y69" i="1"/>
  <c r="X69" i="1" s="1"/>
  <c r="V49" i="23" l="1"/>
  <c r="U49" i="23"/>
  <c r="Y48" i="43" s="1"/>
  <c r="T49" i="23"/>
  <c r="X48" i="43" s="1"/>
  <c r="S49" i="23"/>
  <c r="W48" i="43" s="1"/>
  <c r="R49" i="23"/>
  <c r="V48" i="43" s="1"/>
  <c r="Q49" i="23"/>
  <c r="U48" i="43" s="1"/>
  <c r="P49" i="23"/>
  <c r="T48" i="43" s="1"/>
  <c r="O49" i="23"/>
  <c r="S48" i="43" s="1"/>
  <c r="N49" i="23"/>
  <c r="R48" i="43" s="1"/>
  <c r="M49" i="23"/>
  <c r="Q48" i="43" s="1"/>
  <c r="L49" i="23"/>
  <c r="K49" i="23"/>
  <c r="P50" i="43" s="1"/>
  <c r="Q50" i="43" s="1"/>
  <c r="R50" i="43" s="1"/>
  <c r="S50" i="43" s="1"/>
  <c r="T50" i="43" s="1"/>
  <c r="U50" i="43" s="1"/>
  <c r="V50" i="43" s="1"/>
  <c r="W50" i="43" s="1"/>
  <c r="X50" i="43" s="1"/>
  <c r="Y50" i="43" s="1"/>
  <c r="J49" i="23"/>
  <c r="I49" i="23"/>
  <c r="H49" i="23"/>
  <c r="J49" i="43" s="1"/>
  <c r="K49" i="43" s="1"/>
  <c r="L49" i="43" s="1"/>
  <c r="M49" i="43" s="1"/>
  <c r="N49" i="43" s="1"/>
  <c r="O49" i="43" s="1"/>
  <c r="G49" i="23"/>
  <c r="O47" i="43" s="1"/>
  <c r="F49" i="23"/>
  <c r="N46" i="43" s="1"/>
  <c r="E49" i="23"/>
  <c r="M46" i="43" s="1"/>
  <c r="D49" i="23"/>
  <c r="L46" i="43" s="1"/>
  <c r="C49" i="23"/>
  <c r="K46" i="43" s="1"/>
  <c r="B49" i="23"/>
  <c r="J46" i="43" s="1"/>
  <c r="V48" i="23"/>
  <c r="U48" i="23"/>
  <c r="T48" i="23"/>
  <c r="S48" i="23"/>
  <c r="R48" i="23"/>
  <c r="Q48" i="23"/>
  <c r="P48" i="23"/>
  <c r="O48" i="23"/>
  <c r="N48" i="23"/>
  <c r="M48" i="23"/>
  <c r="L48" i="23"/>
  <c r="K48" i="23"/>
  <c r="J48" i="23"/>
  <c r="I48" i="23"/>
  <c r="H48" i="23"/>
  <c r="G48" i="23"/>
  <c r="F48" i="23"/>
  <c r="E48" i="23"/>
  <c r="D48" i="23"/>
  <c r="C48" i="23"/>
  <c r="B48" i="23"/>
  <c r="V47" i="23"/>
  <c r="U47" i="23"/>
  <c r="T47" i="23"/>
  <c r="S47" i="23"/>
  <c r="R47" i="23"/>
  <c r="Q47" i="23"/>
  <c r="P47" i="23"/>
  <c r="O47" i="23"/>
  <c r="N47" i="23"/>
  <c r="M47" i="23"/>
  <c r="L47" i="23"/>
  <c r="K47" i="23"/>
  <c r="J47" i="23"/>
  <c r="I47" i="23"/>
  <c r="H47" i="23"/>
  <c r="G47" i="23"/>
  <c r="F47" i="23"/>
  <c r="E47" i="23"/>
  <c r="D47" i="23"/>
  <c r="C47" i="23"/>
  <c r="B47" i="23"/>
  <c r="V46" i="23"/>
  <c r="U46" i="23"/>
  <c r="T46" i="23"/>
  <c r="S46" i="23"/>
  <c r="R46" i="23"/>
  <c r="Q46" i="23"/>
  <c r="P46" i="23"/>
  <c r="O46" i="23"/>
  <c r="N46" i="23"/>
  <c r="M46" i="23"/>
  <c r="L46" i="23"/>
  <c r="K46" i="23"/>
  <c r="J46" i="23"/>
  <c r="I46" i="23"/>
  <c r="H46" i="23"/>
  <c r="G46" i="23"/>
  <c r="F46" i="23"/>
  <c r="E46" i="23"/>
  <c r="D46" i="23"/>
  <c r="C46" i="23"/>
  <c r="B46" i="23"/>
  <c r="V45" i="23"/>
  <c r="U45" i="23"/>
  <c r="T45" i="23"/>
  <c r="S45" i="23"/>
  <c r="R45" i="23"/>
  <c r="Q45" i="23"/>
  <c r="P45" i="23"/>
  <c r="O45" i="23"/>
  <c r="N45" i="23"/>
  <c r="M45" i="23"/>
  <c r="L45" i="23"/>
  <c r="K45" i="23"/>
  <c r="J45" i="23"/>
  <c r="I45" i="23"/>
  <c r="H45" i="23"/>
  <c r="G45" i="23"/>
  <c r="F45" i="23"/>
  <c r="E45" i="23"/>
  <c r="D45" i="23"/>
  <c r="C45" i="23"/>
  <c r="B45" i="23"/>
  <c r="V44" i="23"/>
  <c r="U44" i="23"/>
  <c r="T44" i="23"/>
  <c r="S44" i="23"/>
  <c r="R44" i="23"/>
  <c r="Q44" i="23"/>
  <c r="P44" i="23"/>
  <c r="O44" i="23"/>
  <c r="N44" i="23"/>
  <c r="M44" i="23"/>
  <c r="L44" i="23"/>
  <c r="K44" i="23"/>
  <c r="J44" i="23"/>
  <c r="I44" i="23"/>
  <c r="H44" i="23"/>
  <c r="G44" i="23"/>
  <c r="F44" i="23"/>
  <c r="E44" i="23"/>
  <c r="D44" i="23"/>
  <c r="C44" i="23"/>
  <c r="B44" i="23"/>
  <c r="Y78" i="43"/>
  <c r="X78" i="43"/>
  <c r="W78" i="43"/>
  <c r="V78" i="43"/>
  <c r="U78" i="43"/>
  <c r="T78" i="43"/>
  <c r="S78" i="43"/>
  <c r="R78" i="43"/>
  <c r="Q78" i="43"/>
  <c r="P80" i="43"/>
  <c r="Q80" i="43" s="1"/>
  <c r="R80" i="43" s="1"/>
  <c r="S80" i="43" s="1"/>
  <c r="T80" i="43" s="1"/>
  <c r="U80" i="43" s="1"/>
  <c r="V80" i="43" s="1"/>
  <c r="W80" i="43" s="1"/>
  <c r="X80" i="43" s="1"/>
  <c r="Y80" i="43" s="1"/>
  <c r="J79" i="43"/>
  <c r="K79" i="43" s="1"/>
  <c r="L79" i="43" s="1"/>
  <c r="M79" i="43" s="1"/>
  <c r="N79" i="43" s="1"/>
  <c r="O79" i="43" s="1"/>
  <c r="O77" i="43"/>
  <c r="N76" i="43"/>
  <c r="M76" i="43"/>
  <c r="L76" i="43"/>
  <c r="K76" i="43"/>
  <c r="J76" i="43"/>
  <c r="V73" i="23"/>
  <c r="U73" i="23"/>
  <c r="Y70" i="43" s="1"/>
  <c r="T73" i="23"/>
  <c r="X70" i="43" s="1"/>
  <c r="S73" i="23"/>
  <c r="W70" i="43" s="1"/>
  <c r="R73" i="23"/>
  <c r="V70" i="43" s="1"/>
  <c r="Q73" i="23"/>
  <c r="U70" i="43" s="1"/>
  <c r="P73" i="23"/>
  <c r="T70" i="43" s="1"/>
  <c r="O73" i="23"/>
  <c r="S70" i="43" s="1"/>
  <c r="N73" i="23"/>
  <c r="R70" i="43" s="1"/>
  <c r="M73" i="23"/>
  <c r="Q70" i="43" s="1"/>
  <c r="L73" i="23"/>
  <c r="K73" i="23"/>
  <c r="P72" i="43" s="1"/>
  <c r="Q72" i="43" s="1"/>
  <c r="R72" i="43" s="1"/>
  <c r="S72" i="43" s="1"/>
  <c r="T72" i="43" s="1"/>
  <c r="U72" i="43" s="1"/>
  <c r="V72" i="43" s="1"/>
  <c r="W72" i="43" s="1"/>
  <c r="X72" i="43" s="1"/>
  <c r="Y72" i="43" s="1"/>
  <c r="J73" i="23"/>
  <c r="I73" i="23"/>
  <c r="H73" i="23"/>
  <c r="J71" i="43" s="1"/>
  <c r="K71" i="43" s="1"/>
  <c r="L71" i="43" s="1"/>
  <c r="M71" i="43" s="1"/>
  <c r="N71" i="43" s="1"/>
  <c r="O71" i="43" s="1"/>
  <c r="G73" i="23"/>
  <c r="O69" i="43" s="1"/>
  <c r="F73" i="23"/>
  <c r="N68" i="43" s="1"/>
  <c r="E73" i="23"/>
  <c r="M68" i="43" s="1"/>
  <c r="D73" i="23"/>
  <c r="L68" i="43" s="1"/>
  <c r="C73" i="23"/>
  <c r="K68" i="43" s="1"/>
  <c r="B73" i="23"/>
  <c r="J68" i="43" s="1"/>
  <c r="V72" i="23"/>
  <c r="U72" i="23"/>
  <c r="T72" i="23"/>
  <c r="S72" i="23"/>
  <c r="R72" i="23"/>
  <c r="Q72" i="23"/>
  <c r="P72" i="23"/>
  <c r="O72" i="23"/>
  <c r="N72" i="23"/>
  <c r="M72" i="23"/>
  <c r="L72" i="23"/>
  <c r="K72" i="23"/>
  <c r="J72" i="23"/>
  <c r="I72" i="23"/>
  <c r="H72" i="23"/>
  <c r="G72" i="23"/>
  <c r="F72" i="23"/>
  <c r="E72" i="23"/>
  <c r="D72" i="23"/>
  <c r="C72" i="23"/>
  <c r="B72" i="23"/>
  <c r="V71" i="23"/>
  <c r="U71" i="23"/>
  <c r="T71" i="23"/>
  <c r="S71" i="23"/>
  <c r="R71" i="23"/>
  <c r="Q71" i="23"/>
  <c r="P71" i="23"/>
  <c r="O71" i="23"/>
  <c r="N71" i="23"/>
  <c r="M71" i="23"/>
  <c r="L71" i="23"/>
  <c r="K71" i="23"/>
  <c r="J71" i="23"/>
  <c r="I71" i="23"/>
  <c r="H71" i="23"/>
  <c r="G71" i="23"/>
  <c r="F71" i="23"/>
  <c r="E71" i="23"/>
  <c r="D71" i="23"/>
  <c r="C71" i="23"/>
  <c r="B71" i="23"/>
  <c r="V70" i="23"/>
  <c r="U70" i="23"/>
  <c r="T70" i="23"/>
  <c r="S70" i="23"/>
  <c r="R70" i="23"/>
  <c r="Q70" i="23"/>
  <c r="P70" i="23"/>
  <c r="O70" i="23"/>
  <c r="N70" i="23"/>
  <c r="M70" i="23"/>
  <c r="L70" i="23"/>
  <c r="K70" i="23"/>
  <c r="J70" i="23"/>
  <c r="I70" i="23"/>
  <c r="H70" i="23"/>
  <c r="G70" i="23"/>
  <c r="F70" i="23"/>
  <c r="E70" i="23"/>
  <c r="D70" i="23"/>
  <c r="C70" i="23"/>
  <c r="B70" i="23"/>
  <c r="V69" i="23"/>
  <c r="U69" i="23"/>
  <c r="T69" i="23"/>
  <c r="S69" i="23"/>
  <c r="R69" i="23"/>
  <c r="Q69" i="23"/>
  <c r="P69" i="23"/>
  <c r="O69" i="23"/>
  <c r="N69" i="23"/>
  <c r="M69" i="23"/>
  <c r="L69" i="23"/>
  <c r="K69" i="23"/>
  <c r="J69" i="23"/>
  <c r="I69" i="23"/>
  <c r="H69" i="23"/>
  <c r="G69" i="23"/>
  <c r="F69" i="23"/>
  <c r="E69" i="23"/>
  <c r="D69" i="23"/>
  <c r="C69" i="23"/>
  <c r="B69" i="23"/>
  <c r="V68" i="23"/>
  <c r="U68" i="23"/>
  <c r="T68" i="23"/>
  <c r="S68" i="23"/>
  <c r="R68" i="23"/>
  <c r="Q68" i="23"/>
  <c r="P68" i="23"/>
  <c r="O68" i="23"/>
  <c r="N68" i="23"/>
  <c r="M68" i="23"/>
  <c r="L68" i="23"/>
  <c r="K68" i="23"/>
  <c r="J68" i="23"/>
  <c r="I68" i="23"/>
  <c r="H68" i="23"/>
  <c r="G68" i="23"/>
  <c r="F68" i="23"/>
  <c r="E68" i="23"/>
  <c r="D68" i="23"/>
  <c r="C68" i="23"/>
  <c r="B68" i="23"/>
  <c r="V65" i="23"/>
  <c r="U65" i="23"/>
  <c r="Y62" i="43" s="1"/>
  <c r="T65" i="23"/>
  <c r="X62" i="43" s="1"/>
  <c r="S65" i="23"/>
  <c r="W62" i="43" s="1"/>
  <c r="R65" i="23"/>
  <c r="V62" i="43" s="1"/>
  <c r="Q65" i="23"/>
  <c r="U62" i="43" s="1"/>
  <c r="P65" i="23"/>
  <c r="T62" i="43" s="1"/>
  <c r="O65" i="23"/>
  <c r="S62" i="43" s="1"/>
  <c r="N65" i="23"/>
  <c r="R62" i="43" s="1"/>
  <c r="M65" i="23"/>
  <c r="Q62" i="43" s="1"/>
  <c r="L65" i="23"/>
  <c r="K65" i="23"/>
  <c r="P64" i="43" s="1"/>
  <c r="J65" i="23"/>
  <c r="I65" i="23"/>
  <c r="H65" i="23"/>
  <c r="J63" i="43" s="1"/>
  <c r="G65" i="23"/>
  <c r="O61" i="43" s="1"/>
  <c r="F65" i="23"/>
  <c r="N60" i="43" s="1"/>
  <c r="E65" i="23"/>
  <c r="M60" i="43" s="1"/>
  <c r="D65" i="23"/>
  <c r="L60" i="43" s="1"/>
  <c r="C65" i="23"/>
  <c r="K60" i="43" s="1"/>
  <c r="B65" i="23"/>
  <c r="J60" i="43" s="1"/>
  <c r="V64" i="23"/>
  <c r="U64" i="23"/>
  <c r="T64" i="23"/>
  <c r="S64" i="23"/>
  <c r="R64" i="23"/>
  <c r="Q64" i="23"/>
  <c r="P64" i="23"/>
  <c r="O64" i="23"/>
  <c r="N64" i="23"/>
  <c r="M64" i="23"/>
  <c r="L64" i="23"/>
  <c r="K64" i="23"/>
  <c r="J64" i="23"/>
  <c r="I64" i="23"/>
  <c r="H64" i="23"/>
  <c r="G64" i="23"/>
  <c r="F64" i="23"/>
  <c r="E64" i="23"/>
  <c r="D64" i="23"/>
  <c r="C64" i="23"/>
  <c r="B64" i="23"/>
  <c r="V63" i="23"/>
  <c r="U63" i="23"/>
  <c r="T63" i="23"/>
  <c r="S63" i="23"/>
  <c r="R63" i="23"/>
  <c r="Q63" i="23"/>
  <c r="P63" i="23"/>
  <c r="O63" i="23"/>
  <c r="N63" i="23"/>
  <c r="M63" i="23"/>
  <c r="L63" i="23"/>
  <c r="K63" i="23"/>
  <c r="J63" i="23"/>
  <c r="I63" i="23"/>
  <c r="H63" i="23"/>
  <c r="G63" i="23"/>
  <c r="F63" i="23"/>
  <c r="E63" i="23"/>
  <c r="D63" i="23"/>
  <c r="C63" i="23"/>
  <c r="B63" i="23"/>
  <c r="V62" i="23"/>
  <c r="U62" i="23"/>
  <c r="T62" i="23"/>
  <c r="S62" i="23"/>
  <c r="R62" i="23"/>
  <c r="Q62" i="23"/>
  <c r="P62" i="23"/>
  <c r="O62" i="23"/>
  <c r="N62" i="23"/>
  <c r="M62" i="23"/>
  <c r="L62" i="23"/>
  <c r="K62" i="23"/>
  <c r="J62" i="23"/>
  <c r="I62" i="23"/>
  <c r="H62" i="23"/>
  <c r="G62" i="23"/>
  <c r="F62" i="23"/>
  <c r="E62" i="23"/>
  <c r="D62" i="23"/>
  <c r="C62" i="23"/>
  <c r="B62" i="23"/>
  <c r="V61" i="23"/>
  <c r="U61" i="23"/>
  <c r="T61" i="23"/>
  <c r="S61" i="23"/>
  <c r="R61" i="23"/>
  <c r="Q61" i="23"/>
  <c r="P61" i="23"/>
  <c r="O61" i="23"/>
  <c r="N61" i="23"/>
  <c r="M61" i="23"/>
  <c r="L61" i="23"/>
  <c r="K61" i="23"/>
  <c r="J61" i="23"/>
  <c r="I61" i="23"/>
  <c r="H61" i="23"/>
  <c r="G61" i="23"/>
  <c r="F61" i="23"/>
  <c r="E61" i="23"/>
  <c r="D61" i="23"/>
  <c r="C61" i="23"/>
  <c r="B61" i="23"/>
  <c r="V60" i="23"/>
  <c r="U60" i="23"/>
  <c r="T60" i="23"/>
  <c r="S60" i="23"/>
  <c r="R60" i="23"/>
  <c r="Q60" i="23"/>
  <c r="P60" i="23"/>
  <c r="O60" i="23"/>
  <c r="N60" i="23"/>
  <c r="M60" i="23"/>
  <c r="L60" i="23"/>
  <c r="K60" i="23"/>
  <c r="J60" i="23"/>
  <c r="I60" i="23"/>
  <c r="H60" i="23"/>
  <c r="G60" i="23"/>
  <c r="F60" i="23"/>
  <c r="E60" i="23"/>
  <c r="D60" i="23"/>
  <c r="C60" i="23"/>
  <c r="B60" i="23"/>
  <c r="V57" i="23"/>
  <c r="U57" i="23"/>
  <c r="Y55" i="43" s="1"/>
  <c r="T57" i="23"/>
  <c r="X55" i="43" s="1"/>
  <c r="S57" i="23"/>
  <c r="W55" i="43" s="1"/>
  <c r="R57" i="23"/>
  <c r="V55" i="43" s="1"/>
  <c r="Q57" i="23"/>
  <c r="U55" i="43" s="1"/>
  <c r="P57" i="23"/>
  <c r="T55" i="43" s="1"/>
  <c r="O57" i="23"/>
  <c r="S55" i="43" s="1"/>
  <c r="N57" i="23"/>
  <c r="R55" i="43" s="1"/>
  <c r="M57" i="23"/>
  <c r="Q55" i="43" s="1"/>
  <c r="L57" i="23"/>
  <c r="K57" i="23"/>
  <c r="P57" i="43" s="1"/>
  <c r="J57" i="23"/>
  <c r="I57" i="23"/>
  <c r="H57" i="23"/>
  <c r="J56" i="43" s="1"/>
  <c r="G57" i="23"/>
  <c r="O54" i="43" s="1"/>
  <c r="F57" i="23"/>
  <c r="N53" i="43" s="1"/>
  <c r="E57" i="23"/>
  <c r="M53" i="43" s="1"/>
  <c r="D57" i="23"/>
  <c r="L53" i="43" s="1"/>
  <c r="C57" i="23"/>
  <c r="K53" i="43" s="1"/>
  <c r="B57" i="23"/>
  <c r="J53" i="43" s="1"/>
  <c r="V56" i="23"/>
  <c r="U56" i="23"/>
  <c r="T56" i="23"/>
  <c r="S56" i="23"/>
  <c r="R56" i="23"/>
  <c r="Q56" i="23"/>
  <c r="P56" i="23"/>
  <c r="O56" i="23"/>
  <c r="N56" i="23"/>
  <c r="M56" i="23"/>
  <c r="L56" i="23"/>
  <c r="K56" i="23"/>
  <c r="J56" i="23"/>
  <c r="I56" i="23"/>
  <c r="H56" i="23"/>
  <c r="G56" i="23"/>
  <c r="F56" i="23"/>
  <c r="E56" i="23"/>
  <c r="D56" i="23"/>
  <c r="C56" i="23"/>
  <c r="B56" i="23"/>
  <c r="V55" i="23"/>
  <c r="U55" i="23"/>
  <c r="T55" i="23"/>
  <c r="S55" i="23"/>
  <c r="R55" i="23"/>
  <c r="Q55" i="23"/>
  <c r="P55" i="23"/>
  <c r="O55" i="23"/>
  <c r="N55" i="23"/>
  <c r="M55" i="23"/>
  <c r="L55" i="23"/>
  <c r="K55" i="23"/>
  <c r="J55" i="23"/>
  <c r="I55" i="23"/>
  <c r="H55" i="23"/>
  <c r="G55" i="23"/>
  <c r="F55" i="23"/>
  <c r="E55" i="23"/>
  <c r="D55" i="23"/>
  <c r="C55" i="23"/>
  <c r="B55" i="23"/>
  <c r="V54" i="23"/>
  <c r="U54" i="23"/>
  <c r="T54" i="23"/>
  <c r="S54" i="23"/>
  <c r="R54" i="23"/>
  <c r="Q54" i="23"/>
  <c r="P54" i="23"/>
  <c r="O54" i="23"/>
  <c r="N54" i="23"/>
  <c r="M54" i="23"/>
  <c r="L54" i="23"/>
  <c r="K54" i="23"/>
  <c r="J54" i="23"/>
  <c r="I54" i="23"/>
  <c r="H54" i="23"/>
  <c r="G54" i="23"/>
  <c r="F54" i="23"/>
  <c r="E54" i="23"/>
  <c r="D54" i="23"/>
  <c r="C54" i="23"/>
  <c r="B54" i="23"/>
  <c r="V53" i="23"/>
  <c r="U53" i="23"/>
  <c r="T53" i="23"/>
  <c r="S53" i="23"/>
  <c r="R53" i="23"/>
  <c r="Q53" i="23"/>
  <c r="P53" i="23"/>
  <c r="O53" i="23"/>
  <c r="N53" i="23"/>
  <c r="M53" i="23"/>
  <c r="L53" i="23"/>
  <c r="K53" i="23"/>
  <c r="J53" i="23"/>
  <c r="I53" i="23"/>
  <c r="H53" i="23"/>
  <c r="G53" i="23"/>
  <c r="F53" i="23"/>
  <c r="E53" i="23"/>
  <c r="D53" i="23"/>
  <c r="C53" i="23"/>
  <c r="B53" i="23"/>
  <c r="V52" i="23"/>
  <c r="U52" i="23"/>
  <c r="T52" i="23"/>
  <c r="S52" i="23"/>
  <c r="R52" i="23"/>
  <c r="Q52" i="23"/>
  <c r="P52" i="23"/>
  <c r="O52" i="23"/>
  <c r="N52" i="23"/>
  <c r="M52" i="23"/>
  <c r="L52" i="23"/>
  <c r="K52" i="23"/>
  <c r="J52" i="23"/>
  <c r="I52" i="23"/>
  <c r="H52" i="23"/>
  <c r="G52" i="23"/>
  <c r="F52" i="23"/>
  <c r="E52" i="23"/>
  <c r="D52" i="23"/>
  <c r="C52" i="23"/>
  <c r="B52" i="23"/>
  <c r="T46" i="2"/>
  <c r="X38" i="31" s="1"/>
  <c r="L46" i="2"/>
  <c r="D46" i="2"/>
  <c r="L36" i="31" s="1"/>
  <c r="P38" i="31" l="1"/>
  <c r="AA69" i="23"/>
  <c r="Z69" i="23" s="1"/>
  <c r="Y69" i="23"/>
  <c r="X69" i="23" s="1"/>
  <c r="E46" i="2"/>
  <c r="M36" i="31" s="1"/>
  <c r="F46" i="2"/>
  <c r="N36" i="31" s="1"/>
  <c r="N46" i="2"/>
  <c r="R38" i="31" s="1"/>
  <c r="V46" i="2"/>
  <c r="Y56" i="23"/>
  <c r="X56" i="23" s="1"/>
  <c r="AA56" i="23"/>
  <c r="Z56" i="23" s="1"/>
  <c r="AA71" i="23"/>
  <c r="Z71" i="23" s="1"/>
  <c r="Y71" i="23"/>
  <c r="X71" i="23" s="1"/>
  <c r="Y78" i="23"/>
  <c r="X78" i="23" s="1"/>
  <c r="AA78" i="23"/>
  <c r="Z78" i="23" s="1"/>
  <c r="AA46" i="23"/>
  <c r="Z46" i="23" s="1"/>
  <c r="Y46" i="23"/>
  <c r="X46" i="23" s="1"/>
  <c r="M46" i="2"/>
  <c r="Q38" i="31" s="1"/>
  <c r="G46" i="2"/>
  <c r="O37" i="31" s="1"/>
  <c r="O46" i="2"/>
  <c r="S38" i="31" s="1"/>
  <c r="AA53" i="23"/>
  <c r="Z53" i="23" s="1"/>
  <c r="Y53" i="23"/>
  <c r="X53" i="23" s="1"/>
  <c r="Y63" i="23"/>
  <c r="X63" i="23" s="1"/>
  <c r="AA63" i="23"/>
  <c r="Z63" i="23" s="1"/>
  <c r="Y68" i="23"/>
  <c r="X68" i="23" s="1"/>
  <c r="AA68" i="23"/>
  <c r="Z68" i="23" s="1"/>
  <c r="AA76" i="23"/>
  <c r="Z76" i="23" s="1"/>
  <c r="Y76" i="23"/>
  <c r="X76" i="23" s="1"/>
  <c r="H46" i="2"/>
  <c r="J39" i="31" s="1"/>
  <c r="K39" i="31" s="1"/>
  <c r="L39" i="31" s="1"/>
  <c r="M39" i="31" s="1"/>
  <c r="N39" i="31" s="1"/>
  <c r="O39" i="31" s="1"/>
  <c r="P46" i="2"/>
  <c r="T38" i="31" s="1"/>
  <c r="Y60" i="23"/>
  <c r="X60" i="23" s="1"/>
  <c r="AA60" i="23"/>
  <c r="Z60" i="23" s="1"/>
  <c r="P70" i="43"/>
  <c r="AA73" i="23"/>
  <c r="Z73" i="23" s="1"/>
  <c r="Y73" i="23"/>
  <c r="X73" i="23" s="1"/>
  <c r="P78" i="43"/>
  <c r="AA80" i="23"/>
  <c r="Z80" i="23" s="1"/>
  <c r="Y80" i="23"/>
  <c r="X80" i="23" s="1"/>
  <c r="AA48" i="23"/>
  <c r="Z48" i="23" s="1"/>
  <c r="Y48" i="23"/>
  <c r="X48" i="23" s="1"/>
  <c r="U46" i="2"/>
  <c r="Y38" i="31" s="1"/>
  <c r="I46" i="2"/>
  <c r="Q46" i="2"/>
  <c r="U38" i="31" s="1"/>
  <c r="Y55" i="23"/>
  <c r="X55" i="23" s="1"/>
  <c r="AA55" i="23"/>
  <c r="Z55" i="23" s="1"/>
  <c r="Y65" i="23"/>
  <c r="X65" i="23" s="1"/>
  <c r="AA65" i="23"/>
  <c r="Z65" i="23" s="1"/>
  <c r="P62" i="43"/>
  <c r="Y70" i="23"/>
  <c r="X70" i="23" s="1"/>
  <c r="AA70" i="23"/>
  <c r="Z70" i="23" s="1"/>
  <c r="AA77" i="23"/>
  <c r="Z77" i="23" s="1"/>
  <c r="Y77" i="23"/>
  <c r="X77" i="23" s="1"/>
  <c r="Y45" i="23"/>
  <c r="X45" i="23" s="1"/>
  <c r="AA45" i="23"/>
  <c r="Z45" i="23" s="1"/>
  <c r="Y64" i="23"/>
  <c r="X64" i="23" s="1"/>
  <c r="AA64" i="23"/>
  <c r="Z64" i="23" s="1"/>
  <c r="AA44" i="23"/>
  <c r="Z44" i="23" s="1"/>
  <c r="Y44" i="23"/>
  <c r="X44" i="23" s="1"/>
  <c r="B46" i="2"/>
  <c r="J36" i="31" s="1"/>
  <c r="J46" i="2"/>
  <c r="R46" i="2"/>
  <c r="V38" i="31" s="1"/>
  <c r="AA52" i="23"/>
  <c r="Z52" i="23" s="1"/>
  <c r="Y52" i="23"/>
  <c r="X52" i="23" s="1"/>
  <c r="Y62" i="23"/>
  <c r="X62" i="23" s="1"/>
  <c r="AA62" i="23"/>
  <c r="Z62" i="23" s="1"/>
  <c r="AA54" i="23"/>
  <c r="Z54" i="23" s="1"/>
  <c r="Y54" i="23"/>
  <c r="X54" i="23" s="1"/>
  <c r="Y61" i="23"/>
  <c r="X61" i="23" s="1"/>
  <c r="AA61" i="23"/>
  <c r="Z61" i="23" s="1"/>
  <c r="AA49" i="23"/>
  <c r="Z49" i="23" s="1"/>
  <c r="P48" i="43"/>
  <c r="Y49" i="23"/>
  <c r="X49" i="23" s="1"/>
  <c r="C46" i="2"/>
  <c r="K36" i="31" s="1"/>
  <c r="K46" i="2"/>
  <c r="P40" i="31" s="1"/>
  <c r="Q40" i="31" s="1"/>
  <c r="R40" i="31" s="1"/>
  <c r="S40" i="31" s="1"/>
  <c r="T40" i="31" s="1"/>
  <c r="U40" i="31" s="1"/>
  <c r="V40" i="31" s="1"/>
  <c r="W40" i="31" s="1"/>
  <c r="X40" i="31" s="1"/>
  <c r="Y40" i="31" s="1"/>
  <c r="S46" i="2"/>
  <c r="W38" i="31" s="1"/>
  <c r="P55" i="43"/>
  <c r="Y57" i="23"/>
  <c r="X57" i="23" s="1"/>
  <c r="AA57" i="23"/>
  <c r="Z57" i="23" s="1"/>
  <c r="AA72" i="23"/>
  <c r="Z72" i="23" s="1"/>
  <c r="Y72" i="23"/>
  <c r="X72" i="23" s="1"/>
  <c r="AA79" i="23"/>
  <c r="Z79" i="23" s="1"/>
  <c r="Y79" i="23"/>
  <c r="X79" i="23" s="1"/>
  <c r="AA47" i="23"/>
  <c r="Z47" i="23" s="1"/>
  <c r="Y47" i="23"/>
  <c r="X47" i="23" s="1"/>
  <c r="B94" i="16"/>
  <c r="AA46" i="2" l="1"/>
  <c r="Z46" i="2" s="1"/>
  <c r="Y46" i="2"/>
  <c r="X46" i="2" s="1"/>
  <c r="D53" i="1" l="1"/>
  <c r="L53" i="1"/>
  <c r="T53" i="1"/>
  <c r="G54" i="1"/>
  <c r="O54" i="1"/>
  <c r="C58" i="1"/>
  <c r="K58" i="1"/>
  <c r="M58" i="1"/>
  <c r="E53" i="1"/>
  <c r="M53" i="1"/>
  <c r="U53" i="1"/>
  <c r="H54" i="1"/>
  <c r="P54" i="1"/>
  <c r="C55" i="1"/>
  <c r="K55" i="1"/>
  <c r="F56" i="1"/>
  <c r="G53" i="1"/>
  <c r="O53" i="1"/>
  <c r="B54" i="1"/>
  <c r="J54" i="1"/>
  <c r="R54" i="1"/>
  <c r="C57" i="1"/>
  <c r="K57" i="1"/>
  <c r="F53" i="1"/>
  <c r="H53" i="1"/>
  <c r="C54" i="1"/>
  <c r="I53" i="1"/>
  <c r="Q53" i="1"/>
  <c r="D54" i="1"/>
  <c r="L54" i="1"/>
  <c r="T54" i="1"/>
  <c r="B53" i="1"/>
  <c r="J53" i="1"/>
  <c r="R53" i="1"/>
  <c r="E54" i="1"/>
  <c r="M54" i="1"/>
  <c r="U54" i="1"/>
  <c r="C56" i="1"/>
  <c r="K56" i="1"/>
  <c r="I58" i="1"/>
  <c r="N53" i="1"/>
  <c r="V53" i="1"/>
  <c r="E58" i="1"/>
  <c r="C53" i="1"/>
  <c r="K53" i="1"/>
  <c r="F54" i="1"/>
  <c r="N54" i="1"/>
  <c r="L55" i="1"/>
  <c r="S55" i="1"/>
  <c r="D55" i="1"/>
  <c r="T55" i="1"/>
  <c r="G56" i="1"/>
  <c r="O56" i="1"/>
  <c r="H55" i="1"/>
  <c r="P55" i="1"/>
  <c r="U55" i="1"/>
  <c r="S53" i="1"/>
  <c r="V54" i="1"/>
  <c r="I55" i="1"/>
  <c r="Q55" i="1"/>
  <c r="D56" i="1"/>
  <c r="L56" i="1"/>
  <c r="T56" i="1"/>
  <c r="G57" i="1"/>
  <c r="B58" i="1"/>
  <c r="J58" i="1"/>
  <c r="R58" i="1"/>
  <c r="B55" i="1"/>
  <c r="J55" i="1"/>
  <c r="R55" i="1"/>
  <c r="E56" i="1"/>
  <c r="M56" i="1"/>
  <c r="U56" i="1"/>
  <c r="E55" i="1"/>
  <c r="M55" i="1"/>
  <c r="H56" i="1"/>
  <c r="P56" i="1"/>
  <c r="F58" i="1"/>
  <c r="N58" i="1"/>
  <c r="V58" i="1"/>
  <c r="O57" i="1"/>
  <c r="P53" i="1"/>
  <c r="I54" i="1"/>
  <c r="S54" i="1"/>
  <c r="F55" i="1"/>
  <c r="N55" i="1"/>
  <c r="V55" i="1"/>
  <c r="I56" i="1"/>
  <c r="Q56" i="1"/>
  <c r="D57" i="1"/>
  <c r="L57" i="1"/>
  <c r="T57" i="1"/>
  <c r="G58" i="1"/>
  <c r="O58" i="1"/>
  <c r="G55" i="1"/>
  <c r="O55" i="1"/>
  <c r="B56" i="1"/>
  <c r="J56" i="1"/>
  <c r="H58" i="1"/>
  <c r="R56" i="1"/>
  <c r="E57" i="1"/>
  <c r="M57" i="1"/>
  <c r="U57" i="1"/>
  <c r="P58" i="1"/>
  <c r="S56" i="1"/>
  <c r="F57" i="1"/>
  <c r="N57" i="1"/>
  <c r="V57" i="1"/>
  <c r="Q58" i="1"/>
  <c r="K54" i="1"/>
  <c r="H57" i="1"/>
  <c r="P57" i="1"/>
  <c r="S58" i="1"/>
  <c r="Q54" i="1"/>
  <c r="N56" i="1"/>
  <c r="V56" i="1"/>
  <c r="I57" i="1"/>
  <c r="Q57" i="1"/>
  <c r="D58" i="1"/>
  <c r="L58" i="1"/>
  <c r="T58" i="1"/>
  <c r="B57" i="1"/>
  <c r="J57" i="1"/>
  <c r="R57" i="1"/>
  <c r="U58" i="1"/>
  <c r="S57" i="1"/>
  <c r="I76" i="43" l="1"/>
  <c r="AA53" i="1"/>
  <c r="Z53" i="1" s="1"/>
  <c r="Y53" i="1"/>
  <c r="X53" i="1" s="1"/>
  <c r="AA57" i="1"/>
  <c r="Z57" i="1" s="1"/>
  <c r="Y57" i="1"/>
  <c r="X57" i="1" s="1"/>
  <c r="AA54" i="1"/>
  <c r="Z54" i="1" s="1"/>
  <c r="Y54" i="1"/>
  <c r="X54" i="1" s="1"/>
  <c r="Y56" i="1"/>
  <c r="X56" i="1" s="1"/>
  <c r="AA56" i="1"/>
  <c r="Z56" i="1" s="1"/>
  <c r="Y55" i="1"/>
  <c r="X55" i="1" s="1"/>
  <c r="AA55" i="1"/>
  <c r="Z55" i="1" s="1"/>
  <c r="Y58" i="1"/>
  <c r="X58" i="1" s="1"/>
  <c r="AA58" i="1"/>
  <c r="Z58" i="1" s="1"/>
  <c r="V122" i="23" l="1"/>
  <c r="U122" i="23"/>
  <c r="T122" i="23"/>
  <c r="S122" i="23"/>
  <c r="R122" i="23"/>
  <c r="Q122" i="23"/>
  <c r="P122" i="23"/>
  <c r="O122" i="23"/>
  <c r="N122" i="23"/>
  <c r="M122" i="23"/>
  <c r="L122" i="23"/>
  <c r="K122" i="23"/>
  <c r="J122" i="23"/>
  <c r="I122" i="23"/>
  <c r="H122" i="23"/>
  <c r="G122" i="23"/>
  <c r="F122" i="23"/>
  <c r="E122" i="23"/>
  <c r="D122" i="23"/>
  <c r="C122" i="23"/>
  <c r="B122" i="23"/>
  <c r="V115" i="23"/>
  <c r="U115" i="23"/>
  <c r="T115" i="23"/>
  <c r="S115" i="23"/>
  <c r="R115" i="23"/>
  <c r="Q115" i="23"/>
  <c r="P115" i="23"/>
  <c r="O115" i="23"/>
  <c r="N115" i="23"/>
  <c r="M115" i="23"/>
  <c r="L115" i="23"/>
  <c r="K115" i="23"/>
  <c r="J115" i="23"/>
  <c r="I115" i="23"/>
  <c r="H115" i="23"/>
  <c r="G115" i="23"/>
  <c r="F115" i="23"/>
  <c r="E115" i="23"/>
  <c r="D115" i="23"/>
  <c r="C115" i="23"/>
  <c r="B115" i="23"/>
  <c r="V107" i="23"/>
  <c r="U107" i="23"/>
  <c r="T107" i="23"/>
  <c r="S107" i="23"/>
  <c r="R107" i="23"/>
  <c r="Q107" i="23"/>
  <c r="P107" i="23"/>
  <c r="O107" i="23"/>
  <c r="N107" i="23"/>
  <c r="M107" i="23"/>
  <c r="L107" i="23"/>
  <c r="G107" i="23"/>
  <c r="F107" i="23"/>
  <c r="E107" i="23"/>
  <c r="D107" i="23"/>
  <c r="C107" i="23"/>
  <c r="B107" i="23"/>
  <c r="V99" i="23"/>
  <c r="U99" i="23"/>
  <c r="T99" i="23"/>
  <c r="S99" i="23"/>
  <c r="R99" i="23"/>
  <c r="Q99" i="23"/>
  <c r="P99" i="23"/>
  <c r="O99" i="23"/>
  <c r="N99" i="23"/>
  <c r="M99" i="23"/>
  <c r="L99" i="23"/>
  <c r="K99" i="23"/>
  <c r="J99" i="23"/>
  <c r="I99" i="23"/>
  <c r="H99" i="23"/>
  <c r="G99" i="23"/>
  <c r="F99" i="23"/>
  <c r="E99" i="23"/>
  <c r="D99" i="23"/>
  <c r="C99" i="23"/>
  <c r="B99" i="23"/>
  <c r="V91" i="23"/>
  <c r="U91" i="23"/>
  <c r="T91" i="23"/>
  <c r="S91" i="23"/>
  <c r="R91" i="23"/>
  <c r="Q91" i="23"/>
  <c r="P91" i="23"/>
  <c r="O91" i="23"/>
  <c r="N91" i="23"/>
  <c r="M91" i="23"/>
  <c r="L91" i="23"/>
  <c r="K91" i="23"/>
  <c r="J91" i="23"/>
  <c r="I91" i="23"/>
  <c r="H91" i="23"/>
  <c r="G91" i="23"/>
  <c r="F91" i="23"/>
  <c r="E91" i="23"/>
  <c r="D91" i="23"/>
  <c r="C91" i="23"/>
  <c r="B91" i="23"/>
  <c r="V55" i="2"/>
  <c r="Q55" i="2"/>
  <c r="U46" i="31" s="1"/>
  <c r="P55" i="2"/>
  <c r="T46" i="31" s="1"/>
  <c r="N55" i="2"/>
  <c r="R46" i="31" s="1"/>
  <c r="L55" i="2"/>
  <c r="I55" i="2"/>
  <c r="H55" i="2"/>
  <c r="J47" i="31" s="1"/>
  <c r="K47" i="31" s="1"/>
  <c r="L47" i="31" s="1"/>
  <c r="M47" i="31" s="1"/>
  <c r="N47" i="31" s="1"/>
  <c r="O47" i="31" s="1"/>
  <c r="F55" i="2"/>
  <c r="N44" i="31" s="1"/>
  <c r="D55" i="2"/>
  <c r="L44" i="31" s="1"/>
  <c r="V115" i="1"/>
  <c r="U115" i="1"/>
  <c r="T115" i="1"/>
  <c r="S115" i="1"/>
  <c r="R115" i="1"/>
  <c r="Q115" i="1"/>
  <c r="P115" i="1"/>
  <c r="O115" i="1"/>
  <c r="N115" i="1"/>
  <c r="M115" i="1"/>
  <c r="L115" i="1"/>
  <c r="K115" i="1"/>
  <c r="J115" i="1"/>
  <c r="I115" i="1"/>
  <c r="H115" i="1"/>
  <c r="G115" i="1"/>
  <c r="F115" i="1"/>
  <c r="E115" i="1"/>
  <c r="D115" i="1"/>
  <c r="C115" i="1"/>
  <c r="B115" i="1"/>
  <c r="V91" i="1"/>
  <c r="U91" i="1"/>
  <c r="T91" i="1"/>
  <c r="S91" i="1"/>
  <c r="R91" i="1"/>
  <c r="Q91" i="1"/>
  <c r="P91" i="1"/>
  <c r="O91" i="1"/>
  <c r="N91" i="1"/>
  <c r="M91" i="1"/>
  <c r="L91" i="1"/>
  <c r="K91" i="1"/>
  <c r="J91" i="1"/>
  <c r="I91" i="1"/>
  <c r="H91" i="1"/>
  <c r="G91" i="1"/>
  <c r="F91" i="1"/>
  <c r="E91" i="1"/>
  <c r="D91" i="1"/>
  <c r="C91" i="1"/>
  <c r="B91" i="1"/>
  <c r="Y91" i="1" l="1"/>
  <c r="X91" i="1" s="1"/>
  <c r="AA91" i="1"/>
  <c r="Z91" i="1" s="1"/>
  <c r="G55" i="2"/>
  <c r="O45" i="31" s="1"/>
  <c r="O55" i="2"/>
  <c r="S46" i="31" s="1"/>
  <c r="B55" i="2"/>
  <c r="J44" i="31" s="1"/>
  <c r="J55" i="2"/>
  <c r="R55" i="2"/>
  <c r="V46" i="31" s="1"/>
  <c r="AA91" i="23"/>
  <c r="Z91" i="23" s="1"/>
  <c r="Y91" i="23"/>
  <c r="X91" i="23" s="1"/>
  <c r="C55" i="2"/>
  <c r="K44" i="31" s="1"/>
  <c r="K55" i="2"/>
  <c r="P48" i="31" s="1"/>
  <c r="Q48" i="31" s="1"/>
  <c r="R48" i="31" s="1"/>
  <c r="S48" i="31" s="1"/>
  <c r="T48" i="31" s="1"/>
  <c r="U48" i="31" s="1"/>
  <c r="V48" i="31" s="1"/>
  <c r="W48" i="31" s="1"/>
  <c r="X48" i="31" s="1"/>
  <c r="Y48" i="31" s="1"/>
  <c r="S55" i="2"/>
  <c r="W46" i="31" s="1"/>
  <c r="Y99" i="23"/>
  <c r="X99" i="23" s="1"/>
  <c r="AA99" i="23"/>
  <c r="Z99" i="23" s="1"/>
  <c r="P46" i="31"/>
  <c r="T55" i="2"/>
  <c r="X46" i="31" s="1"/>
  <c r="E55" i="2"/>
  <c r="M44" i="31" s="1"/>
  <c r="M55" i="2"/>
  <c r="Q46" i="31" s="1"/>
  <c r="U55" i="2"/>
  <c r="Y46" i="31" s="1"/>
  <c r="Y115" i="1"/>
  <c r="X115" i="1" s="1"/>
  <c r="AA115" i="1"/>
  <c r="Z115" i="1" s="1"/>
  <c r="Y107" i="23"/>
  <c r="X107" i="23" s="1"/>
  <c r="AA107" i="23"/>
  <c r="Z107" i="23" s="1"/>
  <c r="AA115" i="23"/>
  <c r="Z115" i="23" s="1"/>
  <c r="Y115" i="23"/>
  <c r="X115" i="23" s="1"/>
  <c r="Y122" i="23"/>
  <c r="X122" i="23" s="1"/>
  <c r="AA122" i="23"/>
  <c r="Z122" i="23" s="1"/>
  <c r="B45" i="2"/>
  <c r="J45" i="2"/>
  <c r="R45" i="2"/>
  <c r="F9" i="1"/>
  <c r="N4" i="30" s="1"/>
  <c r="N9" i="1"/>
  <c r="R6" i="30" s="1"/>
  <c r="H45" i="2"/>
  <c r="I45" i="2"/>
  <c r="Q45" i="2"/>
  <c r="H54" i="2"/>
  <c r="P54" i="2"/>
  <c r="I54" i="2"/>
  <c r="Q54" i="2"/>
  <c r="D45" i="2"/>
  <c r="L45" i="2"/>
  <c r="T45" i="2"/>
  <c r="G45" i="2"/>
  <c r="Q9" i="1"/>
  <c r="U6" i="30" s="1"/>
  <c r="O45" i="2"/>
  <c r="H9" i="1"/>
  <c r="J7" i="30" s="1"/>
  <c r="K7" i="30" s="1"/>
  <c r="L7" i="30" s="1"/>
  <c r="M7" i="30" s="1"/>
  <c r="N7" i="30" s="1"/>
  <c r="O7" i="30" s="1"/>
  <c r="I9" i="1"/>
  <c r="V9" i="1"/>
  <c r="B54" i="2"/>
  <c r="J54" i="2"/>
  <c r="R54" i="2"/>
  <c r="C45" i="2"/>
  <c r="K45" i="2"/>
  <c r="S45" i="2"/>
  <c r="P45" i="2"/>
  <c r="R9" i="1"/>
  <c r="V6" i="30" s="1"/>
  <c r="C9" i="1"/>
  <c r="K4" i="30" s="1"/>
  <c r="K9" i="1"/>
  <c r="P8" i="30" s="1"/>
  <c r="Q8" i="30" s="1"/>
  <c r="R8" i="30" s="1"/>
  <c r="S8" i="30" s="1"/>
  <c r="T8" i="30" s="1"/>
  <c r="U8" i="30" s="1"/>
  <c r="V8" i="30" s="1"/>
  <c r="W8" i="30" s="1"/>
  <c r="X8" i="30" s="1"/>
  <c r="Y8" i="30" s="1"/>
  <c r="S9" i="1"/>
  <c r="W6" i="30" s="1"/>
  <c r="C54" i="2"/>
  <c r="K54" i="2"/>
  <c r="S54" i="2"/>
  <c r="B9" i="1"/>
  <c r="J4" i="30" s="1"/>
  <c r="D9" i="1"/>
  <c r="L4" i="30" s="1"/>
  <c r="L9" i="1"/>
  <c r="T9" i="1"/>
  <c r="X6" i="30" s="1"/>
  <c r="B33" i="1"/>
  <c r="J28" i="30" s="1"/>
  <c r="J33" i="1"/>
  <c r="R33" i="1"/>
  <c r="V30" i="30" s="1"/>
  <c r="D54" i="2"/>
  <c r="L54" i="2"/>
  <c r="T54" i="2"/>
  <c r="E45" i="2"/>
  <c r="M45" i="2"/>
  <c r="U45" i="2"/>
  <c r="J9" i="1"/>
  <c r="E9" i="1"/>
  <c r="M4" i="30" s="1"/>
  <c r="M9" i="1"/>
  <c r="Q6" i="30" s="1"/>
  <c r="U9" i="1"/>
  <c r="Y6" i="30" s="1"/>
  <c r="C33" i="1"/>
  <c r="K28" i="30" s="1"/>
  <c r="K33" i="1"/>
  <c r="P32" i="30" s="1"/>
  <c r="Q32" i="30" s="1"/>
  <c r="R32" i="30" s="1"/>
  <c r="S32" i="30" s="1"/>
  <c r="T32" i="30" s="1"/>
  <c r="U32" i="30" s="1"/>
  <c r="V32" i="30" s="1"/>
  <c r="W32" i="30" s="1"/>
  <c r="X32" i="30" s="1"/>
  <c r="Y32" i="30" s="1"/>
  <c r="E54" i="2"/>
  <c r="M54" i="2"/>
  <c r="U54" i="2"/>
  <c r="F45" i="2"/>
  <c r="N45" i="2"/>
  <c r="V45" i="2"/>
  <c r="P9" i="1"/>
  <c r="T6" i="30" s="1"/>
  <c r="F54" i="2"/>
  <c r="N54" i="2"/>
  <c r="V54" i="2"/>
  <c r="G54" i="2"/>
  <c r="O54" i="2"/>
  <c r="G9" i="1"/>
  <c r="O5" i="30" s="1"/>
  <c r="O9" i="1"/>
  <c r="S6" i="30" s="1"/>
  <c r="D33" i="1"/>
  <c r="L28" i="30" s="1"/>
  <c r="L33" i="1"/>
  <c r="T33" i="1"/>
  <c r="X30" i="30" s="1"/>
  <c r="P33" i="1"/>
  <c r="T30" i="30" s="1"/>
  <c r="S33" i="1"/>
  <c r="W30" i="30" s="1"/>
  <c r="E33" i="1"/>
  <c r="M28" i="30" s="1"/>
  <c r="M33" i="1"/>
  <c r="Q30" i="30" s="1"/>
  <c r="U33" i="1"/>
  <c r="Y30" i="30" s="1"/>
  <c r="O33" i="1"/>
  <c r="S30" i="30" s="1"/>
  <c r="F33" i="1"/>
  <c r="N28" i="30" s="1"/>
  <c r="N33" i="1"/>
  <c r="R30" i="30" s="1"/>
  <c r="V33" i="1"/>
  <c r="G33" i="1"/>
  <c r="O29" i="30" s="1"/>
  <c r="I33" i="1"/>
  <c r="Q33" i="1"/>
  <c r="U30" i="30" s="1"/>
  <c r="H33" i="1"/>
  <c r="J31" i="30" s="1"/>
  <c r="K31" i="30" s="1"/>
  <c r="L31" i="30" s="1"/>
  <c r="M31" i="30" s="1"/>
  <c r="N31" i="30" s="1"/>
  <c r="O31" i="30" s="1"/>
  <c r="I107" i="23"/>
  <c r="H107" i="23"/>
  <c r="K107" i="23"/>
  <c r="Y55" i="2" l="1"/>
  <c r="X55" i="2" s="1"/>
  <c r="AA54" i="2"/>
  <c r="Z54" i="2" s="1"/>
  <c r="Y54" i="2"/>
  <c r="X54" i="2" s="1"/>
  <c r="P6" i="30"/>
  <c r="Y9" i="1"/>
  <c r="X9" i="1" s="1"/>
  <c r="AA9" i="1"/>
  <c r="Z9" i="1" s="1"/>
  <c r="P30" i="30"/>
  <c r="Y33" i="1"/>
  <c r="X33" i="1" s="1"/>
  <c r="AA33" i="1"/>
  <c r="Z33" i="1" s="1"/>
  <c r="AA45" i="2"/>
  <c r="Z45" i="2" s="1"/>
  <c r="Y45" i="2"/>
  <c r="X45" i="2" s="1"/>
  <c r="AA55" i="2"/>
  <c r="Z55" i="2" s="1"/>
  <c r="J107" i="23"/>
  <c r="V99" i="1"/>
  <c r="U99" i="1"/>
  <c r="T99" i="1"/>
  <c r="S99" i="1"/>
  <c r="R99" i="1"/>
  <c r="Q99" i="1"/>
  <c r="P99" i="1"/>
  <c r="O99" i="1"/>
  <c r="N99" i="1"/>
  <c r="M99" i="1"/>
  <c r="L99" i="1"/>
  <c r="K99" i="1"/>
  <c r="J99" i="1"/>
  <c r="I99" i="1"/>
  <c r="H99" i="1"/>
  <c r="G99" i="1"/>
  <c r="F99" i="1"/>
  <c r="E99" i="1"/>
  <c r="D99" i="1"/>
  <c r="C99" i="1"/>
  <c r="B99" i="1"/>
  <c r="U10" i="2"/>
  <c r="M10" i="2"/>
  <c r="E10" i="2"/>
  <c r="M4" i="31" s="1"/>
  <c r="C10" i="2" l="1"/>
  <c r="K4" i="31" s="1"/>
  <c r="K10" i="2"/>
  <c r="S10" i="2"/>
  <c r="H88" i="13"/>
  <c r="H57" i="16"/>
  <c r="J56" i="44" s="1"/>
  <c r="H49" i="16"/>
  <c r="J49" i="44" s="1"/>
  <c r="P88" i="13"/>
  <c r="P57" i="16"/>
  <c r="T55" i="44" s="1"/>
  <c r="P49" i="16"/>
  <c r="T48" i="44" s="1"/>
  <c r="C60" i="4"/>
  <c r="C41" i="23"/>
  <c r="K60" i="4"/>
  <c r="K41" i="23"/>
  <c r="S60" i="4"/>
  <c r="S41" i="23"/>
  <c r="AA99" i="1"/>
  <c r="Z99" i="1" s="1"/>
  <c r="Y99" i="1"/>
  <c r="X99" i="1" s="1"/>
  <c r="D10" i="2"/>
  <c r="L4" i="31" s="1"/>
  <c r="L10" i="2"/>
  <c r="T10" i="2"/>
  <c r="I88" i="13"/>
  <c r="I57" i="16"/>
  <c r="I49" i="16"/>
  <c r="Q88" i="13"/>
  <c r="Q49" i="16"/>
  <c r="U48" i="44" s="1"/>
  <c r="Q57" i="16"/>
  <c r="U55" i="44" s="1"/>
  <c r="D60" i="4"/>
  <c r="D41" i="23"/>
  <c r="K80" i="16"/>
  <c r="J80" i="16"/>
  <c r="L60" i="4"/>
  <c r="L41" i="23"/>
  <c r="T60" i="4"/>
  <c r="T41" i="23"/>
  <c r="B88" i="13"/>
  <c r="B57" i="16"/>
  <c r="J53" i="44" s="1"/>
  <c r="B49" i="16"/>
  <c r="J46" i="44" s="1"/>
  <c r="R88" i="13"/>
  <c r="R57" i="16"/>
  <c r="V55" i="44" s="1"/>
  <c r="R49" i="16"/>
  <c r="V48" i="44" s="1"/>
  <c r="E60" i="4"/>
  <c r="E41" i="23"/>
  <c r="M60" i="4"/>
  <c r="M41" i="23"/>
  <c r="U60" i="4"/>
  <c r="U41" i="23"/>
  <c r="F10" i="2"/>
  <c r="N4" i="31" s="1"/>
  <c r="N10" i="2"/>
  <c r="V10" i="2"/>
  <c r="C88" i="13"/>
  <c r="C49" i="16"/>
  <c r="K46" i="44" s="1"/>
  <c r="C57" i="16"/>
  <c r="K53" i="44" s="1"/>
  <c r="K88" i="13"/>
  <c r="K57" i="16"/>
  <c r="P57" i="44" s="1"/>
  <c r="K49" i="16"/>
  <c r="P50" i="44" s="1"/>
  <c r="S88" i="13"/>
  <c r="S49" i="16"/>
  <c r="W48" i="44" s="1"/>
  <c r="S57" i="16"/>
  <c r="W55" i="44" s="1"/>
  <c r="F60" i="4"/>
  <c r="F41" i="23"/>
  <c r="N60" i="4"/>
  <c r="N41" i="23"/>
  <c r="V60" i="4"/>
  <c r="V41" i="23"/>
  <c r="G10" i="2"/>
  <c r="O10" i="2"/>
  <c r="D88" i="13"/>
  <c r="D49" i="16"/>
  <c r="L46" i="44" s="1"/>
  <c r="D57" i="16"/>
  <c r="L53" i="44" s="1"/>
  <c r="L88" i="13"/>
  <c r="L57" i="16"/>
  <c r="P55" i="44" s="1"/>
  <c r="L49" i="16"/>
  <c r="P48" i="44" s="1"/>
  <c r="T88" i="13"/>
  <c r="T49" i="16"/>
  <c r="X48" i="44" s="1"/>
  <c r="T57" i="16"/>
  <c r="X55" i="44" s="1"/>
  <c r="G60" i="4"/>
  <c r="G41" i="23"/>
  <c r="O60" i="4"/>
  <c r="O41" i="23"/>
  <c r="H10" i="2"/>
  <c r="P10" i="2"/>
  <c r="E88" i="13"/>
  <c r="E49" i="16"/>
  <c r="M46" i="44" s="1"/>
  <c r="E57" i="16"/>
  <c r="M53" i="44" s="1"/>
  <c r="M88" i="13"/>
  <c r="M57" i="16"/>
  <c r="Q55" i="44" s="1"/>
  <c r="M49" i="16"/>
  <c r="Q48" i="44" s="1"/>
  <c r="U88" i="13"/>
  <c r="U49" i="16"/>
  <c r="Y48" i="44" s="1"/>
  <c r="U57" i="16"/>
  <c r="Y55" i="44" s="1"/>
  <c r="H60" i="4"/>
  <c r="H41" i="23"/>
  <c r="P60" i="4"/>
  <c r="P41" i="23"/>
  <c r="J88" i="13"/>
  <c r="J57" i="16"/>
  <c r="J49" i="16"/>
  <c r="I10" i="2"/>
  <c r="Q10" i="2"/>
  <c r="F88" i="13"/>
  <c r="F57" i="16"/>
  <c r="N53" i="44" s="1"/>
  <c r="F49" i="16"/>
  <c r="N46" i="44" s="1"/>
  <c r="N88" i="13"/>
  <c r="N57" i="16"/>
  <c r="R55" i="44" s="1"/>
  <c r="N49" i="16"/>
  <c r="R48" i="44" s="1"/>
  <c r="V88" i="13"/>
  <c r="V57" i="16"/>
  <c r="V49" i="16"/>
  <c r="I60" i="4"/>
  <c r="I41" i="23"/>
  <c r="Q60" i="4"/>
  <c r="Q41" i="23"/>
  <c r="B10" i="2"/>
  <c r="J4" i="31" s="1"/>
  <c r="J10" i="2"/>
  <c r="R10" i="2"/>
  <c r="G88" i="13"/>
  <c r="G49" i="16"/>
  <c r="O47" i="44" s="1"/>
  <c r="G57" i="16"/>
  <c r="O54" i="44" s="1"/>
  <c r="O88" i="13"/>
  <c r="O57" i="16"/>
  <c r="S55" i="44" s="1"/>
  <c r="O49" i="16"/>
  <c r="S48" i="44" s="1"/>
  <c r="H80" i="16"/>
  <c r="I80" i="16"/>
  <c r="B60" i="4"/>
  <c r="B41" i="23"/>
  <c r="J60" i="4"/>
  <c r="J41" i="23"/>
  <c r="R60" i="4"/>
  <c r="R41" i="23"/>
  <c r="H11" i="26"/>
  <c r="H10" i="26"/>
  <c r="I18" i="26"/>
  <c r="I16" i="26"/>
  <c r="I14" i="26"/>
  <c r="I12" i="26"/>
  <c r="I15" i="26"/>
  <c r="I19" i="26"/>
  <c r="H18" i="26"/>
  <c r="H16" i="26"/>
  <c r="H14" i="26"/>
  <c r="H12" i="26"/>
  <c r="I13" i="26"/>
  <c r="I11" i="26"/>
  <c r="H17" i="26"/>
  <c r="H19" i="26"/>
  <c r="H15" i="26"/>
  <c r="I17" i="26"/>
  <c r="H13" i="26"/>
  <c r="I10" i="26"/>
  <c r="V19" i="26"/>
  <c r="V18" i="26"/>
  <c r="V10" i="26"/>
  <c r="K18" i="26"/>
  <c r="K16" i="26"/>
  <c r="K14" i="26"/>
  <c r="K12" i="26"/>
  <c r="K19" i="26"/>
  <c r="J18" i="26"/>
  <c r="J16" i="26"/>
  <c r="V17" i="26"/>
  <c r="J14" i="26"/>
  <c r="V16" i="26"/>
  <c r="J19" i="26"/>
  <c r="J10" i="26"/>
  <c r="V11" i="26"/>
  <c r="J12" i="26"/>
  <c r="V15" i="26"/>
  <c r="K10" i="26"/>
  <c r="V14" i="26"/>
  <c r="K17" i="26"/>
  <c r="K15" i="26"/>
  <c r="K13" i="26"/>
  <c r="K11" i="26"/>
  <c r="V13" i="26"/>
  <c r="J17" i="26"/>
  <c r="J15" i="26"/>
  <c r="J13" i="26"/>
  <c r="J11" i="26"/>
  <c r="V12" i="26"/>
  <c r="R34" i="4"/>
  <c r="V30" i="34" s="1"/>
  <c r="K17" i="1"/>
  <c r="P16" i="30" s="1"/>
  <c r="Q16" i="30" s="1"/>
  <c r="R16" i="30" s="1"/>
  <c r="S16" i="30" s="1"/>
  <c r="T16" i="30" s="1"/>
  <c r="U16" i="30" s="1"/>
  <c r="V16" i="30" s="1"/>
  <c r="W16" i="30" s="1"/>
  <c r="X16" i="30" s="1"/>
  <c r="Y16" i="30" s="1"/>
  <c r="D17" i="1"/>
  <c r="L12" i="30" s="1"/>
  <c r="D34" i="4"/>
  <c r="L28" i="34" s="1"/>
  <c r="L34" i="4"/>
  <c r="T34" i="4"/>
  <c r="X30" i="34" s="1"/>
  <c r="V25" i="1"/>
  <c r="C25" i="1"/>
  <c r="K20" i="30" s="1"/>
  <c r="F34" i="4"/>
  <c r="N28" i="34" s="1"/>
  <c r="N34" i="4"/>
  <c r="R30" i="34" s="1"/>
  <c r="V34" i="4"/>
  <c r="G34" i="4"/>
  <c r="O29" i="34" s="1"/>
  <c r="O34" i="4"/>
  <c r="S30" i="34" s="1"/>
  <c r="B34" i="4"/>
  <c r="J28" i="34" s="1"/>
  <c r="J34" i="4"/>
  <c r="H9" i="2"/>
  <c r="J7" i="31" s="1"/>
  <c r="K7" i="31" s="1"/>
  <c r="L7" i="31" s="1"/>
  <c r="M7" i="31" s="1"/>
  <c r="N7" i="31" s="1"/>
  <c r="O7" i="31" s="1"/>
  <c r="P9" i="2"/>
  <c r="T6" i="31" s="1"/>
  <c r="G17" i="1"/>
  <c r="O13" i="30" s="1"/>
  <c r="O17" i="1"/>
  <c r="S14" i="30" s="1"/>
  <c r="E34" i="4"/>
  <c r="M28" i="34" s="1"/>
  <c r="M34" i="4"/>
  <c r="Q30" i="34" s="1"/>
  <c r="U34" i="4"/>
  <c r="Y30" i="34" s="1"/>
  <c r="C17" i="1"/>
  <c r="K12" i="30" s="1"/>
  <c r="K25" i="1"/>
  <c r="P24" i="30" s="1"/>
  <c r="Q24" i="30" s="1"/>
  <c r="R24" i="30" s="1"/>
  <c r="S24" i="30" s="1"/>
  <c r="T24" i="30" s="1"/>
  <c r="U24" i="30" s="1"/>
  <c r="V24" i="30" s="1"/>
  <c r="W24" i="30" s="1"/>
  <c r="X24" i="30" s="1"/>
  <c r="Y24" i="30" s="1"/>
  <c r="B17" i="1"/>
  <c r="J12" i="30" s="1"/>
  <c r="J17" i="1"/>
  <c r="R17" i="1"/>
  <c r="V14" i="30" s="1"/>
  <c r="H34" i="4"/>
  <c r="J31" i="34" s="1"/>
  <c r="K31" i="34" s="1"/>
  <c r="L31" i="34" s="1"/>
  <c r="M31" i="34" s="1"/>
  <c r="N31" i="34" s="1"/>
  <c r="O31" i="34" s="1"/>
  <c r="P34" i="4"/>
  <c r="T30" i="34" s="1"/>
  <c r="L17" i="1"/>
  <c r="I34" i="4"/>
  <c r="Q34" i="4"/>
  <c r="U30" i="34" s="1"/>
  <c r="S17" i="1"/>
  <c r="W14" i="30" s="1"/>
  <c r="T17" i="1"/>
  <c r="X14" i="30" s="1"/>
  <c r="C34" i="4"/>
  <c r="K28" i="34" s="1"/>
  <c r="K34" i="4"/>
  <c r="P32" i="34" s="1"/>
  <c r="Q32" i="34" s="1"/>
  <c r="R32" i="34" s="1"/>
  <c r="S32" i="34" s="1"/>
  <c r="T32" i="34" s="1"/>
  <c r="U32" i="34" s="1"/>
  <c r="V32" i="34" s="1"/>
  <c r="W32" i="34" s="1"/>
  <c r="X32" i="34" s="1"/>
  <c r="Y32" i="34" s="1"/>
  <c r="S34" i="4"/>
  <c r="W30" i="34" s="1"/>
  <c r="F17" i="1"/>
  <c r="N12" i="30" s="1"/>
  <c r="N17" i="1"/>
  <c r="R14" i="30" s="1"/>
  <c r="V17" i="1"/>
  <c r="I17" i="23"/>
  <c r="I33" i="23"/>
  <c r="I9" i="23"/>
  <c r="Q33" i="23"/>
  <c r="U30" i="43" s="1"/>
  <c r="Q17" i="23"/>
  <c r="U14" i="43" s="1"/>
  <c r="Q25" i="23"/>
  <c r="U22" i="43" s="1"/>
  <c r="Q9" i="23"/>
  <c r="U6" i="43" s="1"/>
  <c r="E25" i="1"/>
  <c r="M20" i="30" s="1"/>
  <c r="M25" i="1"/>
  <c r="Q22" i="30" s="1"/>
  <c r="U25" i="1"/>
  <c r="Y22" i="30" s="1"/>
  <c r="H123" i="1"/>
  <c r="P123" i="1"/>
  <c r="I9" i="2"/>
  <c r="Q9" i="2"/>
  <c r="U6" i="31" s="1"/>
  <c r="B9" i="23"/>
  <c r="J4" i="43" s="1"/>
  <c r="B33" i="23"/>
  <c r="J28" i="43" s="1"/>
  <c r="B25" i="23"/>
  <c r="J20" i="43" s="1"/>
  <c r="B17" i="23"/>
  <c r="J12" i="43" s="1"/>
  <c r="J33" i="23"/>
  <c r="J9" i="23"/>
  <c r="J17" i="23"/>
  <c r="R25" i="23"/>
  <c r="V22" i="43" s="1"/>
  <c r="R9" i="23"/>
  <c r="V6" i="43" s="1"/>
  <c r="R33" i="23"/>
  <c r="V30" i="43" s="1"/>
  <c r="R17" i="23"/>
  <c r="V14" i="43" s="1"/>
  <c r="I123" i="1"/>
  <c r="Q123" i="1"/>
  <c r="B123" i="1"/>
  <c r="R123" i="1"/>
  <c r="C9" i="2"/>
  <c r="K9" i="2"/>
  <c r="P8" i="31" s="1"/>
  <c r="Q8" i="31" s="1"/>
  <c r="R8" i="31" s="1"/>
  <c r="S8" i="31" s="1"/>
  <c r="T8" i="31" s="1"/>
  <c r="U8" i="31" s="1"/>
  <c r="V8" i="31" s="1"/>
  <c r="W8" i="31" s="1"/>
  <c r="X8" i="31" s="1"/>
  <c r="Y8" i="31" s="1"/>
  <c r="S9" i="2"/>
  <c r="W6" i="31" s="1"/>
  <c r="D25" i="23"/>
  <c r="L20" i="43" s="1"/>
  <c r="D9" i="23"/>
  <c r="L4" i="43" s="1"/>
  <c r="D33" i="23"/>
  <c r="L28" i="43" s="1"/>
  <c r="D17" i="23"/>
  <c r="L12" i="43" s="1"/>
  <c r="L25" i="23"/>
  <c r="L17" i="23"/>
  <c r="L9" i="23"/>
  <c r="L33" i="23"/>
  <c r="T25" i="23"/>
  <c r="X22" i="43" s="1"/>
  <c r="T17" i="23"/>
  <c r="X14" i="43" s="1"/>
  <c r="T9" i="23"/>
  <c r="X6" i="43" s="1"/>
  <c r="T33" i="23"/>
  <c r="X30" i="43" s="1"/>
  <c r="H25" i="1"/>
  <c r="J23" i="30" s="1"/>
  <c r="K23" i="30" s="1"/>
  <c r="L23" i="30" s="1"/>
  <c r="M23" i="30" s="1"/>
  <c r="N23" i="30" s="1"/>
  <c r="O23" i="30" s="1"/>
  <c r="P25" i="1"/>
  <c r="T22" i="30" s="1"/>
  <c r="F25" i="1"/>
  <c r="N20" i="30" s="1"/>
  <c r="C123" i="1"/>
  <c r="K123" i="1"/>
  <c r="S123" i="1"/>
  <c r="E17" i="1"/>
  <c r="M12" i="30" s="1"/>
  <c r="M17" i="1"/>
  <c r="Q14" i="30" s="1"/>
  <c r="U17" i="1"/>
  <c r="Y14" i="30" s="1"/>
  <c r="H25" i="23"/>
  <c r="J23" i="43" s="1"/>
  <c r="K23" i="43" s="1"/>
  <c r="L23" i="43" s="1"/>
  <c r="M23" i="43" s="1"/>
  <c r="N23" i="43" s="1"/>
  <c r="O23" i="43" s="1"/>
  <c r="J9" i="2"/>
  <c r="K9" i="23"/>
  <c r="P8" i="43" s="1"/>
  <c r="Q8" i="43" s="1"/>
  <c r="R8" i="43" s="1"/>
  <c r="S8" i="43" s="1"/>
  <c r="T8" i="43" s="1"/>
  <c r="U8" i="43" s="1"/>
  <c r="V8" i="43" s="1"/>
  <c r="W8" i="43" s="1"/>
  <c r="X8" i="43" s="1"/>
  <c r="Y8" i="43" s="1"/>
  <c r="K17" i="23"/>
  <c r="P16" i="43" s="1"/>
  <c r="Q16" i="43" s="1"/>
  <c r="R16" i="43" s="1"/>
  <c r="S16" i="43" s="1"/>
  <c r="T16" i="43" s="1"/>
  <c r="U16" i="43" s="1"/>
  <c r="V16" i="43" s="1"/>
  <c r="W16" i="43" s="1"/>
  <c r="X16" i="43" s="1"/>
  <c r="Y16" i="43" s="1"/>
  <c r="K33" i="23"/>
  <c r="P32" i="43" s="1"/>
  <c r="Q32" i="43" s="1"/>
  <c r="R32" i="43" s="1"/>
  <c r="S32" i="43" s="1"/>
  <c r="T32" i="43" s="1"/>
  <c r="U32" i="43" s="1"/>
  <c r="V32" i="43" s="1"/>
  <c r="W32" i="43" s="1"/>
  <c r="X32" i="43" s="1"/>
  <c r="Y32" i="43" s="1"/>
  <c r="I25" i="23"/>
  <c r="D9" i="2"/>
  <c r="L9" i="2"/>
  <c r="T9" i="2"/>
  <c r="X6" i="31" s="1"/>
  <c r="E25" i="23"/>
  <c r="M20" i="43" s="1"/>
  <c r="E17" i="23"/>
  <c r="M12" i="43" s="1"/>
  <c r="E9" i="23"/>
  <c r="M4" i="43" s="1"/>
  <c r="E33" i="23"/>
  <c r="M28" i="43" s="1"/>
  <c r="M25" i="23"/>
  <c r="Q22" i="43" s="1"/>
  <c r="M17" i="23"/>
  <c r="Q14" i="43" s="1"/>
  <c r="M9" i="23"/>
  <c r="Q6" i="43" s="1"/>
  <c r="M33" i="23"/>
  <c r="Q30" i="43" s="1"/>
  <c r="U25" i="23"/>
  <c r="Y22" i="43" s="1"/>
  <c r="U17" i="23"/>
  <c r="Y14" i="43" s="1"/>
  <c r="U9" i="23"/>
  <c r="Y6" i="43" s="1"/>
  <c r="U33" i="23"/>
  <c r="Y30" i="43" s="1"/>
  <c r="I25" i="1"/>
  <c r="D123" i="1"/>
  <c r="L123" i="1"/>
  <c r="T123" i="1"/>
  <c r="O25" i="1"/>
  <c r="S22" i="30" s="1"/>
  <c r="E9" i="2"/>
  <c r="M9" i="2"/>
  <c r="Q6" i="31" s="1"/>
  <c r="U9" i="2"/>
  <c r="Y6" i="31" s="1"/>
  <c r="F17" i="23"/>
  <c r="N12" i="43" s="1"/>
  <c r="F25" i="23"/>
  <c r="N20" i="43" s="1"/>
  <c r="F9" i="23"/>
  <c r="N4" i="43" s="1"/>
  <c r="F33" i="23"/>
  <c r="N28" i="43" s="1"/>
  <c r="N17" i="23"/>
  <c r="R14" i="43" s="1"/>
  <c r="N25" i="23"/>
  <c r="R22" i="43" s="1"/>
  <c r="N33" i="23"/>
  <c r="R30" i="43" s="1"/>
  <c r="N9" i="23"/>
  <c r="R6" i="43" s="1"/>
  <c r="V17" i="23"/>
  <c r="V33" i="23"/>
  <c r="V25" i="23"/>
  <c r="V9" i="23"/>
  <c r="B25" i="1"/>
  <c r="J20" i="30" s="1"/>
  <c r="J25" i="1"/>
  <c r="R25" i="1"/>
  <c r="V22" i="30" s="1"/>
  <c r="E123" i="1"/>
  <c r="M123" i="1"/>
  <c r="U123" i="1"/>
  <c r="K25" i="23"/>
  <c r="P24" i="43" s="1"/>
  <c r="Q24" i="43" s="1"/>
  <c r="R24" i="43" s="1"/>
  <c r="S24" i="43" s="1"/>
  <c r="T24" i="43" s="1"/>
  <c r="U24" i="43" s="1"/>
  <c r="V24" i="43" s="1"/>
  <c r="W24" i="43" s="1"/>
  <c r="X24" i="43" s="1"/>
  <c r="Y24" i="43" s="1"/>
  <c r="B9" i="2"/>
  <c r="C25" i="23"/>
  <c r="K20" i="43" s="1"/>
  <c r="C9" i="23"/>
  <c r="K4" i="43" s="1"/>
  <c r="C33" i="23"/>
  <c r="K28" i="43" s="1"/>
  <c r="C17" i="23"/>
  <c r="K12" i="43" s="1"/>
  <c r="S25" i="23"/>
  <c r="W22" i="43" s="1"/>
  <c r="S9" i="23"/>
  <c r="W6" i="43" s="1"/>
  <c r="S33" i="23"/>
  <c r="W30" i="43" s="1"/>
  <c r="S17" i="23"/>
  <c r="W14" i="43" s="1"/>
  <c r="J123" i="1"/>
  <c r="F9" i="2"/>
  <c r="N9" i="2"/>
  <c r="R6" i="31" s="1"/>
  <c r="V9" i="2"/>
  <c r="G17" i="23"/>
  <c r="O13" i="43" s="1"/>
  <c r="G25" i="23"/>
  <c r="O21" i="43" s="1"/>
  <c r="G33" i="23"/>
  <c r="O29" i="43" s="1"/>
  <c r="G9" i="23"/>
  <c r="O5" i="43" s="1"/>
  <c r="O17" i="23"/>
  <c r="S14" i="43" s="1"/>
  <c r="O25" i="23"/>
  <c r="S22" i="43" s="1"/>
  <c r="O33" i="23"/>
  <c r="S30" i="43" s="1"/>
  <c r="O9" i="23"/>
  <c r="S6" i="43" s="1"/>
  <c r="S25" i="1"/>
  <c r="W22" i="30" s="1"/>
  <c r="N25" i="1"/>
  <c r="R22" i="30" s="1"/>
  <c r="F123" i="1"/>
  <c r="N123" i="1"/>
  <c r="V123" i="1"/>
  <c r="H17" i="1"/>
  <c r="J15" i="30" s="1"/>
  <c r="K15" i="30" s="1"/>
  <c r="L15" i="30" s="1"/>
  <c r="M15" i="30" s="1"/>
  <c r="N15" i="30" s="1"/>
  <c r="O15" i="30" s="1"/>
  <c r="P17" i="1"/>
  <c r="T14" i="30" s="1"/>
  <c r="R9" i="2"/>
  <c r="V6" i="31" s="1"/>
  <c r="G25" i="1"/>
  <c r="O21" i="30" s="1"/>
  <c r="G9" i="2"/>
  <c r="O5" i="31" s="1"/>
  <c r="O9" i="2"/>
  <c r="S6" i="31" s="1"/>
  <c r="H33" i="23"/>
  <c r="J31" i="43" s="1"/>
  <c r="K31" i="43" s="1"/>
  <c r="L31" i="43" s="1"/>
  <c r="M31" i="43" s="1"/>
  <c r="N31" i="43" s="1"/>
  <c r="O31" i="43" s="1"/>
  <c r="H17" i="23"/>
  <c r="J15" i="43" s="1"/>
  <c r="K15" i="43" s="1"/>
  <c r="L15" i="43" s="1"/>
  <c r="M15" i="43" s="1"/>
  <c r="N15" i="43" s="1"/>
  <c r="O15" i="43" s="1"/>
  <c r="H9" i="23"/>
  <c r="J7" i="43" s="1"/>
  <c r="K7" i="43" s="1"/>
  <c r="L7" i="43" s="1"/>
  <c r="M7" i="43" s="1"/>
  <c r="N7" i="43" s="1"/>
  <c r="O7" i="43" s="1"/>
  <c r="P33" i="23"/>
  <c r="T30" i="43" s="1"/>
  <c r="P17" i="23"/>
  <c r="T14" i="43" s="1"/>
  <c r="P9" i="23"/>
  <c r="T6" i="43" s="1"/>
  <c r="P25" i="23"/>
  <c r="T22" i="43" s="1"/>
  <c r="D25" i="1"/>
  <c r="L20" i="30" s="1"/>
  <c r="T25" i="1"/>
  <c r="X22" i="30" s="1"/>
  <c r="Q25" i="1"/>
  <c r="U22" i="30" s="1"/>
  <c r="G123" i="1"/>
  <c r="O123" i="1"/>
  <c r="I17" i="1"/>
  <c r="Q17" i="1"/>
  <c r="U14" i="30" s="1"/>
  <c r="J25" i="23"/>
  <c r="L25" i="1"/>
  <c r="Y60" i="4" l="1"/>
  <c r="X60" i="4" s="1"/>
  <c r="AA60" i="4"/>
  <c r="Z60" i="4" s="1"/>
  <c r="AA88" i="13"/>
  <c r="Z88" i="13" s="1"/>
  <c r="Y88" i="13"/>
  <c r="X88" i="13" s="1"/>
  <c r="P14" i="43"/>
  <c r="Y17" i="23"/>
  <c r="X17" i="23" s="1"/>
  <c r="AA17" i="23"/>
  <c r="Z17" i="23" s="1"/>
  <c r="P14" i="30"/>
  <c r="Y17" i="1"/>
  <c r="X17" i="1" s="1"/>
  <c r="AA17" i="1"/>
  <c r="Z17" i="1" s="1"/>
  <c r="AA34" i="4"/>
  <c r="Z34" i="4" s="1"/>
  <c r="Y34" i="4"/>
  <c r="X34" i="4" s="1"/>
  <c r="P30" i="34"/>
  <c r="P22" i="30"/>
  <c r="AA25" i="1"/>
  <c r="Z25" i="1" s="1"/>
  <c r="Y25" i="1"/>
  <c r="X25" i="1" s="1"/>
  <c r="Y123" i="1"/>
  <c r="X123" i="1" s="1"/>
  <c r="AA123" i="1"/>
  <c r="Z123" i="1" s="1"/>
  <c r="P22" i="43"/>
  <c r="AA25" i="23"/>
  <c r="Z25" i="23" s="1"/>
  <c r="Y25" i="23"/>
  <c r="X25" i="23" s="1"/>
  <c r="P30" i="43"/>
  <c r="AA33" i="23"/>
  <c r="Z33" i="23" s="1"/>
  <c r="Y33" i="23"/>
  <c r="X33" i="23" s="1"/>
  <c r="P6" i="43"/>
  <c r="AA9" i="23"/>
  <c r="Z9" i="23" s="1"/>
  <c r="Y9" i="23"/>
  <c r="X9" i="23" s="1"/>
  <c r="AA41" i="23"/>
  <c r="Z41" i="23" s="1"/>
  <c r="Y41" i="23"/>
  <c r="X41" i="23" s="1"/>
  <c r="P6" i="31"/>
  <c r="AA9" i="2"/>
  <c r="Z9" i="2" s="1"/>
  <c r="Y9" i="2"/>
  <c r="X9" i="2" s="1"/>
  <c r="Y10" i="2"/>
  <c r="X10" i="2" s="1"/>
  <c r="AA10" i="2"/>
  <c r="Z10" i="2" s="1"/>
  <c r="B15" i="14"/>
  <c r="J36" i="42" s="1"/>
  <c r="V15" i="14"/>
  <c r="U15" i="14"/>
  <c r="Y38" i="42" s="1"/>
  <c r="T15" i="14"/>
  <c r="X38" i="42" s="1"/>
  <c r="S15" i="14"/>
  <c r="W38" i="42" s="1"/>
  <c r="R15" i="14"/>
  <c r="V38" i="42" s="1"/>
  <c r="Q15" i="14"/>
  <c r="U38" i="42" s="1"/>
  <c r="P15" i="14"/>
  <c r="T38" i="42" s="1"/>
  <c r="O15" i="14"/>
  <c r="S38" i="42" s="1"/>
  <c r="N15" i="14"/>
  <c r="R38" i="42" s="1"/>
  <c r="M15" i="14"/>
  <c r="Q38" i="42" s="1"/>
  <c r="K15" i="14"/>
  <c r="P40" i="42" s="1"/>
  <c r="Q40" i="42" s="1"/>
  <c r="R40" i="42" s="1"/>
  <c r="S40" i="42" s="1"/>
  <c r="T40" i="42" s="1"/>
  <c r="U40" i="42" s="1"/>
  <c r="V40" i="42" s="1"/>
  <c r="W40" i="42" s="1"/>
  <c r="X40" i="42" s="1"/>
  <c r="Y40" i="42" s="1"/>
  <c r="J15" i="14"/>
  <c r="G15" i="14"/>
  <c r="O37" i="42" s="1"/>
  <c r="D15" i="14"/>
  <c r="L36" i="42" s="1"/>
  <c r="F15" i="14"/>
  <c r="N36" i="42" s="1"/>
  <c r="E15" i="14"/>
  <c r="M36" i="42" s="1"/>
  <c r="L15" i="14"/>
  <c r="P38" i="42" l="1"/>
  <c r="AA15" i="14"/>
  <c r="Z15" i="14" s="1"/>
  <c r="Y15" i="14"/>
  <c r="X15" i="14" s="1"/>
  <c r="V8" i="14" l="1"/>
  <c r="V7" i="14"/>
  <c r="V6" i="14"/>
  <c r="V5" i="14"/>
  <c r="V4" i="14"/>
  <c r="U7" i="14"/>
  <c r="U4" i="14"/>
  <c r="T4" i="14" l="1"/>
  <c r="S4" i="14"/>
  <c r="R4" i="14"/>
  <c r="P4" i="14"/>
  <c r="O4" i="14"/>
  <c r="N4" i="14"/>
  <c r="M4" i="14"/>
  <c r="L4" i="14"/>
  <c r="L5" i="14"/>
  <c r="L6" i="14"/>
  <c r="L7" i="14"/>
  <c r="L8" i="14"/>
  <c r="U5" i="14"/>
  <c r="U6" i="14"/>
  <c r="T6" i="14" l="1"/>
  <c r="T5" i="14"/>
  <c r="S6" i="14"/>
  <c r="S5" i="14"/>
  <c r="R5" i="14"/>
  <c r="R6" i="14"/>
  <c r="P5" i="14"/>
  <c r="P6" i="14"/>
  <c r="O6" i="14"/>
  <c r="O5" i="14"/>
  <c r="N5" i="14"/>
  <c r="N6" i="14"/>
  <c r="M5" i="14"/>
  <c r="M6" i="14"/>
  <c r="T7" i="14" l="1"/>
  <c r="T8" i="14"/>
  <c r="S8" i="14"/>
  <c r="S7" i="14"/>
  <c r="R8" i="14"/>
  <c r="R7" i="14"/>
  <c r="P8" i="14"/>
  <c r="P7" i="14"/>
  <c r="O7" i="14"/>
  <c r="O8" i="14"/>
  <c r="N8" i="14"/>
  <c r="N7" i="14"/>
  <c r="M7" i="14"/>
  <c r="M8" i="14"/>
  <c r="U8" i="14"/>
  <c r="O3" i="29" l="1"/>
  <c r="G3" i="29"/>
  <c r="L9" i="29" l="1"/>
  <c r="P6" i="55" s="1"/>
  <c r="D9" i="29"/>
  <c r="L4" i="55" s="1"/>
  <c r="N9" i="29"/>
  <c r="R6" i="55" s="1"/>
  <c r="U9" i="29"/>
  <c r="Y6" i="55" s="1"/>
  <c r="E9" i="29"/>
  <c r="M4" i="55" s="1"/>
  <c r="P9" i="29"/>
  <c r="T6" i="55" s="1"/>
  <c r="Q9" i="29"/>
  <c r="U6" i="55" s="1"/>
  <c r="B9" i="29"/>
  <c r="J4" i="55" s="1"/>
  <c r="C9" i="29"/>
  <c r="K4" i="55" s="1"/>
  <c r="F9" i="29"/>
  <c r="N4" i="55" s="1"/>
  <c r="T3" i="29"/>
  <c r="L3" i="29"/>
  <c r="B3" i="29"/>
  <c r="M3" i="29"/>
  <c r="N3" i="29"/>
  <c r="C3" i="29"/>
  <c r="F3" i="29"/>
  <c r="D3" i="29"/>
  <c r="R3" i="29"/>
  <c r="P3" i="29"/>
  <c r="E3" i="29"/>
  <c r="S3" i="29"/>
  <c r="Q3" i="29"/>
  <c r="U3" i="29"/>
  <c r="C6" i="29" l="1"/>
  <c r="U5" i="29"/>
  <c r="T5" i="29"/>
  <c r="T6" i="29"/>
  <c r="R9" i="29"/>
  <c r="V6" i="55" s="1"/>
  <c r="T9" i="29"/>
  <c r="X6" i="55" s="1"/>
  <c r="S9" i="29"/>
  <c r="W6" i="55" s="1"/>
  <c r="M9" i="29"/>
  <c r="Q6" i="55" s="1"/>
  <c r="B6" i="29"/>
  <c r="B5" i="29"/>
  <c r="U6" i="29"/>
  <c r="D6" i="29"/>
  <c r="Q6" i="29"/>
  <c r="D5" i="29"/>
  <c r="F6" i="29"/>
  <c r="P5" i="29"/>
  <c r="L6" i="29"/>
  <c r="L5" i="29"/>
  <c r="M5" i="29"/>
  <c r="E6" i="29"/>
  <c r="Q5" i="29"/>
  <c r="R6" i="29"/>
  <c r="E5" i="29"/>
  <c r="S5" i="29"/>
  <c r="N5" i="29"/>
  <c r="C5" i="29"/>
  <c r="N6" i="29"/>
  <c r="R5" i="29"/>
  <c r="S6" i="29"/>
  <c r="F5" i="29"/>
  <c r="P6" i="29"/>
  <c r="M6" i="29"/>
  <c r="H3" i="29"/>
  <c r="J3" i="29"/>
  <c r="K3" i="29" l="1"/>
  <c r="H9" i="29"/>
  <c r="J7" i="55" s="1"/>
  <c r="K7" i="55" s="1"/>
  <c r="L7" i="55" s="1"/>
  <c r="M7" i="55" s="1"/>
  <c r="N7" i="55" s="1"/>
  <c r="O7" i="55" s="1"/>
  <c r="J9" i="29"/>
  <c r="H6" i="29"/>
  <c r="J5" i="29"/>
  <c r="H5" i="29"/>
  <c r="J6" i="29"/>
  <c r="V3" i="29"/>
  <c r="I3" i="29"/>
  <c r="V9" i="29"/>
  <c r="K5" i="29" l="1"/>
  <c r="I9" i="29"/>
  <c r="K9" i="29"/>
  <c r="P8" i="55" s="1"/>
  <c r="Q8" i="55" s="1"/>
  <c r="R8" i="55" s="1"/>
  <c r="S8" i="55" s="1"/>
  <c r="T8" i="55" s="1"/>
  <c r="U8" i="55" s="1"/>
  <c r="V8" i="55" s="1"/>
  <c r="W8" i="55" s="1"/>
  <c r="X8" i="55" s="1"/>
  <c r="Y8" i="55" s="1"/>
  <c r="K6" i="29"/>
  <c r="R8" i="29"/>
  <c r="I8" i="29"/>
  <c r="T7" i="29"/>
  <c r="K7" i="29"/>
  <c r="B8" i="29"/>
  <c r="S8" i="29"/>
  <c r="Q8" i="29"/>
  <c r="H8" i="29"/>
  <c r="S7" i="29"/>
  <c r="J7" i="29"/>
  <c r="B7" i="29"/>
  <c r="J8" i="29"/>
  <c r="P8" i="29"/>
  <c r="F8" i="29"/>
  <c r="R7" i="29"/>
  <c r="I7" i="29"/>
  <c r="N8" i="29"/>
  <c r="E8" i="29"/>
  <c r="Q7" i="29"/>
  <c r="H7" i="29"/>
  <c r="U7" i="29"/>
  <c r="C7" i="29"/>
  <c r="V8" i="29"/>
  <c r="M8" i="29"/>
  <c r="D8" i="29"/>
  <c r="P7" i="29"/>
  <c r="F7" i="29"/>
  <c r="U8" i="29"/>
  <c r="L8" i="29"/>
  <c r="C8" i="29"/>
  <c r="N7" i="29"/>
  <c r="E7" i="29"/>
  <c r="T8" i="29"/>
  <c r="K8" i="29"/>
  <c r="V7" i="29"/>
  <c r="M7" i="29"/>
  <c r="D7" i="29"/>
  <c r="L7" i="29"/>
  <c r="I6" i="29"/>
  <c r="I5" i="29"/>
  <c r="V6" i="29"/>
  <c r="V5" i="29"/>
  <c r="V8" i="12" l="1"/>
  <c r="V7" i="12"/>
  <c r="V6" i="12"/>
  <c r="V5" i="12"/>
  <c r="R5" i="21" l="1"/>
  <c r="C5" i="21"/>
  <c r="G4" i="21"/>
  <c r="F4" i="21"/>
  <c r="O4" i="21"/>
  <c r="T5" i="21"/>
  <c r="N6" i="21"/>
  <c r="R7" i="21"/>
  <c r="O8" i="21"/>
  <c r="S6" i="50" s="1"/>
  <c r="N4" i="21"/>
  <c r="F6" i="21"/>
  <c r="O6" i="21"/>
  <c r="F8" i="21"/>
  <c r="N4" i="50" s="1"/>
  <c r="M5" i="21"/>
  <c r="C7" i="21"/>
  <c r="S5" i="21"/>
  <c r="S7" i="21"/>
  <c r="B4" i="21"/>
  <c r="G6" i="21"/>
  <c r="N8" i="21"/>
  <c r="R6" i="50" s="1"/>
  <c r="U5" i="21"/>
  <c r="Q6" i="21"/>
  <c r="R4" i="21"/>
  <c r="R6" i="21"/>
  <c r="D4" i="21"/>
  <c r="D7" i="21"/>
  <c r="L4" i="21"/>
  <c r="L7" i="21"/>
  <c r="T4" i="21"/>
  <c r="U7" i="21"/>
  <c r="F5" i="21"/>
  <c r="G8" i="21"/>
  <c r="O5" i="50" s="1"/>
  <c r="B6" i="21"/>
  <c r="G5" i="21"/>
  <c r="Q4" i="21"/>
  <c r="N5" i="21"/>
  <c r="D5" i="21"/>
  <c r="U6" i="21"/>
  <c r="P8" i="21"/>
  <c r="T6" i="50" s="1"/>
  <c r="S4" i="21"/>
  <c r="L5" i="21"/>
  <c r="O5" i="21"/>
  <c r="P6" i="21"/>
  <c r="E7" i="21"/>
  <c r="C8" i="21"/>
  <c r="K4" i="50" s="1"/>
  <c r="T7" i="21"/>
  <c r="L8" i="21"/>
  <c r="E5" i="21"/>
  <c r="M7" i="21"/>
  <c r="P4" i="21"/>
  <c r="N7" i="21"/>
  <c r="C4" i="21"/>
  <c r="E4" i="21"/>
  <c r="M4" i="21"/>
  <c r="U4" i="21"/>
  <c r="P5" i="21"/>
  <c r="C6" i="21"/>
  <c r="S6" i="21"/>
  <c r="F7" i="21"/>
  <c r="Q8" i="21"/>
  <c r="U6" i="50" s="1"/>
  <c r="Q5" i="21"/>
  <c r="D6" i="21"/>
  <c r="L6" i="21"/>
  <c r="T6" i="21"/>
  <c r="G7" i="21"/>
  <c r="O7" i="21"/>
  <c r="B8" i="21"/>
  <c r="J4" i="50" s="1"/>
  <c r="R8" i="21"/>
  <c r="V6" i="50" s="1"/>
  <c r="B5" i="21"/>
  <c r="E6" i="21"/>
  <c r="M6" i="21"/>
  <c r="P7" i="21"/>
  <c r="S8" i="21"/>
  <c r="W6" i="50" s="1"/>
  <c r="Q7" i="21"/>
  <c r="D8" i="21"/>
  <c r="L4" i="50" s="1"/>
  <c r="T8" i="21"/>
  <c r="X6" i="50" s="1"/>
  <c r="B7" i="21"/>
  <c r="E8" i="21"/>
  <c r="M4" i="50" s="1"/>
  <c r="M8" i="21"/>
  <c r="Q6" i="50" s="1"/>
  <c r="U8" i="21"/>
  <c r="Y6" i="50" s="1"/>
  <c r="M53" i="18"/>
  <c r="Q94" i="49" s="1"/>
  <c r="Q52" i="18"/>
  <c r="U86" i="49" s="1"/>
  <c r="L51" i="18"/>
  <c r="F51" i="18"/>
  <c r="N76" i="49" s="1"/>
  <c r="U51" i="18"/>
  <c r="Y78" i="49" s="1"/>
  <c r="E51" i="18"/>
  <c r="M76" i="49" s="1"/>
  <c r="D51" i="18"/>
  <c r="L76" i="49" s="1"/>
  <c r="T51" i="18"/>
  <c r="X78" i="49" s="1"/>
  <c r="R51" i="18"/>
  <c r="V78" i="49" s="1"/>
  <c r="C51" i="18"/>
  <c r="K76" i="49" s="1"/>
  <c r="P51" i="18"/>
  <c r="T78" i="49" s="1"/>
  <c r="O51" i="18"/>
  <c r="S78" i="49" s="1"/>
  <c r="N51" i="18"/>
  <c r="R78" i="49" s="1"/>
  <c r="F53" i="18"/>
  <c r="N92" i="49" s="1"/>
  <c r="U53" i="18"/>
  <c r="Y94" i="49" s="1"/>
  <c r="E53" i="18"/>
  <c r="M92" i="49" s="1"/>
  <c r="D53" i="18"/>
  <c r="L92" i="49" s="1"/>
  <c r="T53" i="18"/>
  <c r="X94" i="49" s="1"/>
  <c r="S53" i="18"/>
  <c r="W94" i="49" s="1"/>
  <c r="N53" i="18"/>
  <c r="R94" i="49" s="1"/>
  <c r="R52" i="18"/>
  <c r="V86" i="49" s="1"/>
  <c r="C52" i="18"/>
  <c r="K84" i="49" s="1"/>
  <c r="M52" i="18"/>
  <c r="Q86" i="49" s="1"/>
  <c r="K53" i="18"/>
  <c r="P96" i="49" s="1"/>
  <c r="Q96" i="49" s="1"/>
  <c r="R96" i="49" s="1"/>
  <c r="S96" i="49" s="1"/>
  <c r="T96" i="49" s="1"/>
  <c r="U96" i="49" s="1"/>
  <c r="V96" i="49" s="1"/>
  <c r="W96" i="49" s="1"/>
  <c r="X96" i="49" s="1"/>
  <c r="Y96" i="49" s="1"/>
  <c r="D69" i="19"/>
  <c r="E69" i="19"/>
  <c r="F69" i="19"/>
  <c r="L69" i="19"/>
  <c r="M69" i="19"/>
  <c r="N69" i="19"/>
  <c r="O69" i="19"/>
  <c r="T69" i="19"/>
  <c r="U69" i="19"/>
  <c r="V69" i="19"/>
  <c r="G70" i="19"/>
  <c r="H70" i="19"/>
  <c r="I70" i="19"/>
  <c r="O70" i="19"/>
  <c r="P70" i="19"/>
  <c r="Q70" i="19"/>
  <c r="B71" i="19"/>
  <c r="C71" i="19"/>
  <c r="D71" i="19"/>
  <c r="K71" i="19"/>
  <c r="L71" i="19"/>
  <c r="R71" i="19"/>
  <c r="S71" i="19"/>
  <c r="T71" i="19"/>
  <c r="E72" i="19"/>
  <c r="F72" i="19"/>
  <c r="G72" i="19"/>
  <c r="N72" i="19"/>
  <c r="O72" i="19"/>
  <c r="U72" i="19"/>
  <c r="V72" i="19"/>
  <c r="B73" i="19"/>
  <c r="H73" i="19"/>
  <c r="I73" i="19"/>
  <c r="J73" i="19"/>
  <c r="P73" i="19"/>
  <c r="Q73" i="19"/>
  <c r="R73" i="19"/>
  <c r="AA7" i="21" l="1"/>
  <c r="Z7" i="21" s="1"/>
  <c r="Y7" i="21"/>
  <c r="X7" i="21" s="1"/>
  <c r="AA6" i="21"/>
  <c r="Z6" i="21" s="1"/>
  <c r="Y6" i="21"/>
  <c r="X6" i="21" s="1"/>
  <c r="P6" i="50"/>
  <c r="AA8" i="21"/>
  <c r="Z8" i="21" s="1"/>
  <c r="Y8" i="21"/>
  <c r="X8" i="21" s="1"/>
  <c r="Y4" i="21"/>
  <c r="X4" i="21" s="1"/>
  <c r="AA4" i="21"/>
  <c r="Z4" i="21" s="1"/>
  <c r="V86" i="52"/>
  <c r="V86" i="55"/>
  <c r="V86" i="53"/>
  <c r="V86" i="54"/>
  <c r="J84" i="52"/>
  <c r="J84" i="55"/>
  <c r="J84" i="53"/>
  <c r="J84" i="54"/>
  <c r="U86" i="52"/>
  <c r="U86" i="55"/>
  <c r="U86" i="53"/>
  <c r="U86" i="54"/>
  <c r="AA5" i="21"/>
  <c r="Z5" i="21" s="1"/>
  <c r="Y5" i="21"/>
  <c r="X5" i="21" s="1"/>
  <c r="T86" i="55"/>
  <c r="T86" i="53"/>
  <c r="T86" i="54"/>
  <c r="T86" i="52"/>
  <c r="J87" i="52"/>
  <c r="K87" i="52" s="1"/>
  <c r="L87" i="52" s="1"/>
  <c r="M87" i="52" s="1"/>
  <c r="N87" i="52" s="1"/>
  <c r="O87" i="52" s="1"/>
  <c r="J87" i="55"/>
  <c r="K87" i="55" s="1"/>
  <c r="L87" i="55" s="1"/>
  <c r="M87" i="55" s="1"/>
  <c r="N87" i="55" s="1"/>
  <c r="O87" i="55" s="1"/>
  <c r="J87" i="53"/>
  <c r="K87" i="53" s="1"/>
  <c r="L87" i="53" s="1"/>
  <c r="M87" i="53" s="1"/>
  <c r="N87" i="53" s="1"/>
  <c r="O87" i="53" s="1"/>
  <c r="J87" i="54"/>
  <c r="K87" i="54" s="1"/>
  <c r="L87" i="54" s="1"/>
  <c r="M87" i="54" s="1"/>
  <c r="N87" i="54" s="1"/>
  <c r="O87" i="54" s="1"/>
  <c r="P78" i="49"/>
  <c r="K51" i="18"/>
  <c r="P80" i="49" s="1"/>
  <c r="Q80" i="49" s="1"/>
  <c r="R80" i="49" s="1"/>
  <c r="S80" i="49" s="1"/>
  <c r="T80" i="49" s="1"/>
  <c r="U80" i="49" s="1"/>
  <c r="V80" i="49" s="1"/>
  <c r="W80" i="49" s="1"/>
  <c r="X80" i="49" s="1"/>
  <c r="Y80" i="49" s="1"/>
  <c r="H51" i="18"/>
  <c r="J79" i="49" s="1"/>
  <c r="K79" i="49" s="1"/>
  <c r="L79" i="49" s="1"/>
  <c r="M79" i="49" s="1"/>
  <c r="N79" i="49" s="1"/>
  <c r="O79" i="49" s="1"/>
  <c r="I51" i="18"/>
  <c r="J53" i="18"/>
  <c r="J51" i="18"/>
  <c r="H6" i="21"/>
  <c r="I7" i="21"/>
  <c r="I4" i="21"/>
  <c r="I6" i="21"/>
  <c r="H7" i="21"/>
  <c r="H5" i="21"/>
  <c r="I8" i="21"/>
  <c r="K8" i="21"/>
  <c r="P8" i="50" s="1"/>
  <c r="Q8" i="50" s="1"/>
  <c r="R8" i="50" s="1"/>
  <c r="S8" i="50" s="1"/>
  <c r="T8" i="50" s="1"/>
  <c r="U8" i="50" s="1"/>
  <c r="V8" i="50" s="1"/>
  <c r="W8" i="50" s="1"/>
  <c r="X8" i="50" s="1"/>
  <c r="Y8" i="50" s="1"/>
  <c r="K5" i="21"/>
  <c r="K7" i="21"/>
  <c r="K4" i="21"/>
  <c r="H8" i="21"/>
  <c r="J7" i="50" s="1"/>
  <c r="K7" i="50" s="1"/>
  <c r="L7" i="50" s="1"/>
  <c r="M7" i="50" s="1"/>
  <c r="N7" i="50" s="1"/>
  <c r="O7" i="50" s="1"/>
  <c r="J8" i="21"/>
  <c r="I5" i="21"/>
  <c r="H4" i="21"/>
  <c r="K6" i="21"/>
  <c r="J52" i="18"/>
  <c r="S52" i="18"/>
  <c r="W86" i="49" s="1"/>
  <c r="T52" i="18"/>
  <c r="X86" i="49" s="1"/>
  <c r="N52" i="18"/>
  <c r="R86" i="49" s="1"/>
  <c r="D52" i="18"/>
  <c r="L84" i="49" s="1"/>
  <c r="O53" i="18"/>
  <c r="S94" i="49" s="1"/>
  <c r="G51" i="18"/>
  <c r="O77" i="49" s="1"/>
  <c r="S51" i="18"/>
  <c r="W78" i="49" s="1"/>
  <c r="O52" i="18"/>
  <c r="S86" i="49" s="1"/>
  <c r="E52" i="18"/>
  <c r="M84" i="49" s="1"/>
  <c r="P53" i="18"/>
  <c r="T94" i="49" s="1"/>
  <c r="L52" i="18"/>
  <c r="G53" i="18"/>
  <c r="O93" i="49" s="1"/>
  <c r="B51" i="18"/>
  <c r="J76" i="49" s="1"/>
  <c r="U52" i="18"/>
  <c r="Y86" i="49" s="1"/>
  <c r="L53" i="18"/>
  <c r="F52" i="18"/>
  <c r="N84" i="49" s="1"/>
  <c r="M51" i="18"/>
  <c r="Q78" i="49" s="1"/>
  <c r="R53" i="18"/>
  <c r="V94" i="49" s="1"/>
  <c r="P52" i="18"/>
  <c r="T86" i="49" s="1"/>
  <c r="C53" i="18"/>
  <c r="K92" i="49" s="1"/>
  <c r="Q51" i="18"/>
  <c r="U78" i="49" s="1"/>
  <c r="Q53" i="18"/>
  <c r="U94" i="49" s="1"/>
  <c r="M54" i="18"/>
  <c r="Q102" i="49" s="1"/>
  <c r="N54" i="18"/>
  <c r="R102" i="49" s="1"/>
  <c r="D54" i="18"/>
  <c r="L100" i="49" s="1"/>
  <c r="R54" i="18"/>
  <c r="V102" i="49" s="1"/>
  <c r="S54" i="18"/>
  <c r="W102" i="49" s="1"/>
  <c r="O54" i="18"/>
  <c r="S102" i="49" s="1"/>
  <c r="E54" i="18"/>
  <c r="M100" i="49" s="1"/>
  <c r="P54" i="18"/>
  <c r="T102" i="49" s="1"/>
  <c r="U54" i="18"/>
  <c r="Y102" i="49" s="1"/>
  <c r="C54" i="18"/>
  <c r="K100" i="49" s="1"/>
  <c r="F54" i="18"/>
  <c r="N100" i="49" s="1"/>
  <c r="Q54" i="18"/>
  <c r="U102" i="49" s="1"/>
  <c r="T54" i="18"/>
  <c r="X102" i="49" s="1"/>
  <c r="U73" i="19"/>
  <c r="R72" i="19"/>
  <c r="G71" i="19"/>
  <c r="Q69" i="19"/>
  <c r="L73" i="19"/>
  <c r="I72" i="19"/>
  <c r="F71" i="19"/>
  <c r="P69" i="19"/>
  <c r="S73" i="19"/>
  <c r="K73" i="19"/>
  <c r="C73" i="19"/>
  <c r="H72" i="19"/>
  <c r="U71" i="19"/>
  <c r="M71" i="19"/>
  <c r="R70" i="19"/>
  <c r="J70" i="19"/>
  <c r="B70" i="19"/>
  <c r="G69" i="19"/>
  <c r="E71" i="19"/>
  <c r="E70" i="19"/>
  <c r="B69" i="19"/>
  <c r="J72" i="19"/>
  <c r="T70" i="19"/>
  <c r="I69" i="19"/>
  <c r="D73" i="19"/>
  <c r="V71" i="19"/>
  <c r="K70" i="19"/>
  <c r="J71" i="19"/>
  <c r="N73" i="19"/>
  <c r="S72" i="19"/>
  <c r="C72" i="19"/>
  <c r="P71" i="19"/>
  <c r="M70" i="19"/>
  <c r="J69" i="19"/>
  <c r="E73" i="19"/>
  <c r="O71" i="19"/>
  <c r="D70" i="19"/>
  <c r="T73" i="19"/>
  <c r="Q72" i="19"/>
  <c r="N71" i="19"/>
  <c r="S70" i="19"/>
  <c r="C70" i="19"/>
  <c r="M72" i="19"/>
  <c r="P72" i="19"/>
  <c r="V73" i="19"/>
  <c r="F73" i="19"/>
  <c r="K72" i="19"/>
  <c r="H71" i="19"/>
  <c r="U70" i="19"/>
  <c r="R69" i="19"/>
  <c r="M73" i="19"/>
  <c r="B72" i="19"/>
  <c r="L70" i="19"/>
  <c r="H69" i="19"/>
  <c r="O73" i="19"/>
  <c r="G73" i="19"/>
  <c r="T72" i="19"/>
  <c r="L72" i="19"/>
  <c r="D72" i="19"/>
  <c r="Q71" i="19"/>
  <c r="I71" i="19"/>
  <c r="V70" i="19"/>
  <c r="N70" i="19"/>
  <c r="F70" i="19"/>
  <c r="S69" i="19"/>
  <c r="K69" i="19"/>
  <c r="C69" i="19"/>
  <c r="U105" i="16"/>
  <c r="T105" i="16"/>
  <c r="S105" i="16"/>
  <c r="R105" i="16"/>
  <c r="Q105" i="16"/>
  <c r="P105" i="16"/>
  <c r="O105" i="16"/>
  <c r="N105" i="16"/>
  <c r="M105" i="16"/>
  <c r="L105" i="16"/>
  <c r="G105" i="16"/>
  <c r="F105" i="16"/>
  <c r="E105" i="16"/>
  <c r="D105" i="16"/>
  <c r="C105" i="16"/>
  <c r="B105" i="16"/>
  <c r="U104" i="16"/>
  <c r="T104" i="16"/>
  <c r="S104" i="16"/>
  <c r="R104" i="16"/>
  <c r="Q104" i="16"/>
  <c r="P104" i="16"/>
  <c r="O104" i="16"/>
  <c r="N104" i="16"/>
  <c r="M104" i="16"/>
  <c r="L104" i="16"/>
  <c r="G104" i="16"/>
  <c r="F104" i="16"/>
  <c r="E104" i="16"/>
  <c r="D104" i="16"/>
  <c r="C104" i="16"/>
  <c r="B104" i="16"/>
  <c r="U103" i="16"/>
  <c r="T103" i="16"/>
  <c r="S103" i="16"/>
  <c r="R103" i="16"/>
  <c r="Q103" i="16"/>
  <c r="P103" i="16"/>
  <c r="O103" i="16"/>
  <c r="N103" i="16"/>
  <c r="M103" i="16"/>
  <c r="G103" i="16"/>
  <c r="F103" i="16"/>
  <c r="E103" i="16"/>
  <c r="D103" i="16"/>
  <c r="C103" i="16"/>
  <c r="U102" i="16"/>
  <c r="T102" i="16"/>
  <c r="S102" i="16"/>
  <c r="R102" i="16"/>
  <c r="Q102" i="16"/>
  <c r="P102" i="16"/>
  <c r="O102" i="16"/>
  <c r="N102" i="16"/>
  <c r="M102" i="16"/>
  <c r="G102" i="16"/>
  <c r="F102" i="16"/>
  <c r="E102" i="16"/>
  <c r="D102" i="16"/>
  <c r="C102" i="16"/>
  <c r="B102" i="16"/>
  <c r="Y71" i="19" l="1"/>
  <c r="X71" i="19" s="1"/>
  <c r="AA69" i="19"/>
  <c r="Z69" i="19" s="1"/>
  <c r="AA51" i="18"/>
  <c r="Z51" i="18" s="1"/>
  <c r="Q86" i="52"/>
  <c r="Q86" i="54"/>
  <c r="Q86" i="55"/>
  <c r="Q86" i="53"/>
  <c r="AA72" i="19"/>
  <c r="Z72" i="19" s="1"/>
  <c r="Y72" i="19"/>
  <c r="X72" i="19" s="1"/>
  <c r="M84" i="52"/>
  <c r="M84" i="55"/>
  <c r="M84" i="53"/>
  <c r="M84" i="54"/>
  <c r="L84" i="55"/>
  <c r="L84" i="53"/>
  <c r="L84" i="54"/>
  <c r="L84" i="52"/>
  <c r="P88" i="52"/>
  <c r="Q88" i="52" s="1"/>
  <c r="R88" i="52" s="1"/>
  <c r="S88" i="52" s="1"/>
  <c r="T88" i="52" s="1"/>
  <c r="U88" i="52" s="1"/>
  <c r="V88" i="52" s="1"/>
  <c r="W88" i="52" s="1"/>
  <c r="X88" i="52" s="1"/>
  <c r="Y88" i="52" s="1"/>
  <c r="P88" i="55"/>
  <c r="Q88" i="55" s="1"/>
  <c r="R88" i="55" s="1"/>
  <c r="S88" i="55" s="1"/>
  <c r="T88" i="55" s="1"/>
  <c r="U88" i="55" s="1"/>
  <c r="V88" i="55" s="1"/>
  <c r="W88" i="55" s="1"/>
  <c r="X88" i="55" s="1"/>
  <c r="Y88" i="55" s="1"/>
  <c r="P88" i="53"/>
  <c r="Q88" i="53" s="1"/>
  <c r="R88" i="53" s="1"/>
  <c r="S88" i="53" s="1"/>
  <c r="T88" i="53" s="1"/>
  <c r="U88" i="53" s="1"/>
  <c r="V88" i="53" s="1"/>
  <c r="W88" i="53" s="1"/>
  <c r="X88" i="53" s="1"/>
  <c r="Y88" i="53" s="1"/>
  <c r="P88" i="54"/>
  <c r="Q88" i="54" s="1"/>
  <c r="R88" i="54" s="1"/>
  <c r="S88" i="54" s="1"/>
  <c r="T88" i="54" s="1"/>
  <c r="U88" i="54" s="1"/>
  <c r="V88" i="54" s="1"/>
  <c r="W88" i="54" s="1"/>
  <c r="X88" i="54" s="1"/>
  <c r="Y88" i="54" s="1"/>
  <c r="Y51" i="18"/>
  <c r="X51" i="18" s="1"/>
  <c r="O85" i="52"/>
  <c r="O85" i="55"/>
  <c r="O85" i="53"/>
  <c r="O85" i="54"/>
  <c r="N84" i="52"/>
  <c r="N84" i="55"/>
  <c r="N84" i="53"/>
  <c r="N84" i="54"/>
  <c r="W86" i="53"/>
  <c r="W86" i="54"/>
  <c r="W86" i="52"/>
  <c r="W86" i="55"/>
  <c r="P86" i="49"/>
  <c r="AA52" i="18"/>
  <c r="Z52" i="18" s="1"/>
  <c r="Y52" i="18"/>
  <c r="X52" i="18" s="1"/>
  <c r="K84" i="53"/>
  <c r="K84" i="54"/>
  <c r="K84" i="52"/>
  <c r="K84" i="55"/>
  <c r="S86" i="54"/>
  <c r="S86" i="52"/>
  <c r="S86" i="55"/>
  <c r="S86" i="53"/>
  <c r="Y69" i="19"/>
  <c r="X69" i="19" s="1"/>
  <c r="AA71" i="19"/>
  <c r="Z71" i="19" s="1"/>
  <c r="Y70" i="19"/>
  <c r="X70" i="19" s="1"/>
  <c r="AA70" i="19"/>
  <c r="Z70" i="19" s="1"/>
  <c r="R86" i="54"/>
  <c r="R86" i="52"/>
  <c r="R86" i="55"/>
  <c r="R86" i="53"/>
  <c r="P86" i="52"/>
  <c r="P86" i="55"/>
  <c r="P86" i="53"/>
  <c r="P86" i="54"/>
  <c r="AA73" i="19"/>
  <c r="Z73" i="19" s="1"/>
  <c r="Y73" i="19"/>
  <c r="X73" i="19" s="1"/>
  <c r="X86" i="55"/>
  <c r="X86" i="53"/>
  <c r="X86" i="54"/>
  <c r="X86" i="52"/>
  <c r="Y86" i="54"/>
  <c r="Y86" i="55"/>
  <c r="Y86" i="53"/>
  <c r="Y86" i="52"/>
  <c r="P94" i="49"/>
  <c r="Y53" i="18"/>
  <c r="X53" i="18" s="1"/>
  <c r="AA53" i="18"/>
  <c r="Z53" i="18" s="1"/>
  <c r="H103" i="16"/>
  <c r="V102" i="16"/>
  <c r="L102" i="16"/>
  <c r="V103" i="16"/>
  <c r="L103" i="16"/>
  <c r="I105" i="16"/>
  <c r="I103" i="16"/>
  <c r="B103" i="16"/>
  <c r="D68" i="16"/>
  <c r="L68" i="16"/>
  <c r="C69" i="16"/>
  <c r="O69" i="16"/>
  <c r="B70" i="16"/>
  <c r="N70" i="16"/>
  <c r="V70" i="16"/>
  <c r="M71" i="16"/>
  <c r="Q70" i="44" s="1"/>
  <c r="U71" i="16"/>
  <c r="Y70" i="44" s="1"/>
  <c r="U68" i="16"/>
  <c r="E68" i="16"/>
  <c r="P68" i="16"/>
  <c r="D69" i="16"/>
  <c r="P69" i="16"/>
  <c r="C70" i="16"/>
  <c r="O70" i="16"/>
  <c r="N71" i="16"/>
  <c r="R70" i="44" s="1"/>
  <c r="V71" i="16"/>
  <c r="Q69" i="16"/>
  <c r="R68" i="16"/>
  <c r="E69" i="16"/>
  <c r="D70" i="16"/>
  <c r="P70" i="16"/>
  <c r="C71" i="16"/>
  <c r="K68" i="44" s="1"/>
  <c r="O71" i="16"/>
  <c r="S70" i="44" s="1"/>
  <c r="E70" i="16"/>
  <c r="S68" i="16"/>
  <c r="F69" i="16"/>
  <c r="R69" i="16"/>
  <c r="Q70" i="16"/>
  <c r="D71" i="16"/>
  <c r="L68" i="44" s="1"/>
  <c r="P71" i="16"/>
  <c r="T70" i="44" s="1"/>
  <c r="M70" i="16"/>
  <c r="T68" i="16"/>
  <c r="G69" i="16"/>
  <c r="S69" i="16"/>
  <c r="F70" i="16"/>
  <c r="R70" i="16"/>
  <c r="E71" i="16"/>
  <c r="M68" i="44" s="1"/>
  <c r="U70" i="16"/>
  <c r="N68" i="16"/>
  <c r="F68" i="16"/>
  <c r="L69" i="16"/>
  <c r="T69" i="16"/>
  <c r="S70" i="16"/>
  <c r="F71" i="16"/>
  <c r="N68" i="44" s="1"/>
  <c r="R71" i="16"/>
  <c r="V70" i="44" s="1"/>
  <c r="Q71" i="16"/>
  <c r="U70" i="44" s="1"/>
  <c r="B68" i="16"/>
  <c r="O68" i="16"/>
  <c r="M69" i="16"/>
  <c r="U69" i="16"/>
  <c r="L70" i="16"/>
  <c r="T70" i="16"/>
  <c r="G71" i="16"/>
  <c r="O69" i="44" s="1"/>
  <c r="S71" i="16"/>
  <c r="W70" i="44" s="1"/>
  <c r="C68" i="16"/>
  <c r="Q68" i="16"/>
  <c r="N69" i="16"/>
  <c r="L71" i="16"/>
  <c r="T71" i="16"/>
  <c r="X70" i="44" s="1"/>
  <c r="M68" i="16"/>
  <c r="V69" i="16"/>
  <c r="B71" i="16"/>
  <c r="J68" i="44" s="1"/>
  <c r="G68" i="16"/>
  <c r="G70" i="16"/>
  <c r="J54" i="18"/>
  <c r="V52" i="18"/>
  <c r="V68" i="16"/>
  <c r="B69" i="16"/>
  <c r="V53" i="18"/>
  <c r="V104" i="16"/>
  <c r="H102" i="16"/>
  <c r="V105" i="16"/>
  <c r="H105" i="16"/>
  <c r="J7" i="21"/>
  <c r="V6" i="21"/>
  <c r="V4" i="21"/>
  <c r="V8" i="21"/>
  <c r="J6" i="21"/>
  <c r="J5" i="21"/>
  <c r="J4" i="21"/>
  <c r="H52" i="18"/>
  <c r="J87" i="49" s="1"/>
  <c r="K87" i="49" s="1"/>
  <c r="L87" i="49" s="1"/>
  <c r="M87" i="49" s="1"/>
  <c r="N87" i="49" s="1"/>
  <c r="O87" i="49" s="1"/>
  <c r="B53" i="18"/>
  <c r="J92" i="49" s="1"/>
  <c r="G52" i="18"/>
  <c r="O85" i="49" s="1"/>
  <c r="H53" i="18"/>
  <c r="J95" i="49" s="1"/>
  <c r="K95" i="49" s="1"/>
  <c r="L95" i="49" s="1"/>
  <c r="M95" i="49" s="1"/>
  <c r="N95" i="49" s="1"/>
  <c r="O95" i="49" s="1"/>
  <c r="I52" i="18"/>
  <c r="I53" i="18"/>
  <c r="B54" i="18"/>
  <c r="J100" i="49" s="1"/>
  <c r="L54" i="18"/>
  <c r="G54" i="18"/>
  <c r="O101" i="49" s="1"/>
  <c r="B52" i="18"/>
  <c r="J84" i="49" s="1"/>
  <c r="F97" i="16"/>
  <c r="F96" i="16"/>
  <c r="F95" i="16"/>
  <c r="F94" i="16"/>
  <c r="F89" i="16"/>
  <c r="F88" i="16"/>
  <c r="F87" i="16"/>
  <c r="F86" i="16"/>
  <c r="F15" i="16"/>
  <c r="N12" i="44" s="1"/>
  <c r="F14" i="16"/>
  <c r="F13" i="16"/>
  <c r="F12" i="16"/>
  <c r="F7" i="16"/>
  <c r="N4" i="44" s="1"/>
  <c r="F6" i="16"/>
  <c r="F5" i="16"/>
  <c r="F4" i="16"/>
  <c r="U97" i="16"/>
  <c r="E97" i="16"/>
  <c r="D97" i="16"/>
  <c r="T97" i="16"/>
  <c r="S97" i="16"/>
  <c r="U96" i="16"/>
  <c r="E96" i="16"/>
  <c r="D96" i="16"/>
  <c r="T96" i="16"/>
  <c r="S96" i="16"/>
  <c r="U95" i="16"/>
  <c r="E95" i="16"/>
  <c r="D95" i="16"/>
  <c r="T95" i="16"/>
  <c r="S95" i="16"/>
  <c r="U94" i="16"/>
  <c r="E94" i="16"/>
  <c r="D94" i="16"/>
  <c r="T94" i="16"/>
  <c r="S94" i="16"/>
  <c r="U89" i="16"/>
  <c r="E89" i="16"/>
  <c r="D89" i="16"/>
  <c r="T89" i="16"/>
  <c r="S89" i="16"/>
  <c r="U88" i="16"/>
  <c r="E88" i="16"/>
  <c r="D88" i="16"/>
  <c r="T88" i="16"/>
  <c r="S88" i="16"/>
  <c r="U87" i="16"/>
  <c r="E87" i="16"/>
  <c r="D87" i="16"/>
  <c r="T87" i="16"/>
  <c r="S87" i="16"/>
  <c r="U86" i="16"/>
  <c r="E86" i="16"/>
  <c r="D86" i="16"/>
  <c r="T86" i="16"/>
  <c r="S86" i="16"/>
  <c r="U15" i="16"/>
  <c r="E15" i="16"/>
  <c r="M12" i="44" s="1"/>
  <c r="D15" i="16"/>
  <c r="T15" i="16"/>
  <c r="S15" i="16"/>
  <c r="U14" i="16"/>
  <c r="E14" i="16"/>
  <c r="D14" i="16"/>
  <c r="T14" i="16"/>
  <c r="S14" i="16"/>
  <c r="U13" i="16"/>
  <c r="E13" i="16"/>
  <c r="D13" i="16"/>
  <c r="T13" i="16"/>
  <c r="S13" i="16"/>
  <c r="U12" i="16"/>
  <c r="E12" i="16"/>
  <c r="D12" i="16"/>
  <c r="T12" i="16"/>
  <c r="S12" i="16"/>
  <c r="U7" i="16"/>
  <c r="Y6" i="44" s="1"/>
  <c r="E7" i="16"/>
  <c r="M4" i="44" s="1"/>
  <c r="D7" i="16"/>
  <c r="L4" i="44" s="1"/>
  <c r="T7" i="16"/>
  <c r="X6" i="44" s="1"/>
  <c r="S7" i="16"/>
  <c r="W6" i="44" s="1"/>
  <c r="U6" i="16"/>
  <c r="E6" i="16"/>
  <c r="D6" i="16"/>
  <c r="T6" i="16"/>
  <c r="S6" i="16"/>
  <c r="U5" i="16"/>
  <c r="E5" i="16"/>
  <c r="D5" i="16"/>
  <c r="T5" i="16"/>
  <c r="S5" i="16"/>
  <c r="U4" i="16"/>
  <c r="E4" i="16"/>
  <c r="D4" i="16"/>
  <c r="T4" i="16"/>
  <c r="S4" i="16"/>
  <c r="R97" i="16"/>
  <c r="Q97" i="16"/>
  <c r="C97" i="16"/>
  <c r="P97" i="16"/>
  <c r="O97" i="16"/>
  <c r="N97" i="16"/>
  <c r="B97" i="16"/>
  <c r="G97" i="16"/>
  <c r="M97" i="16"/>
  <c r="R96" i="16"/>
  <c r="Q96" i="16"/>
  <c r="C96" i="16"/>
  <c r="P96" i="16"/>
  <c r="O96" i="16"/>
  <c r="N96" i="16"/>
  <c r="B96" i="16"/>
  <c r="G96" i="16"/>
  <c r="M96" i="16"/>
  <c r="R95" i="16"/>
  <c r="Q95" i="16"/>
  <c r="C95" i="16"/>
  <c r="P95" i="16"/>
  <c r="O95" i="16"/>
  <c r="N95" i="16"/>
  <c r="B95" i="16"/>
  <c r="G95" i="16"/>
  <c r="M95" i="16"/>
  <c r="R94" i="16"/>
  <c r="Q94" i="16"/>
  <c r="C94" i="16"/>
  <c r="P94" i="16"/>
  <c r="O94" i="16"/>
  <c r="N94" i="16"/>
  <c r="G94" i="16"/>
  <c r="M94" i="16"/>
  <c r="R89" i="16"/>
  <c r="Q89" i="16"/>
  <c r="Q113" i="16" s="1"/>
  <c r="C89" i="16"/>
  <c r="P89" i="16"/>
  <c r="O89" i="16"/>
  <c r="N89" i="16"/>
  <c r="B89" i="16"/>
  <c r="G89" i="16"/>
  <c r="G113" i="16" s="1"/>
  <c r="M89" i="16"/>
  <c r="R88" i="16"/>
  <c r="R112" i="16" s="1"/>
  <c r="Q88" i="16"/>
  <c r="C88" i="16"/>
  <c r="P88" i="16"/>
  <c r="O88" i="16"/>
  <c r="N88" i="16"/>
  <c r="B88" i="16"/>
  <c r="B112" i="16" s="1"/>
  <c r="G88" i="16"/>
  <c r="M88" i="16"/>
  <c r="M112" i="16" s="1"/>
  <c r="R87" i="16"/>
  <c r="Q87" i="16"/>
  <c r="C87" i="16"/>
  <c r="P87" i="16"/>
  <c r="O87" i="16"/>
  <c r="N87" i="16"/>
  <c r="N111" i="16" s="1"/>
  <c r="B87" i="16"/>
  <c r="G87" i="16"/>
  <c r="G111" i="16" s="1"/>
  <c r="M87" i="16"/>
  <c r="R86" i="16"/>
  <c r="Q86" i="16"/>
  <c r="C86" i="16"/>
  <c r="P86" i="16"/>
  <c r="O86" i="16"/>
  <c r="O110" i="16" s="1"/>
  <c r="N86" i="16"/>
  <c r="B86" i="16"/>
  <c r="B110" i="16" s="1"/>
  <c r="G86" i="16"/>
  <c r="G110" i="16" s="1"/>
  <c r="M86" i="16"/>
  <c r="R15" i="16"/>
  <c r="Q15" i="16"/>
  <c r="C15" i="16"/>
  <c r="K12" i="44" s="1"/>
  <c r="P15" i="16"/>
  <c r="O15" i="16"/>
  <c r="N15" i="16"/>
  <c r="B15" i="16"/>
  <c r="J12" i="44" s="1"/>
  <c r="G15" i="16"/>
  <c r="O13" i="44" s="1"/>
  <c r="M15" i="16"/>
  <c r="R14" i="16"/>
  <c r="Q14" i="16"/>
  <c r="C14" i="16"/>
  <c r="P14" i="16"/>
  <c r="O14" i="16"/>
  <c r="N14" i="16"/>
  <c r="B14" i="16"/>
  <c r="G14" i="16"/>
  <c r="M14" i="16"/>
  <c r="R13" i="16"/>
  <c r="Q13" i="16"/>
  <c r="C13" i="16"/>
  <c r="P13" i="16"/>
  <c r="O13" i="16"/>
  <c r="N13" i="16"/>
  <c r="B13" i="16"/>
  <c r="G13" i="16"/>
  <c r="M13" i="16"/>
  <c r="R12" i="16"/>
  <c r="Q12" i="16"/>
  <c r="C12" i="16"/>
  <c r="P12" i="16"/>
  <c r="O12" i="16"/>
  <c r="N12" i="16"/>
  <c r="B12" i="16"/>
  <c r="G12" i="16"/>
  <c r="M12" i="16"/>
  <c r="R7" i="16"/>
  <c r="V6" i="44" s="1"/>
  <c r="Q7" i="16"/>
  <c r="U6" i="44" s="1"/>
  <c r="C7" i="16"/>
  <c r="K4" i="44" s="1"/>
  <c r="P7" i="16"/>
  <c r="T6" i="44" s="1"/>
  <c r="O7" i="16"/>
  <c r="S6" i="44" s="1"/>
  <c r="N7" i="16"/>
  <c r="R6" i="44" s="1"/>
  <c r="B7" i="16"/>
  <c r="J4" i="44" s="1"/>
  <c r="G7" i="16"/>
  <c r="O5" i="44" s="1"/>
  <c r="M7" i="16"/>
  <c r="Q6" i="44" s="1"/>
  <c r="R6" i="16"/>
  <c r="Q6" i="16"/>
  <c r="C6" i="16"/>
  <c r="P6" i="16"/>
  <c r="O6" i="16"/>
  <c r="N6" i="16"/>
  <c r="B6" i="16"/>
  <c r="G6" i="16"/>
  <c r="M6" i="16"/>
  <c r="R5" i="16"/>
  <c r="Q5" i="16"/>
  <c r="C5" i="16"/>
  <c r="P5" i="16"/>
  <c r="O5" i="16"/>
  <c r="N5" i="16"/>
  <c r="B5" i="16"/>
  <c r="G5" i="16"/>
  <c r="M5" i="16"/>
  <c r="R4" i="16"/>
  <c r="Q4" i="16"/>
  <c r="C4" i="16"/>
  <c r="P4" i="16"/>
  <c r="O4" i="16"/>
  <c r="N4" i="16"/>
  <c r="B4" i="16"/>
  <c r="G4" i="16"/>
  <c r="M4" i="16"/>
  <c r="L97" i="16"/>
  <c r="L96" i="16"/>
  <c r="L95" i="16"/>
  <c r="L94" i="16"/>
  <c r="L89" i="16"/>
  <c r="L88" i="16"/>
  <c r="L87" i="16"/>
  <c r="L86" i="16"/>
  <c r="L15" i="16"/>
  <c r="L14" i="16"/>
  <c r="L13" i="16"/>
  <c r="L12" i="16"/>
  <c r="L7" i="16"/>
  <c r="L6" i="16"/>
  <c r="L5" i="16"/>
  <c r="L4" i="16"/>
  <c r="G112" i="16" l="1"/>
  <c r="N110" i="16"/>
  <c r="R113" i="16"/>
  <c r="M113" i="16"/>
  <c r="C110" i="16"/>
  <c r="P111" i="16"/>
  <c r="O112" i="16"/>
  <c r="N113" i="16"/>
  <c r="D110" i="16"/>
  <c r="S112" i="16"/>
  <c r="E113" i="16"/>
  <c r="Q110" i="16"/>
  <c r="C111" i="16"/>
  <c r="O113" i="16"/>
  <c r="R110" i="16"/>
  <c r="Q111" i="16"/>
  <c r="C112" i="16"/>
  <c r="P113" i="16"/>
  <c r="M111" i="16"/>
  <c r="R111" i="16"/>
  <c r="Q112" i="16"/>
  <c r="C113" i="16"/>
  <c r="F112" i="16"/>
  <c r="S111" i="16"/>
  <c r="E112" i="16"/>
  <c r="P110" i="16"/>
  <c r="O111" i="16"/>
  <c r="N112" i="16"/>
  <c r="B113" i="16"/>
  <c r="S110" i="16"/>
  <c r="E111" i="16"/>
  <c r="T113" i="16"/>
  <c r="P102" i="49"/>
  <c r="AA54" i="18"/>
  <c r="Z54" i="18" s="1"/>
  <c r="Y54" i="18"/>
  <c r="X54" i="18" s="1"/>
  <c r="AA15" i="16"/>
  <c r="Z15" i="16" s="1"/>
  <c r="Y15" i="16"/>
  <c r="X15" i="16" s="1"/>
  <c r="AA13" i="16"/>
  <c r="Z13" i="16" s="1"/>
  <c r="Y13" i="16"/>
  <c r="X13" i="16" s="1"/>
  <c r="Y71" i="16"/>
  <c r="X71" i="16" s="1"/>
  <c r="AA71" i="16"/>
  <c r="Z71" i="16" s="1"/>
  <c r="Y14" i="16"/>
  <c r="X14" i="16" s="1"/>
  <c r="AA14" i="16"/>
  <c r="Z14" i="16" s="1"/>
  <c r="Y4" i="16"/>
  <c r="X4" i="16" s="1"/>
  <c r="AA4" i="16"/>
  <c r="Z4" i="16" s="1"/>
  <c r="AA5" i="16"/>
  <c r="Z5" i="16" s="1"/>
  <c r="Y5" i="16"/>
  <c r="X5" i="16" s="1"/>
  <c r="AA70" i="16"/>
  <c r="Z70" i="16" s="1"/>
  <c r="Y70" i="16"/>
  <c r="X70" i="16" s="1"/>
  <c r="Y6" i="16"/>
  <c r="X6" i="16" s="1"/>
  <c r="AA6" i="16"/>
  <c r="Z6" i="16" s="1"/>
  <c r="Y68" i="16"/>
  <c r="X68" i="16" s="1"/>
  <c r="AA68" i="16"/>
  <c r="Z68" i="16" s="1"/>
  <c r="Y7" i="16"/>
  <c r="X7" i="16" s="1"/>
  <c r="AA7" i="16"/>
  <c r="Z7" i="16" s="1"/>
  <c r="AA12" i="16"/>
  <c r="Z12" i="16" s="1"/>
  <c r="Y12" i="16"/>
  <c r="X12" i="16" s="1"/>
  <c r="AA69" i="16"/>
  <c r="Z69" i="16" s="1"/>
  <c r="Y69" i="16"/>
  <c r="X69" i="16" s="1"/>
  <c r="P112" i="16"/>
  <c r="L113" i="16"/>
  <c r="T110" i="16"/>
  <c r="U111" i="16"/>
  <c r="D113" i="16"/>
  <c r="B111" i="16"/>
  <c r="T111" i="16"/>
  <c r="U112" i="16"/>
  <c r="D111" i="16"/>
  <c r="S113" i="16"/>
  <c r="F111" i="16"/>
  <c r="R14" i="44"/>
  <c r="N17" i="16"/>
  <c r="X14" i="44"/>
  <c r="T17" i="16"/>
  <c r="P6" i="44"/>
  <c r="S14" i="44"/>
  <c r="O17" i="16"/>
  <c r="L12" i="44"/>
  <c r="D17" i="16"/>
  <c r="P17" i="16"/>
  <c r="T14" i="44"/>
  <c r="F110" i="16"/>
  <c r="Y14" i="44"/>
  <c r="U17" i="16"/>
  <c r="K102" i="16"/>
  <c r="H104" i="16"/>
  <c r="L110" i="16"/>
  <c r="U14" i="44"/>
  <c r="Q17" i="16"/>
  <c r="M110" i="16"/>
  <c r="W14" i="44"/>
  <c r="S17" i="16"/>
  <c r="P14" i="44"/>
  <c r="L17" i="16"/>
  <c r="L111" i="16"/>
  <c r="Q14" i="44"/>
  <c r="M17" i="16"/>
  <c r="V14" i="44"/>
  <c r="R17" i="16"/>
  <c r="E110" i="16"/>
  <c r="T112" i="16"/>
  <c r="U113" i="16"/>
  <c r="F113" i="16"/>
  <c r="K103" i="16"/>
  <c r="I102" i="16"/>
  <c r="A4" i="16"/>
  <c r="L112" i="16"/>
  <c r="U110" i="16"/>
  <c r="D112" i="16"/>
  <c r="K104" i="16"/>
  <c r="I104" i="16"/>
  <c r="K105" i="16"/>
  <c r="P70" i="44"/>
  <c r="J68" i="16"/>
  <c r="H71" i="16"/>
  <c r="J71" i="44" s="1"/>
  <c r="K71" i="44" s="1"/>
  <c r="L71" i="44" s="1"/>
  <c r="M71" i="44" s="1"/>
  <c r="N71" i="44" s="1"/>
  <c r="O71" i="44" s="1"/>
  <c r="K70" i="16"/>
  <c r="K69" i="16"/>
  <c r="H70" i="16"/>
  <c r="I70" i="16"/>
  <c r="J69" i="16"/>
  <c r="J71" i="16"/>
  <c r="K71" i="16"/>
  <c r="P72" i="44" s="1"/>
  <c r="Q72" i="44" s="1"/>
  <c r="R72" i="44" s="1"/>
  <c r="S72" i="44" s="1"/>
  <c r="T72" i="44" s="1"/>
  <c r="U72" i="44" s="1"/>
  <c r="V72" i="44" s="1"/>
  <c r="W72" i="44" s="1"/>
  <c r="X72" i="44" s="1"/>
  <c r="Y72" i="44" s="1"/>
  <c r="I69" i="16"/>
  <c r="K58" i="18"/>
  <c r="P58" i="18"/>
  <c r="U58" i="18"/>
  <c r="V58" i="18"/>
  <c r="E58" i="18"/>
  <c r="L58" i="18"/>
  <c r="M58" i="18"/>
  <c r="F58" i="18"/>
  <c r="O58" i="18"/>
  <c r="N58" i="18"/>
  <c r="Q58" i="18"/>
  <c r="R58" i="18"/>
  <c r="T58" i="18"/>
  <c r="C58" i="18"/>
  <c r="S58" i="18"/>
  <c r="D58" i="18"/>
  <c r="B58" i="18"/>
  <c r="G58" i="18"/>
  <c r="I57" i="18"/>
  <c r="K52" i="18"/>
  <c r="P88" i="49" s="1"/>
  <c r="Q88" i="49" s="1"/>
  <c r="R88" i="49" s="1"/>
  <c r="S88" i="49" s="1"/>
  <c r="T88" i="49" s="1"/>
  <c r="U88" i="49" s="1"/>
  <c r="V88" i="49" s="1"/>
  <c r="W88" i="49" s="1"/>
  <c r="X88" i="49" s="1"/>
  <c r="Y88" i="49" s="1"/>
  <c r="I68" i="16"/>
  <c r="J70" i="16"/>
  <c r="H68" i="16"/>
  <c r="I58" i="18"/>
  <c r="I71" i="16"/>
  <c r="H69" i="16"/>
  <c r="K68" i="16"/>
  <c r="I59" i="18"/>
  <c r="H58" i="18"/>
  <c r="V7" i="21"/>
  <c r="V5" i="21"/>
  <c r="I54" i="18"/>
  <c r="H54" i="18"/>
  <c r="J103" i="49" s="1"/>
  <c r="K103" i="49" s="1"/>
  <c r="L103" i="49" s="1"/>
  <c r="M103" i="49" s="1"/>
  <c r="N103" i="49" s="1"/>
  <c r="O103" i="49" s="1"/>
  <c r="Q60" i="16"/>
  <c r="Q61" i="16"/>
  <c r="L61" i="16"/>
  <c r="G60" i="16"/>
  <c r="M61" i="16"/>
  <c r="R61" i="16"/>
  <c r="Q62" i="16"/>
  <c r="C63" i="16"/>
  <c r="K60" i="44" s="1"/>
  <c r="T60" i="16"/>
  <c r="U61" i="16"/>
  <c r="D63" i="16"/>
  <c r="L60" i="44" s="1"/>
  <c r="F61" i="16"/>
  <c r="P62" i="16"/>
  <c r="S63" i="16"/>
  <c r="W62" i="44" s="1"/>
  <c r="L60" i="16"/>
  <c r="R60" i="16"/>
  <c r="E61" i="16"/>
  <c r="L62" i="16"/>
  <c r="B60" i="16"/>
  <c r="G61" i="16"/>
  <c r="M62" i="16"/>
  <c r="R62" i="16"/>
  <c r="Q63" i="16"/>
  <c r="U62" i="44" s="1"/>
  <c r="D60" i="16"/>
  <c r="S62" i="16"/>
  <c r="E63" i="16"/>
  <c r="M60" i="44" s="1"/>
  <c r="F62" i="16"/>
  <c r="C62" i="16"/>
  <c r="L63" i="16"/>
  <c r="N60" i="16"/>
  <c r="B61" i="16"/>
  <c r="G62" i="16"/>
  <c r="M63" i="16"/>
  <c r="Q62" i="44" s="1"/>
  <c r="R63" i="16"/>
  <c r="V62" i="44" s="1"/>
  <c r="E60" i="16"/>
  <c r="T62" i="16"/>
  <c r="U63" i="16"/>
  <c r="Y62" i="44" s="1"/>
  <c r="F63" i="16"/>
  <c r="N60" i="44" s="1"/>
  <c r="C61" i="16"/>
  <c r="O63" i="16"/>
  <c r="S62" i="44" s="1"/>
  <c r="D61" i="16"/>
  <c r="P63" i="16"/>
  <c r="T62" i="44" s="1"/>
  <c r="O60" i="16"/>
  <c r="N61" i="16"/>
  <c r="B62" i="16"/>
  <c r="G63" i="16"/>
  <c r="O61" i="44" s="1"/>
  <c r="U60" i="16"/>
  <c r="D62" i="16"/>
  <c r="S60" i="16"/>
  <c r="T63" i="16"/>
  <c r="X62" i="44" s="1"/>
  <c r="F60" i="16"/>
  <c r="P60" i="16"/>
  <c r="O61" i="16"/>
  <c r="N62" i="16"/>
  <c r="B63" i="16"/>
  <c r="J60" i="44" s="1"/>
  <c r="S61" i="16"/>
  <c r="E62" i="16"/>
  <c r="M60" i="16"/>
  <c r="C60" i="16"/>
  <c r="P61" i="16"/>
  <c r="O62" i="16"/>
  <c r="N63" i="16"/>
  <c r="R62" i="44" s="1"/>
  <c r="T61" i="16"/>
  <c r="U62" i="16"/>
  <c r="I89" i="16"/>
  <c r="I95" i="16"/>
  <c r="I96" i="16"/>
  <c r="V87" i="16"/>
  <c r="V86" i="16"/>
  <c r="I97" i="16"/>
  <c r="V88" i="16"/>
  <c r="K89" i="16"/>
  <c r="K95" i="16"/>
  <c r="J15" i="16"/>
  <c r="H86" i="16"/>
  <c r="H96" i="16"/>
  <c r="K96" i="16"/>
  <c r="I87" i="16"/>
  <c r="K4" i="16"/>
  <c r="V94" i="16"/>
  <c r="K97" i="16"/>
  <c r="K86" i="16"/>
  <c r="K87" i="16"/>
  <c r="I88" i="16"/>
  <c r="H89" i="16"/>
  <c r="I94" i="16"/>
  <c r="I14" i="16"/>
  <c r="H14" i="16"/>
  <c r="I86" i="16"/>
  <c r="V89" i="16"/>
  <c r="V95" i="16"/>
  <c r="K5" i="16"/>
  <c r="A12" i="16"/>
  <c r="I15" i="16"/>
  <c r="H15" i="16"/>
  <c r="J15" i="44" s="1"/>
  <c r="K15" i="44" s="1"/>
  <c r="L15" i="44" s="1"/>
  <c r="M15" i="44" s="1"/>
  <c r="N15" i="44" s="1"/>
  <c r="O15" i="44" s="1"/>
  <c r="K88" i="16"/>
  <c r="H94" i="16"/>
  <c r="V96" i="16"/>
  <c r="K6" i="16"/>
  <c r="V97" i="16"/>
  <c r="K7" i="16"/>
  <c r="P8" i="44" s="1"/>
  <c r="Q8" i="44" s="1"/>
  <c r="R8" i="44" s="1"/>
  <c r="S8" i="44" s="1"/>
  <c r="T8" i="44" s="1"/>
  <c r="U8" i="44" s="1"/>
  <c r="V8" i="44" s="1"/>
  <c r="W8" i="44" s="1"/>
  <c r="X8" i="44" s="1"/>
  <c r="Y8" i="44" s="1"/>
  <c r="K12" i="16"/>
  <c r="J4" i="16"/>
  <c r="H87" i="16"/>
  <c r="K13" i="16"/>
  <c r="I4" i="16"/>
  <c r="H4" i="16"/>
  <c r="J5" i="16"/>
  <c r="K94" i="16"/>
  <c r="H97" i="16"/>
  <c r="K14" i="16"/>
  <c r="I5" i="16"/>
  <c r="H5" i="16"/>
  <c r="J6" i="16"/>
  <c r="J12" i="16"/>
  <c r="H95" i="16"/>
  <c r="K15" i="16"/>
  <c r="I6" i="16"/>
  <c r="H6" i="16"/>
  <c r="J7" i="16"/>
  <c r="I12" i="16"/>
  <c r="H12" i="16"/>
  <c r="J13" i="16"/>
  <c r="H88" i="16"/>
  <c r="I7" i="16"/>
  <c r="H7" i="16"/>
  <c r="J7" i="44" s="1"/>
  <c r="K7" i="44" s="1"/>
  <c r="L7" i="44" s="1"/>
  <c r="M7" i="44" s="1"/>
  <c r="N7" i="44" s="1"/>
  <c r="O7" i="44" s="1"/>
  <c r="I13" i="16"/>
  <c r="H13" i="16"/>
  <c r="J14" i="16"/>
  <c r="A86" i="16"/>
  <c r="Y60" i="16" l="1"/>
  <c r="X60" i="16" s="1"/>
  <c r="AA60" i="16"/>
  <c r="Z60" i="16" s="1"/>
  <c r="AA63" i="16"/>
  <c r="Z63" i="16" s="1"/>
  <c r="Y63" i="16"/>
  <c r="X63" i="16" s="1"/>
  <c r="Y62" i="16"/>
  <c r="X62" i="16" s="1"/>
  <c r="AA62" i="16"/>
  <c r="Z62" i="16" s="1"/>
  <c r="AA61" i="16"/>
  <c r="Z61" i="16" s="1"/>
  <c r="Y61" i="16"/>
  <c r="X61" i="16" s="1"/>
  <c r="I113" i="16"/>
  <c r="H110" i="16"/>
  <c r="H112" i="16"/>
  <c r="I112" i="16"/>
  <c r="K113" i="16"/>
  <c r="H60" i="18"/>
  <c r="J111" i="49" s="1"/>
  <c r="K111" i="49" s="1"/>
  <c r="L111" i="49" s="1"/>
  <c r="M111" i="49" s="1"/>
  <c r="N111" i="49" s="1"/>
  <c r="O111" i="49" s="1"/>
  <c r="K111" i="16"/>
  <c r="H113" i="16"/>
  <c r="I111" i="16"/>
  <c r="A13" i="16"/>
  <c r="A87" i="16"/>
  <c r="K17" i="16"/>
  <c r="P16" i="44"/>
  <c r="Q16" i="44" s="1"/>
  <c r="R16" i="44" s="1"/>
  <c r="S16" i="44" s="1"/>
  <c r="T16" i="44" s="1"/>
  <c r="U16" i="44" s="1"/>
  <c r="V16" i="44" s="1"/>
  <c r="W16" i="44" s="1"/>
  <c r="X16" i="44" s="1"/>
  <c r="Y16" i="44" s="1"/>
  <c r="J104" i="16"/>
  <c r="V113" i="16"/>
  <c r="K110" i="16"/>
  <c r="A5" i="16"/>
  <c r="J103" i="16"/>
  <c r="J58" i="18"/>
  <c r="J60" i="18"/>
  <c r="J105" i="16"/>
  <c r="V111" i="16"/>
  <c r="I110" i="16"/>
  <c r="V110" i="16"/>
  <c r="J102" i="16"/>
  <c r="H111" i="16"/>
  <c r="V112" i="16"/>
  <c r="K112" i="16"/>
  <c r="P62" i="44"/>
  <c r="AA58" i="18"/>
  <c r="Z58" i="18" s="1"/>
  <c r="Y58" i="18"/>
  <c r="X58" i="18" s="1"/>
  <c r="I60" i="18"/>
  <c r="V12" i="16"/>
  <c r="V4" i="16"/>
  <c r="V6" i="16"/>
  <c r="K54" i="18"/>
  <c r="P104" i="49" s="1"/>
  <c r="Q104" i="49" s="1"/>
  <c r="R104" i="49" s="1"/>
  <c r="S104" i="49" s="1"/>
  <c r="T104" i="49" s="1"/>
  <c r="U104" i="49" s="1"/>
  <c r="V104" i="49" s="1"/>
  <c r="W104" i="49" s="1"/>
  <c r="X104" i="49" s="1"/>
  <c r="Y104" i="49" s="1"/>
  <c r="K57" i="18"/>
  <c r="L57" i="18"/>
  <c r="M57" i="18"/>
  <c r="Q57" i="18"/>
  <c r="V57" i="18"/>
  <c r="R57" i="18"/>
  <c r="C57" i="18"/>
  <c r="O57" i="18"/>
  <c r="T57" i="18"/>
  <c r="E57" i="18"/>
  <c r="B57" i="18"/>
  <c r="S57" i="18"/>
  <c r="F57" i="18"/>
  <c r="P57" i="18"/>
  <c r="N57" i="18"/>
  <c r="G57" i="18"/>
  <c r="D57" i="18"/>
  <c r="U57" i="18"/>
  <c r="H57" i="18"/>
  <c r="H59" i="18"/>
  <c r="J57" i="18"/>
  <c r="K59" i="18"/>
  <c r="G59" i="18"/>
  <c r="P59" i="18"/>
  <c r="V59" i="18"/>
  <c r="U59" i="18"/>
  <c r="E59" i="18"/>
  <c r="C59" i="18"/>
  <c r="O59" i="18"/>
  <c r="L59" i="18"/>
  <c r="M59" i="18"/>
  <c r="F59" i="18"/>
  <c r="Q59" i="18"/>
  <c r="R59" i="18"/>
  <c r="T59" i="18"/>
  <c r="B59" i="18"/>
  <c r="N59" i="18"/>
  <c r="S59" i="18"/>
  <c r="D59" i="18"/>
  <c r="V51" i="18"/>
  <c r="K60" i="18"/>
  <c r="P112" i="49" s="1"/>
  <c r="Q112" i="49" s="1"/>
  <c r="R112" i="49" s="1"/>
  <c r="S112" i="49" s="1"/>
  <c r="T112" i="49" s="1"/>
  <c r="U112" i="49" s="1"/>
  <c r="V112" i="49" s="1"/>
  <c r="W112" i="49" s="1"/>
  <c r="X112" i="49" s="1"/>
  <c r="Y112" i="49" s="1"/>
  <c r="N60" i="18"/>
  <c r="R110" i="49" s="1"/>
  <c r="Q60" i="18"/>
  <c r="U110" i="49" s="1"/>
  <c r="R60" i="18"/>
  <c r="V110" i="49" s="1"/>
  <c r="S60" i="18"/>
  <c r="W110" i="49" s="1"/>
  <c r="D60" i="18"/>
  <c r="L108" i="49" s="1"/>
  <c r="V60" i="18"/>
  <c r="P60" i="18"/>
  <c r="T110" i="49" s="1"/>
  <c r="U60" i="18"/>
  <c r="Y110" i="49" s="1"/>
  <c r="O60" i="18"/>
  <c r="S110" i="49" s="1"/>
  <c r="L60" i="18"/>
  <c r="M60" i="18"/>
  <c r="Q110" i="49" s="1"/>
  <c r="T60" i="18"/>
  <c r="X110" i="49" s="1"/>
  <c r="B60" i="18"/>
  <c r="J108" i="49" s="1"/>
  <c r="F60" i="18"/>
  <c r="N108" i="49" s="1"/>
  <c r="C60" i="18"/>
  <c r="K108" i="49" s="1"/>
  <c r="E60" i="18"/>
  <c r="M108" i="49" s="1"/>
  <c r="G60" i="18"/>
  <c r="O109" i="49" s="1"/>
  <c r="J59" i="18"/>
  <c r="V54" i="18"/>
  <c r="V63" i="16"/>
  <c r="J86" i="16"/>
  <c r="K60" i="16"/>
  <c r="J96" i="16"/>
  <c r="I60" i="16"/>
  <c r="V60" i="16"/>
  <c r="I63" i="16"/>
  <c r="H61" i="16"/>
  <c r="J97" i="16"/>
  <c r="J95" i="16"/>
  <c r="V62" i="16"/>
  <c r="J88" i="16"/>
  <c r="K62" i="16"/>
  <c r="H60" i="16"/>
  <c r="H62" i="16"/>
  <c r="H63" i="16"/>
  <c r="J63" i="44" s="1"/>
  <c r="K63" i="44" s="1"/>
  <c r="L63" i="44" s="1"/>
  <c r="M63" i="44" s="1"/>
  <c r="N63" i="44" s="1"/>
  <c r="O63" i="44" s="1"/>
  <c r="I61" i="16"/>
  <c r="V61" i="16"/>
  <c r="I62" i="16"/>
  <c r="J89" i="16"/>
  <c r="K63" i="16"/>
  <c r="P64" i="44" s="1"/>
  <c r="Q64" i="44" s="1"/>
  <c r="R64" i="44" s="1"/>
  <c r="S64" i="44" s="1"/>
  <c r="T64" i="44" s="1"/>
  <c r="U64" i="44" s="1"/>
  <c r="V64" i="44" s="1"/>
  <c r="W64" i="44" s="1"/>
  <c r="X64" i="44" s="1"/>
  <c r="Y64" i="44" s="1"/>
  <c r="J94" i="16"/>
  <c r="J87" i="16"/>
  <c r="K61" i="16"/>
  <c r="V15" i="16"/>
  <c r="V5" i="16"/>
  <c r="V13" i="16"/>
  <c r="V7" i="16"/>
  <c r="V14" i="16"/>
  <c r="A95" i="16"/>
  <c r="A21" i="16"/>
  <c r="A94" i="16"/>
  <c r="A20" i="16"/>
  <c r="J113" i="16" l="1"/>
  <c r="J111" i="16"/>
  <c r="V17" i="16"/>
  <c r="J110" i="16"/>
  <c r="A6" i="16"/>
  <c r="J112" i="16"/>
  <c r="AA57" i="18"/>
  <c r="Z57" i="18" s="1"/>
  <c r="Y57" i="18"/>
  <c r="X57" i="18" s="1"/>
  <c r="P110" i="49"/>
  <c r="AA60" i="18"/>
  <c r="Z60" i="18" s="1"/>
  <c r="Y60" i="18"/>
  <c r="X60" i="18" s="1"/>
  <c r="AA59" i="18"/>
  <c r="Z59" i="18" s="1"/>
  <c r="Y59" i="18"/>
  <c r="X59" i="18" s="1"/>
  <c r="A29" i="16"/>
  <c r="A28" i="16"/>
  <c r="J63" i="16"/>
  <c r="J61" i="16"/>
  <c r="J62" i="16"/>
  <c r="J60" i="16"/>
  <c r="A37" i="16" l="1"/>
  <c r="A103" i="16"/>
  <c r="A111" i="16" s="1"/>
  <c r="A7" i="16"/>
  <c r="A14" i="16"/>
  <c r="A36" i="16"/>
  <c r="A102" i="16"/>
  <c r="A110" i="16" s="1"/>
  <c r="J51" i="4"/>
  <c r="J50" i="4"/>
  <c r="J49" i="4"/>
  <c r="J48" i="4"/>
  <c r="J47" i="4"/>
  <c r="V51" i="4"/>
  <c r="U51" i="4"/>
  <c r="T51" i="4"/>
  <c r="S51" i="4"/>
  <c r="R51" i="4"/>
  <c r="Q51" i="4"/>
  <c r="P51" i="4"/>
  <c r="O51" i="4"/>
  <c r="N51" i="4"/>
  <c r="M51" i="4"/>
  <c r="L51" i="4"/>
  <c r="V50" i="4"/>
  <c r="U50" i="4"/>
  <c r="T50" i="4"/>
  <c r="S50" i="4"/>
  <c r="R50" i="4"/>
  <c r="Q50" i="4"/>
  <c r="P50" i="4"/>
  <c r="O50" i="4"/>
  <c r="N50" i="4"/>
  <c r="M50" i="4"/>
  <c r="L50" i="4"/>
  <c r="V49" i="4"/>
  <c r="U49" i="4"/>
  <c r="T49" i="4"/>
  <c r="S49" i="4"/>
  <c r="R49" i="4"/>
  <c r="Q49" i="4"/>
  <c r="P49" i="4"/>
  <c r="O49" i="4"/>
  <c r="N49" i="4"/>
  <c r="M49" i="4"/>
  <c r="L49" i="4"/>
  <c r="V48" i="4"/>
  <c r="U48" i="4"/>
  <c r="T48" i="4"/>
  <c r="S48" i="4"/>
  <c r="R48" i="4"/>
  <c r="Q48" i="4"/>
  <c r="P48" i="4"/>
  <c r="O48" i="4"/>
  <c r="N48" i="4"/>
  <c r="M48" i="4"/>
  <c r="L48" i="4"/>
  <c r="V47" i="4"/>
  <c r="U47" i="4"/>
  <c r="T47" i="4"/>
  <c r="S47" i="4"/>
  <c r="R47" i="4"/>
  <c r="Q47" i="4"/>
  <c r="P47" i="4"/>
  <c r="O47" i="4"/>
  <c r="N47" i="4"/>
  <c r="M47" i="4"/>
  <c r="L47" i="4"/>
  <c r="Y48" i="4" l="1"/>
  <c r="X48" i="4" s="1"/>
  <c r="AA48" i="4"/>
  <c r="Z48" i="4" s="1"/>
  <c r="AA51" i="4"/>
  <c r="Z51" i="4" s="1"/>
  <c r="Y51" i="4"/>
  <c r="X51" i="4" s="1"/>
  <c r="Y49" i="4"/>
  <c r="X49" i="4" s="1"/>
  <c r="AA49" i="4"/>
  <c r="Z49" i="4" s="1"/>
  <c r="Y47" i="4"/>
  <c r="X47" i="4" s="1"/>
  <c r="AA47" i="4"/>
  <c r="Z47" i="4" s="1"/>
  <c r="AA50" i="4"/>
  <c r="Z50" i="4" s="1"/>
  <c r="Y50" i="4"/>
  <c r="X50" i="4" s="1"/>
  <c r="A126" i="16"/>
  <c r="A118" i="16"/>
  <c r="A88" i="16"/>
  <c r="A22" i="16"/>
  <c r="I4" i="44"/>
  <c r="I3" i="44" s="1"/>
  <c r="A8" i="16"/>
  <c r="A9" i="16" s="1"/>
  <c r="A15" i="16"/>
  <c r="A127" i="16"/>
  <c r="A119" i="16"/>
  <c r="I12" i="44" l="1"/>
  <c r="I11" i="44" s="1"/>
  <c r="A16" i="16"/>
  <c r="A17" i="16" s="1"/>
  <c r="A96" i="16"/>
  <c r="A30" i="16"/>
  <c r="A89" i="16"/>
  <c r="A90" i="16" s="1"/>
  <c r="A23" i="16"/>
  <c r="A97" i="16" l="1"/>
  <c r="A98" i="16" s="1"/>
  <c r="A99" i="16" s="1"/>
  <c r="A31" i="16"/>
  <c r="I20" i="44"/>
  <c r="I19" i="44" s="1"/>
  <c r="A24" i="16"/>
  <c r="A25" i="16" s="1"/>
  <c r="A91" i="16"/>
  <c r="I76" i="44"/>
  <c r="A38" i="16"/>
  <c r="A104" i="16"/>
  <c r="A112" i="16" s="1"/>
  <c r="T28" i="3"/>
  <c r="P26" i="3"/>
  <c r="V28" i="3"/>
  <c r="P27" i="3"/>
  <c r="L25" i="3"/>
  <c r="S26" i="3"/>
  <c r="Q28" i="3"/>
  <c r="M25" i="3"/>
  <c r="M26" i="3"/>
  <c r="U26" i="3"/>
  <c r="L27" i="3"/>
  <c r="T27" i="3"/>
  <c r="R20" i="3" l="1"/>
  <c r="V14" i="33" s="1"/>
  <c r="R29" i="3"/>
  <c r="S20" i="3"/>
  <c r="W14" i="33" s="1"/>
  <c r="S29" i="3"/>
  <c r="R28" i="3"/>
  <c r="L26" i="3"/>
  <c r="P28" i="3"/>
  <c r="U20" i="3"/>
  <c r="Y14" i="33" s="1"/>
  <c r="U29" i="3"/>
  <c r="U28" i="3"/>
  <c r="O26" i="3"/>
  <c r="M27" i="3"/>
  <c r="S28" i="3"/>
  <c r="S25" i="3"/>
  <c r="O27" i="3"/>
  <c r="Q25" i="3"/>
  <c r="O25" i="3"/>
  <c r="U25" i="3"/>
  <c r="M20" i="3"/>
  <c r="Q14" i="33" s="1"/>
  <c r="M29" i="3"/>
  <c r="M28" i="3"/>
  <c r="P25" i="3"/>
  <c r="V26" i="3"/>
  <c r="O28" i="3"/>
  <c r="S27" i="3"/>
  <c r="P20" i="3"/>
  <c r="T14" i="33" s="1"/>
  <c r="P29" i="3"/>
  <c r="T25" i="3"/>
  <c r="Q27" i="3"/>
  <c r="V29" i="3"/>
  <c r="V20" i="3"/>
  <c r="Q26" i="3"/>
  <c r="R27" i="3"/>
  <c r="V25" i="3"/>
  <c r="T20" i="3"/>
  <c r="X14" i="33" s="1"/>
  <c r="T29" i="3"/>
  <c r="V27" i="3"/>
  <c r="L28" i="3"/>
  <c r="N26" i="3"/>
  <c r="Q20" i="3"/>
  <c r="U14" i="33" s="1"/>
  <c r="Q29" i="3"/>
  <c r="O29" i="3"/>
  <c r="O20" i="3"/>
  <c r="S14" i="33" s="1"/>
  <c r="N29" i="3"/>
  <c r="N20" i="3"/>
  <c r="R14" i="33" s="1"/>
  <c r="R25" i="3"/>
  <c r="N25" i="3"/>
  <c r="T26" i="3"/>
  <c r="R26" i="3"/>
  <c r="N28" i="3"/>
  <c r="L20" i="3"/>
  <c r="L29" i="3"/>
  <c r="N27" i="3"/>
  <c r="U27" i="3"/>
  <c r="A39" i="16"/>
  <c r="A105" i="16"/>
  <c r="I28" i="44"/>
  <c r="A32" i="16"/>
  <c r="A33" i="16" s="1"/>
  <c r="A120" i="16"/>
  <c r="A128" i="16"/>
  <c r="L16" i="3"/>
  <c r="R16" i="3"/>
  <c r="L14" i="3"/>
  <c r="R15" i="3"/>
  <c r="O17" i="3"/>
  <c r="U18" i="3"/>
  <c r="P15" i="3"/>
  <c r="T17" i="3"/>
  <c r="S17" i="3"/>
  <c r="V14" i="3"/>
  <c r="R17" i="3"/>
  <c r="R14" i="3"/>
  <c r="N17" i="3"/>
  <c r="U17" i="3"/>
  <c r="M16" i="3"/>
  <c r="M14" i="3"/>
  <c r="S15" i="3"/>
  <c r="V18" i="3"/>
  <c r="P16" i="3"/>
  <c r="T18" i="3"/>
  <c r="N16" i="3"/>
  <c r="U15" i="3"/>
  <c r="T15" i="3"/>
  <c r="P18" i="3"/>
  <c r="M18" i="3"/>
  <c r="S18" i="3"/>
  <c r="L17" i="3"/>
  <c r="O14" i="3"/>
  <c r="N14" i="3"/>
  <c r="Q17" i="3"/>
  <c r="O18" i="3"/>
  <c r="Q16" i="3"/>
  <c r="S14" i="3"/>
  <c r="M17" i="3"/>
  <c r="V15" i="3"/>
  <c r="T16" i="3"/>
  <c r="M15" i="3"/>
  <c r="L15" i="3"/>
  <c r="N18" i="3"/>
  <c r="V17" i="3"/>
  <c r="O16" i="3"/>
  <c r="Q14" i="3"/>
  <c r="O15" i="3"/>
  <c r="R18" i="3"/>
  <c r="Q18" i="3"/>
  <c r="S16" i="3"/>
  <c r="T14" i="3"/>
  <c r="Q15" i="3"/>
  <c r="L18" i="3"/>
  <c r="V16" i="3"/>
  <c r="U16" i="3"/>
  <c r="U14" i="3"/>
  <c r="P17" i="3"/>
  <c r="P14" i="3"/>
  <c r="N15" i="3"/>
  <c r="J25" i="3"/>
  <c r="J28" i="3"/>
  <c r="J27" i="3"/>
  <c r="J26" i="3"/>
  <c r="Y27" i="3" l="1"/>
  <c r="X27" i="3" s="1"/>
  <c r="AA25" i="3"/>
  <c r="Z25" i="3" s="1"/>
  <c r="AA27" i="3"/>
  <c r="Z27" i="3" s="1"/>
  <c r="Y25" i="3"/>
  <c r="X25" i="3" s="1"/>
  <c r="AA29" i="3"/>
  <c r="Z29" i="3" s="1"/>
  <c r="Y29" i="3"/>
  <c r="X29" i="3" s="1"/>
  <c r="P14" i="33"/>
  <c r="AA20" i="3"/>
  <c r="Z20" i="3" s="1"/>
  <c r="Y20" i="3"/>
  <c r="X20" i="3" s="1"/>
  <c r="Y17" i="3"/>
  <c r="X17" i="3" s="1"/>
  <c r="AA17" i="3"/>
  <c r="Z17" i="3" s="1"/>
  <c r="Y14" i="3"/>
  <c r="X14" i="3" s="1"/>
  <c r="AA14" i="3"/>
  <c r="Z14" i="3" s="1"/>
  <c r="AA16" i="3"/>
  <c r="Z16" i="3" s="1"/>
  <c r="Y16" i="3"/>
  <c r="X16" i="3" s="1"/>
  <c r="Y28" i="3"/>
  <c r="X28" i="3" s="1"/>
  <c r="AA28" i="3"/>
  <c r="Z28" i="3" s="1"/>
  <c r="J20" i="3"/>
  <c r="J29" i="3"/>
  <c r="AA15" i="3"/>
  <c r="Z15" i="3" s="1"/>
  <c r="Y15" i="3"/>
  <c r="X15" i="3" s="1"/>
  <c r="AA26" i="3"/>
  <c r="Z26" i="3" s="1"/>
  <c r="Y26" i="3"/>
  <c r="X26" i="3" s="1"/>
  <c r="AA18" i="3"/>
  <c r="Z18" i="3" s="1"/>
  <c r="Y18" i="3"/>
  <c r="X18" i="3" s="1"/>
  <c r="A113" i="16"/>
  <c r="A106" i="16"/>
  <c r="A107" i="16" s="1"/>
  <c r="I36" i="44"/>
  <c r="I35" i="44" s="1"/>
  <c r="A40" i="16"/>
  <c r="A41" i="16" s="1"/>
  <c r="J16" i="3"/>
  <c r="J17" i="3"/>
  <c r="J14" i="3"/>
  <c r="J18" i="3"/>
  <c r="J15" i="3"/>
  <c r="A121" i="16" l="1"/>
  <c r="A129" i="16"/>
  <c r="A114" i="16"/>
  <c r="V121" i="23"/>
  <c r="U121" i="23"/>
  <c r="T121" i="23"/>
  <c r="S121" i="23"/>
  <c r="R121" i="23"/>
  <c r="Q121" i="23"/>
  <c r="P121" i="23"/>
  <c r="O121" i="23"/>
  <c r="N121" i="23"/>
  <c r="M121" i="23"/>
  <c r="L121" i="23"/>
  <c r="K121" i="23"/>
  <c r="J121" i="23"/>
  <c r="I121" i="23"/>
  <c r="H121" i="23"/>
  <c r="G121" i="23"/>
  <c r="F121" i="23"/>
  <c r="E121" i="23"/>
  <c r="D121" i="23"/>
  <c r="C121" i="23"/>
  <c r="B121" i="23"/>
  <c r="V120" i="23"/>
  <c r="U120" i="23"/>
  <c r="T120" i="23"/>
  <c r="S120" i="23"/>
  <c r="R120" i="23"/>
  <c r="Q120" i="23"/>
  <c r="P120" i="23"/>
  <c r="O120" i="23"/>
  <c r="N120" i="23"/>
  <c r="M120" i="23"/>
  <c r="L120" i="23"/>
  <c r="K120" i="23"/>
  <c r="J120" i="23"/>
  <c r="I120" i="23"/>
  <c r="H120" i="23"/>
  <c r="G120" i="23"/>
  <c r="F120" i="23"/>
  <c r="E120" i="23"/>
  <c r="D120" i="23"/>
  <c r="C120" i="23"/>
  <c r="B120" i="23"/>
  <c r="V119" i="23"/>
  <c r="U119" i="23"/>
  <c r="T119" i="23"/>
  <c r="S119" i="23"/>
  <c r="R119" i="23"/>
  <c r="Q119" i="23"/>
  <c r="P119" i="23"/>
  <c r="O119" i="23"/>
  <c r="N119" i="23"/>
  <c r="M119" i="23"/>
  <c r="L119" i="23"/>
  <c r="K119" i="23"/>
  <c r="J119" i="23"/>
  <c r="I119" i="23"/>
  <c r="H119" i="23"/>
  <c r="G119" i="23"/>
  <c r="F119" i="23"/>
  <c r="E119" i="23"/>
  <c r="D119" i="23"/>
  <c r="C119" i="23"/>
  <c r="B119" i="23"/>
  <c r="V118" i="23"/>
  <c r="U118" i="23"/>
  <c r="T118" i="23"/>
  <c r="S118" i="23"/>
  <c r="R118" i="23"/>
  <c r="Q118" i="23"/>
  <c r="P118" i="23"/>
  <c r="O118" i="23"/>
  <c r="N118" i="23"/>
  <c r="M118" i="23"/>
  <c r="L118" i="23"/>
  <c r="K118" i="23"/>
  <c r="J118" i="23"/>
  <c r="I118" i="23"/>
  <c r="H118" i="23"/>
  <c r="G118" i="23"/>
  <c r="F118" i="23"/>
  <c r="E118" i="23"/>
  <c r="D118" i="23"/>
  <c r="C118" i="23"/>
  <c r="B118" i="23"/>
  <c r="AA121" i="23" l="1"/>
  <c r="Z121" i="23" s="1"/>
  <c r="Y121" i="23"/>
  <c r="X121" i="23" s="1"/>
  <c r="AA120" i="23"/>
  <c r="Z120" i="23" s="1"/>
  <c r="Y120" i="23"/>
  <c r="X120" i="23" s="1"/>
  <c r="Y119" i="23"/>
  <c r="X119" i="23" s="1"/>
  <c r="AA119" i="23"/>
  <c r="Z119" i="23" s="1"/>
  <c r="Y118" i="23"/>
  <c r="X118" i="23" s="1"/>
  <c r="AA118" i="23"/>
  <c r="Z118" i="23" s="1"/>
  <c r="A130" i="16"/>
  <c r="A115" i="16"/>
  <c r="A122" i="16"/>
  <c r="E4" i="14"/>
  <c r="A123" i="16" l="1"/>
  <c r="A131" i="16"/>
  <c r="D4" i="14"/>
  <c r="F4" i="14"/>
  <c r="F5" i="14"/>
  <c r="G4" i="14"/>
  <c r="E6" i="14" l="1"/>
  <c r="D5" i="14"/>
  <c r="D6" i="14"/>
  <c r="E5" i="14"/>
  <c r="G6" i="14"/>
  <c r="G5" i="14"/>
  <c r="D8" i="14" l="1"/>
  <c r="D7" i="14"/>
  <c r="E7" i="14"/>
  <c r="F6" i="14"/>
  <c r="E8" i="14"/>
  <c r="G8" i="14"/>
  <c r="G7" i="14"/>
  <c r="F8" i="14" l="1"/>
  <c r="F7" i="14"/>
  <c r="K8" i="12" l="1"/>
  <c r="P32" i="42" s="1"/>
  <c r="Q32" i="42" s="1"/>
  <c r="R32" i="42" s="1"/>
  <c r="S32" i="42" s="1"/>
  <c r="T32" i="42" s="1"/>
  <c r="U32" i="42" s="1"/>
  <c r="V32" i="42" s="1"/>
  <c r="W32" i="42" s="1"/>
  <c r="X32" i="42" s="1"/>
  <c r="Y32" i="42" s="1"/>
  <c r="K7" i="12"/>
  <c r="P24" i="42" s="1"/>
  <c r="Q24" i="42" s="1"/>
  <c r="R24" i="42" s="1"/>
  <c r="S24" i="42" s="1"/>
  <c r="T24" i="42" s="1"/>
  <c r="U24" i="42" s="1"/>
  <c r="V24" i="42" s="1"/>
  <c r="W24" i="42" s="1"/>
  <c r="X24" i="42" s="1"/>
  <c r="Y24" i="42" s="1"/>
  <c r="K6" i="12"/>
  <c r="P16" i="42" s="1"/>
  <c r="Q16" i="42" s="1"/>
  <c r="R16" i="42" s="1"/>
  <c r="S16" i="42" s="1"/>
  <c r="T16" i="42" s="1"/>
  <c r="U16" i="42" s="1"/>
  <c r="V16" i="42" s="1"/>
  <c r="W16" i="42" s="1"/>
  <c r="X16" i="42" s="1"/>
  <c r="Y16" i="42" s="1"/>
  <c r="K5" i="12"/>
  <c r="P8" i="42" s="1"/>
  <c r="Q8" i="42" s="1"/>
  <c r="R8" i="42" s="1"/>
  <c r="S8" i="42" s="1"/>
  <c r="T8" i="42" s="1"/>
  <c r="U8" i="42" s="1"/>
  <c r="V8" i="42" s="1"/>
  <c r="W8" i="42" s="1"/>
  <c r="X8" i="42" s="1"/>
  <c r="Y8" i="42" s="1"/>
  <c r="J8" i="12"/>
  <c r="J7" i="12"/>
  <c r="J6" i="12"/>
  <c r="J5" i="12"/>
  <c r="I8" i="12"/>
  <c r="I7" i="12"/>
  <c r="I6" i="12"/>
  <c r="I5" i="12"/>
  <c r="H8" i="12"/>
  <c r="J31" i="42" s="1"/>
  <c r="K31" i="42" s="1"/>
  <c r="L31" i="42" s="1"/>
  <c r="M31" i="42" s="1"/>
  <c r="N31" i="42" s="1"/>
  <c r="O31" i="42" s="1"/>
  <c r="H7" i="12"/>
  <c r="J23" i="42" s="1"/>
  <c r="K23" i="42" s="1"/>
  <c r="L23" i="42" s="1"/>
  <c r="M23" i="42" s="1"/>
  <c r="N23" i="42" s="1"/>
  <c r="O23" i="42" s="1"/>
  <c r="H6" i="12"/>
  <c r="J15" i="42" s="1"/>
  <c r="K15" i="42" s="1"/>
  <c r="L15" i="42" s="1"/>
  <c r="M15" i="42" s="1"/>
  <c r="N15" i="42" s="1"/>
  <c r="O15" i="42" s="1"/>
  <c r="H5" i="12"/>
  <c r="J7" i="42" s="1"/>
  <c r="K7" i="42" s="1"/>
  <c r="L7" i="42" s="1"/>
  <c r="M7" i="42" s="1"/>
  <c r="N7" i="42" s="1"/>
  <c r="O7" i="42" s="1"/>
  <c r="M8" i="12"/>
  <c r="Q30" i="42" s="1"/>
  <c r="F8" i="12"/>
  <c r="N28" i="42" s="1"/>
  <c r="F7" i="12"/>
  <c r="N20" i="42" s="1"/>
  <c r="F6" i="12"/>
  <c r="N12" i="42" s="1"/>
  <c r="F5" i="12"/>
  <c r="N4" i="42" s="1"/>
  <c r="U8" i="12"/>
  <c r="Y30" i="42" s="1"/>
  <c r="U7" i="12"/>
  <c r="Y22" i="42" s="1"/>
  <c r="U6" i="12"/>
  <c r="Y14" i="42" s="1"/>
  <c r="U5" i="12"/>
  <c r="Y6" i="42" s="1"/>
  <c r="E8" i="12"/>
  <c r="M28" i="42" s="1"/>
  <c r="E7" i="12"/>
  <c r="M20" i="42" s="1"/>
  <c r="E6" i="12"/>
  <c r="M12" i="42" s="1"/>
  <c r="E5" i="12"/>
  <c r="M4" i="42" s="1"/>
  <c r="D8" i="12"/>
  <c r="L28" i="42" s="1"/>
  <c r="D7" i="12"/>
  <c r="L20" i="42" s="1"/>
  <c r="D6" i="12"/>
  <c r="L12" i="42" s="1"/>
  <c r="D5" i="12"/>
  <c r="L4" i="42" s="1"/>
  <c r="T8" i="12"/>
  <c r="X30" i="42" s="1"/>
  <c r="T7" i="12"/>
  <c r="X22" i="42" s="1"/>
  <c r="T6" i="12"/>
  <c r="X14" i="42" s="1"/>
  <c r="T5" i="12"/>
  <c r="X6" i="42" s="1"/>
  <c r="S8" i="12"/>
  <c r="W30" i="42" s="1"/>
  <c r="S7" i="12"/>
  <c r="W22" i="42" s="1"/>
  <c r="S6" i="12"/>
  <c r="W14" i="42" s="1"/>
  <c r="S5" i="12"/>
  <c r="W6" i="42" s="1"/>
  <c r="R8" i="12"/>
  <c r="V30" i="42" s="1"/>
  <c r="R7" i="12"/>
  <c r="V22" i="42" s="1"/>
  <c r="R6" i="12"/>
  <c r="V14" i="42" s="1"/>
  <c r="R5" i="12"/>
  <c r="V6" i="42" s="1"/>
  <c r="Q8" i="12"/>
  <c r="U30" i="42" s="1"/>
  <c r="Q7" i="12"/>
  <c r="U22" i="42" s="1"/>
  <c r="Q6" i="12"/>
  <c r="U14" i="42" s="1"/>
  <c r="Q5" i="12"/>
  <c r="U6" i="42" s="1"/>
  <c r="C8" i="12"/>
  <c r="K28" i="42" s="1"/>
  <c r="C7" i="12"/>
  <c r="K20" i="42" s="1"/>
  <c r="C6" i="12"/>
  <c r="K12" i="42" s="1"/>
  <c r="C5" i="12"/>
  <c r="K4" i="42" s="1"/>
  <c r="P8" i="12"/>
  <c r="T30" i="42" s="1"/>
  <c r="P7" i="12"/>
  <c r="T22" i="42" s="1"/>
  <c r="P6" i="12"/>
  <c r="T14" i="42" s="1"/>
  <c r="P5" i="12"/>
  <c r="T6" i="42" s="1"/>
  <c r="M6" i="12"/>
  <c r="Q14" i="42" s="1"/>
  <c r="O8" i="12"/>
  <c r="S30" i="42" s="1"/>
  <c r="O7" i="12"/>
  <c r="S22" i="42" s="1"/>
  <c r="O6" i="12"/>
  <c r="S14" i="42" s="1"/>
  <c r="O5" i="12"/>
  <c r="S6" i="42" s="1"/>
  <c r="N8" i="12"/>
  <c r="R30" i="42" s="1"/>
  <c r="N7" i="12"/>
  <c r="R22" i="42" s="1"/>
  <c r="N6" i="12"/>
  <c r="R14" i="42" s="1"/>
  <c r="N5" i="12"/>
  <c r="R6" i="42" s="1"/>
  <c r="M7" i="12"/>
  <c r="Q22" i="42" s="1"/>
  <c r="B8" i="12"/>
  <c r="J28" i="42" s="1"/>
  <c r="B7" i="12"/>
  <c r="J20" i="42" s="1"/>
  <c r="B6" i="12"/>
  <c r="J12" i="42" s="1"/>
  <c r="B5" i="12"/>
  <c r="J4" i="42" s="1"/>
  <c r="G8" i="12"/>
  <c r="O29" i="42" s="1"/>
  <c r="G7" i="12"/>
  <c r="O21" i="42" s="1"/>
  <c r="G6" i="12"/>
  <c r="O13" i="42" s="1"/>
  <c r="G5" i="12"/>
  <c r="O5" i="42" s="1"/>
  <c r="L8" i="12"/>
  <c r="L7" i="12"/>
  <c r="L6" i="12"/>
  <c r="L5" i="12"/>
  <c r="P22" i="42" l="1"/>
  <c r="Y7" i="12"/>
  <c r="X7" i="12" s="1"/>
  <c r="AA7" i="12"/>
  <c r="Z7" i="12" s="1"/>
  <c r="Y8" i="12"/>
  <c r="X8" i="12" s="1"/>
  <c r="AA8" i="12"/>
  <c r="Z8" i="12" s="1"/>
  <c r="P30" i="42"/>
  <c r="P6" i="42"/>
  <c r="P14" i="42"/>
  <c r="Y6" i="12"/>
  <c r="X6" i="12" s="1"/>
  <c r="AA6" i="12"/>
  <c r="Z6" i="12" s="1"/>
  <c r="C13" i="12"/>
  <c r="F13" i="12"/>
  <c r="B13" i="12"/>
  <c r="N13" i="12"/>
  <c r="P13" i="12"/>
  <c r="I13" i="12"/>
  <c r="R13" i="12"/>
  <c r="G13" i="12"/>
  <c r="O12" i="12"/>
  <c r="Q12" i="12"/>
  <c r="T13" i="12"/>
  <c r="O13" i="12"/>
  <c r="Q13" i="12"/>
  <c r="V13" i="12"/>
  <c r="Q14" i="12"/>
  <c r="E13" i="12"/>
  <c r="M13" i="12"/>
  <c r="O14" i="12"/>
  <c r="L13" i="12"/>
  <c r="O15" i="12"/>
  <c r="Q15" i="12"/>
  <c r="S13" i="12"/>
  <c r="T15" i="12"/>
  <c r="H13" i="12"/>
  <c r="E12" i="12"/>
  <c r="H12" i="12"/>
  <c r="K13" i="12"/>
  <c r="L12" i="12"/>
  <c r="S12" i="12"/>
  <c r="N12" i="12"/>
  <c r="C12" i="12"/>
  <c r="F12" i="12"/>
  <c r="J12" i="12"/>
  <c r="D12" i="12"/>
  <c r="J13" i="12"/>
  <c r="R12" i="12"/>
  <c r="D13" i="12"/>
  <c r="B12" i="12"/>
  <c r="P12" i="12"/>
  <c r="U12" i="12"/>
  <c r="I12" i="12"/>
  <c r="G12" i="12"/>
  <c r="T12" i="12"/>
  <c r="U13" i="12"/>
  <c r="H14" i="12"/>
  <c r="E15" i="12"/>
  <c r="H15" i="12"/>
  <c r="L15" i="12"/>
  <c r="N14" i="12"/>
  <c r="C14" i="12"/>
  <c r="S15" i="12"/>
  <c r="F14" i="12"/>
  <c r="J14" i="12"/>
  <c r="J15" i="12"/>
  <c r="S14" i="12"/>
  <c r="B14" i="12"/>
  <c r="R14" i="12"/>
  <c r="D15" i="12"/>
  <c r="M15" i="12"/>
  <c r="K15" i="12"/>
  <c r="V15" i="12"/>
  <c r="N15" i="12"/>
  <c r="D14" i="12"/>
  <c r="F15" i="12"/>
  <c r="P14" i="12"/>
  <c r="R15" i="12"/>
  <c r="U14" i="12"/>
  <c r="I14" i="12"/>
  <c r="K12" i="12"/>
  <c r="V12" i="12"/>
  <c r="K14" i="12"/>
  <c r="V14" i="12"/>
  <c r="E14" i="12"/>
  <c r="L14" i="12"/>
  <c r="C15" i="12"/>
  <c r="G14" i="12"/>
  <c r="M14" i="12"/>
  <c r="P15" i="12"/>
  <c r="T14" i="12"/>
  <c r="U15" i="12"/>
  <c r="B15" i="12"/>
  <c r="G15" i="12"/>
  <c r="I15" i="12"/>
  <c r="M5" i="12"/>
  <c r="Q6" i="42" s="1"/>
  <c r="AA5" i="12" l="1"/>
  <c r="Z5" i="12" s="1"/>
  <c r="Y13" i="12"/>
  <c r="X13" i="12" s="1"/>
  <c r="AA13" i="12"/>
  <c r="Z13" i="12" s="1"/>
  <c r="AA14" i="12"/>
  <c r="Z14" i="12" s="1"/>
  <c r="Y14" i="12"/>
  <c r="X14" i="12" s="1"/>
  <c r="Y15" i="12"/>
  <c r="X15" i="12" s="1"/>
  <c r="AA15" i="12"/>
  <c r="Z15" i="12" s="1"/>
  <c r="Y5" i="12"/>
  <c r="X5" i="12" s="1"/>
  <c r="M12" i="12"/>
  <c r="AA12" i="12" s="1"/>
  <c r="Z12" i="12" s="1"/>
  <c r="V106" i="23"/>
  <c r="U106" i="23"/>
  <c r="T106" i="23"/>
  <c r="S106" i="23"/>
  <c r="R106" i="23"/>
  <c r="Q106" i="23"/>
  <c r="P106" i="23"/>
  <c r="O106" i="23"/>
  <c r="N106" i="23"/>
  <c r="M106" i="23"/>
  <c r="L106" i="23"/>
  <c r="G106" i="23"/>
  <c r="F106" i="23"/>
  <c r="E106" i="23"/>
  <c r="D106" i="23"/>
  <c r="C106" i="23"/>
  <c r="B106" i="23"/>
  <c r="V105" i="23"/>
  <c r="U105" i="23"/>
  <c r="T105" i="23"/>
  <c r="S105" i="23"/>
  <c r="R105" i="23"/>
  <c r="Q105" i="23"/>
  <c r="P105" i="23"/>
  <c r="O105" i="23"/>
  <c r="N105" i="23"/>
  <c r="M105" i="23"/>
  <c r="L105" i="23"/>
  <c r="G105" i="23"/>
  <c r="F105" i="23"/>
  <c r="E105" i="23"/>
  <c r="D105" i="23"/>
  <c r="C105" i="23"/>
  <c r="B105" i="23"/>
  <c r="V104" i="23"/>
  <c r="U104" i="23"/>
  <c r="T104" i="23"/>
  <c r="S104" i="23"/>
  <c r="R104" i="23"/>
  <c r="Q104" i="23"/>
  <c r="P104" i="23"/>
  <c r="O104" i="23"/>
  <c r="N104" i="23"/>
  <c r="M104" i="23"/>
  <c r="L104" i="23"/>
  <c r="G104" i="23"/>
  <c r="F104" i="23"/>
  <c r="E104" i="23"/>
  <c r="D104" i="23"/>
  <c r="C104" i="23"/>
  <c r="B104" i="23"/>
  <c r="V103" i="23"/>
  <c r="U103" i="23"/>
  <c r="T103" i="23"/>
  <c r="S103" i="23"/>
  <c r="R103" i="23"/>
  <c r="Q103" i="23"/>
  <c r="P103" i="23"/>
  <c r="O103" i="23"/>
  <c r="N103" i="23"/>
  <c r="M103" i="23"/>
  <c r="L103" i="23"/>
  <c r="G103" i="23"/>
  <c r="F103" i="23"/>
  <c r="E103" i="23"/>
  <c r="D103" i="23"/>
  <c r="C103" i="23"/>
  <c r="B103" i="23"/>
  <c r="V102" i="23"/>
  <c r="U102" i="23"/>
  <c r="T102" i="23"/>
  <c r="S102" i="23"/>
  <c r="R102" i="23"/>
  <c r="Q102" i="23"/>
  <c r="P102" i="23"/>
  <c r="O102" i="23"/>
  <c r="N102" i="23"/>
  <c r="M102" i="23"/>
  <c r="L102" i="23"/>
  <c r="G102" i="23"/>
  <c r="F102" i="23"/>
  <c r="E102" i="23"/>
  <c r="D102" i="23"/>
  <c r="C102" i="23"/>
  <c r="B102" i="23"/>
  <c r="V114" i="23"/>
  <c r="U114" i="23"/>
  <c r="T114" i="23"/>
  <c r="S114" i="23"/>
  <c r="R114" i="23"/>
  <c r="Q114" i="23"/>
  <c r="P114" i="23"/>
  <c r="O114" i="23"/>
  <c r="N114" i="23"/>
  <c r="M114" i="23"/>
  <c r="L114" i="23"/>
  <c r="K114" i="23"/>
  <c r="J114" i="23"/>
  <c r="I114" i="23"/>
  <c r="H114" i="23"/>
  <c r="G114" i="23"/>
  <c r="F114" i="23"/>
  <c r="E114" i="23"/>
  <c r="D114" i="23"/>
  <c r="C114" i="23"/>
  <c r="B114" i="23"/>
  <c r="V113" i="23"/>
  <c r="U113" i="23"/>
  <c r="T113" i="23"/>
  <c r="S113" i="23"/>
  <c r="R113" i="23"/>
  <c r="Q113" i="23"/>
  <c r="P113" i="23"/>
  <c r="O113" i="23"/>
  <c r="N113" i="23"/>
  <c r="M113" i="23"/>
  <c r="L113" i="23"/>
  <c r="K113" i="23"/>
  <c r="J113" i="23"/>
  <c r="I113" i="23"/>
  <c r="H113" i="23"/>
  <c r="G113" i="23"/>
  <c r="F113" i="23"/>
  <c r="E113" i="23"/>
  <c r="D113" i="23"/>
  <c r="C113" i="23"/>
  <c r="B113" i="23"/>
  <c r="V112" i="23"/>
  <c r="U112" i="23"/>
  <c r="T112" i="23"/>
  <c r="S112" i="23"/>
  <c r="R112" i="23"/>
  <c r="Q112" i="23"/>
  <c r="P112" i="23"/>
  <c r="O112" i="23"/>
  <c r="N112" i="23"/>
  <c r="M112" i="23"/>
  <c r="L112" i="23"/>
  <c r="K112" i="23"/>
  <c r="J112" i="23"/>
  <c r="I112" i="23"/>
  <c r="H112" i="23"/>
  <c r="G112" i="23"/>
  <c r="F112" i="23"/>
  <c r="E112" i="23"/>
  <c r="D112" i="23"/>
  <c r="C112" i="23"/>
  <c r="B112" i="23"/>
  <c r="V111" i="23"/>
  <c r="U111" i="23"/>
  <c r="T111" i="23"/>
  <c r="S111" i="23"/>
  <c r="R111" i="23"/>
  <c r="Q111" i="23"/>
  <c r="P111" i="23"/>
  <c r="O111" i="23"/>
  <c r="N111" i="23"/>
  <c r="M111" i="23"/>
  <c r="L111" i="23"/>
  <c r="K111" i="23"/>
  <c r="Q64" i="43" s="1"/>
  <c r="R64" i="43" s="1"/>
  <c r="S64" i="43" s="1"/>
  <c r="T64" i="43" s="1"/>
  <c r="U64" i="43" s="1"/>
  <c r="V64" i="43" s="1"/>
  <c r="W64" i="43" s="1"/>
  <c r="X64" i="43" s="1"/>
  <c r="Y64" i="43" s="1"/>
  <c r="J111" i="23"/>
  <c r="I111" i="23"/>
  <c r="H111" i="23"/>
  <c r="K63" i="43" s="1"/>
  <c r="L63" i="43" s="1"/>
  <c r="M63" i="43" s="1"/>
  <c r="N63" i="43" s="1"/>
  <c r="O63" i="43" s="1"/>
  <c r="G111" i="23"/>
  <c r="F111" i="23"/>
  <c r="E111" i="23"/>
  <c r="D111" i="23"/>
  <c r="C111" i="23"/>
  <c r="B111" i="23"/>
  <c r="V110" i="23"/>
  <c r="U110" i="23"/>
  <c r="T110" i="23"/>
  <c r="S110" i="23"/>
  <c r="R110" i="23"/>
  <c r="Q110" i="23"/>
  <c r="P110" i="23"/>
  <c r="O110" i="23"/>
  <c r="N110" i="23"/>
  <c r="M110" i="23"/>
  <c r="L110" i="23"/>
  <c r="K110" i="23"/>
  <c r="J110" i="23"/>
  <c r="I110" i="23"/>
  <c r="H110" i="23"/>
  <c r="G110" i="23"/>
  <c r="F110" i="23"/>
  <c r="E110" i="23"/>
  <c r="D110" i="23"/>
  <c r="C110" i="23"/>
  <c r="B110" i="23"/>
  <c r="V98" i="23"/>
  <c r="U98" i="23"/>
  <c r="T98" i="23"/>
  <c r="S98" i="23"/>
  <c r="R98" i="23"/>
  <c r="Q98" i="23"/>
  <c r="P98" i="23"/>
  <c r="O98" i="23"/>
  <c r="N98" i="23"/>
  <c r="M98" i="23"/>
  <c r="L98" i="23"/>
  <c r="K98" i="23"/>
  <c r="J98" i="23"/>
  <c r="I98" i="23"/>
  <c r="H98" i="23"/>
  <c r="G98" i="23"/>
  <c r="F98" i="23"/>
  <c r="E98" i="23"/>
  <c r="D98" i="23"/>
  <c r="C98" i="23"/>
  <c r="B98" i="23"/>
  <c r="V97" i="23"/>
  <c r="U97" i="23"/>
  <c r="T97" i="23"/>
  <c r="S97" i="23"/>
  <c r="R97" i="23"/>
  <c r="Q97" i="23"/>
  <c r="P97" i="23"/>
  <c r="O97" i="23"/>
  <c r="N97" i="23"/>
  <c r="M97" i="23"/>
  <c r="L97" i="23"/>
  <c r="K97" i="23"/>
  <c r="J97" i="23"/>
  <c r="I97" i="23"/>
  <c r="H97" i="23"/>
  <c r="G97" i="23"/>
  <c r="F97" i="23"/>
  <c r="E97" i="23"/>
  <c r="D97" i="23"/>
  <c r="C97" i="23"/>
  <c r="B97" i="23"/>
  <c r="V96" i="23"/>
  <c r="U96" i="23"/>
  <c r="T96" i="23"/>
  <c r="S96" i="23"/>
  <c r="R96" i="23"/>
  <c r="Q96" i="23"/>
  <c r="P96" i="23"/>
  <c r="O96" i="23"/>
  <c r="N96" i="23"/>
  <c r="M96" i="23"/>
  <c r="L96" i="23"/>
  <c r="K96" i="23"/>
  <c r="J96" i="23"/>
  <c r="I96" i="23"/>
  <c r="H96" i="23"/>
  <c r="G96" i="23"/>
  <c r="F96" i="23"/>
  <c r="E96" i="23"/>
  <c r="D96" i="23"/>
  <c r="C96" i="23"/>
  <c r="B96" i="23"/>
  <c r="V95" i="23"/>
  <c r="U95" i="23"/>
  <c r="T95" i="23"/>
  <c r="S95" i="23"/>
  <c r="R95" i="23"/>
  <c r="Q95" i="23"/>
  <c r="P95" i="23"/>
  <c r="O95" i="23"/>
  <c r="N95" i="23"/>
  <c r="M95" i="23"/>
  <c r="L95" i="23"/>
  <c r="K95" i="23"/>
  <c r="J95" i="23"/>
  <c r="I95" i="23"/>
  <c r="H95" i="23"/>
  <c r="G95" i="23"/>
  <c r="F95" i="23"/>
  <c r="E95" i="23"/>
  <c r="D95" i="23"/>
  <c r="C95" i="23"/>
  <c r="B95" i="23"/>
  <c r="V94" i="23"/>
  <c r="U94" i="23"/>
  <c r="T94" i="23"/>
  <c r="S94" i="23"/>
  <c r="R94" i="23"/>
  <c r="Q94" i="23"/>
  <c r="P94" i="23"/>
  <c r="O94" i="23"/>
  <c r="N94" i="23"/>
  <c r="M94" i="23"/>
  <c r="L94" i="23"/>
  <c r="K94" i="23"/>
  <c r="J94" i="23"/>
  <c r="I94" i="23"/>
  <c r="H94" i="23"/>
  <c r="G94" i="23"/>
  <c r="F94" i="23"/>
  <c r="E94" i="23"/>
  <c r="D94" i="23"/>
  <c r="C94" i="23"/>
  <c r="B94" i="23"/>
  <c r="V90" i="23"/>
  <c r="U90" i="23"/>
  <c r="T90" i="23"/>
  <c r="S90" i="23"/>
  <c r="R90" i="23"/>
  <c r="Q90" i="23"/>
  <c r="P90" i="23"/>
  <c r="O90" i="23"/>
  <c r="N90" i="23"/>
  <c r="M90" i="23"/>
  <c r="L90" i="23"/>
  <c r="K90" i="23"/>
  <c r="J90" i="23"/>
  <c r="I90" i="23"/>
  <c r="V89" i="23"/>
  <c r="U89" i="23"/>
  <c r="T89" i="23"/>
  <c r="S89" i="23"/>
  <c r="R89" i="23"/>
  <c r="Q89" i="23"/>
  <c r="P89" i="23"/>
  <c r="O89" i="23"/>
  <c r="N89" i="23"/>
  <c r="M89" i="23"/>
  <c r="L89" i="23"/>
  <c r="K89" i="23"/>
  <c r="J89" i="23"/>
  <c r="I89" i="23"/>
  <c r="V88" i="23"/>
  <c r="U88" i="23"/>
  <c r="T88" i="23"/>
  <c r="S88" i="23"/>
  <c r="R88" i="23"/>
  <c r="Q88" i="23"/>
  <c r="P88" i="23"/>
  <c r="O88" i="23"/>
  <c r="N88" i="23"/>
  <c r="M88" i="23"/>
  <c r="L88" i="23"/>
  <c r="K88" i="23"/>
  <c r="J88" i="23"/>
  <c r="I88" i="23"/>
  <c r="V87" i="23"/>
  <c r="U87" i="23"/>
  <c r="T87" i="23"/>
  <c r="S87" i="23"/>
  <c r="R87" i="23"/>
  <c r="Q87" i="23"/>
  <c r="P87" i="23"/>
  <c r="O87" i="23"/>
  <c r="N87" i="23"/>
  <c r="M87" i="23"/>
  <c r="L87" i="23"/>
  <c r="K87" i="23"/>
  <c r="J87" i="23"/>
  <c r="I87" i="23"/>
  <c r="V86" i="23"/>
  <c r="U86" i="23"/>
  <c r="T86" i="23"/>
  <c r="S86" i="23"/>
  <c r="R86" i="23"/>
  <c r="Q86" i="23"/>
  <c r="P86" i="23"/>
  <c r="O86" i="23"/>
  <c r="N86" i="23"/>
  <c r="M86" i="23"/>
  <c r="L86" i="23"/>
  <c r="K86" i="23"/>
  <c r="J86" i="23"/>
  <c r="I86" i="23"/>
  <c r="G90" i="23"/>
  <c r="F90" i="23"/>
  <c r="E90" i="23"/>
  <c r="D90" i="23"/>
  <c r="C90" i="23"/>
  <c r="B90" i="23"/>
  <c r="G89" i="23"/>
  <c r="F89" i="23"/>
  <c r="E89" i="23"/>
  <c r="D89" i="23"/>
  <c r="C89" i="23"/>
  <c r="B89" i="23"/>
  <c r="G88" i="23"/>
  <c r="F88" i="23"/>
  <c r="E88" i="23"/>
  <c r="D88" i="23"/>
  <c r="C88" i="23"/>
  <c r="B88" i="23"/>
  <c r="G87" i="23"/>
  <c r="F87" i="23"/>
  <c r="E87" i="23"/>
  <c r="D87" i="23"/>
  <c r="C87" i="23"/>
  <c r="B87" i="23"/>
  <c r="G86" i="23"/>
  <c r="F86" i="23"/>
  <c r="E86" i="23"/>
  <c r="D86" i="23"/>
  <c r="C86" i="23"/>
  <c r="B86" i="23"/>
  <c r="H90" i="23"/>
  <c r="H89" i="23"/>
  <c r="H88" i="23"/>
  <c r="H87" i="23"/>
  <c r="H86" i="23"/>
  <c r="B49" i="2"/>
  <c r="V114" i="1"/>
  <c r="U114" i="1"/>
  <c r="T114" i="1"/>
  <c r="S114" i="1"/>
  <c r="R114" i="1"/>
  <c r="Q114" i="1"/>
  <c r="P114" i="1"/>
  <c r="O114" i="1"/>
  <c r="N114" i="1"/>
  <c r="M114" i="1"/>
  <c r="L114" i="1"/>
  <c r="K114" i="1"/>
  <c r="J114" i="1"/>
  <c r="I114" i="1"/>
  <c r="H114" i="1"/>
  <c r="G114" i="1"/>
  <c r="F114" i="1"/>
  <c r="E114" i="1"/>
  <c r="D114" i="1"/>
  <c r="C114" i="1"/>
  <c r="B114" i="1"/>
  <c r="V113" i="1"/>
  <c r="U113" i="1"/>
  <c r="T113" i="1"/>
  <c r="S113" i="1"/>
  <c r="R113" i="1"/>
  <c r="Q113" i="1"/>
  <c r="P113" i="1"/>
  <c r="O113" i="1"/>
  <c r="N113" i="1"/>
  <c r="M113" i="1"/>
  <c r="L113" i="1"/>
  <c r="K113" i="1"/>
  <c r="J113" i="1"/>
  <c r="I113" i="1"/>
  <c r="H113" i="1"/>
  <c r="G113" i="1"/>
  <c r="F113" i="1"/>
  <c r="E113" i="1"/>
  <c r="D113" i="1"/>
  <c r="C113" i="1"/>
  <c r="B113" i="1"/>
  <c r="V112" i="1"/>
  <c r="U112" i="1"/>
  <c r="T112" i="1"/>
  <c r="S112" i="1"/>
  <c r="R112" i="1"/>
  <c r="Q112" i="1"/>
  <c r="P112" i="1"/>
  <c r="O112" i="1"/>
  <c r="N112" i="1"/>
  <c r="M112" i="1"/>
  <c r="L112" i="1"/>
  <c r="K112" i="1"/>
  <c r="J112" i="1"/>
  <c r="I112" i="1"/>
  <c r="H112" i="1"/>
  <c r="G112" i="1"/>
  <c r="F112" i="1"/>
  <c r="E112" i="1"/>
  <c r="D112" i="1"/>
  <c r="C112" i="1"/>
  <c r="B112" i="1"/>
  <c r="V111" i="1"/>
  <c r="U111" i="1"/>
  <c r="T111" i="1"/>
  <c r="S111" i="1"/>
  <c r="R111" i="1"/>
  <c r="Q111" i="1"/>
  <c r="P111" i="1"/>
  <c r="O111" i="1"/>
  <c r="N111" i="1"/>
  <c r="M111" i="1"/>
  <c r="L111" i="1"/>
  <c r="K111" i="1"/>
  <c r="J111" i="1"/>
  <c r="I111" i="1"/>
  <c r="H111" i="1"/>
  <c r="G111" i="1"/>
  <c r="F111" i="1"/>
  <c r="E111" i="1"/>
  <c r="D111" i="1"/>
  <c r="C111" i="1"/>
  <c r="B111" i="1"/>
  <c r="V110" i="1"/>
  <c r="U110" i="1"/>
  <c r="T110" i="1"/>
  <c r="S110" i="1"/>
  <c r="R110" i="1"/>
  <c r="Q110" i="1"/>
  <c r="P110" i="1"/>
  <c r="O110" i="1"/>
  <c r="N110" i="1"/>
  <c r="M110" i="1"/>
  <c r="L110" i="1"/>
  <c r="K110" i="1"/>
  <c r="J110" i="1"/>
  <c r="I110" i="1"/>
  <c r="H110" i="1"/>
  <c r="G110" i="1"/>
  <c r="F110" i="1"/>
  <c r="E110" i="1"/>
  <c r="D110" i="1"/>
  <c r="C110" i="1"/>
  <c r="B110" i="1"/>
  <c r="Y12" i="12" l="1"/>
  <c r="X12" i="12" s="1"/>
  <c r="AA111" i="1"/>
  <c r="Z111" i="1" s="1"/>
  <c r="Y111" i="1"/>
  <c r="X111" i="1" s="1"/>
  <c r="AA104" i="23"/>
  <c r="Z104" i="23" s="1"/>
  <c r="Y104" i="23"/>
  <c r="X104" i="23" s="1"/>
  <c r="Y87" i="23"/>
  <c r="X87" i="23" s="1"/>
  <c r="AA87" i="23"/>
  <c r="Z87" i="23" s="1"/>
  <c r="AA97" i="23"/>
  <c r="Z97" i="23" s="1"/>
  <c r="Y97" i="23"/>
  <c r="X97" i="23" s="1"/>
  <c r="AA105" i="23"/>
  <c r="Z105" i="23" s="1"/>
  <c r="Y105" i="23"/>
  <c r="X105" i="23" s="1"/>
  <c r="Y113" i="1"/>
  <c r="X113" i="1" s="1"/>
  <c r="AA113" i="1"/>
  <c r="Z113" i="1" s="1"/>
  <c r="Y94" i="23"/>
  <c r="X94" i="23" s="1"/>
  <c r="AA94" i="23"/>
  <c r="Z94" i="23" s="1"/>
  <c r="AA114" i="23"/>
  <c r="Z114" i="23" s="1"/>
  <c r="Y114" i="23"/>
  <c r="X114" i="23" s="1"/>
  <c r="Y106" i="23"/>
  <c r="X106" i="23" s="1"/>
  <c r="AA106" i="23"/>
  <c r="Z106" i="23" s="1"/>
  <c r="AA110" i="1"/>
  <c r="Z110" i="1" s="1"/>
  <c r="Y110" i="1"/>
  <c r="X110" i="1" s="1"/>
  <c r="Y86" i="23"/>
  <c r="X86" i="23" s="1"/>
  <c r="AA86" i="23"/>
  <c r="Z86" i="23" s="1"/>
  <c r="Y90" i="23"/>
  <c r="X90" i="23" s="1"/>
  <c r="AA90" i="23"/>
  <c r="Z90" i="23" s="1"/>
  <c r="AA111" i="23"/>
  <c r="Z111" i="23" s="1"/>
  <c r="Y111" i="23"/>
  <c r="X111" i="23" s="1"/>
  <c r="Y112" i="23"/>
  <c r="X112" i="23" s="1"/>
  <c r="AA112" i="23"/>
  <c r="Z112" i="23" s="1"/>
  <c r="AA96" i="23"/>
  <c r="Z96" i="23" s="1"/>
  <c r="Y96" i="23"/>
  <c r="X96" i="23" s="1"/>
  <c r="AA112" i="1"/>
  <c r="Z112" i="1" s="1"/>
  <c r="Y112" i="1"/>
  <c r="X112" i="1" s="1"/>
  <c r="AA89" i="23"/>
  <c r="Z89" i="23" s="1"/>
  <c r="Y89" i="23"/>
  <c r="X89" i="23" s="1"/>
  <c r="Y113" i="23"/>
  <c r="X113" i="23" s="1"/>
  <c r="AA113" i="23"/>
  <c r="Z113" i="23" s="1"/>
  <c r="Y98" i="23"/>
  <c r="X98" i="23" s="1"/>
  <c r="AA98" i="23"/>
  <c r="Z98" i="23" s="1"/>
  <c r="AA110" i="23"/>
  <c r="Z110" i="23" s="1"/>
  <c r="Y110" i="23"/>
  <c r="X110" i="23" s="1"/>
  <c r="AA102" i="23"/>
  <c r="Z102" i="23" s="1"/>
  <c r="Y102" i="23"/>
  <c r="X102" i="23" s="1"/>
  <c r="AA114" i="1"/>
  <c r="Z114" i="1" s="1"/>
  <c r="Y114" i="1"/>
  <c r="X114" i="1" s="1"/>
  <c r="Y88" i="23"/>
  <c r="X88" i="23" s="1"/>
  <c r="AA88" i="23"/>
  <c r="Z88" i="23" s="1"/>
  <c r="AA95" i="23"/>
  <c r="Z95" i="23" s="1"/>
  <c r="Y95" i="23"/>
  <c r="X95" i="23" s="1"/>
  <c r="Y103" i="23"/>
  <c r="X103" i="23" s="1"/>
  <c r="AA103" i="23"/>
  <c r="Z103" i="23" s="1"/>
  <c r="C41" i="2"/>
  <c r="F42" i="2"/>
  <c r="D44" i="2"/>
  <c r="C40" i="2"/>
  <c r="F41" i="2"/>
  <c r="D43" i="2"/>
  <c r="D40" i="2"/>
  <c r="B42" i="2"/>
  <c r="E43" i="2"/>
  <c r="E40" i="2"/>
  <c r="C42" i="2"/>
  <c r="F43" i="2"/>
  <c r="R28" i="1"/>
  <c r="E29" i="1"/>
  <c r="M29" i="1"/>
  <c r="U29" i="1"/>
  <c r="S31" i="1"/>
  <c r="K28" i="1"/>
  <c r="S28" i="1"/>
  <c r="F29" i="1"/>
  <c r="N29" i="1"/>
  <c r="V29" i="1"/>
  <c r="Q30" i="1"/>
  <c r="L31" i="1"/>
  <c r="T31" i="1"/>
  <c r="O32" i="1"/>
  <c r="F40" i="2"/>
  <c r="D42" i="2"/>
  <c r="B44" i="2"/>
  <c r="V32" i="1"/>
  <c r="L28" i="1"/>
  <c r="T28" i="1"/>
  <c r="G29" i="1"/>
  <c r="O29" i="1"/>
  <c r="R30" i="1"/>
  <c r="M31" i="1"/>
  <c r="U31" i="1"/>
  <c r="P32" i="1"/>
  <c r="B41" i="2"/>
  <c r="E42" i="2"/>
  <c r="C44" i="2"/>
  <c r="C31" i="1"/>
  <c r="M28" i="1"/>
  <c r="U28" i="1"/>
  <c r="H29" i="1"/>
  <c r="P29" i="1"/>
  <c r="C30" i="1"/>
  <c r="K30" i="1"/>
  <c r="S30" i="1"/>
  <c r="N31" i="1"/>
  <c r="V31" i="1"/>
  <c r="Q32" i="1"/>
  <c r="K40" i="2"/>
  <c r="S40" i="2"/>
  <c r="K41" i="2"/>
  <c r="S41" i="2"/>
  <c r="K42" i="2"/>
  <c r="S42" i="2"/>
  <c r="K43" i="2"/>
  <c r="S43" i="2"/>
  <c r="K44" i="2"/>
  <c r="S44" i="2"/>
  <c r="K31" i="1"/>
  <c r="N28" i="1"/>
  <c r="V28" i="1"/>
  <c r="Q29" i="1"/>
  <c r="L30" i="1"/>
  <c r="T30" i="1"/>
  <c r="O31" i="1"/>
  <c r="B32" i="1"/>
  <c r="R32" i="1"/>
  <c r="D41" i="2"/>
  <c r="E44" i="2"/>
  <c r="N32" i="1"/>
  <c r="O28" i="1"/>
  <c r="B29" i="1"/>
  <c r="J29" i="1"/>
  <c r="R29" i="1"/>
  <c r="M30" i="1"/>
  <c r="U30" i="1"/>
  <c r="P31" i="1"/>
  <c r="C32" i="1"/>
  <c r="K32" i="1"/>
  <c r="S32" i="1"/>
  <c r="B40" i="2"/>
  <c r="E41" i="2"/>
  <c r="C43" i="2"/>
  <c r="F44" i="2"/>
  <c r="F32" i="1"/>
  <c r="P28" i="1"/>
  <c r="C29" i="1"/>
  <c r="K29" i="1"/>
  <c r="S29" i="1"/>
  <c r="N30" i="1"/>
  <c r="V30" i="1"/>
  <c r="Q31" i="1"/>
  <c r="L32" i="1"/>
  <c r="T32" i="1"/>
  <c r="P30" i="1"/>
  <c r="Q28" i="1"/>
  <c r="D29" i="1"/>
  <c r="L29" i="1"/>
  <c r="T29" i="1"/>
  <c r="O30" i="1"/>
  <c r="R31" i="1"/>
  <c r="M32" i="1"/>
  <c r="U32" i="1"/>
  <c r="N40" i="2"/>
  <c r="V40" i="2"/>
  <c r="N41" i="2"/>
  <c r="V41" i="2"/>
  <c r="N42" i="2"/>
  <c r="V42" i="2"/>
  <c r="N43" i="2"/>
  <c r="V43" i="2"/>
  <c r="N44" i="2"/>
  <c r="V44" i="2"/>
  <c r="G40" i="2"/>
  <c r="O40" i="2"/>
  <c r="G41" i="2"/>
  <c r="O41" i="2"/>
  <c r="G42" i="2"/>
  <c r="O42" i="2"/>
  <c r="G43" i="2"/>
  <c r="O43" i="2"/>
  <c r="G44" i="2"/>
  <c r="O44" i="2"/>
  <c r="H40" i="2"/>
  <c r="P40" i="2"/>
  <c r="H41" i="2"/>
  <c r="P41" i="2"/>
  <c r="H42" i="2"/>
  <c r="P42" i="2"/>
  <c r="H43" i="2"/>
  <c r="P43" i="2"/>
  <c r="H44" i="2"/>
  <c r="P44" i="2"/>
  <c r="I40" i="2"/>
  <c r="Q40" i="2"/>
  <c r="I41" i="2"/>
  <c r="Q41" i="2"/>
  <c r="I42" i="2"/>
  <c r="Q42" i="2"/>
  <c r="I43" i="2"/>
  <c r="Q43" i="2"/>
  <c r="I44" i="2"/>
  <c r="Q44" i="2"/>
  <c r="J40" i="2"/>
  <c r="R40" i="2"/>
  <c r="J41" i="2"/>
  <c r="R41" i="2"/>
  <c r="J42" i="2"/>
  <c r="R42" i="2"/>
  <c r="J43" i="2"/>
  <c r="R43" i="2"/>
  <c r="J44" i="2"/>
  <c r="R44" i="2"/>
  <c r="L40" i="2"/>
  <c r="T40" i="2"/>
  <c r="L41" i="2"/>
  <c r="T41" i="2"/>
  <c r="L42" i="2"/>
  <c r="T42" i="2"/>
  <c r="L43" i="2"/>
  <c r="T43" i="2"/>
  <c r="L44" i="2"/>
  <c r="T44" i="2"/>
  <c r="M40" i="2"/>
  <c r="U40" i="2"/>
  <c r="M41" i="2"/>
  <c r="U41" i="2"/>
  <c r="M42" i="2"/>
  <c r="U42" i="2"/>
  <c r="M43" i="2"/>
  <c r="U43" i="2"/>
  <c r="M44" i="2"/>
  <c r="U44" i="2"/>
  <c r="B43" i="2"/>
  <c r="D31" i="1"/>
  <c r="C49" i="2"/>
  <c r="K49" i="2"/>
  <c r="S49" i="2"/>
  <c r="F50" i="2"/>
  <c r="N50" i="2"/>
  <c r="B31" i="1"/>
  <c r="J31" i="1"/>
  <c r="E32" i="1"/>
  <c r="J49" i="2"/>
  <c r="R49" i="2"/>
  <c r="E50" i="2"/>
  <c r="B28" i="1"/>
  <c r="J28" i="1"/>
  <c r="V50" i="2"/>
  <c r="I51" i="2"/>
  <c r="Q51" i="2"/>
  <c r="D28" i="1"/>
  <c r="E31" i="1"/>
  <c r="C28" i="1"/>
  <c r="E28" i="1"/>
  <c r="F31" i="1"/>
  <c r="I32" i="1"/>
  <c r="G31" i="1"/>
  <c r="B51" i="2"/>
  <c r="G28" i="1"/>
  <c r="H31" i="1"/>
  <c r="H28" i="1"/>
  <c r="I31" i="1"/>
  <c r="D32" i="1"/>
  <c r="I49" i="2"/>
  <c r="Q49" i="2"/>
  <c r="D50" i="2"/>
  <c r="L50" i="2"/>
  <c r="T50" i="2"/>
  <c r="G51" i="2"/>
  <c r="O51" i="2"/>
  <c r="B52" i="2"/>
  <c r="J52" i="2"/>
  <c r="R52" i="2"/>
  <c r="E53" i="2"/>
  <c r="B4" i="24"/>
  <c r="R4" i="24"/>
  <c r="AH4" i="24"/>
  <c r="H5" i="24"/>
  <c r="X5" i="24"/>
  <c r="AN5" i="24"/>
  <c r="N6" i="24"/>
  <c r="J7" i="46" s="1"/>
  <c r="K7" i="46" s="1"/>
  <c r="L7" i="46" s="1"/>
  <c r="M7" i="46" s="1"/>
  <c r="N7" i="46" s="1"/>
  <c r="O7" i="46" s="1"/>
  <c r="AD6" i="24"/>
  <c r="T6" i="46" s="1"/>
  <c r="D4" i="24"/>
  <c r="T4" i="24"/>
  <c r="AJ4" i="24"/>
  <c r="J5" i="24"/>
  <c r="Z5" i="24"/>
  <c r="AP5" i="24"/>
  <c r="P6" i="24"/>
  <c r="AF6" i="24"/>
  <c r="U6" i="46" s="1"/>
  <c r="H4" i="24"/>
  <c r="X4" i="24"/>
  <c r="AN4" i="24"/>
  <c r="N5" i="24"/>
  <c r="AD5" i="24"/>
  <c r="D6" i="24"/>
  <c r="K4" i="46" s="1"/>
  <c r="T6" i="24"/>
  <c r="P8" i="46" s="1"/>
  <c r="Q8" i="46" s="1"/>
  <c r="R8" i="46" s="1"/>
  <c r="S8" i="46" s="1"/>
  <c r="T8" i="46" s="1"/>
  <c r="U8" i="46" s="1"/>
  <c r="V8" i="46" s="1"/>
  <c r="W8" i="46" s="1"/>
  <c r="X8" i="46" s="1"/>
  <c r="Y8" i="46" s="1"/>
  <c r="AJ6" i="24"/>
  <c r="W6" i="46" s="1"/>
  <c r="V4" i="24"/>
  <c r="R6" i="24"/>
  <c r="J4" i="24"/>
  <c r="Z4" i="24"/>
  <c r="AP4" i="24"/>
  <c r="P5" i="24"/>
  <c r="AF5" i="24"/>
  <c r="F6" i="24"/>
  <c r="L4" i="46" s="1"/>
  <c r="V6" i="24"/>
  <c r="AL6" i="24"/>
  <c r="X6" i="46" s="1"/>
  <c r="L5" i="24"/>
  <c r="L4" i="24"/>
  <c r="AB4" i="24"/>
  <c r="B5" i="24"/>
  <c r="R5" i="24"/>
  <c r="AH5" i="24"/>
  <c r="H6" i="24"/>
  <c r="M4" i="46" s="1"/>
  <c r="X6" i="24"/>
  <c r="Q6" i="46" s="1"/>
  <c r="AN6" i="24"/>
  <c r="Y6" i="46" s="1"/>
  <c r="F4" i="24"/>
  <c r="AB5" i="24"/>
  <c r="AH6" i="24"/>
  <c r="V6" i="46" s="1"/>
  <c r="N4" i="24"/>
  <c r="AD4" i="24"/>
  <c r="D5" i="24"/>
  <c r="T5" i="24"/>
  <c r="AJ5" i="24"/>
  <c r="J6" i="24"/>
  <c r="N4" i="46" s="1"/>
  <c r="Z6" i="24"/>
  <c r="R6" i="46" s="1"/>
  <c r="AP6" i="24"/>
  <c r="AL4" i="24"/>
  <c r="B6" i="24"/>
  <c r="J4" i="46" s="1"/>
  <c r="P4" i="24"/>
  <c r="AF4" i="24"/>
  <c r="F5" i="24"/>
  <c r="V5" i="24"/>
  <c r="AL5" i="24"/>
  <c r="L6" i="24"/>
  <c r="O5" i="46" s="1"/>
  <c r="AB6" i="24"/>
  <c r="S6" i="46" s="1"/>
  <c r="F28" i="1"/>
  <c r="M50" i="2"/>
  <c r="U50" i="2"/>
  <c r="H51" i="2"/>
  <c r="P51" i="2"/>
  <c r="C52" i="2"/>
  <c r="K52" i="2"/>
  <c r="S52" i="2"/>
  <c r="G53" i="2"/>
  <c r="O53" i="2"/>
  <c r="F52" i="2"/>
  <c r="V52" i="2"/>
  <c r="J53" i="2"/>
  <c r="R53" i="2"/>
  <c r="I29" i="1"/>
  <c r="J32" i="1"/>
  <c r="K104" i="23"/>
  <c r="E30" i="1"/>
  <c r="F49" i="2"/>
  <c r="N49" i="2"/>
  <c r="V49" i="2"/>
  <c r="I50" i="2"/>
  <c r="Q50" i="2"/>
  <c r="D52" i="2"/>
  <c r="L52" i="2"/>
  <c r="T52" i="2"/>
  <c r="G52" i="2"/>
  <c r="O52" i="2"/>
  <c r="B53" i="2"/>
  <c r="I28" i="1"/>
  <c r="G49" i="2"/>
  <c r="O49" i="2"/>
  <c r="J50" i="2"/>
  <c r="R50" i="2"/>
  <c r="E51" i="2"/>
  <c r="M51" i="2"/>
  <c r="U51" i="2"/>
  <c r="C53" i="2"/>
  <c r="K53" i="2"/>
  <c r="S53" i="2"/>
  <c r="B50" i="2"/>
  <c r="H49" i="2"/>
  <c r="P49" i="2"/>
  <c r="C50" i="2"/>
  <c r="K50" i="2"/>
  <c r="S50" i="2"/>
  <c r="F51" i="2"/>
  <c r="N51" i="2"/>
  <c r="V51" i="2"/>
  <c r="I52" i="2"/>
  <c r="Q52" i="2"/>
  <c r="D53" i="2"/>
  <c r="L53" i="2"/>
  <c r="T53" i="2"/>
  <c r="G32" i="1"/>
  <c r="M53" i="2"/>
  <c r="U53" i="2"/>
  <c r="I106" i="23"/>
  <c r="J30" i="1"/>
  <c r="H32" i="1"/>
  <c r="F53" i="2"/>
  <c r="N53" i="2"/>
  <c r="V53" i="2"/>
  <c r="K102" i="23"/>
  <c r="Q57" i="43" s="1"/>
  <c r="R57" i="43" s="1"/>
  <c r="S57" i="43" s="1"/>
  <c r="T57" i="43" s="1"/>
  <c r="U57" i="43" s="1"/>
  <c r="V57" i="43" s="1"/>
  <c r="W57" i="43" s="1"/>
  <c r="X57" i="43" s="1"/>
  <c r="Y57" i="43" s="1"/>
  <c r="F30" i="1"/>
  <c r="B30" i="1"/>
  <c r="D49" i="2"/>
  <c r="L49" i="2"/>
  <c r="T49" i="2"/>
  <c r="G50" i="2"/>
  <c r="O50" i="2"/>
  <c r="M52" i="2"/>
  <c r="G30" i="1"/>
  <c r="I30" i="1"/>
  <c r="E49" i="2"/>
  <c r="M49" i="2"/>
  <c r="U49" i="2"/>
  <c r="H50" i="2"/>
  <c r="P50" i="2"/>
  <c r="C51" i="2"/>
  <c r="K51" i="2"/>
  <c r="S51" i="2"/>
  <c r="N52" i="2"/>
  <c r="H30" i="1"/>
  <c r="J51" i="2"/>
  <c r="U52" i="2"/>
  <c r="H53" i="2"/>
  <c r="H52" i="2"/>
  <c r="P53" i="2"/>
  <c r="P52" i="2"/>
  <c r="I53" i="2"/>
  <c r="R51" i="2"/>
  <c r="D30" i="1"/>
  <c r="E52" i="2"/>
  <c r="Q53" i="2"/>
  <c r="D51" i="2"/>
  <c r="L51" i="2"/>
  <c r="T51" i="2"/>
  <c r="I103" i="23"/>
  <c r="K105" i="23"/>
  <c r="H104" i="23"/>
  <c r="I102" i="23"/>
  <c r="H103" i="23"/>
  <c r="I105" i="23"/>
  <c r="H106" i="23"/>
  <c r="K106" i="23"/>
  <c r="K103" i="23"/>
  <c r="I104" i="23"/>
  <c r="H105" i="23"/>
  <c r="H102" i="23"/>
  <c r="K56" i="43" s="1"/>
  <c r="L56" i="43" s="1"/>
  <c r="M56" i="43" s="1"/>
  <c r="N56" i="43" s="1"/>
  <c r="O56" i="43" s="1"/>
  <c r="V98" i="1"/>
  <c r="U98" i="1"/>
  <c r="T98" i="1"/>
  <c r="S98" i="1"/>
  <c r="R98" i="1"/>
  <c r="Q98" i="1"/>
  <c r="P98" i="1"/>
  <c r="O98" i="1"/>
  <c r="N98" i="1"/>
  <c r="M98" i="1"/>
  <c r="L98" i="1"/>
  <c r="V97" i="1"/>
  <c r="U97" i="1"/>
  <c r="T97" i="1"/>
  <c r="S97" i="1"/>
  <c r="R97" i="1"/>
  <c r="Q97" i="1"/>
  <c r="P97" i="1"/>
  <c r="O97" i="1"/>
  <c r="N97" i="1"/>
  <c r="M97" i="1"/>
  <c r="L97" i="1"/>
  <c r="V96" i="1"/>
  <c r="U96" i="1"/>
  <c r="T96" i="1"/>
  <c r="S96" i="1"/>
  <c r="R96" i="1"/>
  <c r="Q96" i="1"/>
  <c r="P96" i="1"/>
  <c r="O96" i="1"/>
  <c r="N96" i="1"/>
  <c r="M96" i="1"/>
  <c r="L96" i="1"/>
  <c r="V95" i="1"/>
  <c r="U95" i="1"/>
  <c r="T95" i="1"/>
  <c r="S95" i="1"/>
  <c r="R95" i="1"/>
  <c r="Q95" i="1"/>
  <c r="P95" i="1"/>
  <c r="O95" i="1"/>
  <c r="N95" i="1"/>
  <c r="M95" i="1"/>
  <c r="L95" i="1"/>
  <c r="V94" i="1"/>
  <c r="U94" i="1"/>
  <c r="T94" i="1"/>
  <c r="S94" i="1"/>
  <c r="R94" i="1"/>
  <c r="Q94" i="1"/>
  <c r="P94" i="1"/>
  <c r="O94" i="1"/>
  <c r="N94" i="1"/>
  <c r="M94" i="1"/>
  <c r="L94" i="1"/>
  <c r="K98" i="1"/>
  <c r="K97" i="1"/>
  <c r="K96" i="1"/>
  <c r="K95" i="1"/>
  <c r="K94" i="1"/>
  <c r="H98" i="1"/>
  <c r="G98" i="1"/>
  <c r="H97" i="1"/>
  <c r="G97" i="1"/>
  <c r="H96" i="1"/>
  <c r="G96" i="1"/>
  <c r="H95" i="1"/>
  <c r="G95" i="1"/>
  <c r="H94" i="1"/>
  <c r="G94" i="1"/>
  <c r="K51" i="4"/>
  <c r="K50" i="4"/>
  <c r="K49" i="4"/>
  <c r="K48" i="4"/>
  <c r="K47" i="4"/>
  <c r="I51" i="4"/>
  <c r="H51" i="4"/>
  <c r="I50" i="4"/>
  <c r="H50" i="4"/>
  <c r="I49" i="4"/>
  <c r="H49" i="4"/>
  <c r="I48" i="4"/>
  <c r="H48" i="4"/>
  <c r="I47" i="4"/>
  <c r="H47" i="4"/>
  <c r="C51" i="4"/>
  <c r="C50" i="4"/>
  <c r="C49" i="4"/>
  <c r="C48" i="4"/>
  <c r="C47" i="4"/>
  <c r="G51" i="4"/>
  <c r="F51" i="4"/>
  <c r="E51" i="4"/>
  <c r="D51" i="4"/>
  <c r="B51" i="4"/>
  <c r="G50" i="4"/>
  <c r="F50" i="4"/>
  <c r="E50" i="4"/>
  <c r="D50" i="4"/>
  <c r="B50" i="4"/>
  <c r="G49" i="4"/>
  <c r="F49" i="4"/>
  <c r="E49" i="4"/>
  <c r="D49" i="4"/>
  <c r="B49" i="4"/>
  <c r="G48" i="4"/>
  <c r="F48" i="4"/>
  <c r="E48" i="4"/>
  <c r="D48" i="4"/>
  <c r="B48" i="4"/>
  <c r="G47" i="4"/>
  <c r="F47" i="4"/>
  <c r="E47" i="4"/>
  <c r="D47" i="4"/>
  <c r="B47" i="4"/>
  <c r="Y95" i="1" l="1"/>
  <c r="X95" i="1" s="1"/>
  <c r="AA95" i="1"/>
  <c r="Z95" i="1" s="1"/>
  <c r="Y50" i="2"/>
  <c r="X50" i="2" s="1"/>
  <c r="AA50" i="2"/>
  <c r="Z50" i="2" s="1"/>
  <c r="Y41" i="2"/>
  <c r="X41" i="2" s="1"/>
  <c r="AA41" i="2"/>
  <c r="Z41" i="2" s="1"/>
  <c r="AA30" i="1"/>
  <c r="Z30" i="1" s="1"/>
  <c r="Y30" i="1"/>
  <c r="X30" i="1" s="1"/>
  <c r="Y49" i="2"/>
  <c r="X49" i="2" s="1"/>
  <c r="AA49" i="2"/>
  <c r="Z49" i="2" s="1"/>
  <c r="AA52" i="2"/>
  <c r="Z52" i="2" s="1"/>
  <c r="Y52" i="2"/>
  <c r="X52" i="2" s="1"/>
  <c r="AT4" i="24"/>
  <c r="AS4" i="24" s="1"/>
  <c r="AV4" i="24"/>
  <c r="AU4" i="24" s="1"/>
  <c r="AA29" i="1"/>
  <c r="Z29" i="1" s="1"/>
  <c r="Y29" i="1"/>
  <c r="X29" i="1" s="1"/>
  <c r="Y44" i="2"/>
  <c r="X44" i="2" s="1"/>
  <c r="AA44" i="2"/>
  <c r="Z44" i="2" s="1"/>
  <c r="AA40" i="2"/>
  <c r="Z40" i="2" s="1"/>
  <c r="Y40" i="2"/>
  <c r="X40" i="2" s="1"/>
  <c r="AA98" i="1"/>
  <c r="Z98" i="1" s="1"/>
  <c r="Y98" i="1"/>
  <c r="X98" i="1" s="1"/>
  <c r="AA51" i="2"/>
  <c r="Z51" i="2" s="1"/>
  <c r="Y51" i="2"/>
  <c r="X51" i="2" s="1"/>
  <c r="AV5" i="24"/>
  <c r="AU5" i="24" s="1"/>
  <c r="AT5" i="24"/>
  <c r="AS5" i="24" s="1"/>
  <c r="AA28" i="1"/>
  <c r="Z28" i="1" s="1"/>
  <c r="Y28" i="1"/>
  <c r="X28" i="1" s="1"/>
  <c r="Y31" i="1"/>
  <c r="X31" i="1" s="1"/>
  <c r="AA31" i="1"/>
  <c r="Z31" i="1" s="1"/>
  <c r="Y96" i="1"/>
  <c r="X96" i="1" s="1"/>
  <c r="AA96" i="1"/>
  <c r="Z96" i="1" s="1"/>
  <c r="Y94" i="1"/>
  <c r="X94" i="1" s="1"/>
  <c r="AA94" i="1"/>
  <c r="Z94" i="1" s="1"/>
  <c r="AA43" i="2"/>
  <c r="Z43" i="2" s="1"/>
  <c r="Y43" i="2"/>
  <c r="X43" i="2" s="1"/>
  <c r="Y32" i="1"/>
  <c r="X32" i="1" s="1"/>
  <c r="AA32" i="1"/>
  <c r="Z32" i="1" s="1"/>
  <c r="AA97" i="1"/>
  <c r="Z97" i="1" s="1"/>
  <c r="Y97" i="1"/>
  <c r="X97" i="1" s="1"/>
  <c r="Y53" i="2"/>
  <c r="X53" i="2" s="1"/>
  <c r="AA53" i="2"/>
  <c r="Z53" i="2" s="1"/>
  <c r="P6" i="46"/>
  <c r="AT6" i="24"/>
  <c r="AS6" i="24" s="1"/>
  <c r="AV6" i="24"/>
  <c r="AU6" i="24" s="1"/>
  <c r="Y42" i="2"/>
  <c r="X42" i="2" s="1"/>
  <c r="AA42" i="2"/>
  <c r="Z42" i="2" s="1"/>
  <c r="C23" i="1"/>
  <c r="K23" i="1"/>
  <c r="C20" i="1"/>
  <c r="K20" i="1"/>
  <c r="J102" i="23"/>
  <c r="J105" i="23"/>
  <c r="J104" i="23"/>
  <c r="K21" i="1"/>
  <c r="C21" i="1"/>
  <c r="U16" i="1"/>
  <c r="E27" i="3"/>
  <c r="D25" i="3"/>
  <c r="B18" i="3"/>
  <c r="B28" i="3"/>
  <c r="Q23" i="1"/>
  <c r="G25" i="3"/>
  <c r="K26" i="3"/>
  <c r="C27" i="3"/>
  <c r="E25" i="3"/>
  <c r="B27" i="3"/>
  <c r="F28" i="3"/>
  <c r="G28" i="3"/>
  <c r="B26" i="3"/>
  <c r="F27" i="3"/>
  <c r="K27" i="3"/>
  <c r="T23" i="1"/>
  <c r="D26" i="3"/>
  <c r="G27" i="3"/>
  <c r="C26" i="3"/>
  <c r="K28" i="3"/>
  <c r="M23" i="1"/>
  <c r="E26" i="3"/>
  <c r="U15" i="1"/>
  <c r="U13" i="1"/>
  <c r="C22" i="1"/>
  <c r="K22" i="1"/>
  <c r="N23" i="1"/>
  <c r="U12" i="1"/>
  <c r="U14" i="1"/>
  <c r="O20" i="1"/>
  <c r="R21" i="1"/>
  <c r="M22" i="1"/>
  <c r="U22" i="1"/>
  <c r="P23" i="1"/>
  <c r="K24" i="1"/>
  <c r="T12" i="1"/>
  <c r="Q13" i="1"/>
  <c r="N14" i="1"/>
  <c r="V14" i="1"/>
  <c r="S15" i="1"/>
  <c r="P20" i="1"/>
  <c r="N22" i="1"/>
  <c r="V22" i="1"/>
  <c r="Q22" i="1"/>
  <c r="F16" i="3"/>
  <c r="D15" i="3"/>
  <c r="B17" i="3"/>
  <c r="B16" i="3"/>
  <c r="D16" i="3"/>
  <c r="S21" i="1"/>
  <c r="L24" i="1"/>
  <c r="T24" i="1"/>
  <c r="Q20" i="1"/>
  <c r="L21" i="1"/>
  <c r="T21" i="1"/>
  <c r="O22" i="1"/>
  <c r="R23" i="1"/>
  <c r="M24" i="1"/>
  <c r="U24" i="1"/>
  <c r="R20" i="1"/>
  <c r="M21" i="1"/>
  <c r="U21" i="1"/>
  <c r="P22" i="1"/>
  <c r="S23" i="1"/>
  <c r="N24" i="1"/>
  <c r="V24" i="1"/>
  <c r="L20" i="1"/>
  <c r="T20" i="1"/>
  <c r="O21" i="1"/>
  <c r="R22" i="1"/>
  <c r="U23" i="1"/>
  <c r="P24" i="1"/>
  <c r="S20" i="1"/>
  <c r="V21" i="1"/>
  <c r="O24" i="1"/>
  <c r="M20" i="1"/>
  <c r="U20" i="1"/>
  <c r="P21" i="1"/>
  <c r="S22" i="1"/>
  <c r="V23" i="1"/>
  <c r="Q24" i="1"/>
  <c r="S24" i="1"/>
  <c r="N21" i="1"/>
  <c r="L23" i="1"/>
  <c r="N20" i="1"/>
  <c r="V20" i="1"/>
  <c r="Q21" i="1"/>
  <c r="L22" i="1"/>
  <c r="T22" i="1"/>
  <c r="O23" i="1"/>
  <c r="R24" i="1"/>
  <c r="M12" i="1"/>
  <c r="R13" i="1"/>
  <c r="O14" i="1"/>
  <c r="L15" i="1"/>
  <c r="T15" i="1"/>
  <c r="Q16" i="1"/>
  <c r="N12" i="1"/>
  <c r="V12" i="1"/>
  <c r="S13" i="1"/>
  <c r="P14" i="1"/>
  <c r="M15" i="1"/>
  <c r="R16" i="1"/>
  <c r="L12" i="1"/>
  <c r="O12" i="1"/>
  <c r="L13" i="1"/>
  <c r="T13" i="1"/>
  <c r="Q14" i="1"/>
  <c r="N15" i="1"/>
  <c r="V15" i="1"/>
  <c r="S16" i="1"/>
  <c r="P16" i="1"/>
  <c r="P12" i="1"/>
  <c r="M13" i="1"/>
  <c r="R14" i="1"/>
  <c r="O15" i="1"/>
  <c r="L16" i="1"/>
  <c r="T16" i="1"/>
  <c r="Q12" i="1"/>
  <c r="N13" i="1"/>
  <c r="V13" i="1"/>
  <c r="S14" i="1"/>
  <c r="P15" i="1"/>
  <c r="M16" i="1"/>
  <c r="R12" i="1"/>
  <c r="O13" i="1"/>
  <c r="L14" i="1"/>
  <c r="T14" i="1"/>
  <c r="Q15" i="1"/>
  <c r="N16" i="1"/>
  <c r="V16" i="1"/>
  <c r="S12" i="1"/>
  <c r="P13" i="1"/>
  <c r="M14" i="1"/>
  <c r="R15" i="1"/>
  <c r="O16" i="1"/>
  <c r="D20" i="1"/>
  <c r="E20" i="1"/>
  <c r="F20" i="1"/>
  <c r="G20" i="1"/>
  <c r="E22" i="1"/>
  <c r="H23" i="1"/>
  <c r="H20" i="1"/>
  <c r="I20" i="1"/>
  <c r="B20" i="1"/>
  <c r="J20" i="1"/>
  <c r="D22" i="1"/>
  <c r="F22" i="1"/>
  <c r="I23" i="1"/>
  <c r="D24" i="1"/>
  <c r="G22" i="1"/>
  <c r="H22" i="1"/>
  <c r="C24" i="1"/>
  <c r="I22" i="1"/>
  <c r="B22" i="1"/>
  <c r="J22" i="1"/>
  <c r="F21" i="1"/>
  <c r="D23" i="1"/>
  <c r="G24" i="1"/>
  <c r="G21" i="1"/>
  <c r="E23" i="1"/>
  <c r="H24" i="1"/>
  <c r="H21" i="1"/>
  <c r="F23" i="1"/>
  <c r="I24" i="1"/>
  <c r="I21" i="1"/>
  <c r="G23" i="1"/>
  <c r="B24" i="1"/>
  <c r="J24" i="1"/>
  <c r="B21" i="1"/>
  <c r="J21" i="1"/>
  <c r="D21" i="1"/>
  <c r="B23" i="1"/>
  <c r="J23" i="1"/>
  <c r="E24" i="1"/>
  <c r="E21" i="1"/>
  <c r="F24" i="1"/>
  <c r="H12" i="1"/>
  <c r="H16" i="1"/>
  <c r="G13" i="1"/>
  <c r="K15" i="1"/>
  <c r="H13" i="1"/>
  <c r="K12" i="1"/>
  <c r="G14" i="1"/>
  <c r="K16" i="1"/>
  <c r="H14" i="1"/>
  <c r="K13" i="1"/>
  <c r="G15" i="1"/>
  <c r="H15" i="1"/>
  <c r="G12" i="1"/>
  <c r="K14" i="1"/>
  <c r="G16" i="1"/>
  <c r="J103" i="23"/>
  <c r="J106" i="23"/>
  <c r="D20" i="3" l="1"/>
  <c r="L12" i="33" s="1"/>
  <c r="D29" i="3"/>
  <c r="C20" i="3"/>
  <c r="K12" i="33" s="1"/>
  <c r="C29" i="3"/>
  <c r="K15" i="3"/>
  <c r="K25" i="3"/>
  <c r="K29" i="3"/>
  <c r="K20" i="3"/>
  <c r="P16" i="33" s="1"/>
  <c r="Q16" i="33" s="1"/>
  <c r="R16" i="33" s="1"/>
  <c r="S16" i="33" s="1"/>
  <c r="T16" i="33" s="1"/>
  <c r="U16" i="33" s="1"/>
  <c r="V16" i="33" s="1"/>
  <c r="W16" i="33" s="1"/>
  <c r="X16" i="33" s="1"/>
  <c r="Y16" i="33" s="1"/>
  <c r="E20" i="3"/>
  <c r="M12" i="33" s="1"/>
  <c r="E29" i="3"/>
  <c r="F29" i="3"/>
  <c r="F20" i="3"/>
  <c r="N12" i="33" s="1"/>
  <c r="C14" i="3"/>
  <c r="C25" i="3"/>
  <c r="D27" i="3"/>
  <c r="G29" i="3"/>
  <c r="G20" i="3"/>
  <c r="O13" i="33" s="1"/>
  <c r="C28" i="3"/>
  <c r="B20" i="3"/>
  <c r="J12" i="33" s="1"/>
  <c r="B29" i="3"/>
  <c r="F14" i="3"/>
  <c r="F25" i="3"/>
  <c r="E17" i="3"/>
  <c r="E28" i="3"/>
  <c r="D17" i="3"/>
  <c r="D28" i="3"/>
  <c r="G14" i="3"/>
  <c r="F17" i="3"/>
  <c r="F18" i="3"/>
  <c r="E18" i="3"/>
  <c r="G26" i="3"/>
  <c r="F26" i="3"/>
  <c r="B25" i="3"/>
  <c r="Y16" i="1"/>
  <c r="X16" i="1" s="1"/>
  <c r="AA16" i="1"/>
  <c r="Z16" i="1" s="1"/>
  <c r="AA15" i="1"/>
  <c r="Z15" i="1" s="1"/>
  <c r="Y15" i="1"/>
  <c r="X15" i="1" s="1"/>
  <c r="Y24" i="1"/>
  <c r="X24" i="1" s="1"/>
  <c r="AA24" i="1"/>
  <c r="Z24" i="1" s="1"/>
  <c r="Y22" i="1"/>
  <c r="X22" i="1" s="1"/>
  <c r="AA22" i="1"/>
  <c r="Z22" i="1" s="1"/>
  <c r="Y13" i="1"/>
  <c r="X13" i="1" s="1"/>
  <c r="AA13" i="1"/>
  <c r="Z13" i="1" s="1"/>
  <c r="AA23" i="1"/>
  <c r="Z23" i="1" s="1"/>
  <c r="Y23" i="1"/>
  <c r="X23" i="1" s="1"/>
  <c r="Y14" i="1"/>
  <c r="X14" i="1" s="1"/>
  <c r="AA14" i="1"/>
  <c r="Z14" i="1" s="1"/>
  <c r="AA20" i="1"/>
  <c r="Z20" i="1" s="1"/>
  <c r="Y20" i="1"/>
  <c r="X20" i="1" s="1"/>
  <c r="Y12" i="1"/>
  <c r="X12" i="1" s="1"/>
  <c r="AA12" i="1"/>
  <c r="Z12" i="1" s="1"/>
  <c r="Y21" i="1"/>
  <c r="X21" i="1" s="1"/>
  <c r="AA21" i="1"/>
  <c r="Z21" i="1" s="1"/>
  <c r="K14" i="3"/>
  <c r="G15" i="3"/>
  <c r="G18" i="3"/>
  <c r="C16" i="3"/>
  <c r="B15" i="3"/>
  <c r="F15" i="3"/>
  <c r="C18" i="3"/>
  <c r="B14" i="3"/>
  <c r="D18" i="3"/>
  <c r="C17" i="3"/>
  <c r="G17" i="3"/>
  <c r="G16" i="3"/>
  <c r="E14" i="3"/>
  <c r="K18" i="3"/>
  <c r="D14" i="3"/>
  <c r="C15" i="3"/>
  <c r="H25" i="3"/>
  <c r="K17" i="3"/>
  <c r="H26" i="3"/>
  <c r="K16" i="3"/>
  <c r="I26" i="3"/>
  <c r="E16" i="3"/>
  <c r="E15" i="3"/>
  <c r="H18" i="3"/>
  <c r="I16" i="3"/>
  <c r="I15" i="3" l="1"/>
  <c r="I25" i="3"/>
  <c r="H27" i="3"/>
  <c r="I27" i="3"/>
  <c r="H20" i="3"/>
  <c r="J15" i="33" s="1"/>
  <c r="K15" i="33" s="1"/>
  <c r="L15" i="33" s="1"/>
  <c r="M15" i="33" s="1"/>
  <c r="N15" i="33" s="1"/>
  <c r="O15" i="33" s="1"/>
  <c r="H29" i="3"/>
  <c r="H28" i="3"/>
  <c r="I20" i="3"/>
  <c r="I29" i="3"/>
  <c r="I17" i="3"/>
  <c r="I28" i="3"/>
  <c r="I18" i="3"/>
  <c r="H16" i="3"/>
  <c r="H17" i="3"/>
  <c r="I14" i="3"/>
  <c r="H14" i="3"/>
  <c r="H15" i="3"/>
  <c r="V2" i="2"/>
  <c r="U2" i="2"/>
  <c r="T2" i="2"/>
  <c r="S2" i="2"/>
  <c r="R2" i="2"/>
  <c r="Q2" i="2"/>
  <c r="P2" i="2"/>
  <c r="O2" i="2"/>
  <c r="N2" i="2"/>
  <c r="M2" i="2"/>
  <c r="L2" i="2"/>
  <c r="G2" i="2"/>
  <c r="F2" i="2"/>
  <c r="E2" i="2"/>
  <c r="D2" i="2"/>
  <c r="C2" i="2"/>
  <c r="B2" i="2"/>
  <c r="V90" i="1"/>
  <c r="U90" i="1"/>
  <c r="T90" i="1"/>
  <c r="S90" i="1"/>
  <c r="R90" i="1"/>
  <c r="Q90" i="1"/>
  <c r="P90" i="1"/>
  <c r="O90" i="1"/>
  <c r="N90" i="1"/>
  <c r="M90" i="1"/>
  <c r="L90" i="1"/>
  <c r="V89" i="1"/>
  <c r="U89" i="1"/>
  <c r="T89" i="1"/>
  <c r="S89" i="1"/>
  <c r="R89" i="1"/>
  <c r="Q89" i="1"/>
  <c r="P89" i="1"/>
  <c r="O89" i="1"/>
  <c r="N89" i="1"/>
  <c r="M89" i="1"/>
  <c r="L89" i="1"/>
  <c r="V88" i="1"/>
  <c r="U88" i="1"/>
  <c r="T88" i="1"/>
  <c r="S88" i="1"/>
  <c r="R88" i="1"/>
  <c r="Q88" i="1"/>
  <c r="P88" i="1"/>
  <c r="O88" i="1"/>
  <c r="N88" i="1"/>
  <c r="M88" i="1"/>
  <c r="L88" i="1"/>
  <c r="V87" i="1"/>
  <c r="U87" i="1"/>
  <c r="T87" i="1"/>
  <c r="S87" i="1"/>
  <c r="R87" i="1"/>
  <c r="Q87" i="1"/>
  <c r="P87" i="1"/>
  <c r="O87" i="1"/>
  <c r="N87" i="1"/>
  <c r="M87" i="1"/>
  <c r="L87" i="1"/>
  <c r="V86" i="1"/>
  <c r="U86" i="1"/>
  <c r="T86" i="1"/>
  <c r="S86" i="1"/>
  <c r="R86" i="1"/>
  <c r="Q86" i="1"/>
  <c r="P86" i="1"/>
  <c r="O86" i="1"/>
  <c r="N86" i="1"/>
  <c r="M86" i="1"/>
  <c r="L86" i="1"/>
  <c r="K90" i="1"/>
  <c r="K89" i="1"/>
  <c r="K88" i="1"/>
  <c r="K87" i="1"/>
  <c r="K86" i="1"/>
  <c r="H90" i="1"/>
  <c r="H89" i="1"/>
  <c r="H88" i="1"/>
  <c r="H87" i="1"/>
  <c r="H86" i="1"/>
  <c r="G90" i="1"/>
  <c r="G89" i="1"/>
  <c r="G88" i="1"/>
  <c r="G87" i="1"/>
  <c r="G86" i="1"/>
  <c r="A37" i="4" l="1"/>
  <c r="N86" i="13"/>
  <c r="K59" i="4"/>
  <c r="K40" i="23"/>
  <c r="P40" i="43" s="1"/>
  <c r="Q40" i="43" s="1"/>
  <c r="R40" i="43" s="1"/>
  <c r="S40" i="43" s="1"/>
  <c r="T40" i="43" s="1"/>
  <c r="U40" i="43" s="1"/>
  <c r="V40" i="43" s="1"/>
  <c r="W40" i="43" s="1"/>
  <c r="X40" i="43" s="1"/>
  <c r="Y40" i="43" s="1"/>
  <c r="H59" i="4"/>
  <c r="H40" i="23"/>
  <c r="J39" i="43" s="1"/>
  <c r="K39" i="43" s="1"/>
  <c r="L39" i="43" s="1"/>
  <c r="M39" i="43" s="1"/>
  <c r="N39" i="43" s="1"/>
  <c r="O39" i="43" s="1"/>
  <c r="Y88" i="1"/>
  <c r="X88" i="1" s="1"/>
  <c r="AA88" i="1"/>
  <c r="Z88" i="1" s="1"/>
  <c r="B2" i="23"/>
  <c r="B2" i="21"/>
  <c r="B2" i="22"/>
  <c r="B2" i="57" s="1"/>
  <c r="B2" i="4"/>
  <c r="B2" i="6" s="1"/>
  <c r="B2" i="7" s="1"/>
  <c r="B2" i="9" s="1"/>
  <c r="B2" i="11" s="1"/>
  <c r="B2" i="24"/>
  <c r="B2" i="26"/>
  <c r="B2" i="25"/>
  <c r="B2" i="28"/>
  <c r="B2" i="3"/>
  <c r="N2" i="25"/>
  <c r="N2" i="23"/>
  <c r="N2" i="22"/>
  <c r="N2" i="57" s="1"/>
  <c r="N2" i="26"/>
  <c r="N2" i="3"/>
  <c r="N2" i="28"/>
  <c r="Z2" i="24"/>
  <c r="N2" i="21"/>
  <c r="N2" i="4"/>
  <c r="N2" i="6" s="1"/>
  <c r="N2" i="7" s="1"/>
  <c r="N2" i="9" s="1"/>
  <c r="N2" i="11" s="1"/>
  <c r="C2" i="4"/>
  <c r="C2" i="6" s="1"/>
  <c r="C2" i="7" s="1"/>
  <c r="C2" i="9" s="1"/>
  <c r="C2" i="11" s="1"/>
  <c r="C2" i="25"/>
  <c r="C2" i="28"/>
  <c r="C2" i="23"/>
  <c r="C2" i="21"/>
  <c r="C2" i="26"/>
  <c r="C2" i="22"/>
  <c r="C2" i="57" s="1"/>
  <c r="D2" i="24"/>
  <c r="C2" i="3"/>
  <c r="O2" i="28"/>
  <c r="O2" i="26"/>
  <c r="O2" i="22"/>
  <c r="O2" i="57" s="1"/>
  <c r="AB2" i="24"/>
  <c r="O2" i="25"/>
  <c r="O2" i="4"/>
  <c r="O2" i="6" s="1"/>
  <c r="O2" i="7" s="1"/>
  <c r="O2" i="9" s="1"/>
  <c r="O2" i="11" s="1"/>
  <c r="O2" i="23"/>
  <c r="O2" i="3"/>
  <c r="O2" i="21"/>
  <c r="C36" i="16"/>
  <c r="C83" i="13"/>
  <c r="K83" i="13"/>
  <c r="S83" i="13"/>
  <c r="F84" i="13"/>
  <c r="N84" i="13"/>
  <c r="V84" i="13"/>
  <c r="I85" i="13"/>
  <c r="Q85" i="13"/>
  <c r="D86" i="13"/>
  <c r="L86" i="13"/>
  <c r="T86" i="13"/>
  <c r="G87" i="13"/>
  <c r="O87" i="13"/>
  <c r="S55" i="4"/>
  <c r="S36" i="23"/>
  <c r="S26" i="4"/>
  <c r="W22" i="34" s="1"/>
  <c r="P56" i="4"/>
  <c r="P37" i="23"/>
  <c r="M57" i="4"/>
  <c r="M38" i="23"/>
  <c r="U57" i="4"/>
  <c r="U38" i="23"/>
  <c r="R58" i="4"/>
  <c r="R39" i="23"/>
  <c r="O59" i="4"/>
  <c r="O40" i="23"/>
  <c r="S38" i="43" s="1"/>
  <c r="G59" i="4"/>
  <c r="G40" i="23"/>
  <c r="O37" i="43" s="1"/>
  <c r="K57" i="4"/>
  <c r="K38" i="23"/>
  <c r="H57" i="4"/>
  <c r="H38" i="23"/>
  <c r="M83" i="13"/>
  <c r="AA86" i="1"/>
  <c r="Z86" i="1" s="1"/>
  <c r="Y86" i="1"/>
  <c r="X86" i="1" s="1"/>
  <c r="D2" i="4"/>
  <c r="D2" i="6" s="1"/>
  <c r="D2" i="7" s="1"/>
  <c r="D2" i="9" s="1"/>
  <c r="D2" i="11" s="1"/>
  <c r="D2" i="25"/>
  <c r="D2" i="22"/>
  <c r="D2" i="57" s="1"/>
  <c r="F2" i="24"/>
  <c r="D2" i="26"/>
  <c r="D2" i="28"/>
  <c r="D2" i="21"/>
  <c r="D2" i="23"/>
  <c r="D2" i="3"/>
  <c r="P2" i="28"/>
  <c r="P2" i="22"/>
  <c r="P2" i="57" s="1"/>
  <c r="P2" i="21"/>
  <c r="AD2" i="24"/>
  <c r="P2" i="3"/>
  <c r="P2" i="4"/>
  <c r="P2" i="6" s="1"/>
  <c r="P2" i="7" s="1"/>
  <c r="P2" i="9" s="1"/>
  <c r="P2" i="11" s="1"/>
  <c r="P2" i="26"/>
  <c r="P2" i="25"/>
  <c r="P2" i="23"/>
  <c r="D83" i="13"/>
  <c r="L83" i="13"/>
  <c r="T83" i="13"/>
  <c r="G84" i="13"/>
  <c r="O84" i="13"/>
  <c r="B85" i="13"/>
  <c r="J85" i="13"/>
  <c r="R85" i="13"/>
  <c r="E86" i="13"/>
  <c r="M86" i="13"/>
  <c r="U86" i="13"/>
  <c r="H87" i="13"/>
  <c r="P87" i="13"/>
  <c r="L55" i="4"/>
  <c r="L36" i="23"/>
  <c r="L26" i="4"/>
  <c r="T55" i="4"/>
  <c r="T36" i="23"/>
  <c r="T26" i="4"/>
  <c r="X22" i="34" s="1"/>
  <c r="Q56" i="4"/>
  <c r="Q37" i="23"/>
  <c r="N57" i="4"/>
  <c r="N38" i="23"/>
  <c r="V57" i="4"/>
  <c r="V38" i="23"/>
  <c r="S58" i="4"/>
  <c r="S39" i="23"/>
  <c r="P59" i="4"/>
  <c r="P40" i="23"/>
  <c r="T38" i="43" s="1"/>
  <c r="K58" i="4"/>
  <c r="K39" i="23"/>
  <c r="H58" i="4"/>
  <c r="H39" i="23"/>
  <c r="E2" i="25"/>
  <c r="E2" i="23"/>
  <c r="E2" i="4"/>
  <c r="E2" i="6" s="1"/>
  <c r="E2" i="7" s="1"/>
  <c r="E2" i="9" s="1"/>
  <c r="E2" i="11" s="1"/>
  <c r="E2" i="21"/>
  <c r="E2" i="26"/>
  <c r="E2" i="3"/>
  <c r="E2" i="22"/>
  <c r="E2" i="57" s="1"/>
  <c r="H2" i="24"/>
  <c r="E2" i="28"/>
  <c r="F86" i="13"/>
  <c r="M55" i="4"/>
  <c r="M36" i="23"/>
  <c r="M26" i="4"/>
  <c r="Q22" i="34" s="1"/>
  <c r="U55" i="4"/>
  <c r="U36" i="23"/>
  <c r="U26" i="4"/>
  <c r="Y22" i="34" s="1"/>
  <c r="R56" i="4"/>
  <c r="R37" i="23"/>
  <c r="O57" i="4"/>
  <c r="O38" i="23"/>
  <c r="K79" i="16"/>
  <c r="L58" i="4"/>
  <c r="L39" i="23"/>
  <c r="Q59" i="4"/>
  <c r="Q40" i="23"/>
  <c r="U38" i="43" s="1"/>
  <c r="F2" i="28"/>
  <c r="F2" i="23"/>
  <c r="F2" i="22"/>
  <c r="F2" i="57" s="1"/>
  <c r="F2" i="26"/>
  <c r="J2" i="24"/>
  <c r="F2" i="21"/>
  <c r="F2" i="25"/>
  <c r="F2" i="4"/>
  <c r="F2" i="6" s="1"/>
  <c r="F2" i="7" s="1"/>
  <c r="F2" i="9" s="1"/>
  <c r="F2" i="11" s="1"/>
  <c r="F2" i="3"/>
  <c r="R2" i="28"/>
  <c r="AH2" i="24"/>
  <c r="R2" i="25"/>
  <c r="R2" i="4"/>
  <c r="R2" i="6" s="1"/>
  <c r="R2" i="7" s="1"/>
  <c r="R2" i="9" s="1"/>
  <c r="R2" i="11" s="1"/>
  <c r="R2" i="23"/>
  <c r="R2" i="21"/>
  <c r="R2" i="22"/>
  <c r="R2" i="57" s="1"/>
  <c r="R2" i="3"/>
  <c r="R2" i="26"/>
  <c r="F83" i="13"/>
  <c r="N83" i="13"/>
  <c r="V83" i="13"/>
  <c r="I84" i="13"/>
  <c r="Q84" i="13"/>
  <c r="D85" i="13"/>
  <c r="L85" i="13"/>
  <c r="T85" i="13"/>
  <c r="G86" i="13"/>
  <c r="O86" i="13"/>
  <c r="B87" i="13"/>
  <c r="J87" i="13"/>
  <c r="R87" i="13"/>
  <c r="N55" i="4"/>
  <c r="N36" i="23"/>
  <c r="N26" i="4"/>
  <c r="R22" i="34" s="1"/>
  <c r="V55" i="4"/>
  <c r="V36" i="23"/>
  <c r="V26" i="4"/>
  <c r="S56" i="4"/>
  <c r="S37" i="23"/>
  <c r="P57" i="4"/>
  <c r="P38" i="23"/>
  <c r="M58" i="4"/>
  <c r="M39" i="23"/>
  <c r="U58" i="4"/>
  <c r="U39" i="23"/>
  <c r="R59" i="4"/>
  <c r="R40" i="23"/>
  <c r="V38" i="43" s="1"/>
  <c r="Q2" i="26"/>
  <c r="Q2" i="28"/>
  <c r="Q2" i="25"/>
  <c r="Q2" i="21"/>
  <c r="Q2" i="23"/>
  <c r="AF2" i="24"/>
  <c r="Q2" i="22"/>
  <c r="Q2" i="57" s="1"/>
  <c r="Q2" i="3"/>
  <c r="Q2" i="4"/>
  <c r="Q2" i="6" s="1"/>
  <c r="Q2" i="7" s="1"/>
  <c r="Q2" i="9" s="1"/>
  <c r="Q2" i="11" s="1"/>
  <c r="U83" i="13"/>
  <c r="I87" i="13"/>
  <c r="S2" i="25"/>
  <c r="AJ2" i="24"/>
  <c r="S2" i="4"/>
  <c r="S2" i="6" s="1"/>
  <c r="S2" i="7" s="1"/>
  <c r="S2" i="9" s="1"/>
  <c r="S2" i="11" s="1"/>
  <c r="S2" i="23"/>
  <c r="S2" i="21"/>
  <c r="S2" i="28"/>
  <c r="S2" i="3"/>
  <c r="S2" i="22"/>
  <c r="S2" i="57" s="1"/>
  <c r="S2" i="26"/>
  <c r="G83" i="13"/>
  <c r="O83" i="13"/>
  <c r="B84" i="13"/>
  <c r="J84" i="13"/>
  <c r="R84" i="13"/>
  <c r="E85" i="13"/>
  <c r="M85" i="13"/>
  <c r="U85" i="13"/>
  <c r="H86" i="13"/>
  <c r="P86" i="13"/>
  <c r="C87" i="13"/>
  <c r="K87" i="13"/>
  <c r="S87" i="13"/>
  <c r="O55" i="4"/>
  <c r="O36" i="23"/>
  <c r="O26" i="4"/>
  <c r="S22" i="34" s="1"/>
  <c r="K78" i="16"/>
  <c r="L56" i="4"/>
  <c r="L37" i="23"/>
  <c r="T56" i="4"/>
  <c r="T37" i="23"/>
  <c r="Q57" i="4"/>
  <c r="Q38" i="23"/>
  <c r="N58" i="4"/>
  <c r="N39" i="23"/>
  <c r="V58" i="4"/>
  <c r="V39" i="23"/>
  <c r="S59" i="4"/>
  <c r="S40" i="23"/>
  <c r="W38" i="43" s="1"/>
  <c r="G55" i="4"/>
  <c r="G36" i="23"/>
  <c r="G26" i="4"/>
  <c r="O21" i="34" s="1"/>
  <c r="P84" i="13"/>
  <c r="V86" i="13"/>
  <c r="Y87" i="1"/>
  <c r="X87" i="1" s="1"/>
  <c r="AA87" i="1"/>
  <c r="Z87" i="1" s="1"/>
  <c r="G2" i="28"/>
  <c r="L2" i="24"/>
  <c r="G2" i="26"/>
  <c r="G2" i="25"/>
  <c r="G2" i="4"/>
  <c r="G2" i="6" s="1"/>
  <c r="G2" i="7" s="1"/>
  <c r="G2" i="9" s="1"/>
  <c r="G2" i="11" s="1"/>
  <c r="G2" i="23"/>
  <c r="G2" i="3"/>
  <c r="G2" i="22"/>
  <c r="G2" i="57" s="1"/>
  <c r="G2" i="21"/>
  <c r="AA90" i="1"/>
  <c r="Z90" i="1" s="1"/>
  <c r="Y90" i="1"/>
  <c r="X90" i="1" s="1"/>
  <c r="L2" i="22"/>
  <c r="L2" i="57" s="1"/>
  <c r="L2" i="26"/>
  <c r="L2" i="3"/>
  <c r="V2" i="24"/>
  <c r="L2" i="28"/>
  <c r="L2" i="23"/>
  <c r="L2" i="21"/>
  <c r="L2" i="4"/>
  <c r="L2" i="6" s="1"/>
  <c r="L2" i="7" s="1"/>
  <c r="L2" i="9" s="1"/>
  <c r="L2" i="11" s="1"/>
  <c r="L2" i="25"/>
  <c r="T2" i="26"/>
  <c r="AL2" i="24"/>
  <c r="T2" i="21"/>
  <c r="T2" i="23"/>
  <c r="T2" i="28"/>
  <c r="T2" i="4"/>
  <c r="T2" i="6" s="1"/>
  <c r="T2" i="7" s="1"/>
  <c r="T2" i="9" s="1"/>
  <c r="T2" i="11" s="1"/>
  <c r="T2" i="3"/>
  <c r="T2" i="25"/>
  <c r="T2" i="22"/>
  <c r="T2" i="57" s="1"/>
  <c r="H83" i="13"/>
  <c r="P83" i="13"/>
  <c r="C84" i="13"/>
  <c r="K84" i="13"/>
  <c r="S84" i="13"/>
  <c r="F85" i="13"/>
  <c r="N85" i="13"/>
  <c r="V85" i="13"/>
  <c r="I86" i="13"/>
  <c r="Q86" i="13"/>
  <c r="D87" i="13"/>
  <c r="L87" i="13"/>
  <c r="T87" i="13"/>
  <c r="P55" i="4"/>
  <c r="P36" i="23"/>
  <c r="P26" i="4"/>
  <c r="T22" i="34" s="1"/>
  <c r="M56" i="4"/>
  <c r="M37" i="23"/>
  <c r="U56" i="4"/>
  <c r="U37" i="23"/>
  <c r="R57" i="4"/>
  <c r="R38" i="23"/>
  <c r="O58" i="4"/>
  <c r="O39" i="23"/>
  <c r="L59" i="4"/>
  <c r="L40" i="23"/>
  <c r="T59" i="4"/>
  <c r="T40" i="23"/>
  <c r="X38" i="43" s="1"/>
  <c r="G56" i="4"/>
  <c r="G37" i="23"/>
  <c r="C85" i="13"/>
  <c r="T58" i="4"/>
  <c r="T39" i="23"/>
  <c r="X2" i="24"/>
  <c r="M2" i="22"/>
  <c r="M2" i="57" s="1"/>
  <c r="M2" i="28"/>
  <c r="M2" i="3"/>
  <c r="M2" i="4"/>
  <c r="M2" i="6" s="1"/>
  <c r="M2" i="7" s="1"/>
  <c r="M2" i="9" s="1"/>
  <c r="M2" i="11" s="1"/>
  <c r="M2" i="25"/>
  <c r="M2" i="21"/>
  <c r="M2" i="23"/>
  <c r="M2" i="26"/>
  <c r="U2" i="28"/>
  <c r="U2" i="4"/>
  <c r="U2" i="6" s="1"/>
  <c r="U2" i="7" s="1"/>
  <c r="U2" i="9" s="1"/>
  <c r="U2" i="11" s="1"/>
  <c r="U2" i="25"/>
  <c r="U2" i="23"/>
  <c r="U2" i="3"/>
  <c r="U2" i="21"/>
  <c r="U2" i="26"/>
  <c r="AN2" i="24"/>
  <c r="U2" i="22"/>
  <c r="U2" i="57" s="1"/>
  <c r="I83" i="13"/>
  <c r="Q83" i="13"/>
  <c r="D84" i="13"/>
  <c r="L84" i="13"/>
  <c r="T84" i="13"/>
  <c r="G85" i="13"/>
  <c r="O85" i="13"/>
  <c r="B86" i="13"/>
  <c r="J86" i="13"/>
  <c r="R86" i="13"/>
  <c r="E87" i="13"/>
  <c r="M87" i="13"/>
  <c r="U87" i="13"/>
  <c r="K77" i="16"/>
  <c r="Q55" i="4"/>
  <c r="Q36" i="23"/>
  <c r="Q26" i="4"/>
  <c r="U22" i="34" s="1"/>
  <c r="N56" i="4"/>
  <c r="N37" i="23"/>
  <c r="V56" i="4"/>
  <c r="V37" i="23"/>
  <c r="S57" i="4"/>
  <c r="S38" i="23"/>
  <c r="P58" i="4"/>
  <c r="P39" i="23"/>
  <c r="M59" i="4"/>
  <c r="M40" i="23"/>
  <c r="Q38" i="43" s="1"/>
  <c r="U59" i="4"/>
  <c r="U40" i="23"/>
  <c r="Y38" i="43" s="1"/>
  <c r="G57" i="4"/>
  <c r="G38" i="23"/>
  <c r="K55" i="4"/>
  <c r="K36" i="23"/>
  <c r="K26" i="4"/>
  <c r="P24" i="34" s="1"/>
  <c r="Q24" i="34" s="1"/>
  <c r="R24" i="34" s="1"/>
  <c r="S24" i="34" s="1"/>
  <c r="T24" i="34" s="1"/>
  <c r="U24" i="34" s="1"/>
  <c r="V24" i="34" s="1"/>
  <c r="W24" i="34" s="1"/>
  <c r="X24" i="34" s="1"/>
  <c r="Y24" i="34" s="1"/>
  <c r="H55" i="4"/>
  <c r="H36" i="23"/>
  <c r="H26" i="4"/>
  <c r="J23" i="34" s="1"/>
  <c r="K23" i="34" s="1"/>
  <c r="L23" i="34" s="1"/>
  <c r="M23" i="34" s="1"/>
  <c r="N23" i="34" s="1"/>
  <c r="O23" i="34" s="1"/>
  <c r="AA89" i="1"/>
  <c r="Z89" i="1" s="1"/>
  <c r="Y89" i="1"/>
  <c r="X89" i="1" s="1"/>
  <c r="E83" i="13"/>
  <c r="H84" i="13"/>
  <c r="K85" i="13"/>
  <c r="S85" i="13"/>
  <c r="Q87" i="13"/>
  <c r="V2" i="3"/>
  <c r="V2" i="22"/>
  <c r="V2" i="57" s="1"/>
  <c r="V2" i="26"/>
  <c r="AP2" i="24"/>
  <c r="V2" i="28"/>
  <c r="V2" i="21"/>
  <c r="V2" i="25"/>
  <c r="V2" i="4"/>
  <c r="V2" i="6" s="1"/>
  <c r="V2" i="7" s="1"/>
  <c r="V2" i="9" s="1"/>
  <c r="V2" i="11" s="1"/>
  <c r="V2" i="23"/>
  <c r="B83" i="13"/>
  <c r="J83" i="13"/>
  <c r="R83" i="13"/>
  <c r="E84" i="13"/>
  <c r="M84" i="13"/>
  <c r="U84" i="13"/>
  <c r="H85" i="13"/>
  <c r="P85" i="13"/>
  <c r="C23" i="16"/>
  <c r="K20" i="44" s="1"/>
  <c r="C86" i="13"/>
  <c r="K86" i="13"/>
  <c r="S86" i="13"/>
  <c r="F87" i="13"/>
  <c r="N87" i="13"/>
  <c r="V87" i="13"/>
  <c r="R55" i="4"/>
  <c r="R36" i="23"/>
  <c r="R26" i="4"/>
  <c r="V22" i="34" s="1"/>
  <c r="O56" i="4"/>
  <c r="O37" i="23"/>
  <c r="L57" i="4"/>
  <c r="L38" i="23"/>
  <c r="T57" i="4"/>
  <c r="T38" i="23"/>
  <c r="Q58" i="4"/>
  <c r="Q39" i="23"/>
  <c r="N59" i="4"/>
  <c r="N40" i="23"/>
  <c r="R38" i="43" s="1"/>
  <c r="V59" i="4"/>
  <c r="V40" i="23"/>
  <c r="G58" i="4"/>
  <c r="G39" i="23"/>
  <c r="K56" i="4"/>
  <c r="K37" i="23"/>
  <c r="H56" i="4"/>
  <c r="H37" i="23"/>
  <c r="I9" i="13"/>
  <c r="P47" i="16"/>
  <c r="E47" i="16"/>
  <c r="M47" i="16"/>
  <c r="U47" i="16"/>
  <c r="H48" i="16"/>
  <c r="K49" i="44" s="1"/>
  <c r="L49" i="44" s="1"/>
  <c r="M49" i="44" s="1"/>
  <c r="N49" i="44" s="1"/>
  <c r="O49" i="44" s="1"/>
  <c r="P48" i="16"/>
  <c r="C48" i="16"/>
  <c r="F47" i="16"/>
  <c r="N47" i="16"/>
  <c r="V47" i="16"/>
  <c r="I48" i="16"/>
  <c r="Q48" i="16"/>
  <c r="G47" i="16"/>
  <c r="J48" i="16"/>
  <c r="I47" i="16"/>
  <c r="Q47" i="16"/>
  <c r="D48" i="16"/>
  <c r="L48" i="16"/>
  <c r="T48" i="16"/>
  <c r="R48" i="16"/>
  <c r="H47" i="16"/>
  <c r="J47" i="16"/>
  <c r="R47" i="16"/>
  <c r="E48" i="16"/>
  <c r="M48" i="16"/>
  <c r="U48" i="16"/>
  <c r="O47" i="16"/>
  <c r="S48" i="16"/>
  <c r="C47" i="16"/>
  <c r="K47" i="16"/>
  <c r="S47" i="16"/>
  <c r="F48" i="16"/>
  <c r="N48" i="16"/>
  <c r="V48" i="16"/>
  <c r="B48" i="16"/>
  <c r="K48" i="16"/>
  <c r="Q50" i="44" s="1"/>
  <c r="R50" i="44" s="1"/>
  <c r="S50" i="44" s="1"/>
  <c r="T50" i="44" s="1"/>
  <c r="U50" i="44" s="1"/>
  <c r="V50" i="44" s="1"/>
  <c r="W50" i="44" s="1"/>
  <c r="X50" i="44" s="1"/>
  <c r="Y50" i="44" s="1"/>
  <c r="D47" i="16"/>
  <c r="L47" i="16"/>
  <c r="T47" i="16"/>
  <c r="G48" i="16"/>
  <c r="O48" i="16"/>
  <c r="B47" i="16"/>
  <c r="Q9" i="13"/>
  <c r="U6" i="47" s="1"/>
  <c r="D44" i="16"/>
  <c r="L44" i="16"/>
  <c r="T44" i="16"/>
  <c r="G45" i="16"/>
  <c r="O45" i="16"/>
  <c r="B46" i="16"/>
  <c r="J46" i="16"/>
  <c r="R46" i="16"/>
  <c r="R9" i="13"/>
  <c r="V6" i="47" s="1"/>
  <c r="E44" i="16"/>
  <c r="M44" i="16"/>
  <c r="U44" i="16"/>
  <c r="H45" i="16"/>
  <c r="P45" i="16"/>
  <c r="C46" i="16"/>
  <c r="K46" i="16"/>
  <c r="S46" i="16"/>
  <c r="S9" i="13"/>
  <c r="W6" i="47" s="1"/>
  <c r="L9" i="13"/>
  <c r="T9" i="13"/>
  <c r="X6" i="47" s="1"/>
  <c r="G44" i="16"/>
  <c r="O44" i="16"/>
  <c r="B45" i="16"/>
  <c r="J45" i="16"/>
  <c r="R45" i="16"/>
  <c r="E46" i="16"/>
  <c r="M46" i="16"/>
  <c r="U46" i="16"/>
  <c r="M9" i="13"/>
  <c r="Q6" i="47" s="1"/>
  <c r="U9" i="13"/>
  <c r="Y6" i="47" s="1"/>
  <c r="H44" i="16"/>
  <c r="P44" i="16"/>
  <c r="C45" i="16"/>
  <c r="K45" i="16"/>
  <c r="S45" i="16"/>
  <c r="F46" i="16"/>
  <c r="N46" i="16"/>
  <c r="V46" i="16"/>
  <c r="K9" i="13"/>
  <c r="P8" i="47" s="1"/>
  <c r="Q8" i="47" s="1"/>
  <c r="R8" i="47" s="1"/>
  <c r="S8" i="47" s="1"/>
  <c r="T8" i="47" s="1"/>
  <c r="U8" i="47" s="1"/>
  <c r="V8" i="47" s="1"/>
  <c r="W8" i="47" s="1"/>
  <c r="X8" i="47" s="1"/>
  <c r="Y8" i="47" s="1"/>
  <c r="N44" i="16"/>
  <c r="I45" i="16"/>
  <c r="T46" i="16"/>
  <c r="N9" i="13"/>
  <c r="R6" i="47" s="1"/>
  <c r="I44" i="16"/>
  <c r="Q44" i="16"/>
  <c r="D45" i="16"/>
  <c r="L45" i="16"/>
  <c r="T45" i="16"/>
  <c r="G46" i="16"/>
  <c r="O46" i="16"/>
  <c r="F44" i="16"/>
  <c r="V44" i="16"/>
  <c r="Q45" i="16"/>
  <c r="D46" i="16"/>
  <c r="L46" i="16"/>
  <c r="G9" i="13"/>
  <c r="O5" i="47" s="1"/>
  <c r="O9" i="13"/>
  <c r="S6" i="47" s="1"/>
  <c r="B44" i="16"/>
  <c r="B28" i="16"/>
  <c r="J44" i="16"/>
  <c r="R44" i="16"/>
  <c r="E45" i="16"/>
  <c r="M45" i="16"/>
  <c r="U45" i="16"/>
  <c r="H46" i="16"/>
  <c r="P46" i="16"/>
  <c r="P9" i="13"/>
  <c r="T6" i="47" s="1"/>
  <c r="C44" i="16"/>
  <c r="K44" i="16"/>
  <c r="S44" i="16"/>
  <c r="F45" i="16"/>
  <c r="N45" i="16"/>
  <c r="V45" i="16"/>
  <c r="I46" i="16"/>
  <c r="Q46" i="16"/>
  <c r="N91" i="13"/>
  <c r="Q92" i="13"/>
  <c r="D93" i="13"/>
  <c r="G94" i="13"/>
  <c r="G91" i="13"/>
  <c r="J92" i="13"/>
  <c r="M93" i="13"/>
  <c r="U93" i="13"/>
  <c r="P94" i="13"/>
  <c r="S92" i="13"/>
  <c r="D92" i="13"/>
  <c r="L92" i="13"/>
  <c r="T92" i="13"/>
  <c r="G93" i="13"/>
  <c r="B94" i="13"/>
  <c r="J91" i="13"/>
  <c r="R91" i="13"/>
  <c r="M92" i="13"/>
  <c r="C94" i="13"/>
  <c r="S94" i="13"/>
  <c r="C91" i="13"/>
  <c r="N92" i="13"/>
  <c r="Q93" i="13"/>
  <c r="D94" i="13"/>
  <c r="L94" i="13"/>
  <c r="C92" i="13"/>
  <c r="D91" i="13"/>
  <c r="G92" i="13"/>
  <c r="J93" i="13"/>
  <c r="E94" i="13"/>
  <c r="U91" i="13"/>
  <c r="H9" i="13"/>
  <c r="J7" i="47" s="1"/>
  <c r="K7" i="47" s="1"/>
  <c r="L7" i="47" s="1"/>
  <c r="M7" i="47" s="1"/>
  <c r="N7" i="47" s="1"/>
  <c r="O7" i="47" s="1"/>
  <c r="J9" i="13"/>
  <c r="V9" i="13"/>
  <c r="S89" i="19"/>
  <c r="S25" i="4"/>
  <c r="L95" i="13"/>
  <c r="L89" i="19"/>
  <c r="L25" i="4"/>
  <c r="T89" i="19"/>
  <c r="T25" i="4"/>
  <c r="N19" i="2"/>
  <c r="R14" i="31" s="1"/>
  <c r="E95" i="13"/>
  <c r="M89" i="19"/>
  <c r="M25" i="4"/>
  <c r="U89" i="19"/>
  <c r="U25" i="4"/>
  <c r="G19" i="2"/>
  <c r="O13" i="31" s="1"/>
  <c r="N89" i="19"/>
  <c r="N25" i="4"/>
  <c r="V89" i="19"/>
  <c r="V25" i="4"/>
  <c r="G95" i="13"/>
  <c r="O89" i="19"/>
  <c r="O25" i="4"/>
  <c r="G89" i="19"/>
  <c r="G25" i="4"/>
  <c r="I19" i="2"/>
  <c r="P89" i="19"/>
  <c r="P25" i="4"/>
  <c r="Q16" i="4"/>
  <c r="U14" i="34" s="1"/>
  <c r="Q89" i="19"/>
  <c r="Q25" i="4"/>
  <c r="K89" i="19"/>
  <c r="K25" i="4"/>
  <c r="H89" i="19"/>
  <c r="H25" i="4"/>
  <c r="J95" i="13"/>
  <c r="R95" i="13"/>
  <c r="R89" i="19"/>
  <c r="R25" i="4"/>
  <c r="R6" i="4"/>
  <c r="R87" i="17"/>
  <c r="E4" i="4"/>
  <c r="S6" i="4"/>
  <c r="S63" i="17"/>
  <c r="S87" i="17"/>
  <c r="F64" i="17"/>
  <c r="N7" i="4"/>
  <c r="Q8" i="4"/>
  <c r="U6" i="34" s="1"/>
  <c r="N4" i="17"/>
  <c r="N4" i="4"/>
  <c r="N85" i="17"/>
  <c r="N61" i="17"/>
  <c r="Q5" i="4"/>
  <c r="Q62" i="17"/>
  <c r="Q86" i="17"/>
  <c r="D6" i="17"/>
  <c r="D63" i="17"/>
  <c r="D87" i="17"/>
  <c r="D6" i="4"/>
  <c r="L6" i="17"/>
  <c r="L6" i="4"/>
  <c r="G88" i="17"/>
  <c r="O88" i="17"/>
  <c r="R8" i="17"/>
  <c r="V6" i="51" s="1"/>
  <c r="R65" i="17"/>
  <c r="V62" i="51" s="1"/>
  <c r="R8" i="4"/>
  <c r="V6" i="34" s="1"/>
  <c r="R89" i="17"/>
  <c r="V86" i="51" s="1"/>
  <c r="E7" i="17"/>
  <c r="E64" i="17"/>
  <c r="E88" i="17"/>
  <c r="E7" i="4"/>
  <c r="G4" i="17"/>
  <c r="G85" i="17"/>
  <c r="G61" i="17"/>
  <c r="G4" i="4"/>
  <c r="O4" i="4"/>
  <c r="O61" i="17"/>
  <c r="R5" i="4"/>
  <c r="E6" i="17"/>
  <c r="E87" i="17"/>
  <c r="M6" i="17"/>
  <c r="M6" i="4"/>
  <c r="M87" i="17"/>
  <c r="M63" i="17"/>
  <c r="U6" i="17"/>
  <c r="U6" i="4"/>
  <c r="U87" i="17"/>
  <c r="P7" i="17"/>
  <c r="P7" i="4"/>
  <c r="P64" i="17"/>
  <c r="P88" i="17"/>
  <c r="C8" i="4"/>
  <c r="K4" i="34" s="1"/>
  <c r="L85" i="17"/>
  <c r="L61" i="17"/>
  <c r="M7" i="17"/>
  <c r="M64" i="17"/>
  <c r="N63" i="17"/>
  <c r="D4" i="17"/>
  <c r="D61" i="17"/>
  <c r="D85" i="17"/>
  <c r="D4" i="4"/>
  <c r="P8" i="17"/>
  <c r="T6" i="51" s="1"/>
  <c r="P8" i="4"/>
  <c r="T6" i="34" s="1"/>
  <c r="P65" i="17"/>
  <c r="T62" i="51" s="1"/>
  <c r="P89" i="17"/>
  <c r="T86" i="51" s="1"/>
  <c r="Q85" i="17"/>
  <c r="D5" i="17"/>
  <c r="D62" i="17"/>
  <c r="D86" i="17"/>
  <c r="D5" i="4"/>
  <c r="L5" i="4"/>
  <c r="T5" i="17"/>
  <c r="T5" i="4"/>
  <c r="T62" i="17"/>
  <c r="T86" i="17"/>
  <c r="G6" i="17"/>
  <c r="G87" i="17"/>
  <c r="G63" i="17"/>
  <c r="G6" i="4"/>
  <c r="J7" i="4"/>
  <c r="J88" i="17"/>
  <c r="R7" i="17"/>
  <c r="E65" i="17"/>
  <c r="M60" i="51" s="1"/>
  <c r="M8" i="17"/>
  <c r="Q6" i="51" s="1"/>
  <c r="J6" i="17"/>
  <c r="J6" i="4"/>
  <c r="J63" i="17"/>
  <c r="J87" i="17"/>
  <c r="B91" i="13"/>
  <c r="J4" i="17"/>
  <c r="J4" i="4"/>
  <c r="J85" i="17"/>
  <c r="J61" i="17"/>
  <c r="R4" i="17"/>
  <c r="R85" i="17"/>
  <c r="R61" i="17"/>
  <c r="R4" i="4"/>
  <c r="P6" i="17"/>
  <c r="C7" i="17"/>
  <c r="C88" i="17"/>
  <c r="C64" i="17"/>
  <c r="C7" i="4"/>
  <c r="B63" i="17"/>
  <c r="B6" i="4"/>
  <c r="C61" i="17"/>
  <c r="F62" i="17"/>
  <c r="F5" i="4"/>
  <c r="N5" i="17"/>
  <c r="N5" i="4"/>
  <c r="N86" i="17"/>
  <c r="N62" i="17"/>
  <c r="Q6" i="17"/>
  <c r="Q6" i="4"/>
  <c r="Q63" i="17"/>
  <c r="Q87" i="17"/>
  <c r="D7" i="17"/>
  <c r="L7" i="17"/>
  <c r="L7" i="4"/>
  <c r="L64" i="17"/>
  <c r="L88" i="17"/>
  <c r="G89" i="17"/>
  <c r="O85" i="51" s="1"/>
  <c r="N26" i="2"/>
  <c r="J6" i="13"/>
  <c r="T4" i="13"/>
  <c r="M7" i="13"/>
  <c r="L20" i="4"/>
  <c r="L85" i="19"/>
  <c r="L29" i="4"/>
  <c r="T20" i="4"/>
  <c r="T85" i="19"/>
  <c r="T29" i="4"/>
  <c r="Q21" i="4"/>
  <c r="Q86" i="19"/>
  <c r="Q30" i="4"/>
  <c r="N22" i="4"/>
  <c r="N87" i="19"/>
  <c r="N31" i="4"/>
  <c r="V22" i="4"/>
  <c r="V87" i="19"/>
  <c r="V31" i="4"/>
  <c r="S23" i="4"/>
  <c r="S88" i="19"/>
  <c r="S32" i="4"/>
  <c r="P24" i="4"/>
  <c r="P33" i="4"/>
  <c r="G7" i="1"/>
  <c r="H7" i="1"/>
  <c r="K7" i="1"/>
  <c r="M4" i="13"/>
  <c r="U4" i="13"/>
  <c r="P5" i="13"/>
  <c r="K6" i="13"/>
  <c r="S6" i="13"/>
  <c r="N7" i="13"/>
  <c r="V7" i="13"/>
  <c r="I8" i="13"/>
  <c r="Q8" i="13"/>
  <c r="M20" i="4"/>
  <c r="M85" i="19"/>
  <c r="M29" i="4"/>
  <c r="U20" i="4"/>
  <c r="U85" i="19"/>
  <c r="U29" i="4"/>
  <c r="R21" i="4"/>
  <c r="R86" i="19"/>
  <c r="R30" i="4"/>
  <c r="O22" i="4"/>
  <c r="O87" i="19"/>
  <c r="O31" i="4"/>
  <c r="L23" i="4"/>
  <c r="L88" i="19"/>
  <c r="L32" i="4"/>
  <c r="T23" i="4"/>
  <c r="T88" i="19"/>
  <c r="T32" i="4"/>
  <c r="Q24" i="4"/>
  <c r="Q33" i="4"/>
  <c r="R64" i="2"/>
  <c r="V54" i="31" s="1"/>
  <c r="N4" i="13"/>
  <c r="V4" i="13"/>
  <c r="I5" i="13"/>
  <c r="Q5" i="13"/>
  <c r="L6" i="13"/>
  <c r="T6" i="13"/>
  <c r="O7" i="13"/>
  <c r="J8" i="13"/>
  <c r="R8" i="13"/>
  <c r="N20" i="4"/>
  <c r="N85" i="19"/>
  <c r="N29" i="4"/>
  <c r="V20" i="4"/>
  <c r="V85" i="19"/>
  <c r="V29" i="4"/>
  <c r="S21" i="4"/>
  <c r="S86" i="19"/>
  <c r="S30" i="4"/>
  <c r="P22" i="4"/>
  <c r="P87" i="19"/>
  <c r="P31" i="4"/>
  <c r="M23" i="4"/>
  <c r="M88" i="19"/>
  <c r="M32" i="4"/>
  <c r="U23" i="4"/>
  <c r="U88" i="19"/>
  <c r="U32" i="4"/>
  <c r="R24" i="4"/>
  <c r="R33" i="4"/>
  <c r="P8" i="13"/>
  <c r="O4" i="13"/>
  <c r="J5" i="13"/>
  <c r="R5" i="13"/>
  <c r="M6" i="13"/>
  <c r="U6" i="13"/>
  <c r="P7" i="13"/>
  <c r="K66" i="19"/>
  <c r="K64" i="19"/>
  <c r="K65" i="19"/>
  <c r="K8" i="13"/>
  <c r="S8" i="13"/>
  <c r="O20" i="4"/>
  <c r="O85" i="19"/>
  <c r="O29" i="4"/>
  <c r="L21" i="4"/>
  <c r="L86" i="19"/>
  <c r="L30" i="4"/>
  <c r="T21" i="4"/>
  <c r="T86" i="19"/>
  <c r="T30" i="4"/>
  <c r="Q22" i="4"/>
  <c r="Q87" i="19"/>
  <c r="Q31" i="4"/>
  <c r="N23" i="4"/>
  <c r="N88" i="19"/>
  <c r="N32" i="4"/>
  <c r="V23" i="4"/>
  <c r="V88" i="19"/>
  <c r="V32" i="4"/>
  <c r="S24" i="4"/>
  <c r="S33" i="4"/>
  <c r="K6" i="1"/>
  <c r="O59" i="2"/>
  <c r="G64" i="2"/>
  <c r="O53" i="31" s="1"/>
  <c r="L64" i="2"/>
  <c r="V26" i="2"/>
  <c r="P4" i="13"/>
  <c r="K5" i="13"/>
  <c r="S5" i="13"/>
  <c r="N6" i="13"/>
  <c r="V6" i="13"/>
  <c r="I7" i="13"/>
  <c r="Q7" i="13"/>
  <c r="L8" i="13"/>
  <c r="T8" i="13"/>
  <c r="P20" i="4"/>
  <c r="P85" i="19"/>
  <c r="P29" i="4"/>
  <c r="M21" i="4"/>
  <c r="M86" i="19"/>
  <c r="M30" i="4"/>
  <c r="U21" i="4"/>
  <c r="U86" i="19"/>
  <c r="U30" i="4"/>
  <c r="R22" i="4"/>
  <c r="R87" i="19"/>
  <c r="R31" i="4"/>
  <c r="O23" i="4"/>
  <c r="O88" i="19"/>
  <c r="O32" i="4"/>
  <c r="L24" i="4"/>
  <c r="L33" i="4"/>
  <c r="T24" i="4"/>
  <c r="T33" i="4"/>
  <c r="U7" i="13"/>
  <c r="G8" i="1"/>
  <c r="U64" i="2"/>
  <c r="Y54" i="31" s="1"/>
  <c r="I4" i="13"/>
  <c r="Q4" i="13"/>
  <c r="L5" i="13"/>
  <c r="T5" i="13"/>
  <c r="O6" i="13"/>
  <c r="J7" i="13"/>
  <c r="R7" i="13"/>
  <c r="E66" i="19"/>
  <c r="E65" i="19"/>
  <c r="M8" i="13"/>
  <c r="U66" i="19"/>
  <c r="U8" i="13"/>
  <c r="Q20" i="4"/>
  <c r="Q85" i="19"/>
  <c r="Q29" i="4"/>
  <c r="N21" i="4"/>
  <c r="N86" i="19"/>
  <c r="N30" i="4"/>
  <c r="V21" i="4"/>
  <c r="V86" i="19"/>
  <c r="V30" i="4"/>
  <c r="S22" i="4"/>
  <c r="S87" i="19"/>
  <c r="S31" i="4"/>
  <c r="P23" i="4"/>
  <c r="P88" i="19"/>
  <c r="P32" i="4"/>
  <c r="M24" i="4"/>
  <c r="M33" i="4"/>
  <c r="U24" i="4"/>
  <c r="U33" i="4"/>
  <c r="G6" i="1"/>
  <c r="H6" i="1"/>
  <c r="R6" i="13"/>
  <c r="G4" i="1"/>
  <c r="H4" i="1"/>
  <c r="K4" i="1"/>
  <c r="N64" i="2"/>
  <c r="R54" i="31" s="1"/>
  <c r="V64" i="2"/>
  <c r="J4" i="13"/>
  <c r="R4" i="13"/>
  <c r="M5" i="13"/>
  <c r="U5" i="13"/>
  <c r="P6" i="13"/>
  <c r="K7" i="13"/>
  <c r="S7" i="13"/>
  <c r="N8" i="13"/>
  <c r="V8" i="13"/>
  <c r="R20" i="4"/>
  <c r="R85" i="19"/>
  <c r="R29" i="4"/>
  <c r="O21" i="4"/>
  <c r="O86" i="19"/>
  <c r="O30" i="4"/>
  <c r="L22" i="4"/>
  <c r="L87" i="19"/>
  <c r="L31" i="4"/>
  <c r="T22" i="4"/>
  <c r="T87" i="19"/>
  <c r="T31" i="4"/>
  <c r="Q23" i="4"/>
  <c r="Q88" i="19"/>
  <c r="Q32" i="4"/>
  <c r="N24" i="4"/>
  <c r="N33" i="4"/>
  <c r="V24" i="4"/>
  <c r="V33" i="4"/>
  <c r="P64" i="2"/>
  <c r="T54" i="31" s="1"/>
  <c r="L4" i="13"/>
  <c r="O5" i="13"/>
  <c r="H8" i="1"/>
  <c r="K8" i="1"/>
  <c r="G5" i="1"/>
  <c r="H5" i="1"/>
  <c r="K5" i="1"/>
  <c r="O64" i="2"/>
  <c r="S54" i="31" s="1"/>
  <c r="K4" i="13"/>
  <c r="S4" i="13"/>
  <c r="N5" i="13"/>
  <c r="V5" i="13"/>
  <c r="I6" i="13"/>
  <c r="Q6" i="13"/>
  <c r="L7" i="13"/>
  <c r="T7" i="13"/>
  <c r="O64" i="19"/>
  <c r="O8" i="13"/>
  <c r="S20" i="4"/>
  <c r="S85" i="19"/>
  <c r="S29" i="4"/>
  <c r="P21" i="4"/>
  <c r="P86" i="19"/>
  <c r="P30" i="4"/>
  <c r="M22" i="4"/>
  <c r="M87" i="19"/>
  <c r="M31" i="4"/>
  <c r="U22" i="4"/>
  <c r="U87" i="19"/>
  <c r="U31" i="4"/>
  <c r="R23" i="4"/>
  <c r="R88" i="19"/>
  <c r="R32" i="4"/>
  <c r="O24" i="4"/>
  <c r="O33" i="4"/>
  <c r="H4" i="2"/>
  <c r="P4" i="2"/>
  <c r="J6" i="2"/>
  <c r="R6" i="2"/>
  <c r="R63" i="4"/>
  <c r="R118" i="1"/>
  <c r="O64" i="4"/>
  <c r="O119" i="1"/>
  <c r="L65" i="4"/>
  <c r="L120" i="1"/>
  <c r="T65" i="4"/>
  <c r="T120" i="1"/>
  <c r="Q66" i="4"/>
  <c r="Q121" i="1"/>
  <c r="N67" i="4"/>
  <c r="N122" i="1"/>
  <c r="V67" i="4"/>
  <c r="V122" i="1"/>
  <c r="G66" i="4"/>
  <c r="G121" i="1"/>
  <c r="K64" i="4"/>
  <c r="K119" i="1"/>
  <c r="H64" i="4"/>
  <c r="H119" i="1"/>
  <c r="T63" i="4"/>
  <c r="T118" i="1"/>
  <c r="S63" i="4"/>
  <c r="S118" i="1"/>
  <c r="P64" i="4"/>
  <c r="P119" i="1"/>
  <c r="M65" i="4"/>
  <c r="M120" i="1"/>
  <c r="U65" i="4"/>
  <c r="U120" i="1"/>
  <c r="R66" i="4"/>
  <c r="R121" i="1"/>
  <c r="O67" i="4"/>
  <c r="O122" i="1"/>
  <c r="G67" i="4"/>
  <c r="G122" i="1"/>
  <c r="K65" i="4"/>
  <c r="K120" i="1"/>
  <c r="H65" i="4"/>
  <c r="H120" i="1"/>
  <c r="M63" i="4"/>
  <c r="M118" i="1"/>
  <c r="U63" i="4"/>
  <c r="U118" i="1"/>
  <c r="R64" i="4"/>
  <c r="R119" i="1"/>
  <c r="O65" i="4"/>
  <c r="O120" i="1"/>
  <c r="L66" i="4"/>
  <c r="L121" i="1"/>
  <c r="T66" i="4"/>
  <c r="T121" i="1"/>
  <c r="Q67" i="4"/>
  <c r="Q122" i="1"/>
  <c r="K67" i="4"/>
  <c r="K122" i="1"/>
  <c r="H67" i="4"/>
  <c r="H122" i="1"/>
  <c r="N63" i="4"/>
  <c r="N118" i="1"/>
  <c r="V63" i="4"/>
  <c r="V118" i="1"/>
  <c r="S64" i="4"/>
  <c r="S119" i="1"/>
  <c r="P65" i="4"/>
  <c r="P120" i="1"/>
  <c r="M66" i="4"/>
  <c r="M121" i="1"/>
  <c r="U66" i="4"/>
  <c r="U121" i="1"/>
  <c r="R67" i="4"/>
  <c r="R122" i="1"/>
  <c r="N65" i="4"/>
  <c r="N120" i="1"/>
  <c r="S66" i="4"/>
  <c r="S121" i="1"/>
  <c r="K66" i="4"/>
  <c r="K121" i="1"/>
  <c r="O63" i="4"/>
  <c r="O118" i="1"/>
  <c r="L64" i="4"/>
  <c r="L119" i="1"/>
  <c r="T64" i="4"/>
  <c r="T119" i="1"/>
  <c r="Q65" i="4"/>
  <c r="Q120" i="1"/>
  <c r="N66" i="4"/>
  <c r="N121" i="1"/>
  <c r="V66" i="4"/>
  <c r="V121" i="1"/>
  <c r="S67" i="4"/>
  <c r="S122" i="1"/>
  <c r="G63" i="4"/>
  <c r="G118" i="1"/>
  <c r="P63" i="4"/>
  <c r="P118" i="1"/>
  <c r="M64" i="4"/>
  <c r="M119" i="1"/>
  <c r="U64" i="4"/>
  <c r="U119" i="1"/>
  <c r="R65" i="4"/>
  <c r="R120" i="1"/>
  <c r="O66" i="4"/>
  <c r="O121" i="1"/>
  <c r="L67" i="4"/>
  <c r="L122" i="1"/>
  <c r="T67" i="4"/>
  <c r="T122" i="1"/>
  <c r="G64" i="4"/>
  <c r="G119" i="1"/>
  <c r="L63" i="4"/>
  <c r="L118" i="1"/>
  <c r="Q64" i="4"/>
  <c r="Q119" i="1"/>
  <c r="V65" i="4"/>
  <c r="V120" i="1"/>
  <c r="P67" i="4"/>
  <c r="P122" i="1"/>
  <c r="H66" i="4"/>
  <c r="H121" i="1"/>
  <c r="Q63" i="4"/>
  <c r="Q118" i="1"/>
  <c r="N64" i="4"/>
  <c r="N119" i="1"/>
  <c r="V64" i="4"/>
  <c r="V119" i="1"/>
  <c r="S65" i="4"/>
  <c r="S120" i="1"/>
  <c r="P66" i="4"/>
  <c r="P121" i="1"/>
  <c r="M67" i="4"/>
  <c r="M122" i="1"/>
  <c r="U67" i="4"/>
  <c r="U122" i="1"/>
  <c r="G65" i="4"/>
  <c r="G120" i="1"/>
  <c r="K63" i="4"/>
  <c r="K118" i="1"/>
  <c r="H63" i="4"/>
  <c r="H118" i="1"/>
  <c r="G4" i="2"/>
  <c r="I5" i="2"/>
  <c r="Q5" i="2"/>
  <c r="K7" i="2"/>
  <c r="S7" i="2"/>
  <c r="T8" i="2"/>
  <c r="L8" i="2"/>
  <c r="G6" i="2"/>
  <c r="N4" i="2"/>
  <c r="V4" i="2"/>
  <c r="O5" i="2"/>
  <c r="H6" i="2"/>
  <c r="P6" i="2"/>
  <c r="I7" i="2"/>
  <c r="Q7" i="2"/>
  <c r="J8" i="2"/>
  <c r="R8" i="2"/>
  <c r="O4" i="2"/>
  <c r="H5" i="2"/>
  <c r="P5" i="2"/>
  <c r="I6" i="2"/>
  <c r="Q6" i="2"/>
  <c r="J7" i="2"/>
  <c r="R7" i="2"/>
  <c r="K8" i="2"/>
  <c r="S8" i="2"/>
  <c r="G5" i="2"/>
  <c r="I4" i="2"/>
  <c r="Q4" i="2"/>
  <c r="J5" i="2"/>
  <c r="R5" i="2"/>
  <c r="K6" i="2"/>
  <c r="S6" i="2"/>
  <c r="L7" i="2"/>
  <c r="T7" i="2"/>
  <c r="M8" i="2"/>
  <c r="U8" i="2"/>
  <c r="J4" i="2"/>
  <c r="R4" i="2"/>
  <c r="K5" i="2"/>
  <c r="S5" i="2"/>
  <c r="L6" i="2"/>
  <c r="T6" i="2"/>
  <c r="M7" i="2"/>
  <c r="U7" i="2"/>
  <c r="N8" i="2"/>
  <c r="V8" i="2"/>
  <c r="G7" i="2"/>
  <c r="K4" i="2"/>
  <c r="S4" i="2"/>
  <c r="L5" i="2"/>
  <c r="T5" i="2"/>
  <c r="M6" i="2"/>
  <c r="U6" i="2"/>
  <c r="N7" i="2"/>
  <c r="V7" i="2"/>
  <c r="O8" i="2"/>
  <c r="G8" i="2"/>
  <c r="L4" i="2"/>
  <c r="T4" i="2"/>
  <c r="M5" i="2"/>
  <c r="U5" i="2"/>
  <c r="N6" i="2"/>
  <c r="V6" i="2"/>
  <c r="O7" i="2"/>
  <c r="H8" i="2"/>
  <c r="P8" i="2"/>
  <c r="M4" i="2"/>
  <c r="U4" i="2"/>
  <c r="N5" i="2"/>
  <c r="V5" i="2"/>
  <c r="O6" i="2"/>
  <c r="H7" i="2"/>
  <c r="P7" i="2"/>
  <c r="I8" i="2"/>
  <c r="Q8" i="2"/>
  <c r="M4" i="1"/>
  <c r="U4" i="1"/>
  <c r="R5" i="1"/>
  <c r="L7" i="1"/>
  <c r="T7" i="1"/>
  <c r="Q8" i="1"/>
  <c r="N4" i="1"/>
  <c r="V4" i="1"/>
  <c r="S5" i="1"/>
  <c r="P6" i="1"/>
  <c r="M7" i="1"/>
  <c r="U7" i="1"/>
  <c r="R8" i="1"/>
  <c r="O4" i="1"/>
  <c r="L5" i="1"/>
  <c r="T5" i="1"/>
  <c r="Q6" i="1"/>
  <c r="N7" i="1"/>
  <c r="V7" i="1"/>
  <c r="S8" i="1"/>
  <c r="P4" i="1"/>
  <c r="M5" i="1"/>
  <c r="U5" i="1"/>
  <c r="R6" i="1"/>
  <c r="O7" i="1"/>
  <c r="L8" i="1"/>
  <c r="T8" i="1"/>
  <c r="Q4" i="1"/>
  <c r="N5" i="1"/>
  <c r="V5" i="1"/>
  <c r="S6" i="1"/>
  <c r="P7" i="1"/>
  <c r="M8" i="1"/>
  <c r="U8" i="1"/>
  <c r="R4" i="1"/>
  <c r="O5" i="1"/>
  <c r="L6" i="1"/>
  <c r="T6" i="1"/>
  <c r="Q7" i="1"/>
  <c r="N8" i="1"/>
  <c r="V8" i="1"/>
  <c r="O6" i="1"/>
  <c r="S4" i="1"/>
  <c r="P5" i="1"/>
  <c r="M6" i="1"/>
  <c r="U6" i="1"/>
  <c r="R7" i="1"/>
  <c r="O8" i="1"/>
  <c r="L4" i="1"/>
  <c r="T4" i="1"/>
  <c r="Q5" i="1"/>
  <c r="N6" i="1"/>
  <c r="V6" i="1"/>
  <c r="S7" i="1"/>
  <c r="P8" i="1"/>
  <c r="L6" i="18"/>
  <c r="G4" i="18"/>
  <c r="O4" i="18"/>
  <c r="B5" i="18"/>
  <c r="J5" i="18"/>
  <c r="R5" i="18"/>
  <c r="E6" i="18"/>
  <c r="M6" i="18"/>
  <c r="U6" i="18"/>
  <c r="H110" i="17"/>
  <c r="H101" i="17"/>
  <c r="H7" i="18"/>
  <c r="P110" i="17"/>
  <c r="P101" i="17"/>
  <c r="P7" i="18"/>
  <c r="C7" i="26"/>
  <c r="K4" i="53" s="1"/>
  <c r="C91" i="18"/>
  <c r="C102" i="17"/>
  <c r="K100" i="51" s="1"/>
  <c r="C94" i="18"/>
  <c r="C96" i="18"/>
  <c r="K124" i="49" s="1"/>
  <c r="C77" i="18"/>
  <c r="C95" i="18"/>
  <c r="C90" i="18"/>
  <c r="C74" i="18"/>
  <c r="C76" i="18"/>
  <c r="C92" i="18"/>
  <c r="C78" i="18"/>
  <c r="C111" i="17"/>
  <c r="K108" i="51" s="1"/>
  <c r="C8" i="18"/>
  <c r="K4" i="49" s="1"/>
  <c r="C93" i="18"/>
  <c r="C75" i="18"/>
  <c r="C73" i="18"/>
  <c r="K116" i="49" s="1"/>
  <c r="K7" i="26"/>
  <c r="P8" i="53" s="1"/>
  <c r="Q8" i="53" s="1"/>
  <c r="R8" i="53" s="1"/>
  <c r="S8" i="53" s="1"/>
  <c r="T8" i="53" s="1"/>
  <c r="U8" i="53" s="1"/>
  <c r="V8" i="53" s="1"/>
  <c r="W8" i="53" s="1"/>
  <c r="X8" i="53" s="1"/>
  <c r="Y8" i="53" s="1"/>
  <c r="K111" i="17"/>
  <c r="P112" i="51" s="1"/>
  <c r="Q112" i="51" s="1"/>
  <c r="R112" i="51" s="1"/>
  <c r="S112" i="51" s="1"/>
  <c r="T112" i="51" s="1"/>
  <c r="U112" i="51" s="1"/>
  <c r="V112" i="51" s="1"/>
  <c r="W112" i="51" s="1"/>
  <c r="X112" i="51" s="1"/>
  <c r="Y112" i="51" s="1"/>
  <c r="K102" i="17"/>
  <c r="P104" i="51" s="1"/>
  <c r="Q104" i="51" s="1"/>
  <c r="R104" i="51" s="1"/>
  <c r="S104" i="51" s="1"/>
  <c r="T104" i="51" s="1"/>
  <c r="U104" i="51" s="1"/>
  <c r="V104" i="51" s="1"/>
  <c r="W104" i="51" s="1"/>
  <c r="X104" i="51" s="1"/>
  <c r="Y104" i="51" s="1"/>
  <c r="K75" i="18"/>
  <c r="K92" i="18"/>
  <c r="K76" i="18"/>
  <c r="K74" i="18"/>
  <c r="K77" i="18"/>
  <c r="K93" i="18"/>
  <c r="K90" i="18"/>
  <c r="K94" i="18"/>
  <c r="K8" i="18"/>
  <c r="P8" i="49" s="1"/>
  <c r="Q8" i="49" s="1"/>
  <c r="R8" i="49" s="1"/>
  <c r="S8" i="49" s="1"/>
  <c r="T8" i="49" s="1"/>
  <c r="U8" i="49" s="1"/>
  <c r="V8" i="49" s="1"/>
  <c r="W8" i="49" s="1"/>
  <c r="X8" i="49" s="1"/>
  <c r="Y8" i="49" s="1"/>
  <c r="K78" i="18"/>
  <c r="K91" i="18"/>
  <c r="K73" i="18"/>
  <c r="P120" i="49" s="1"/>
  <c r="Q120" i="49" s="1"/>
  <c r="R120" i="49" s="1"/>
  <c r="S120" i="49" s="1"/>
  <c r="T120" i="49" s="1"/>
  <c r="U120" i="49" s="1"/>
  <c r="V120" i="49" s="1"/>
  <c r="W120" i="49" s="1"/>
  <c r="X120" i="49" s="1"/>
  <c r="Y120" i="49" s="1"/>
  <c r="K95" i="18"/>
  <c r="K96" i="18"/>
  <c r="P128" i="49" s="1"/>
  <c r="Q128" i="49" s="1"/>
  <c r="R128" i="49" s="1"/>
  <c r="S128" i="49" s="1"/>
  <c r="T128" i="49" s="1"/>
  <c r="U128" i="49" s="1"/>
  <c r="V128" i="49" s="1"/>
  <c r="W128" i="49" s="1"/>
  <c r="X128" i="49" s="1"/>
  <c r="Y128" i="49" s="1"/>
  <c r="S7" i="26"/>
  <c r="W6" i="53" s="1"/>
  <c r="S102" i="17"/>
  <c r="W102" i="51" s="1"/>
  <c r="S92" i="18"/>
  <c r="S77" i="18"/>
  <c r="S90" i="18"/>
  <c r="S8" i="18"/>
  <c r="W6" i="49" s="1"/>
  <c r="S75" i="18"/>
  <c r="S93" i="18"/>
  <c r="S78" i="18"/>
  <c r="S74" i="18"/>
  <c r="S96" i="18"/>
  <c r="W126" i="49" s="1"/>
  <c r="S94" i="18"/>
  <c r="S91" i="18"/>
  <c r="S95" i="18"/>
  <c r="S76" i="18"/>
  <c r="S111" i="17"/>
  <c r="W110" i="51" s="1"/>
  <c r="S73" i="18"/>
  <c r="W118" i="49" s="1"/>
  <c r="B7" i="26"/>
  <c r="J4" i="53" s="1"/>
  <c r="B102" i="17"/>
  <c r="J100" i="51" s="1"/>
  <c r="B94" i="18"/>
  <c r="B78" i="18"/>
  <c r="B8" i="18"/>
  <c r="J4" i="49" s="1"/>
  <c r="B93" i="18"/>
  <c r="B90" i="18"/>
  <c r="B111" i="17"/>
  <c r="J108" i="51" s="1"/>
  <c r="B74" i="18"/>
  <c r="B92" i="18"/>
  <c r="B75" i="18"/>
  <c r="B77" i="18"/>
  <c r="B76" i="18"/>
  <c r="B95" i="18"/>
  <c r="B91" i="18"/>
  <c r="B96" i="18"/>
  <c r="J124" i="49" s="1"/>
  <c r="B73" i="18"/>
  <c r="J116" i="49" s="1"/>
  <c r="H4" i="18"/>
  <c r="P4" i="18"/>
  <c r="C5" i="18"/>
  <c r="K5" i="18"/>
  <c r="S5" i="18"/>
  <c r="F6" i="18"/>
  <c r="N6" i="18"/>
  <c r="V6" i="18"/>
  <c r="I110" i="17"/>
  <c r="I101" i="17"/>
  <c r="I7" i="18"/>
  <c r="Q101" i="17"/>
  <c r="Q110" i="17"/>
  <c r="Q7" i="18"/>
  <c r="D7" i="26"/>
  <c r="L4" i="53" s="1"/>
  <c r="D102" i="17"/>
  <c r="L100" i="51" s="1"/>
  <c r="D91" i="18"/>
  <c r="D92" i="18"/>
  <c r="D75" i="18"/>
  <c r="D96" i="18"/>
  <c r="L124" i="49" s="1"/>
  <c r="D77" i="18"/>
  <c r="D93" i="18"/>
  <c r="D8" i="18"/>
  <c r="L4" i="49" s="1"/>
  <c r="D74" i="18"/>
  <c r="D90" i="18"/>
  <c r="D78" i="18"/>
  <c r="D94" i="18"/>
  <c r="D95" i="18"/>
  <c r="D76" i="18"/>
  <c r="D111" i="17"/>
  <c r="L108" i="51" s="1"/>
  <c r="D73" i="18"/>
  <c r="L116" i="49" s="1"/>
  <c r="L7" i="26"/>
  <c r="L102" i="17"/>
  <c r="L94" i="18"/>
  <c r="L90" i="18"/>
  <c r="L77" i="18"/>
  <c r="L93" i="18"/>
  <c r="L74" i="18"/>
  <c r="L111" i="17"/>
  <c r="L92" i="18"/>
  <c r="L91" i="18"/>
  <c r="L95" i="18"/>
  <c r="L75" i="18"/>
  <c r="L8" i="18"/>
  <c r="L76" i="18"/>
  <c r="L78" i="18"/>
  <c r="L73" i="18"/>
  <c r="L96" i="18"/>
  <c r="T7" i="26"/>
  <c r="X6" i="53" s="1"/>
  <c r="T102" i="17"/>
  <c r="X102" i="51" s="1"/>
  <c r="T111" i="17"/>
  <c r="X110" i="51" s="1"/>
  <c r="T74" i="18"/>
  <c r="T94" i="18"/>
  <c r="T8" i="18"/>
  <c r="X6" i="49" s="1"/>
  <c r="T90" i="18"/>
  <c r="T93" i="18"/>
  <c r="T95" i="18"/>
  <c r="T77" i="18"/>
  <c r="T78" i="18"/>
  <c r="T96" i="18"/>
  <c r="X126" i="49" s="1"/>
  <c r="T91" i="18"/>
  <c r="T75" i="18"/>
  <c r="T76" i="18"/>
  <c r="T92" i="18"/>
  <c r="T73" i="18"/>
  <c r="X118" i="49" s="1"/>
  <c r="R7" i="26"/>
  <c r="V6" i="53" s="1"/>
  <c r="R102" i="17"/>
  <c r="V102" i="51" s="1"/>
  <c r="R90" i="18"/>
  <c r="R94" i="18"/>
  <c r="R77" i="18"/>
  <c r="R76" i="18"/>
  <c r="R91" i="18"/>
  <c r="R95" i="18"/>
  <c r="R78" i="18"/>
  <c r="R8" i="18"/>
  <c r="V6" i="49" s="1"/>
  <c r="R92" i="18"/>
  <c r="R111" i="17"/>
  <c r="V110" i="51" s="1"/>
  <c r="R74" i="18"/>
  <c r="R93" i="18"/>
  <c r="R75" i="18"/>
  <c r="R73" i="18"/>
  <c r="V118" i="49" s="1"/>
  <c r="R96" i="18"/>
  <c r="V126" i="49" s="1"/>
  <c r="I4" i="18"/>
  <c r="Q4" i="18"/>
  <c r="D5" i="18"/>
  <c r="L5" i="18"/>
  <c r="T5" i="18"/>
  <c r="G6" i="18"/>
  <c r="O6" i="18"/>
  <c r="B101" i="17"/>
  <c r="B110" i="17"/>
  <c r="B7" i="18"/>
  <c r="J110" i="17"/>
  <c r="J101" i="17"/>
  <c r="J7" i="18"/>
  <c r="R101" i="17"/>
  <c r="R110" i="17"/>
  <c r="R7" i="18"/>
  <c r="E7" i="26"/>
  <c r="M4" i="53" s="1"/>
  <c r="E102" i="17"/>
  <c r="M100" i="51" s="1"/>
  <c r="E76" i="18"/>
  <c r="E96" i="18"/>
  <c r="M124" i="49" s="1"/>
  <c r="E94" i="18"/>
  <c r="E74" i="18"/>
  <c r="E93" i="18"/>
  <c r="E77" i="18"/>
  <c r="E8" i="18"/>
  <c r="M4" i="49" s="1"/>
  <c r="E78" i="18"/>
  <c r="E91" i="18"/>
  <c r="E95" i="18"/>
  <c r="E111" i="17"/>
  <c r="M108" i="51" s="1"/>
  <c r="E92" i="18"/>
  <c r="E75" i="18"/>
  <c r="E90" i="18"/>
  <c r="E73" i="18"/>
  <c r="M116" i="49" s="1"/>
  <c r="M7" i="26"/>
  <c r="Q6" i="53" s="1"/>
  <c r="M102" i="17"/>
  <c r="Q102" i="51" s="1"/>
  <c r="M76" i="18"/>
  <c r="M78" i="18"/>
  <c r="M94" i="18"/>
  <c r="M90" i="18"/>
  <c r="M95" i="18"/>
  <c r="M91" i="18"/>
  <c r="M74" i="18"/>
  <c r="M73" i="18"/>
  <c r="Q118" i="49" s="1"/>
  <c r="M8" i="18"/>
  <c r="Q6" i="49" s="1"/>
  <c r="M77" i="18"/>
  <c r="M92" i="18"/>
  <c r="M75" i="18"/>
  <c r="M111" i="17"/>
  <c r="Q110" i="51" s="1"/>
  <c r="M93" i="18"/>
  <c r="M96" i="18"/>
  <c r="Q126" i="49" s="1"/>
  <c r="U7" i="26"/>
  <c r="Y6" i="53" s="1"/>
  <c r="U102" i="17"/>
  <c r="Y102" i="51" s="1"/>
  <c r="U94" i="18"/>
  <c r="U76" i="18"/>
  <c r="U78" i="18"/>
  <c r="U8" i="18"/>
  <c r="Y6" i="49" s="1"/>
  <c r="U93" i="18"/>
  <c r="U77" i="18"/>
  <c r="U95" i="18"/>
  <c r="U90" i="18"/>
  <c r="U91" i="18"/>
  <c r="U73" i="18"/>
  <c r="Y118" i="49" s="1"/>
  <c r="U74" i="18"/>
  <c r="U92" i="18"/>
  <c r="U75" i="18"/>
  <c r="U111" i="17"/>
  <c r="Y110" i="51" s="1"/>
  <c r="U96" i="18"/>
  <c r="Y126" i="49" s="1"/>
  <c r="F4" i="18"/>
  <c r="V4" i="18"/>
  <c r="Q5" i="18"/>
  <c r="G101" i="17"/>
  <c r="G110" i="17"/>
  <c r="G7" i="18"/>
  <c r="B4" i="18"/>
  <c r="J4" i="18"/>
  <c r="R4" i="18"/>
  <c r="E5" i="18"/>
  <c r="M5" i="18"/>
  <c r="U5" i="18"/>
  <c r="H6" i="18"/>
  <c r="P6" i="18"/>
  <c r="C101" i="17"/>
  <c r="C110" i="17"/>
  <c r="C7" i="18"/>
  <c r="K110" i="17"/>
  <c r="K101" i="17"/>
  <c r="K7" i="18"/>
  <c r="S101" i="17"/>
  <c r="S110" i="17"/>
  <c r="S7" i="18"/>
  <c r="F7" i="26"/>
  <c r="N4" i="53" s="1"/>
  <c r="F102" i="17"/>
  <c r="N100" i="51" s="1"/>
  <c r="F8" i="18"/>
  <c r="N4" i="49" s="1"/>
  <c r="F96" i="18"/>
  <c r="N124" i="49" s="1"/>
  <c r="F94" i="18"/>
  <c r="F77" i="18"/>
  <c r="F76" i="18"/>
  <c r="F90" i="18"/>
  <c r="F91" i="18"/>
  <c r="F95" i="18"/>
  <c r="F78" i="18"/>
  <c r="F74" i="18"/>
  <c r="F92" i="18"/>
  <c r="F111" i="17"/>
  <c r="N108" i="51" s="1"/>
  <c r="F93" i="18"/>
  <c r="F75" i="18"/>
  <c r="F73" i="18"/>
  <c r="N116" i="49" s="1"/>
  <c r="N7" i="26"/>
  <c r="R6" i="53" s="1"/>
  <c r="N102" i="17"/>
  <c r="R102" i="51" s="1"/>
  <c r="N76" i="18"/>
  <c r="N91" i="18"/>
  <c r="N95" i="18"/>
  <c r="N8" i="18"/>
  <c r="R6" i="49" s="1"/>
  <c r="N90" i="18"/>
  <c r="N92" i="18"/>
  <c r="N111" i="17"/>
  <c r="R110" i="51" s="1"/>
  <c r="N78" i="18"/>
  <c r="N93" i="18"/>
  <c r="N94" i="18"/>
  <c r="N75" i="18"/>
  <c r="N77" i="18"/>
  <c r="N74" i="18"/>
  <c r="N73" i="18"/>
  <c r="R118" i="49" s="1"/>
  <c r="N96" i="18"/>
  <c r="R126" i="49" s="1"/>
  <c r="V7" i="26"/>
  <c r="V94" i="18"/>
  <c r="V74" i="18"/>
  <c r="V76" i="18"/>
  <c r="V77" i="18"/>
  <c r="V91" i="18"/>
  <c r="V95" i="18"/>
  <c r="V102" i="17"/>
  <c r="V75" i="18"/>
  <c r="V92" i="18"/>
  <c r="V111" i="17"/>
  <c r="V78" i="18"/>
  <c r="V90" i="18"/>
  <c r="V93" i="18"/>
  <c r="V73" i="18"/>
  <c r="V96" i="18"/>
  <c r="V8" i="18"/>
  <c r="T6" i="18"/>
  <c r="C4" i="18"/>
  <c r="K4" i="18"/>
  <c r="S4" i="18"/>
  <c r="F5" i="18"/>
  <c r="N5" i="18"/>
  <c r="V5" i="18"/>
  <c r="I6" i="18"/>
  <c r="Q6" i="18"/>
  <c r="D101" i="17"/>
  <c r="D110" i="17"/>
  <c r="D7" i="18"/>
  <c r="L110" i="17"/>
  <c r="L101" i="17"/>
  <c r="L7" i="18"/>
  <c r="T110" i="17"/>
  <c r="T101" i="17"/>
  <c r="T7" i="18"/>
  <c r="G7" i="26"/>
  <c r="O5" i="53" s="1"/>
  <c r="G102" i="17"/>
  <c r="O101" i="51" s="1"/>
  <c r="G92" i="18"/>
  <c r="G77" i="18"/>
  <c r="G90" i="18"/>
  <c r="G93" i="18"/>
  <c r="G78" i="18"/>
  <c r="G74" i="18"/>
  <c r="G96" i="18"/>
  <c r="O125" i="49" s="1"/>
  <c r="G94" i="18"/>
  <c r="G111" i="17"/>
  <c r="O109" i="51" s="1"/>
  <c r="G75" i="18"/>
  <c r="G91" i="18"/>
  <c r="G95" i="18"/>
  <c r="G76" i="18"/>
  <c r="G8" i="18"/>
  <c r="O5" i="49" s="1"/>
  <c r="G73" i="18"/>
  <c r="O117" i="49" s="1"/>
  <c r="O7" i="26"/>
  <c r="S6" i="53" s="1"/>
  <c r="O102" i="17"/>
  <c r="S102" i="51" s="1"/>
  <c r="O8" i="18"/>
  <c r="S6" i="49" s="1"/>
  <c r="O93" i="18"/>
  <c r="O94" i="18"/>
  <c r="O96" i="18"/>
  <c r="S126" i="49" s="1"/>
  <c r="O77" i="18"/>
  <c r="O91" i="18"/>
  <c r="O95" i="18"/>
  <c r="O74" i="18"/>
  <c r="O76" i="18"/>
  <c r="O92" i="18"/>
  <c r="O78" i="18"/>
  <c r="O75" i="18"/>
  <c r="O111" i="17"/>
  <c r="S110" i="51" s="1"/>
  <c r="O90" i="18"/>
  <c r="O73" i="18"/>
  <c r="S118" i="49" s="1"/>
  <c r="J7" i="26"/>
  <c r="J102" i="17"/>
  <c r="J8" i="18"/>
  <c r="J111" i="17"/>
  <c r="J94" i="18"/>
  <c r="J78" i="18"/>
  <c r="J95" i="18"/>
  <c r="J76" i="18"/>
  <c r="J73" i="18"/>
  <c r="J90" i="18"/>
  <c r="J75" i="18"/>
  <c r="J93" i="18"/>
  <c r="J74" i="18"/>
  <c r="J77" i="18"/>
  <c r="J92" i="18"/>
  <c r="J91" i="18"/>
  <c r="J96" i="18"/>
  <c r="D4" i="18"/>
  <c r="L4" i="18"/>
  <c r="T4" i="18"/>
  <c r="G5" i="18"/>
  <c r="O5" i="18"/>
  <c r="B6" i="18"/>
  <c r="J6" i="18"/>
  <c r="R6" i="18"/>
  <c r="E101" i="17"/>
  <c r="E110" i="17"/>
  <c r="E7" i="18"/>
  <c r="M110" i="17"/>
  <c r="M101" i="17"/>
  <c r="M7" i="18"/>
  <c r="U110" i="17"/>
  <c r="U101" i="17"/>
  <c r="U7" i="18"/>
  <c r="H7" i="26"/>
  <c r="J7" i="53" s="1"/>
  <c r="K7" i="53" s="1"/>
  <c r="L7" i="53" s="1"/>
  <c r="M7" i="53" s="1"/>
  <c r="N7" i="53" s="1"/>
  <c r="O7" i="53" s="1"/>
  <c r="H102" i="17"/>
  <c r="J103" i="51" s="1"/>
  <c r="K103" i="51" s="1"/>
  <c r="L103" i="51" s="1"/>
  <c r="M103" i="51" s="1"/>
  <c r="N103" i="51" s="1"/>
  <c r="O103" i="51" s="1"/>
  <c r="H111" i="17"/>
  <c r="J111" i="51" s="1"/>
  <c r="K111" i="51" s="1"/>
  <c r="L111" i="51" s="1"/>
  <c r="M111" i="51" s="1"/>
  <c r="N111" i="51" s="1"/>
  <c r="H92" i="18"/>
  <c r="H91" i="18"/>
  <c r="H78" i="18"/>
  <c r="H75" i="18"/>
  <c r="H74" i="18"/>
  <c r="H95" i="18"/>
  <c r="H90" i="18"/>
  <c r="H8" i="18"/>
  <c r="J7" i="49" s="1"/>
  <c r="K7" i="49" s="1"/>
  <c r="L7" i="49" s="1"/>
  <c r="M7" i="49" s="1"/>
  <c r="N7" i="49" s="1"/>
  <c r="O7" i="49" s="1"/>
  <c r="H94" i="18"/>
  <c r="H76" i="18"/>
  <c r="H93" i="18"/>
  <c r="H77" i="18"/>
  <c r="H73" i="18"/>
  <c r="J119" i="49" s="1"/>
  <c r="K119" i="49" s="1"/>
  <c r="L119" i="49" s="1"/>
  <c r="M119" i="49" s="1"/>
  <c r="N119" i="49" s="1"/>
  <c r="O119" i="49" s="1"/>
  <c r="H96" i="18"/>
  <c r="J127" i="49" s="1"/>
  <c r="K127" i="49" s="1"/>
  <c r="L127" i="49" s="1"/>
  <c r="M127" i="49" s="1"/>
  <c r="N127" i="49" s="1"/>
  <c r="O127" i="49" s="1"/>
  <c r="P7" i="26"/>
  <c r="T6" i="53" s="1"/>
  <c r="P102" i="17"/>
  <c r="T102" i="51" s="1"/>
  <c r="P96" i="18"/>
  <c r="T126" i="49" s="1"/>
  <c r="P91" i="18"/>
  <c r="P95" i="18"/>
  <c r="P76" i="18"/>
  <c r="P111" i="17"/>
  <c r="T110" i="51" s="1"/>
  <c r="P90" i="18"/>
  <c r="P92" i="18"/>
  <c r="P75" i="18"/>
  <c r="P77" i="18"/>
  <c r="P93" i="18"/>
  <c r="P74" i="18"/>
  <c r="P94" i="18"/>
  <c r="P8" i="18"/>
  <c r="T6" i="49" s="1"/>
  <c r="P78" i="18"/>
  <c r="P73" i="18"/>
  <c r="T118" i="49" s="1"/>
  <c r="N4" i="18"/>
  <c r="I5" i="18"/>
  <c r="D6" i="18"/>
  <c r="O110" i="17"/>
  <c r="O101" i="17"/>
  <c r="O7" i="18"/>
  <c r="E4" i="18"/>
  <c r="M4" i="18"/>
  <c r="U4" i="18"/>
  <c r="H5" i="18"/>
  <c r="P5" i="18"/>
  <c r="C6" i="18"/>
  <c r="K6" i="18"/>
  <c r="S6" i="18"/>
  <c r="F101" i="17"/>
  <c r="F110" i="17"/>
  <c r="F7" i="18"/>
  <c r="N110" i="17"/>
  <c r="N101" i="17"/>
  <c r="N7" i="18"/>
  <c r="V110" i="17"/>
  <c r="V101" i="17"/>
  <c r="V7" i="18"/>
  <c r="I7" i="26"/>
  <c r="I90" i="18"/>
  <c r="I102" i="17"/>
  <c r="I111" i="17"/>
  <c r="I78" i="18"/>
  <c r="I74" i="18"/>
  <c r="I8" i="18"/>
  <c r="I95" i="18"/>
  <c r="I76" i="18"/>
  <c r="I77" i="18"/>
  <c r="I75" i="18"/>
  <c r="I92" i="18"/>
  <c r="I94" i="18"/>
  <c r="I93" i="18"/>
  <c r="I91" i="18"/>
  <c r="I96" i="18"/>
  <c r="I73" i="18"/>
  <c r="Q7" i="26"/>
  <c r="U6" i="53" s="1"/>
  <c r="Q102" i="17"/>
  <c r="U102" i="51" s="1"/>
  <c r="Q93" i="18"/>
  <c r="Q76" i="18"/>
  <c r="Q74" i="18"/>
  <c r="Q8" i="18"/>
  <c r="U6" i="49" s="1"/>
  <c r="Q90" i="18"/>
  <c r="Q94" i="18"/>
  <c r="Q77" i="18"/>
  <c r="Q78" i="18"/>
  <c r="Q91" i="18"/>
  <c r="Q95" i="18"/>
  <c r="Q111" i="17"/>
  <c r="U110" i="51" s="1"/>
  <c r="Q92" i="18"/>
  <c r="Q75" i="18"/>
  <c r="Q73" i="18"/>
  <c r="U118" i="49" s="1"/>
  <c r="Q96" i="18"/>
  <c r="U126" i="49" s="1"/>
  <c r="Q79" i="19"/>
  <c r="Q46" i="13"/>
  <c r="Q38" i="13"/>
  <c r="Q62" i="13"/>
  <c r="Q54" i="13"/>
  <c r="I77" i="19"/>
  <c r="I36" i="13"/>
  <c r="I52" i="13"/>
  <c r="I44" i="13"/>
  <c r="I60" i="13"/>
  <c r="Q77" i="19"/>
  <c r="Q52" i="13"/>
  <c r="Q36" i="13"/>
  <c r="Q44" i="13"/>
  <c r="Q60" i="13"/>
  <c r="D78" i="19"/>
  <c r="D61" i="13"/>
  <c r="D45" i="13"/>
  <c r="D37" i="13"/>
  <c r="D53" i="13"/>
  <c r="J21" i="13"/>
  <c r="L78" i="19"/>
  <c r="J29" i="13"/>
  <c r="L45" i="13"/>
  <c r="L37" i="13"/>
  <c r="L53" i="13"/>
  <c r="L61" i="13"/>
  <c r="T78" i="19"/>
  <c r="T37" i="13"/>
  <c r="T61" i="13"/>
  <c r="T45" i="13"/>
  <c r="T53" i="13"/>
  <c r="G79" i="19"/>
  <c r="G62" i="13"/>
  <c r="G46" i="13"/>
  <c r="G38" i="13"/>
  <c r="G54" i="13"/>
  <c r="O38" i="13"/>
  <c r="O79" i="19"/>
  <c r="O54" i="13"/>
  <c r="O46" i="13"/>
  <c r="O62" i="13"/>
  <c r="B80" i="19"/>
  <c r="B55" i="13"/>
  <c r="B63" i="13"/>
  <c r="B47" i="13"/>
  <c r="I31" i="13"/>
  <c r="I23" i="13"/>
  <c r="B39" i="13"/>
  <c r="J80" i="19"/>
  <c r="J55" i="13"/>
  <c r="J63" i="13"/>
  <c r="J47" i="13"/>
  <c r="J39" i="13"/>
  <c r="R80" i="19"/>
  <c r="R55" i="13"/>
  <c r="R47" i="13"/>
  <c r="R63" i="13"/>
  <c r="R39" i="13"/>
  <c r="E81" i="19"/>
  <c r="E64" i="13"/>
  <c r="M60" i="47" s="1"/>
  <c r="E48" i="13"/>
  <c r="M46" i="47" s="1"/>
  <c r="E40" i="13"/>
  <c r="M36" i="47" s="1"/>
  <c r="E56" i="13"/>
  <c r="M53" i="47" s="1"/>
  <c r="M81" i="19"/>
  <c r="M48" i="13"/>
  <c r="Q48" i="47" s="1"/>
  <c r="M40" i="13"/>
  <c r="Q38" i="47" s="1"/>
  <c r="M64" i="13"/>
  <c r="Q62" i="47" s="1"/>
  <c r="M56" i="13"/>
  <c r="Q55" i="47" s="1"/>
  <c r="U81" i="19"/>
  <c r="U64" i="13"/>
  <c r="Y62" i="47" s="1"/>
  <c r="U56" i="13"/>
  <c r="Y55" i="47" s="1"/>
  <c r="U40" i="13"/>
  <c r="Y38" i="47" s="1"/>
  <c r="U48" i="13"/>
  <c r="Y48" i="47" s="1"/>
  <c r="O81" i="19"/>
  <c r="O48" i="13"/>
  <c r="S48" i="47" s="1"/>
  <c r="O40" i="13"/>
  <c r="S38" i="47" s="1"/>
  <c r="O64" i="13"/>
  <c r="S62" i="47" s="1"/>
  <c r="O56" i="13"/>
  <c r="S55" i="47" s="1"/>
  <c r="I28" i="13"/>
  <c r="B77" i="19"/>
  <c r="I20" i="13"/>
  <c r="B36" i="13"/>
  <c r="B44" i="13"/>
  <c r="B52" i="13"/>
  <c r="B60" i="13"/>
  <c r="J77" i="19"/>
  <c r="J52" i="13"/>
  <c r="J60" i="13"/>
  <c r="J36" i="13"/>
  <c r="J44" i="13"/>
  <c r="R77" i="19"/>
  <c r="R44" i="13"/>
  <c r="R60" i="13"/>
  <c r="R36" i="13"/>
  <c r="R52" i="13"/>
  <c r="E78" i="19"/>
  <c r="E53" i="13"/>
  <c r="E37" i="13"/>
  <c r="E61" i="13"/>
  <c r="E45" i="13"/>
  <c r="M37" i="13"/>
  <c r="M78" i="19"/>
  <c r="M61" i="13"/>
  <c r="M45" i="13"/>
  <c r="M53" i="13"/>
  <c r="U78" i="19"/>
  <c r="U61" i="13"/>
  <c r="U45" i="13"/>
  <c r="U53" i="13"/>
  <c r="U37" i="13"/>
  <c r="H79" i="19"/>
  <c r="H46" i="13"/>
  <c r="H54" i="13"/>
  <c r="H38" i="13"/>
  <c r="H62" i="13"/>
  <c r="P38" i="13"/>
  <c r="P79" i="19"/>
  <c r="P54" i="13"/>
  <c r="P46" i="13"/>
  <c r="P62" i="13"/>
  <c r="C80" i="19"/>
  <c r="C63" i="13"/>
  <c r="C39" i="13"/>
  <c r="C47" i="13"/>
  <c r="C55" i="13"/>
  <c r="K80" i="19"/>
  <c r="K46" i="18"/>
  <c r="P57" i="49" s="1"/>
  <c r="Q57" i="49" s="1"/>
  <c r="R57" i="49" s="1"/>
  <c r="S57" i="49" s="1"/>
  <c r="T57" i="49" s="1"/>
  <c r="U57" i="49" s="1"/>
  <c r="V57" i="49" s="1"/>
  <c r="W57" i="49" s="1"/>
  <c r="X57" i="49" s="1"/>
  <c r="Y57" i="49" s="1"/>
  <c r="K45" i="18"/>
  <c r="P50" i="49" s="1"/>
  <c r="Q50" i="49" s="1"/>
  <c r="R50" i="49" s="1"/>
  <c r="S50" i="49" s="1"/>
  <c r="T50" i="49" s="1"/>
  <c r="U50" i="49" s="1"/>
  <c r="V50" i="49" s="1"/>
  <c r="W50" i="49" s="1"/>
  <c r="X50" i="49" s="1"/>
  <c r="Y50" i="49" s="1"/>
  <c r="K55" i="13"/>
  <c r="K48" i="18"/>
  <c r="P72" i="49" s="1"/>
  <c r="Q72" i="49" s="1"/>
  <c r="R72" i="49" s="1"/>
  <c r="S72" i="49" s="1"/>
  <c r="T72" i="49" s="1"/>
  <c r="U72" i="49" s="1"/>
  <c r="V72" i="49" s="1"/>
  <c r="W72" i="49" s="1"/>
  <c r="X72" i="49" s="1"/>
  <c r="Y72" i="49" s="1"/>
  <c r="K39" i="13"/>
  <c r="K47" i="13"/>
  <c r="K63" i="13"/>
  <c r="S63" i="13"/>
  <c r="S80" i="19"/>
  <c r="S39" i="13"/>
  <c r="S47" i="13"/>
  <c r="S55" i="13"/>
  <c r="F81" i="19"/>
  <c r="F48" i="13"/>
  <c r="N46" i="47" s="1"/>
  <c r="F64" i="13"/>
  <c r="N60" i="47" s="1"/>
  <c r="F56" i="13"/>
  <c r="N53" i="47" s="1"/>
  <c r="F40" i="13"/>
  <c r="N36" i="47" s="1"/>
  <c r="N81" i="19"/>
  <c r="N64" i="13"/>
  <c r="R62" i="47" s="1"/>
  <c r="N40" i="13"/>
  <c r="R38" i="47" s="1"/>
  <c r="N48" i="13"/>
  <c r="R48" i="47" s="1"/>
  <c r="N56" i="13"/>
  <c r="R55" i="47" s="1"/>
  <c r="V81" i="19"/>
  <c r="V40" i="13"/>
  <c r="V56" i="13"/>
  <c r="V64" i="13"/>
  <c r="S77" i="19"/>
  <c r="S60" i="13"/>
  <c r="S52" i="13"/>
  <c r="S36" i="13"/>
  <c r="S44" i="13"/>
  <c r="T80" i="19"/>
  <c r="T63" i="13"/>
  <c r="T39" i="13"/>
  <c r="T47" i="13"/>
  <c r="T55" i="13"/>
  <c r="D36" i="13"/>
  <c r="D77" i="19"/>
  <c r="D60" i="13"/>
  <c r="D52" i="13"/>
  <c r="D44" i="13"/>
  <c r="L77" i="19"/>
  <c r="L52" i="13"/>
  <c r="J20" i="13"/>
  <c r="J28" i="13"/>
  <c r="L44" i="13"/>
  <c r="L36" i="13"/>
  <c r="L60" i="13"/>
  <c r="T77" i="19"/>
  <c r="T36" i="13"/>
  <c r="T44" i="13"/>
  <c r="T60" i="13"/>
  <c r="T52" i="13"/>
  <c r="G78" i="19"/>
  <c r="G37" i="13"/>
  <c r="G53" i="13"/>
  <c r="G45" i="13"/>
  <c r="G61" i="13"/>
  <c r="O37" i="13"/>
  <c r="O78" i="19"/>
  <c r="O61" i="13"/>
  <c r="O45" i="13"/>
  <c r="O53" i="13"/>
  <c r="B79" i="19"/>
  <c r="B38" i="13"/>
  <c r="B46" i="13"/>
  <c r="I22" i="13"/>
  <c r="I30" i="13"/>
  <c r="B62" i="13"/>
  <c r="B54" i="13"/>
  <c r="J79" i="19"/>
  <c r="J38" i="13"/>
  <c r="J62" i="13"/>
  <c r="J54" i="13"/>
  <c r="J46" i="13"/>
  <c r="R46" i="13"/>
  <c r="R79" i="19"/>
  <c r="R62" i="13"/>
  <c r="R38" i="13"/>
  <c r="R54" i="13"/>
  <c r="E80" i="19"/>
  <c r="E55" i="13"/>
  <c r="E39" i="13"/>
  <c r="E47" i="13"/>
  <c r="E63" i="13"/>
  <c r="M80" i="19"/>
  <c r="M39" i="13"/>
  <c r="M47" i="13"/>
  <c r="M63" i="13"/>
  <c r="M55" i="13"/>
  <c r="U39" i="13"/>
  <c r="U80" i="19"/>
  <c r="U55" i="13"/>
  <c r="U63" i="13"/>
  <c r="U47" i="13"/>
  <c r="H81" i="19"/>
  <c r="H56" i="13"/>
  <c r="J56" i="47" s="1"/>
  <c r="K56" i="47" s="1"/>
  <c r="L56" i="47" s="1"/>
  <c r="M56" i="47" s="1"/>
  <c r="N56" i="47" s="1"/>
  <c r="O56" i="47" s="1"/>
  <c r="H48" i="13"/>
  <c r="J49" i="47" s="1"/>
  <c r="K49" i="47" s="1"/>
  <c r="L49" i="47" s="1"/>
  <c r="M49" i="47" s="1"/>
  <c r="N49" i="47" s="1"/>
  <c r="O49" i="47" s="1"/>
  <c r="H40" i="13"/>
  <c r="J39" i="47" s="1"/>
  <c r="K39" i="47" s="1"/>
  <c r="L39" i="47" s="1"/>
  <c r="M39" i="47" s="1"/>
  <c r="N39" i="47" s="1"/>
  <c r="O39" i="47" s="1"/>
  <c r="H64" i="13"/>
  <c r="J63" i="47" s="1"/>
  <c r="K63" i="47" s="1"/>
  <c r="L63" i="47" s="1"/>
  <c r="M63" i="47" s="1"/>
  <c r="N63" i="47" s="1"/>
  <c r="O63" i="47" s="1"/>
  <c r="P81" i="19"/>
  <c r="P48" i="13"/>
  <c r="T48" i="47" s="1"/>
  <c r="P40" i="13"/>
  <c r="T38" i="47" s="1"/>
  <c r="P64" i="13"/>
  <c r="T62" i="47" s="1"/>
  <c r="P56" i="13"/>
  <c r="T55" i="47" s="1"/>
  <c r="C36" i="13"/>
  <c r="C77" i="19"/>
  <c r="C60" i="13"/>
  <c r="C44" i="13"/>
  <c r="C52" i="13"/>
  <c r="K77" i="19"/>
  <c r="K52" i="13"/>
  <c r="K36" i="13"/>
  <c r="K44" i="13"/>
  <c r="K60" i="13"/>
  <c r="F78" i="19"/>
  <c r="F37" i="13"/>
  <c r="F61" i="13"/>
  <c r="F53" i="13"/>
  <c r="F45" i="13"/>
  <c r="N78" i="19"/>
  <c r="N37" i="13"/>
  <c r="N45" i="13"/>
  <c r="N61" i="13"/>
  <c r="N53" i="13"/>
  <c r="I79" i="19"/>
  <c r="I54" i="13"/>
  <c r="I62" i="13"/>
  <c r="I46" i="13"/>
  <c r="I38" i="13"/>
  <c r="G81" i="19"/>
  <c r="G48" i="13"/>
  <c r="O47" i="47" s="1"/>
  <c r="G64" i="13"/>
  <c r="O61" i="47" s="1"/>
  <c r="G40" i="13"/>
  <c r="O37" i="47" s="1"/>
  <c r="G56" i="13"/>
  <c r="O54" i="47" s="1"/>
  <c r="E77" i="19"/>
  <c r="E36" i="13"/>
  <c r="E60" i="13"/>
  <c r="E44" i="13"/>
  <c r="E52" i="13"/>
  <c r="M77" i="19"/>
  <c r="M60" i="13"/>
  <c r="M44" i="13"/>
  <c r="M52" i="13"/>
  <c r="M36" i="13"/>
  <c r="U77" i="19"/>
  <c r="U44" i="13"/>
  <c r="U36" i="13"/>
  <c r="U60" i="13"/>
  <c r="U52" i="13"/>
  <c r="H78" i="19"/>
  <c r="H45" i="13"/>
  <c r="H61" i="13"/>
  <c r="H37" i="13"/>
  <c r="H53" i="13"/>
  <c r="P78" i="19"/>
  <c r="P37" i="13"/>
  <c r="P61" i="13"/>
  <c r="P45" i="13"/>
  <c r="P53" i="13"/>
  <c r="C79" i="19"/>
  <c r="C46" i="13"/>
  <c r="C38" i="13"/>
  <c r="C62" i="13"/>
  <c r="C54" i="13"/>
  <c r="K79" i="19"/>
  <c r="K54" i="13"/>
  <c r="K38" i="13"/>
  <c r="K46" i="13"/>
  <c r="K62" i="13"/>
  <c r="S46" i="13"/>
  <c r="S79" i="19"/>
  <c r="S62" i="13"/>
  <c r="S38" i="13"/>
  <c r="S54" i="13"/>
  <c r="F80" i="19"/>
  <c r="F39" i="13"/>
  <c r="F47" i="13"/>
  <c r="F63" i="13"/>
  <c r="F55" i="13"/>
  <c r="N80" i="19"/>
  <c r="N39" i="13"/>
  <c r="N63" i="13"/>
  <c r="N47" i="13"/>
  <c r="N55" i="13"/>
  <c r="V80" i="19"/>
  <c r="V63" i="13"/>
  <c r="V39" i="13"/>
  <c r="V55" i="13"/>
  <c r="I81" i="19"/>
  <c r="I40" i="13"/>
  <c r="I56" i="13"/>
  <c r="I48" i="13"/>
  <c r="I64" i="13"/>
  <c r="Q81" i="19"/>
  <c r="Q64" i="13"/>
  <c r="U62" i="47" s="1"/>
  <c r="Q48" i="13"/>
  <c r="U48" i="47" s="1"/>
  <c r="Q40" i="13"/>
  <c r="U38" i="47" s="1"/>
  <c r="Q56" i="13"/>
  <c r="U55" i="47" s="1"/>
  <c r="V78" i="19"/>
  <c r="V53" i="13"/>
  <c r="V61" i="13"/>
  <c r="V37" i="13"/>
  <c r="F44" i="13"/>
  <c r="F77" i="19"/>
  <c r="F60" i="13"/>
  <c r="F36" i="13"/>
  <c r="F52" i="13"/>
  <c r="N77" i="19"/>
  <c r="N44" i="13"/>
  <c r="N60" i="13"/>
  <c r="N36" i="13"/>
  <c r="N52" i="13"/>
  <c r="V77" i="19"/>
  <c r="V36" i="13"/>
  <c r="V60" i="13"/>
  <c r="V52" i="13"/>
  <c r="I78" i="19"/>
  <c r="I45" i="13"/>
  <c r="I37" i="13"/>
  <c r="I61" i="13"/>
  <c r="I53" i="13"/>
  <c r="Q78" i="19"/>
  <c r="Q45" i="13"/>
  <c r="Q61" i="13"/>
  <c r="Q37" i="13"/>
  <c r="Q53" i="13"/>
  <c r="D79" i="19"/>
  <c r="D46" i="13"/>
  <c r="D62" i="13"/>
  <c r="D38" i="13"/>
  <c r="D54" i="13"/>
  <c r="L79" i="19"/>
  <c r="L54" i="13"/>
  <c r="L38" i="13"/>
  <c r="L62" i="13"/>
  <c r="L46" i="13"/>
  <c r="J22" i="13"/>
  <c r="J30" i="13"/>
  <c r="T79" i="19"/>
  <c r="T38" i="13"/>
  <c r="T46" i="13"/>
  <c r="T62" i="13"/>
  <c r="T54" i="13"/>
  <c r="G80" i="19"/>
  <c r="G47" i="13"/>
  <c r="G63" i="13"/>
  <c r="G39" i="13"/>
  <c r="G55" i="13"/>
  <c r="O80" i="19"/>
  <c r="O63" i="13"/>
  <c r="O47" i="13"/>
  <c r="O55" i="13"/>
  <c r="O39" i="13"/>
  <c r="B81" i="19"/>
  <c r="B40" i="13"/>
  <c r="J36" i="47" s="1"/>
  <c r="B48" i="13"/>
  <c r="J46" i="47" s="1"/>
  <c r="B56" i="13"/>
  <c r="J53" i="47" s="1"/>
  <c r="B64" i="13"/>
  <c r="J60" i="47" s="1"/>
  <c r="J81" i="19"/>
  <c r="J48" i="13"/>
  <c r="J40" i="13"/>
  <c r="J56" i="13"/>
  <c r="J64" i="13"/>
  <c r="R81" i="19"/>
  <c r="R48" i="13"/>
  <c r="V48" i="47" s="1"/>
  <c r="R64" i="13"/>
  <c r="V62" i="47" s="1"/>
  <c r="R40" i="13"/>
  <c r="V38" i="47" s="1"/>
  <c r="R56" i="13"/>
  <c r="V55" i="47" s="1"/>
  <c r="D80" i="19"/>
  <c r="D47" i="13"/>
  <c r="D39" i="13"/>
  <c r="D55" i="13"/>
  <c r="D63" i="13"/>
  <c r="G77" i="19"/>
  <c r="G60" i="13"/>
  <c r="G44" i="13"/>
  <c r="G36" i="13"/>
  <c r="G52" i="13"/>
  <c r="O77" i="19"/>
  <c r="O44" i="13"/>
  <c r="O60" i="13"/>
  <c r="O36" i="13"/>
  <c r="O52" i="13"/>
  <c r="B37" i="13"/>
  <c r="B78" i="19"/>
  <c r="B45" i="13"/>
  <c r="I29" i="13"/>
  <c r="I21" i="13"/>
  <c r="B53" i="13"/>
  <c r="B61" i="13"/>
  <c r="J78" i="19"/>
  <c r="J53" i="13"/>
  <c r="J61" i="13"/>
  <c r="J37" i="13"/>
  <c r="J45" i="13"/>
  <c r="R78" i="19"/>
  <c r="R37" i="13"/>
  <c r="R45" i="13"/>
  <c r="R61" i="13"/>
  <c r="R53" i="13"/>
  <c r="E79" i="19"/>
  <c r="E38" i="13"/>
  <c r="E46" i="13"/>
  <c r="E62" i="13"/>
  <c r="E54" i="13"/>
  <c r="M79" i="19"/>
  <c r="M62" i="13"/>
  <c r="M38" i="13"/>
  <c r="M54" i="13"/>
  <c r="M46" i="13"/>
  <c r="U38" i="13"/>
  <c r="U79" i="19"/>
  <c r="U62" i="13"/>
  <c r="U46" i="13"/>
  <c r="U54" i="13"/>
  <c r="H80" i="19"/>
  <c r="H63" i="13"/>
  <c r="H39" i="13"/>
  <c r="H47" i="13"/>
  <c r="H55" i="13"/>
  <c r="P80" i="19"/>
  <c r="P47" i="13"/>
  <c r="P55" i="13"/>
  <c r="P39" i="13"/>
  <c r="P63" i="13"/>
  <c r="C81" i="19"/>
  <c r="C48" i="13"/>
  <c r="K46" i="47" s="1"/>
  <c r="C40" i="13"/>
  <c r="K36" i="47" s="1"/>
  <c r="C64" i="13"/>
  <c r="K60" i="47" s="1"/>
  <c r="C56" i="13"/>
  <c r="K53" i="47" s="1"/>
  <c r="K81" i="19"/>
  <c r="K40" i="13"/>
  <c r="P40" i="47" s="1"/>
  <c r="Q40" i="47" s="1"/>
  <c r="R40" i="47" s="1"/>
  <c r="S40" i="47" s="1"/>
  <c r="T40" i="47" s="1"/>
  <c r="U40" i="47" s="1"/>
  <c r="V40" i="47" s="1"/>
  <c r="W40" i="47" s="1"/>
  <c r="X40" i="47" s="1"/>
  <c r="Y40" i="47" s="1"/>
  <c r="K56" i="13"/>
  <c r="P57" i="47" s="1"/>
  <c r="Q57" i="47" s="1"/>
  <c r="R57" i="47" s="1"/>
  <c r="S57" i="47" s="1"/>
  <c r="T57" i="47" s="1"/>
  <c r="U57" i="47" s="1"/>
  <c r="V57" i="47" s="1"/>
  <c r="W57" i="47" s="1"/>
  <c r="X57" i="47" s="1"/>
  <c r="Y57" i="47" s="1"/>
  <c r="K48" i="13"/>
  <c r="P50" i="47" s="1"/>
  <c r="Q50" i="47" s="1"/>
  <c r="R50" i="47" s="1"/>
  <c r="S50" i="47" s="1"/>
  <c r="T50" i="47" s="1"/>
  <c r="U50" i="47" s="1"/>
  <c r="V50" i="47" s="1"/>
  <c r="W50" i="47" s="1"/>
  <c r="X50" i="47" s="1"/>
  <c r="Y50" i="47" s="1"/>
  <c r="K64" i="13"/>
  <c r="P64" i="47" s="1"/>
  <c r="Q64" i="47" s="1"/>
  <c r="R64" i="47" s="1"/>
  <c r="S64" i="47" s="1"/>
  <c r="T64" i="47" s="1"/>
  <c r="U64" i="47" s="1"/>
  <c r="V64" i="47" s="1"/>
  <c r="W64" i="47" s="1"/>
  <c r="X64" i="47" s="1"/>
  <c r="Y64" i="47" s="1"/>
  <c r="S81" i="19"/>
  <c r="S64" i="13"/>
  <c r="W62" i="47" s="1"/>
  <c r="S40" i="13"/>
  <c r="W38" i="47" s="1"/>
  <c r="S48" i="13"/>
  <c r="W48" i="47" s="1"/>
  <c r="S56" i="13"/>
  <c r="W55" i="47" s="1"/>
  <c r="L80" i="19"/>
  <c r="J23" i="13"/>
  <c r="L39" i="13"/>
  <c r="J31" i="13"/>
  <c r="L47" i="13"/>
  <c r="L55" i="13"/>
  <c r="L63" i="13"/>
  <c r="H77" i="19"/>
  <c r="H44" i="13"/>
  <c r="H36" i="13"/>
  <c r="H52" i="13"/>
  <c r="H60" i="13"/>
  <c r="P77" i="19"/>
  <c r="P60" i="13"/>
  <c r="P52" i="13"/>
  <c r="P44" i="13"/>
  <c r="P36" i="13"/>
  <c r="C78" i="19"/>
  <c r="C61" i="13"/>
  <c r="C45" i="13"/>
  <c r="C37" i="13"/>
  <c r="C53" i="13"/>
  <c r="K78" i="19"/>
  <c r="K45" i="13"/>
  <c r="K53" i="13"/>
  <c r="K37" i="13"/>
  <c r="K61" i="13"/>
  <c r="S78" i="19"/>
  <c r="S37" i="13"/>
  <c r="S45" i="13"/>
  <c r="S53" i="13"/>
  <c r="S61" i="13"/>
  <c r="F79" i="19"/>
  <c r="F46" i="13"/>
  <c r="F38" i="13"/>
  <c r="F54" i="13"/>
  <c r="F62" i="13"/>
  <c r="N79" i="19"/>
  <c r="N46" i="13"/>
  <c r="N38" i="13"/>
  <c r="N62" i="13"/>
  <c r="N54" i="13"/>
  <c r="V62" i="13"/>
  <c r="V79" i="19"/>
  <c r="V38" i="13"/>
  <c r="V54" i="13"/>
  <c r="I80" i="19"/>
  <c r="I63" i="13"/>
  <c r="I39" i="13"/>
  <c r="I55" i="13"/>
  <c r="I47" i="13"/>
  <c r="Q80" i="19"/>
  <c r="Q39" i="13"/>
  <c r="Q47" i="13"/>
  <c r="Q55" i="13"/>
  <c r="Q63" i="13"/>
  <c r="D40" i="13"/>
  <c r="L36" i="47" s="1"/>
  <c r="D81" i="19"/>
  <c r="D64" i="13"/>
  <c r="L60" i="47" s="1"/>
  <c r="D48" i="13"/>
  <c r="L46" i="47" s="1"/>
  <c r="D56" i="13"/>
  <c r="L53" i="47" s="1"/>
  <c r="L81" i="19"/>
  <c r="L64" i="13"/>
  <c r="L48" i="13"/>
  <c r="L40" i="13"/>
  <c r="L56" i="13"/>
  <c r="T81" i="19"/>
  <c r="T64" i="13"/>
  <c r="X62" i="47" s="1"/>
  <c r="T40" i="13"/>
  <c r="X38" i="47" s="1"/>
  <c r="T48" i="13"/>
  <c r="X48" i="47" s="1"/>
  <c r="T56" i="13"/>
  <c r="X55" i="47" s="1"/>
  <c r="H52" i="16"/>
  <c r="H36" i="16"/>
  <c r="H28" i="16"/>
  <c r="H20" i="16"/>
  <c r="P36" i="16"/>
  <c r="P52" i="16"/>
  <c r="P28" i="16"/>
  <c r="P20" i="16"/>
  <c r="C37" i="16"/>
  <c r="C53" i="16"/>
  <c r="C29" i="16"/>
  <c r="C21" i="16"/>
  <c r="K37" i="16"/>
  <c r="K53" i="16"/>
  <c r="K29" i="16"/>
  <c r="K21" i="16"/>
  <c r="S37" i="16"/>
  <c r="S53" i="16"/>
  <c r="S21" i="16"/>
  <c r="S29" i="16"/>
  <c r="F38" i="16"/>
  <c r="F54" i="16"/>
  <c r="F30" i="16"/>
  <c r="F22" i="16"/>
  <c r="N38" i="16"/>
  <c r="N54" i="16"/>
  <c r="N30" i="16"/>
  <c r="N22" i="16"/>
  <c r="V54" i="16"/>
  <c r="V38" i="16"/>
  <c r="V30" i="16"/>
  <c r="V22" i="16"/>
  <c r="I39" i="16"/>
  <c r="I55" i="16"/>
  <c r="I23" i="16"/>
  <c r="I31" i="16"/>
  <c r="Q39" i="16"/>
  <c r="U38" i="44" s="1"/>
  <c r="Q55" i="16"/>
  <c r="Q31" i="16"/>
  <c r="U30" i="44" s="1"/>
  <c r="Q23" i="16"/>
  <c r="U22" i="44" s="1"/>
  <c r="D56" i="16"/>
  <c r="L56" i="16"/>
  <c r="T56" i="16"/>
  <c r="H39" i="16"/>
  <c r="J39" i="44" s="1"/>
  <c r="K39" i="44" s="1"/>
  <c r="L39" i="44" s="1"/>
  <c r="M39" i="44" s="1"/>
  <c r="N39" i="44" s="1"/>
  <c r="O39" i="44" s="1"/>
  <c r="H55" i="16"/>
  <c r="H31" i="16"/>
  <c r="J31" i="44" s="1"/>
  <c r="K31" i="44" s="1"/>
  <c r="L31" i="44" s="1"/>
  <c r="M31" i="44" s="1"/>
  <c r="N31" i="44" s="1"/>
  <c r="O31" i="44" s="1"/>
  <c r="H23" i="16"/>
  <c r="J23" i="44" s="1"/>
  <c r="K23" i="44" s="1"/>
  <c r="L23" i="44" s="1"/>
  <c r="M23" i="44" s="1"/>
  <c r="N23" i="44" s="1"/>
  <c r="O23" i="44" s="1"/>
  <c r="I36" i="16"/>
  <c r="I52" i="16"/>
  <c r="I20" i="16"/>
  <c r="I28" i="16"/>
  <c r="Q36" i="16"/>
  <c r="Q52" i="16"/>
  <c r="Q28" i="16"/>
  <c r="Q20" i="16"/>
  <c r="D37" i="16"/>
  <c r="D53" i="16"/>
  <c r="D21" i="16"/>
  <c r="D29" i="16"/>
  <c r="L37" i="16"/>
  <c r="L53" i="16"/>
  <c r="L21" i="16"/>
  <c r="L29" i="16"/>
  <c r="T37" i="16"/>
  <c r="T53" i="16"/>
  <c r="T29" i="16"/>
  <c r="T21" i="16"/>
  <c r="G38" i="16"/>
  <c r="G54" i="16"/>
  <c r="G30" i="16"/>
  <c r="G22" i="16"/>
  <c r="O38" i="16"/>
  <c r="O54" i="16"/>
  <c r="O30" i="16"/>
  <c r="O22" i="16"/>
  <c r="B39" i="16"/>
  <c r="J36" i="44" s="1"/>
  <c r="B55" i="16"/>
  <c r="B31" i="16"/>
  <c r="J28" i="44" s="1"/>
  <c r="B23" i="16"/>
  <c r="J20" i="44" s="1"/>
  <c r="J55" i="16"/>
  <c r="J39" i="16"/>
  <c r="J23" i="16"/>
  <c r="J31" i="16"/>
  <c r="R39" i="16"/>
  <c r="V38" i="44" s="1"/>
  <c r="R55" i="16"/>
  <c r="R31" i="16"/>
  <c r="V30" i="44" s="1"/>
  <c r="R23" i="16"/>
  <c r="V22" i="44" s="1"/>
  <c r="E56" i="16"/>
  <c r="M56" i="16"/>
  <c r="U56" i="16"/>
  <c r="O36" i="16"/>
  <c r="O52" i="16"/>
  <c r="O20" i="16"/>
  <c r="O28" i="16"/>
  <c r="E38" i="16"/>
  <c r="E54" i="16"/>
  <c r="E30" i="16"/>
  <c r="E22" i="16"/>
  <c r="P39" i="16"/>
  <c r="T38" i="44" s="1"/>
  <c r="P55" i="16"/>
  <c r="P23" i="16"/>
  <c r="T22" i="44" s="1"/>
  <c r="P31" i="16"/>
  <c r="T30" i="44" s="1"/>
  <c r="B36" i="16"/>
  <c r="B52" i="16"/>
  <c r="B20" i="16"/>
  <c r="J52" i="16"/>
  <c r="J36" i="16"/>
  <c r="J28" i="16"/>
  <c r="J20" i="16"/>
  <c r="R36" i="16"/>
  <c r="R52" i="16"/>
  <c r="R28" i="16"/>
  <c r="R20" i="16"/>
  <c r="E37" i="16"/>
  <c r="E53" i="16"/>
  <c r="E21" i="16"/>
  <c r="E29" i="16"/>
  <c r="M37" i="16"/>
  <c r="M53" i="16"/>
  <c r="M21" i="16"/>
  <c r="M29" i="16"/>
  <c r="U37" i="16"/>
  <c r="U53" i="16"/>
  <c r="U21" i="16"/>
  <c r="U29" i="16"/>
  <c r="H54" i="16"/>
  <c r="H38" i="16"/>
  <c r="H30" i="16"/>
  <c r="H22" i="16"/>
  <c r="P38" i="16"/>
  <c r="P54" i="16"/>
  <c r="P30" i="16"/>
  <c r="P22" i="16"/>
  <c r="C39" i="16"/>
  <c r="K36" i="44" s="1"/>
  <c r="C55" i="16"/>
  <c r="C31" i="16"/>
  <c r="K28" i="44" s="1"/>
  <c r="K39" i="16"/>
  <c r="P40" i="44" s="1"/>
  <c r="Q40" i="44" s="1"/>
  <c r="R40" i="44" s="1"/>
  <c r="S40" i="44" s="1"/>
  <c r="T40" i="44" s="1"/>
  <c r="U40" i="44" s="1"/>
  <c r="V40" i="44" s="1"/>
  <c r="W40" i="44" s="1"/>
  <c r="X40" i="44" s="1"/>
  <c r="Y40" i="44" s="1"/>
  <c r="K55" i="16"/>
  <c r="K23" i="16"/>
  <c r="P24" i="44" s="1"/>
  <c r="Q24" i="44" s="1"/>
  <c r="R24" i="44" s="1"/>
  <c r="S24" i="44" s="1"/>
  <c r="T24" i="44" s="1"/>
  <c r="U24" i="44" s="1"/>
  <c r="V24" i="44" s="1"/>
  <c r="W24" i="44" s="1"/>
  <c r="X24" i="44" s="1"/>
  <c r="Y24" i="44" s="1"/>
  <c r="K31" i="16"/>
  <c r="P32" i="44" s="1"/>
  <c r="Q32" i="44" s="1"/>
  <c r="R32" i="44" s="1"/>
  <c r="S32" i="44" s="1"/>
  <c r="T32" i="44" s="1"/>
  <c r="U32" i="44" s="1"/>
  <c r="V32" i="44" s="1"/>
  <c r="W32" i="44" s="1"/>
  <c r="X32" i="44" s="1"/>
  <c r="Y32" i="44" s="1"/>
  <c r="S39" i="16"/>
  <c r="W38" i="44" s="1"/>
  <c r="S55" i="16"/>
  <c r="S23" i="16"/>
  <c r="W22" i="44" s="1"/>
  <c r="S31" i="16"/>
  <c r="W30" i="44" s="1"/>
  <c r="F56" i="16"/>
  <c r="N56" i="16"/>
  <c r="V56" i="16"/>
  <c r="U38" i="16"/>
  <c r="U54" i="16"/>
  <c r="U22" i="16"/>
  <c r="U30" i="16"/>
  <c r="C52" i="16"/>
  <c r="C20" i="16"/>
  <c r="C28" i="16"/>
  <c r="K36" i="16"/>
  <c r="K52" i="16"/>
  <c r="K28" i="16"/>
  <c r="K20" i="16"/>
  <c r="S36" i="16"/>
  <c r="S52" i="16"/>
  <c r="S28" i="16"/>
  <c r="S20" i="16"/>
  <c r="F37" i="16"/>
  <c r="F53" i="16"/>
  <c r="F21" i="16"/>
  <c r="F29" i="16"/>
  <c r="N37" i="16"/>
  <c r="N53" i="16"/>
  <c r="N21" i="16"/>
  <c r="N29" i="16"/>
  <c r="V37" i="16"/>
  <c r="V53" i="16"/>
  <c r="V21" i="16"/>
  <c r="V29" i="16"/>
  <c r="I38" i="16"/>
  <c r="I54" i="16"/>
  <c r="I22" i="16"/>
  <c r="I30" i="16"/>
  <c r="Q38" i="16"/>
  <c r="Q54" i="16"/>
  <c r="Q30" i="16"/>
  <c r="Q22" i="16"/>
  <c r="D39" i="16"/>
  <c r="L36" i="44" s="1"/>
  <c r="D55" i="16"/>
  <c r="D31" i="16"/>
  <c r="L28" i="44" s="1"/>
  <c r="D23" i="16"/>
  <c r="L20" i="44" s="1"/>
  <c r="L39" i="16"/>
  <c r="L55" i="16"/>
  <c r="L23" i="16"/>
  <c r="L31" i="16"/>
  <c r="T39" i="16"/>
  <c r="X38" i="44" s="1"/>
  <c r="T55" i="16"/>
  <c r="T23" i="16"/>
  <c r="X22" i="44" s="1"/>
  <c r="T31" i="16"/>
  <c r="X30" i="44" s="1"/>
  <c r="G56" i="16"/>
  <c r="O56" i="16"/>
  <c r="G36" i="16"/>
  <c r="G52" i="16"/>
  <c r="G20" i="16"/>
  <c r="G28" i="16"/>
  <c r="B37" i="16"/>
  <c r="B53" i="16"/>
  <c r="B29" i="16"/>
  <c r="B21" i="16"/>
  <c r="R37" i="16"/>
  <c r="R53" i="16"/>
  <c r="R29" i="16"/>
  <c r="R21" i="16"/>
  <c r="M38" i="16"/>
  <c r="M54" i="16"/>
  <c r="M22" i="16"/>
  <c r="M30" i="16"/>
  <c r="C56" i="16"/>
  <c r="D36" i="16"/>
  <c r="D52" i="16"/>
  <c r="D28" i="16"/>
  <c r="D20" i="16"/>
  <c r="L36" i="16"/>
  <c r="L52" i="16"/>
  <c r="L20" i="16"/>
  <c r="L28" i="16"/>
  <c r="T36" i="16"/>
  <c r="T52" i="16"/>
  <c r="T28" i="16"/>
  <c r="T20" i="16"/>
  <c r="G37" i="16"/>
  <c r="G53" i="16"/>
  <c r="G29" i="16"/>
  <c r="G21" i="16"/>
  <c r="O37" i="16"/>
  <c r="O53" i="16"/>
  <c r="O29" i="16"/>
  <c r="O21" i="16"/>
  <c r="B38" i="16"/>
  <c r="B54" i="16"/>
  <c r="B30" i="16"/>
  <c r="B22" i="16"/>
  <c r="J54" i="16"/>
  <c r="J38" i="16"/>
  <c r="J30" i="16"/>
  <c r="J22" i="16"/>
  <c r="R38" i="16"/>
  <c r="R54" i="16"/>
  <c r="R30" i="16"/>
  <c r="R22" i="16"/>
  <c r="E39" i="16"/>
  <c r="M36" i="44" s="1"/>
  <c r="E55" i="16"/>
  <c r="E23" i="16"/>
  <c r="M20" i="44" s="1"/>
  <c r="E31" i="16"/>
  <c r="M28" i="44" s="1"/>
  <c r="M39" i="16"/>
  <c r="Q38" i="44" s="1"/>
  <c r="M55" i="16"/>
  <c r="M23" i="16"/>
  <c r="Q22" i="44" s="1"/>
  <c r="M31" i="16"/>
  <c r="Q30" i="44" s="1"/>
  <c r="U39" i="16"/>
  <c r="Y38" i="44" s="1"/>
  <c r="U55" i="16"/>
  <c r="U23" i="16"/>
  <c r="Y22" i="44" s="1"/>
  <c r="U31" i="16"/>
  <c r="Y30" i="44" s="1"/>
  <c r="H56" i="16"/>
  <c r="K56" i="44" s="1"/>
  <c r="L56" i="44" s="1"/>
  <c r="M56" i="44" s="1"/>
  <c r="N56" i="44" s="1"/>
  <c r="O56" i="44" s="1"/>
  <c r="P56" i="16"/>
  <c r="J37" i="16"/>
  <c r="J53" i="16"/>
  <c r="J21" i="16"/>
  <c r="J29" i="16"/>
  <c r="K56" i="16"/>
  <c r="Q57" i="44" s="1"/>
  <c r="R57" i="44" s="1"/>
  <c r="S57" i="44" s="1"/>
  <c r="T57" i="44" s="1"/>
  <c r="U57" i="44" s="1"/>
  <c r="V57" i="44" s="1"/>
  <c r="W57" i="44" s="1"/>
  <c r="X57" i="44" s="1"/>
  <c r="Y57" i="44" s="1"/>
  <c r="E36" i="16"/>
  <c r="E52" i="16"/>
  <c r="E28" i="16"/>
  <c r="E20" i="16"/>
  <c r="M36" i="16"/>
  <c r="M52" i="16"/>
  <c r="M28" i="16"/>
  <c r="M20" i="16"/>
  <c r="U36" i="16"/>
  <c r="U52" i="16"/>
  <c r="U20" i="16"/>
  <c r="U28" i="16"/>
  <c r="H37" i="16"/>
  <c r="H53" i="16"/>
  <c r="H29" i="16"/>
  <c r="H21" i="16"/>
  <c r="P37" i="16"/>
  <c r="P53" i="16"/>
  <c r="P21" i="16"/>
  <c r="P29" i="16"/>
  <c r="C38" i="16"/>
  <c r="C54" i="16"/>
  <c r="C22" i="16"/>
  <c r="C30" i="16"/>
  <c r="K38" i="16"/>
  <c r="K54" i="16"/>
  <c r="K30" i="16"/>
  <c r="K22" i="16"/>
  <c r="S38" i="16"/>
  <c r="S54" i="16"/>
  <c r="S22" i="16"/>
  <c r="S30" i="16"/>
  <c r="F39" i="16"/>
  <c r="N36" i="44" s="1"/>
  <c r="F55" i="16"/>
  <c r="F31" i="16"/>
  <c r="N28" i="44" s="1"/>
  <c r="F23" i="16"/>
  <c r="N20" i="44" s="1"/>
  <c r="N39" i="16"/>
  <c r="R38" i="44" s="1"/>
  <c r="N55" i="16"/>
  <c r="N31" i="16"/>
  <c r="R30" i="44" s="1"/>
  <c r="N23" i="16"/>
  <c r="R22" i="44" s="1"/>
  <c r="V39" i="16"/>
  <c r="V55" i="16"/>
  <c r="V31" i="16"/>
  <c r="V23" i="16"/>
  <c r="I56" i="16"/>
  <c r="Q56" i="16"/>
  <c r="S56" i="16"/>
  <c r="F36" i="16"/>
  <c r="F52" i="16"/>
  <c r="F28" i="16"/>
  <c r="F20" i="16"/>
  <c r="N36" i="16"/>
  <c r="N52" i="16"/>
  <c r="N20" i="16"/>
  <c r="N28" i="16"/>
  <c r="V36" i="16"/>
  <c r="V52" i="16"/>
  <c r="V20" i="16"/>
  <c r="V28" i="16"/>
  <c r="I37" i="16"/>
  <c r="I53" i="16"/>
  <c r="I21" i="16"/>
  <c r="I29" i="16"/>
  <c r="Q37" i="16"/>
  <c r="Q53" i="16"/>
  <c r="Q21" i="16"/>
  <c r="Q29" i="16"/>
  <c r="D38" i="16"/>
  <c r="D54" i="16"/>
  <c r="D22" i="16"/>
  <c r="D30" i="16"/>
  <c r="L38" i="16"/>
  <c r="L54" i="16"/>
  <c r="L22" i="16"/>
  <c r="L30" i="16"/>
  <c r="T38" i="16"/>
  <c r="T54" i="16"/>
  <c r="T30" i="16"/>
  <c r="T22" i="16"/>
  <c r="G39" i="16"/>
  <c r="O37" i="44" s="1"/>
  <c r="G55" i="16"/>
  <c r="G31" i="16"/>
  <c r="O29" i="44" s="1"/>
  <c r="G23" i="16"/>
  <c r="O21" i="44" s="1"/>
  <c r="O39" i="16"/>
  <c r="S38" i="44" s="1"/>
  <c r="O55" i="16"/>
  <c r="O23" i="16"/>
  <c r="S22" i="44" s="1"/>
  <c r="O31" i="16"/>
  <c r="S30" i="44" s="1"/>
  <c r="B56" i="16"/>
  <c r="J56" i="16"/>
  <c r="R56" i="16"/>
  <c r="M37" i="2"/>
  <c r="Q30" i="31" s="1"/>
  <c r="U37" i="2"/>
  <c r="Y30" i="31" s="1"/>
  <c r="C6" i="19"/>
  <c r="C4" i="19"/>
  <c r="C5" i="19"/>
  <c r="C8" i="19"/>
  <c r="C7" i="19"/>
  <c r="C9" i="19"/>
  <c r="K4" i="52" s="1"/>
  <c r="N37" i="2"/>
  <c r="R30" i="31" s="1"/>
  <c r="V37" i="2"/>
  <c r="D8" i="19"/>
  <c r="D6" i="19"/>
  <c r="D5" i="19"/>
  <c r="D4" i="19"/>
  <c r="D7" i="19"/>
  <c r="D9" i="19"/>
  <c r="L4" i="52" s="1"/>
  <c r="L8" i="19"/>
  <c r="L5" i="19"/>
  <c r="L6" i="19"/>
  <c r="L4" i="19"/>
  <c r="L7" i="19"/>
  <c r="L9" i="19"/>
  <c r="K17" i="9"/>
  <c r="P32" i="37" s="1"/>
  <c r="Q32" i="37" s="1"/>
  <c r="R32" i="37" s="1"/>
  <c r="S32" i="37" s="1"/>
  <c r="T32" i="37" s="1"/>
  <c r="U32" i="37" s="1"/>
  <c r="V32" i="37" s="1"/>
  <c r="W32" i="37" s="1"/>
  <c r="X32" i="37" s="1"/>
  <c r="Y32" i="37" s="1"/>
  <c r="T6" i="19"/>
  <c r="T5" i="19"/>
  <c r="T4" i="19"/>
  <c r="T8" i="19"/>
  <c r="T7" i="19"/>
  <c r="T9" i="19"/>
  <c r="X6" i="52" s="1"/>
  <c r="O37" i="2"/>
  <c r="S30" i="31" s="1"/>
  <c r="I16" i="9"/>
  <c r="H16" i="9"/>
  <c r="E6" i="19"/>
  <c r="E4" i="19"/>
  <c r="E8" i="19"/>
  <c r="E5" i="19"/>
  <c r="E7" i="19"/>
  <c r="E9" i="19"/>
  <c r="M4" i="52" s="1"/>
  <c r="M4" i="19"/>
  <c r="M5" i="19"/>
  <c r="M8" i="19"/>
  <c r="M6" i="19"/>
  <c r="M7" i="19"/>
  <c r="M9" i="19"/>
  <c r="Q6" i="52" s="1"/>
  <c r="U4" i="19"/>
  <c r="U6" i="19"/>
  <c r="U8" i="19"/>
  <c r="U5" i="19"/>
  <c r="U9" i="19"/>
  <c r="Y6" i="52" s="1"/>
  <c r="U7" i="19"/>
  <c r="G37" i="2"/>
  <c r="O29" i="31" s="1"/>
  <c r="H37" i="2"/>
  <c r="J31" i="31" s="1"/>
  <c r="K31" i="31" s="1"/>
  <c r="L31" i="31" s="1"/>
  <c r="M31" i="31" s="1"/>
  <c r="N31" i="31" s="1"/>
  <c r="O31" i="31" s="1"/>
  <c r="P37" i="2"/>
  <c r="T30" i="31" s="1"/>
  <c r="F6" i="19"/>
  <c r="F4" i="19"/>
  <c r="F5" i="19"/>
  <c r="F8" i="19"/>
  <c r="F7" i="19"/>
  <c r="F9" i="19"/>
  <c r="N4" i="52" s="1"/>
  <c r="N7" i="19"/>
  <c r="N4" i="19"/>
  <c r="N8" i="19"/>
  <c r="N5" i="19"/>
  <c r="N9" i="19"/>
  <c r="R6" i="52" s="1"/>
  <c r="V6" i="19"/>
  <c r="V4" i="19"/>
  <c r="V5" i="19"/>
  <c r="V8" i="19"/>
  <c r="V9" i="19"/>
  <c r="V7" i="19"/>
  <c r="I37" i="2"/>
  <c r="Q37" i="2"/>
  <c r="U30" i="31" s="1"/>
  <c r="K16" i="9"/>
  <c r="G4" i="19"/>
  <c r="G8" i="19"/>
  <c r="G5" i="19"/>
  <c r="G7" i="19"/>
  <c r="G9" i="19"/>
  <c r="O5" i="52" s="1"/>
  <c r="O8" i="19"/>
  <c r="O4" i="19"/>
  <c r="O5" i="19"/>
  <c r="O9" i="19"/>
  <c r="S6" i="52" s="1"/>
  <c r="O7" i="19"/>
  <c r="K34" i="19"/>
  <c r="P50" i="52" s="1"/>
  <c r="Q50" i="52" s="1"/>
  <c r="R50" i="52" s="1"/>
  <c r="S50" i="52" s="1"/>
  <c r="T50" i="52" s="1"/>
  <c r="U50" i="52" s="1"/>
  <c r="V50" i="52" s="1"/>
  <c r="W50" i="52" s="1"/>
  <c r="X50" i="52" s="1"/>
  <c r="Y50" i="52" s="1"/>
  <c r="K48" i="19"/>
  <c r="K38" i="19"/>
  <c r="K43" i="19"/>
  <c r="P57" i="52" s="1"/>
  <c r="Q57" i="52" s="1"/>
  <c r="R57" i="52" s="1"/>
  <c r="S57" i="52" s="1"/>
  <c r="T57" i="52" s="1"/>
  <c r="U57" i="52" s="1"/>
  <c r="V57" i="52" s="1"/>
  <c r="W57" i="52" s="1"/>
  <c r="X57" i="52" s="1"/>
  <c r="Y57" i="52" s="1"/>
  <c r="K52" i="19"/>
  <c r="K30" i="19"/>
  <c r="K51" i="19"/>
  <c r="K39" i="19"/>
  <c r="K29" i="19"/>
  <c r="K44" i="19"/>
  <c r="K25" i="19"/>
  <c r="K40" i="19"/>
  <c r="K21" i="19"/>
  <c r="K28" i="19"/>
  <c r="P40" i="52" s="1"/>
  <c r="Q40" i="52" s="1"/>
  <c r="R40" i="52" s="1"/>
  <c r="S40" i="52" s="1"/>
  <c r="T40" i="52" s="1"/>
  <c r="U40" i="52" s="1"/>
  <c r="V40" i="52" s="1"/>
  <c r="W40" i="52" s="1"/>
  <c r="X40" i="52" s="1"/>
  <c r="Y40" i="52" s="1"/>
  <c r="K17" i="19"/>
  <c r="K26" i="19"/>
  <c r="K16" i="19"/>
  <c r="P16" i="52" s="1"/>
  <c r="Q16" i="52" s="1"/>
  <c r="R16" i="52" s="1"/>
  <c r="S16" i="52" s="1"/>
  <c r="T16" i="52" s="1"/>
  <c r="U16" i="52" s="1"/>
  <c r="V16" i="52" s="1"/>
  <c r="W16" i="52" s="1"/>
  <c r="X16" i="52" s="1"/>
  <c r="Y16" i="52" s="1"/>
  <c r="K35" i="19"/>
  <c r="K24" i="19"/>
  <c r="P32" i="52" s="1"/>
  <c r="Q32" i="52" s="1"/>
  <c r="R32" i="52" s="1"/>
  <c r="S32" i="52" s="1"/>
  <c r="T32" i="52" s="1"/>
  <c r="U32" i="52" s="1"/>
  <c r="V32" i="52" s="1"/>
  <c r="W32" i="52" s="1"/>
  <c r="X32" i="52" s="1"/>
  <c r="Y32" i="52" s="1"/>
  <c r="K20" i="19"/>
  <c r="P24" i="52" s="1"/>
  <c r="Q24" i="52" s="1"/>
  <c r="R24" i="52" s="1"/>
  <c r="S24" i="52" s="1"/>
  <c r="T24" i="52" s="1"/>
  <c r="U24" i="52" s="1"/>
  <c r="V24" i="52" s="1"/>
  <c r="W24" i="52" s="1"/>
  <c r="X24" i="52" s="1"/>
  <c r="Y24" i="52" s="1"/>
  <c r="K47" i="19"/>
  <c r="K36" i="19"/>
  <c r="K22" i="19"/>
  <c r="K18" i="19"/>
  <c r="K53" i="19"/>
  <c r="K45" i="19"/>
  <c r="K49" i="19"/>
  <c r="K4" i="19"/>
  <c r="K8" i="19"/>
  <c r="K5" i="19"/>
  <c r="K6" i="19"/>
  <c r="K7" i="19"/>
  <c r="K9" i="19"/>
  <c r="P8" i="52" s="1"/>
  <c r="Q8" i="52" s="1"/>
  <c r="R8" i="52" s="1"/>
  <c r="S8" i="52" s="1"/>
  <c r="T8" i="52" s="1"/>
  <c r="U8" i="52" s="1"/>
  <c r="V8" i="52" s="1"/>
  <c r="W8" i="52" s="1"/>
  <c r="X8" i="52" s="1"/>
  <c r="Y8" i="52" s="1"/>
  <c r="J37" i="2"/>
  <c r="R37" i="2"/>
  <c r="V30" i="31" s="1"/>
  <c r="V18" i="2"/>
  <c r="H30" i="19"/>
  <c r="H26" i="19"/>
  <c r="H48" i="19"/>
  <c r="H28" i="19"/>
  <c r="J39" i="52" s="1"/>
  <c r="K39" i="52" s="1"/>
  <c r="L39" i="52" s="1"/>
  <c r="M39" i="52" s="1"/>
  <c r="N39" i="52" s="1"/>
  <c r="O39" i="52" s="1"/>
  <c r="H17" i="19"/>
  <c r="H4" i="19"/>
  <c r="H8" i="19"/>
  <c r="H5" i="19"/>
  <c r="H6" i="19"/>
  <c r="H7" i="19"/>
  <c r="H9" i="19"/>
  <c r="J7" i="52" s="1"/>
  <c r="K7" i="52" s="1"/>
  <c r="L7" i="52" s="1"/>
  <c r="M7" i="52" s="1"/>
  <c r="N7" i="52" s="1"/>
  <c r="O7" i="52" s="1"/>
  <c r="P6" i="19"/>
  <c r="P4" i="19"/>
  <c r="P5" i="19"/>
  <c r="P8" i="19"/>
  <c r="P7" i="19"/>
  <c r="P9" i="19"/>
  <c r="T6" i="52" s="1"/>
  <c r="S18" i="19"/>
  <c r="S8" i="19"/>
  <c r="S4" i="19"/>
  <c r="S5" i="19"/>
  <c r="S6" i="19"/>
  <c r="S7" i="19"/>
  <c r="S9" i="19"/>
  <c r="W6" i="52" s="1"/>
  <c r="K37" i="2"/>
  <c r="P32" i="31" s="1"/>
  <c r="Q32" i="31" s="1"/>
  <c r="R32" i="31" s="1"/>
  <c r="S32" i="31" s="1"/>
  <c r="T32" i="31" s="1"/>
  <c r="U32" i="31" s="1"/>
  <c r="V32" i="31" s="1"/>
  <c r="W32" i="31" s="1"/>
  <c r="X32" i="31" s="1"/>
  <c r="Y32" i="31" s="1"/>
  <c r="S37" i="2"/>
  <c r="W30" i="31" s="1"/>
  <c r="I53" i="19"/>
  <c r="I48" i="19"/>
  <c r="I18" i="19"/>
  <c r="I8" i="19"/>
  <c r="I4" i="19"/>
  <c r="I6" i="19"/>
  <c r="I7" i="19"/>
  <c r="I5" i="19"/>
  <c r="I9" i="19"/>
  <c r="Q45" i="19"/>
  <c r="Q40" i="19"/>
  <c r="Q21" i="19"/>
  <c r="Q53" i="19"/>
  <c r="Q8" i="19"/>
  <c r="Q5" i="19"/>
  <c r="Q6" i="19"/>
  <c r="Q4" i="19"/>
  <c r="Q7" i="19"/>
  <c r="Q9" i="19"/>
  <c r="U6" i="52" s="1"/>
  <c r="L37" i="2"/>
  <c r="T37" i="2"/>
  <c r="X30" i="31" s="1"/>
  <c r="N33" i="2"/>
  <c r="N16" i="2"/>
  <c r="B26" i="19"/>
  <c r="B16" i="19"/>
  <c r="J12" i="52" s="1"/>
  <c r="B38" i="19"/>
  <c r="B5" i="19"/>
  <c r="B6" i="19"/>
  <c r="B8" i="19"/>
  <c r="B4" i="19"/>
  <c r="B7" i="19"/>
  <c r="I17" i="9"/>
  <c r="B9" i="19"/>
  <c r="J4" i="52" s="1"/>
  <c r="H17" i="9"/>
  <c r="J31" i="37" s="1"/>
  <c r="K31" i="37" s="1"/>
  <c r="L31" i="37" s="1"/>
  <c r="M31" i="37" s="1"/>
  <c r="N31" i="37" s="1"/>
  <c r="O31" i="37" s="1"/>
  <c r="J35" i="19"/>
  <c r="J45" i="19"/>
  <c r="J4" i="19"/>
  <c r="J7" i="19"/>
  <c r="J8" i="19"/>
  <c r="J6" i="19"/>
  <c r="J9" i="19"/>
  <c r="J5" i="19"/>
  <c r="R17" i="19"/>
  <c r="R5" i="19"/>
  <c r="R4" i="19"/>
  <c r="R8" i="19"/>
  <c r="R6" i="19"/>
  <c r="R7" i="19"/>
  <c r="R9" i="19"/>
  <c r="V6" i="52" s="1"/>
  <c r="O28" i="23"/>
  <c r="O20" i="23"/>
  <c r="O12" i="23"/>
  <c r="O4" i="23"/>
  <c r="O12" i="4"/>
  <c r="L29" i="23"/>
  <c r="L21" i="23"/>
  <c r="L13" i="23"/>
  <c r="L5" i="23"/>
  <c r="L13" i="4"/>
  <c r="T13" i="23"/>
  <c r="T29" i="23"/>
  <c r="T21" i="23"/>
  <c r="T5" i="23"/>
  <c r="T13" i="4"/>
  <c r="Q30" i="23"/>
  <c r="Q14" i="23"/>
  <c r="Q6" i="23"/>
  <c r="Q14" i="4"/>
  <c r="Q22" i="23"/>
  <c r="N31" i="23"/>
  <c r="N7" i="23"/>
  <c r="N15" i="23"/>
  <c r="N15" i="4"/>
  <c r="N23" i="23"/>
  <c r="V31" i="23"/>
  <c r="V15" i="23"/>
  <c r="V7" i="23"/>
  <c r="V23" i="23"/>
  <c r="S16" i="23"/>
  <c r="S32" i="23"/>
  <c r="S24" i="23"/>
  <c r="S8" i="23"/>
  <c r="S16" i="4"/>
  <c r="W14" i="34" s="1"/>
  <c r="G85" i="19"/>
  <c r="G28" i="23"/>
  <c r="G12" i="23"/>
  <c r="G4" i="23"/>
  <c r="G20" i="23"/>
  <c r="G20" i="4"/>
  <c r="G12" i="4"/>
  <c r="P28" i="23"/>
  <c r="P4" i="23"/>
  <c r="P12" i="23"/>
  <c r="P12" i="4"/>
  <c r="P20" i="23"/>
  <c r="M29" i="23"/>
  <c r="M21" i="23"/>
  <c r="M13" i="23"/>
  <c r="M5" i="23"/>
  <c r="M13" i="4"/>
  <c r="U29" i="23"/>
  <c r="U13" i="23"/>
  <c r="U21" i="23"/>
  <c r="U5" i="23"/>
  <c r="U13" i="4"/>
  <c r="R22" i="23"/>
  <c r="R6" i="23"/>
  <c r="R14" i="23"/>
  <c r="R30" i="23"/>
  <c r="R14" i="4"/>
  <c r="O31" i="23"/>
  <c r="O23" i="23"/>
  <c r="O15" i="23"/>
  <c r="O7" i="23"/>
  <c r="O15" i="4"/>
  <c r="L24" i="23"/>
  <c r="L16" i="23"/>
  <c r="L32" i="23"/>
  <c r="L8" i="23"/>
  <c r="L16" i="4"/>
  <c r="T32" i="23"/>
  <c r="T24" i="23"/>
  <c r="T16" i="23"/>
  <c r="T8" i="23"/>
  <c r="T16" i="4"/>
  <c r="X14" i="34" s="1"/>
  <c r="G86" i="19"/>
  <c r="G29" i="23"/>
  <c r="G21" i="23"/>
  <c r="G13" i="23"/>
  <c r="G5" i="23"/>
  <c r="G21" i="4"/>
  <c r="G30" i="4"/>
  <c r="Q28" i="23"/>
  <c r="Q12" i="23"/>
  <c r="Q20" i="23"/>
  <c r="Q4" i="23"/>
  <c r="Q12" i="4"/>
  <c r="N29" i="23"/>
  <c r="N13" i="23"/>
  <c r="N5" i="23"/>
  <c r="N13" i="4"/>
  <c r="N21" i="23"/>
  <c r="V29" i="23"/>
  <c r="V13" i="23"/>
  <c r="V5" i="23"/>
  <c r="V21" i="23"/>
  <c r="S30" i="23"/>
  <c r="S6" i="23"/>
  <c r="S14" i="23"/>
  <c r="S14" i="4"/>
  <c r="S22" i="23"/>
  <c r="P31" i="23"/>
  <c r="P15" i="23"/>
  <c r="P7" i="23"/>
  <c r="P23" i="23"/>
  <c r="P15" i="4"/>
  <c r="M32" i="23"/>
  <c r="M24" i="23"/>
  <c r="M16" i="23"/>
  <c r="M8" i="23"/>
  <c r="M16" i="4"/>
  <c r="Q14" i="34" s="1"/>
  <c r="U32" i="23"/>
  <c r="U16" i="23"/>
  <c r="U24" i="23"/>
  <c r="U8" i="23"/>
  <c r="G87" i="19"/>
  <c r="G22" i="23"/>
  <c r="G30" i="23"/>
  <c r="G14" i="23"/>
  <c r="G6" i="23"/>
  <c r="G22" i="4"/>
  <c r="G14" i="4"/>
  <c r="G31" i="4"/>
  <c r="K85" i="19"/>
  <c r="K28" i="23"/>
  <c r="K12" i="23"/>
  <c r="K4" i="23"/>
  <c r="K28" i="25"/>
  <c r="K20" i="4"/>
  <c r="K20" i="23"/>
  <c r="H85" i="19"/>
  <c r="H28" i="23"/>
  <c r="H12" i="23"/>
  <c r="H4" i="23"/>
  <c r="H20" i="4"/>
  <c r="H20" i="23"/>
  <c r="R12" i="23"/>
  <c r="R4" i="23"/>
  <c r="R28" i="23"/>
  <c r="R12" i="4"/>
  <c r="R20" i="23"/>
  <c r="O21" i="23"/>
  <c r="O5" i="23"/>
  <c r="O29" i="23"/>
  <c r="O13" i="23"/>
  <c r="O13" i="4"/>
  <c r="L30" i="23"/>
  <c r="L14" i="23"/>
  <c r="L6" i="23"/>
  <c r="L14" i="4"/>
  <c r="L22" i="23"/>
  <c r="T30" i="23"/>
  <c r="T14" i="23"/>
  <c r="T6" i="23"/>
  <c r="T14" i="4"/>
  <c r="T22" i="23"/>
  <c r="Q23" i="23"/>
  <c r="Q31" i="23"/>
  <c r="Q7" i="23"/>
  <c r="Q15" i="23"/>
  <c r="Q15" i="4"/>
  <c r="N32" i="23"/>
  <c r="N24" i="23"/>
  <c r="N16" i="23"/>
  <c r="N8" i="23"/>
  <c r="V32" i="23"/>
  <c r="V16" i="23"/>
  <c r="V24" i="23"/>
  <c r="V8" i="23"/>
  <c r="G88" i="19"/>
  <c r="G31" i="23"/>
  <c r="G15" i="23"/>
  <c r="G7" i="23"/>
  <c r="G23" i="23"/>
  <c r="G23" i="4"/>
  <c r="G15" i="4"/>
  <c r="G32" i="4"/>
  <c r="K86" i="19"/>
  <c r="K29" i="23"/>
  <c r="K13" i="23"/>
  <c r="K5" i="23"/>
  <c r="K29" i="25"/>
  <c r="K21" i="4"/>
  <c r="K30" i="4"/>
  <c r="K21" i="23"/>
  <c r="H86" i="19"/>
  <c r="H29" i="23"/>
  <c r="H13" i="23"/>
  <c r="H5" i="23"/>
  <c r="H21" i="4"/>
  <c r="H30" i="4"/>
  <c r="H21" i="23"/>
  <c r="S28" i="23"/>
  <c r="S12" i="23"/>
  <c r="S4" i="23"/>
  <c r="S12" i="4"/>
  <c r="S20" i="23"/>
  <c r="P29" i="23"/>
  <c r="P5" i="23"/>
  <c r="P13" i="23"/>
  <c r="P13" i="4"/>
  <c r="P21" i="23"/>
  <c r="M30" i="23"/>
  <c r="M14" i="23"/>
  <c r="M6" i="23"/>
  <c r="M22" i="23"/>
  <c r="M14" i="4"/>
  <c r="U30" i="23"/>
  <c r="U14" i="23"/>
  <c r="U22" i="23"/>
  <c r="U6" i="23"/>
  <c r="U14" i="4"/>
  <c r="R23" i="23"/>
  <c r="R15" i="23"/>
  <c r="R31" i="23"/>
  <c r="R7" i="23"/>
  <c r="R15" i="4"/>
  <c r="O16" i="23"/>
  <c r="O8" i="23"/>
  <c r="O32" i="23"/>
  <c r="O16" i="4"/>
  <c r="S14" i="34" s="1"/>
  <c r="O24" i="23"/>
  <c r="G16" i="23"/>
  <c r="G32" i="23"/>
  <c r="G8" i="23"/>
  <c r="G24" i="4"/>
  <c r="G16" i="4"/>
  <c r="O13" i="34" s="1"/>
  <c r="G24" i="23"/>
  <c r="G33" i="4"/>
  <c r="K87" i="19"/>
  <c r="K30" i="23"/>
  <c r="K14" i="23"/>
  <c r="K6" i="23"/>
  <c r="K22" i="4"/>
  <c r="K30" i="25"/>
  <c r="P32" i="32" s="1"/>
  <c r="Q32" i="32" s="1"/>
  <c r="R32" i="32" s="1"/>
  <c r="S32" i="32" s="1"/>
  <c r="T32" i="32" s="1"/>
  <c r="U32" i="32" s="1"/>
  <c r="V32" i="32" s="1"/>
  <c r="W32" i="32" s="1"/>
  <c r="X32" i="32" s="1"/>
  <c r="Y32" i="32" s="1"/>
  <c r="K22" i="23"/>
  <c r="K31" i="4"/>
  <c r="H87" i="19"/>
  <c r="H30" i="23"/>
  <c r="H14" i="23"/>
  <c r="H6" i="23"/>
  <c r="H22" i="4"/>
  <c r="H31" i="4"/>
  <c r="H22" i="23"/>
  <c r="L28" i="23"/>
  <c r="L12" i="23"/>
  <c r="L20" i="23"/>
  <c r="L4" i="23"/>
  <c r="L12" i="4"/>
  <c r="T28" i="23"/>
  <c r="T20" i="23"/>
  <c r="T12" i="23"/>
  <c r="T4" i="23"/>
  <c r="T12" i="4"/>
  <c r="Q29" i="23"/>
  <c r="Q13" i="23"/>
  <c r="Q5" i="23"/>
  <c r="Q13" i="4"/>
  <c r="Q21" i="23"/>
  <c r="N30" i="23"/>
  <c r="N6" i="23"/>
  <c r="N14" i="23"/>
  <c r="N14" i="4"/>
  <c r="N22" i="23"/>
  <c r="V30" i="23"/>
  <c r="V6" i="23"/>
  <c r="V14" i="23"/>
  <c r="V22" i="23"/>
  <c r="S31" i="23"/>
  <c r="S15" i="23"/>
  <c r="S7" i="23"/>
  <c r="S15" i="4"/>
  <c r="S23" i="23"/>
  <c r="P32" i="23"/>
  <c r="P24" i="23"/>
  <c r="P16" i="23"/>
  <c r="P8" i="23"/>
  <c r="P16" i="4"/>
  <c r="T14" i="34" s="1"/>
  <c r="K88" i="19"/>
  <c r="K31" i="23"/>
  <c r="K15" i="23"/>
  <c r="K7" i="23"/>
  <c r="K23" i="4"/>
  <c r="K32" i="4"/>
  <c r="K23" i="23"/>
  <c r="H88" i="19"/>
  <c r="H31" i="23"/>
  <c r="H15" i="23"/>
  <c r="H7" i="23"/>
  <c r="H23" i="4"/>
  <c r="H32" i="4"/>
  <c r="H23" i="23"/>
  <c r="M28" i="23"/>
  <c r="M4" i="23"/>
  <c r="M12" i="23"/>
  <c r="M12" i="4"/>
  <c r="M20" i="23"/>
  <c r="U28" i="23"/>
  <c r="U4" i="23"/>
  <c r="U12" i="23"/>
  <c r="U20" i="23"/>
  <c r="R29" i="23"/>
  <c r="R13" i="23"/>
  <c r="R5" i="23"/>
  <c r="R21" i="23"/>
  <c r="R13" i="4"/>
  <c r="O14" i="23"/>
  <c r="O6" i="23"/>
  <c r="O30" i="23"/>
  <c r="O22" i="23"/>
  <c r="O14" i="4"/>
  <c r="L31" i="23"/>
  <c r="L15" i="23"/>
  <c r="L7" i="23"/>
  <c r="L15" i="4"/>
  <c r="L23" i="23"/>
  <c r="T31" i="23"/>
  <c r="T15" i="23"/>
  <c r="T7" i="23"/>
  <c r="T15" i="4"/>
  <c r="T23" i="23"/>
  <c r="Q32" i="23"/>
  <c r="Q16" i="23"/>
  <c r="Q8" i="23"/>
  <c r="Q24" i="23"/>
  <c r="K32" i="23"/>
  <c r="K16" i="23"/>
  <c r="K8" i="23"/>
  <c r="K24" i="4"/>
  <c r="K33" i="4"/>
  <c r="K24" i="23"/>
  <c r="H32" i="23"/>
  <c r="H16" i="23"/>
  <c r="H8" i="23"/>
  <c r="H24" i="4"/>
  <c r="H33" i="4"/>
  <c r="H24" i="23"/>
  <c r="N28" i="23"/>
  <c r="N20" i="23"/>
  <c r="N12" i="23"/>
  <c r="N4" i="23"/>
  <c r="N12" i="4"/>
  <c r="V28" i="23"/>
  <c r="V20" i="23"/>
  <c r="V12" i="23"/>
  <c r="V4" i="23"/>
  <c r="S5" i="23"/>
  <c r="S13" i="23"/>
  <c r="S21" i="23"/>
  <c r="S29" i="23"/>
  <c r="S13" i="4"/>
  <c r="P30" i="23"/>
  <c r="P14" i="23"/>
  <c r="P22" i="23"/>
  <c r="P6" i="23"/>
  <c r="P14" i="4"/>
  <c r="M31" i="23"/>
  <c r="M23" i="23"/>
  <c r="M15" i="23"/>
  <c r="M7" i="23"/>
  <c r="M15" i="4"/>
  <c r="U23" i="23"/>
  <c r="U31" i="23"/>
  <c r="U15" i="23"/>
  <c r="U7" i="23"/>
  <c r="U15" i="4"/>
  <c r="R32" i="23"/>
  <c r="R16" i="23"/>
  <c r="R8" i="23"/>
  <c r="R16" i="4"/>
  <c r="V14" i="34" s="1"/>
  <c r="R24" i="23"/>
  <c r="A38" i="4" l="1"/>
  <c r="G29" i="4"/>
  <c r="Y55" i="16"/>
  <c r="X55" i="16" s="1"/>
  <c r="AA55" i="16"/>
  <c r="Z55" i="16" s="1"/>
  <c r="Y7" i="18"/>
  <c r="X7" i="18" s="1"/>
  <c r="AA7" i="18"/>
  <c r="Z7" i="18" s="1"/>
  <c r="P126" i="49"/>
  <c r="AA96" i="18"/>
  <c r="Z96" i="18" s="1"/>
  <c r="Y96" i="18"/>
  <c r="X96" i="18" s="1"/>
  <c r="Y7" i="23"/>
  <c r="X7" i="23" s="1"/>
  <c r="AA7" i="23"/>
  <c r="Z7" i="23" s="1"/>
  <c r="AA28" i="23"/>
  <c r="Z28" i="23" s="1"/>
  <c r="Y28" i="23"/>
  <c r="X28" i="23" s="1"/>
  <c r="AA30" i="23"/>
  <c r="Z30" i="23" s="1"/>
  <c r="Y30" i="23"/>
  <c r="X30" i="23" s="1"/>
  <c r="Y16" i="23"/>
  <c r="X16" i="23" s="1"/>
  <c r="AA16" i="23"/>
  <c r="Z16" i="23" s="1"/>
  <c r="AA13" i="23"/>
  <c r="Z13" i="23" s="1"/>
  <c r="Y13" i="23"/>
  <c r="X13" i="23" s="1"/>
  <c r="Y52" i="16"/>
  <c r="X52" i="16" s="1"/>
  <c r="AA52" i="16"/>
  <c r="Z52" i="16" s="1"/>
  <c r="P48" i="47"/>
  <c r="AA48" i="13"/>
  <c r="Z48" i="13" s="1"/>
  <c r="Y48" i="13"/>
  <c r="X48" i="13" s="1"/>
  <c r="AA79" i="19"/>
  <c r="Z79" i="19" s="1"/>
  <c r="Y79" i="19"/>
  <c r="X79" i="19" s="1"/>
  <c r="AA52" i="13"/>
  <c r="Z52" i="13" s="1"/>
  <c r="Y52" i="13"/>
  <c r="X52" i="13" s="1"/>
  <c r="Y45" i="13"/>
  <c r="X45" i="13" s="1"/>
  <c r="AA45" i="13"/>
  <c r="Z45" i="13" s="1"/>
  <c r="Y75" i="18"/>
  <c r="X75" i="18" s="1"/>
  <c r="AA75" i="18"/>
  <c r="Z75" i="18" s="1"/>
  <c r="Y90" i="18"/>
  <c r="X90" i="18" s="1"/>
  <c r="AA90" i="18"/>
  <c r="Z90" i="18" s="1"/>
  <c r="AA6" i="18"/>
  <c r="Z6" i="18" s="1"/>
  <c r="Y6" i="18"/>
  <c r="X6" i="18" s="1"/>
  <c r="AA30" i="4"/>
  <c r="Z30" i="4" s="1"/>
  <c r="Y30" i="4"/>
  <c r="X30" i="4" s="1"/>
  <c r="Y6" i="13"/>
  <c r="X6" i="13" s="1"/>
  <c r="AA6" i="13"/>
  <c r="Z6" i="13" s="1"/>
  <c r="Y23" i="4"/>
  <c r="X23" i="4" s="1"/>
  <c r="AA23" i="4"/>
  <c r="Z23" i="4" s="1"/>
  <c r="I64" i="2"/>
  <c r="S13" i="13"/>
  <c r="G5" i="4"/>
  <c r="U63" i="17"/>
  <c r="J62" i="17"/>
  <c r="Q5" i="17"/>
  <c r="F7" i="17"/>
  <c r="U61" i="17"/>
  <c r="P95" i="13"/>
  <c r="C95" i="13"/>
  <c r="F95" i="13"/>
  <c r="M95" i="13"/>
  <c r="S93" i="13"/>
  <c r="Y45" i="16"/>
  <c r="X45" i="16" s="1"/>
  <c r="AA45" i="16"/>
  <c r="Z45" i="16" s="1"/>
  <c r="P6" i="47"/>
  <c r="AA9" i="13"/>
  <c r="Z9" i="13" s="1"/>
  <c r="Y9" i="13"/>
  <c r="X9" i="13" s="1"/>
  <c r="Y22" i="23"/>
  <c r="X22" i="23" s="1"/>
  <c r="AA22" i="23"/>
  <c r="Z22" i="23" s="1"/>
  <c r="Y60" i="13"/>
  <c r="X60" i="13" s="1"/>
  <c r="AA60" i="13"/>
  <c r="Z60" i="13" s="1"/>
  <c r="AA15" i="23"/>
  <c r="Z15" i="23" s="1"/>
  <c r="Y15" i="23"/>
  <c r="X15" i="23" s="1"/>
  <c r="Y24" i="23"/>
  <c r="X24" i="23" s="1"/>
  <c r="AA24" i="23"/>
  <c r="Z24" i="23" s="1"/>
  <c r="AA21" i="23"/>
  <c r="Z21" i="23" s="1"/>
  <c r="Y21" i="23"/>
  <c r="X21" i="23" s="1"/>
  <c r="AA6" i="19"/>
  <c r="Z6" i="19" s="1"/>
  <c r="Y6" i="19"/>
  <c r="X6" i="19" s="1"/>
  <c r="P62" i="47"/>
  <c r="Y64" i="13"/>
  <c r="X64" i="13" s="1"/>
  <c r="AA64" i="13"/>
  <c r="Z64" i="13" s="1"/>
  <c r="AA39" i="13"/>
  <c r="Z39" i="13" s="1"/>
  <c r="Y39" i="13"/>
  <c r="X39" i="13" s="1"/>
  <c r="Y80" i="19"/>
  <c r="X80" i="19" s="1"/>
  <c r="AA80" i="19"/>
  <c r="Z80" i="19" s="1"/>
  <c r="Y95" i="18"/>
  <c r="X95" i="18" s="1"/>
  <c r="AA95" i="18"/>
  <c r="Z95" i="18" s="1"/>
  <c r="Y94" i="18"/>
  <c r="X94" i="18" s="1"/>
  <c r="AA94" i="18"/>
  <c r="Z94" i="18" s="1"/>
  <c r="AA4" i="1"/>
  <c r="Z4" i="1" s="1"/>
  <c r="Y4" i="1"/>
  <c r="X4" i="1" s="1"/>
  <c r="Y6" i="1"/>
  <c r="X6" i="1" s="1"/>
  <c r="AA6" i="1"/>
  <c r="Z6" i="1" s="1"/>
  <c r="AA7" i="2"/>
  <c r="Z7" i="2" s="1"/>
  <c r="Y7" i="2"/>
  <c r="X7" i="2" s="1"/>
  <c r="Y118" i="1"/>
  <c r="X118" i="1" s="1"/>
  <c r="AA118" i="1"/>
  <c r="Z118" i="1" s="1"/>
  <c r="Y7" i="13"/>
  <c r="X7" i="13" s="1"/>
  <c r="AA7" i="13"/>
  <c r="Z7" i="13" s="1"/>
  <c r="AA31" i="4"/>
  <c r="Z31" i="4" s="1"/>
  <c r="Y31" i="4"/>
  <c r="X31" i="4" s="1"/>
  <c r="Y86" i="19"/>
  <c r="X86" i="19" s="1"/>
  <c r="AA86" i="19"/>
  <c r="Z86" i="19" s="1"/>
  <c r="C4" i="4"/>
  <c r="G86" i="17"/>
  <c r="J86" i="17"/>
  <c r="U4" i="4"/>
  <c r="L19" i="2"/>
  <c r="Q19" i="2"/>
  <c r="U14" i="31" s="1"/>
  <c r="O19" i="2"/>
  <c r="S14" i="31" s="1"/>
  <c r="S95" i="13"/>
  <c r="C6" i="4"/>
  <c r="C93" i="13"/>
  <c r="N93" i="13"/>
  <c r="B93" i="13"/>
  <c r="J94" i="13"/>
  <c r="F5" i="17"/>
  <c r="F92" i="13"/>
  <c r="P93" i="13"/>
  <c r="Q64" i="17"/>
  <c r="Q94" i="13"/>
  <c r="E93" i="13"/>
  <c r="F4" i="4"/>
  <c r="F91" i="13"/>
  <c r="Y37" i="23"/>
  <c r="X37" i="23" s="1"/>
  <c r="AA37" i="23"/>
  <c r="Z37" i="23" s="1"/>
  <c r="AA85" i="13"/>
  <c r="Z85" i="13" s="1"/>
  <c r="Y85" i="13"/>
  <c r="X85" i="13" s="1"/>
  <c r="Y55" i="4"/>
  <c r="X55" i="4" s="1"/>
  <c r="AA55" i="4"/>
  <c r="Z55" i="4" s="1"/>
  <c r="AA29" i="23"/>
  <c r="Z29" i="23" s="1"/>
  <c r="Y29" i="23"/>
  <c r="X29" i="23" s="1"/>
  <c r="P30" i="31"/>
  <c r="Y37" i="2"/>
  <c r="X37" i="2" s="1"/>
  <c r="AA37" i="2"/>
  <c r="Z37" i="2" s="1"/>
  <c r="Y5" i="19"/>
  <c r="X5" i="19" s="1"/>
  <c r="AA5" i="19"/>
  <c r="Z5" i="19" s="1"/>
  <c r="Y46" i="13"/>
  <c r="X46" i="13" s="1"/>
  <c r="AA46" i="13"/>
  <c r="Z46" i="13" s="1"/>
  <c r="Y91" i="18"/>
  <c r="X91" i="18" s="1"/>
  <c r="AA91" i="18"/>
  <c r="Z91" i="18" s="1"/>
  <c r="P102" i="51"/>
  <c r="AA102" i="17"/>
  <c r="Z102" i="17" s="1"/>
  <c r="Y102" i="17"/>
  <c r="X102" i="17" s="1"/>
  <c r="Y4" i="2"/>
  <c r="X4" i="2" s="1"/>
  <c r="AA4" i="2"/>
  <c r="Z4" i="2" s="1"/>
  <c r="Y8" i="2"/>
  <c r="X8" i="2" s="1"/>
  <c r="AA8" i="2"/>
  <c r="Z8" i="2" s="1"/>
  <c r="Y119" i="1"/>
  <c r="X119" i="1" s="1"/>
  <c r="AA119" i="1"/>
  <c r="Z119" i="1" s="1"/>
  <c r="AA87" i="19"/>
  <c r="Z87" i="19" s="1"/>
  <c r="Y87" i="19"/>
  <c r="X87" i="19" s="1"/>
  <c r="T64" i="2"/>
  <c r="X54" i="31" s="1"/>
  <c r="AA21" i="4"/>
  <c r="Z21" i="4" s="1"/>
  <c r="Y21" i="4"/>
  <c r="X21" i="4" s="1"/>
  <c r="C85" i="17"/>
  <c r="S5" i="17"/>
  <c r="G62" i="17"/>
  <c r="J5" i="4"/>
  <c r="G7" i="4"/>
  <c r="O95" i="13"/>
  <c r="P5" i="4"/>
  <c r="P92" i="13"/>
  <c r="O5" i="17"/>
  <c r="O92" i="13"/>
  <c r="S85" i="17"/>
  <c r="S91" i="13"/>
  <c r="U92" i="13"/>
  <c r="R94" i="13"/>
  <c r="F6" i="17"/>
  <c r="F93" i="13"/>
  <c r="R92" i="13"/>
  <c r="O94" i="13"/>
  <c r="AA44" i="16"/>
  <c r="Z44" i="16" s="1"/>
  <c r="Y44" i="16"/>
  <c r="X44" i="16" s="1"/>
  <c r="AA38" i="23"/>
  <c r="Z38" i="23" s="1"/>
  <c r="Y38" i="23"/>
  <c r="X38" i="23" s="1"/>
  <c r="Q95" i="13"/>
  <c r="D95" i="13"/>
  <c r="AA56" i="4"/>
  <c r="Z56" i="4" s="1"/>
  <c r="Y56" i="4"/>
  <c r="X56" i="4" s="1"/>
  <c r="Y83" i="13"/>
  <c r="X83" i="13" s="1"/>
  <c r="AA83" i="13"/>
  <c r="Z83" i="13" s="1"/>
  <c r="AA92" i="18"/>
  <c r="Z92" i="18" s="1"/>
  <c r="Y92" i="18"/>
  <c r="X92" i="18" s="1"/>
  <c r="Y63" i="4"/>
  <c r="X63" i="4" s="1"/>
  <c r="AA63" i="4"/>
  <c r="Z63" i="4" s="1"/>
  <c r="Y22" i="4"/>
  <c r="X22" i="4" s="1"/>
  <c r="AA22" i="4"/>
  <c r="Z22" i="4" s="1"/>
  <c r="Y23" i="23"/>
  <c r="X23" i="23" s="1"/>
  <c r="AA23" i="23"/>
  <c r="Z23" i="23" s="1"/>
  <c r="Y14" i="4"/>
  <c r="X14" i="4" s="1"/>
  <c r="AA14" i="4"/>
  <c r="Z14" i="4" s="1"/>
  <c r="K29" i="4"/>
  <c r="AA8" i="19"/>
  <c r="Z8" i="19" s="1"/>
  <c r="Y8" i="19"/>
  <c r="X8" i="19" s="1"/>
  <c r="AA56" i="16"/>
  <c r="Z56" i="16" s="1"/>
  <c r="Y56" i="16"/>
  <c r="X56" i="16" s="1"/>
  <c r="Y38" i="13"/>
  <c r="X38" i="13" s="1"/>
  <c r="AA38" i="13"/>
  <c r="Z38" i="13" s="1"/>
  <c r="Y36" i="13"/>
  <c r="X36" i="13" s="1"/>
  <c r="AA36" i="13"/>
  <c r="Z36" i="13" s="1"/>
  <c r="AA77" i="19"/>
  <c r="Z77" i="19" s="1"/>
  <c r="Y77" i="19"/>
  <c r="X77" i="19" s="1"/>
  <c r="AA78" i="19"/>
  <c r="Z78" i="19" s="1"/>
  <c r="Y78" i="19"/>
  <c r="X78" i="19" s="1"/>
  <c r="AA101" i="17"/>
  <c r="Z101" i="17" s="1"/>
  <c r="Y101" i="17"/>
  <c r="X101" i="17" s="1"/>
  <c r="P118" i="49"/>
  <c r="AA73" i="18"/>
  <c r="Z73" i="18" s="1"/>
  <c r="Y73" i="18"/>
  <c r="X73" i="18" s="1"/>
  <c r="P110" i="51"/>
  <c r="AA111" i="17"/>
  <c r="Z111" i="17" s="1"/>
  <c r="Y111" i="17"/>
  <c r="X111" i="17" s="1"/>
  <c r="AA121" i="1"/>
  <c r="Z121" i="1" s="1"/>
  <c r="Y121" i="1"/>
  <c r="X121" i="1" s="1"/>
  <c r="P54" i="31"/>
  <c r="J64" i="2"/>
  <c r="AA29" i="4"/>
  <c r="Z29" i="4" s="1"/>
  <c r="Y29" i="4"/>
  <c r="X29" i="4" s="1"/>
  <c r="S62" i="17"/>
  <c r="C62" i="17"/>
  <c r="G5" i="17"/>
  <c r="G64" i="17"/>
  <c r="U4" i="17"/>
  <c r="B95" i="13"/>
  <c r="R19" i="2"/>
  <c r="V14" i="31" s="1"/>
  <c r="U19" i="2"/>
  <c r="Y14" i="31" s="1"/>
  <c r="J19" i="2"/>
  <c r="M85" i="17"/>
  <c r="M91" i="13"/>
  <c r="U94" i="13"/>
  <c r="T85" i="17"/>
  <c r="T91" i="13"/>
  <c r="T7" i="4"/>
  <c r="T94" i="13"/>
  <c r="E5" i="17"/>
  <c r="E92" i="13"/>
  <c r="O6" i="17"/>
  <c r="O93" i="13"/>
  <c r="P61" i="17"/>
  <c r="P91" i="13"/>
  <c r="B62" i="17"/>
  <c r="B92" i="13"/>
  <c r="T6" i="4"/>
  <c r="T93" i="13"/>
  <c r="Q61" i="17"/>
  <c r="Q91" i="13"/>
  <c r="Y48" i="16"/>
  <c r="X48" i="16" s="1"/>
  <c r="AA48" i="16"/>
  <c r="Z48" i="16" s="1"/>
  <c r="AA57" i="4"/>
  <c r="Z57" i="4" s="1"/>
  <c r="Y57" i="4"/>
  <c r="X57" i="4" s="1"/>
  <c r="Y87" i="13"/>
  <c r="X87" i="13" s="1"/>
  <c r="AA87" i="13"/>
  <c r="Z87" i="13" s="1"/>
  <c r="AA39" i="23"/>
  <c r="Z39" i="23" s="1"/>
  <c r="Y39" i="23"/>
  <c r="X39" i="23" s="1"/>
  <c r="AA81" i="19"/>
  <c r="Z81" i="19" s="1"/>
  <c r="Y81" i="19"/>
  <c r="X81" i="19" s="1"/>
  <c r="Y62" i="13"/>
  <c r="X62" i="13" s="1"/>
  <c r="AA62" i="13"/>
  <c r="Z62" i="13" s="1"/>
  <c r="P6" i="53"/>
  <c r="Y7" i="26"/>
  <c r="X7" i="26" s="1"/>
  <c r="AA7" i="26"/>
  <c r="Z7" i="26" s="1"/>
  <c r="P14" i="34"/>
  <c r="AA13" i="4"/>
  <c r="Z13" i="4" s="1"/>
  <c r="Y13" i="4"/>
  <c r="X13" i="4" s="1"/>
  <c r="P6" i="52"/>
  <c r="AA9" i="19"/>
  <c r="Z9" i="19" s="1"/>
  <c r="Y9" i="19"/>
  <c r="X9" i="19" s="1"/>
  <c r="AA63" i="13"/>
  <c r="Z63" i="13" s="1"/>
  <c r="Y63" i="13"/>
  <c r="X63" i="13" s="1"/>
  <c r="Y54" i="13"/>
  <c r="X54" i="13" s="1"/>
  <c r="AA54" i="13"/>
  <c r="Z54" i="13" s="1"/>
  <c r="Y44" i="13"/>
  <c r="X44" i="13" s="1"/>
  <c r="AA44" i="13"/>
  <c r="Z44" i="13" s="1"/>
  <c r="Y61" i="13"/>
  <c r="X61" i="13" s="1"/>
  <c r="AA61" i="13"/>
  <c r="Z61" i="13" s="1"/>
  <c r="AA110" i="17"/>
  <c r="Z110" i="17" s="1"/>
  <c r="Y110" i="17"/>
  <c r="X110" i="17" s="1"/>
  <c r="AA78" i="18"/>
  <c r="Z78" i="18" s="1"/>
  <c r="Y78" i="18"/>
  <c r="X78" i="18" s="1"/>
  <c r="Y74" i="18"/>
  <c r="X74" i="18" s="1"/>
  <c r="AA74" i="18"/>
  <c r="Z74" i="18" s="1"/>
  <c r="Y6" i="2"/>
  <c r="X6" i="2" s="1"/>
  <c r="AA6" i="2"/>
  <c r="Z6" i="2" s="1"/>
  <c r="Y122" i="1"/>
  <c r="X122" i="1" s="1"/>
  <c r="AA122" i="1"/>
  <c r="Z122" i="1" s="1"/>
  <c r="Y66" i="4"/>
  <c r="X66" i="4" s="1"/>
  <c r="AA66" i="4"/>
  <c r="Z66" i="4" s="1"/>
  <c r="AA120" i="1"/>
  <c r="Z120" i="1" s="1"/>
  <c r="Y120" i="1"/>
  <c r="X120" i="1" s="1"/>
  <c r="M64" i="2"/>
  <c r="Q54" i="31" s="1"/>
  <c r="S64" i="2"/>
  <c r="W54" i="31" s="1"/>
  <c r="AA85" i="19"/>
  <c r="Z85" i="19" s="1"/>
  <c r="Y85" i="19"/>
  <c r="X85" i="19" s="1"/>
  <c r="C4" i="17"/>
  <c r="S86" i="17"/>
  <c r="J5" i="17"/>
  <c r="S19" i="2"/>
  <c r="W14" i="31" s="1"/>
  <c r="T19" i="2"/>
  <c r="X14" i="31" s="1"/>
  <c r="P19" i="2"/>
  <c r="T14" i="31" s="1"/>
  <c r="AA25" i="4"/>
  <c r="Z25" i="4" s="1"/>
  <c r="Y25" i="4"/>
  <c r="X25" i="4" s="1"/>
  <c r="H19" i="2"/>
  <c r="J15" i="31" s="1"/>
  <c r="K15" i="31" s="1"/>
  <c r="L15" i="31" s="1"/>
  <c r="M15" i="31" s="1"/>
  <c r="N15" i="31" s="1"/>
  <c r="O15" i="31" s="1"/>
  <c r="E91" i="13"/>
  <c r="M94" i="13"/>
  <c r="L4" i="17"/>
  <c r="L91" i="13"/>
  <c r="O91" i="13"/>
  <c r="L93" i="13"/>
  <c r="AA46" i="16"/>
  <c r="Z46" i="16" s="1"/>
  <c r="Y46" i="16"/>
  <c r="X46" i="16" s="1"/>
  <c r="Y58" i="4"/>
  <c r="X58" i="4" s="1"/>
  <c r="AA58" i="4"/>
  <c r="Z58" i="4" s="1"/>
  <c r="U12" i="4"/>
  <c r="AA12" i="4" s="1"/>
  <c r="Z12" i="4" s="1"/>
  <c r="AA20" i="23"/>
  <c r="Z20" i="23" s="1"/>
  <c r="Y20" i="23"/>
  <c r="X20" i="23" s="1"/>
  <c r="AA6" i="23"/>
  <c r="Z6" i="23" s="1"/>
  <c r="Y6" i="23"/>
  <c r="X6" i="23" s="1"/>
  <c r="G13" i="4"/>
  <c r="AA8" i="23"/>
  <c r="Z8" i="23" s="1"/>
  <c r="Y8" i="23"/>
  <c r="X8" i="23" s="1"/>
  <c r="Y7" i="19"/>
  <c r="X7" i="19" s="1"/>
  <c r="AA7" i="19"/>
  <c r="Z7" i="19" s="1"/>
  <c r="P55" i="47"/>
  <c r="Y56" i="13"/>
  <c r="X56" i="13" s="1"/>
  <c r="AA56" i="13"/>
  <c r="Z56" i="13" s="1"/>
  <c r="AA55" i="13"/>
  <c r="Z55" i="13" s="1"/>
  <c r="Y55" i="13"/>
  <c r="X55" i="13" s="1"/>
  <c r="AA53" i="13"/>
  <c r="Z53" i="13" s="1"/>
  <c r="Y53" i="13"/>
  <c r="X53" i="13" s="1"/>
  <c r="AA4" i="18"/>
  <c r="Z4" i="18" s="1"/>
  <c r="Y4" i="18"/>
  <c r="X4" i="18" s="1"/>
  <c r="AA76" i="18"/>
  <c r="Z76" i="18" s="1"/>
  <c r="Y76" i="18"/>
  <c r="X76" i="18" s="1"/>
  <c r="AA93" i="18"/>
  <c r="Z93" i="18" s="1"/>
  <c r="Y93" i="18"/>
  <c r="X93" i="18" s="1"/>
  <c r="Y8" i="1"/>
  <c r="X8" i="1" s="1"/>
  <c r="AA8" i="1"/>
  <c r="Z8" i="1" s="1"/>
  <c r="AA7" i="1"/>
  <c r="Z7" i="1" s="1"/>
  <c r="Y7" i="1"/>
  <c r="X7" i="1" s="1"/>
  <c r="AA5" i="2"/>
  <c r="Z5" i="2" s="1"/>
  <c r="Y5" i="2"/>
  <c r="X5" i="2" s="1"/>
  <c r="AA67" i="4"/>
  <c r="Z67" i="4" s="1"/>
  <c r="Y67" i="4"/>
  <c r="X67" i="4" s="1"/>
  <c r="Y65" i="4"/>
  <c r="X65" i="4" s="1"/>
  <c r="AA65" i="4"/>
  <c r="Z65" i="4" s="1"/>
  <c r="Y78" i="54"/>
  <c r="Y78" i="55"/>
  <c r="Y78" i="53"/>
  <c r="Y78" i="52"/>
  <c r="M76" i="53"/>
  <c r="M76" i="52"/>
  <c r="M76" i="54"/>
  <c r="M76" i="55"/>
  <c r="Y33" i="4"/>
  <c r="X33" i="4" s="1"/>
  <c r="AA33" i="4"/>
  <c r="Z33" i="4" s="1"/>
  <c r="P80" i="55"/>
  <c r="Q80" i="55" s="1"/>
  <c r="R80" i="55" s="1"/>
  <c r="S80" i="55" s="1"/>
  <c r="T80" i="55" s="1"/>
  <c r="U80" i="55" s="1"/>
  <c r="V80" i="55" s="1"/>
  <c r="W80" i="55" s="1"/>
  <c r="X80" i="55" s="1"/>
  <c r="Y80" i="55" s="1"/>
  <c r="P80" i="53"/>
  <c r="Q80" i="53" s="1"/>
  <c r="R80" i="53" s="1"/>
  <c r="S80" i="53" s="1"/>
  <c r="T80" i="53" s="1"/>
  <c r="U80" i="53" s="1"/>
  <c r="V80" i="53" s="1"/>
  <c r="W80" i="53" s="1"/>
  <c r="X80" i="53" s="1"/>
  <c r="Y80" i="53" s="1"/>
  <c r="P80" i="54"/>
  <c r="Q80" i="54" s="1"/>
  <c r="R80" i="54" s="1"/>
  <c r="S80" i="54" s="1"/>
  <c r="T80" i="54" s="1"/>
  <c r="U80" i="54" s="1"/>
  <c r="V80" i="54" s="1"/>
  <c r="W80" i="54" s="1"/>
  <c r="X80" i="54" s="1"/>
  <c r="Y80" i="54" s="1"/>
  <c r="P80" i="52"/>
  <c r="Q80" i="52" s="1"/>
  <c r="R80" i="52" s="1"/>
  <c r="S80" i="52" s="1"/>
  <c r="T80" i="52" s="1"/>
  <c r="U80" i="52" s="1"/>
  <c r="V80" i="52" s="1"/>
  <c r="W80" i="52" s="1"/>
  <c r="X80" i="52" s="1"/>
  <c r="Y80" i="52" s="1"/>
  <c r="AA32" i="4"/>
  <c r="Z32" i="4" s="1"/>
  <c r="Y32" i="4"/>
  <c r="X32" i="4" s="1"/>
  <c r="Y20" i="4"/>
  <c r="X20" i="4" s="1"/>
  <c r="AA20" i="4"/>
  <c r="Z20" i="4" s="1"/>
  <c r="H64" i="2"/>
  <c r="J55" i="31" s="1"/>
  <c r="K55" i="31" s="1"/>
  <c r="L55" i="31" s="1"/>
  <c r="M55" i="31" s="1"/>
  <c r="N55" i="31" s="1"/>
  <c r="O55" i="31" s="1"/>
  <c r="D8" i="4"/>
  <c r="L4" i="34" s="1"/>
  <c r="G7" i="17"/>
  <c r="N95" i="13"/>
  <c r="U95" i="13"/>
  <c r="M19" i="2"/>
  <c r="Q14" i="31" s="1"/>
  <c r="N64" i="17"/>
  <c r="N94" i="13"/>
  <c r="Y94" i="13" s="1"/>
  <c r="X94" i="13" s="1"/>
  <c r="AA40" i="23"/>
  <c r="Z40" i="23" s="1"/>
  <c r="Y40" i="23"/>
  <c r="X40" i="23" s="1"/>
  <c r="P38" i="43"/>
  <c r="P22" i="34"/>
  <c r="Y26" i="4"/>
  <c r="X26" i="4" s="1"/>
  <c r="AA26" i="4"/>
  <c r="Z26" i="4" s="1"/>
  <c r="AA86" i="13"/>
  <c r="Z86" i="13" s="1"/>
  <c r="Y86" i="13"/>
  <c r="X86" i="13" s="1"/>
  <c r="Y31" i="23"/>
  <c r="X31" i="23" s="1"/>
  <c r="AA31" i="23"/>
  <c r="Z31" i="23" s="1"/>
  <c r="Y12" i="4"/>
  <c r="X12" i="4" s="1"/>
  <c r="AA54" i="16"/>
  <c r="Z54" i="16" s="1"/>
  <c r="Y54" i="16"/>
  <c r="X54" i="16" s="1"/>
  <c r="AA64" i="4"/>
  <c r="Z64" i="4" s="1"/>
  <c r="Y64" i="4"/>
  <c r="X64" i="4" s="1"/>
  <c r="Y5" i="13"/>
  <c r="X5" i="13" s="1"/>
  <c r="AA5" i="13"/>
  <c r="Z5" i="13" s="1"/>
  <c r="Y4" i="23"/>
  <c r="X4" i="23" s="1"/>
  <c r="AA4" i="23"/>
  <c r="Z4" i="23" s="1"/>
  <c r="Y15" i="4"/>
  <c r="X15" i="4" s="1"/>
  <c r="AA15" i="4"/>
  <c r="Z15" i="4" s="1"/>
  <c r="AA12" i="23"/>
  <c r="Z12" i="23" s="1"/>
  <c r="Y12" i="23"/>
  <c r="X12" i="23" s="1"/>
  <c r="AA14" i="23"/>
  <c r="Z14" i="23" s="1"/>
  <c r="Y14" i="23"/>
  <c r="X14" i="23" s="1"/>
  <c r="H29" i="4"/>
  <c r="AA32" i="23"/>
  <c r="Z32" i="23" s="1"/>
  <c r="Y32" i="23"/>
  <c r="X32" i="23" s="1"/>
  <c r="AA5" i="23"/>
  <c r="Z5" i="23" s="1"/>
  <c r="Y5" i="23"/>
  <c r="X5" i="23" s="1"/>
  <c r="AA4" i="19"/>
  <c r="Z4" i="19" s="1"/>
  <c r="Y4" i="19"/>
  <c r="X4" i="19" s="1"/>
  <c r="AA53" i="16"/>
  <c r="Z53" i="16" s="1"/>
  <c r="Y53" i="16"/>
  <c r="X53" i="16" s="1"/>
  <c r="P38" i="47"/>
  <c r="AA40" i="13"/>
  <c r="Z40" i="13" s="1"/>
  <c r="Y40" i="13"/>
  <c r="X40" i="13" s="1"/>
  <c r="AA47" i="13"/>
  <c r="Z47" i="13" s="1"/>
  <c r="Y47" i="13"/>
  <c r="X47" i="13" s="1"/>
  <c r="Y37" i="13"/>
  <c r="X37" i="13" s="1"/>
  <c r="AA37" i="13"/>
  <c r="Z37" i="13" s="1"/>
  <c r="AA5" i="18"/>
  <c r="Z5" i="18" s="1"/>
  <c r="Y5" i="18"/>
  <c r="X5" i="18" s="1"/>
  <c r="P6" i="49"/>
  <c r="Y8" i="18"/>
  <c r="X8" i="18" s="1"/>
  <c r="AA8" i="18"/>
  <c r="Z8" i="18" s="1"/>
  <c r="AA77" i="18"/>
  <c r="Z77" i="18" s="1"/>
  <c r="Y77" i="18"/>
  <c r="X77" i="18" s="1"/>
  <c r="Y5" i="1"/>
  <c r="X5" i="1" s="1"/>
  <c r="AA5" i="1"/>
  <c r="Z5" i="1" s="1"/>
  <c r="Y4" i="13"/>
  <c r="X4" i="13" s="1"/>
  <c r="AA4" i="13"/>
  <c r="Z4" i="13" s="1"/>
  <c r="Y24" i="4"/>
  <c r="X24" i="4" s="1"/>
  <c r="AA24" i="4"/>
  <c r="Z24" i="4" s="1"/>
  <c r="Y8" i="13"/>
  <c r="X8" i="13" s="1"/>
  <c r="AA8" i="13"/>
  <c r="Z8" i="13" s="1"/>
  <c r="K64" i="2"/>
  <c r="P56" i="31" s="1"/>
  <c r="Q56" i="31" s="1"/>
  <c r="R56" i="31" s="1"/>
  <c r="S56" i="31" s="1"/>
  <c r="T56" i="31" s="1"/>
  <c r="U56" i="31" s="1"/>
  <c r="V56" i="31" s="1"/>
  <c r="W56" i="31" s="1"/>
  <c r="X56" i="31" s="1"/>
  <c r="Y56" i="31" s="1"/>
  <c r="Y88" i="19"/>
  <c r="X88" i="19" s="1"/>
  <c r="AA88" i="19"/>
  <c r="Z88" i="19" s="1"/>
  <c r="Q64" i="2"/>
  <c r="U54" i="31" s="1"/>
  <c r="D65" i="17"/>
  <c r="L60" i="51" s="1"/>
  <c r="S5" i="4"/>
  <c r="U85" i="17"/>
  <c r="K19" i="2"/>
  <c r="P16" i="31" s="1"/>
  <c r="Q16" i="31" s="1"/>
  <c r="R16" i="31" s="1"/>
  <c r="S16" i="31" s="1"/>
  <c r="T16" i="31" s="1"/>
  <c r="U16" i="31" s="1"/>
  <c r="V16" i="31" s="1"/>
  <c r="W16" i="31" s="1"/>
  <c r="X16" i="31" s="1"/>
  <c r="Y16" i="31" s="1"/>
  <c r="AA89" i="19"/>
  <c r="Z89" i="19" s="1"/>
  <c r="Y89" i="19"/>
  <c r="X89" i="19" s="1"/>
  <c r="T95" i="13"/>
  <c r="V19" i="2"/>
  <c r="F88" i="17"/>
  <c r="F94" i="13"/>
  <c r="R63" i="17"/>
  <c r="R93" i="13"/>
  <c r="AA47" i="16"/>
  <c r="Z47" i="16" s="1"/>
  <c r="Y47" i="16"/>
  <c r="X47" i="16" s="1"/>
  <c r="Y84" i="13"/>
  <c r="X84" i="13" s="1"/>
  <c r="AA84" i="13"/>
  <c r="Z84" i="13" s="1"/>
  <c r="AA59" i="4"/>
  <c r="Z59" i="4" s="1"/>
  <c r="Y59" i="4"/>
  <c r="X59" i="4" s="1"/>
  <c r="AA36" i="23"/>
  <c r="Z36" i="23" s="1"/>
  <c r="Y36" i="23"/>
  <c r="X36" i="23" s="1"/>
  <c r="Y38" i="16"/>
  <c r="X38" i="16" s="1"/>
  <c r="AA38" i="16"/>
  <c r="Z38" i="16" s="1"/>
  <c r="Y39" i="16"/>
  <c r="X39" i="16" s="1"/>
  <c r="AA39" i="16"/>
  <c r="Z39" i="16" s="1"/>
  <c r="Y29" i="16"/>
  <c r="X29" i="16" s="1"/>
  <c r="AA29" i="16"/>
  <c r="Z29" i="16" s="1"/>
  <c r="AA28" i="16"/>
  <c r="Z28" i="16" s="1"/>
  <c r="Y28" i="16"/>
  <c r="X28" i="16" s="1"/>
  <c r="Y21" i="16"/>
  <c r="X21" i="16" s="1"/>
  <c r="AA21" i="16"/>
  <c r="Z21" i="16" s="1"/>
  <c r="AA20" i="16"/>
  <c r="Z20" i="16" s="1"/>
  <c r="Y20" i="16"/>
  <c r="X20" i="16" s="1"/>
  <c r="AA30" i="16"/>
  <c r="Z30" i="16" s="1"/>
  <c r="Y30" i="16"/>
  <c r="X30" i="16" s="1"/>
  <c r="AA31" i="16"/>
  <c r="Z31" i="16" s="1"/>
  <c r="Y31" i="16"/>
  <c r="X31" i="16" s="1"/>
  <c r="AA37" i="16"/>
  <c r="Z37" i="16" s="1"/>
  <c r="Y37" i="16"/>
  <c r="X37" i="16" s="1"/>
  <c r="AA22" i="16"/>
  <c r="Z22" i="16" s="1"/>
  <c r="Y22" i="16"/>
  <c r="X22" i="16" s="1"/>
  <c r="Y36" i="16"/>
  <c r="X36" i="16" s="1"/>
  <c r="AA36" i="16"/>
  <c r="Z36" i="16" s="1"/>
  <c r="Y23" i="16"/>
  <c r="X23" i="16" s="1"/>
  <c r="AA23" i="16"/>
  <c r="Z23" i="16" s="1"/>
  <c r="P38" i="44"/>
  <c r="P30" i="44"/>
  <c r="P22" i="44"/>
  <c r="L65" i="17"/>
  <c r="U7" i="17"/>
  <c r="F7" i="4"/>
  <c r="G16" i="13"/>
  <c r="O13" i="47" s="1"/>
  <c r="N88" i="17"/>
  <c r="T7" i="17"/>
  <c r="T61" i="17"/>
  <c r="O63" i="17"/>
  <c r="B86" i="17"/>
  <c r="G15" i="13"/>
  <c r="U64" i="17"/>
  <c r="N15" i="13"/>
  <c r="M61" i="17"/>
  <c r="G8" i="17"/>
  <c r="O5" i="51" s="1"/>
  <c r="E5" i="4"/>
  <c r="Q4" i="4"/>
  <c r="P85" i="17"/>
  <c r="M88" i="17"/>
  <c r="L4" i="4"/>
  <c r="O4" i="17"/>
  <c r="T6" i="17"/>
  <c r="U7" i="4"/>
  <c r="E85" i="17"/>
  <c r="T4" i="4"/>
  <c r="E86" i="17"/>
  <c r="O87" i="17"/>
  <c r="B5" i="17"/>
  <c r="U88" i="17"/>
  <c r="M12" i="13"/>
  <c r="E61" i="17"/>
  <c r="G8" i="4"/>
  <c r="O5" i="34" s="1"/>
  <c r="T88" i="17"/>
  <c r="E62" i="17"/>
  <c r="G14" i="13"/>
  <c r="Q4" i="17"/>
  <c r="P4" i="4"/>
  <c r="L87" i="17"/>
  <c r="U15" i="13"/>
  <c r="N7" i="17"/>
  <c r="M4" i="4"/>
  <c r="T64" i="17"/>
  <c r="T4" i="17"/>
  <c r="O6" i="4"/>
  <c r="K6" i="4"/>
  <c r="P4" i="17"/>
  <c r="M7" i="4"/>
  <c r="G13" i="13"/>
  <c r="O85" i="17"/>
  <c r="T87" i="17"/>
  <c r="L63" i="17"/>
  <c r="N12" i="13"/>
  <c r="E4" i="17"/>
  <c r="G65" i="17"/>
  <c r="O61" i="51" s="1"/>
  <c r="N13" i="13"/>
  <c r="B5" i="4"/>
  <c r="T63" i="17"/>
  <c r="M4" i="17"/>
  <c r="G12" i="13"/>
  <c r="P87" i="17"/>
  <c r="Q7" i="4"/>
  <c r="N6" i="4"/>
  <c r="F61" i="17"/>
  <c r="C87" i="17"/>
  <c r="P63" i="17"/>
  <c r="J64" i="17"/>
  <c r="N14" i="13"/>
  <c r="E6" i="4"/>
  <c r="F85" i="17"/>
  <c r="C63" i="17"/>
  <c r="N65" i="19"/>
  <c r="Q7" i="17"/>
  <c r="N6" i="17"/>
  <c r="F4" i="17"/>
  <c r="C6" i="17"/>
  <c r="B87" i="17"/>
  <c r="P6" i="4"/>
  <c r="E63" i="17"/>
  <c r="R6" i="17"/>
  <c r="F86" i="17"/>
  <c r="B6" i="17"/>
  <c r="J7" i="17"/>
  <c r="Q88" i="17"/>
  <c r="N87" i="17"/>
  <c r="O86" i="17"/>
  <c r="U86" i="17"/>
  <c r="E89" i="17"/>
  <c r="M84" i="51" s="1"/>
  <c r="O7" i="4"/>
  <c r="P5" i="17"/>
  <c r="O62" i="17"/>
  <c r="U62" i="17"/>
  <c r="R5" i="17"/>
  <c r="O64" i="17"/>
  <c r="S6" i="17"/>
  <c r="O5" i="4"/>
  <c r="R88" i="17"/>
  <c r="F6" i="4"/>
  <c r="H93" i="13"/>
  <c r="O13" i="13"/>
  <c r="U5" i="4"/>
  <c r="R64" i="17"/>
  <c r="F63" i="17"/>
  <c r="P86" i="17"/>
  <c r="S14" i="13"/>
  <c r="F87" i="17"/>
  <c r="R62" i="17"/>
  <c r="O7" i="17"/>
  <c r="P62" i="17"/>
  <c r="H46" i="18"/>
  <c r="J56" i="49" s="1"/>
  <c r="K56" i="49" s="1"/>
  <c r="L56" i="49" s="1"/>
  <c r="M56" i="49" s="1"/>
  <c r="N56" i="49" s="1"/>
  <c r="O56" i="49" s="1"/>
  <c r="U5" i="17"/>
  <c r="R7" i="4"/>
  <c r="R86" i="17"/>
  <c r="P46" i="18"/>
  <c r="T55" i="49" s="1"/>
  <c r="I93" i="13"/>
  <c r="J17" i="9"/>
  <c r="M5" i="4"/>
  <c r="B64" i="17"/>
  <c r="C86" i="17"/>
  <c r="S61" i="17"/>
  <c r="S64" i="17"/>
  <c r="B88" i="17"/>
  <c r="L5" i="17"/>
  <c r="Q26" i="2"/>
  <c r="S88" i="17"/>
  <c r="M5" i="17"/>
  <c r="B7" i="17"/>
  <c r="C5" i="17"/>
  <c r="K91" i="13"/>
  <c r="J16" i="9"/>
  <c r="H94" i="13"/>
  <c r="D88" i="17"/>
  <c r="S4" i="4"/>
  <c r="S7" i="4"/>
  <c r="L86" i="17"/>
  <c r="H92" i="13"/>
  <c r="G58" i="2"/>
  <c r="D64" i="17"/>
  <c r="S4" i="17"/>
  <c r="M86" i="17"/>
  <c r="L62" i="17"/>
  <c r="S7" i="17"/>
  <c r="M62" i="17"/>
  <c r="B7" i="4"/>
  <c r="C5" i="4"/>
  <c r="U13" i="13"/>
  <c r="R16" i="13"/>
  <c r="V14" i="47" s="1"/>
  <c r="H14" i="4"/>
  <c r="N8" i="17"/>
  <c r="R6" i="51" s="1"/>
  <c r="M70" i="13"/>
  <c r="Q86" i="47" s="1"/>
  <c r="H13" i="4"/>
  <c r="L89" i="17"/>
  <c r="O70" i="13"/>
  <c r="S86" i="47" s="1"/>
  <c r="E8" i="4"/>
  <c r="M4" i="34" s="1"/>
  <c r="R15" i="13"/>
  <c r="U12" i="13"/>
  <c r="R51" i="19"/>
  <c r="U58" i="2"/>
  <c r="R13" i="13"/>
  <c r="H65" i="19"/>
  <c r="R12" i="13"/>
  <c r="R14" i="13"/>
  <c r="H18" i="2"/>
  <c r="U14" i="13"/>
  <c r="O14" i="13"/>
  <c r="J65" i="17"/>
  <c r="L14" i="13"/>
  <c r="L15" i="13"/>
  <c r="E8" i="17"/>
  <c r="M4" i="51" s="1"/>
  <c r="L12" i="13"/>
  <c r="J89" i="17"/>
  <c r="O15" i="13"/>
  <c r="S89" i="17"/>
  <c r="W86" i="51" s="1"/>
  <c r="J8" i="4"/>
  <c r="J14" i="13"/>
  <c r="L13" i="13"/>
  <c r="O12" i="13"/>
  <c r="P40" i="4"/>
  <c r="Q38" i="4"/>
  <c r="O40" i="4"/>
  <c r="V40" i="4"/>
  <c r="T38" i="4"/>
  <c r="M40" i="4"/>
  <c r="K41" i="4"/>
  <c r="P50" i="34" s="1"/>
  <c r="Q50" i="34" s="1"/>
  <c r="R50" i="34" s="1"/>
  <c r="S50" i="34" s="1"/>
  <c r="T50" i="34" s="1"/>
  <c r="U50" i="34" s="1"/>
  <c r="V50" i="34" s="1"/>
  <c r="W50" i="34" s="1"/>
  <c r="X50" i="34" s="1"/>
  <c r="Y50" i="34" s="1"/>
  <c r="O39" i="4"/>
  <c r="H39" i="4"/>
  <c r="S37" i="4"/>
  <c r="Q40" i="4"/>
  <c r="V66" i="19"/>
  <c r="D89" i="17"/>
  <c r="L84" i="51" s="1"/>
  <c r="S69" i="13"/>
  <c r="W78" i="47" s="1"/>
  <c r="Q8" i="17"/>
  <c r="U6" i="51" s="1"/>
  <c r="H37" i="4"/>
  <c r="G39" i="4"/>
  <c r="N38" i="4"/>
  <c r="H40" i="4"/>
  <c r="G38" i="4"/>
  <c r="M38" i="4"/>
  <c r="V37" i="4"/>
  <c r="Q41" i="4"/>
  <c r="U48" i="34" s="1"/>
  <c r="M37" i="4"/>
  <c r="G40" i="4"/>
  <c r="O38" i="4"/>
  <c r="G66" i="19"/>
  <c r="F66" i="19"/>
  <c r="L8" i="4"/>
  <c r="S65" i="17"/>
  <c r="W62" i="51" s="1"/>
  <c r="J18" i="2"/>
  <c r="P41" i="4"/>
  <c r="T48" i="34" s="1"/>
  <c r="N40" i="4"/>
  <c r="K40" i="4"/>
  <c r="N39" i="4"/>
  <c r="O41" i="4"/>
  <c r="S48" i="34" s="1"/>
  <c r="M39" i="4"/>
  <c r="T37" i="4"/>
  <c r="H38" i="4"/>
  <c r="L16" i="13"/>
  <c r="D69" i="13"/>
  <c r="L76" i="47" s="1"/>
  <c r="J69" i="13"/>
  <c r="S40" i="4"/>
  <c r="G41" i="4"/>
  <c r="O47" i="34" s="1"/>
  <c r="T45" i="18"/>
  <c r="X48" i="49" s="1"/>
  <c r="S46" i="18"/>
  <c r="W55" i="49" s="1"/>
  <c r="S39" i="4"/>
  <c r="L37" i="4"/>
  <c r="R39" i="4"/>
  <c r="G37" i="4"/>
  <c r="L38" i="4"/>
  <c r="P39" i="4"/>
  <c r="T40" i="4"/>
  <c r="R38" i="4"/>
  <c r="T39" i="4"/>
  <c r="L66" i="19"/>
  <c r="L69" i="13"/>
  <c r="D8" i="17"/>
  <c r="L4" i="51" s="1"/>
  <c r="S8" i="4"/>
  <c r="W6" i="34" s="1"/>
  <c r="J8" i="17"/>
  <c r="Q89" i="17"/>
  <c r="U86" i="51" s="1"/>
  <c r="N28" i="25"/>
  <c r="U41" i="4"/>
  <c r="Y48" i="34" s="1"/>
  <c r="Q37" i="4"/>
  <c r="T41" i="4"/>
  <c r="X48" i="34" s="1"/>
  <c r="P37" i="4"/>
  <c r="R41" i="4"/>
  <c r="V48" i="34" s="1"/>
  <c r="N37" i="4"/>
  <c r="K39" i="4"/>
  <c r="R40" i="4"/>
  <c r="V41" i="4"/>
  <c r="R37" i="4"/>
  <c r="V59" i="2"/>
  <c r="L8" i="17"/>
  <c r="S8" i="17"/>
  <c r="W6" i="51" s="1"/>
  <c r="Q65" i="17"/>
  <c r="U62" i="51" s="1"/>
  <c r="U39" i="4"/>
  <c r="K37" i="4"/>
  <c r="V39" i="4"/>
  <c r="Q39" i="4"/>
  <c r="H41" i="4"/>
  <c r="J49" i="34" s="1"/>
  <c r="K49" i="34" s="1"/>
  <c r="L49" i="34" s="1"/>
  <c r="M49" i="34" s="1"/>
  <c r="N49" i="34" s="1"/>
  <c r="O49" i="34" s="1"/>
  <c r="L40" i="4"/>
  <c r="P38" i="4"/>
  <c r="O66" i="19"/>
  <c r="Q69" i="13"/>
  <c r="U78" i="47" s="1"/>
  <c r="T16" i="13"/>
  <c r="X14" i="47" s="1"/>
  <c r="V28" i="25"/>
  <c r="M41" i="4"/>
  <c r="Q48" i="34" s="1"/>
  <c r="V38" i="4"/>
  <c r="L41" i="4"/>
  <c r="U38" i="4"/>
  <c r="S41" i="4"/>
  <c r="W48" i="34" s="1"/>
  <c r="O37" i="4"/>
  <c r="U40" i="4"/>
  <c r="S38" i="4"/>
  <c r="U37" i="4"/>
  <c r="K38" i="4"/>
  <c r="N41" i="4"/>
  <c r="R48" i="34" s="1"/>
  <c r="L39" i="4"/>
  <c r="T66" i="19"/>
  <c r="D66" i="19"/>
  <c r="V27" i="2"/>
  <c r="U27" i="2"/>
  <c r="Y22" i="31" s="1"/>
  <c r="N89" i="17"/>
  <c r="R86" i="51" s="1"/>
  <c r="U89" i="17"/>
  <c r="Y86" i="51" s="1"/>
  <c r="P12" i="13"/>
  <c r="P13" i="13"/>
  <c r="N8" i="4"/>
  <c r="R6" i="34" s="1"/>
  <c r="U65" i="17"/>
  <c r="Y62" i="51" s="1"/>
  <c r="P16" i="13"/>
  <c r="T14" i="47" s="1"/>
  <c r="T8" i="17"/>
  <c r="X6" i="51" s="1"/>
  <c r="M15" i="13"/>
  <c r="J13" i="13"/>
  <c r="J16" i="13"/>
  <c r="T14" i="13"/>
  <c r="N65" i="17"/>
  <c r="R62" i="51" s="1"/>
  <c r="J12" i="13"/>
  <c r="U8" i="4"/>
  <c r="Y6" i="34" s="1"/>
  <c r="J15" i="13"/>
  <c r="T13" i="13"/>
  <c r="T8" i="4"/>
  <c r="X6" i="34" s="1"/>
  <c r="K95" i="13"/>
  <c r="S16" i="13"/>
  <c r="W14" i="47" s="1"/>
  <c r="P15" i="13"/>
  <c r="M14" i="13"/>
  <c r="N16" i="4"/>
  <c r="R14" i="34" s="1"/>
  <c r="U16" i="4"/>
  <c r="Y14" i="34" s="1"/>
  <c r="N16" i="13"/>
  <c r="R14" i="47" s="1"/>
  <c r="S15" i="13"/>
  <c r="P14" i="13"/>
  <c r="M13" i="13"/>
  <c r="U16" i="13"/>
  <c r="Y14" i="47" s="1"/>
  <c r="T89" i="17"/>
  <c r="X86" i="51" s="1"/>
  <c r="S12" i="13"/>
  <c r="N69" i="13"/>
  <c r="R78" i="47" s="1"/>
  <c r="U8" i="17"/>
  <c r="Y6" i="51" s="1"/>
  <c r="T65" i="17"/>
  <c r="X62" i="51" s="1"/>
  <c r="T15" i="13"/>
  <c r="T12" i="13"/>
  <c r="R18" i="2"/>
  <c r="M18" i="2"/>
  <c r="G36" i="2"/>
  <c r="M36" i="2"/>
  <c r="O8" i="4"/>
  <c r="S6" i="34" s="1"/>
  <c r="Q14" i="13"/>
  <c r="C89" i="17"/>
  <c r="K84" i="51" s="1"/>
  <c r="R27" i="2"/>
  <c r="V22" i="31" s="1"/>
  <c r="S18" i="2"/>
  <c r="I18" i="2"/>
  <c r="O18" i="2"/>
  <c r="P36" i="2"/>
  <c r="S36" i="2"/>
  <c r="O16" i="13"/>
  <c r="S14" i="47" s="1"/>
  <c r="F8" i="4"/>
  <c r="N4" i="34" s="1"/>
  <c r="M89" i="17"/>
  <c r="Q86" i="51" s="1"/>
  <c r="C65" i="17"/>
  <c r="K60" i="51" s="1"/>
  <c r="B8" i="4"/>
  <c r="J4" i="34" s="1"/>
  <c r="P27" i="2"/>
  <c r="T22" i="31" s="1"/>
  <c r="T36" i="2"/>
  <c r="I36" i="2"/>
  <c r="R36" i="2"/>
  <c r="O8" i="17"/>
  <c r="S6" i="51" s="1"/>
  <c r="F65" i="17"/>
  <c r="N60" i="51" s="1"/>
  <c r="M65" i="17"/>
  <c r="Q62" i="51" s="1"/>
  <c r="Q15" i="13"/>
  <c r="C69" i="13"/>
  <c r="K76" i="47" s="1"/>
  <c r="B65" i="17"/>
  <c r="J60" i="51" s="1"/>
  <c r="K18" i="2"/>
  <c r="Q27" i="2"/>
  <c r="U22" i="31" s="1"/>
  <c r="T18" i="2"/>
  <c r="G27" i="2"/>
  <c r="P18" i="2"/>
  <c r="N27" i="2"/>
  <c r="R22" i="31" s="1"/>
  <c r="G18" i="2"/>
  <c r="M27" i="2"/>
  <c r="Q22" i="31" s="1"/>
  <c r="T27" i="2"/>
  <c r="X22" i="31" s="1"/>
  <c r="H36" i="2"/>
  <c r="V36" i="2"/>
  <c r="K36" i="2"/>
  <c r="Q36" i="2"/>
  <c r="T46" i="18"/>
  <c r="X55" i="49" s="1"/>
  <c r="F89" i="17"/>
  <c r="N84" i="51" s="1"/>
  <c r="M16" i="13"/>
  <c r="Q14" i="47" s="1"/>
  <c r="C8" i="17"/>
  <c r="K4" i="51" s="1"/>
  <c r="B89" i="17"/>
  <c r="J84" i="51" s="1"/>
  <c r="O27" i="2"/>
  <c r="S22" i="31" s="1"/>
  <c r="O65" i="17"/>
  <c r="S62" i="51" s="1"/>
  <c r="F70" i="13"/>
  <c r="N84" i="47" s="1"/>
  <c r="B69" i="13"/>
  <c r="J76" i="47" s="1"/>
  <c r="L18" i="2"/>
  <c r="K27" i="2"/>
  <c r="H27" i="2"/>
  <c r="N18" i="2"/>
  <c r="S27" i="2"/>
  <c r="W22" i="31" s="1"/>
  <c r="L36" i="2"/>
  <c r="J36" i="2"/>
  <c r="O36" i="2"/>
  <c r="N36" i="2"/>
  <c r="O89" i="17"/>
  <c r="S86" i="51" s="1"/>
  <c r="F8" i="17"/>
  <c r="N4" i="51" s="1"/>
  <c r="M8" i="4"/>
  <c r="Q6" i="34" s="1"/>
  <c r="Q12" i="13"/>
  <c r="B8" i="17"/>
  <c r="J4" i="51" s="1"/>
  <c r="L27" i="2"/>
  <c r="U18" i="2"/>
  <c r="U36" i="2"/>
  <c r="Q13" i="13"/>
  <c r="Q16" i="13"/>
  <c r="U14" i="47" s="1"/>
  <c r="Q18" i="2"/>
  <c r="M58" i="2"/>
  <c r="K86" i="17"/>
  <c r="V93" i="13"/>
  <c r="T69" i="13"/>
  <c r="X78" i="47" s="1"/>
  <c r="T70" i="13"/>
  <c r="X86" i="47" s="1"/>
  <c r="T13" i="2"/>
  <c r="U70" i="13"/>
  <c r="Y86" i="47" s="1"/>
  <c r="U69" i="13"/>
  <c r="Y78" i="47" s="1"/>
  <c r="H7" i="17"/>
  <c r="H7" i="4"/>
  <c r="H64" i="17"/>
  <c r="H88" i="17"/>
  <c r="I5" i="17"/>
  <c r="I5" i="4"/>
  <c r="I86" i="17"/>
  <c r="I62" i="17"/>
  <c r="H6" i="17"/>
  <c r="H6" i="4"/>
  <c r="H87" i="17"/>
  <c r="H63" i="17"/>
  <c r="I91" i="13"/>
  <c r="B4" i="17"/>
  <c r="B85" i="17"/>
  <c r="B61" i="17"/>
  <c r="G70" i="13"/>
  <c r="O85" i="47" s="1"/>
  <c r="G69" i="13"/>
  <c r="O77" i="47" s="1"/>
  <c r="P69" i="13"/>
  <c r="T78" i="47" s="1"/>
  <c r="P70" i="13"/>
  <c r="T86" i="47" s="1"/>
  <c r="I65" i="17"/>
  <c r="R38" i="19"/>
  <c r="S45" i="18"/>
  <c r="W48" i="49" s="1"/>
  <c r="E70" i="13"/>
  <c r="M84" i="47" s="1"/>
  <c r="E69" i="13"/>
  <c r="M76" i="47" s="1"/>
  <c r="K6" i="17"/>
  <c r="K85" i="17"/>
  <c r="K88" i="17"/>
  <c r="H5" i="17"/>
  <c r="H5" i="4"/>
  <c r="H62" i="17"/>
  <c r="H86" i="17"/>
  <c r="R70" i="13"/>
  <c r="V86" i="47" s="1"/>
  <c r="R69" i="13"/>
  <c r="V78" i="47" s="1"/>
  <c r="R45" i="19"/>
  <c r="Q24" i="19"/>
  <c r="U30" i="52" s="1"/>
  <c r="S25" i="19"/>
  <c r="Q51" i="19"/>
  <c r="R40" i="19"/>
  <c r="H64" i="19"/>
  <c r="L64" i="19"/>
  <c r="V64" i="19"/>
  <c r="G64" i="19"/>
  <c r="O60" i="2"/>
  <c r="F64" i="19"/>
  <c r="U64" i="19"/>
  <c r="E64" i="19"/>
  <c r="T64" i="19"/>
  <c r="D64" i="19"/>
  <c r="N64" i="19"/>
  <c r="M64" i="19"/>
  <c r="U45" i="18"/>
  <c r="Y48" i="49" s="1"/>
  <c r="E45" i="18"/>
  <c r="M46" i="49" s="1"/>
  <c r="R18" i="19"/>
  <c r="R22" i="19"/>
  <c r="R20" i="19"/>
  <c r="V22" i="52" s="1"/>
  <c r="Q17" i="19"/>
  <c r="Q18" i="19"/>
  <c r="Q49" i="19"/>
  <c r="S22" i="19"/>
  <c r="S17" i="19"/>
  <c r="S39" i="19"/>
  <c r="P18" i="19"/>
  <c r="P39" i="19"/>
  <c r="O39" i="19"/>
  <c r="V38" i="19"/>
  <c r="N51" i="19"/>
  <c r="U51" i="19"/>
  <c r="M45" i="19"/>
  <c r="M38" i="19"/>
  <c r="R39" i="19"/>
  <c r="R49" i="19"/>
  <c r="Q22" i="19"/>
  <c r="S20" i="19"/>
  <c r="W22" i="52" s="1"/>
  <c r="S51" i="19"/>
  <c r="S49" i="19"/>
  <c r="P24" i="19"/>
  <c r="T30" i="52" s="1"/>
  <c r="P22" i="19"/>
  <c r="P51" i="19"/>
  <c r="O38" i="19"/>
  <c r="O51" i="19"/>
  <c r="V49" i="19"/>
  <c r="V22" i="19"/>
  <c r="V25" i="19"/>
  <c r="N17" i="19"/>
  <c r="N20" i="19"/>
  <c r="R22" i="52" s="1"/>
  <c r="M20" i="19"/>
  <c r="Q22" i="52" s="1"/>
  <c r="L20" i="19"/>
  <c r="L45" i="18"/>
  <c r="H45" i="18"/>
  <c r="J49" i="49" s="1"/>
  <c r="K49" i="49" s="1"/>
  <c r="L49" i="49" s="1"/>
  <c r="M49" i="49" s="1"/>
  <c r="N49" i="49" s="1"/>
  <c r="O49" i="49" s="1"/>
  <c r="F45" i="18"/>
  <c r="N46" i="49" s="1"/>
  <c r="R26" i="19"/>
  <c r="P49" i="19"/>
  <c r="P40" i="19"/>
  <c r="Q26" i="19"/>
  <c r="P17" i="19"/>
  <c r="Q39" i="19"/>
  <c r="Q35" i="19"/>
  <c r="N35" i="19"/>
  <c r="P24" i="2"/>
  <c r="T31" i="2"/>
  <c r="N23" i="2"/>
  <c r="R22" i="2"/>
  <c r="L25" i="2"/>
  <c r="C64" i="19"/>
  <c r="R35" i="19"/>
  <c r="R44" i="19"/>
  <c r="S35" i="19"/>
  <c r="O20" i="19"/>
  <c r="S22" i="52" s="1"/>
  <c r="V25" i="2"/>
  <c r="U22" i="2"/>
  <c r="S66" i="19"/>
  <c r="R52" i="19"/>
  <c r="R43" i="19"/>
  <c r="V55" i="52" s="1"/>
  <c r="Q25" i="19"/>
  <c r="S44" i="19"/>
  <c r="S43" i="19"/>
  <c r="W55" i="52" s="1"/>
  <c r="P38" i="19"/>
  <c r="P44" i="19"/>
  <c r="O43" i="19"/>
  <c r="S55" i="52" s="1"/>
  <c r="V40" i="19"/>
  <c r="N24" i="2"/>
  <c r="L22" i="2"/>
  <c r="K38" i="1"/>
  <c r="P40" i="30" s="1"/>
  <c r="Q40" i="30" s="1"/>
  <c r="R40" i="30" s="1"/>
  <c r="S40" i="30" s="1"/>
  <c r="T40" i="30" s="1"/>
  <c r="U40" i="30" s="1"/>
  <c r="V40" i="30" s="1"/>
  <c r="W40" i="30" s="1"/>
  <c r="X40" i="30" s="1"/>
  <c r="Y40" i="30" s="1"/>
  <c r="O26" i="2"/>
  <c r="L26" i="2"/>
  <c r="M26" i="2"/>
  <c r="R24" i="19"/>
  <c r="V30" i="52" s="1"/>
  <c r="R25" i="19"/>
  <c r="Q20" i="19"/>
  <c r="U22" i="52" s="1"/>
  <c r="Q43" i="19"/>
  <c r="U55" i="52" s="1"/>
  <c r="Q38" i="19"/>
  <c r="S45" i="19"/>
  <c r="P25" i="19"/>
  <c r="P48" i="19"/>
  <c r="P45" i="19"/>
  <c r="O25" i="19"/>
  <c r="O44" i="19"/>
  <c r="V43" i="19"/>
  <c r="M40" i="19"/>
  <c r="O24" i="2"/>
  <c r="N66" i="19"/>
  <c r="M66" i="19"/>
  <c r="Q25" i="2"/>
  <c r="Q48" i="19"/>
  <c r="S40" i="19"/>
  <c r="P20" i="19"/>
  <c r="T22" i="52" s="1"/>
  <c r="P43" i="19"/>
  <c r="T55" i="52" s="1"/>
  <c r="M22" i="2"/>
  <c r="H66" i="19"/>
  <c r="R26" i="2"/>
  <c r="U26" i="2"/>
  <c r="T26" i="2"/>
  <c r="R48" i="19"/>
  <c r="S48" i="19"/>
  <c r="P47" i="19"/>
  <c r="U43" i="19"/>
  <c r="Y55" i="52" s="1"/>
  <c r="M25" i="2"/>
  <c r="N58" i="2"/>
  <c r="H60" i="2"/>
  <c r="G60" i="2"/>
  <c r="U25" i="2"/>
  <c r="S22" i="2"/>
  <c r="V23" i="2"/>
  <c r="T25" i="2"/>
  <c r="O17" i="19"/>
  <c r="R64" i="19"/>
  <c r="I60" i="2"/>
  <c r="I64" i="19"/>
  <c r="Q28" i="19"/>
  <c r="U38" i="52" s="1"/>
  <c r="P28" i="19"/>
  <c r="T38" i="52" s="1"/>
  <c r="V30" i="19"/>
  <c r="V51" i="19"/>
  <c r="V24" i="19"/>
  <c r="N21" i="19"/>
  <c r="N48" i="19"/>
  <c r="U21" i="19"/>
  <c r="U38" i="19"/>
  <c r="U30" i="19"/>
  <c r="M18" i="19"/>
  <c r="M28" i="19"/>
  <c r="Q38" i="52" s="1"/>
  <c r="M35" i="19"/>
  <c r="T26" i="19"/>
  <c r="T35" i="19"/>
  <c r="L18" i="19"/>
  <c r="L17" i="19"/>
  <c r="L45" i="19"/>
  <c r="L38" i="19"/>
  <c r="T23" i="2"/>
  <c r="S24" i="2"/>
  <c r="V58" i="2"/>
  <c r="V35" i="19"/>
  <c r="N44" i="19"/>
  <c r="U48" i="19"/>
  <c r="K37" i="1"/>
  <c r="T60" i="2"/>
  <c r="J58" i="2"/>
  <c r="J64" i="19"/>
  <c r="S25" i="2"/>
  <c r="U39" i="19"/>
  <c r="M21" i="19"/>
  <c r="M47" i="19"/>
  <c r="T39" i="19"/>
  <c r="T45" i="19"/>
  <c r="T38" i="19"/>
  <c r="L39" i="19"/>
  <c r="L51" i="19"/>
  <c r="V60" i="2"/>
  <c r="T58" i="2"/>
  <c r="K115" i="17"/>
  <c r="P120" i="51" s="1"/>
  <c r="Q120" i="51" s="1"/>
  <c r="R120" i="51" s="1"/>
  <c r="S120" i="51" s="1"/>
  <c r="T120" i="51" s="1"/>
  <c r="U120" i="51" s="1"/>
  <c r="V120" i="51" s="1"/>
  <c r="W120" i="51" s="1"/>
  <c r="X120" i="51" s="1"/>
  <c r="Y120" i="51" s="1"/>
  <c r="V18" i="19"/>
  <c r="U22" i="19"/>
  <c r="U18" i="19"/>
  <c r="U35" i="19"/>
  <c r="M44" i="19"/>
  <c r="M48" i="19"/>
  <c r="T51" i="19"/>
  <c r="T48" i="19"/>
  <c r="Q44" i="19"/>
  <c r="P35" i="19"/>
  <c r="O47" i="18"/>
  <c r="S62" i="49" s="1"/>
  <c r="K36" i="1"/>
  <c r="L60" i="2"/>
  <c r="P58" i="2"/>
  <c r="J59" i="2"/>
  <c r="P60" i="2"/>
  <c r="G59" i="2"/>
  <c r="T5" i="25"/>
  <c r="T21" i="25"/>
  <c r="T29" i="19"/>
  <c r="L30" i="19"/>
  <c r="N14" i="24"/>
  <c r="J15" i="46" s="1"/>
  <c r="K15" i="46" s="1"/>
  <c r="L15" i="46" s="1"/>
  <c r="M15" i="46" s="1"/>
  <c r="N15" i="46" s="1"/>
  <c r="O15" i="46" s="1"/>
  <c r="H58" i="19"/>
  <c r="J63" i="52" s="1"/>
  <c r="K63" i="52" s="1"/>
  <c r="L63" i="52" s="1"/>
  <c r="M63" i="52" s="1"/>
  <c r="N63" i="52" s="1"/>
  <c r="O63" i="52" s="1"/>
  <c r="H61" i="19"/>
  <c r="P26" i="2"/>
  <c r="P25" i="2"/>
  <c r="P65" i="19"/>
  <c r="U16" i="19"/>
  <c r="Y14" i="52" s="1"/>
  <c r="R29" i="19"/>
  <c r="N16" i="19"/>
  <c r="R14" i="52" s="1"/>
  <c r="U34" i="19"/>
  <c r="Y48" i="52" s="1"/>
  <c r="O22" i="25"/>
  <c r="S22" i="32" s="1"/>
  <c r="O6" i="25"/>
  <c r="S6" i="32" s="1"/>
  <c r="R36" i="19"/>
  <c r="U22" i="25"/>
  <c r="Y22" i="32" s="1"/>
  <c r="U6" i="25"/>
  <c r="Y6" i="32" s="1"/>
  <c r="Q34" i="19"/>
  <c r="U48" i="52" s="1"/>
  <c r="S6" i="25"/>
  <c r="W6" i="32" s="1"/>
  <c r="S22" i="25"/>
  <c r="W22" i="32" s="1"/>
  <c r="S16" i="19"/>
  <c r="W14" i="52" s="1"/>
  <c r="P30" i="19"/>
  <c r="O4" i="25"/>
  <c r="O20" i="25"/>
  <c r="Q6" i="25"/>
  <c r="U6" i="32" s="1"/>
  <c r="Q22" i="25"/>
  <c r="U22" i="32" s="1"/>
  <c r="M30" i="19"/>
  <c r="T36" i="19"/>
  <c r="L21" i="19"/>
  <c r="L52" i="19"/>
  <c r="S5" i="25"/>
  <c r="S21" i="25"/>
  <c r="Q46" i="18"/>
  <c r="U55" i="49" s="1"/>
  <c r="X14" i="24"/>
  <c r="Q14" i="46" s="1"/>
  <c r="M58" i="19"/>
  <c r="Q62" i="52" s="1"/>
  <c r="M61" i="19"/>
  <c r="V14" i="24"/>
  <c r="L61" i="19"/>
  <c r="L58" i="19"/>
  <c r="AJ14" i="24"/>
  <c r="W14" i="46" s="1"/>
  <c r="S61" i="19"/>
  <c r="S58" i="19"/>
  <c r="W62" i="52" s="1"/>
  <c r="Z14" i="24"/>
  <c r="R14" i="46" s="1"/>
  <c r="N58" i="19"/>
  <c r="R62" i="52" s="1"/>
  <c r="N61" i="19"/>
  <c r="O65" i="19"/>
  <c r="U60" i="2"/>
  <c r="S58" i="2"/>
  <c r="S23" i="2"/>
  <c r="J66" i="19"/>
  <c r="R25" i="2"/>
  <c r="R24" i="2"/>
  <c r="H58" i="2"/>
  <c r="I66" i="19"/>
  <c r="Q21" i="25"/>
  <c r="Q5" i="25"/>
  <c r="R16" i="19"/>
  <c r="V14" i="52" s="1"/>
  <c r="R47" i="19"/>
  <c r="R34" i="19"/>
  <c r="V48" i="52" s="1"/>
  <c r="N4" i="25"/>
  <c r="N20" i="25"/>
  <c r="Q30" i="19"/>
  <c r="M20" i="25"/>
  <c r="M4" i="25"/>
  <c r="S36" i="19"/>
  <c r="S21" i="19"/>
  <c r="S30" i="19"/>
  <c r="S34" i="19"/>
  <c r="W48" i="52" s="1"/>
  <c r="P21" i="19"/>
  <c r="P52" i="19"/>
  <c r="T20" i="25"/>
  <c r="T4" i="25"/>
  <c r="O24" i="19"/>
  <c r="S30" i="52" s="1"/>
  <c r="O48" i="19"/>
  <c r="O35" i="19"/>
  <c r="V20" i="19"/>
  <c r="V17" i="19"/>
  <c r="V34" i="19"/>
  <c r="V36" i="19"/>
  <c r="N28" i="19"/>
  <c r="R38" i="52" s="1"/>
  <c r="N24" i="19"/>
  <c r="R30" i="52" s="1"/>
  <c r="N47" i="19"/>
  <c r="M5" i="25"/>
  <c r="M21" i="25"/>
  <c r="R20" i="25"/>
  <c r="R4" i="25"/>
  <c r="U28" i="19"/>
  <c r="Y38" i="52" s="1"/>
  <c r="U24" i="19"/>
  <c r="Y30" i="52" s="1"/>
  <c r="U40" i="19"/>
  <c r="M25" i="19"/>
  <c r="M24" i="19"/>
  <c r="Q30" i="52" s="1"/>
  <c r="M49" i="19"/>
  <c r="M52" i="19"/>
  <c r="T18" i="19"/>
  <c r="T24" i="19"/>
  <c r="X30" i="52" s="1"/>
  <c r="T47" i="19"/>
  <c r="T49" i="19"/>
  <c r="L22" i="19"/>
  <c r="L40" i="19"/>
  <c r="L53" i="19"/>
  <c r="N22" i="25"/>
  <c r="R22" i="32" s="1"/>
  <c r="N6" i="25"/>
  <c r="R6" i="32" s="1"/>
  <c r="L14" i="24"/>
  <c r="O13" i="46" s="1"/>
  <c r="G58" i="19"/>
  <c r="O61" i="52" s="1"/>
  <c r="G61" i="19"/>
  <c r="V65" i="19"/>
  <c r="N60" i="2"/>
  <c r="L58" i="2"/>
  <c r="K58" i="2"/>
  <c r="L65" i="19"/>
  <c r="S59" i="2"/>
  <c r="Q58" i="2"/>
  <c r="J65" i="19"/>
  <c r="R60" i="2"/>
  <c r="I65" i="19"/>
  <c r="P59" i="2"/>
  <c r="O34" i="19"/>
  <c r="S48" i="52" s="1"/>
  <c r="S20" i="25"/>
  <c r="S4" i="25"/>
  <c r="O21" i="25"/>
  <c r="O5" i="25"/>
  <c r="R21" i="19"/>
  <c r="Q16" i="19"/>
  <c r="U14" i="52" s="1"/>
  <c r="Q52" i="19"/>
  <c r="Q36" i="19"/>
  <c r="S47" i="19"/>
  <c r="S52" i="19"/>
  <c r="P16" i="19"/>
  <c r="T14" i="52" s="1"/>
  <c r="P53" i="19"/>
  <c r="O47" i="19"/>
  <c r="V52" i="19"/>
  <c r="V28" i="19"/>
  <c r="V45" i="19"/>
  <c r="V48" i="19"/>
  <c r="N34" i="19"/>
  <c r="R48" i="52" s="1"/>
  <c r="N43" i="19"/>
  <c r="R55" i="52" s="1"/>
  <c r="N52" i="19"/>
  <c r="U44" i="19"/>
  <c r="U45" i="19"/>
  <c r="U36" i="19"/>
  <c r="M22" i="19"/>
  <c r="M34" i="19"/>
  <c r="Q48" i="52" s="1"/>
  <c r="M53" i="19"/>
  <c r="T40" i="19"/>
  <c r="T17" i="19"/>
  <c r="T30" i="19"/>
  <c r="L24" i="19"/>
  <c r="L34" i="19"/>
  <c r="L43" i="19"/>
  <c r="T14" i="24"/>
  <c r="P16" i="46" s="1"/>
  <c r="Q16" i="46" s="1"/>
  <c r="R16" i="46" s="1"/>
  <c r="S16" i="46" s="1"/>
  <c r="T16" i="46" s="1"/>
  <c r="U16" i="46" s="1"/>
  <c r="V16" i="46" s="1"/>
  <c r="W16" i="46" s="1"/>
  <c r="X16" i="46" s="1"/>
  <c r="Y16" i="46" s="1"/>
  <c r="K61" i="19"/>
  <c r="K58" i="19"/>
  <c r="P64" i="52" s="1"/>
  <c r="Q64" i="52" s="1"/>
  <c r="R64" i="52" s="1"/>
  <c r="S64" i="52" s="1"/>
  <c r="T64" i="52" s="1"/>
  <c r="U64" i="52" s="1"/>
  <c r="V64" i="52" s="1"/>
  <c r="W64" i="52" s="1"/>
  <c r="X64" i="52" s="1"/>
  <c r="Y64" i="52" s="1"/>
  <c r="F65" i="19"/>
  <c r="U24" i="2"/>
  <c r="U23" i="2"/>
  <c r="M60" i="2"/>
  <c r="K59" i="2"/>
  <c r="C65" i="19"/>
  <c r="S60" i="2"/>
  <c r="I58" i="2"/>
  <c r="B64" i="19"/>
  <c r="J60" i="2"/>
  <c r="H59" i="2"/>
  <c r="R21" i="25"/>
  <c r="R5" i="25"/>
  <c r="O16" i="19"/>
  <c r="S14" i="52" s="1"/>
  <c r="T22" i="25"/>
  <c r="X22" i="32" s="1"/>
  <c r="T6" i="25"/>
  <c r="X6" i="32" s="1"/>
  <c r="R53" i="19"/>
  <c r="R30" i="19"/>
  <c r="Q47" i="19"/>
  <c r="Q29" i="19"/>
  <c r="S26" i="19"/>
  <c r="S53" i="19"/>
  <c r="P26" i="19"/>
  <c r="P34" i="19"/>
  <c r="T48" i="52" s="1"/>
  <c r="R6" i="25"/>
  <c r="V6" i="32" s="1"/>
  <c r="R22" i="25"/>
  <c r="V22" i="32" s="1"/>
  <c r="O28" i="19"/>
  <c r="S38" i="52" s="1"/>
  <c r="O52" i="19"/>
  <c r="V5" i="25"/>
  <c r="V21" i="25"/>
  <c r="V29" i="19"/>
  <c r="V39" i="19"/>
  <c r="N38" i="19"/>
  <c r="U17" i="19"/>
  <c r="U47" i="19"/>
  <c r="M39" i="19"/>
  <c r="M17" i="19"/>
  <c r="M43" i="19"/>
  <c r="Q55" i="52" s="1"/>
  <c r="L5" i="25"/>
  <c r="L21" i="25"/>
  <c r="Q4" i="25"/>
  <c r="Q20" i="25"/>
  <c r="T16" i="19"/>
  <c r="X14" i="52" s="1"/>
  <c r="T21" i="19"/>
  <c r="T52" i="19"/>
  <c r="L25" i="19"/>
  <c r="L35" i="19"/>
  <c r="L44" i="19"/>
  <c r="Q58" i="19"/>
  <c r="U62" i="52" s="1"/>
  <c r="AF14" i="24"/>
  <c r="U14" i="46" s="1"/>
  <c r="Q61" i="19"/>
  <c r="U59" i="2"/>
  <c r="S65" i="19"/>
  <c r="B65" i="19"/>
  <c r="Q23" i="2"/>
  <c r="Q64" i="19"/>
  <c r="O23" i="2"/>
  <c r="O22" i="2"/>
  <c r="AB14" i="24"/>
  <c r="S14" i="46" s="1"/>
  <c r="O58" i="19"/>
  <c r="S62" i="52" s="1"/>
  <c r="O61" i="19"/>
  <c r="G65" i="19"/>
  <c r="M24" i="2"/>
  <c r="M23" i="2"/>
  <c r="M65" i="19"/>
  <c r="T59" i="2"/>
  <c r="T65" i="19"/>
  <c r="D65" i="19"/>
  <c r="T24" i="2"/>
  <c r="R58" i="2"/>
  <c r="S64" i="19"/>
  <c r="C66" i="19"/>
  <c r="K60" i="2"/>
  <c r="R66" i="19"/>
  <c r="B66" i="19"/>
  <c r="Q59" i="2"/>
  <c r="Q66" i="19"/>
  <c r="S26" i="2"/>
  <c r="O58" i="2"/>
  <c r="U20" i="25"/>
  <c r="U4" i="25"/>
  <c r="T53" i="19"/>
  <c r="AD14" i="24"/>
  <c r="T14" i="46" s="1"/>
  <c r="P58" i="19"/>
  <c r="T62" i="52" s="1"/>
  <c r="P61" i="19"/>
  <c r="R28" i="19"/>
  <c r="V38" i="52" s="1"/>
  <c r="S28" i="19"/>
  <c r="W38" i="52" s="1"/>
  <c r="L20" i="25"/>
  <c r="L4" i="25"/>
  <c r="N5" i="25"/>
  <c r="N21" i="25"/>
  <c r="V16" i="19"/>
  <c r="V21" i="19"/>
  <c r="N29" i="19"/>
  <c r="P6" i="25"/>
  <c r="T6" i="32" s="1"/>
  <c r="P22" i="25"/>
  <c r="T22" i="32" s="1"/>
  <c r="U5" i="25"/>
  <c r="U21" i="25"/>
  <c r="U25" i="19"/>
  <c r="U26" i="19"/>
  <c r="U52" i="19"/>
  <c r="M16" i="19"/>
  <c r="Q14" i="52" s="1"/>
  <c r="M29" i="19"/>
  <c r="T22" i="19"/>
  <c r="T34" i="19"/>
  <c r="X48" i="52" s="1"/>
  <c r="T43" i="19"/>
  <c r="X55" i="52" s="1"/>
  <c r="L16" i="19"/>
  <c r="L28" i="19"/>
  <c r="L36" i="19"/>
  <c r="L48" i="19"/>
  <c r="V22" i="25"/>
  <c r="V6" i="25"/>
  <c r="P4" i="25"/>
  <c r="P20" i="25"/>
  <c r="M22" i="25"/>
  <c r="Q22" i="32" s="1"/>
  <c r="M6" i="25"/>
  <c r="Q6" i="32" s="1"/>
  <c r="I46" i="18"/>
  <c r="N59" i="2"/>
  <c r="O25" i="2"/>
  <c r="M59" i="2"/>
  <c r="L23" i="2"/>
  <c r="R23" i="2"/>
  <c r="P64" i="19"/>
  <c r="R65" i="19"/>
  <c r="I59" i="2"/>
  <c r="Q65" i="19"/>
  <c r="Q24" i="2"/>
  <c r="L22" i="25"/>
  <c r="L6" i="25"/>
  <c r="P21" i="25"/>
  <c r="P5" i="25"/>
  <c r="V4" i="25"/>
  <c r="V20" i="25"/>
  <c r="S24" i="19"/>
  <c r="W30" i="52" s="1"/>
  <c r="S29" i="19"/>
  <c r="S38" i="19"/>
  <c r="P36" i="19"/>
  <c r="P29" i="19"/>
  <c r="O21" i="19"/>
  <c r="O29" i="19"/>
  <c r="V53" i="19"/>
  <c r="V26" i="19"/>
  <c r="V44" i="19"/>
  <c r="V47" i="19"/>
  <c r="N25" i="19"/>
  <c r="N39" i="19"/>
  <c r="U29" i="19"/>
  <c r="U20" i="19"/>
  <c r="Y22" i="52" s="1"/>
  <c r="U49" i="19"/>
  <c r="U53" i="19"/>
  <c r="M26" i="19"/>
  <c r="M51" i="19"/>
  <c r="M36" i="19"/>
  <c r="T25" i="19"/>
  <c r="T20" i="19"/>
  <c r="X22" i="52" s="1"/>
  <c r="T44" i="19"/>
  <c r="T28" i="19"/>
  <c r="X38" i="52" s="1"/>
  <c r="L26" i="19"/>
  <c r="L29" i="19"/>
  <c r="L47" i="19"/>
  <c r="L49" i="19"/>
  <c r="AN14" i="24"/>
  <c r="Y14" i="46" s="1"/>
  <c r="U58" i="19"/>
  <c r="Y62" i="52" s="1"/>
  <c r="U61" i="19"/>
  <c r="AL14" i="24"/>
  <c r="X14" i="46" s="1"/>
  <c r="T61" i="19"/>
  <c r="T58" i="19"/>
  <c r="X62" i="52" s="1"/>
  <c r="AH14" i="24"/>
  <c r="V14" i="46" s="1"/>
  <c r="R58" i="19"/>
  <c r="V62" i="52" s="1"/>
  <c r="R61" i="19"/>
  <c r="AP14" i="24"/>
  <c r="V58" i="19"/>
  <c r="V61" i="19"/>
  <c r="V24" i="2"/>
  <c r="T22" i="2"/>
  <c r="U65" i="19"/>
  <c r="N25" i="2"/>
  <c r="L59" i="2"/>
  <c r="L24" i="2"/>
  <c r="Q22" i="2"/>
  <c r="N22" i="2"/>
  <c r="R59" i="2"/>
  <c r="P66" i="19"/>
  <c r="P23" i="2"/>
  <c r="P22" i="2"/>
  <c r="Q60" i="2"/>
  <c r="V22" i="2"/>
  <c r="H30" i="25"/>
  <c r="J31" i="32" s="1"/>
  <c r="K31" i="32" s="1"/>
  <c r="L31" i="32" s="1"/>
  <c r="M31" i="32" s="1"/>
  <c r="N31" i="32" s="1"/>
  <c r="O31" i="32" s="1"/>
  <c r="H22" i="2"/>
  <c r="H25" i="2"/>
  <c r="U28" i="25"/>
  <c r="M28" i="25"/>
  <c r="S28" i="25"/>
  <c r="G25" i="2"/>
  <c r="K25" i="2"/>
  <c r="G22" i="2"/>
  <c r="H24" i="2"/>
  <c r="K24" i="2"/>
  <c r="H23" i="2"/>
  <c r="K23" i="2"/>
  <c r="G24" i="2"/>
  <c r="H26" i="2"/>
  <c r="G26" i="2"/>
  <c r="K22" i="2"/>
  <c r="H13" i="25"/>
  <c r="K26" i="2"/>
  <c r="G23" i="2"/>
  <c r="K12" i="25"/>
  <c r="M12" i="25"/>
  <c r="L12" i="25"/>
  <c r="V12" i="25"/>
  <c r="U12" i="25"/>
  <c r="R12" i="25"/>
  <c r="P12" i="25"/>
  <c r="N12" i="25"/>
  <c r="Q12" i="25"/>
  <c r="T12" i="25"/>
  <c r="O12" i="25"/>
  <c r="S12" i="25"/>
  <c r="K14" i="25"/>
  <c r="P16" i="32" s="1"/>
  <c r="Q16" i="32" s="1"/>
  <c r="R16" i="32" s="1"/>
  <c r="S16" i="32" s="1"/>
  <c r="T16" i="32" s="1"/>
  <c r="U16" i="32" s="1"/>
  <c r="V16" i="32" s="1"/>
  <c r="W16" i="32" s="1"/>
  <c r="X16" i="32" s="1"/>
  <c r="Y16" i="32" s="1"/>
  <c r="S14" i="25"/>
  <c r="W14" i="32" s="1"/>
  <c r="R14" i="25"/>
  <c r="V14" i="32" s="1"/>
  <c r="P14" i="25"/>
  <c r="T14" i="32" s="1"/>
  <c r="O14" i="25"/>
  <c r="S14" i="32" s="1"/>
  <c r="V14" i="25"/>
  <c r="U14" i="25"/>
  <c r="Y14" i="32" s="1"/>
  <c r="L14" i="25"/>
  <c r="M14" i="25"/>
  <c r="Q14" i="32" s="1"/>
  <c r="N14" i="25"/>
  <c r="R14" i="32" s="1"/>
  <c r="Q14" i="25"/>
  <c r="U14" i="32" s="1"/>
  <c r="T14" i="25"/>
  <c r="X14" i="32" s="1"/>
  <c r="H29" i="25"/>
  <c r="H28" i="25"/>
  <c r="G14" i="25"/>
  <c r="O13" i="32" s="1"/>
  <c r="G12" i="25"/>
  <c r="H14" i="25"/>
  <c r="J15" i="32" s="1"/>
  <c r="K15" i="32" s="1"/>
  <c r="L15" i="32" s="1"/>
  <c r="M15" i="32" s="1"/>
  <c r="N15" i="32" s="1"/>
  <c r="O15" i="32" s="1"/>
  <c r="G13" i="25"/>
  <c r="P13" i="25"/>
  <c r="M13" i="25"/>
  <c r="K13" i="25"/>
  <c r="V13" i="25"/>
  <c r="S13" i="25"/>
  <c r="R13" i="25"/>
  <c r="U13" i="25"/>
  <c r="Q13" i="25"/>
  <c r="N13" i="25"/>
  <c r="L13" i="25"/>
  <c r="O13" i="25"/>
  <c r="T13" i="25"/>
  <c r="H12" i="25"/>
  <c r="L46" i="18"/>
  <c r="D46" i="18"/>
  <c r="L53" i="49" s="1"/>
  <c r="N46" i="18"/>
  <c r="R55" i="49" s="1"/>
  <c r="U30" i="25"/>
  <c r="Y30" i="32" s="1"/>
  <c r="M30" i="25"/>
  <c r="Q30" i="32" s="1"/>
  <c r="Q28" i="25"/>
  <c r="S30" i="25"/>
  <c r="W30" i="32" s="1"/>
  <c r="Q30" i="25"/>
  <c r="U30" i="32" s="1"/>
  <c r="U32" i="2"/>
  <c r="M32" i="2"/>
  <c r="O33" i="2"/>
  <c r="V29" i="25"/>
  <c r="O30" i="25"/>
  <c r="S30" i="32" s="1"/>
  <c r="T30" i="25"/>
  <c r="X30" i="32" s="1"/>
  <c r="L30" i="25"/>
  <c r="R28" i="25"/>
  <c r="R30" i="25"/>
  <c r="V30" i="32" s="1"/>
  <c r="U29" i="25"/>
  <c r="M29" i="25"/>
  <c r="P30" i="25"/>
  <c r="T30" i="32" s="1"/>
  <c r="V30" i="25"/>
  <c r="Q29" i="25"/>
  <c r="R29" i="25"/>
  <c r="P28" i="25"/>
  <c r="T29" i="25"/>
  <c r="L29" i="25"/>
  <c r="O28" i="25"/>
  <c r="B25" i="19"/>
  <c r="G31" i="2"/>
  <c r="B45" i="19"/>
  <c r="J38" i="19"/>
  <c r="N29" i="25"/>
  <c r="S29" i="25"/>
  <c r="T28" i="25"/>
  <c r="L28" i="25"/>
  <c r="J25" i="19"/>
  <c r="P29" i="25"/>
  <c r="N30" i="25"/>
  <c r="R30" i="32" s="1"/>
  <c r="O29" i="25"/>
  <c r="M14" i="2"/>
  <c r="L14" i="2"/>
  <c r="N32" i="2"/>
  <c r="O34" i="2"/>
  <c r="P34" i="2"/>
  <c r="Q48" i="18"/>
  <c r="U70" i="49" s="1"/>
  <c r="D48" i="18"/>
  <c r="L68" i="49" s="1"/>
  <c r="N48" i="18"/>
  <c r="R70" i="49" s="1"/>
  <c r="U48" i="18"/>
  <c r="Y70" i="49" s="1"/>
  <c r="E48" i="18"/>
  <c r="M68" i="49" s="1"/>
  <c r="T48" i="18"/>
  <c r="X70" i="49" s="1"/>
  <c r="C48" i="18"/>
  <c r="K68" i="49" s="1"/>
  <c r="I48" i="18"/>
  <c r="L48" i="18"/>
  <c r="O48" i="18"/>
  <c r="S70" i="49" s="1"/>
  <c r="S48" i="18"/>
  <c r="W70" i="49" s="1"/>
  <c r="C46" i="18"/>
  <c r="K53" i="49" s="1"/>
  <c r="G34" i="2"/>
  <c r="F48" i="18"/>
  <c r="N68" i="49" s="1"/>
  <c r="P48" i="18"/>
  <c r="T70" i="49" s="1"/>
  <c r="V48" i="18"/>
  <c r="M48" i="18"/>
  <c r="Q70" i="49" s="1"/>
  <c r="H48" i="18"/>
  <c r="J71" i="49" s="1"/>
  <c r="K71" i="49" s="1"/>
  <c r="L71" i="49" s="1"/>
  <c r="M71" i="49" s="1"/>
  <c r="N71" i="49" s="1"/>
  <c r="O71" i="49" s="1"/>
  <c r="G48" i="18"/>
  <c r="O69" i="49" s="1"/>
  <c r="P47" i="18"/>
  <c r="T62" i="49" s="1"/>
  <c r="Q45" i="18"/>
  <c r="U48" i="49" s="1"/>
  <c r="I47" i="18"/>
  <c r="F47" i="18"/>
  <c r="N60" i="49" s="1"/>
  <c r="C45" i="18"/>
  <c r="K46" i="49" s="1"/>
  <c r="P45" i="18"/>
  <c r="T48" i="49" s="1"/>
  <c r="G45" i="18"/>
  <c r="O47" i="49" s="1"/>
  <c r="I45" i="18"/>
  <c r="Q47" i="18"/>
  <c r="U62" i="49" s="1"/>
  <c r="N45" i="18"/>
  <c r="R48" i="49" s="1"/>
  <c r="M45" i="18"/>
  <c r="Q48" i="49" s="1"/>
  <c r="L47" i="18"/>
  <c r="H47" i="18"/>
  <c r="J63" i="49" s="1"/>
  <c r="K63" i="49" s="1"/>
  <c r="L63" i="49" s="1"/>
  <c r="M63" i="49" s="1"/>
  <c r="N63" i="49" s="1"/>
  <c r="O63" i="49" s="1"/>
  <c r="D45" i="18"/>
  <c r="L46" i="49" s="1"/>
  <c r="O45" i="18"/>
  <c r="S48" i="49" s="1"/>
  <c r="V45" i="18"/>
  <c r="G47" i="18"/>
  <c r="O61" i="49" s="1"/>
  <c r="K47" i="18"/>
  <c r="P64" i="49" s="1"/>
  <c r="Q64" i="49" s="1"/>
  <c r="R64" i="49" s="1"/>
  <c r="S64" i="49" s="1"/>
  <c r="T64" i="49" s="1"/>
  <c r="U64" i="49" s="1"/>
  <c r="V64" i="49" s="1"/>
  <c r="W64" i="49" s="1"/>
  <c r="X64" i="49" s="1"/>
  <c r="Y64" i="49" s="1"/>
  <c r="C47" i="18"/>
  <c r="K60" i="49" s="1"/>
  <c r="B47" i="18"/>
  <c r="J60" i="49" s="1"/>
  <c r="S47" i="18"/>
  <c r="W62" i="49" s="1"/>
  <c r="B46" i="18"/>
  <c r="J53" i="49" s="1"/>
  <c r="G46" i="18"/>
  <c r="O54" i="49" s="1"/>
  <c r="V46" i="18"/>
  <c r="F46" i="18"/>
  <c r="N53" i="49" s="1"/>
  <c r="M46" i="18"/>
  <c r="Q55" i="49" s="1"/>
  <c r="T47" i="18"/>
  <c r="X62" i="49" s="1"/>
  <c r="J48" i="18"/>
  <c r="V47" i="18"/>
  <c r="M47" i="18"/>
  <c r="Q62" i="49" s="1"/>
  <c r="R48" i="18"/>
  <c r="V70" i="49" s="1"/>
  <c r="B48" i="18"/>
  <c r="J68" i="49" s="1"/>
  <c r="T32" i="2"/>
  <c r="V32" i="2"/>
  <c r="N47" i="18"/>
  <c r="R62" i="49" s="1"/>
  <c r="J46" i="18"/>
  <c r="V34" i="2"/>
  <c r="P35" i="2"/>
  <c r="R15" i="2"/>
  <c r="D47" i="18"/>
  <c r="L60" i="49" s="1"/>
  <c r="O46" i="18"/>
  <c r="S55" i="49" s="1"/>
  <c r="U47" i="18"/>
  <c r="Y62" i="49" s="1"/>
  <c r="R47" i="18"/>
  <c r="V62" i="49" s="1"/>
  <c r="J47" i="18"/>
  <c r="B45" i="18"/>
  <c r="J46" i="49" s="1"/>
  <c r="T34" i="2"/>
  <c r="R32" i="2"/>
  <c r="Q15" i="2"/>
  <c r="O13" i="2"/>
  <c r="U46" i="18"/>
  <c r="Y55" i="49" s="1"/>
  <c r="E47" i="18"/>
  <c r="M60" i="49" s="1"/>
  <c r="E46" i="18"/>
  <c r="M53" i="49" s="1"/>
  <c r="R45" i="18"/>
  <c r="V48" i="49" s="1"/>
  <c r="R46" i="18"/>
  <c r="V55" i="49" s="1"/>
  <c r="J45" i="18"/>
  <c r="P17" i="2"/>
  <c r="O16" i="2"/>
  <c r="O17" i="2"/>
  <c r="M15" i="2"/>
  <c r="L15" i="2"/>
  <c r="H21" i="19"/>
  <c r="H22" i="19"/>
  <c r="B51" i="19"/>
  <c r="B17" i="19"/>
  <c r="J51" i="19"/>
  <c r="I51" i="19"/>
  <c r="J22" i="19"/>
  <c r="J17" i="19"/>
  <c r="I22" i="19"/>
  <c r="J18" i="19"/>
  <c r="J39" i="19"/>
  <c r="B18" i="19"/>
  <c r="I26" i="19"/>
  <c r="I39" i="19"/>
  <c r="B24" i="19"/>
  <c r="J28" i="52" s="1"/>
  <c r="I17" i="19"/>
  <c r="G17" i="19"/>
  <c r="V13" i="2"/>
  <c r="J24" i="19"/>
  <c r="B22" i="19"/>
  <c r="J28" i="19"/>
  <c r="I24" i="19"/>
  <c r="U15" i="2"/>
  <c r="S13" i="2"/>
  <c r="R16" i="2"/>
  <c r="P14" i="2"/>
  <c r="J36" i="19"/>
  <c r="B30" i="19"/>
  <c r="H25" i="19"/>
  <c r="B36" i="19"/>
  <c r="J30" i="19"/>
  <c r="I30" i="19"/>
  <c r="V14" i="2"/>
  <c r="B28" i="19"/>
  <c r="J36" i="52" s="1"/>
  <c r="I36" i="19"/>
  <c r="H36" i="19"/>
  <c r="J16" i="19"/>
  <c r="B29" i="19"/>
  <c r="I34" i="19"/>
  <c r="H51" i="19"/>
  <c r="F16" i="19"/>
  <c r="N12" i="52" s="1"/>
  <c r="B53" i="19"/>
  <c r="N13" i="2"/>
  <c r="J53" i="19"/>
  <c r="J34" i="19"/>
  <c r="H53" i="19"/>
  <c r="J29" i="19"/>
  <c r="B34" i="19"/>
  <c r="J46" i="52" s="1"/>
  <c r="H29" i="19"/>
  <c r="H39" i="19"/>
  <c r="S16" i="2"/>
  <c r="U14" i="2"/>
  <c r="J26" i="19"/>
  <c r="J48" i="19"/>
  <c r="B44" i="19"/>
  <c r="B39" i="19"/>
  <c r="I28" i="19"/>
  <c r="I35" i="19"/>
  <c r="I44" i="19"/>
  <c r="H45" i="19"/>
  <c r="H35" i="19"/>
  <c r="F17" i="19"/>
  <c r="F26" i="19"/>
  <c r="F35" i="19"/>
  <c r="B48" i="19"/>
  <c r="D51" i="19"/>
  <c r="D44" i="19"/>
  <c r="D38" i="19"/>
  <c r="J44" i="19"/>
  <c r="B35" i="19"/>
  <c r="I16" i="19"/>
  <c r="I29" i="19"/>
  <c r="T15" i="2"/>
  <c r="G28" i="19"/>
  <c r="O37" i="52" s="1"/>
  <c r="G16" i="19"/>
  <c r="O13" i="52" s="1"/>
  <c r="G35" i="19"/>
  <c r="H16" i="19"/>
  <c r="J15" i="52" s="1"/>
  <c r="K15" i="52" s="1"/>
  <c r="L15" i="52" s="1"/>
  <c r="M15" i="52" s="1"/>
  <c r="N15" i="52" s="1"/>
  <c r="O15" i="52" s="1"/>
  <c r="H18" i="19"/>
  <c r="H34" i="19"/>
  <c r="J49" i="52" s="1"/>
  <c r="K49" i="52" s="1"/>
  <c r="L49" i="52" s="1"/>
  <c r="M49" i="52" s="1"/>
  <c r="N49" i="52" s="1"/>
  <c r="O49" i="52" s="1"/>
  <c r="E38" i="19"/>
  <c r="C26" i="19"/>
  <c r="C44" i="19"/>
  <c r="C36" i="19"/>
  <c r="L31" i="2"/>
  <c r="B47" i="19"/>
  <c r="H47" i="19"/>
  <c r="E21" i="19"/>
  <c r="L13" i="2"/>
  <c r="J52" i="19"/>
  <c r="B21" i="19"/>
  <c r="I45" i="19"/>
  <c r="I21" i="19"/>
  <c r="J47" i="19"/>
  <c r="I47" i="19"/>
  <c r="J34" i="2"/>
  <c r="J21" i="19"/>
  <c r="B52" i="19"/>
  <c r="I52" i="19"/>
  <c r="I38" i="19"/>
  <c r="G16" i="2"/>
  <c r="I25" i="19"/>
  <c r="H24" i="19"/>
  <c r="J31" i="52" s="1"/>
  <c r="K31" i="52" s="1"/>
  <c r="L31" i="52" s="1"/>
  <c r="M31" i="52" s="1"/>
  <c r="N31" i="52" s="1"/>
  <c r="O31" i="52" s="1"/>
  <c r="G24" i="19"/>
  <c r="O29" i="52" s="1"/>
  <c r="G51" i="19"/>
  <c r="H32" i="2"/>
  <c r="J35" i="2"/>
  <c r="Q14" i="2"/>
  <c r="J40" i="19"/>
  <c r="J49" i="19"/>
  <c r="K22" i="25"/>
  <c r="P24" i="32" s="1"/>
  <c r="Q24" i="32" s="1"/>
  <c r="R24" i="32" s="1"/>
  <c r="S24" i="32" s="1"/>
  <c r="T24" i="32" s="1"/>
  <c r="U24" i="32" s="1"/>
  <c r="V24" i="32" s="1"/>
  <c r="W24" i="32" s="1"/>
  <c r="X24" i="32" s="1"/>
  <c r="Y24" i="32" s="1"/>
  <c r="K6" i="25"/>
  <c r="P8" i="32" s="1"/>
  <c r="Q8" i="32" s="1"/>
  <c r="R8" i="32" s="1"/>
  <c r="S8" i="32" s="1"/>
  <c r="T8" i="32" s="1"/>
  <c r="U8" i="32" s="1"/>
  <c r="V8" i="32" s="1"/>
  <c r="W8" i="32" s="1"/>
  <c r="X8" i="32" s="1"/>
  <c r="Y8" i="32" s="1"/>
  <c r="M34" i="2"/>
  <c r="K32" i="2"/>
  <c r="G33" i="2"/>
  <c r="G25" i="19"/>
  <c r="G43" i="19"/>
  <c r="O54" i="52" s="1"/>
  <c r="I6" i="25"/>
  <c r="F28" i="19"/>
  <c r="N36" i="52" s="1"/>
  <c r="F20" i="19"/>
  <c r="N20" i="52" s="1"/>
  <c r="F38" i="19"/>
  <c r="F45" i="19"/>
  <c r="S34" i="2"/>
  <c r="Q32" i="2"/>
  <c r="E25" i="19"/>
  <c r="E29" i="19"/>
  <c r="E48" i="19"/>
  <c r="E52" i="19"/>
  <c r="H34" i="2"/>
  <c r="D18" i="19"/>
  <c r="D45" i="19"/>
  <c r="D48" i="19"/>
  <c r="C35" i="19"/>
  <c r="C29" i="19"/>
  <c r="C43" i="19"/>
  <c r="K53" i="52" s="1"/>
  <c r="J5" i="25"/>
  <c r="U31" i="2"/>
  <c r="I5" i="25"/>
  <c r="H35" i="2"/>
  <c r="I43" i="19"/>
  <c r="I49" i="19"/>
  <c r="N34" i="2"/>
  <c r="L32" i="2"/>
  <c r="G21" i="19"/>
  <c r="G20" i="19"/>
  <c r="O21" i="52" s="1"/>
  <c r="G44" i="19"/>
  <c r="G47" i="19"/>
  <c r="L34" i="2"/>
  <c r="J32" i="2"/>
  <c r="F21" i="19"/>
  <c r="F34" i="19"/>
  <c r="N46" i="52" s="1"/>
  <c r="F48" i="19"/>
  <c r="F47" i="19"/>
  <c r="E39" i="19"/>
  <c r="E51" i="19"/>
  <c r="E34" i="19"/>
  <c r="M46" i="52" s="1"/>
  <c r="E36" i="19"/>
  <c r="S35" i="2"/>
  <c r="Q33" i="2"/>
  <c r="O31" i="2"/>
  <c r="D16" i="19"/>
  <c r="L12" i="52" s="1"/>
  <c r="D24" i="19"/>
  <c r="L28" i="52" s="1"/>
  <c r="D47" i="19"/>
  <c r="Q34" i="2"/>
  <c r="O32" i="2"/>
  <c r="C18" i="19"/>
  <c r="C24" i="19"/>
  <c r="K28" i="52" s="1"/>
  <c r="C39" i="19"/>
  <c r="C38" i="19"/>
  <c r="B43" i="19"/>
  <c r="J53" i="52" s="1"/>
  <c r="I40" i="19"/>
  <c r="H40" i="19"/>
  <c r="H49" i="19"/>
  <c r="H43" i="19"/>
  <c r="J56" i="52" s="1"/>
  <c r="K56" i="52" s="1"/>
  <c r="L56" i="52" s="1"/>
  <c r="M56" i="52" s="1"/>
  <c r="N56" i="52" s="1"/>
  <c r="O56" i="52" s="1"/>
  <c r="H52" i="19"/>
  <c r="V35" i="2"/>
  <c r="T33" i="2"/>
  <c r="R31" i="2"/>
  <c r="G34" i="19"/>
  <c r="O47" i="52" s="1"/>
  <c r="G29" i="19"/>
  <c r="F18" i="19"/>
  <c r="F53" i="19"/>
  <c r="F29" i="19"/>
  <c r="F30" i="19"/>
  <c r="K34" i="2"/>
  <c r="I32" i="2"/>
  <c r="E49" i="19"/>
  <c r="E53" i="19"/>
  <c r="E43" i="19"/>
  <c r="M53" i="52" s="1"/>
  <c r="D26" i="19"/>
  <c r="D17" i="19"/>
  <c r="D30" i="19"/>
  <c r="C22" i="19"/>
  <c r="C17" i="19"/>
  <c r="C49" i="19"/>
  <c r="C48" i="19"/>
  <c r="M31" i="2"/>
  <c r="G32" i="2"/>
  <c r="E40" i="19"/>
  <c r="I4" i="25"/>
  <c r="H33" i="2"/>
  <c r="J43" i="19"/>
  <c r="B49" i="19"/>
  <c r="B40" i="19"/>
  <c r="U33" i="2"/>
  <c r="S31" i="2"/>
  <c r="G38" i="19"/>
  <c r="G39" i="19"/>
  <c r="K20" i="25"/>
  <c r="K4" i="25"/>
  <c r="U35" i="2"/>
  <c r="S33" i="2"/>
  <c r="Q31" i="2"/>
  <c r="F25" i="19"/>
  <c r="F24" i="19"/>
  <c r="N28" i="52" s="1"/>
  <c r="F39" i="19"/>
  <c r="F40" i="19"/>
  <c r="E22" i="19"/>
  <c r="E24" i="19"/>
  <c r="M28" i="52" s="1"/>
  <c r="E35" i="19"/>
  <c r="K35" i="2"/>
  <c r="I33" i="2"/>
  <c r="D35" i="19"/>
  <c r="D28" i="19"/>
  <c r="L36" i="52" s="1"/>
  <c r="D40" i="19"/>
  <c r="K21" i="25"/>
  <c r="K5" i="25"/>
  <c r="I34" i="2"/>
  <c r="V31" i="2"/>
  <c r="C20" i="19"/>
  <c r="K20" i="52" s="1"/>
  <c r="C28" i="19"/>
  <c r="K36" i="52" s="1"/>
  <c r="C51" i="19"/>
  <c r="C34" i="19"/>
  <c r="K46" i="52" s="1"/>
  <c r="E20" i="19"/>
  <c r="M20" i="52" s="1"/>
  <c r="B20" i="19"/>
  <c r="J20" i="52" s="1"/>
  <c r="H20" i="19"/>
  <c r="J23" i="52" s="1"/>
  <c r="K23" i="52" s="1"/>
  <c r="L23" i="52" s="1"/>
  <c r="M23" i="52" s="1"/>
  <c r="N23" i="52" s="1"/>
  <c r="O23" i="52" s="1"/>
  <c r="H38" i="19"/>
  <c r="H44" i="19"/>
  <c r="N35" i="2"/>
  <c r="L33" i="2"/>
  <c r="J31" i="2"/>
  <c r="G48" i="19"/>
  <c r="F22" i="19"/>
  <c r="F44" i="19"/>
  <c r="F49" i="19"/>
  <c r="F52" i="19"/>
  <c r="T35" i="2"/>
  <c r="R33" i="2"/>
  <c r="P31" i="2"/>
  <c r="I35" i="2"/>
  <c r="E16" i="19"/>
  <c r="M12" i="52" s="1"/>
  <c r="E44" i="19"/>
  <c r="E45" i="19"/>
  <c r="D25" i="19"/>
  <c r="D22" i="19"/>
  <c r="D21" i="19"/>
  <c r="D52" i="19"/>
  <c r="C45" i="19"/>
  <c r="C21" i="19"/>
  <c r="C30" i="19"/>
  <c r="C53" i="19"/>
  <c r="V33" i="2"/>
  <c r="G35" i="2"/>
  <c r="O35" i="2"/>
  <c r="M33" i="2"/>
  <c r="K31" i="2"/>
  <c r="J6" i="25"/>
  <c r="M35" i="2"/>
  <c r="K33" i="2"/>
  <c r="I31" i="2"/>
  <c r="F36" i="19"/>
  <c r="F51" i="19"/>
  <c r="J4" i="25"/>
  <c r="E26" i="19"/>
  <c r="E17" i="19"/>
  <c r="E47" i="19"/>
  <c r="R34" i="2"/>
  <c r="P32" i="2"/>
  <c r="D39" i="19"/>
  <c r="D20" i="19"/>
  <c r="L20" i="52" s="1"/>
  <c r="D34" i="19"/>
  <c r="L46" i="52" s="1"/>
  <c r="D36" i="19"/>
  <c r="R35" i="2"/>
  <c r="P33" i="2"/>
  <c r="N31" i="2"/>
  <c r="C25" i="19"/>
  <c r="C40" i="19"/>
  <c r="J20" i="19"/>
  <c r="I20" i="19"/>
  <c r="U34" i="2"/>
  <c r="S32" i="2"/>
  <c r="G52" i="19"/>
  <c r="F43" i="19"/>
  <c r="N53" i="52" s="1"/>
  <c r="L35" i="2"/>
  <c r="J33" i="2"/>
  <c r="H31" i="2"/>
  <c r="E18" i="19"/>
  <c r="E28" i="19"/>
  <c r="M36" i="52" s="1"/>
  <c r="E30" i="19"/>
  <c r="D49" i="19"/>
  <c r="D29" i="19"/>
  <c r="D53" i="19"/>
  <c r="D43" i="19"/>
  <c r="L53" i="52" s="1"/>
  <c r="C16" i="19"/>
  <c r="K12" i="52" s="1"/>
  <c r="C47" i="19"/>
  <c r="C52" i="19"/>
  <c r="Q35" i="2"/>
  <c r="G30" i="25"/>
  <c r="O29" i="32" s="1"/>
  <c r="G28" i="25"/>
  <c r="G29" i="25"/>
  <c r="T14" i="2"/>
  <c r="J13" i="2"/>
  <c r="I14" i="2"/>
  <c r="H14" i="2"/>
  <c r="G17" i="2"/>
  <c r="I15" i="2"/>
  <c r="T16" i="2"/>
  <c r="S17" i="2"/>
  <c r="R17" i="2"/>
  <c r="J17" i="2"/>
  <c r="V16" i="2"/>
  <c r="J15" i="2"/>
  <c r="H15" i="2"/>
  <c r="K15" i="2"/>
  <c r="K17" i="2"/>
  <c r="U17" i="2"/>
  <c r="U16" i="2"/>
  <c r="T17" i="2"/>
  <c r="Q13" i="2"/>
  <c r="V17" i="2"/>
  <c r="G13" i="2"/>
  <c r="H16" i="2"/>
  <c r="H17" i="2"/>
  <c r="N17" i="2"/>
  <c r="J14" i="2"/>
  <c r="I13" i="2"/>
  <c r="Q16" i="2"/>
  <c r="Q17" i="2"/>
  <c r="P13" i="2"/>
  <c r="O14" i="2"/>
  <c r="O15" i="2"/>
  <c r="K13" i="2"/>
  <c r="K14" i="2"/>
  <c r="P15" i="2"/>
  <c r="P16" i="2"/>
  <c r="I16" i="2"/>
  <c r="I17" i="2"/>
  <c r="H13" i="2"/>
  <c r="G14" i="2"/>
  <c r="G15" i="2"/>
  <c r="S15" i="2"/>
  <c r="S14" i="2"/>
  <c r="R13" i="2"/>
  <c r="R14" i="2"/>
  <c r="J16" i="2"/>
  <c r="U13" i="2"/>
  <c r="K16" i="2"/>
  <c r="M17" i="2"/>
  <c r="M16" i="2"/>
  <c r="N14" i="2"/>
  <c r="N15" i="2"/>
  <c r="M13" i="2"/>
  <c r="L16" i="2"/>
  <c r="L17" i="2"/>
  <c r="V15" i="2"/>
  <c r="Y92" i="13" l="1"/>
  <c r="X92" i="13" s="1"/>
  <c r="AA5" i="4"/>
  <c r="Z5" i="4" s="1"/>
  <c r="Y88" i="17"/>
  <c r="X88" i="17" s="1"/>
  <c r="Y64" i="17"/>
  <c r="X64" i="17" s="1"/>
  <c r="AA6" i="17"/>
  <c r="Z6" i="17" s="1"/>
  <c r="Y85" i="17"/>
  <c r="X85" i="17" s="1"/>
  <c r="AA94" i="13"/>
  <c r="Z94" i="13" s="1"/>
  <c r="AA7" i="17"/>
  <c r="Z7" i="17" s="1"/>
  <c r="Y95" i="13"/>
  <c r="X95" i="13" s="1"/>
  <c r="AA92" i="13"/>
  <c r="Z92" i="13" s="1"/>
  <c r="Y61" i="17"/>
  <c r="X61" i="17" s="1"/>
  <c r="Y6" i="4"/>
  <c r="X6" i="4" s="1"/>
  <c r="A39" i="4"/>
  <c r="Y5" i="4"/>
  <c r="X5" i="4" s="1"/>
  <c r="Y7" i="4"/>
  <c r="X7" i="4" s="1"/>
  <c r="Q28" i="2"/>
  <c r="M28" i="2"/>
  <c r="S78" i="55"/>
  <c r="S78" i="53"/>
  <c r="S78" i="52"/>
  <c r="S78" i="54"/>
  <c r="Y35" i="2"/>
  <c r="X35" i="2" s="1"/>
  <c r="AA35" i="2"/>
  <c r="Z35" i="2" s="1"/>
  <c r="Y30" i="25"/>
  <c r="X30" i="25" s="1"/>
  <c r="P30" i="32"/>
  <c r="AA30" i="25"/>
  <c r="Z30" i="25" s="1"/>
  <c r="Y13" i="25"/>
  <c r="X13" i="25" s="1"/>
  <c r="AA13" i="25"/>
  <c r="Z13" i="25" s="1"/>
  <c r="Y24" i="2"/>
  <c r="X24" i="2" s="1"/>
  <c r="AA24" i="2"/>
  <c r="Z24" i="2" s="1"/>
  <c r="AA22" i="25"/>
  <c r="Z22" i="25" s="1"/>
  <c r="Y22" i="25"/>
  <c r="X22" i="25" s="1"/>
  <c r="P22" i="32"/>
  <c r="AA23" i="2"/>
  <c r="Z23" i="2" s="1"/>
  <c r="Y23" i="2"/>
  <c r="X23" i="2" s="1"/>
  <c r="P48" i="52"/>
  <c r="AA34" i="19"/>
  <c r="Z34" i="19" s="1"/>
  <c r="Y34" i="19"/>
  <c r="X34" i="19" s="1"/>
  <c r="J71" i="55"/>
  <c r="K71" i="55" s="1"/>
  <c r="L71" i="55" s="1"/>
  <c r="M71" i="55" s="1"/>
  <c r="N71" i="55" s="1"/>
  <c r="O71" i="55" s="1"/>
  <c r="J71" i="53"/>
  <c r="K71" i="53" s="1"/>
  <c r="L71" i="53" s="1"/>
  <c r="M71" i="53" s="1"/>
  <c r="N71" i="53" s="1"/>
  <c r="O71" i="53" s="1"/>
  <c r="J71" i="52"/>
  <c r="K71" i="52" s="1"/>
  <c r="L71" i="52" s="1"/>
  <c r="M71" i="52" s="1"/>
  <c r="N71" i="52" s="1"/>
  <c r="O71" i="52" s="1"/>
  <c r="J71" i="54"/>
  <c r="K71" i="54" s="1"/>
  <c r="L71" i="54" s="1"/>
  <c r="M71" i="54" s="1"/>
  <c r="N71" i="54" s="1"/>
  <c r="O71" i="54" s="1"/>
  <c r="Y17" i="19"/>
  <c r="X17" i="19" s="1"/>
  <c r="AA17" i="19"/>
  <c r="Z17" i="19" s="1"/>
  <c r="Q78" i="55"/>
  <c r="Q78" i="53"/>
  <c r="Q78" i="52"/>
  <c r="Q78" i="54"/>
  <c r="I87" i="17"/>
  <c r="N28" i="2"/>
  <c r="AA13" i="13"/>
  <c r="Z13" i="13" s="1"/>
  <c r="Y13" i="13"/>
  <c r="X13" i="13" s="1"/>
  <c r="AA4" i="4"/>
  <c r="Z4" i="4" s="1"/>
  <c r="D7" i="4"/>
  <c r="K94" i="13"/>
  <c r="Y87" i="17"/>
  <c r="X87" i="17" s="1"/>
  <c r="AA87" i="17"/>
  <c r="Z87" i="17" s="1"/>
  <c r="AA85" i="17"/>
  <c r="Z85" i="17" s="1"/>
  <c r="AA64" i="2"/>
  <c r="Z64" i="2" s="1"/>
  <c r="AA6" i="4"/>
  <c r="Z6" i="4" s="1"/>
  <c r="AA7" i="4"/>
  <c r="Z7" i="4" s="1"/>
  <c r="Y7" i="17"/>
  <c r="X7" i="17" s="1"/>
  <c r="AA40" i="19"/>
  <c r="Z40" i="19" s="1"/>
  <c r="Y40" i="19"/>
  <c r="X40" i="19" s="1"/>
  <c r="AA39" i="4"/>
  <c r="Z39" i="4" s="1"/>
  <c r="Y39" i="4"/>
  <c r="X39" i="4" s="1"/>
  <c r="AA17" i="2"/>
  <c r="Z17" i="2" s="1"/>
  <c r="Y17" i="2"/>
  <c r="X17" i="2" s="1"/>
  <c r="AA12" i="25"/>
  <c r="Z12" i="25" s="1"/>
  <c r="Y12" i="25"/>
  <c r="X12" i="25" s="1"/>
  <c r="T78" i="53"/>
  <c r="T78" i="52"/>
  <c r="T78" i="54"/>
  <c r="T78" i="55"/>
  <c r="AA44" i="19"/>
  <c r="Z44" i="19" s="1"/>
  <c r="Y44" i="19"/>
  <c r="X44" i="19" s="1"/>
  <c r="P72" i="55"/>
  <c r="Q72" i="55" s="1"/>
  <c r="R72" i="55" s="1"/>
  <c r="S72" i="55" s="1"/>
  <c r="T72" i="55" s="1"/>
  <c r="U72" i="55" s="1"/>
  <c r="V72" i="55" s="1"/>
  <c r="W72" i="55" s="1"/>
  <c r="X72" i="55" s="1"/>
  <c r="Y72" i="55" s="1"/>
  <c r="P72" i="53"/>
  <c r="Q72" i="53" s="1"/>
  <c r="R72" i="53" s="1"/>
  <c r="S72" i="53" s="1"/>
  <c r="T72" i="53" s="1"/>
  <c r="U72" i="53" s="1"/>
  <c r="V72" i="53" s="1"/>
  <c r="W72" i="53" s="1"/>
  <c r="X72" i="53" s="1"/>
  <c r="Y72" i="53" s="1"/>
  <c r="P72" i="54"/>
  <c r="Q72" i="54" s="1"/>
  <c r="R72" i="54" s="1"/>
  <c r="S72" i="54" s="1"/>
  <c r="T72" i="54" s="1"/>
  <c r="U72" i="54" s="1"/>
  <c r="V72" i="54" s="1"/>
  <c r="W72" i="54" s="1"/>
  <c r="X72" i="54" s="1"/>
  <c r="Y72" i="54" s="1"/>
  <c r="P72" i="52"/>
  <c r="Q72" i="52" s="1"/>
  <c r="R72" i="52" s="1"/>
  <c r="S72" i="52" s="1"/>
  <c r="T72" i="52" s="1"/>
  <c r="U72" i="52" s="1"/>
  <c r="V72" i="52" s="1"/>
  <c r="W72" i="52" s="1"/>
  <c r="X72" i="52" s="1"/>
  <c r="Y72" i="52" s="1"/>
  <c r="P30" i="52"/>
  <c r="AA24" i="19"/>
  <c r="Z24" i="19" s="1"/>
  <c r="Y24" i="19"/>
  <c r="X24" i="19" s="1"/>
  <c r="P62" i="52"/>
  <c r="AA58" i="19"/>
  <c r="Z58" i="19" s="1"/>
  <c r="Y58" i="19"/>
  <c r="X58" i="19" s="1"/>
  <c r="Y52" i="19"/>
  <c r="X52" i="19" s="1"/>
  <c r="AA52" i="19"/>
  <c r="Z52" i="19" s="1"/>
  <c r="AA51" i="19"/>
  <c r="Z51" i="19" s="1"/>
  <c r="Y51" i="19"/>
  <c r="X51" i="19" s="1"/>
  <c r="AA18" i="19"/>
  <c r="Z18" i="19" s="1"/>
  <c r="Y18" i="19"/>
  <c r="X18" i="19" s="1"/>
  <c r="AA26" i="2"/>
  <c r="Z26" i="2" s="1"/>
  <c r="Y26" i="2"/>
  <c r="X26" i="2" s="1"/>
  <c r="V92" i="13"/>
  <c r="R28" i="2"/>
  <c r="O28" i="2"/>
  <c r="K28" i="2"/>
  <c r="P24" i="31" s="1"/>
  <c r="Q24" i="31" s="1"/>
  <c r="R24" i="31" s="1"/>
  <c r="S24" i="31" s="1"/>
  <c r="T24" i="31" s="1"/>
  <c r="U24" i="31" s="1"/>
  <c r="V24" i="31" s="1"/>
  <c r="W24" i="31" s="1"/>
  <c r="X24" i="31" s="1"/>
  <c r="Y24" i="31" s="1"/>
  <c r="P14" i="47"/>
  <c r="AA16" i="13"/>
  <c r="Z16" i="13" s="1"/>
  <c r="Y16" i="13"/>
  <c r="X16" i="13" s="1"/>
  <c r="P86" i="51"/>
  <c r="AA89" i="17"/>
  <c r="Z89" i="17" s="1"/>
  <c r="Y89" i="17"/>
  <c r="X89" i="17" s="1"/>
  <c r="Y64" i="2"/>
  <c r="X64" i="2" s="1"/>
  <c r="Y6" i="17"/>
  <c r="X6" i="17" s="1"/>
  <c r="P14" i="31"/>
  <c r="AA19" i="2"/>
  <c r="Z19" i="2" s="1"/>
  <c r="Y19" i="2"/>
  <c r="X19" i="2" s="1"/>
  <c r="P55" i="49"/>
  <c r="AA46" i="18"/>
  <c r="Z46" i="18" s="1"/>
  <c r="Y46" i="18"/>
  <c r="X46" i="18" s="1"/>
  <c r="AA59" i="2"/>
  <c r="Z59" i="2" s="1"/>
  <c r="Y59" i="2"/>
  <c r="X59" i="2" s="1"/>
  <c r="L28" i="2"/>
  <c r="AA34" i="2"/>
  <c r="Z34" i="2" s="1"/>
  <c r="Y34" i="2"/>
  <c r="X34" i="2" s="1"/>
  <c r="Y14" i="2"/>
  <c r="X14" i="2" s="1"/>
  <c r="AA14" i="2"/>
  <c r="Z14" i="2" s="1"/>
  <c r="AA28" i="25"/>
  <c r="Z28" i="25" s="1"/>
  <c r="Y28" i="25"/>
  <c r="X28" i="25" s="1"/>
  <c r="V70" i="55"/>
  <c r="V70" i="53"/>
  <c r="V70" i="54"/>
  <c r="V70" i="52"/>
  <c r="Y4" i="25"/>
  <c r="X4" i="25" s="1"/>
  <c r="AA4" i="25"/>
  <c r="Z4" i="25" s="1"/>
  <c r="T70" i="55"/>
  <c r="T70" i="53"/>
  <c r="T70" i="52"/>
  <c r="T70" i="54"/>
  <c r="S70" i="55"/>
  <c r="S70" i="53"/>
  <c r="S70" i="54"/>
  <c r="S70" i="52"/>
  <c r="AA35" i="19"/>
  <c r="Z35" i="19" s="1"/>
  <c r="Y35" i="19"/>
  <c r="X35" i="19" s="1"/>
  <c r="Y21" i="25"/>
  <c r="X21" i="25" s="1"/>
  <c r="AA21" i="25"/>
  <c r="Z21" i="25" s="1"/>
  <c r="Y21" i="19"/>
  <c r="X21" i="19" s="1"/>
  <c r="AA21" i="19"/>
  <c r="Z21" i="19" s="1"/>
  <c r="AA39" i="19"/>
  <c r="Z39" i="19" s="1"/>
  <c r="Y39" i="19"/>
  <c r="X39" i="19" s="1"/>
  <c r="AA25" i="2"/>
  <c r="Z25" i="2" s="1"/>
  <c r="Y25" i="2"/>
  <c r="X25" i="2" s="1"/>
  <c r="K87" i="17"/>
  <c r="I6" i="4"/>
  <c r="H28" i="2"/>
  <c r="J23" i="31" s="1"/>
  <c r="K23" i="31" s="1"/>
  <c r="L23" i="31" s="1"/>
  <c r="M23" i="31" s="1"/>
  <c r="N23" i="31" s="1"/>
  <c r="O23" i="31" s="1"/>
  <c r="Y36" i="2"/>
  <c r="X36" i="2" s="1"/>
  <c r="AA36" i="2"/>
  <c r="Z36" i="2" s="1"/>
  <c r="U28" i="2"/>
  <c r="I95" i="13"/>
  <c r="Y38" i="4"/>
  <c r="X38" i="4" s="1"/>
  <c r="AA38" i="4"/>
  <c r="Z38" i="4" s="1"/>
  <c r="Y8" i="4"/>
  <c r="X8" i="4" s="1"/>
  <c r="P6" i="34"/>
  <c r="AA8" i="4"/>
  <c r="Z8" i="4" s="1"/>
  <c r="Y12" i="13"/>
  <c r="X12" i="13" s="1"/>
  <c r="AA12" i="13"/>
  <c r="Z12" i="13" s="1"/>
  <c r="K92" i="13"/>
  <c r="AA88" i="17"/>
  <c r="Z88" i="17" s="1"/>
  <c r="Y91" i="13"/>
  <c r="X91" i="13" s="1"/>
  <c r="AA91" i="13"/>
  <c r="Z91" i="13" s="1"/>
  <c r="AA62" i="17"/>
  <c r="Z62" i="17" s="1"/>
  <c r="Y62" i="17"/>
  <c r="X62" i="17" s="1"/>
  <c r="AA32" i="2"/>
  <c r="Z32" i="2" s="1"/>
  <c r="Y32" i="2"/>
  <c r="X32" i="2" s="1"/>
  <c r="AA31" i="2"/>
  <c r="Z31" i="2" s="1"/>
  <c r="Y31" i="2"/>
  <c r="X31" i="2" s="1"/>
  <c r="Y70" i="52"/>
  <c r="Y70" i="54"/>
  <c r="Y70" i="55"/>
  <c r="Y70" i="53"/>
  <c r="AA49" i="19"/>
  <c r="Z49" i="19" s="1"/>
  <c r="Y49" i="19"/>
  <c r="X49" i="19" s="1"/>
  <c r="AA20" i="25"/>
  <c r="Z20" i="25" s="1"/>
  <c r="Y20" i="25"/>
  <c r="X20" i="25" s="1"/>
  <c r="Y25" i="19"/>
  <c r="X25" i="19" s="1"/>
  <c r="AA25" i="19"/>
  <c r="Z25" i="19" s="1"/>
  <c r="AA5" i="25"/>
  <c r="Z5" i="25" s="1"/>
  <c r="Y5" i="25"/>
  <c r="X5" i="25" s="1"/>
  <c r="P70" i="52"/>
  <c r="P70" i="54"/>
  <c r="P70" i="55"/>
  <c r="P70" i="53"/>
  <c r="Y61" i="19"/>
  <c r="X61" i="19" s="1"/>
  <c r="AA61" i="19"/>
  <c r="Z61" i="19" s="1"/>
  <c r="R78" i="55"/>
  <c r="R78" i="53"/>
  <c r="R78" i="54"/>
  <c r="R78" i="52"/>
  <c r="P48" i="49"/>
  <c r="AA45" i="18"/>
  <c r="Z45" i="18" s="1"/>
  <c r="Y45" i="18"/>
  <c r="X45" i="18" s="1"/>
  <c r="K63" i="17"/>
  <c r="I6" i="17"/>
  <c r="S28" i="2"/>
  <c r="H95" i="13"/>
  <c r="AA18" i="2"/>
  <c r="Z18" i="2" s="1"/>
  <c r="Y18" i="2"/>
  <c r="X18" i="2" s="1"/>
  <c r="L76" i="53"/>
  <c r="L76" i="52"/>
  <c r="L76" i="54"/>
  <c r="L76" i="55"/>
  <c r="N76" i="55"/>
  <c r="N76" i="53"/>
  <c r="N76" i="52"/>
  <c r="N76" i="54"/>
  <c r="Y15" i="13"/>
  <c r="X15" i="13" s="1"/>
  <c r="AA15" i="13"/>
  <c r="Z15" i="13" s="1"/>
  <c r="Y86" i="17"/>
  <c r="X86" i="17" s="1"/>
  <c r="AA86" i="17"/>
  <c r="Z86" i="17" s="1"/>
  <c r="AA5" i="17"/>
  <c r="Z5" i="17" s="1"/>
  <c r="Y5" i="17"/>
  <c r="X5" i="17" s="1"/>
  <c r="I4" i="3"/>
  <c r="I92" i="13"/>
  <c r="Y4" i="17"/>
  <c r="X4" i="17" s="1"/>
  <c r="AA4" i="17"/>
  <c r="Z4" i="17" s="1"/>
  <c r="AA95" i="13"/>
  <c r="Z95" i="13" s="1"/>
  <c r="Y29" i="19"/>
  <c r="X29" i="19" s="1"/>
  <c r="AA29" i="19"/>
  <c r="Z29" i="19" s="1"/>
  <c r="Y36" i="19"/>
  <c r="X36" i="19" s="1"/>
  <c r="AA36" i="19"/>
  <c r="Z36" i="19" s="1"/>
  <c r="W70" i="54"/>
  <c r="W70" i="55"/>
  <c r="W70" i="53"/>
  <c r="W70" i="52"/>
  <c r="H91" i="13"/>
  <c r="AA37" i="4"/>
  <c r="Z37" i="4" s="1"/>
  <c r="Y37" i="4"/>
  <c r="X37" i="4" s="1"/>
  <c r="AA16" i="2"/>
  <c r="Z16" i="2" s="1"/>
  <c r="Y16" i="2"/>
  <c r="X16" i="2" s="1"/>
  <c r="Y15" i="2"/>
  <c r="X15" i="2" s="1"/>
  <c r="AA15" i="2"/>
  <c r="Z15" i="2" s="1"/>
  <c r="P62" i="49"/>
  <c r="AA47" i="18"/>
  <c r="Z47" i="18" s="1"/>
  <c r="Y47" i="18"/>
  <c r="X47" i="18" s="1"/>
  <c r="P14" i="32"/>
  <c r="AA14" i="25"/>
  <c r="Z14" i="25" s="1"/>
  <c r="Y14" i="25"/>
  <c r="X14" i="25" s="1"/>
  <c r="AA47" i="19"/>
  <c r="Z47" i="19" s="1"/>
  <c r="Y47" i="19"/>
  <c r="X47" i="19" s="1"/>
  <c r="AA48" i="19"/>
  <c r="Z48" i="19" s="1"/>
  <c r="Y48" i="19"/>
  <c r="X48" i="19" s="1"/>
  <c r="Y65" i="19"/>
  <c r="X65" i="19" s="1"/>
  <c r="AA65" i="19"/>
  <c r="Z65" i="19" s="1"/>
  <c r="O69" i="55"/>
  <c r="O69" i="53"/>
  <c r="O69" i="52"/>
  <c r="O69" i="54"/>
  <c r="AA53" i="19"/>
  <c r="Z53" i="19" s="1"/>
  <c r="Y53" i="19"/>
  <c r="X53" i="19" s="1"/>
  <c r="P14" i="46"/>
  <c r="AV14" i="24"/>
  <c r="AU14" i="24" s="1"/>
  <c r="AT14" i="24"/>
  <c r="AS14" i="24" s="1"/>
  <c r="J79" i="53"/>
  <c r="K79" i="53" s="1"/>
  <c r="L79" i="53" s="1"/>
  <c r="M79" i="53" s="1"/>
  <c r="N79" i="53" s="1"/>
  <c r="O79" i="53" s="1"/>
  <c r="J79" i="52"/>
  <c r="K79" i="52" s="1"/>
  <c r="L79" i="52" s="1"/>
  <c r="M79" i="52" s="1"/>
  <c r="N79" i="52" s="1"/>
  <c r="O79" i="52" s="1"/>
  <c r="J79" i="54"/>
  <c r="K79" i="54" s="1"/>
  <c r="L79" i="54" s="1"/>
  <c r="M79" i="54" s="1"/>
  <c r="N79" i="54" s="1"/>
  <c r="O79" i="54" s="1"/>
  <c r="J79" i="55"/>
  <c r="K79" i="55" s="1"/>
  <c r="L79" i="55" s="1"/>
  <c r="M79" i="55" s="1"/>
  <c r="N79" i="55" s="1"/>
  <c r="O79" i="55" s="1"/>
  <c r="P28" i="2"/>
  <c r="V28" i="2"/>
  <c r="X78" i="55"/>
  <c r="X78" i="53"/>
  <c r="X78" i="52"/>
  <c r="X78" i="54"/>
  <c r="T28" i="2"/>
  <c r="O77" i="54"/>
  <c r="O77" i="55"/>
  <c r="O77" i="53"/>
  <c r="O77" i="52"/>
  <c r="Y63" i="17"/>
  <c r="X63" i="17" s="1"/>
  <c r="AA63" i="17"/>
  <c r="Z63" i="17" s="1"/>
  <c r="Y4" i="4"/>
  <c r="X4" i="4" s="1"/>
  <c r="Y93" i="13"/>
  <c r="X93" i="13" s="1"/>
  <c r="AA93" i="13"/>
  <c r="Z93" i="13" s="1"/>
  <c r="P78" i="47"/>
  <c r="K14" i="4"/>
  <c r="K93" i="13"/>
  <c r="AA33" i="2"/>
  <c r="Z33" i="2" s="1"/>
  <c r="Y33" i="2"/>
  <c r="X33" i="2" s="1"/>
  <c r="P70" i="49"/>
  <c r="AA48" i="18"/>
  <c r="Z48" i="18" s="1"/>
  <c r="Y48" i="18"/>
  <c r="X48" i="18" s="1"/>
  <c r="Y29" i="25"/>
  <c r="X29" i="25" s="1"/>
  <c r="AA29" i="25"/>
  <c r="Z29" i="25" s="1"/>
  <c r="AA26" i="19"/>
  <c r="Z26" i="19" s="1"/>
  <c r="Y26" i="19"/>
  <c r="X26" i="19" s="1"/>
  <c r="P38" i="52"/>
  <c r="AA28" i="19"/>
  <c r="Z28" i="19" s="1"/>
  <c r="Y28" i="19"/>
  <c r="X28" i="19" s="1"/>
  <c r="U78" i="52"/>
  <c r="U78" i="54"/>
  <c r="U78" i="55"/>
  <c r="U78" i="53"/>
  <c r="J76" i="55"/>
  <c r="J76" i="53"/>
  <c r="J76" i="54"/>
  <c r="J76" i="52"/>
  <c r="K76" i="54"/>
  <c r="K76" i="55"/>
  <c r="K76" i="53"/>
  <c r="K76" i="52"/>
  <c r="U70" i="55"/>
  <c r="U70" i="53"/>
  <c r="U70" i="52"/>
  <c r="U70" i="54"/>
  <c r="AA22" i="19"/>
  <c r="Z22" i="19" s="1"/>
  <c r="Y22" i="19"/>
  <c r="X22" i="19" s="1"/>
  <c r="AA30" i="19"/>
  <c r="Z30" i="19" s="1"/>
  <c r="Y30" i="19"/>
  <c r="X30" i="19" s="1"/>
  <c r="Y60" i="2"/>
  <c r="X60" i="2" s="1"/>
  <c r="AA60" i="2"/>
  <c r="Z60" i="2" s="1"/>
  <c r="AA38" i="19"/>
  <c r="Z38" i="19" s="1"/>
  <c r="Y38" i="19"/>
  <c r="X38" i="19" s="1"/>
  <c r="AA22" i="2"/>
  <c r="Z22" i="2" s="1"/>
  <c r="Y22" i="2"/>
  <c r="X22" i="2" s="1"/>
  <c r="P22" i="52"/>
  <c r="AA20" i="19"/>
  <c r="Z20" i="19" s="1"/>
  <c r="Y20" i="19"/>
  <c r="X20" i="19" s="1"/>
  <c r="J5" i="3"/>
  <c r="I5" i="3"/>
  <c r="P48" i="34"/>
  <c r="Y41" i="4"/>
  <c r="X41" i="4" s="1"/>
  <c r="AA41" i="4"/>
  <c r="Z41" i="4" s="1"/>
  <c r="P6" i="51"/>
  <c r="AA8" i="17"/>
  <c r="Z8" i="17" s="1"/>
  <c r="Y8" i="17"/>
  <c r="X8" i="17" s="1"/>
  <c r="AA14" i="13"/>
  <c r="Z14" i="13" s="1"/>
  <c r="Y14" i="13"/>
  <c r="X14" i="13" s="1"/>
  <c r="I7" i="4"/>
  <c r="I94" i="13"/>
  <c r="P62" i="51"/>
  <c r="Y65" i="17"/>
  <c r="X65" i="17" s="1"/>
  <c r="AA65" i="17"/>
  <c r="Z65" i="17" s="1"/>
  <c r="AA64" i="17"/>
  <c r="Z64" i="17" s="1"/>
  <c r="AA61" i="17"/>
  <c r="Z61" i="17" s="1"/>
  <c r="AA16" i="4"/>
  <c r="Z16" i="4" s="1"/>
  <c r="Y13" i="2"/>
  <c r="X13" i="2" s="1"/>
  <c r="AA13" i="2"/>
  <c r="Z13" i="2" s="1"/>
  <c r="X70" i="53"/>
  <c r="X70" i="52"/>
  <c r="X70" i="54"/>
  <c r="X70" i="55"/>
  <c r="AA6" i="25"/>
  <c r="Z6" i="25" s="1"/>
  <c r="P6" i="32"/>
  <c r="Y6" i="25"/>
  <c r="X6" i="25" s="1"/>
  <c r="P14" i="52"/>
  <c r="AA16" i="19"/>
  <c r="Z16" i="19" s="1"/>
  <c r="Y16" i="19"/>
  <c r="X16" i="19" s="1"/>
  <c r="V78" i="52"/>
  <c r="V78" i="54"/>
  <c r="V78" i="55"/>
  <c r="V78" i="53"/>
  <c r="P55" i="52"/>
  <c r="AA43" i="19"/>
  <c r="Z43" i="19" s="1"/>
  <c r="Y43" i="19"/>
  <c r="X43" i="19" s="1"/>
  <c r="AA58" i="2"/>
  <c r="Z58" i="2" s="1"/>
  <c r="Y58" i="2"/>
  <c r="X58" i="2" s="1"/>
  <c r="R70" i="54"/>
  <c r="R70" i="55"/>
  <c r="R70" i="53"/>
  <c r="R70" i="52"/>
  <c r="Q70" i="53"/>
  <c r="Q70" i="52"/>
  <c r="Q70" i="54"/>
  <c r="Q70" i="55"/>
  <c r="AA45" i="19"/>
  <c r="Z45" i="19" s="1"/>
  <c r="Y45" i="19"/>
  <c r="X45" i="19" s="1"/>
  <c r="W78" i="52"/>
  <c r="W78" i="54"/>
  <c r="W78" i="55"/>
  <c r="W78" i="53"/>
  <c r="Y64" i="19"/>
  <c r="X64" i="19" s="1"/>
  <c r="AA64" i="19"/>
  <c r="Z64" i="19" s="1"/>
  <c r="I63" i="17"/>
  <c r="G28" i="2"/>
  <c r="O21" i="31" s="1"/>
  <c r="Y27" i="2"/>
  <c r="X27" i="2" s="1"/>
  <c r="AA27" i="2"/>
  <c r="Z27" i="2" s="1"/>
  <c r="AA40" i="4"/>
  <c r="Z40" i="4" s="1"/>
  <c r="Y40" i="4"/>
  <c r="X40" i="4" s="1"/>
  <c r="P78" i="55"/>
  <c r="P78" i="53"/>
  <c r="P78" i="52"/>
  <c r="P78" i="54"/>
  <c r="Y66" i="19"/>
  <c r="X66" i="19" s="1"/>
  <c r="AA66" i="19"/>
  <c r="Z66" i="19" s="1"/>
  <c r="Y16" i="4"/>
  <c r="X16" i="4" s="1"/>
  <c r="K8" i="4"/>
  <c r="P8" i="34" s="1"/>
  <c r="Q8" i="34" s="1"/>
  <c r="R8" i="34" s="1"/>
  <c r="S8" i="34" s="1"/>
  <c r="T8" i="34" s="1"/>
  <c r="U8" i="34" s="1"/>
  <c r="V8" i="34" s="1"/>
  <c r="W8" i="34" s="1"/>
  <c r="X8" i="34" s="1"/>
  <c r="Y8" i="34" s="1"/>
  <c r="I8" i="4"/>
  <c r="I8" i="17"/>
  <c r="I89" i="17"/>
  <c r="S70" i="13"/>
  <c r="W86" i="47" s="1"/>
  <c r="N38" i="1"/>
  <c r="R38" i="30" s="1"/>
  <c r="K64" i="17"/>
  <c r="K7" i="4"/>
  <c r="O38" i="1"/>
  <c r="S38" i="30" s="1"/>
  <c r="K7" i="17"/>
  <c r="J6" i="3"/>
  <c r="V38" i="1"/>
  <c r="L38" i="1"/>
  <c r="G38" i="1"/>
  <c r="O37" i="30" s="1"/>
  <c r="U38" i="1"/>
  <c r="Y38" i="30" s="1"/>
  <c r="K62" i="17"/>
  <c r="O69" i="13"/>
  <c r="S78" i="47" s="1"/>
  <c r="K5" i="4"/>
  <c r="K13" i="4"/>
  <c r="K5" i="17"/>
  <c r="J4" i="3"/>
  <c r="I7" i="17"/>
  <c r="L70" i="13"/>
  <c r="K12" i="4"/>
  <c r="K61" i="17"/>
  <c r="V37" i="1"/>
  <c r="N70" i="13"/>
  <c r="R86" i="47" s="1"/>
  <c r="K4" i="4"/>
  <c r="I6" i="3"/>
  <c r="H15" i="4"/>
  <c r="K15" i="4"/>
  <c r="K4" i="17"/>
  <c r="I88" i="17"/>
  <c r="M69" i="13"/>
  <c r="Q78" i="47" s="1"/>
  <c r="I64" i="17"/>
  <c r="K14" i="13"/>
  <c r="Q70" i="13"/>
  <c r="U86" i="47" s="1"/>
  <c r="F69" i="13"/>
  <c r="N76" i="47" s="1"/>
  <c r="K12" i="13"/>
  <c r="K15" i="13"/>
  <c r="H16" i="4"/>
  <c r="J15" i="34" s="1"/>
  <c r="K15" i="34" s="1"/>
  <c r="L15" i="34" s="1"/>
  <c r="M15" i="34" s="1"/>
  <c r="N15" i="34" s="1"/>
  <c r="O15" i="34" s="1"/>
  <c r="D70" i="13"/>
  <c r="L84" i="47" s="1"/>
  <c r="B70" i="13"/>
  <c r="J84" i="47" s="1"/>
  <c r="K16" i="4"/>
  <c r="P16" i="34" s="1"/>
  <c r="Q16" i="34" s="1"/>
  <c r="R16" i="34" s="1"/>
  <c r="S16" i="34" s="1"/>
  <c r="T16" i="34" s="1"/>
  <c r="U16" i="34" s="1"/>
  <c r="V16" i="34" s="1"/>
  <c r="W16" i="34" s="1"/>
  <c r="X16" i="34" s="1"/>
  <c r="Y16" i="34" s="1"/>
  <c r="J70" i="13"/>
  <c r="M38" i="1"/>
  <c r="Q38" i="30" s="1"/>
  <c r="H70" i="13"/>
  <c r="J87" i="47" s="1"/>
  <c r="K87" i="47" s="1"/>
  <c r="L87" i="47" s="1"/>
  <c r="M87" i="47" s="1"/>
  <c r="N87" i="47" s="1"/>
  <c r="O87" i="47" s="1"/>
  <c r="K8" i="17"/>
  <c r="P8" i="51" s="1"/>
  <c r="Q8" i="51" s="1"/>
  <c r="R8" i="51" s="1"/>
  <c r="S8" i="51" s="1"/>
  <c r="T8" i="51" s="1"/>
  <c r="U8" i="51" s="1"/>
  <c r="V8" i="51" s="1"/>
  <c r="W8" i="51" s="1"/>
  <c r="X8" i="51" s="1"/>
  <c r="Y8" i="51" s="1"/>
  <c r="K89" i="17"/>
  <c r="P88" i="51" s="1"/>
  <c r="Q88" i="51" s="1"/>
  <c r="R88" i="51" s="1"/>
  <c r="S88" i="51" s="1"/>
  <c r="T88" i="51" s="1"/>
  <c r="U88" i="51" s="1"/>
  <c r="V88" i="51" s="1"/>
  <c r="W88" i="51" s="1"/>
  <c r="X88" i="51" s="1"/>
  <c r="Y88" i="51" s="1"/>
  <c r="K65" i="17"/>
  <c r="P64" i="51" s="1"/>
  <c r="Q64" i="51" s="1"/>
  <c r="R64" i="51" s="1"/>
  <c r="S64" i="51" s="1"/>
  <c r="T64" i="51" s="1"/>
  <c r="U64" i="51" s="1"/>
  <c r="V64" i="51" s="1"/>
  <c r="W64" i="51" s="1"/>
  <c r="X64" i="51" s="1"/>
  <c r="Y64" i="51" s="1"/>
  <c r="K16" i="13"/>
  <c r="P16" i="47" s="1"/>
  <c r="Q16" i="47" s="1"/>
  <c r="R16" i="47" s="1"/>
  <c r="S16" i="47" s="1"/>
  <c r="T16" i="47" s="1"/>
  <c r="U16" i="47" s="1"/>
  <c r="V16" i="47" s="1"/>
  <c r="W16" i="47" s="1"/>
  <c r="X16" i="47" s="1"/>
  <c r="Y16" i="47" s="1"/>
  <c r="K69" i="13"/>
  <c r="P80" i="47" s="1"/>
  <c r="Q80" i="47" s="1"/>
  <c r="R80" i="47" s="1"/>
  <c r="S80" i="47" s="1"/>
  <c r="T80" i="47" s="1"/>
  <c r="U80" i="47" s="1"/>
  <c r="V80" i="47" s="1"/>
  <c r="W80" i="47" s="1"/>
  <c r="X80" i="47" s="1"/>
  <c r="Y80" i="47" s="1"/>
  <c r="C70" i="13"/>
  <c r="K84" i="47" s="1"/>
  <c r="K13" i="13"/>
  <c r="H38" i="1"/>
  <c r="J39" i="30" s="1"/>
  <c r="K39" i="30" s="1"/>
  <c r="L39" i="30" s="1"/>
  <c r="M39" i="30" s="1"/>
  <c r="N39" i="30" s="1"/>
  <c r="O39" i="30" s="1"/>
  <c r="H89" i="17"/>
  <c r="J87" i="51" s="1"/>
  <c r="K87" i="51" s="1"/>
  <c r="L87" i="51" s="1"/>
  <c r="M87" i="51" s="1"/>
  <c r="N87" i="51" s="1"/>
  <c r="O87" i="51" s="1"/>
  <c r="H65" i="17"/>
  <c r="J63" i="51" s="1"/>
  <c r="K63" i="51" s="1"/>
  <c r="L63" i="51" s="1"/>
  <c r="M63" i="51" s="1"/>
  <c r="N63" i="51" s="1"/>
  <c r="O63" i="51" s="1"/>
  <c r="T38" i="1"/>
  <c r="X38" i="30" s="1"/>
  <c r="H8" i="4"/>
  <c r="J7" i="34" s="1"/>
  <c r="K7" i="34" s="1"/>
  <c r="L7" i="34" s="1"/>
  <c r="M7" i="34" s="1"/>
  <c r="N7" i="34" s="1"/>
  <c r="O7" i="34" s="1"/>
  <c r="H8" i="17"/>
  <c r="J7" i="51" s="1"/>
  <c r="K7" i="51" s="1"/>
  <c r="L7" i="51" s="1"/>
  <c r="M7" i="51" s="1"/>
  <c r="N7" i="51" s="1"/>
  <c r="O7" i="51" s="1"/>
  <c r="H4" i="17"/>
  <c r="H4" i="4"/>
  <c r="H61" i="17"/>
  <c r="H85" i="17"/>
  <c r="H12" i="4"/>
  <c r="V5" i="17"/>
  <c r="V62" i="17"/>
  <c r="V86" i="17"/>
  <c r="V5" i="4"/>
  <c r="V13" i="4"/>
  <c r="V8" i="17"/>
  <c r="V65" i="17"/>
  <c r="V89" i="17"/>
  <c r="V8" i="4"/>
  <c r="V16" i="4"/>
  <c r="V91" i="13"/>
  <c r="I4" i="17"/>
  <c r="I4" i="4"/>
  <c r="I61" i="17"/>
  <c r="I85" i="17"/>
  <c r="V6" i="17"/>
  <c r="V87" i="17"/>
  <c r="V63" i="17"/>
  <c r="V6" i="4"/>
  <c r="V14" i="4"/>
  <c r="I69" i="13"/>
  <c r="I70" i="13"/>
  <c r="R38" i="1"/>
  <c r="V38" i="30" s="1"/>
  <c r="Q38" i="1"/>
  <c r="U38" i="30" s="1"/>
  <c r="M36" i="1"/>
  <c r="S36" i="1"/>
  <c r="M37" i="1"/>
  <c r="Q37" i="1"/>
  <c r="S38" i="1"/>
  <c r="W38" i="30" s="1"/>
  <c r="P38" i="1"/>
  <c r="T38" i="30" s="1"/>
  <c r="G37" i="1"/>
  <c r="H37" i="1"/>
  <c r="S37" i="1"/>
  <c r="L37" i="1"/>
  <c r="R37" i="1"/>
  <c r="U37" i="1"/>
  <c r="O37" i="1"/>
  <c r="G36" i="1"/>
  <c r="T37" i="1"/>
  <c r="P36" i="1"/>
  <c r="O36" i="1"/>
  <c r="V36" i="1"/>
  <c r="H36" i="1"/>
  <c r="N37" i="1"/>
  <c r="T36" i="1"/>
  <c r="N36" i="1"/>
  <c r="L36" i="1"/>
  <c r="P37" i="1"/>
  <c r="U36" i="1"/>
  <c r="R36" i="1"/>
  <c r="Q36" i="1"/>
  <c r="S67" i="2"/>
  <c r="P67" i="2"/>
  <c r="R68" i="2"/>
  <c r="O68" i="2"/>
  <c r="K45" i="25"/>
  <c r="T46" i="25"/>
  <c r="X48" i="32" s="1"/>
  <c r="K46" i="25"/>
  <c r="P50" i="32" s="1"/>
  <c r="Q50" i="32" s="1"/>
  <c r="R50" i="32" s="1"/>
  <c r="S50" i="32" s="1"/>
  <c r="T50" i="32" s="1"/>
  <c r="U50" i="32" s="1"/>
  <c r="V50" i="32" s="1"/>
  <c r="W50" i="32" s="1"/>
  <c r="X50" i="32" s="1"/>
  <c r="Y50" i="32" s="1"/>
  <c r="Q45" i="25"/>
  <c r="S44" i="25"/>
  <c r="K44" i="25"/>
  <c r="O44" i="25"/>
  <c r="G45" i="25"/>
  <c r="O45" i="25"/>
  <c r="N46" i="25"/>
  <c r="R48" i="32" s="1"/>
  <c r="M45" i="25"/>
  <c r="L44" i="25"/>
  <c r="R44" i="25"/>
  <c r="M46" i="25"/>
  <c r="Q48" i="32" s="1"/>
  <c r="P44" i="25"/>
  <c r="H44" i="25"/>
  <c r="V44" i="25"/>
  <c r="Q44" i="25"/>
  <c r="U44" i="25"/>
  <c r="M44" i="25"/>
  <c r="T44" i="25"/>
  <c r="N44" i="25"/>
  <c r="G44" i="25"/>
  <c r="O46" i="25"/>
  <c r="S48" i="32" s="1"/>
  <c r="G46" i="25"/>
  <c r="O47" i="32" s="1"/>
  <c r="U46" i="25"/>
  <c r="Y48" i="32" s="1"/>
  <c r="P46" i="25"/>
  <c r="T48" i="32" s="1"/>
  <c r="H46" i="25"/>
  <c r="J49" i="32" s="1"/>
  <c r="K49" i="32" s="1"/>
  <c r="L49" i="32" s="1"/>
  <c r="M49" i="32" s="1"/>
  <c r="N49" i="32" s="1"/>
  <c r="O49" i="32" s="1"/>
  <c r="Q46" i="25"/>
  <c r="U48" i="32" s="1"/>
  <c r="L46" i="25"/>
  <c r="R45" i="25"/>
  <c r="T45" i="25"/>
  <c r="N45" i="25"/>
  <c r="H45" i="25"/>
  <c r="L45" i="25"/>
  <c r="P45" i="25"/>
  <c r="V46" i="25"/>
  <c r="S45" i="25"/>
  <c r="V45" i="25"/>
  <c r="R46" i="25"/>
  <c r="V48" i="32" s="1"/>
  <c r="S46" i="25"/>
  <c r="W48" i="32" s="1"/>
  <c r="U45" i="25"/>
  <c r="S68" i="2" l="1"/>
  <c r="A40" i="4"/>
  <c r="M67" i="2"/>
  <c r="N67" i="2"/>
  <c r="O67" i="2"/>
  <c r="L67" i="2"/>
  <c r="N68" i="2"/>
  <c r="R73" i="2"/>
  <c r="V62" i="31" s="1"/>
  <c r="R69" i="2"/>
  <c r="R67" i="2"/>
  <c r="Y36" i="1"/>
  <c r="X36" i="1" s="1"/>
  <c r="AA36" i="1"/>
  <c r="Z36" i="1" s="1"/>
  <c r="AA37" i="1"/>
  <c r="Z37" i="1" s="1"/>
  <c r="Y37" i="1"/>
  <c r="X37" i="1" s="1"/>
  <c r="V95" i="13"/>
  <c r="M68" i="2"/>
  <c r="S73" i="2"/>
  <c r="W62" i="31" s="1"/>
  <c r="S69" i="2"/>
  <c r="L69" i="2"/>
  <c r="L73" i="2"/>
  <c r="AA69" i="13"/>
  <c r="Z69" i="13" s="1"/>
  <c r="P38" i="30"/>
  <c r="AA38" i="1"/>
  <c r="Z38" i="1" s="1"/>
  <c r="Y38" i="1"/>
  <c r="X38" i="1" s="1"/>
  <c r="Y69" i="13"/>
  <c r="X69" i="13" s="1"/>
  <c r="Y44" i="25"/>
  <c r="X44" i="25" s="1"/>
  <c r="AA44" i="25"/>
  <c r="Z44" i="25" s="1"/>
  <c r="Q73" i="2"/>
  <c r="U62" i="31" s="1"/>
  <c r="Q69" i="2"/>
  <c r="Q67" i="2"/>
  <c r="Q68" i="2"/>
  <c r="L68" i="2"/>
  <c r="P68" i="2"/>
  <c r="I7" i="3"/>
  <c r="AA28" i="2"/>
  <c r="Z28" i="2" s="1"/>
  <c r="Y28" i="2"/>
  <c r="X28" i="2" s="1"/>
  <c r="P22" i="31"/>
  <c r="P48" i="32"/>
  <c r="AA46" i="25"/>
  <c r="Z46" i="25" s="1"/>
  <c r="Y46" i="25"/>
  <c r="X46" i="25" s="1"/>
  <c r="J7" i="3"/>
  <c r="AA45" i="25"/>
  <c r="Z45" i="25" s="1"/>
  <c r="Y45" i="25"/>
  <c r="X45" i="25" s="1"/>
  <c r="T69" i="2"/>
  <c r="M69" i="2"/>
  <c r="M73" i="2"/>
  <c r="Q62" i="31" s="1"/>
  <c r="V88" i="17"/>
  <c r="V94" i="13"/>
  <c r="P86" i="47"/>
  <c r="Y70" i="13"/>
  <c r="X70" i="13" s="1"/>
  <c r="AA70" i="13"/>
  <c r="Z70" i="13" s="1"/>
  <c r="V64" i="17"/>
  <c r="V7" i="17"/>
  <c r="V15" i="4"/>
  <c r="V7" i="4"/>
  <c r="H69" i="13"/>
  <c r="J79" i="47" s="1"/>
  <c r="K79" i="47" s="1"/>
  <c r="L79" i="47" s="1"/>
  <c r="M79" i="47" s="1"/>
  <c r="N79" i="47" s="1"/>
  <c r="O79" i="47" s="1"/>
  <c r="K70" i="13"/>
  <c r="P88" i="47" s="1"/>
  <c r="Q88" i="47" s="1"/>
  <c r="R88" i="47" s="1"/>
  <c r="S88" i="47" s="1"/>
  <c r="T88" i="47" s="1"/>
  <c r="U88" i="47" s="1"/>
  <c r="V88" i="47" s="1"/>
  <c r="W88" i="47" s="1"/>
  <c r="X88" i="47" s="1"/>
  <c r="Y88" i="47" s="1"/>
  <c r="V69" i="13"/>
  <c r="V70" i="13"/>
  <c r="V4" i="17"/>
  <c r="V85" i="17"/>
  <c r="V61" i="17"/>
  <c r="V4" i="4"/>
  <c r="V12" i="4"/>
  <c r="V67" i="2"/>
  <c r="T68" i="2"/>
  <c r="U68" i="2"/>
  <c r="K68" i="2"/>
  <c r="AA68" i="2" l="1"/>
  <c r="Z68" i="2" s="1"/>
  <c r="A41" i="4"/>
  <c r="I46" i="34" s="1"/>
  <c r="I45" i="34" s="1"/>
  <c r="T73" i="2"/>
  <c r="X62" i="31" s="1"/>
  <c r="K67" i="2"/>
  <c r="O73" i="2"/>
  <c r="S62" i="31" s="1"/>
  <c r="O69" i="2"/>
  <c r="Y68" i="2"/>
  <c r="X68" i="2" s="1"/>
  <c r="K73" i="2"/>
  <c r="P64" i="31" s="1"/>
  <c r="Q64" i="31" s="1"/>
  <c r="R64" i="31" s="1"/>
  <c r="S64" i="31" s="1"/>
  <c r="T64" i="31" s="1"/>
  <c r="U64" i="31" s="1"/>
  <c r="V64" i="31" s="1"/>
  <c r="W64" i="31" s="1"/>
  <c r="X64" i="31" s="1"/>
  <c r="Y64" i="31" s="1"/>
  <c r="K69" i="2"/>
  <c r="N69" i="2"/>
  <c r="N73" i="2"/>
  <c r="R62" i="31" s="1"/>
  <c r="V69" i="2"/>
  <c r="V73" i="2"/>
  <c r="U67" i="2"/>
  <c r="V68" i="2"/>
  <c r="P69" i="2"/>
  <c r="P73" i="2"/>
  <c r="T62" i="31" s="1"/>
  <c r="U69" i="2"/>
  <c r="U73" i="2"/>
  <c r="Y62" i="31" s="1"/>
  <c r="T67" i="2"/>
  <c r="P62" i="31"/>
  <c r="J90" i="1"/>
  <c r="I90" i="1"/>
  <c r="F90" i="1"/>
  <c r="E90" i="1"/>
  <c r="D90" i="1"/>
  <c r="C90" i="1"/>
  <c r="B90" i="1"/>
  <c r="J89" i="1"/>
  <c r="I89" i="1"/>
  <c r="F89" i="1"/>
  <c r="E89" i="1"/>
  <c r="D89" i="1"/>
  <c r="C89" i="1"/>
  <c r="B89" i="1"/>
  <c r="J88" i="1"/>
  <c r="I88" i="1"/>
  <c r="F88" i="1"/>
  <c r="E88" i="1"/>
  <c r="D88" i="1"/>
  <c r="C88" i="1"/>
  <c r="B88" i="1"/>
  <c r="J87" i="1"/>
  <c r="I87" i="1"/>
  <c r="F87" i="1"/>
  <c r="E87" i="1"/>
  <c r="D87" i="1"/>
  <c r="C87" i="1"/>
  <c r="B87" i="1"/>
  <c r="J86" i="1"/>
  <c r="I86" i="1"/>
  <c r="F86" i="1"/>
  <c r="E86" i="1"/>
  <c r="D86" i="1"/>
  <c r="C86" i="1"/>
  <c r="B86" i="1"/>
  <c r="AA69" i="2" l="1"/>
  <c r="Z69" i="2" s="1"/>
  <c r="AA73" i="2"/>
  <c r="Z73" i="2" s="1"/>
  <c r="Y69" i="2"/>
  <c r="X69" i="2" s="1"/>
  <c r="B9" i="13"/>
  <c r="J4" i="47" s="1"/>
  <c r="Y73" i="2"/>
  <c r="X73" i="2" s="1"/>
  <c r="Y67" i="2"/>
  <c r="X67" i="2" s="1"/>
  <c r="AA67" i="2"/>
  <c r="Z67" i="2" s="1"/>
  <c r="E6" i="1"/>
  <c r="D4" i="1"/>
  <c r="E5" i="1"/>
  <c r="F6" i="1"/>
  <c r="I7" i="1"/>
  <c r="J8" i="1"/>
  <c r="I8" i="1"/>
  <c r="E4" i="1"/>
  <c r="F5" i="1"/>
  <c r="J7" i="1"/>
  <c r="F4" i="1"/>
  <c r="B8" i="1"/>
  <c r="C4" i="1"/>
  <c r="F7" i="1"/>
  <c r="B7" i="1"/>
  <c r="C8" i="1"/>
  <c r="D5" i="1"/>
  <c r="B6" i="1"/>
  <c r="C7" i="1"/>
  <c r="D8" i="1"/>
  <c r="B5" i="1"/>
  <c r="C6" i="1"/>
  <c r="D7" i="1"/>
  <c r="E8" i="1"/>
  <c r="B4" i="1"/>
  <c r="C5" i="1"/>
  <c r="D6" i="1"/>
  <c r="E7" i="1"/>
  <c r="F8" i="1"/>
  <c r="I6" i="1"/>
  <c r="I22" i="25"/>
  <c r="I5" i="1"/>
  <c r="I21" i="25"/>
  <c r="J6" i="1"/>
  <c r="J22" i="25"/>
  <c r="I4" i="1"/>
  <c r="I20" i="25"/>
  <c r="J5" i="1"/>
  <c r="J21" i="25"/>
  <c r="J4" i="1"/>
  <c r="J20" i="25"/>
  <c r="J98" i="1"/>
  <c r="I98" i="1"/>
  <c r="F98" i="1"/>
  <c r="E98" i="1"/>
  <c r="D98" i="1"/>
  <c r="C98" i="1"/>
  <c r="B98" i="1"/>
  <c r="J97" i="1"/>
  <c r="I97" i="1"/>
  <c r="F97" i="1"/>
  <c r="E97" i="1"/>
  <c r="D97" i="1"/>
  <c r="C97" i="1"/>
  <c r="B97" i="1"/>
  <c r="J96" i="1"/>
  <c r="I96" i="1"/>
  <c r="F96" i="1"/>
  <c r="E96" i="1"/>
  <c r="D96" i="1"/>
  <c r="C96" i="1"/>
  <c r="B96" i="1"/>
  <c r="J95" i="1"/>
  <c r="I95" i="1"/>
  <c r="F95" i="1"/>
  <c r="E95" i="1"/>
  <c r="D95" i="1"/>
  <c r="C95" i="1"/>
  <c r="B95" i="1"/>
  <c r="J94" i="1"/>
  <c r="I94" i="1"/>
  <c r="F94" i="1"/>
  <c r="E94" i="1"/>
  <c r="D94" i="1"/>
  <c r="C94" i="1"/>
  <c r="B94" i="1"/>
  <c r="J77" i="16" l="1"/>
  <c r="I78" i="16"/>
  <c r="H78" i="16"/>
  <c r="B56" i="4"/>
  <c r="B37" i="23"/>
  <c r="C57" i="4"/>
  <c r="C38" i="23"/>
  <c r="D58" i="4"/>
  <c r="D39" i="23"/>
  <c r="E59" i="4"/>
  <c r="E40" i="23"/>
  <c r="M36" i="43" s="1"/>
  <c r="B55" i="4"/>
  <c r="B36" i="23"/>
  <c r="B26" i="4"/>
  <c r="J20" i="34" s="1"/>
  <c r="C56" i="4"/>
  <c r="C37" i="23"/>
  <c r="D57" i="4"/>
  <c r="D38" i="23"/>
  <c r="E58" i="4"/>
  <c r="E39" i="23"/>
  <c r="F59" i="4"/>
  <c r="F40" i="23"/>
  <c r="N36" i="43" s="1"/>
  <c r="C58" i="4"/>
  <c r="C39" i="23"/>
  <c r="D55" i="4"/>
  <c r="D36" i="23"/>
  <c r="D26" i="4"/>
  <c r="L20" i="34" s="1"/>
  <c r="E56" i="4"/>
  <c r="E37" i="23"/>
  <c r="F57" i="4"/>
  <c r="F38" i="23"/>
  <c r="I58" i="4"/>
  <c r="I39" i="23"/>
  <c r="J59" i="4"/>
  <c r="J40" i="23"/>
  <c r="I77" i="16"/>
  <c r="H77" i="16"/>
  <c r="C55" i="4"/>
  <c r="C36" i="23"/>
  <c r="C26" i="4"/>
  <c r="K20" i="34" s="1"/>
  <c r="D56" i="4"/>
  <c r="D37" i="23"/>
  <c r="I59" i="4"/>
  <c r="I40" i="23"/>
  <c r="E55" i="4"/>
  <c r="E36" i="23"/>
  <c r="E26" i="4"/>
  <c r="M20" i="34" s="1"/>
  <c r="F56" i="4"/>
  <c r="F37" i="23"/>
  <c r="I57" i="4"/>
  <c r="I38" i="23"/>
  <c r="J58" i="4"/>
  <c r="J39" i="23"/>
  <c r="J79" i="16"/>
  <c r="J55" i="4"/>
  <c r="J36" i="23"/>
  <c r="J26" i="4"/>
  <c r="B57" i="4"/>
  <c r="B38" i="23"/>
  <c r="F58" i="4"/>
  <c r="F39" i="23"/>
  <c r="F55" i="4"/>
  <c r="F36" i="23"/>
  <c r="F26" i="4"/>
  <c r="N20" i="34" s="1"/>
  <c r="I56" i="4"/>
  <c r="I37" i="23"/>
  <c r="J57" i="4"/>
  <c r="J38" i="23"/>
  <c r="B59" i="4"/>
  <c r="B40" i="23"/>
  <c r="J36" i="43" s="1"/>
  <c r="D59" i="4"/>
  <c r="D40" i="23"/>
  <c r="L36" i="43" s="1"/>
  <c r="E57" i="4"/>
  <c r="E38" i="23"/>
  <c r="I55" i="4"/>
  <c r="I36" i="23"/>
  <c r="I26" i="4"/>
  <c r="J56" i="4"/>
  <c r="J37" i="23"/>
  <c r="J78" i="16"/>
  <c r="I79" i="16"/>
  <c r="H79" i="16"/>
  <c r="B58" i="4"/>
  <c r="B39" i="23"/>
  <c r="C59" i="4"/>
  <c r="C40" i="23"/>
  <c r="K36" i="43" s="1"/>
  <c r="D9" i="13"/>
  <c r="L4" i="47" s="1"/>
  <c r="E9" i="13"/>
  <c r="M4" i="47" s="1"/>
  <c r="F9" i="13"/>
  <c r="N4" i="47" s="1"/>
  <c r="C9" i="13"/>
  <c r="K4" i="47" s="1"/>
  <c r="B12" i="13"/>
  <c r="B14" i="13"/>
  <c r="B13" i="13"/>
  <c r="B16" i="13"/>
  <c r="J12" i="47" s="1"/>
  <c r="D89" i="19"/>
  <c r="D25" i="4"/>
  <c r="C89" i="19"/>
  <c r="C25" i="4"/>
  <c r="E89" i="19"/>
  <c r="E25" i="4"/>
  <c r="E19" i="2"/>
  <c r="M12" i="31" s="1"/>
  <c r="F89" i="19"/>
  <c r="F25" i="4"/>
  <c r="B15" i="13"/>
  <c r="B89" i="19"/>
  <c r="B25" i="4"/>
  <c r="I89" i="19"/>
  <c r="I25" i="4"/>
  <c r="J89" i="19"/>
  <c r="J25" i="4"/>
  <c r="F121" i="1"/>
  <c r="I122" i="1"/>
  <c r="E13" i="13"/>
  <c r="E12" i="13"/>
  <c r="E15" i="13"/>
  <c r="E14" i="13"/>
  <c r="E16" i="13"/>
  <c r="M12" i="47" s="1"/>
  <c r="D121" i="1"/>
  <c r="E122" i="1"/>
  <c r="E121" i="1"/>
  <c r="F122" i="1"/>
  <c r="I121" i="1"/>
  <c r="J122" i="1"/>
  <c r="B122" i="1"/>
  <c r="J121" i="1"/>
  <c r="D67" i="4"/>
  <c r="B64" i="4"/>
  <c r="C65" i="4"/>
  <c r="D66" i="4"/>
  <c r="E67" i="4"/>
  <c r="B63" i="4"/>
  <c r="C64" i="4"/>
  <c r="D65" i="4"/>
  <c r="E66" i="4"/>
  <c r="F67" i="4"/>
  <c r="B65" i="4"/>
  <c r="C63" i="4"/>
  <c r="D64" i="4"/>
  <c r="E65" i="4"/>
  <c r="F66" i="4"/>
  <c r="I67" i="4"/>
  <c r="J63" i="4"/>
  <c r="D63" i="4"/>
  <c r="E64" i="4"/>
  <c r="F65" i="4"/>
  <c r="I66" i="4"/>
  <c r="J67" i="4"/>
  <c r="C121" i="1"/>
  <c r="D122" i="1"/>
  <c r="F64" i="2"/>
  <c r="N52" i="31" s="1"/>
  <c r="E63" i="4"/>
  <c r="F64" i="4"/>
  <c r="I65" i="4"/>
  <c r="J66" i="4"/>
  <c r="F63" i="4"/>
  <c r="I64" i="4"/>
  <c r="J65" i="4"/>
  <c r="B67" i="4"/>
  <c r="C66" i="4"/>
  <c r="I63" i="4"/>
  <c r="J64" i="4"/>
  <c r="B66" i="4"/>
  <c r="C67" i="4"/>
  <c r="C118" i="1"/>
  <c r="D119" i="1"/>
  <c r="E120" i="1"/>
  <c r="D118" i="1"/>
  <c r="E119" i="1"/>
  <c r="F120" i="1"/>
  <c r="E118" i="1"/>
  <c r="F119" i="1"/>
  <c r="I120" i="1"/>
  <c r="F118" i="1"/>
  <c r="I119" i="1"/>
  <c r="J120" i="1"/>
  <c r="B118" i="1"/>
  <c r="I118" i="1"/>
  <c r="J119" i="1"/>
  <c r="B121" i="1"/>
  <c r="C122" i="1"/>
  <c r="C119" i="1"/>
  <c r="J118" i="1"/>
  <c r="B120" i="1"/>
  <c r="D120" i="1"/>
  <c r="B119" i="1"/>
  <c r="C120" i="1"/>
  <c r="B4" i="2"/>
  <c r="E5" i="2"/>
  <c r="C7" i="2"/>
  <c r="F8" i="2"/>
  <c r="D8" i="2"/>
  <c r="D5" i="2"/>
  <c r="B7" i="2"/>
  <c r="E8" i="2"/>
  <c r="C4" i="2"/>
  <c r="F5" i="2"/>
  <c r="D7" i="2"/>
  <c r="D4" i="2"/>
  <c r="B6" i="2"/>
  <c r="E7" i="2"/>
  <c r="E4" i="2"/>
  <c r="C6" i="2"/>
  <c r="F7" i="2"/>
  <c r="F4" i="2"/>
  <c r="D6" i="2"/>
  <c r="B8" i="2"/>
  <c r="B5" i="2"/>
  <c r="E6" i="2"/>
  <c r="C8" i="2"/>
  <c r="C5" i="2"/>
  <c r="F6" i="2"/>
  <c r="J15" i="1"/>
  <c r="F12" i="1"/>
  <c r="I13" i="1"/>
  <c r="J14" i="1"/>
  <c r="B16" i="1"/>
  <c r="F37" i="2"/>
  <c r="N28" i="31" s="1"/>
  <c r="B18" i="2"/>
  <c r="E12" i="1"/>
  <c r="I12" i="1"/>
  <c r="J13" i="1"/>
  <c r="B15" i="1"/>
  <c r="C16" i="1"/>
  <c r="F13" i="1"/>
  <c r="E37" i="2"/>
  <c r="M28" i="31" s="1"/>
  <c r="J12" i="1"/>
  <c r="B14" i="1"/>
  <c r="C15" i="1"/>
  <c r="D16" i="1"/>
  <c r="B13" i="1"/>
  <c r="C14" i="1"/>
  <c r="D15" i="1"/>
  <c r="E16" i="1"/>
  <c r="B12" i="1"/>
  <c r="C13" i="1"/>
  <c r="D14" i="1"/>
  <c r="E15" i="1"/>
  <c r="F16" i="1"/>
  <c r="B37" i="2"/>
  <c r="J28" i="31" s="1"/>
  <c r="B19" i="2"/>
  <c r="J12" i="31" s="1"/>
  <c r="C12" i="1"/>
  <c r="D13" i="1"/>
  <c r="E14" i="1"/>
  <c r="F15" i="1"/>
  <c r="I16" i="1"/>
  <c r="C37" i="2"/>
  <c r="K28" i="31" s="1"/>
  <c r="I14" i="1"/>
  <c r="D12" i="1"/>
  <c r="E13" i="1"/>
  <c r="F14" i="1"/>
  <c r="I15" i="1"/>
  <c r="J16" i="1"/>
  <c r="D37" i="2"/>
  <c r="L28" i="31" s="1"/>
  <c r="D85" i="19"/>
  <c r="D28" i="23"/>
  <c r="D20" i="23"/>
  <c r="D12" i="23"/>
  <c r="D4" i="23"/>
  <c r="D28" i="25"/>
  <c r="D20" i="4"/>
  <c r="D12" i="4"/>
  <c r="E86" i="19"/>
  <c r="E29" i="23"/>
  <c r="E13" i="23"/>
  <c r="E21" i="23"/>
  <c r="E5" i="23"/>
  <c r="E29" i="25"/>
  <c r="E21" i="4"/>
  <c r="E13" i="4"/>
  <c r="E30" i="4"/>
  <c r="F87" i="19"/>
  <c r="F6" i="23"/>
  <c r="F14" i="23"/>
  <c r="F30" i="23"/>
  <c r="F30" i="25"/>
  <c r="N28" i="32" s="1"/>
  <c r="F22" i="4"/>
  <c r="F14" i="4"/>
  <c r="F31" i="4"/>
  <c r="F22" i="23"/>
  <c r="I88" i="19"/>
  <c r="I31" i="23"/>
  <c r="I15" i="23"/>
  <c r="I7" i="23"/>
  <c r="I23" i="4"/>
  <c r="I15" i="4"/>
  <c r="I32" i="4"/>
  <c r="I23" i="23"/>
  <c r="J32" i="23"/>
  <c r="J16" i="23"/>
  <c r="J8" i="23"/>
  <c r="J24" i="4"/>
  <c r="J16" i="4"/>
  <c r="J33" i="4"/>
  <c r="J24" i="23"/>
  <c r="E85" i="19"/>
  <c r="E28" i="23"/>
  <c r="E12" i="23"/>
  <c r="E4" i="23"/>
  <c r="E28" i="25"/>
  <c r="E20" i="4"/>
  <c r="E12" i="4"/>
  <c r="E20" i="23"/>
  <c r="F86" i="19"/>
  <c r="F29" i="23"/>
  <c r="F13" i="23"/>
  <c r="F5" i="23"/>
  <c r="F29" i="25"/>
  <c r="F21" i="4"/>
  <c r="F13" i="4"/>
  <c r="F30" i="4"/>
  <c r="F21" i="23"/>
  <c r="I87" i="19"/>
  <c r="I30" i="23"/>
  <c r="I14" i="23"/>
  <c r="I6" i="23"/>
  <c r="I22" i="4"/>
  <c r="I14" i="4"/>
  <c r="I30" i="25"/>
  <c r="I31" i="4"/>
  <c r="I22" i="23"/>
  <c r="J88" i="19"/>
  <c r="J31" i="23"/>
  <c r="J15" i="23"/>
  <c r="J7" i="23"/>
  <c r="J23" i="4"/>
  <c r="J15" i="4"/>
  <c r="J115" i="17"/>
  <c r="J32" i="4"/>
  <c r="J23" i="23"/>
  <c r="F85" i="19"/>
  <c r="F28" i="23"/>
  <c r="F12" i="23"/>
  <c r="F4" i="23"/>
  <c r="F28" i="25"/>
  <c r="F20" i="4"/>
  <c r="F12" i="4"/>
  <c r="F20" i="23"/>
  <c r="I86" i="19"/>
  <c r="I29" i="23"/>
  <c r="I13" i="23"/>
  <c r="I5" i="23"/>
  <c r="I29" i="25"/>
  <c r="I21" i="4"/>
  <c r="I13" i="4"/>
  <c r="I30" i="4"/>
  <c r="I21" i="23"/>
  <c r="J87" i="19"/>
  <c r="J30" i="23"/>
  <c r="J14" i="23"/>
  <c r="J6" i="23"/>
  <c r="J30" i="25"/>
  <c r="J22" i="4"/>
  <c r="J14" i="4"/>
  <c r="J22" i="23"/>
  <c r="J31" i="4"/>
  <c r="B32" i="23"/>
  <c r="B16" i="23"/>
  <c r="B24" i="4"/>
  <c r="B8" i="23"/>
  <c r="B16" i="4"/>
  <c r="J12" i="34" s="1"/>
  <c r="B33" i="4"/>
  <c r="B24" i="23"/>
  <c r="I85" i="19"/>
  <c r="I12" i="23"/>
  <c r="I28" i="23"/>
  <c r="I4" i="23"/>
  <c r="I28" i="25"/>
  <c r="I20" i="4"/>
  <c r="I12" i="4"/>
  <c r="I20" i="23"/>
  <c r="J86" i="19"/>
  <c r="J29" i="23"/>
  <c r="J13" i="23"/>
  <c r="J5" i="23"/>
  <c r="J29" i="25"/>
  <c r="J21" i="4"/>
  <c r="J13" i="4"/>
  <c r="J30" i="4"/>
  <c r="J21" i="23"/>
  <c r="B88" i="19"/>
  <c r="B23" i="23"/>
  <c r="B15" i="23"/>
  <c r="B31" i="23"/>
  <c r="B23" i="4"/>
  <c r="B15" i="4"/>
  <c r="B7" i="23"/>
  <c r="B32" i="4"/>
  <c r="C16" i="23"/>
  <c r="C24" i="23"/>
  <c r="C8" i="23"/>
  <c r="C32" i="23"/>
  <c r="C24" i="4"/>
  <c r="C16" i="4"/>
  <c r="K12" i="34" s="1"/>
  <c r="C33" i="4"/>
  <c r="J85" i="19"/>
  <c r="J12" i="23"/>
  <c r="J28" i="23"/>
  <c r="J4" i="23"/>
  <c r="J28" i="25"/>
  <c r="J20" i="4"/>
  <c r="J12" i="4"/>
  <c r="J20" i="23"/>
  <c r="B87" i="19"/>
  <c r="B22" i="23"/>
  <c r="B30" i="23"/>
  <c r="B14" i="23"/>
  <c r="B30" i="25"/>
  <c r="J28" i="32" s="1"/>
  <c r="B22" i="4"/>
  <c r="B6" i="23"/>
  <c r="B14" i="4"/>
  <c r="B14" i="25"/>
  <c r="J12" i="32" s="1"/>
  <c r="B31" i="4"/>
  <c r="C88" i="19"/>
  <c r="C31" i="23"/>
  <c r="C15" i="23"/>
  <c r="C7" i="23"/>
  <c r="C23" i="4"/>
  <c r="C15" i="4"/>
  <c r="C32" i="4"/>
  <c r="C23" i="23"/>
  <c r="D32" i="23"/>
  <c r="D24" i="23"/>
  <c r="D8" i="23"/>
  <c r="D16" i="23"/>
  <c r="D24" i="4"/>
  <c r="D16" i="4"/>
  <c r="L12" i="34" s="1"/>
  <c r="D33" i="4"/>
  <c r="B86" i="19"/>
  <c r="B29" i="23"/>
  <c r="B13" i="23"/>
  <c r="B21" i="23"/>
  <c r="B5" i="23"/>
  <c r="B29" i="25"/>
  <c r="B21" i="4"/>
  <c r="B13" i="4"/>
  <c r="B30" i="4"/>
  <c r="B13" i="25"/>
  <c r="C87" i="19"/>
  <c r="C30" i="23"/>
  <c r="C6" i="23"/>
  <c r="C14" i="23"/>
  <c r="C30" i="25"/>
  <c r="K28" i="32" s="1"/>
  <c r="C22" i="4"/>
  <c r="C14" i="4"/>
  <c r="C31" i="4"/>
  <c r="C22" i="23"/>
  <c r="D88" i="19"/>
  <c r="D31" i="23"/>
  <c r="D23" i="23"/>
  <c r="D15" i="23"/>
  <c r="D7" i="23"/>
  <c r="D23" i="4"/>
  <c r="D15" i="4"/>
  <c r="D32" i="4"/>
  <c r="E32" i="23"/>
  <c r="E16" i="23"/>
  <c r="E24" i="23"/>
  <c r="E8" i="23"/>
  <c r="E24" i="4"/>
  <c r="E16" i="4"/>
  <c r="M12" i="34" s="1"/>
  <c r="E33" i="4"/>
  <c r="B85" i="19"/>
  <c r="B12" i="23"/>
  <c r="B28" i="23"/>
  <c r="B28" i="25"/>
  <c r="B4" i="23"/>
  <c r="B20" i="4"/>
  <c r="B12" i="4"/>
  <c r="B20" i="23"/>
  <c r="B12" i="25"/>
  <c r="C86" i="19"/>
  <c r="C29" i="23"/>
  <c r="C5" i="23"/>
  <c r="C21" i="23"/>
  <c r="C13" i="23"/>
  <c r="C29" i="25"/>
  <c r="C21" i="4"/>
  <c r="C13" i="4"/>
  <c r="C30" i="4"/>
  <c r="D87" i="19"/>
  <c r="D30" i="23"/>
  <c r="D14" i="23"/>
  <c r="D6" i="23"/>
  <c r="D30" i="25"/>
  <c r="L28" i="32" s="1"/>
  <c r="D22" i="4"/>
  <c r="D14" i="4"/>
  <c r="D22" i="23"/>
  <c r="D31" i="4"/>
  <c r="E88" i="19"/>
  <c r="E23" i="23"/>
  <c r="E31" i="23"/>
  <c r="E7" i="23"/>
  <c r="E23" i="4"/>
  <c r="E15" i="4"/>
  <c r="E15" i="23"/>
  <c r="E32" i="4"/>
  <c r="F32" i="23"/>
  <c r="F16" i="23"/>
  <c r="F8" i="23"/>
  <c r="F24" i="23"/>
  <c r="F24" i="4"/>
  <c r="F16" i="4"/>
  <c r="N12" i="34" s="1"/>
  <c r="F33" i="4"/>
  <c r="C85" i="19"/>
  <c r="C28" i="23"/>
  <c r="C12" i="23"/>
  <c r="C20" i="23"/>
  <c r="C4" i="23"/>
  <c r="C28" i="25"/>
  <c r="C20" i="4"/>
  <c r="C12" i="4"/>
  <c r="D86" i="19"/>
  <c r="D13" i="23"/>
  <c r="D21" i="23"/>
  <c r="D29" i="23"/>
  <c r="D29" i="25"/>
  <c r="D5" i="23"/>
  <c r="D21" i="4"/>
  <c r="D13" i="4"/>
  <c r="D30" i="4"/>
  <c r="E87" i="19"/>
  <c r="E30" i="23"/>
  <c r="E22" i="23"/>
  <c r="E14" i="23"/>
  <c r="E6" i="23"/>
  <c r="E30" i="25"/>
  <c r="M28" i="32" s="1"/>
  <c r="E22" i="4"/>
  <c r="E14" i="4"/>
  <c r="E31" i="4"/>
  <c r="F88" i="19"/>
  <c r="F31" i="23"/>
  <c r="F15" i="23"/>
  <c r="F7" i="23"/>
  <c r="F23" i="4"/>
  <c r="F15" i="4"/>
  <c r="F32" i="4"/>
  <c r="F23" i="23"/>
  <c r="I32" i="23"/>
  <c r="I16" i="23"/>
  <c r="I8" i="23"/>
  <c r="I24" i="4"/>
  <c r="I16" i="4"/>
  <c r="I33" i="4"/>
  <c r="I24" i="23"/>
  <c r="B7" i="13"/>
  <c r="B6" i="25"/>
  <c r="J4" i="32" s="1"/>
  <c r="C7" i="13"/>
  <c r="D7" i="13"/>
  <c r="B6" i="13"/>
  <c r="E8" i="13"/>
  <c r="F8" i="13"/>
  <c r="E7" i="13"/>
  <c r="G8" i="13"/>
  <c r="D6" i="13"/>
  <c r="F7" i="13"/>
  <c r="H8" i="13"/>
  <c r="D8" i="13"/>
  <c r="C6" i="13"/>
  <c r="B5" i="25"/>
  <c r="E6" i="13"/>
  <c r="F6" i="13"/>
  <c r="G7" i="13"/>
  <c r="G6" i="13"/>
  <c r="H7" i="13"/>
  <c r="B8" i="13"/>
  <c r="H6" i="13"/>
  <c r="C8" i="13"/>
  <c r="B4" i="25"/>
  <c r="B29" i="4" l="1"/>
  <c r="D29" i="4"/>
  <c r="C64" i="2"/>
  <c r="K52" i="31" s="1"/>
  <c r="D19" i="2"/>
  <c r="L12" i="31" s="1"/>
  <c r="E29" i="4"/>
  <c r="C19" i="2"/>
  <c r="K12" i="31" s="1"/>
  <c r="D64" i="2"/>
  <c r="L52" i="31" s="1"/>
  <c r="E64" i="2"/>
  <c r="M52" i="31" s="1"/>
  <c r="F19" i="2"/>
  <c r="N12" i="31" s="1"/>
  <c r="C29" i="4"/>
  <c r="J29" i="4"/>
  <c r="I29" i="4"/>
  <c r="F29" i="4"/>
  <c r="B64" i="2"/>
  <c r="J52" i="31" s="1"/>
  <c r="B58" i="2"/>
  <c r="F59" i="2"/>
  <c r="D31" i="2"/>
  <c r="F60" i="2"/>
  <c r="F13" i="13"/>
  <c r="C13" i="13"/>
  <c r="C12" i="13"/>
  <c r="C15" i="13"/>
  <c r="C16" i="13"/>
  <c r="K12" i="47" s="1"/>
  <c r="C14" i="13"/>
  <c r="D13" i="13"/>
  <c r="D15" i="13"/>
  <c r="D16" i="13"/>
  <c r="L12" i="47" s="1"/>
  <c r="D12" i="13"/>
  <c r="D14" i="13"/>
  <c r="I41" i="4"/>
  <c r="C37" i="4"/>
  <c r="D39" i="4"/>
  <c r="B38" i="4"/>
  <c r="B14" i="24"/>
  <c r="J12" i="46" s="1"/>
  <c r="I58" i="19"/>
  <c r="B40" i="4"/>
  <c r="J39" i="4"/>
  <c r="J40" i="4"/>
  <c r="J41" i="4"/>
  <c r="D37" i="4"/>
  <c r="B39" i="4"/>
  <c r="F40" i="4"/>
  <c r="C38" i="4"/>
  <c r="E41" i="4"/>
  <c r="M46" i="34" s="1"/>
  <c r="J38" i="4"/>
  <c r="I38" i="4"/>
  <c r="I39" i="4"/>
  <c r="I40" i="4"/>
  <c r="E39" i="4"/>
  <c r="F41" i="4"/>
  <c r="N46" i="34" s="1"/>
  <c r="B37" i="4"/>
  <c r="D40" i="4"/>
  <c r="D41" i="4"/>
  <c r="L46" i="34" s="1"/>
  <c r="I37" i="4"/>
  <c r="C40" i="4"/>
  <c r="F37" i="4"/>
  <c r="F38" i="4"/>
  <c r="F39" i="4"/>
  <c r="J37" i="4"/>
  <c r="D38" i="4"/>
  <c r="E40" i="4"/>
  <c r="C39" i="4"/>
  <c r="C41" i="4"/>
  <c r="K46" i="34" s="1"/>
  <c r="B41" i="4"/>
  <c r="J46" i="34" s="1"/>
  <c r="E37" i="4"/>
  <c r="E38" i="4"/>
  <c r="I27" i="2"/>
  <c r="C27" i="2"/>
  <c r="F15" i="13"/>
  <c r="F16" i="13"/>
  <c r="N12" i="47" s="1"/>
  <c r="F12" i="13"/>
  <c r="F18" i="2"/>
  <c r="F14" i="13"/>
  <c r="E18" i="2"/>
  <c r="F36" i="2"/>
  <c r="D36" i="2"/>
  <c r="D18" i="2"/>
  <c r="J27" i="2"/>
  <c r="F27" i="2"/>
  <c r="D27" i="2"/>
  <c r="B27" i="2"/>
  <c r="B36" i="2"/>
  <c r="C18" i="2"/>
  <c r="E36" i="2"/>
  <c r="E27" i="2"/>
  <c r="P14" i="24"/>
  <c r="I61" i="19"/>
  <c r="E59" i="2"/>
  <c r="E61" i="19"/>
  <c r="E58" i="19"/>
  <c r="M60" i="52" s="1"/>
  <c r="B61" i="19"/>
  <c r="H14" i="24"/>
  <c r="M12" i="46" s="1"/>
  <c r="F58" i="19"/>
  <c r="N60" i="52" s="1"/>
  <c r="B58" i="19"/>
  <c r="J60" i="52" s="1"/>
  <c r="J58" i="19"/>
  <c r="J14" i="24"/>
  <c r="N12" i="46" s="1"/>
  <c r="J61" i="19"/>
  <c r="R14" i="24"/>
  <c r="F61" i="19"/>
  <c r="E38" i="1"/>
  <c r="M36" i="30" s="1"/>
  <c r="E37" i="1"/>
  <c r="B36" i="1"/>
  <c r="C58" i="2"/>
  <c r="F38" i="1"/>
  <c r="N36" i="30" s="1"/>
  <c r="D38" i="1"/>
  <c r="L36" i="30" s="1"/>
  <c r="F37" i="1"/>
  <c r="D59" i="2"/>
  <c r="F28" i="2"/>
  <c r="N20" i="31" s="1"/>
  <c r="I37" i="1"/>
  <c r="F36" i="1"/>
  <c r="E24" i="2"/>
  <c r="B23" i="2"/>
  <c r="C38" i="1"/>
  <c r="K36" i="30" s="1"/>
  <c r="E36" i="1"/>
  <c r="D37" i="1"/>
  <c r="D36" i="1"/>
  <c r="C37" i="1"/>
  <c r="C36" i="1"/>
  <c r="I115" i="17"/>
  <c r="H115" i="17"/>
  <c r="J119" i="51" s="1"/>
  <c r="K119" i="51" s="1"/>
  <c r="L119" i="51" s="1"/>
  <c r="M119" i="51" s="1"/>
  <c r="N119" i="51" s="1"/>
  <c r="J36" i="1"/>
  <c r="J37" i="1"/>
  <c r="I38" i="1"/>
  <c r="J38" i="1"/>
  <c r="I36" i="1"/>
  <c r="E60" i="2"/>
  <c r="F5" i="25"/>
  <c r="H5" i="25"/>
  <c r="H4" i="25"/>
  <c r="B33" i="2"/>
  <c r="D14" i="24"/>
  <c r="K12" i="46" s="1"/>
  <c r="C61" i="19"/>
  <c r="C58" i="19"/>
  <c r="K60" i="52" s="1"/>
  <c r="D60" i="2"/>
  <c r="C6" i="25"/>
  <c r="K4" i="32" s="1"/>
  <c r="B59" i="2"/>
  <c r="F58" i="2"/>
  <c r="B60" i="2"/>
  <c r="G5" i="25"/>
  <c r="C59" i="2"/>
  <c r="D58" i="2"/>
  <c r="G4" i="25"/>
  <c r="C5" i="25"/>
  <c r="G6" i="25"/>
  <c r="O5" i="32" s="1"/>
  <c r="D5" i="25"/>
  <c r="F14" i="24"/>
  <c r="L12" i="46" s="1"/>
  <c r="D61" i="19"/>
  <c r="D58" i="19"/>
  <c r="L60" i="52" s="1"/>
  <c r="E5" i="25"/>
  <c r="C60" i="2"/>
  <c r="D4" i="25"/>
  <c r="E4" i="25"/>
  <c r="E58" i="2"/>
  <c r="D6" i="25"/>
  <c r="L4" i="32" s="1"/>
  <c r="C4" i="25"/>
  <c r="F4" i="25"/>
  <c r="E6" i="25"/>
  <c r="M4" i="32" s="1"/>
  <c r="F6" i="25"/>
  <c r="N4" i="32" s="1"/>
  <c r="B25" i="2"/>
  <c r="D23" i="2"/>
  <c r="C22" i="2"/>
  <c r="E25" i="2"/>
  <c r="F25" i="2"/>
  <c r="D24" i="2"/>
  <c r="F24" i="2"/>
  <c r="C25" i="2"/>
  <c r="J24" i="2"/>
  <c r="E22" i="2"/>
  <c r="J14" i="25"/>
  <c r="F26" i="2"/>
  <c r="C14" i="25"/>
  <c r="K12" i="32" s="1"/>
  <c r="I24" i="2"/>
  <c r="I25" i="2"/>
  <c r="I26" i="2"/>
  <c r="C26" i="2"/>
  <c r="D25" i="2"/>
  <c r="C13" i="25"/>
  <c r="I12" i="25"/>
  <c r="F13" i="25"/>
  <c r="D12" i="25"/>
  <c r="D26" i="2"/>
  <c r="C23" i="2"/>
  <c r="B26" i="2"/>
  <c r="F23" i="2"/>
  <c r="E23" i="2"/>
  <c r="J13" i="25"/>
  <c r="I23" i="2"/>
  <c r="E26" i="2"/>
  <c r="J22" i="2"/>
  <c r="I13" i="25"/>
  <c r="F12" i="25"/>
  <c r="J25" i="2"/>
  <c r="E14" i="25"/>
  <c r="M12" i="32" s="1"/>
  <c r="D13" i="25"/>
  <c r="C12" i="25"/>
  <c r="D14" i="25"/>
  <c r="L12" i="32" s="1"/>
  <c r="B24" i="2"/>
  <c r="I14" i="25"/>
  <c r="E13" i="25"/>
  <c r="B22" i="2"/>
  <c r="F22" i="2"/>
  <c r="C24" i="2"/>
  <c r="D22" i="2"/>
  <c r="I22" i="2"/>
  <c r="J26" i="2"/>
  <c r="F14" i="25"/>
  <c r="N12" i="32" s="1"/>
  <c r="J12" i="25"/>
  <c r="J23" i="2"/>
  <c r="E12" i="25"/>
  <c r="C31" i="2"/>
  <c r="D34" i="2"/>
  <c r="B31" i="2"/>
  <c r="C33" i="2"/>
  <c r="E31" i="2"/>
  <c r="E34" i="2"/>
  <c r="C35" i="2"/>
  <c r="C34" i="2"/>
  <c r="D35" i="2"/>
  <c r="F34" i="2"/>
  <c r="E33" i="2"/>
  <c r="E32" i="2"/>
  <c r="F33" i="2"/>
  <c r="B35" i="2"/>
  <c r="H22" i="25"/>
  <c r="J23" i="32" s="1"/>
  <c r="K23" i="32" s="1"/>
  <c r="L23" i="32" s="1"/>
  <c r="M23" i="32" s="1"/>
  <c r="N23" i="32" s="1"/>
  <c r="O23" i="32" s="1"/>
  <c r="H6" i="25"/>
  <c r="J7" i="32" s="1"/>
  <c r="K7" i="32" s="1"/>
  <c r="L7" i="32" s="1"/>
  <c r="M7" i="32" s="1"/>
  <c r="N7" i="32" s="1"/>
  <c r="O7" i="32" s="1"/>
  <c r="E35" i="2"/>
  <c r="B32" i="2"/>
  <c r="D32" i="2"/>
  <c r="C32" i="2"/>
  <c r="D33" i="2"/>
  <c r="B34" i="2"/>
  <c r="F32" i="2"/>
  <c r="F35" i="2"/>
  <c r="F31" i="2"/>
  <c r="H20" i="25"/>
  <c r="H21" i="25"/>
  <c r="B16" i="2"/>
  <c r="E17" i="2"/>
  <c r="B17" i="2"/>
  <c r="F16" i="2"/>
  <c r="E16" i="2"/>
  <c r="D16" i="2"/>
  <c r="F17" i="2"/>
  <c r="D17" i="2"/>
  <c r="C16" i="2"/>
  <c r="C17" i="2"/>
  <c r="C21" i="25"/>
  <c r="C22" i="25"/>
  <c r="K20" i="32" s="1"/>
  <c r="D22" i="25"/>
  <c r="L20" i="32" s="1"/>
  <c r="G21" i="25"/>
  <c r="F21" i="25"/>
  <c r="B22" i="25"/>
  <c r="J20" i="32" s="1"/>
  <c r="E20" i="25"/>
  <c r="F20" i="25"/>
  <c r="G22" i="25"/>
  <c r="O21" i="32" s="1"/>
  <c r="D21" i="25"/>
  <c r="G20" i="25"/>
  <c r="E22" i="25"/>
  <c r="M20" i="32" s="1"/>
  <c r="C20" i="25"/>
  <c r="B20" i="25"/>
  <c r="B21" i="25"/>
  <c r="F22" i="25"/>
  <c r="N20" i="32" s="1"/>
  <c r="D20" i="25"/>
  <c r="E21" i="25"/>
  <c r="E28" i="2" l="1"/>
  <c r="M20" i="31" s="1"/>
  <c r="C28" i="2"/>
  <c r="K20" i="31" s="1"/>
  <c r="J68" i="55"/>
  <c r="J68" i="53"/>
  <c r="J68" i="52"/>
  <c r="J68" i="54"/>
  <c r="K68" i="54"/>
  <c r="K68" i="52"/>
  <c r="K68" i="55"/>
  <c r="K68" i="53"/>
  <c r="B28" i="2"/>
  <c r="J20" i="31" s="1"/>
  <c r="J28" i="2"/>
  <c r="L68" i="54"/>
  <c r="L68" i="55"/>
  <c r="L68" i="53"/>
  <c r="L68" i="52"/>
  <c r="D28" i="2"/>
  <c r="L20" i="31" s="1"/>
  <c r="N68" i="55"/>
  <c r="N68" i="53"/>
  <c r="N68" i="54"/>
  <c r="N68" i="52"/>
  <c r="M68" i="55"/>
  <c r="M68" i="53"/>
  <c r="M68" i="52"/>
  <c r="M68" i="54"/>
  <c r="I28" i="2"/>
  <c r="H12" i="13"/>
  <c r="H14" i="13"/>
  <c r="H13" i="13"/>
  <c r="H15" i="13"/>
  <c r="H16" i="13"/>
  <c r="J15" i="47" s="1"/>
  <c r="K15" i="47" s="1"/>
  <c r="L15" i="47" s="1"/>
  <c r="M15" i="47" s="1"/>
  <c r="N15" i="47" s="1"/>
  <c r="O15" i="47" s="1"/>
  <c r="B37" i="1"/>
  <c r="B38" i="1"/>
  <c r="J36" i="30" s="1"/>
  <c r="I45" i="25"/>
  <c r="J46" i="25"/>
  <c r="J45" i="25"/>
  <c r="F44" i="25"/>
  <c r="C44" i="25"/>
  <c r="F45" i="25"/>
  <c r="E45" i="25"/>
  <c r="C46" i="25"/>
  <c r="K46" i="32" s="1"/>
  <c r="E46" i="25"/>
  <c r="M46" i="32" s="1"/>
  <c r="B44" i="25"/>
  <c r="D46" i="25"/>
  <c r="L46" i="32" s="1"/>
  <c r="I46" i="25"/>
  <c r="C45" i="25"/>
  <c r="J44" i="25"/>
  <c r="D44" i="25"/>
  <c r="E44" i="25"/>
  <c r="I44" i="25"/>
  <c r="F46" i="25"/>
  <c r="N46" i="32" s="1"/>
  <c r="B45" i="25"/>
  <c r="D45" i="25"/>
  <c r="B46" i="25"/>
  <c r="J46" i="32" s="1"/>
  <c r="E5" i="13"/>
  <c r="C5" i="13"/>
  <c r="B68" i="2" l="1"/>
  <c r="B67" i="2"/>
  <c r="J67" i="2"/>
  <c r="I68" i="2"/>
  <c r="C15" i="2"/>
  <c r="F15" i="2"/>
  <c r="B15" i="2"/>
  <c r="D5" i="13"/>
  <c r="H5" i="13"/>
  <c r="B5" i="13"/>
  <c r="F5" i="13"/>
  <c r="G5" i="13"/>
  <c r="C67" i="2" l="1"/>
  <c r="C73" i="2"/>
  <c r="K60" i="31" s="1"/>
  <c r="C69" i="2"/>
  <c r="J69" i="2"/>
  <c r="J73" i="2"/>
  <c r="C68" i="2"/>
  <c r="I67" i="2"/>
  <c r="I73" i="2"/>
  <c r="I69" i="2"/>
  <c r="J68" i="2"/>
  <c r="B73" i="2"/>
  <c r="J60" i="31" s="1"/>
  <c r="B69" i="2"/>
  <c r="D15" i="2"/>
  <c r="E15" i="2"/>
  <c r="I14" i="13" l="1"/>
  <c r="I15" i="13"/>
  <c r="I13" i="13"/>
  <c r="I16" i="13"/>
  <c r="I12" i="13"/>
  <c r="G68" i="2"/>
  <c r="F67" i="2"/>
  <c r="D67" i="2"/>
  <c r="D68" i="2"/>
  <c r="E67" i="2"/>
  <c r="H67" i="2" l="1"/>
  <c r="F68" i="2"/>
  <c r="G67" i="2"/>
  <c r="G73" i="2"/>
  <c r="O61" i="31" s="1"/>
  <c r="G69" i="2"/>
  <c r="H69" i="2"/>
  <c r="H73" i="2"/>
  <c r="J63" i="31" s="1"/>
  <c r="K63" i="31" s="1"/>
  <c r="L63" i="31" s="1"/>
  <c r="M63" i="31" s="1"/>
  <c r="N63" i="31" s="1"/>
  <c r="O63" i="31" s="1"/>
  <c r="D69" i="2"/>
  <c r="D73" i="2"/>
  <c r="L60" i="31" s="1"/>
  <c r="H68" i="2"/>
  <c r="F73" i="2"/>
  <c r="N60" i="31" s="1"/>
  <c r="F69" i="2"/>
  <c r="E69" i="2"/>
  <c r="E73" i="2"/>
  <c r="M60" i="31" s="1"/>
  <c r="E68" i="2"/>
  <c r="V12" i="13"/>
  <c r="V16" i="13"/>
  <c r="V15" i="13"/>
  <c r="V14" i="13"/>
  <c r="V13" i="13"/>
  <c r="A20" i="4" l="1"/>
  <c r="A21" i="4" l="1"/>
  <c r="A22" i="4" l="1"/>
  <c r="A23" i="4" l="1"/>
  <c r="A24" i="4" l="1"/>
  <c r="A25" i="4"/>
  <c r="B4" i="13" l="1"/>
  <c r="G4" i="13"/>
  <c r="D4" i="13"/>
  <c r="H4" i="13"/>
  <c r="F4" i="13"/>
  <c r="C4" i="13"/>
  <c r="E4" i="13"/>
  <c r="D13" i="2" l="1"/>
  <c r="D14" i="2"/>
  <c r="E13" i="2"/>
  <c r="E14" i="2"/>
  <c r="C13" i="2"/>
  <c r="C14" i="2"/>
  <c r="B13" i="2"/>
  <c r="B14" i="2"/>
  <c r="F13" i="2"/>
  <c r="F14" i="2"/>
  <c r="A55" i="4" l="1"/>
  <c r="A119" i="7" l="1"/>
  <c r="A37" i="7"/>
  <c r="A56" i="4" l="1"/>
  <c r="A47" i="4"/>
  <c r="A120" i="7"/>
  <c r="A57" i="4" l="1"/>
  <c r="A63" i="4"/>
  <c r="A4" i="4"/>
  <c r="A48" i="4"/>
  <c r="A38" i="7"/>
  <c r="A121" i="7"/>
  <c r="A64" i="4" l="1"/>
  <c r="A5" i="4"/>
  <c r="A58" i="4"/>
  <c r="A49" i="4"/>
  <c r="A39" i="7"/>
  <c r="A122" i="7"/>
  <c r="A123" i="7" s="1"/>
  <c r="A124" i="7" s="1"/>
  <c r="A60" i="4" l="1"/>
  <c r="A59" i="4"/>
  <c r="A50" i="4"/>
  <c r="A65" i="4"/>
  <c r="A6" i="4"/>
  <c r="A40" i="7"/>
  <c r="A51" i="4" l="1"/>
  <c r="A52" i="4" s="1"/>
  <c r="A66" i="4"/>
  <c r="A7" i="4"/>
  <c r="A41" i="7"/>
  <c r="A42" i="7" s="1"/>
  <c r="A67" i="4" l="1"/>
  <c r="A68" i="4" s="1"/>
  <c r="A8" i="4"/>
  <c r="I4" i="34" l="1"/>
  <c r="I3" i="34" s="1"/>
  <c r="A9" i="4"/>
  <c r="K4" i="14" l="1"/>
  <c r="K6" i="14"/>
  <c r="K8" i="14"/>
  <c r="J5" i="14"/>
  <c r="J7" i="14"/>
  <c r="K5" i="14"/>
  <c r="J4" i="14"/>
  <c r="J8" i="14"/>
  <c r="K7" i="14"/>
  <c r="J6" i="14"/>
  <c r="B5" i="14" l="1"/>
  <c r="B6" i="14"/>
  <c r="B4" i="14"/>
  <c r="B7" i="14"/>
  <c r="B8" i="14"/>
  <c r="Q6" i="14"/>
  <c r="Q7" i="14"/>
  <c r="Q4" i="14"/>
  <c r="Q8" i="14"/>
  <c r="Q5" i="14"/>
  <c r="C15" i="14" l="1"/>
  <c r="K36" i="42" s="1"/>
  <c r="I15" i="14"/>
  <c r="H15" i="14" l="1"/>
  <c r="J39" i="42" s="1"/>
  <c r="K39" i="42" s="1"/>
  <c r="L39" i="42" s="1"/>
  <c r="M39" i="42" s="1"/>
  <c r="N39" i="42" s="1"/>
  <c r="O39" i="42" s="1"/>
  <c r="C4" i="14" l="1"/>
  <c r="C8" i="14"/>
  <c r="C6" i="14"/>
  <c r="C7" i="14"/>
  <c r="C5" i="14"/>
  <c r="H7" i="14" l="1"/>
  <c r="H8" i="14"/>
  <c r="I7" i="14"/>
  <c r="H6" i="14"/>
  <c r="H4" i="14"/>
  <c r="I5" i="14"/>
  <c r="I6" i="14"/>
  <c r="I4" i="14"/>
  <c r="I8" i="14"/>
  <c r="H5" i="14"/>
  <c r="V36" i="57"/>
  <c r="U54" i="57"/>
  <c r="U48" i="57"/>
  <c r="Q24" i="57"/>
  <c r="U17" i="57"/>
  <c r="U4" i="57"/>
  <c r="U66" i="57"/>
  <c r="U61" i="57"/>
  <c r="U60" i="57"/>
  <c r="U55" i="57"/>
  <c r="U53" i="57"/>
  <c r="U52" i="57"/>
  <c r="U47" i="57"/>
  <c r="U45" i="57"/>
  <c r="U44" i="57"/>
  <c r="U37" i="57"/>
  <c r="U36" i="57"/>
  <c r="U29" i="57"/>
  <c r="U28" i="57"/>
  <c r="U26" i="57"/>
  <c r="U24" i="57"/>
  <c r="U23" i="57"/>
  <c r="U22" i="57"/>
  <c r="U21" i="57"/>
  <c r="U20" i="57"/>
  <c r="U19" i="57"/>
  <c r="U15" i="57"/>
  <c r="U13" i="57"/>
  <c r="U12" i="57"/>
  <c r="U11" i="57"/>
  <c r="U10" i="57"/>
  <c r="U8" i="57"/>
  <c r="U65" i="57"/>
  <c r="V59" i="57"/>
  <c r="V51" i="57"/>
  <c r="V41" i="57"/>
  <c r="V16" i="57"/>
  <c r="J34" i="57"/>
  <c r="L59" i="57"/>
  <c r="L51" i="57"/>
  <c r="L33" i="57"/>
  <c r="L12" i="57"/>
  <c r="L10" i="57"/>
  <c r="S40" i="57"/>
  <c r="S24" i="57"/>
  <c r="S43" i="57"/>
  <c r="Q60" i="57"/>
  <c r="Q59" i="57"/>
  <c r="Q58" i="57"/>
  <c r="Q52" i="57"/>
  <c r="Q51" i="57"/>
  <c r="Q49" i="57"/>
  <c r="Q47" i="57"/>
  <c r="Q45" i="57"/>
  <c r="Q44" i="57"/>
  <c r="Q43" i="57"/>
  <c r="Q41" i="57"/>
  <c r="Q39" i="57"/>
  <c r="Q37" i="57"/>
  <c r="Q36" i="57"/>
  <c r="Q35" i="57"/>
  <c r="Q33" i="57"/>
  <c r="Q31" i="57"/>
  <c r="Q30" i="57"/>
  <c r="Q29" i="57"/>
  <c r="Q28" i="57"/>
  <c r="Q27" i="57"/>
  <c r="Q25" i="57"/>
  <c r="Q23" i="57"/>
  <c r="Q22" i="57"/>
  <c r="Q21" i="57"/>
  <c r="Q20" i="57"/>
  <c r="Q19" i="57"/>
  <c r="Q17" i="57"/>
  <c r="Q16" i="57"/>
  <c r="Q15" i="57"/>
  <c r="Q13" i="57"/>
  <c r="Q12" i="57"/>
  <c r="Q11" i="57"/>
  <c r="Q10" i="57"/>
  <c r="Q4" i="57"/>
  <c r="R47" i="57"/>
  <c r="C63" i="57"/>
  <c r="C62" i="57"/>
  <c r="C61" i="57"/>
  <c r="C59" i="57"/>
  <c r="C55" i="57"/>
  <c r="C54" i="57"/>
  <c r="C46" i="57"/>
  <c r="C45" i="57"/>
  <c r="C44" i="57"/>
  <c r="C39" i="57"/>
  <c r="C38" i="57"/>
  <c r="C37" i="57"/>
  <c r="C30" i="57"/>
  <c r="C28" i="57"/>
  <c r="C26" i="57"/>
  <c r="C22" i="57"/>
  <c r="C48" i="57"/>
  <c r="P65" i="57"/>
  <c r="O65" i="57"/>
  <c r="O62" i="57"/>
  <c r="O60" i="57"/>
  <c r="O57" i="57"/>
  <c r="O54" i="57"/>
  <c r="O52" i="57"/>
  <c r="O49" i="57"/>
  <c r="O46" i="57"/>
  <c r="O44" i="57"/>
  <c r="O43" i="57"/>
  <c r="O41" i="57"/>
  <c r="O38" i="57"/>
  <c r="O37" i="57"/>
  <c r="O36" i="57"/>
  <c r="O35" i="57"/>
  <c r="O33" i="57"/>
  <c r="O29" i="57"/>
  <c r="O28" i="57"/>
  <c r="O27" i="57"/>
  <c r="O26" i="57"/>
  <c r="O23" i="57"/>
  <c r="O20" i="57"/>
  <c r="O19" i="57"/>
  <c r="O17" i="57"/>
  <c r="O16" i="57"/>
  <c r="O15" i="57"/>
  <c r="O11" i="57"/>
  <c r="O10" i="57"/>
  <c r="O8" i="57"/>
  <c r="O4" i="57"/>
  <c r="N64" i="57"/>
  <c r="N63" i="57"/>
  <c r="N62" i="57"/>
  <c r="N56" i="57"/>
  <c r="N54" i="57"/>
  <c r="N53" i="57"/>
  <c r="N48" i="57"/>
  <c r="N46" i="57"/>
  <c r="N40" i="57"/>
  <c r="N37" i="57"/>
  <c r="N31" i="57"/>
  <c r="N30" i="57"/>
  <c r="N29" i="57"/>
  <c r="N22" i="57"/>
  <c r="N21" i="57"/>
  <c r="N20" i="57"/>
  <c r="N12" i="57"/>
  <c r="G58" i="57"/>
  <c r="G44" i="57"/>
  <c r="O14" i="57"/>
  <c r="M67" i="57"/>
  <c r="M66" i="57"/>
  <c r="M60" i="57"/>
  <c r="M59" i="57"/>
  <c r="M58" i="57"/>
  <c r="M51" i="57"/>
  <c r="M50" i="57"/>
  <c r="M43" i="57"/>
  <c r="M42" i="57"/>
  <c r="M35" i="57"/>
  <c r="M34" i="57"/>
  <c r="M27" i="57"/>
  <c r="M26" i="57"/>
  <c r="M19" i="57"/>
  <c r="M18" i="57"/>
  <c r="M8" i="57"/>
  <c r="M4" i="57"/>
  <c r="B64" i="57"/>
  <c r="B62" i="57"/>
  <c r="B56" i="57"/>
  <c r="B54" i="57"/>
  <c r="B52" i="57"/>
  <c r="B48" i="57"/>
  <c r="B46" i="57"/>
  <c r="B43" i="57"/>
  <c r="B42" i="57"/>
  <c r="B40" i="57"/>
  <c r="B38" i="57"/>
  <c r="B34" i="57"/>
  <c r="B32" i="57"/>
  <c r="B30" i="57"/>
  <c r="B28" i="57"/>
  <c r="B24" i="57"/>
  <c r="B22" i="57"/>
  <c r="B20" i="57"/>
  <c r="B18" i="57"/>
  <c r="B16" i="57"/>
  <c r="B13" i="57"/>
  <c r="A21" i="57" l="1"/>
  <c r="K14" i="57"/>
  <c r="H14" i="57"/>
  <c r="K27" i="57"/>
  <c r="H27" i="57"/>
  <c r="K35" i="57"/>
  <c r="H35" i="57"/>
  <c r="H43" i="57"/>
  <c r="K43" i="57"/>
  <c r="H51" i="57"/>
  <c r="K51" i="57"/>
  <c r="H67" i="57"/>
  <c r="K67" i="57"/>
  <c r="K19" i="57"/>
  <c r="H19" i="57"/>
  <c r="O45" i="57"/>
  <c r="O53" i="57"/>
  <c r="O61" i="57"/>
  <c r="O98" i="57" s="1"/>
  <c r="Q53" i="57"/>
  <c r="Q61" i="57"/>
  <c r="U30" i="57"/>
  <c r="U38" i="57"/>
  <c r="U46" i="57"/>
  <c r="U62" i="57"/>
  <c r="U98" i="57" s="1"/>
  <c r="I59" i="57"/>
  <c r="M45" i="57"/>
  <c r="N49" i="57"/>
  <c r="O12" i="57"/>
  <c r="O21" i="57"/>
  <c r="O31" i="57"/>
  <c r="O39" i="57"/>
  <c r="O47" i="57"/>
  <c r="O55" i="57"/>
  <c r="O63" i="57"/>
  <c r="P35" i="57"/>
  <c r="J35" i="57"/>
  <c r="J67" i="57"/>
  <c r="V17" i="57"/>
  <c r="U16" i="57"/>
  <c r="U32" i="57"/>
  <c r="M13" i="57"/>
  <c r="N33" i="57"/>
  <c r="O13" i="57"/>
  <c r="O22" i="57"/>
  <c r="O32" i="57"/>
  <c r="O40" i="57"/>
  <c r="O48" i="57"/>
  <c r="O56" i="57"/>
  <c r="O64" i="57"/>
  <c r="U25" i="57"/>
  <c r="U41" i="57"/>
  <c r="U57" i="57"/>
  <c r="U64" i="57"/>
  <c r="N67" i="57"/>
  <c r="Q57" i="57"/>
  <c r="Q65" i="57"/>
  <c r="J9" i="57"/>
  <c r="V48" i="57"/>
  <c r="U18" i="57"/>
  <c r="U34" i="57"/>
  <c r="U42" i="57"/>
  <c r="U50" i="57"/>
  <c r="U58" i="57"/>
  <c r="M15" i="57"/>
  <c r="G20" i="57"/>
  <c r="M56" i="57"/>
  <c r="O42" i="57"/>
  <c r="S22" i="57"/>
  <c r="I49" i="57"/>
  <c r="M25" i="57"/>
  <c r="M41" i="57"/>
  <c r="O51" i="57"/>
  <c r="O59" i="57"/>
  <c r="O67" i="57"/>
  <c r="Q67" i="57"/>
  <c r="I44" i="57"/>
  <c r="G31" i="57"/>
  <c r="G39" i="57"/>
  <c r="G63" i="57"/>
  <c r="L36" i="57"/>
  <c r="L60" i="57"/>
  <c r="J16" i="57"/>
  <c r="J32" i="57"/>
  <c r="J56" i="57"/>
  <c r="I41" i="57"/>
  <c r="V27" i="57"/>
  <c r="G9" i="57"/>
  <c r="G16" i="57"/>
  <c r="G56" i="57"/>
  <c r="L29" i="57"/>
  <c r="L61" i="57"/>
  <c r="J33" i="57"/>
  <c r="J65" i="57"/>
  <c r="I34" i="57"/>
  <c r="V28" i="57"/>
  <c r="M36" i="57"/>
  <c r="M52" i="57"/>
  <c r="G17" i="57"/>
  <c r="G33" i="57"/>
  <c r="G41" i="57"/>
  <c r="P8" i="57"/>
  <c r="P18" i="57"/>
  <c r="P26" i="57"/>
  <c r="P34" i="57"/>
  <c r="P42" i="57"/>
  <c r="P50" i="57"/>
  <c r="P58" i="57"/>
  <c r="P66" i="57"/>
  <c r="R8" i="57"/>
  <c r="R18" i="57"/>
  <c r="R26" i="57"/>
  <c r="R34" i="57"/>
  <c r="R42" i="57"/>
  <c r="R50" i="57"/>
  <c r="R58" i="57"/>
  <c r="R66" i="57"/>
  <c r="Q38" i="57"/>
  <c r="Q46" i="57"/>
  <c r="Q54" i="57"/>
  <c r="Q62" i="57"/>
  <c r="S8" i="57"/>
  <c r="S18" i="57"/>
  <c r="S26" i="57"/>
  <c r="S34" i="57"/>
  <c r="S42" i="57"/>
  <c r="S50" i="57"/>
  <c r="S58" i="57"/>
  <c r="S66" i="57"/>
  <c r="L13" i="57"/>
  <c r="L22" i="57"/>
  <c r="L30" i="57"/>
  <c r="L38" i="57"/>
  <c r="L46" i="57"/>
  <c r="L54" i="57"/>
  <c r="L62" i="57"/>
  <c r="J8" i="57"/>
  <c r="V21" i="57"/>
  <c r="V29" i="57"/>
  <c r="V37" i="57"/>
  <c r="V45" i="57"/>
  <c r="V53" i="57"/>
  <c r="V61" i="57"/>
  <c r="U39" i="57"/>
  <c r="U63" i="57"/>
  <c r="L8" i="57"/>
  <c r="U14" i="57"/>
  <c r="U27" i="57"/>
  <c r="U51" i="57"/>
  <c r="V12" i="57"/>
  <c r="R32" i="57"/>
  <c r="J27" i="57"/>
  <c r="M11" i="57"/>
  <c r="G49" i="57"/>
  <c r="G57" i="57"/>
  <c r="G65" i="57"/>
  <c r="B9" i="57"/>
  <c r="M12" i="57"/>
  <c r="M21" i="57"/>
  <c r="M29" i="57"/>
  <c r="M37" i="57"/>
  <c r="M53" i="57"/>
  <c r="M61" i="57"/>
  <c r="G8" i="57"/>
  <c r="G18" i="57"/>
  <c r="G26" i="57"/>
  <c r="G34" i="57"/>
  <c r="G42" i="57"/>
  <c r="G50" i="57"/>
  <c r="G66" i="57"/>
  <c r="N23" i="57"/>
  <c r="Q55" i="57"/>
  <c r="Q63" i="57"/>
  <c r="L31" i="57"/>
  <c r="L39" i="57"/>
  <c r="L47" i="57"/>
  <c r="L55" i="57"/>
  <c r="I20" i="57"/>
  <c r="V13" i="57"/>
  <c r="V22" i="57"/>
  <c r="V30" i="57"/>
  <c r="V38" i="57"/>
  <c r="V46" i="57"/>
  <c r="V54" i="57"/>
  <c r="V62" i="57"/>
  <c r="U40" i="57"/>
  <c r="U56" i="57"/>
  <c r="U31" i="57"/>
  <c r="U35" i="57"/>
  <c r="U43" i="57"/>
  <c r="L52" i="57"/>
  <c r="U67" i="57"/>
  <c r="P9" i="57"/>
  <c r="J42" i="57"/>
  <c r="G23" i="57"/>
  <c r="G55" i="57"/>
  <c r="J24" i="57"/>
  <c r="J64" i="57"/>
  <c r="V10" i="57"/>
  <c r="L53" i="57"/>
  <c r="J49" i="57"/>
  <c r="G22" i="57"/>
  <c r="G43" i="57"/>
  <c r="M44" i="57"/>
  <c r="G4" i="57"/>
  <c r="B4" i="57"/>
  <c r="B26" i="57"/>
  <c r="B50" i="57"/>
  <c r="M22" i="57"/>
  <c r="M30" i="57"/>
  <c r="M38" i="57"/>
  <c r="M46" i="57"/>
  <c r="M54" i="57"/>
  <c r="M62" i="57"/>
  <c r="G10" i="57"/>
  <c r="G19" i="57"/>
  <c r="G27" i="57"/>
  <c r="G35" i="57"/>
  <c r="G51" i="57"/>
  <c r="G59" i="57"/>
  <c r="G67" i="57"/>
  <c r="N25" i="57"/>
  <c r="N42" i="57"/>
  <c r="N50" i="57"/>
  <c r="N58" i="57"/>
  <c r="N66" i="57"/>
  <c r="C16" i="57"/>
  <c r="C24" i="57"/>
  <c r="Q32" i="57"/>
  <c r="Q40" i="57"/>
  <c r="Q48" i="57"/>
  <c r="Q56" i="57"/>
  <c r="Q64" i="57"/>
  <c r="L16" i="57"/>
  <c r="L24" i="57"/>
  <c r="L32" i="57"/>
  <c r="L40" i="57"/>
  <c r="L56" i="57"/>
  <c r="L64" i="57"/>
  <c r="J11" i="57"/>
  <c r="J20" i="57"/>
  <c r="J28" i="57"/>
  <c r="J36" i="57"/>
  <c r="J44" i="57"/>
  <c r="J52" i="57"/>
  <c r="J60" i="57"/>
  <c r="V4" i="57"/>
  <c r="V15" i="57"/>
  <c r="V39" i="57"/>
  <c r="V47" i="57"/>
  <c r="V55" i="57"/>
  <c r="V63" i="57"/>
  <c r="U33" i="57"/>
  <c r="U49" i="57"/>
  <c r="L15" i="57"/>
  <c r="L17" i="57"/>
  <c r="M20" i="57"/>
  <c r="L48" i="57"/>
  <c r="U59" i="57"/>
  <c r="L63" i="57"/>
  <c r="J10" i="57"/>
  <c r="J43" i="57"/>
  <c r="V14" i="57"/>
  <c r="V31" i="57"/>
  <c r="L44" i="57"/>
  <c r="J40" i="57"/>
  <c r="I57" i="57"/>
  <c r="V19" i="57"/>
  <c r="V35" i="57"/>
  <c r="J59" i="57"/>
  <c r="G24" i="57"/>
  <c r="G40" i="57"/>
  <c r="G48" i="57"/>
  <c r="J4" i="57"/>
  <c r="V11" i="57"/>
  <c r="V20" i="57"/>
  <c r="V44" i="57"/>
  <c r="V60" i="57"/>
  <c r="I51" i="57"/>
  <c r="M39" i="57"/>
  <c r="M47" i="57"/>
  <c r="M55" i="57"/>
  <c r="M63" i="57"/>
  <c r="G11" i="57"/>
  <c r="G36" i="57"/>
  <c r="G52" i="57"/>
  <c r="G60" i="57"/>
  <c r="N34" i="57"/>
  <c r="L4" i="57"/>
  <c r="L41" i="57"/>
  <c r="L49" i="57"/>
  <c r="L57" i="57"/>
  <c r="L65" i="57"/>
  <c r="J12" i="57"/>
  <c r="J21" i="57"/>
  <c r="J29" i="57"/>
  <c r="J37" i="57"/>
  <c r="J45" i="57"/>
  <c r="J53" i="57"/>
  <c r="J61" i="57"/>
  <c r="V24" i="57"/>
  <c r="V32" i="57"/>
  <c r="V40" i="57"/>
  <c r="L23" i="57"/>
  <c r="G28" i="57"/>
  <c r="J18" i="57"/>
  <c r="J50" i="57"/>
  <c r="I35" i="57"/>
  <c r="V23" i="57"/>
  <c r="V33" i="57"/>
  <c r="G32" i="57"/>
  <c r="L21" i="57"/>
  <c r="L45" i="57"/>
  <c r="J25" i="57"/>
  <c r="I50" i="57"/>
  <c r="J66" i="57"/>
  <c r="B19" i="57"/>
  <c r="B27" i="57"/>
  <c r="B35" i="57"/>
  <c r="B51" i="57"/>
  <c r="M23" i="57"/>
  <c r="M31" i="57"/>
  <c r="B11" i="57"/>
  <c r="B60" i="57"/>
  <c r="M14" i="57"/>
  <c r="M16" i="57"/>
  <c r="M24" i="57"/>
  <c r="M32" i="57"/>
  <c r="M40" i="57"/>
  <c r="M48" i="57"/>
  <c r="M64" i="57"/>
  <c r="G12" i="57"/>
  <c r="G21" i="57"/>
  <c r="G29" i="57"/>
  <c r="G37" i="57"/>
  <c r="G45" i="57"/>
  <c r="G53" i="57"/>
  <c r="G61" i="57"/>
  <c r="N4" i="57"/>
  <c r="N27" i="57"/>
  <c r="N35" i="57"/>
  <c r="N44" i="57"/>
  <c r="N52" i="57"/>
  <c r="N60" i="57"/>
  <c r="O25" i="57"/>
  <c r="O34" i="57"/>
  <c r="O50" i="57"/>
  <c r="O58" i="57"/>
  <c r="O66" i="57"/>
  <c r="C42" i="57"/>
  <c r="Q8" i="57"/>
  <c r="Q18" i="57"/>
  <c r="Q26" i="57"/>
  <c r="Q34" i="57"/>
  <c r="Q42" i="57"/>
  <c r="Q50" i="57"/>
  <c r="Q66" i="57"/>
  <c r="L18" i="57"/>
  <c r="L26" i="57"/>
  <c r="L34" i="57"/>
  <c r="L42" i="57"/>
  <c r="L50" i="57"/>
  <c r="L58" i="57"/>
  <c r="L66" i="57"/>
  <c r="J13" i="57"/>
  <c r="J22" i="57"/>
  <c r="J30" i="57"/>
  <c r="J38" i="57"/>
  <c r="J46" i="57"/>
  <c r="J54" i="57"/>
  <c r="J62" i="57"/>
  <c r="I23" i="57"/>
  <c r="I55" i="57"/>
  <c r="V8" i="57"/>
  <c r="V25" i="57"/>
  <c r="V49" i="57"/>
  <c r="V57" i="57"/>
  <c r="V65" i="57"/>
  <c r="N10" i="57"/>
  <c r="J19" i="57"/>
  <c r="J51" i="57"/>
  <c r="I36" i="57"/>
  <c r="V64" i="57"/>
  <c r="G47" i="57"/>
  <c r="V43" i="57"/>
  <c r="V67" i="57"/>
  <c r="G64" i="57"/>
  <c r="L37" i="57"/>
  <c r="J41" i="57"/>
  <c r="J57" i="57"/>
  <c r="V52" i="57"/>
  <c r="B21" i="57"/>
  <c r="M17" i="57"/>
  <c r="M33" i="57"/>
  <c r="M49" i="57"/>
  <c r="M57" i="57"/>
  <c r="M65" i="57"/>
  <c r="M10" i="57"/>
  <c r="G13" i="57"/>
  <c r="G30" i="57"/>
  <c r="G38" i="57"/>
  <c r="G46" i="57"/>
  <c r="G54" i="57"/>
  <c r="G62" i="57"/>
  <c r="L19" i="57"/>
  <c r="L27" i="57"/>
  <c r="L35" i="57"/>
  <c r="L43" i="57"/>
  <c r="L67" i="57"/>
  <c r="J15" i="57"/>
  <c r="J23" i="57"/>
  <c r="J31" i="57"/>
  <c r="J39" i="57"/>
  <c r="J47" i="57"/>
  <c r="J55" i="57"/>
  <c r="I40" i="57"/>
  <c r="I48" i="57"/>
  <c r="V9" i="57"/>
  <c r="V18" i="57"/>
  <c r="V26" i="57"/>
  <c r="V34" i="57"/>
  <c r="V42" i="57"/>
  <c r="V50" i="57"/>
  <c r="V58" i="57"/>
  <c r="V66" i="57"/>
  <c r="J26" i="57"/>
  <c r="J58" i="57"/>
  <c r="V56" i="57"/>
  <c r="U9" i="57"/>
  <c r="B10" i="57"/>
  <c r="B12" i="57"/>
  <c r="B36" i="57"/>
  <c r="B58" i="57"/>
  <c r="B66" i="57"/>
  <c r="B44" i="57"/>
  <c r="B59" i="57"/>
  <c r="B67" i="57"/>
  <c r="Q9" i="57"/>
  <c r="S9" i="57"/>
  <c r="R9" i="57"/>
  <c r="C32" i="57"/>
  <c r="C64" i="57"/>
  <c r="C50" i="57"/>
  <c r="C4" i="57"/>
  <c r="C33" i="57"/>
  <c r="C41" i="57"/>
  <c r="C34" i="57"/>
  <c r="C9" i="57"/>
  <c r="C53" i="57"/>
  <c r="C49" i="57"/>
  <c r="C35" i="57"/>
  <c r="C29" i="57"/>
  <c r="C57" i="57"/>
  <c r="C47" i="57"/>
  <c r="C31" i="57"/>
  <c r="C27" i="57"/>
  <c r="C25" i="57"/>
  <c r="C56" i="57"/>
  <c r="C18" i="57"/>
  <c r="C58" i="57"/>
  <c r="C66" i="57"/>
  <c r="C40" i="57"/>
  <c r="C36" i="57"/>
  <c r="C43" i="57"/>
  <c r="C51" i="57"/>
  <c r="C67" i="57"/>
  <c r="C65" i="57"/>
  <c r="C11" i="57"/>
  <c r="C52" i="57"/>
  <c r="C60" i="57"/>
  <c r="C98" i="57" s="1"/>
  <c r="B15" i="57"/>
  <c r="B23" i="57"/>
  <c r="B31" i="57"/>
  <c r="B39" i="57"/>
  <c r="B47" i="57"/>
  <c r="B55" i="57"/>
  <c r="B63" i="57"/>
  <c r="N11" i="57"/>
  <c r="N39" i="57"/>
  <c r="N47" i="57"/>
  <c r="N55" i="57"/>
  <c r="C12" i="57"/>
  <c r="B17" i="57"/>
  <c r="B25" i="57"/>
  <c r="B33" i="57"/>
  <c r="B41" i="57"/>
  <c r="B49" i="57"/>
  <c r="B57" i="57"/>
  <c r="B65" i="57"/>
  <c r="N13" i="57"/>
  <c r="N32" i="57"/>
  <c r="N41" i="57"/>
  <c r="N57" i="57"/>
  <c r="N65" i="57"/>
  <c r="C15" i="57"/>
  <c r="C23" i="57"/>
  <c r="B8" i="57"/>
  <c r="N17" i="57"/>
  <c r="N26" i="57"/>
  <c r="N43" i="57"/>
  <c r="N51" i="57"/>
  <c r="N59" i="57"/>
  <c r="B29" i="57"/>
  <c r="B37" i="57"/>
  <c r="B45" i="57"/>
  <c r="B53" i="57"/>
  <c r="B61" i="57"/>
  <c r="N8" i="57"/>
  <c r="N19" i="57"/>
  <c r="N28" i="57"/>
  <c r="N36" i="57"/>
  <c r="N45" i="57"/>
  <c r="N61" i="57"/>
  <c r="C10" i="57"/>
  <c r="N38" i="57"/>
  <c r="P10" i="57"/>
  <c r="P27" i="57"/>
  <c r="P43" i="57"/>
  <c r="P51" i="57"/>
  <c r="P59" i="57"/>
  <c r="P67" i="57"/>
  <c r="R10" i="57"/>
  <c r="R27" i="57"/>
  <c r="R43" i="57"/>
  <c r="R59" i="57"/>
  <c r="R67" i="57"/>
  <c r="S10" i="57"/>
  <c r="S19" i="57"/>
  <c r="S27" i="57"/>
  <c r="S35" i="57"/>
  <c r="S51" i="57"/>
  <c r="S67" i="57"/>
  <c r="P4" i="57"/>
  <c r="P30" i="57"/>
  <c r="R35" i="57"/>
  <c r="G25" i="57"/>
  <c r="P11" i="57"/>
  <c r="P20" i="57"/>
  <c r="P28" i="57"/>
  <c r="P36" i="57"/>
  <c r="P44" i="57"/>
  <c r="P52" i="57"/>
  <c r="P60" i="57"/>
  <c r="R11" i="57"/>
  <c r="R20" i="57"/>
  <c r="R28" i="57"/>
  <c r="R44" i="57"/>
  <c r="R52" i="57"/>
  <c r="R60" i="57"/>
  <c r="S11" i="57"/>
  <c r="S36" i="57"/>
  <c r="S52" i="57"/>
  <c r="S60" i="57"/>
  <c r="S15" i="57"/>
  <c r="O18" i="57"/>
  <c r="P21" i="57"/>
  <c r="S25" i="57"/>
  <c r="P12" i="57"/>
  <c r="P29" i="57"/>
  <c r="P37" i="57"/>
  <c r="P45" i="57"/>
  <c r="P61" i="57"/>
  <c r="R21" i="57"/>
  <c r="R29" i="57"/>
  <c r="R37" i="57"/>
  <c r="R45" i="57"/>
  <c r="R53" i="57"/>
  <c r="R61" i="57"/>
  <c r="S21" i="57"/>
  <c r="S37" i="57"/>
  <c r="S45" i="57"/>
  <c r="S53" i="57"/>
  <c r="S61" i="57"/>
  <c r="R4" i="57"/>
  <c r="R12" i="57"/>
  <c r="S39" i="57"/>
  <c r="R51" i="57"/>
  <c r="S55" i="57"/>
  <c r="R62" i="57"/>
  <c r="P13" i="57"/>
  <c r="P22" i="57"/>
  <c r="P38" i="57"/>
  <c r="P54" i="57"/>
  <c r="P62" i="57"/>
  <c r="R13" i="57"/>
  <c r="R22" i="57"/>
  <c r="R30" i="57"/>
  <c r="R38" i="57"/>
  <c r="R54" i="57"/>
  <c r="S13" i="57"/>
  <c r="S30" i="57"/>
  <c r="S38" i="57"/>
  <c r="S46" i="57"/>
  <c r="S62" i="57"/>
  <c r="R17" i="57"/>
  <c r="S29" i="57"/>
  <c r="S44" i="57"/>
  <c r="S59" i="57"/>
  <c r="P15" i="57"/>
  <c r="P23" i="57"/>
  <c r="P39" i="57"/>
  <c r="P47" i="57"/>
  <c r="P55" i="57"/>
  <c r="P63" i="57"/>
  <c r="R15" i="57"/>
  <c r="R23" i="57"/>
  <c r="R39" i="57"/>
  <c r="R55" i="57"/>
  <c r="R63" i="57"/>
  <c r="S23" i="57"/>
  <c r="S31" i="57"/>
  <c r="S47" i="57"/>
  <c r="S63" i="57"/>
  <c r="S20" i="57"/>
  <c r="S28" i="57"/>
  <c r="P53" i="57"/>
  <c r="P49" i="57"/>
  <c r="P16" i="57"/>
  <c r="P24" i="57"/>
  <c r="P32" i="57"/>
  <c r="P40" i="57"/>
  <c r="P48" i="57"/>
  <c r="P56" i="57"/>
  <c r="P64" i="57"/>
  <c r="R65" i="57"/>
  <c r="R46" i="57"/>
  <c r="R16" i="57"/>
  <c r="R24" i="57"/>
  <c r="R40" i="57"/>
  <c r="R48" i="57"/>
  <c r="R56" i="57"/>
  <c r="R64" i="57"/>
  <c r="S54" i="57"/>
  <c r="S12" i="57"/>
  <c r="S16" i="57"/>
  <c r="S32" i="57"/>
  <c r="S48" i="57"/>
  <c r="S56" i="57"/>
  <c r="S64" i="57"/>
  <c r="L11" i="57"/>
  <c r="L20" i="57"/>
  <c r="L28" i="57"/>
  <c r="P19" i="57"/>
  <c r="P31" i="57"/>
  <c r="P46" i="57"/>
  <c r="P17" i="57"/>
  <c r="P25" i="57"/>
  <c r="P33" i="57"/>
  <c r="P41" i="57"/>
  <c r="P57" i="57"/>
  <c r="R25" i="57"/>
  <c r="R33" i="57"/>
  <c r="R41" i="57"/>
  <c r="R49" i="57"/>
  <c r="R57" i="57"/>
  <c r="S4" i="57"/>
  <c r="S17" i="57"/>
  <c r="S33" i="57"/>
  <c r="S41" i="57"/>
  <c r="S49" i="57"/>
  <c r="S57" i="57"/>
  <c r="S65" i="57"/>
  <c r="G15" i="57"/>
  <c r="R19" i="57"/>
  <c r="R31" i="57"/>
  <c r="R36" i="57"/>
  <c r="N18" i="57"/>
  <c r="L25" i="57"/>
  <c r="L14" i="57"/>
  <c r="N15" i="57"/>
  <c r="P14" i="57"/>
  <c r="M28" i="57"/>
  <c r="N14" i="57"/>
  <c r="Q14" i="57"/>
  <c r="R14" i="57"/>
  <c r="S14" i="57"/>
  <c r="C8" i="57"/>
  <c r="C17" i="57"/>
  <c r="C19" i="57"/>
  <c r="C20" i="57"/>
  <c r="C21" i="57"/>
  <c r="C13" i="57"/>
  <c r="M98" i="57" l="1"/>
  <c r="Q98" i="57"/>
  <c r="R98" i="57"/>
  <c r="J98" i="57"/>
  <c r="N98" i="57"/>
  <c r="U99" i="57"/>
  <c r="K48" i="57"/>
  <c r="H48" i="57"/>
  <c r="H47" i="57"/>
  <c r="K47" i="57"/>
  <c r="Q99" i="57"/>
  <c r="K33" i="57"/>
  <c r="H33" i="57"/>
  <c r="H21" i="57"/>
  <c r="K21" i="57"/>
  <c r="K37" i="57"/>
  <c r="H37" i="57"/>
  <c r="K42" i="57"/>
  <c r="H42" i="57"/>
  <c r="H34" i="57"/>
  <c r="K34" i="57"/>
  <c r="H59" i="57"/>
  <c r="K59" i="57"/>
  <c r="H28" i="57"/>
  <c r="K28" i="57"/>
  <c r="H15" i="57"/>
  <c r="K15" i="57"/>
  <c r="H10" i="57"/>
  <c r="K10" i="57"/>
  <c r="H4" i="57"/>
  <c r="K4" i="57"/>
  <c r="K65" i="57"/>
  <c r="H65" i="57"/>
  <c r="V99" i="57"/>
  <c r="K46" i="57"/>
  <c r="H46" i="57"/>
  <c r="R99" i="57"/>
  <c r="P99" i="57"/>
  <c r="K22" i="57"/>
  <c r="H22" i="57"/>
  <c r="H39" i="57"/>
  <c r="K39" i="57"/>
  <c r="H54" i="57"/>
  <c r="K54" i="57"/>
  <c r="K61" i="57"/>
  <c r="H61" i="57"/>
  <c r="H29" i="57"/>
  <c r="K29" i="57"/>
  <c r="H41" i="57"/>
  <c r="K41" i="57"/>
  <c r="K40" i="57"/>
  <c r="H40" i="57"/>
  <c r="S98" i="57"/>
  <c r="K66" i="57"/>
  <c r="H66" i="57"/>
  <c r="K25" i="57"/>
  <c r="H25" i="57"/>
  <c r="K38" i="57"/>
  <c r="H38" i="57"/>
  <c r="G98" i="57"/>
  <c r="H62" i="57"/>
  <c r="K62" i="57"/>
  <c r="K36" i="57"/>
  <c r="H36" i="57"/>
  <c r="H64" i="57"/>
  <c r="K64" i="57"/>
  <c r="K32" i="57"/>
  <c r="H32" i="57"/>
  <c r="K63" i="57"/>
  <c r="H63" i="57"/>
  <c r="H31" i="57"/>
  <c r="K31" i="57"/>
  <c r="B98" i="57"/>
  <c r="V98" i="57"/>
  <c r="K58" i="57"/>
  <c r="H58" i="57"/>
  <c r="K53" i="57"/>
  <c r="H53" i="57"/>
  <c r="K20" i="57"/>
  <c r="H20" i="57"/>
  <c r="L98" i="57"/>
  <c r="K16" i="57"/>
  <c r="H16" i="57"/>
  <c r="H13" i="57"/>
  <c r="K13" i="57"/>
  <c r="K60" i="57"/>
  <c r="K98" i="57" s="1"/>
  <c r="H60" i="57"/>
  <c r="H98" i="57" s="1"/>
  <c r="K57" i="57"/>
  <c r="H57" i="57"/>
  <c r="H18" i="57"/>
  <c r="K18" i="57"/>
  <c r="K30" i="57"/>
  <c r="H30" i="57"/>
  <c r="K12" i="57"/>
  <c r="H12" i="57"/>
  <c r="K17" i="57"/>
  <c r="H17" i="57"/>
  <c r="S99" i="57"/>
  <c r="K52" i="57"/>
  <c r="H52" i="57"/>
  <c r="K9" i="57"/>
  <c r="H9" i="57"/>
  <c r="P98" i="57"/>
  <c r="H56" i="57"/>
  <c r="K56" i="57"/>
  <c r="K24" i="57"/>
  <c r="H24" i="57"/>
  <c r="K49" i="57"/>
  <c r="H49" i="57"/>
  <c r="H8" i="57"/>
  <c r="K8" i="57"/>
  <c r="K55" i="57"/>
  <c r="H55" i="57"/>
  <c r="H23" i="57"/>
  <c r="K23" i="57"/>
  <c r="K50" i="57"/>
  <c r="H50" i="57"/>
  <c r="K45" i="57"/>
  <c r="H45" i="57"/>
  <c r="K11" i="57"/>
  <c r="H11" i="57"/>
  <c r="K44" i="57"/>
  <c r="H44" i="57"/>
  <c r="H26" i="57"/>
  <c r="K26" i="57"/>
  <c r="I4" i="57"/>
  <c r="I67" i="57"/>
  <c r="I30" i="57"/>
  <c r="I37" i="57"/>
  <c r="I17" i="57"/>
  <c r="I9" i="57"/>
  <c r="I62" i="57"/>
  <c r="I22" i="57"/>
  <c r="I58" i="57"/>
  <c r="I60" i="57"/>
  <c r="I61" i="57"/>
  <c r="I29" i="57"/>
  <c r="M9" i="57"/>
  <c r="M99" i="57" s="1"/>
  <c r="I13" i="57"/>
  <c r="I39" i="57"/>
  <c r="I54" i="57"/>
  <c r="I26" i="57"/>
  <c r="I28" i="57"/>
  <c r="I42" i="57"/>
  <c r="I27" i="57"/>
  <c r="I11" i="57"/>
  <c r="I19" i="57"/>
  <c r="I43" i="57"/>
  <c r="I66" i="57"/>
  <c r="I25" i="57"/>
  <c r="I46" i="57"/>
  <c r="I53" i="57"/>
  <c r="I21" i="57"/>
  <c r="I10" i="57"/>
  <c r="L9" i="57"/>
  <c r="L99" i="57" s="1"/>
  <c r="I56" i="57"/>
  <c r="I24" i="57"/>
  <c r="I8" i="57"/>
  <c r="I63" i="57"/>
  <c r="I31" i="57"/>
  <c r="I12" i="57"/>
  <c r="I52" i="57"/>
  <c r="I38" i="57"/>
  <c r="I45" i="57"/>
  <c r="I15" i="57"/>
  <c r="I18" i="57"/>
  <c r="J17" i="57"/>
  <c r="I64" i="57"/>
  <c r="J63" i="57"/>
  <c r="I47" i="57"/>
  <c r="I33" i="57"/>
  <c r="I65" i="57"/>
  <c r="J48" i="57"/>
  <c r="I32" i="57"/>
  <c r="I16" i="57"/>
  <c r="L100" i="57"/>
  <c r="M100" i="57"/>
  <c r="M77" i="58"/>
  <c r="L76" i="58"/>
  <c r="K99" i="57" l="1"/>
  <c r="H99" i="57"/>
  <c r="I98" i="57"/>
  <c r="V100" i="57"/>
  <c r="H100" i="57"/>
  <c r="V77" i="58"/>
  <c r="H77" i="58"/>
  <c r="P100" i="57"/>
  <c r="K100" i="57"/>
  <c r="Q100" i="57"/>
  <c r="R100" i="57"/>
  <c r="K77" i="58"/>
  <c r="U76" i="58"/>
  <c r="R81" i="58"/>
  <c r="P79" i="58"/>
  <c r="Q83" i="58"/>
  <c r="S86" i="58"/>
  <c r="U100" i="57" l="1"/>
  <c r="S100" i="57"/>
  <c r="L19" i="58" l="1"/>
  <c r="M24" i="58" l="1"/>
  <c r="K28" i="58" l="1"/>
  <c r="U28" i="58"/>
  <c r="V28" i="58"/>
  <c r="E66" i="57"/>
  <c r="E58" i="57"/>
  <c r="E50" i="57"/>
  <c r="E42" i="57"/>
  <c r="E34" i="57"/>
  <c r="E22" i="57"/>
  <c r="S92" i="58"/>
  <c r="A42" i="57" l="1"/>
  <c r="A36" i="57"/>
  <c r="A48" i="57"/>
  <c r="P16" i="58"/>
  <c r="A56" i="57"/>
  <c r="A60" i="57"/>
  <c r="A64" i="57"/>
  <c r="A5" i="57"/>
  <c r="A30" i="57"/>
  <c r="A40" i="57"/>
  <c r="A47" i="57"/>
  <c r="A32" i="57"/>
  <c r="H28" i="58"/>
  <c r="A44" i="57"/>
  <c r="A52" i="57"/>
  <c r="A35" i="57"/>
  <c r="A33" i="57"/>
  <c r="L5" i="58"/>
  <c r="A37" i="57"/>
  <c r="Q28" i="58"/>
  <c r="A45" i="57"/>
  <c r="A49" i="57"/>
  <c r="A53" i="57"/>
  <c r="H25" i="58"/>
  <c r="A57" i="57"/>
  <c r="A61" i="57"/>
  <c r="A65" i="57"/>
  <c r="A8" i="57"/>
  <c r="A31" i="57"/>
  <c r="A43" i="57"/>
  <c r="A34" i="57"/>
  <c r="A41" i="57"/>
  <c r="S28" i="58"/>
  <c r="A46" i="57"/>
  <c r="A50" i="57"/>
  <c r="A54" i="57"/>
  <c r="A58" i="57"/>
  <c r="K10" i="58"/>
  <c r="A62" i="57"/>
  <c r="A9" i="57"/>
  <c r="A38" i="57"/>
  <c r="M28" i="58"/>
  <c r="A66" i="57"/>
  <c r="A29" i="57"/>
  <c r="A51" i="57"/>
  <c r="A55" i="57"/>
  <c r="A59" i="57"/>
  <c r="A63" i="57"/>
  <c r="A4" i="57"/>
  <c r="A10" i="57"/>
  <c r="A39" i="57"/>
  <c r="K27" i="58"/>
  <c r="A67" i="57"/>
  <c r="F30" i="57"/>
  <c r="F38" i="57"/>
  <c r="D40" i="57"/>
  <c r="D64" i="57"/>
  <c r="D4" i="57"/>
  <c r="D17" i="57"/>
  <c r="D25" i="57"/>
  <c r="D33" i="57"/>
  <c r="D41" i="57"/>
  <c r="D49" i="57"/>
  <c r="D57" i="57"/>
  <c r="D65" i="57"/>
  <c r="T4" i="57"/>
  <c r="T35" i="57"/>
  <c r="T43" i="57"/>
  <c r="T51" i="57"/>
  <c r="D8" i="57"/>
  <c r="D18" i="57"/>
  <c r="D26" i="57"/>
  <c r="D34" i="57"/>
  <c r="D42" i="57"/>
  <c r="D50" i="57"/>
  <c r="D58" i="57"/>
  <c r="D66" i="57"/>
  <c r="E30" i="57"/>
  <c r="E38" i="57"/>
  <c r="T36" i="57"/>
  <c r="F32" i="57"/>
  <c r="F40" i="57"/>
  <c r="D10" i="57"/>
  <c r="D56" i="57"/>
  <c r="U16" i="58"/>
  <c r="S17" i="58"/>
  <c r="H17" i="58"/>
  <c r="P18" i="58"/>
  <c r="Q19" i="58"/>
  <c r="M22" i="58"/>
  <c r="V22" i="58"/>
  <c r="K22" i="58"/>
  <c r="R22" i="58"/>
  <c r="L23" i="58"/>
  <c r="L10" i="58"/>
  <c r="U8" i="58"/>
  <c r="K8" i="58"/>
  <c r="Q12" i="58"/>
  <c r="R9" i="58"/>
  <c r="P9" i="58"/>
  <c r="V11" i="58"/>
  <c r="M10" i="58"/>
  <c r="S12" i="58"/>
  <c r="H15" i="58"/>
  <c r="D11" i="57"/>
  <c r="D19" i="57"/>
  <c r="D27" i="57"/>
  <c r="D35" i="57"/>
  <c r="D43" i="57"/>
  <c r="D51" i="57"/>
  <c r="D59" i="57"/>
  <c r="D67" i="57"/>
  <c r="D12" i="57"/>
  <c r="D20" i="57"/>
  <c r="D28" i="57"/>
  <c r="D36" i="57"/>
  <c r="D44" i="57"/>
  <c r="D52" i="57"/>
  <c r="D60" i="57"/>
  <c r="T29" i="57"/>
  <c r="T38" i="57"/>
  <c r="T46" i="57"/>
  <c r="T54" i="57"/>
  <c r="F4" i="57"/>
  <c r="F34" i="57"/>
  <c r="F42" i="57"/>
  <c r="D24" i="57"/>
  <c r="D48" i="57"/>
  <c r="M20" i="58"/>
  <c r="Q20" i="58"/>
  <c r="H20" i="58"/>
  <c r="L21" i="58"/>
  <c r="P22" i="58"/>
  <c r="V23" i="58"/>
  <c r="R23" i="58"/>
  <c r="K23" i="58"/>
  <c r="S25" i="58"/>
  <c r="U25" i="58"/>
  <c r="U14" i="58"/>
  <c r="M21" i="58"/>
  <c r="U4" i="58"/>
  <c r="P20" i="58"/>
  <c r="U24" i="58"/>
  <c r="R25" i="58"/>
  <c r="K26" i="58"/>
  <c r="M26" i="58"/>
  <c r="V27" i="58"/>
  <c r="H16" i="58"/>
  <c r="R20" i="58"/>
  <c r="P21" i="58"/>
  <c r="K24" i="58"/>
  <c r="S24" i="58"/>
  <c r="V24" i="58"/>
  <c r="M25" i="58"/>
  <c r="Q25" i="58"/>
  <c r="L26" i="58"/>
  <c r="U26" i="58"/>
  <c r="S11" i="58"/>
  <c r="U11" i="58"/>
  <c r="K13" i="58"/>
  <c r="Q11" i="58"/>
  <c r="R12" i="58"/>
  <c r="V12" i="58"/>
  <c r="L16" i="58"/>
  <c r="H12" i="58"/>
  <c r="M17" i="58"/>
  <c r="P17" i="58"/>
  <c r="D13" i="57"/>
  <c r="D21" i="57"/>
  <c r="D29" i="57"/>
  <c r="D37" i="57"/>
  <c r="D45" i="57"/>
  <c r="D53" i="57"/>
  <c r="D61" i="57"/>
  <c r="T30" i="57"/>
  <c r="F9" i="57"/>
  <c r="D32" i="57"/>
  <c r="K11" i="58"/>
  <c r="Q13" i="58"/>
  <c r="S9" i="58"/>
  <c r="M12" i="58"/>
  <c r="R10" i="58"/>
  <c r="P11" i="58"/>
  <c r="U13" i="58"/>
  <c r="L12" i="58"/>
  <c r="V9" i="58"/>
  <c r="H9" i="58"/>
  <c r="K4" i="58"/>
  <c r="Q4" i="58"/>
  <c r="S4" i="58"/>
  <c r="L4" i="58"/>
  <c r="R4" i="58"/>
  <c r="M4" i="58"/>
  <c r="U5" i="58"/>
  <c r="V4" i="58"/>
  <c r="P5" i="58"/>
  <c r="H4" i="58"/>
  <c r="D14" i="57"/>
  <c r="D22" i="57"/>
  <c r="D30" i="57"/>
  <c r="D38" i="57"/>
  <c r="D46" i="57"/>
  <c r="D54" i="57"/>
  <c r="D62" i="57"/>
  <c r="E9" i="57"/>
  <c r="T23" i="57"/>
  <c r="T32" i="57"/>
  <c r="T40" i="57"/>
  <c r="T48" i="57"/>
  <c r="T56" i="57"/>
  <c r="F36" i="57"/>
  <c r="F44" i="57"/>
  <c r="F52" i="57"/>
  <c r="F60" i="57"/>
  <c r="D16" i="57"/>
  <c r="V10" i="58"/>
  <c r="M9" i="58"/>
  <c r="S8" i="58"/>
  <c r="K9" i="58"/>
  <c r="R11" i="58"/>
  <c r="Q8" i="58"/>
  <c r="P12" i="58"/>
  <c r="L11" i="58"/>
  <c r="U10" i="58"/>
  <c r="H10" i="58"/>
  <c r="P14" i="58"/>
  <c r="M14" i="58"/>
  <c r="L14" i="58"/>
  <c r="K16" i="58"/>
  <c r="V16" i="58"/>
  <c r="H14" i="58"/>
  <c r="R18" i="58"/>
  <c r="U22" i="58"/>
  <c r="Q23" i="58"/>
  <c r="S26" i="58"/>
  <c r="P13" i="58"/>
  <c r="K6" i="58"/>
  <c r="S6" i="58"/>
  <c r="U6" i="58"/>
  <c r="V6" i="58"/>
  <c r="P7" i="58"/>
  <c r="Q6" i="58"/>
  <c r="L7" i="58"/>
  <c r="M7" i="58"/>
  <c r="R7" i="58"/>
  <c r="H6" i="58"/>
  <c r="U9" i="58"/>
  <c r="D15" i="57"/>
  <c r="D23" i="57"/>
  <c r="D31" i="57"/>
  <c r="D39" i="57"/>
  <c r="D47" i="57"/>
  <c r="D55" i="57"/>
  <c r="D63" i="57"/>
  <c r="T33" i="57"/>
  <c r="T41" i="57"/>
  <c r="T49" i="57"/>
  <c r="T57" i="57"/>
  <c r="U23" i="58"/>
  <c r="Q26" i="58"/>
  <c r="V26" i="58"/>
  <c r="L78" i="58"/>
  <c r="H73" i="58"/>
  <c r="M75" i="58"/>
  <c r="V76" i="58"/>
  <c r="R75" i="58"/>
  <c r="P76" i="58"/>
  <c r="U73" i="58"/>
  <c r="Q74" i="58"/>
  <c r="K76" i="58"/>
  <c r="S76" i="58"/>
  <c r="H11" i="58"/>
  <c r="V13" i="58"/>
  <c r="Q15" i="58"/>
  <c r="M13" i="58"/>
  <c r="P15" i="58"/>
  <c r="S14" i="58"/>
  <c r="U12" i="58"/>
  <c r="K15" i="58"/>
  <c r="L17" i="58"/>
  <c r="R17" i="58"/>
  <c r="Q14" i="58"/>
  <c r="U15" i="58"/>
  <c r="H18" i="58"/>
  <c r="M19" i="58"/>
  <c r="S19" i="58"/>
  <c r="K21" i="58"/>
  <c r="R21" i="58"/>
  <c r="V21" i="58"/>
  <c r="L25" i="58"/>
  <c r="P26" i="58"/>
  <c r="K14" i="58"/>
  <c r="R14" i="58"/>
  <c r="V15" i="58"/>
  <c r="P8" i="58"/>
  <c r="S16" i="58"/>
  <c r="Q16" i="58"/>
  <c r="M16" i="58"/>
  <c r="U18" i="58"/>
  <c r="L18" i="58"/>
  <c r="H22" i="58"/>
  <c r="H93" i="58"/>
  <c r="V93" i="58"/>
  <c r="M93" i="58"/>
  <c r="L93" i="58"/>
  <c r="K93" i="58"/>
  <c r="S93" i="58"/>
  <c r="Q93" i="58"/>
  <c r="U93" i="58"/>
  <c r="R93" i="58"/>
  <c r="P93" i="58"/>
  <c r="V7" i="58"/>
  <c r="H7" i="58"/>
  <c r="K7" i="58"/>
  <c r="P4" i="58"/>
  <c r="S7" i="58"/>
  <c r="L8" i="58"/>
  <c r="Q7" i="58"/>
  <c r="M6" i="58"/>
  <c r="R6" i="58"/>
  <c r="U7" i="58"/>
  <c r="M84" i="58"/>
  <c r="R87" i="58"/>
  <c r="L87" i="58"/>
  <c r="K89" i="58"/>
  <c r="S89" i="58"/>
  <c r="V89" i="58"/>
  <c r="H90" i="58"/>
  <c r="Q90" i="58"/>
  <c r="U91" i="58"/>
  <c r="P91" i="58"/>
  <c r="U19" i="58"/>
  <c r="S23" i="58"/>
  <c r="Q24" i="58"/>
  <c r="H24" i="58"/>
  <c r="R24" i="58"/>
  <c r="K25" i="58"/>
  <c r="V25" i="58"/>
  <c r="P27" i="58"/>
  <c r="L27" i="58"/>
  <c r="H29" i="58"/>
  <c r="L29" i="58"/>
  <c r="U29" i="58"/>
  <c r="S29" i="58"/>
  <c r="T64" i="57"/>
  <c r="T65" i="57"/>
  <c r="T59" i="57"/>
  <c r="T44" i="57"/>
  <c r="T37" i="57"/>
  <c r="T62" i="57"/>
  <c r="T39" i="57"/>
  <c r="T14" i="57"/>
  <c r="T10" i="57"/>
  <c r="T17" i="57"/>
  <c r="T25" i="57"/>
  <c r="T34" i="57"/>
  <c r="T42" i="57"/>
  <c r="T50" i="57"/>
  <c r="T58" i="57"/>
  <c r="T66" i="57"/>
  <c r="T18" i="57"/>
  <c r="T26" i="57"/>
  <c r="T67" i="57"/>
  <c r="T16" i="57"/>
  <c r="T24" i="57"/>
  <c r="T8" i="57"/>
  <c r="T19" i="57"/>
  <c r="T27" i="57"/>
  <c r="T52" i="57"/>
  <c r="T60" i="57"/>
  <c r="T31" i="57"/>
  <c r="F48" i="57"/>
  <c r="T11" i="57"/>
  <c r="T20" i="57"/>
  <c r="T28" i="57"/>
  <c r="T45" i="57"/>
  <c r="T53" i="57"/>
  <c r="T61" i="57"/>
  <c r="T12" i="57"/>
  <c r="T21" i="57"/>
  <c r="F50" i="57"/>
  <c r="T15" i="57"/>
  <c r="T13" i="57"/>
  <c r="T22" i="57"/>
  <c r="T47" i="57"/>
  <c r="T55" i="57"/>
  <c r="T63" i="57"/>
  <c r="E11" i="57"/>
  <c r="E19" i="57"/>
  <c r="E27" i="57"/>
  <c r="E35" i="57"/>
  <c r="E43" i="57"/>
  <c r="E51" i="57"/>
  <c r="E59" i="57"/>
  <c r="E67" i="57"/>
  <c r="E18" i="57"/>
  <c r="E12" i="57"/>
  <c r="E20" i="57"/>
  <c r="E28" i="57"/>
  <c r="E36" i="57"/>
  <c r="E44" i="57"/>
  <c r="E52" i="57"/>
  <c r="E60" i="57"/>
  <c r="E8" i="57"/>
  <c r="E26" i="57"/>
  <c r="E13" i="57"/>
  <c r="E21" i="57"/>
  <c r="E29" i="57"/>
  <c r="E37" i="57"/>
  <c r="E45" i="57"/>
  <c r="E53" i="57"/>
  <c r="E61" i="57"/>
  <c r="E14" i="57"/>
  <c r="E46" i="57"/>
  <c r="E54" i="57"/>
  <c r="E62" i="57"/>
  <c r="E15" i="57"/>
  <c r="E23" i="57"/>
  <c r="E31" i="57"/>
  <c r="E39" i="57"/>
  <c r="E47" i="57"/>
  <c r="E55" i="57"/>
  <c r="E63" i="57"/>
  <c r="E10" i="57"/>
  <c r="E16" i="57"/>
  <c r="E24" i="57"/>
  <c r="E32" i="57"/>
  <c r="E40" i="57"/>
  <c r="E48" i="57"/>
  <c r="E56" i="57"/>
  <c r="E64" i="57"/>
  <c r="E4" i="57"/>
  <c r="E17" i="57"/>
  <c r="E25" i="57"/>
  <c r="E33" i="57"/>
  <c r="E41" i="57"/>
  <c r="E49" i="57"/>
  <c r="E57" i="57"/>
  <c r="E65" i="57"/>
  <c r="F12" i="57"/>
  <c r="F21" i="57"/>
  <c r="F29" i="57"/>
  <c r="F37" i="57"/>
  <c r="F45" i="57"/>
  <c r="F53" i="57"/>
  <c r="F61" i="57"/>
  <c r="F13" i="57"/>
  <c r="F22" i="57"/>
  <c r="F46" i="57"/>
  <c r="F54" i="57"/>
  <c r="F62" i="57"/>
  <c r="F15" i="57"/>
  <c r="F23" i="57"/>
  <c r="F31" i="57"/>
  <c r="F39" i="57"/>
  <c r="F47" i="57"/>
  <c r="F55" i="57"/>
  <c r="F63" i="57"/>
  <c r="F28" i="57"/>
  <c r="F16" i="57"/>
  <c r="F24" i="57"/>
  <c r="F56" i="57"/>
  <c r="F64" i="57"/>
  <c r="F14" i="57"/>
  <c r="F10" i="57"/>
  <c r="F17" i="57"/>
  <c r="F25" i="57"/>
  <c r="F33" i="57"/>
  <c r="F41" i="57"/>
  <c r="F49" i="57"/>
  <c r="F57" i="57"/>
  <c r="F65" i="57"/>
  <c r="F11" i="57"/>
  <c r="F18" i="57"/>
  <c r="F26" i="57"/>
  <c r="F58" i="57"/>
  <c r="F66" i="57"/>
  <c r="F20" i="57"/>
  <c r="F8" i="57"/>
  <c r="F19" i="57"/>
  <c r="F27" i="57"/>
  <c r="F35" i="57"/>
  <c r="F43" i="57"/>
  <c r="F51" i="57"/>
  <c r="F59" i="57"/>
  <c r="F67" i="57"/>
  <c r="F99" i="57" l="1"/>
  <c r="E98" i="57"/>
  <c r="AA46" i="57"/>
  <c r="Z46" i="57" s="1"/>
  <c r="Y46" i="57"/>
  <c r="X46" i="57" s="1"/>
  <c r="E99" i="57"/>
  <c r="Y21" i="57"/>
  <c r="X21" i="57" s="1"/>
  <c r="AA21" i="57"/>
  <c r="Z21" i="57" s="1"/>
  <c r="AA50" i="57"/>
  <c r="Z50" i="57" s="1"/>
  <c r="Y50" i="57"/>
  <c r="X50" i="57" s="1"/>
  <c r="Y39" i="57"/>
  <c r="X39" i="57" s="1"/>
  <c r="AA39" i="57"/>
  <c r="Z39" i="57" s="1"/>
  <c r="R26" i="58"/>
  <c r="L15" i="58"/>
  <c r="K18" i="58"/>
  <c r="AA32" i="57"/>
  <c r="Z32" i="57" s="1"/>
  <c r="Y32" i="57"/>
  <c r="X32" i="57" s="1"/>
  <c r="R27" i="58"/>
  <c r="A19" i="57"/>
  <c r="A23" i="57"/>
  <c r="A12" i="57"/>
  <c r="V5" i="58"/>
  <c r="L22" i="58"/>
  <c r="H13" i="58"/>
  <c r="A18" i="57"/>
  <c r="A13" i="57"/>
  <c r="AA51" i="57"/>
  <c r="Z51" i="57" s="1"/>
  <c r="Y51" i="57"/>
  <c r="X51" i="57" s="1"/>
  <c r="Y55" i="57"/>
  <c r="X55" i="57" s="1"/>
  <c r="AA55" i="57"/>
  <c r="Z55" i="57" s="1"/>
  <c r="AA61" i="57"/>
  <c r="Z61" i="57" s="1"/>
  <c r="Y61" i="57"/>
  <c r="X61" i="57" s="1"/>
  <c r="T98" i="57"/>
  <c r="Y60" i="57"/>
  <c r="X60" i="57" s="1"/>
  <c r="AA60" i="57"/>
  <c r="Z60" i="57" s="1"/>
  <c r="Y34" i="57"/>
  <c r="X34" i="57" s="1"/>
  <c r="AA34" i="57"/>
  <c r="Z34" i="57" s="1"/>
  <c r="Y37" i="57"/>
  <c r="X37" i="57" s="1"/>
  <c r="AA37" i="57"/>
  <c r="Z37" i="57" s="1"/>
  <c r="P25" i="58"/>
  <c r="AA41" i="57"/>
  <c r="Z41" i="57" s="1"/>
  <c r="Y41" i="57"/>
  <c r="X41" i="57" s="1"/>
  <c r="H8" i="58"/>
  <c r="Q9" i="58"/>
  <c r="H23" i="58"/>
  <c r="R13" i="58"/>
  <c r="A24" i="57"/>
  <c r="AA48" i="57"/>
  <c r="Z48" i="57" s="1"/>
  <c r="Y48" i="57"/>
  <c r="X48" i="57" s="1"/>
  <c r="S5" i="58"/>
  <c r="S20" i="58"/>
  <c r="A14" i="57"/>
  <c r="AA47" i="57"/>
  <c r="Z47" i="57" s="1"/>
  <c r="Y47" i="57"/>
  <c r="X47" i="57" s="1"/>
  <c r="Y53" i="57"/>
  <c r="X53" i="57" s="1"/>
  <c r="AA53" i="57"/>
  <c r="Z53" i="57" s="1"/>
  <c r="AA52" i="57"/>
  <c r="Z52" i="57" s="1"/>
  <c r="Y52" i="57"/>
  <c r="X52" i="57" s="1"/>
  <c r="Y67" i="57"/>
  <c r="X67" i="57" s="1"/>
  <c r="AA67" i="57"/>
  <c r="Z67" i="57" s="1"/>
  <c r="Y25" i="57"/>
  <c r="X25" i="57" s="1"/>
  <c r="AA25" i="57"/>
  <c r="Z25" i="57" s="1"/>
  <c r="Y44" i="57"/>
  <c r="X44" i="57" s="1"/>
  <c r="AA44" i="57"/>
  <c r="Z44" i="57" s="1"/>
  <c r="S22" i="58"/>
  <c r="P10" i="58"/>
  <c r="V8" i="58"/>
  <c r="Q22" i="58"/>
  <c r="AA23" i="57"/>
  <c r="Z23" i="57" s="1"/>
  <c r="Y23" i="57"/>
  <c r="X23" i="57" s="1"/>
  <c r="A15" i="57"/>
  <c r="Q5" i="58"/>
  <c r="K19" i="58"/>
  <c r="AA36" i="57"/>
  <c r="Z36" i="57" s="1"/>
  <c r="Y36" i="57"/>
  <c r="X36" i="57" s="1"/>
  <c r="AA43" i="57"/>
  <c r="Z43" i="57" s="1"/>
  <c r="Y43" i="57"/>
  <c r="X43" i="57" s="1"/>
  <c r="AA63" i="57"/>
  <c r="Z63" i="57" s="1"/>
  <c r="Y63" i="57"/>
  <c r="X63" i="57" s="1"/>
  <c r="AA22" i="57"/>
  <c r="Z22" i="57" s="1"/>
  <c r="Y22" i="57"/>
  <c r="X22" i="57" s="1"/>
  <c r="AA45" i="57"/>
  <c r="Z45" i="57" s="1"/>
  <c r="Y45" i="57"/>
  <c r="X45" i="57" s="1"/>
  <c r="AA27" i="57"/>
  <c r="Z27" i="57" s="1"/>
  <c r="Y27" i="57"/>
  <c r="X27" i="57" s="1"/>
  <c r="Y26" i="57"/>
  <c r="X26" i="57" s="1"/>
  <c r="AA26" i="57"/>
  <c r="Z26" i="57" s="1"/>
  <c r="AA17" i="57"/>
  <c r="Z17" i="57" s="1"/>
  <c r="Y17" i="57"/>
  <c r="X17" i="57" s="1"/>
  <c r="AA59" i="57"/>
  <c r="Z59" i="57" s="1"/>
  <c r="Y59" i="57"/>
  <c r="X59" i="57" s="1"/>
  <c r="M29" i="58"/>
  <c r="U21" i="58"/>
  <c r="Y57" i="57"/>
  <c r="X57" i="57" s="1"/>
  <c r="AA57" i="57"/>
  <c r="Z57" i="57" s="1"/>
  <c r="M15" i="58"/>
  <c r="U20" i="58"/>
  <c r="A11" i="57"/>
  <c r="A26" i="57"/>
  <c r="P6" i="58"/>
  <c r="V19" i="58"/>
  <c r="Y38" i="57"/>
  <c r="X38" i="57" s="1"/>
  <c r="AA38" i="57"/>
  <c r="Z38" i="57" s="1"/>
  <c r="Y13" i="57"/>
  <c r="X13" i="57" s="1"/>
  <c r="AA13" i="57"/>
  <c r="Z13" i="57" s="1"/>
  <c r="Y28" i="57"/>
  <c r="X28" i="57" s="1"/>
  <c r="AA28" i="57"/>
  <c r="Z28" i="57" s="1"/>
  <c r="AA19" i="57"/>
  <c r="Z19" i="57" s="1"/>
  <c r="Y19" i="57"/>
  <c r="X19" i="57" s="1"/>
  <c r="Y18" i="57"/>
  <c r="X18" i="57" s="1"/>
  <c r="AA18" i="57"/>
  <c r="Z18" i="57" s="1"/>
  <c r="Y10" i="57"/>
  <c r="X10" i="57" s="1"/>
  <c r="AA10" i="57"/>
  <c r="Z10" i="57" s="1"/>
  <c r="Y65" i="57"/>
  <c r="X65" i="57" s="1"/>
  <c r="AA65" i="57"/>
  <c r="Z65" i="57" s="1"/>
  <c r="Q29" i="58"/>
  <c r="H21" i="58"/>
  <c r="Y33" i="57"/>
  <c r="X33" i="57" s="1"/>
  <c r="AA33" i="57"/>
  <c r="Z33" i="57" s="1"/>
  <c r="R8" i="58"/>
  <c r="L20" i="58"/>
  <c r="A20" i="57"/>
  <c r="AA40" i="57"/>
  <c r="Z40" i="57" s="1"/>
  <c r="Y40" i="57"/>
  <c r="X40" i="57" s="1"/>
  <c r="M5" i="58"/>
  <c r="R19" i="58"/>
  <c r="AA4" i="57"/>
  <c r="Z4" i="57" s="1"/>
  <c r="Y4" i="57"/>
  <c r="X4" i="57" s="1"/>
  <c r="P28" i="58"/>
  <c r="A16" i="57"/>
  <c r="Y12" i="57"/>
  <c r="X12" i="57" s="1"/>
  <c r="AA12" i="57"/>
  <c r="Z12" i="57" s="1"/>
  <c r="Y42" i="57"/>
  <c r="X42" i="57" s="1"/>
  <c r="AA42" i="57"/>
  <c r="Z42" i="57" s="1"/>
  <c r="AA15" i="57"/>
  <c r="Z15" i="57" s="1"/>
  <c r="Y15" i="57"/>
  <c r="X15" i="57" s="1"/>
  <c r="Y20" i="57"/>
  <c r="X20" i="57" s="1"/>
  <c r="AA20" i="57"/>
  <c r="Z20" i="57" s="1"/>
  <c r="AA8" i="57"/>
  <c r="Z8" i="57" s="1"/>
  <c r="Y8" i="57"/>
  <c r="X8" i="57" s="1"/>
  <c r="AA66" i="57"/>
  <c r="Z66" i="57" s="1"/>
  <c r="Y66" i="57"/>
  <c r="X66" i="57" s="1"/>
  <c r="AA14" i="57"/>
  <c r="Z14" i="57" s="1"/>
  <c r="Y14" i="57"/>
  <c r="X14" i="57" s="1"/>
  <c r="Y64" i="57"/>
  <c r="X64" i="57" s="1"/>
  <c r="AA64" i="57"/>
  <c r="Z64" i="57" s="1"/>
  <c r="V29" i="58"/>
  <c r="S10" i="58"/>
  <c r="V18" i="58"/>
  <c r="L28" i="58"/>
  <c r="A27" i="57"/>
  <c r="A22" i="57"/>
  <c r="H5" i="58"/>
  <c r="K5" i="58"/>
  <c r="Q17" i="58"/>
  <c r="AA54" i="57"/>
  <c r="Z54" i="57" s="1"/>
  <c r="Y54" i="57"/>
  <c r="X54" i="57" s="1"/>
  <c r="A17" i="57"/>
  <c r="AA35" i="57"/>
  <c r="Z35" i="57" s="1"/>
  <c r="Y35" i="57"/>
  <c r="X35" i="57" s="1"/>
  <c r="Y31" i="57"/>
  <c r="X31" i="57" s="1"/>
  <c r="AA31" i="57"/>
  <c r="Z31" i="57" s="1"/>
  <c r="Y62" i="57"/>
  <c r="X62" i="57" s="1"/>
  <c r="AA62" i="57"/>
  <c r="Z62" i="57" s="1"/>
  <c r="AA11" i="57"/>
  <c r="Z11" i="57" s="1"/>
  <c r="Y11" i="57"/>
  <c r="X11" i="57" s="1"/>
  <c r="AA58" i="57"/>
  <c r="Z58" i="57" s="1"/>
  <c r="Y58" i="57"/>
  <c r="X58" i="57" s="1"/>
  <c r="R29" i="58"/>
  <c r="Y49" i="57"/>
  <c r="X49" i="57" s="1"/>
  <c r="AA49" i="57"/>
  <c r="Z49" i="57" s="1"/>
  <c r="M18" i="58"/>
  <c r="A28" i="57"/>
  <c r="F98" i="57"/>
  <c r="AA56" i="57"/>
  <c r="Z56" i="57" s="1"/>
  <c r="Y56" i="57"/>
  <c r="X56" i="57" s="1"/>
  <c r="R5" i="58"/>
  <c r="AA29" i="57"/>
  <c r="Z29" i="57" s="1"/>
  <c r="Y29" i="57"/>
  <c r="X29" i="57" s="1"/>
  <c r="D98" i="57"/>
  <c r="A25" i="57"/>
  <c r="E7" i="58"/>
  <c r="L13" i="58"/>
  <c r="R16" i="58"/>
  <c r="S18" i="58"/>
  <c r="H19" i="58"/>
  <c r="V20" i="58"/>
  <c r="K20" i="58"/>
  <c r="Q21" i="58"/>
  <c r="M23" i="58"/>
  <c r="P24" i="58"/>
  <c r="U27" i="58"/>
  <c r="L83" i="58"/>
  <c r="Q79" i="58"/>
  <c r="S82" i="58"/>
  <c r="P83" i="58"/>
  <c r="V82" i="58"/>
  <c r="K82" i="58"/>
  <c r="H84" i="58"/>
  <c r="R76" i="58"/>
  <c r="M88" i="58"/>
  <c r="U90" i="58"/>
  <c r="L73" i="58"/>
  <c r="M74" i="58"/>
  <c r="K73" i="58"/>
  <c r="S74" i="58"/>
  <c r="H75" i="58"/>
  <c r="P74" i="58"/>
  <c r="Q75" i="58"/>
  <c r="U74" i="58"/>
  <c r="V73" i="58"/>
  <c r="R73" i="58"/>
  <c r="P85" i="58"/>
  <c r="L86" i="58"/>
  <c r="Q86" i="58"/>
  <c r="R86" i="58"/>
  <c r="U85" i="58"/>
  <c r="S87" i="58"/>
  <c r="V87" i="58"/>
  <c r="K87" i="58"/>
  <c r="H89" i="58"/>
  <c r="M91" i="58"/>
  <c r="M82" i="58"/>
  <c r="H85" i="58"/>
  <c r="V85" i="58"/>
  <c r="K83" i="58"/>
  <c r="U78" i="58"/>
  <c r="Q80" i="58"/>
  <c r="P87" i="58"/>
  <c r="S90" i="58"/>
  <c r="R91" i="58"/>
  <c r="L91" i="58"/>
  <c r="K12" i="58"/>
  <c r="L6" i="58"/>
  <c r="R15" i="58"/>
  <c r="V14" i="58"/>
  <c r="S15" i="58"/>
  <c r="M11" i="58"/>
  <c r="U17" i="58"/>
  <c r="Q18" i="58"/>
  <c r="P23" i="58"/>
  <c r="H26" i="58"/>
  <c r="U87" i="58"/>
  <c r="S88" i="58"/>
  <c r="Q88" i="58"/>
  <c r="H88" i="58"/>
  <c r="P88" i="58"/>
  <c r="R89" i="58"/>
  <c r="M90" i="58"/>
  <c r="L90" i="58"/>
  <c r="K91" i="58"/>
  <c r="V91" i="58"/>
  <c r="M85" i="58"/>
  <c r="L84" i="58"/>
  <c r="Q82" i="58"/>
  <c r="K84" i="58"/>
  <c r="R82" i="58"/>
  <c r="V84" i="58"/>
  <c r="P84" i="58"/>
  <c r="H83" i="58"/>
  <c r="S84" i="58"/>
  <c r="U81" i="58"/>
  <c r="L75" i="58"/>
  <c r="H74" i="58"/>
  <c r="M76" i="58"/>
  <c r="S75" i="58"/>
  <c r="V75" i="58"/>
  <c r="K75" i="58"/>
  <c r="P75" i="58"/>
  <c r="U75" i="58"/>
  <c r="Q76" i="58"/>
  <c r="R74" i="58"/>
  <c r="M81" i="58"/>
  <c r="L82" i="58"/>
  <c r="U80" i="58"/>
  <c r="P80" i="58"/>
  <c r="H82" i="58"/>
  <c r="S73" i="58"/>
  <c r="R77" i="58"/>
  <c r="K80" i="58"/>
  <c r="V80" i="58"/>
  <c r="Q78" i="58"/>
  <c r="M92" i="58"/>
  <c r="L92" i="58"/>
  <c r="K92" i="58"/>
  <c r="U92" i="58"/>
  <c r="R92" i="58"/>
  <c r="P92" i="58"/>
  <c r="V92" i="58"/>
  <c r="Q92" i="58"/>
  <c r="H92" i="58"/>
  <c r="D9" i="57"/>
  <c r="D99" i="57" s="1"/>
  <c r="H76" i="58"/>
  <c r="L74" i="58"/>
  <c r="M73" i="58"/>
  <c r="K74" i="58"/>
  <c r="R80" i="58"/>
  <c r="P73" i="58"/>
  <c r="S77" i="58"/>
  <c r="V74" i="58"/>
  <c r="U86" i="58"/>
  <c r="Q73" i="58"/>
  <c r="S13" i="58"/>
  <c r="R28" i="58"/>
  <c r="O30" i="57"/>
  <c r="F12" i="58"/>
  <c r="M83" i="58"/>
  <c r="L85" i="58"/>
  <c r="U84" i="58"/>
  <c r="Q84" i="58"/>
  <c r="R85" i="58"/>
  <c r="H81" i="58"/>
  <c r="K85" i="58"/>
  <c r="S79" i="58"/>
  <c r="V83" i="58"/>
  <c r="P86" i="58"/>
  <c r="Q10" i="58"/>
  <c r="M8" i="58"/>
  <c r="L9" i="58"/>
  <c r="K17" i="58"/>
  <c r="V17" i="58"/>
  <c r="P19" i="58"/>
  <c r="S21" i="58"/>
  <c r="H27" i="58"/>
  <c r="M78" i="58"/>
  <c r="L77" i="58"/>
  <c r="R79" i="58"/>
  <c r="H78" i="58"/>
  <c r="U83" i="58"/>
  <c r="V79" i="58"/>
  <c r="K79" i="58"/>
  <c r="S83" i="58"/>
  <c r="P81" i="58"/>
  <c r="Q81" i="58"/>
  <c r="M86" i="58"/>
  <c r="H86" i="58"/>
  <c r="S85" i="58"/>
  <c r="L88" i="58"/>
  <c r="V88" i="58"/>
  <c r="R88" i="58"/>
  <c r="U89" i="58"/>
  <c r="P89" i="58"/>
  <c r="K90" i="58"/>
  <c r="Q91" i="58"/>
  <c r="R84" i="58"/>
  <c r="Q87" i="58"/>
  <c r="U88" i="58"/>
  <c r="K88" i="58"/>
  <c r="M89" i="58"/>
  <c r="L89" i="58"/>
  <c r="P90" i="58"/>
  <c r="V90" i="58"/>
  <c r="H91" i="58"/>
  <c r="S91" i="58"/>
  <c r="T9" i="57"/>
  <c r="T99" i="57" s="1"/>
  <c r="Q27" i="58"/>
  <c r="S27" i="58"/>
  <c r="L81" i="58"/>
  <c r="U79" i="58"/>
  <c r="V86" i="58"/>
  <c r="K86" i="58"/>
  <c r="S81" i="58"/>
  <c r="P77" i="58"/>
  <c r="M87" i="58"/>
  <c r="H87" i="58"/>
  <c r="Q89" i="58"/>
  <c r="R90" i="58"/>
  <c r="L79" i="58"/>
  <c r="M80" i="58"/>
  <c r="H80" i="58"/>
  <c r="Q85" i="58"/>
  <c r="P82" i="58"/>
  <c r="U77" i="58"/>
  <c r="V81" i="58"/>
  <c r="S80" i="58"/>
  <c r="K81" i="58"/>
  <c r="R83" i="58"/>
  <c r="L24" i="58"/>
  <c r="M27" i="58"/>
  <c r="M79" i="58"/>
  <c r="L80" i="58"/>
  <c r="V78" i="58"/>
  <c r="H79" i="58"/>
  <c r="P78" i="58"/>
  <c r="R78" i="58"/>
  <c r="K78" i="58"/>
  <c r="Q77" i="58"/>
  <c r="U82" i="58"/>
  <c r="S78" i="58"/>
  <c r="F29" i="58"/>
  <c r="F6" i="58"/>
  <c r="F17" i="58"/>
  <c r="H30" i="58"/>
  <c r="P30" i="58"/>
  <c r="K30" i="58"/>
  <c r="M30" i="58"/>
  <c r="Q30" i="58"/>
  <c r="V30" i="58"/>
  <c r="L30" i="58"/>
  <c r="U30" i="58"/>
  <c r="S30" i="58"/>
  <c r="R30" i="58"/>
  <c r="N16" i="57"/>
  <c r="F24" i="58" l="1"/>
  <c r="T28" i="58"/>
  <c r="T20" i="58"/>
  <c r="Y16" i="57"/>
  <c r="X16" i="57" s="1"/>
  <c r="AA16" i="57"/>
  <c r="Z16" i="57" s="1"/>
  <c r="Y30" i="57"/>
  <c r="X30" i="57" s="1"/>
  <c r="AA30" i="57"/>
  <c r="Z30" i="57" s="1"/>
  <c r="AA98" i="57"/>
  <c r="Z98" i="57" s="1"/>
  <c r="Y98" i="57"/>
  <c r="X98" i="57" s="1"/>
  <c r="T9" i="58"/>
  <c r="T7" i="58"/>
  <c r="P29" i="58"/>
  <c r="K29" i="58"/>
  <c r="T27" i="58"/>
  <c r="T19" i="58"/>
  <c r="T15" i="58"/>
  <c r="T14" i="58"/>
  <c r="F22" i="58"/>
  <c r="F4" i="58"/>
  <c r="T26" i="58"/>
  <c r="T11" i="58"/>
  <c r="F21" i="58"/>
  <c r="F16" i="58"/>
  <c r="F10" i="58"/>
  <c r="T25" i="58"/>
  <c r="T6" i="58"/>
  <c r="T13" i="58"/>
  <c r="F11" i="58"/>
  <c r="T30" i="58"/>
  <c r="T24" i="58"/>
  <c r="T17" i="58"/>
  <c r="T4" i="58"/>
  <c r="F28" i="58"/>
  <c r="F20" i="58"/>
  <c r="F8" i="58"/>
  <c r="T22" i="58"/>
  <c r="T8" i="58"/>
  <c r="F27" i="58"/>
  <c r="F15" i="58"/>
  <c r="F13" i="58"/>
  <c r="F30" i="58"/>
  <c r="T12" i="58"/>
  <c r="F19" i="58"/>
  <c r="F9" i="58"/>
  <c r="F5" i="58"/>
  <c r="T21" i="58"/>
  <c r="F26" i="58"/>
  <c r="T29" i="58"/>
  <c r="T16" i="58"/>
  <c r="T5" i="58"/>
  <c r="F25" i="58"/>
  <c r="F7" i="58"/>
  <c r="E30" i="58"/>
  <c r="E11" i="58"/>
  <c r="E22" i="58"/>
  <c r="E21" i="58"/>
  <c r="E17" i="58"/>
  <c r="E12" i="58"/>
  <c r="E14" i="58"/>
  <c r="E28" i="58"/>
  <c r="E20" i="58"/>
  <c r="E16" i="58"/>
  <c r="E9" i="58"/>
  <c r="E27" i="58"/>
  <c r="E6" i="58"/>
  <c r="E26" i="58"/>
  <c r="E19" i="58"/>
  <c r="E4" i="58"/>
  <c r="E15" i="58"/>
  <c r="E10" i="58"/>
  <c r="E25" i="58"/>
  <c r="E24" i="58"/>
  <c r="E5" i="58"/>
  <c r="E8" i="58"/>
  <c r="E29" i="58"/>
  <c r="E23" i="58"/>
  <c r="E18" i="58"/>
  <c r="E13" i="58"/>
  <c r="T23" i="58"/>
  <c r="T18" i="58"/>
  <c r="T10" i="58"/>
  <c r="F23" i="58"/>
  <c r="F18" i="58"/>
  <c r="F14" i="58"/>
  <c r="D31" i="58"/>
  <c r="E100" i="57"/>
  <c r="F100" i="57"/>
  <c r="T100" i="57"/>
  <c r="E82" i="58"/>
  <c r="E81" i="58"/>
  <c r="E80" i="58"/>
  <c r="E79" i="58"/>
  <c r="E78" i="58"/>
  <c r="E77" i="58"/>
  <c r="E76" i="58"/>
  <c r="E75" i="58"/>
  <c r="E74" i="58"/>
  <c r="E73" i="58"/>
  <c r="E83" i="58"/>
  <c r="E92" i="58"/>
  <c r="E84" i="58"/>
  <c r="E93" i="58"/>
  <c r="E85" i="58"/>
  <c r="E86" i="58"/>
  <c r="E87" i="58"/>
  <c r="E88" i="58"/>
  <c r="E89" i="58"/>
  <c r="E90" i="58"/>
  <c r="E91" i="58"/>
  <c r="F77" i="58"/>
  <c r="F82" i="58"/>
  <c r="F81" i="58"/>
  <c r="F80" i="58"/>
  <c r="F79" i="58"/>
  <c r="F78" i="58"/>
  <c r="F76" i="58"/>
  <c r="F75" i="58"/>
  <c r="F74" i="58"/>
  <c r="F73" i="58"/>
  <c r="F83" i="58"/>
  <c r="F92" i="58"/>
  <c r="F84" i="58"/>
  <c r="F85" i="58"/>
  <c r="F93" i="58"/>
  <c r="F86" i="58"/>
  <c r="F87" i="58"/>
  <c r="F88" i="58"/>
  <c r="F89" i="58"/>
  <c r="F90" i="58"/>
  <c r="F91" i="58"/>
  <c r="T82" i="58"/>
  <c r="T81" i="58"/>
  <c r="T80" i="58"/>
  <c r="T79" i="58"/>
  <c r="T78" i="58"/>
  <c r="T77" i="58"/>
  <c r="T76" i="58"/>
  <c r="T75" i="58"/>
  <c r="T74" i="58"/>
  <c r="T73" i="58"/>
  <c r="T83" i="58"/>
  <c r="T92" i="58"/>
  <c r="T84" i="58"/>
  <c r="T85" i="58"/>
  <c r="T93" i="58"/>
  <c r="T86" i="58"/>
  <c r="T87" i="58"/>
  <c r="T88" i="58"/>
  <c r="T89" i="58"/>
  <c r="T90" i="58"/>
  <c r="T91" i="58"/>
  <c r="V31" i="58"/>
  <c r="R31" i="58"/>
  <c r="F31" i="58"/>
  <c r="T31" i="58"/>
  <c r="S31" i="58"/>
  <c r="E31" i="58"/>
  <c r="Q31" i="58"/>
  <c r="P31" i="58"/>
  <c r="H31" i="58"/>
  <c r="M31" i="58"/>
  <c r="L31" i="58"/>
  <c r="K31" i="58"/>
  <c r="U31" i="58"/>
  <c r="D29" i="58" l="1"/>
  <c r="D10" i="58"/>
  <c r="D16" i="58"/>
  <c r="D20" i="58"/>
  <c r="D28" i="58"/>
  <c r="D12" i="58"/>
  <c r="D17" i="58"/>
  <c r="D21" i="58"/>
  <c r="D4" i="58"/>
  <c r="D8" i="58"/>
  <c r="D22" i="58"/>
  <c r="D6" i="58"/>
  <c r="D14" i="58"/>
  <c r="D23" i="58"/>
  <c r="D13" i="58"/>
  <c r="D7" i="58"/>
  <c r="D18" i="58"/>
  <c r="D24" i="58"/>
  <c r="D30" i="58"/>
  <c r="D9" i="58"/>
  <c r="D15" i="58"/>
  <c r="D19" i="58"/>
  <c r="D25" i="58"/>
  <c r="D11" i="58"/>
  <c r="D26" i="58"/>
  <c r="D5" i="58"/>
  <c r="D27" i="58"/>
  <c r="D100" i="57"/>
  <c r="D81" i="58"/>
  <c r="D75" i="58"/>
  <c r="D80" i="58"/>
  <c r="D85" i="58"/>
  <c r="D78" i="58"/>
  <c r="D84" i="58"/>
  <c r="D77" i="58"/>
  <c r="D93" i="58"/>
  <c r="D74" i="58"/>
  <c r="D83" i="58"/>
  <c r="D79" i="58"/>
  <c r="D73" i="58"/>
  <c r="D86" i="58"/>
  <c r="D87" i="58"/>
  <c r="D88" i="58"/>
  <c r="D89" i="58"/>
  <c r="D90" i="58"/>
  <c r="D91" i="58"/>
  <c r="D92" i="58"/>
  <c r="D76" i="58"/>
  <c r="D82" i="58"/>
  <c r="T32" i="58"/>
  <c r="L32" i="58"/>
  <c r="P32" i="58"/>
  <c r="H32" i="58"/>
  <c r="U32" i="58"/>
  <c r="E32" i="58"/>
  <c r="S32" i="58"/>
  <c r="D32" i="58"/>
  <c r="R32" i="58"/>
  <c r="Q32" i="58"/>
  <c r="V32" i="58"/>
  <c r="M32" i="58"/>
  <c r="K32" i="58"/>
  <c r="F32" i="58"/>
  <c r="K33" i="58" l="1"/>
  <c r="U33" i="58"/>
  <c r="L33" i="58"/>
  <c r="T33" i="58"/>
  <c r="H33" i="58"/>
  <c r="F33" i="58"/>
  <c r="E33" i="58"/>
  <c r="S33" i="58"/>
  <c r="D33" i="58"/>
  <c r="R33" i="58"/>
  <c r="Q33" i="58"/>
  <c r="P33" i="58"/>
  <c r="M33" i="58"/>
  <c r="V33" i="58"/>
  <c r="V34" i="58" l="1"/>
  <c r="H34" i="58"/>
  <c r="P34" i="58"/>
  <c r="D34" i="58"/>
  <c r="R34" i="58"/>
  <c r="E34" i="58"/>
  <c r="Q34" i="58"/>
  <c r="M34" i="58"/>
  <c r="L34" i="58"/>
  <c r="K34" i="58"/>
  <c r="U34" i="58"/>
  <c r="F34" i="58"/>
  <c r="T34" i="58"/>
  <c r="S34" i="58"/>
  <c r="T35" i="58" l="1"/>
  <c r="L35" i="58"/>
  <c r="V35" i="58"/>
  <c r="R35" i="58"/>
  <c r="F35" i="58"/>
  <c r="P35" i="58"/>
  <c r="S35" i="58"/>
  <c r="Q35" i="58"/>
  <c r="M35" i="58"/>
  <c r="H35" i="58"/>
  <c r="E35" i="58"/>
  <c r="D35" i="58"/>
  <c r="U35" i="58"/>
  <c r="K35" i="58"/>
  <c r="K36" i="58" l="1"/>
  <c r="T36" i="58"/>
  <c r="L36" i="58"/>
  <c r="V36" i="58"/>
  <c r="P36" i="58"/>
  <c r="H36" i="58"/>
  <c r="F36" i="58"/>
  <c r="E36" i="58"/>
  <c r="U36" i="58"/>
  <c r="D36" i="58"/>
  <c r="S36" i="58"/>
  <c r="R36" i="58"/>
  <c r="Q36" i="58"/>
  <c r="M36" i="58"/>
  <c r="H37" i="58" l="1"/>
  <c r="P37" i="58"/>
  <c r="D37" i="58"/>
  <c r="K37" i="58"/>
  <c r="V37" i="58"/>
  <c r="M37" i="58"/>
  <c r="R37" i="58"/>
  <c r="Q37" i="58"/>
  <c r="L37" i="58"/>
  <c r="F37" i="58"/>
  <c r="U37" i="58"/>
  <c r="E37" i="58"/>
  <c r="T37" i="58"/>
  <c r="S37" i="58"/>
  <c r="V38" i="58" l="1"/>
  <c r="R38" i="58"/>
  <c r="F38" i="58"/>
  <c r="H38" i="58"/>
  <c r="P38" i="58"/>
  <c r="D38" i="58"/>
  <c r="M38" i="58"/>
  <c r="K38" i="58"/>
  <c r="E38" i="58"/>
  <c r="U38" i="58"/>
  <c r="T38" i="58"/>
  <c r="S38" i="58"/>
  <c r="Q38" i="58"/>
  <c r="L38" i="58"/>
  <c r="T39" i="58" l="1"/>
  <c r="L39" i="58"/>
  <c r="V39" i="58"/>
  <c r="R39" i="58"/>
  <c r="F39" i="58"/>
  <c r="H39" i="58"/>
  <c r="M39" i="58"/>
  <c r="P39" i="58"/>
  <c r="E39" i="58"/>
  <c r="K39" i="58"/>
  <c r="D39" i="58"/>
  <c r="U39" i="58"/>
  <c r="S39" i="58"/>
  <c r="Q39" i="58"/>
  <c r="K40" i="58" l="1"/>
  <c r="T40" i="58"/>
  <c r="L40" i="58"/>
  <c r="H40" i="58"/>
  <c r="M40" i="58"/>
  <c r="U40" i="58"/>
  <c r="D40" i="58"/>
  <c r="S40" i="58"/>
  <c r="R40" i="58"/>
  <c r="Q40" i="58"/>
  <c r="P40" i="58"/>
  <c r="F40" i="58"/>
  <c r="E40" i="58"/>
  <c r="V40" i="58"/>
  <c r="H41" i="58" l="1"/>
  <c r="P41" i="58"/>
  <c r="D41" i="58"/>
  <c r="K41" i="58"/>
  <c r="L41" i="58"/>
  <c r="U41" i="58"/>
  <c r="M41" i="58"/>
  <c r="V41" i="58"/>
  <c r="F41" i="58"/>
  <c r="E41" i="58"/>
  <c r="T41" i="58"/>
  <c r="S41" i="58"/>
  <c r="R41" i="58"/>
  <c r="Q41" i="58"/>
  <c r="V42" i="58" l="1"/>
  <c r="R42" i="58"/>
  <c r="F42" i="58"/>
  <c r="H42" i="58"/>
  <c r="P42" i="58"/>
  <c r="D42" i="58"/>
  <c r="K42" i="58"/>
  <c r="L42" i="58"/>
  <c r="U42" i="58"/>
  <c r="T42" i="58"/>
  <c r="S42" i="58"/>
  <c r="Q42" i="58"/>
  <c r="M42" i="58"/>
  <c r="E42" i="58"/>
  <c r="T43" i="58" l="1"/>
  <c r="L43" i="58"/>
  <c r="V43" i="58"/>
  <c r="R43" i="58"/>
  <c r="F43" i="58"/>
  <c r="K43" i="58"/>
  <c r="U43" i="58"/>
  <c r="E43" i="58"/>
  <c r="M43" i="58"/>
  <c r="H43" i="58"/>
  <c r="D43" i="58"/>
  <c r="S43" i="58"/>
  <c r="Q43" i="58"/>
  <c r="P43" i="58"/>
  <c r="K44" i="58" l="1"/>
  <c r="T44" i="58"/>
  <c r="L44" i="58"/>
  <c r="U44" i="58"/>
  <c r="F44" i="58"/>
  <c r="S44" i="58"/>
  <c r="E44" i="58"/>
  <c r="R44" i="58"/>
  <c r="Q44" i="58"/>
  <c r="P44" i="58"/>
  <c r="V44" i="58"/>
  <c r="M44" i="58"/>
  <c r="H44" i="58"/>
  <c r="D44" i="58"/>
  <c r="H45" i="58" l="1"/>
  <c r="P45" i="58"/>
  <c r="D45" i="58"/>
  <c r="K45" i="58"/>
  <c r="T45" i="58"/>
  <c r="F45" i="58"/>
  <c r="S45" i="58"/>
  <c r="E45" i="58"/>
  <c r="V45" i="58"/>
  <c r="L45" i="58"/>
  <c r="U45" i="58"/>
  <c r="R45" i="58"/>
  <c r="Q45" i="58"/>
  <c r="M45" i="58"/>
  <c r="V46" i="58" l="1"/>
  <c r="R46" i="58"/>
  <c r="F46" i="58"/>
  <c r="H46" i="58"/>
  <c r="P46" i="58"/>
  <c r="D46" i="58"/>
  <c r="T46" i="58"/>
  <c r="E46" i="58"/>
  <c r="S46" i="58"/>
  <c r="Q46" i="58"/>
  <c r="M46" i="58"/>
  <c r="L46" i="58"/>
  <c r="K46" i="58"/>
  <c r="U46" i="58"/>
  <c r="T47" i="58" l="1"/>
  <c r="L47" i="58"/>
  <c r="V47" i="58"/>
  <c r="R47" i="58"/>
  <c r="F47" i="58"/>
  <c r="S47" i="58"/>
  <c r="D47" i="58"/>
  <c r="Q47" i="58"/>
  <c r="H47" i="58"/>
  <c r="E47" i="58"/>
  <c r="K47" i="58"/>
  <c r="U47" i="58"/>
  <c r="P47" i="58"/>
  <c r="M47" i="58"/>
  <c r="K48" i="58" l="1"/>
  <c r="T48" i="58"/>
  <c r="L48" i="58"/>
  <c r="R48" i="58"/>
  <c r="D48" i="58"/>
  <c r="Q48" i="58"/>
  <c r="P48" i="58"/>
  <c r="V48" i="58"/>
  <c r="M48" i="58"/>
  <c r="H48" i="58"/>
  <c r="F48" i="58"/>
  <c r="E48" i="58"/>
  <c r="S48" i="58"/>
  <c r="U48" i="58"/>
  <c r="H49" i="58" l="1"/>
  <c r="P49" i="58"/>
  <c r="D49" i="58"/>
  <c r="K49" i="58"/>
  <c r="R49" i="58"/>
  <c r="Q49" i="58"/>
  <c r="F49" i="58"/>
  <c r="U49" i="58"/>
  <c r="E49" i="58"/>
  <c r="T49" i="58"/>
  <c r="S49" i="58"/>
  <c r="M49" i="58"/>
  <c r="V49" i="58"/>
  <c r="L49" i="58"/>
  <c r="V50" i="58" l="1"/>
  <c r="R50" i="58"/>
  <c r="F50" i="58"/>
  <c r="H50" i="58"/>
  <c r="P50" i="58"/>
  <c r="D50" i="58"/>
  <c r="Q50" i="58"/>
  <c r="M50" i="58"/>
  <c r="L50" i="58"/>
  <c r="T50" i="58"/>
  <c r="K50" i="58"/>
  <c r="E50" i="58"/>
  <c r="U50" i="58"/>
  <c r="S50" i="58"/>
  <c r="T51" i="58" l="1"/>
  <c r="L51" i="58"/>
  <c r="V51" i="58"/>
  <c r="R51" i="58"/>
  <c r="F51" i="58"/>
  <c r="P51" i="58"/>
  <c r="K51" i="58"/>
  <c r="D51" i="58"/>
  <c r="U51" i="58"/>
  <c r="S51" i="58"/>
  <c r="Q51" i="58"/>
  <c r="H51" i="58"/>
  <c r="M51" i="58"/>
  <c r="E51" i="58"/>
  <c r="K52" i="58" l="1"/>
  <c r="T52" i="58"/>
  <c r="L52" i="58"/>
  <c r="V52" i="58"/>
  <c r="P52" i="58"/>
  <c r="M52" i="58"/>
  <c r="H52" i="58"/>
  <c r="F52" i="58"/>
  <c r="E52" i="58"/>
  <c r="U52" i="58"/>
  <c r="D52" i="58"/>
  <c r="R52" i="58"/>
  <c r="S52" i="58"/>
  <c r="Q52" i="58"/>
  <c r="H53" i="58" l="1"/>
  <c r="P53" i="58"/>
  <c r="D53" i="58"/>
  <c r="K53" i="58"/>
  <c r="V53" i="58"/>
  <c r="M53" i="58"/>
  <c r="T53" i="58"/>
  <c r="S53" i="58"/>
  <c r="R53" i="58"/>
  <c r="Q53" i="58"/>
  <c r="F53" i="58"/>
  <c r="L53" i="58"/>
  <c r="U53" i="58"/>
  <c r="E53" i="58"/>
  <c r="V54" i="58" l="1"/>
  <c r="R54" i="58"/>
  <c r="F54" i="58"/>
  <c r="H54" i="58"/>
  <c r="P54" i="58"/>
  <c r="D54" i="58"/>
  <c r="M54" i="58"/>
  <c r="L54" i="58"/>
  <c r="K54" i="58"/>
  <c r="E54" i="58"/>
  <c r="U54" i="58"/>
  <c r="Q54" i="58"/>
  <c r="T54" i="58"/>
  <c r="S54" i="58"/>
  <c r="T55" i="58" l="1"/>
  <c r="L55" i="58"/>
  <c r="V55" i="58"/>
  <c r="R55" i="58"/>
  <c r="F55" i="58"/>
  <c r="H55" i="58"/>
  <c r="M55" i="58"/>
  <c r="S55" i="58"/>
  <c r="Q55" i="58"/>
  <c r="P55" i="58"/>
  <c r="E55" i="58"/>
  <c r="D55" i="58"/>
  <c r="U55" i="58"/>
  <c r="K55" i="58"/>
  <c r="K56" i="58" l="1"/>
  <c r="T56" i="58"/>
  <c r="L56" i="58"/>
  <c r="H56" i="58"/>
  <c r="M56" i="58"/>
  <c r="V56" i="58"/>
  <c r="F56" i="58"/>
  <c r="E56" i="58"/>
  <c r="U56" i="58"/>
  <c r="D56" i="58"/>
  <c r="S56" i="58"/>
  <c r="R56" i="58"/>
  <c r="Q56" i="58"/>
  <c r="P56" i="58"/>
  <c r="H57" i="58" l="1"/>
  <c r="P57" i="58"/>
  <c r="D57" i="58"/>
  <c r="K57" i="58"/>
  <c r="L57" i="58"/>
  <c r="U57" i="58"/>
  <c r="R57" i="58"/>
  <c r="Q57" i="58"/>
  <c r="M57" i="58"/>
  <c r="V57" i="58"/>
  <c r="F57" i="58"/>
  <c r="T57" i="58"/>
  <c r="E57" i="58"/>
  <c r="S57" i="58"/>
  <c r="L59" i="58" l="1"/>
  <c r="P59" i="58"/>
  <c r="Q59" i="58"/>
  <c r="M59" i="58"/>
  <c r="R59" i="58"/>
  <c r="V59" i="58"/>
  <c r="K59" i="58"/>
  <c r="S59" i="58"/>
  <c r="H59" i="58"/>
  <c r="U59" i="58"/>
  <c r="F59" i="58"/>
  <c r="E59" i="58"/>
  <c r="T59" i="58"/>
  <c r="D59" i="58"/>
  <c r="V58" i="58"/>
  <c r="R58" i="58"/>
  <c r="F58" i="58"/>
  <c r="H58" i="58"/>
  <c r="P58" i="58"/>
  <c r="D58" i="58"/>
  <c r="K58" i="58"/>
  <c r="L58" i="58"/>
  <c r="U58" i="58"/>
  <c r="E58" i="58"/>
  <c r="T58" i="58"/>
  <c r="S58" i="58"/>
  <c r="Q58" i="58"/>
  <c r="M58" i="58"/>
  <c r="L60" i="58" l="1"/>
  <c r="S60" i="58"/>
  <c r="V60" i="58"/>
  <c r="Q60" i="58"/>
  <c r="P60" i="58"/>
  <c r="M60" i="58"/>
  <c r="K60" i="58"/>
  <c r="H60" i="58"/>
  <c r="T60" i="58"/>
  <c r="U60" i="58"/>
  <c r="F60" i="58"/>
  <c r="E60" i="58"/>
  <c r="R60" i="58"/>
  <c r="D60" i="58"/>
  <c r="M61" i="58" l="1"/>
  <c r="L61" i="58"/>
  <c r="V61" i="58"/>
  <c r="R61" i="58"/>
  <c r="H61" i="58"/>
  <c r="K61" i="58"/>
  <c r="U61" i="58"/>
  <c r="Q61" i="58"/>
  <c r="P61" i="58"/>
  <c r="S61" i="58"/>
  <c r="F61" i="58"/>
  <c r="E61" i="58"/>
  <c r="T61" i="58"/>
  <c r="D61" i="58"/>
  <c r="B14" i="57"/>
  <c r="B99" i="57" s="1"/>
  <c r="P62" i="58" l="1"/>
  <c r="L62" i="58"/>
  <c r="V62" i="58"/>
  <c r="K62" i="58"/>
  <c r="S62" i="58"/>
  <c r="H62" i="58"/>
  <c r="Q62" i="58"/>
  <c r="M62" i="58"/>
  <c r="U62" i="58"/>
  <c r="R62" i="58"/>
  <c r="E62" i="58"/>
  <c r="F62" i="58"/>
  <c r="T62" i="58"/>
  <c r="D62" i="58"/>
  <c r="B100" i="57"/>
  <c r="B78" i="58"/>
  <c r="B83" i="58"/>
  <c r="B77" i="58"/>
  <c r="B76" i="58"/>
  <c r="B75" i="58"/>
  <c r="B82" i="58"/>
  <c r="B74" i="58"/>
  <c r="B80" i="58"/>
  <c r="B81" i="58"/>
  <c r="B79" i="58"/>
  <c r="B73" i="58"/>
  <c r="B84" i="58"/>
  <c r="B92" i="58"/>
  <c r="B93" i="58"/>
  <c r="B85" i="58"/>
  <c r="B86" i="58"/>
  <c r="B87" i="58"/>
  <c r="B88" i="58"/>
  <c r="B89" i="58"/>
  <c r="B90" i="58"/>
  <c r="B91" i="58"/>
  <c r="B11" i="58"/>
  <c r="B10" i="58"/>
  <c r="B14" i="58"/>
  <c r="B9" i="58"/>
  <c r="B12" i="58"/>
  <c r="B60" i="58"/>
  <c r="B5" i="58"/>
  <c r="B7" i="58"/>
  <c r="B13" i="58"/>
  <c r="B6" i="58"/>
  <c r="B15" i="58"/>
  <c r="B59" i="58"/>
  <c r="B4" i="58"/>
  <c r="B8" i="58"/>
  <c r="B61" i="58"/>
  <c r="B16" i="58"/>
  <c r="B62" i="58"/>
  <c r="B17" i="58"/>
  <c r="B63" i="58"/>
  <c r="B18" i="58"/>
  <c r="B19" i="58"/>
  <c r="B20" i="58"/>
  <c r="B21" i="58"/>
  <c r="B22" i="58"/>
  <c r="B23" i="58"/>
  <c r="B24" i="58"/>
  <c r="B25" i="58"/>
  <c r="B26" i="58"/>
  <c r="B27" i="58"/>
  <c r="B28" i="58"/>
  <c r="B29" i="58"/>
  <c r="B30" i="58"/>
  <c r="B31" i="58"/>
  <c r="B32" i="58"/>
  <c r="B33" i="58"/>
  <c r="B34" i="58"/>
  <c r="B35" i="58"/>
  <c r="B36" i="58"/>
  <c r="B37" i="58"/>
  <c r="B38" i="58"/>
  <c r="B39" i="58"/>
  <c r="B40" i="58"/>
  <c r="B41" i="58"/>
  <c r="B42" i="58"/>
  <c r="B43" i="58"/>
  <c r="B44" i="58"/>
  <c r="B45" i="58"/>
  <c r="B46" i="58"/>
  <c r="B47" i="58"/>
  <c r="B48" i="58"/>
  <c r="B49" i="58"/>
  <c r="B50" i="58"/>
  <c r="B51" i="58"/>
  <c r="B52" i="58"/>
  <c r="B53" i="58"/>
  <c r="B54" i="58"/>
  <c r="B55" i="58"/>
  <c r="B56" i="58"/>
  <c r="B57" i="58"/>
  <c r="B58" i="58"/>
  <c r="R63" i="58" l="1"/>
  <c r="H63" i="58"/>
  <c r="V63" i="58"/>
  <c r="K63" i="58"/>
  <c r="S63" i="58"/>
  <c r="M63" i="58"/>
  <c r="P63" i="58"/>
  <c r="U63" i="58"/>
  <c r="L63" i="58"/>
  <c r="Q63" i="58"/>
  <c r="E63" i="58"/>
  <c r="T63" i="58"/>
  <c r="F63" i="58"/>
  <c r="D63" i="58"/>
  <c r="C14" i="57"/>
  <c r="C99" i="57" s="1"/>
  <c r="P64" i="58" l="1"/>
  <c r="S64" i="58"/>
  <c r="R64" i="58"/>
  <c r="Q64" i="58"/>
  <c r="M64" i="58"/>
  <c r="U64" i="58"/>
  <c r="L64" i="58"/>
  <c r="H64" i="58"/>
  <c r="V64" i="58"/>
  <c r="K64" i="58"/>
  <c r="T64" i="58"/>
  <c r="F64" i="58"/>
  <c r="E64" i="58"/>
  <c r="D64" i="58"/>
  <c r="B64" i="58"/>
  <c r="C6" i="58"/>
  <c r="C14" i="58"/>
  <c r="C13" i="58"/>
  <c r="C12" i="58"/>
  <c r="C9" i="58"/>
  <c r="C60" i="58"/>
  <c r="C10" i="58"/>
  <c r="C8" i="58"/>
  <c r="C5" i="58"/>
  <c r="C15" i="58"/>
  <c r="C4" i="58"/>
  <c r="C59" i="58"/>
  <c r="C11" i="58"/>
  <c r="C7" i="58"/>
  <c r="C16" i="58"/>
  <c r="C61" i="58"/>
  <c r="C62" i="58"/>
  <c r="C17" i="58"/>
  <c r="C63" i="58"/>
  <c r="C18" i="58"/>
  <c r="C64" i="58"/>
  <c r="C19" i="58"/>
  <c r="C65" i="58"/>
  <c r="C20" i="58"/>
  <c r="C21" i="58"/>
  <c r="C22" i="58"/>
  <c r="C23" i="58"/>
  <c r="C24" i="58"/>
  <c r="C25" i="58"/>
  <c r="C26" i="58"/>
  <c r="C27" i="58"/>
  <c r="C28" i="58"/>
  <c r="C29" i="58"/>
  <c r="C30" i="58"/>
  <c r="C31" i="58"/>
  <c r="C32" i="58"/>
  <c r="C33" i="58"/>
  <c r="C34" i="58"/>
  <c r="C35" i="58"/>
  <c r="C36" i="58"/>
  <c r="C37" i="58"/>
  <c r="C38" i="58"/>
  <c r="C39" i="58"/>
  <c r="C40" i="58"/>
  <c r="C41" i="58"/>
  <c r="C42" i="58"/>
  <c r="C43" i="58"/>
  <c r="C44" i="58"/>
  <c r="C45" i="58"/>
  <c r="C46" i="58"/>
  <c r="C47" i="58"/>
  <c r="C48" i="58"/>
  <c r="C49" i="58"/>
  <c r="C50" i="58"/>
  <c r="C51" i="58"/>
  <c r="C52" i="58"/>
  <c r="C53" i="58"/>
  <c r="C54" i="58"/>
  <c r="C55" i="58"/>
  <c r="C56" i="58"/>
  <c r="C57" i="58"/>
  <c r="C58" i="58"/>
  <c r="M65" i="58" l="1"/>
  <c r="S65" i="58"/>
  <c r="Q65" i="58"/>
  <c r="R65" i="58"/>
  <c r="P65" i="58"/>
  <c r="L65" i="58"/>
  <c r="U65" i="58"/>
  <c r="H65" i="58"/>
  <c r="K65" i="58"/>
  <c r="V65" i="58"/>
  <c r="F65" i="58"/>
  <c r="E65" i="58"/>
  <c r="T65" i="58"/>
  <c r="D65" i="58"/>
  <c r="B65" i="58"/>
  <c r="C100" i="57"/>
  <c r="C83" i="58"/>
  <c r="C81" i="58"/>
  <c r="C80" i="58"/>
  <c r="C79" i="58"/>
  <c r="C78" i="58"/>
  <c r="C77" i="58"/>
  <c r="C73" i="58"/>
  <c r="C75" i="58"/>
  <c r="C82" i="58"/>
  <c r="C76" i="58"/>
  <c r="C74" i="58"/>
  <c r="C84" i="58"/>
  <c r="C92" i="58"/>
  <c r="C85" i="58"/>
  <c r="C93" i="58"/>
  <c r="C86" i="58"/>
  <c r="C87" i="58"/>
  <c r="C88" i="58"/>
  <c r="C89" i="58"/>
  <c r="C90" i="58"/>
  <c r="C91" i="58"/>
  <c r="G14" i="57" l="1"/>
  <c r="G99" i="57" s="1"/>
  <c r="G100" i="57"/>
  <c r="N9" i="57"/>
  <c r="G9" i="58" l="1"/>
  <c r="G78" i="58"/>
  <c r="G92" i="58"/>
  <c r="G77" i="58"/>
  <c r="G76" i="58"/>
  <c r="G75" i="58"/>
  <c r="G79" i="58"/>
  <c r="G82" i="58"/>
  <c r="G74" i="58"/>
  <c r="G84" i="58"/>
  <c r="G93" i="58"/>
  <c r="G85" i="58"/>
  <c r="G81" i="58"/>
  <c r="G73" i="58"/>
  <c r="G80" i="58"/>
  <c r="G83" i="58"/>
  <c r="G86" i="58"/>
  <c r="G87" i="58"/>
  <c r="G88" i="58"/>
  <c r="G89" i="58"/>
  <c r="G90" i="58"/>
  <c r="G91" i="58"/>
  <c r="G10" i="58"/>
  <c r="G13" i="58"/>
  <c r="G11" i="58"/>
  <c r="G28" i="58"/>
  <c r="G29" i="58"/>
  <c r="G30" i="58"/>
  <c r="G31" i="58"/>
  <c r="G32" i="58"/>
  <c r="G33" i="58"/>
  <c r="G34" i="58"/>
  <c r="G35" i="58"/>
  <c r="G36" i="58"/>
  <c r="G37" i="58"/>
  <c r="G38" i="58"/>
  <c r="G39" i="58"/>
  <c r="G40" i="58"/>
  <c r="G41" i="58"/>
  <c r="G42" i="58"/>
  <c r="G43" i="58"/>
  <c r="G44" i="58"/>
  <c r="G45" i="58"/>
  <c r="G46" i="58"/>
  <c r="G47" i="58"/>
  <c r="G48" i="58"/>
  <c r="G49" i="58"/>
  <c r="G50" i="58"/>
  <c r="G51" i="58"/>
  <c r="G52" i="58"/>
  <c r="G53" i="58"/>
  <c r="G54" i="58"/>
  <c r="G55" i="58"/>
  <c r="G56" i="58"/>
  <c r="G57" i="58"/>
  <c r="G58" i="58"/>
  <c r="I14" i="57"/>
  <c r="I99" i="57" s="1"/>
  <c r="J14" i="57"/>
  <c r="J99" i="57" s="1"/>
  <c r="O24" i="57"/>
  <c r="N24" i="57"/>
  <c r="N100" i="57"/>
  <c r="AA24" i="57" l="1"/>
  <c r="Z24" i="57" s="1"/>
  <c r="Y24" i="57"/>
  <c r="X24" i="57" s="1"/>
  <c r="N99" i="57"/>
  <c r="G27" i="58"/>
  <c r="G26" i="58"/>
  <c r="G25" i="58"/>
  <c r="G24" i="58"/>
  <c r="G23" i="58"/>
  <c r="G22" i="58"/>
  <c r="G21" i="58"/>
  <c r="G65" i="58"/>
  <c r="G20" i="58"/>
  <c r="G64" i="58"/>
  <c r="G19" i="58"/>
  <c r="G18" i="58"/>
  <c r="G63" i="58"/>
  <c r="G62" i="58"/>
  <c r="G17" i="58"/>
  <c r="G61" i="58"/>
  <c r="G16" i="58"/>
  <c r="G60" i="58"/>
  <c r="G7" i="58"/>
  <c r="G15" i="58"/>
  <c r="G14" i="58"/>
  <c r="G59" i="58"/>
  <c r="G6" i="58"/>
  <c r="G4" i="58"/>
  <c r="G8" i="58"/>
  <c r="G12" i="58"/>
  <c r="G5" i="58"/>
  <c r="I8" i="58"/>
  <c r="I60" i="58"/>
  <c r="I62" i="58"/>
  <c r="I63" i="58"/>
  <c r="I19" i="58"/>
  <c r="I21" i="58"/>
  <c r="I22" i="58"/>
  <c r="I23" i="58"/>
  <c r="I24" i="58"/>
  <c r="I26" i="58"/>
  <c r="I29" i="58"/>
  <c r="I30" i="58"/>
  <c r="I32" i="58"/>
  <c r="I34" i="58"/>
  <c r="I35" i="58"/>
  <c r="I36" i="58"/>
  <c r="I38" i="58"/>
  <c r="I39" i="58"/>
  <c r="I40" i="58"/>
  <c r="I43" i="58"/>
  <c r="I44" i="58"/>
  <c r="I45" i="58"/>
  <c r="I47" i="58"/>
  <c r="I48" i="58"/>
  <c r="I50" i="58"/>
  <c r="I51" i="58"/>
  <c r="I53" i="58"/>
  <c r="I54" i="58"/>
  <c r="I56" i="58"/>
  <c r="I58" i="58"/>
  <c r="J59" i="58"/>
  <c r="J13" i="58"/>
  <c r="J9" i="58"/>
  <c r="J5" i="58"/>
  <c r="J14" i="58"/>
  <c r="J12" i="58"/>
  <c r="J8" i="58"/>
  <c r="J4" i="58"/>
  <c r="J11" i="58"/>
  <c r="J7" i="58"/>
  <c r="J10" i="58"/>
  <c r="J6" i="58"/>
  <c r="J60" i="58"/>
  <c r="J15" i="58"/>
  <c r="J61" i="58"/>
  <c r="J16" i="58"/>
  <c r="J17" i="58"/>
  <c r="J62" i="58"/>
  <c r="J18" i="58"/>
  <c r="J63" i="58"/>
  <c r="J19" i="58"/>
  <c r="J64" i="58"/>
  <c r="J65" i="58"/>
  <c r="J20" i="58"/>
  <c r="J21" i="58"/>
  <c r="J22" i="58"/>
  <c r="J23" i="58"/>
  <c r="J24" i="58"/>
  <c r="J25" i="58"/>
  <c r="J26" i="58"/>
  <c r="J27" i="58"/>
  <c r="J28" i="58"/>
  <c r="J29" i="58"/>
  <c r="J30" i="58"/>
  <c r="J31" i="58"/>
  <c r="J32" i="58"/>
  <c r="J33" i="58"/>
  <c r="J34" i="58"/>
  <c r="J35" i="58"/>
  <c r="J36" i="58"/>
  <c r="J37" i="58"/>
  <c r="J38" i="58"/>
  <c r="J39" i="58"/>
  <c r="J40" i="58"/>
  <c r="J41" i="58"/>
  <c r="J42" i="58"/>
  <c r="J43" i="58"/>
  <c r="J44" i="58"/>
  <c r="J45" i="58"/>
  <c r="J46" i="58"/>
  <c r="J47" i="58"/>
  <c r="J48" i="58"/>
  <c r="J49" i="58"/>
  <c r="J50" i="58"/>
  <c r="J51" i="58"/>
  <c r="J52" i="58"/>
  <c r="J53" i="58"/>
  <c r="J54" i="58"/>
  <c r="J55" i="58"/>
  <c r="J56" i="58"/>
  <c r="J57" i="58"/>
  <c r="J58" i="58"/>
  <c r="N12" i="58"/>
  <c r="N10" i="58"/>
  <c r="N8" i="58"/>
  <c r="N6" i="58"/>
  <c r="N4" i="58"/>
  <c r="N14" i="58"/>
  <c r="N13" i="58"/>
  <c r="N11" i="58"/>
  <c r="N9" i="58"/>
  <c r="N7" i="58"/>
  <c r="N5" i="58"/>
  <c r="N59" i="58"/>
  <c r="N60" i="58"/>
  <c r="N15" i="58"/>
  <c r="N16" i="58"/>
  <c r="N61" i="58"/>
  <c r="N62" i="58"/>
  <c r="N17" i="58"/>
  <c r="N18" i="58"/>
  <c r="N63" i="58"/>
  <c r="N64" i="58"/>
  <c r="N19" i="58"/>
  <c r="N20" i="58"/>
  <c r="N65" i="58"/>
  <c r="N21" i="58"/>
  <c r="N22" i="58"/>
  <c r="N23" i="58"/>
  <c r="N24" i="58"/>
  <c r="N25" i="58"/>
  <c r="N26" i="58"/>
  <c r="N27" i="58"/>
  <c r="N28" i="58"/>
  <c r="N29" i="58"/>
  <c r="N30" i="58"/>
  <c r="N31" i="58"/>
  <c r="N32" i="58"/>
  <c r="N33" i="58"/>
  <c r="N34" i="58"/>
  <c r="N35" i="58"/>
  <c r="N36" i="58"/>
  <c r="N37" i="58"/>
  <c r="N38" i="58"/>
  <c r="N39" i="58"/>
  <c r="N40" i="58"/>
  <c r="N41" i="58"/>
  <c r="N42" i="58"/>
  <c r="N43" i="58"/>
  <c r="N44" i="58"/>
  <c r="N45" i="58"/>
  <c r="N46" i="58"/>
  <c r="N47" i="58"/>
  <c r="N48" i="58"/>
  <c r="N49" i="58"/>
  <c r="N50" i="58"/>
  <c r="N51" i="58"/>
  <c r="N52" i="58"/>
  <c r="N53" i="58"/>
  <c r="N54" i="58"/>
  <c r="N55" i="58"/>
  <c r="N56" i="58"/>
  <c r="N57" i="58"/>
  <c r="N58" i="58"/>
  <c r="N82" i="58"/>
  <c r="N78" i="58"/>
  <c r="N74" i="58"/>
  <c r="N81" i="58"/>
  <c r="N77" i="58"/>
  <c r="N73" i="58"/>
  <c r="N80" i="58"/>
  <c r="N76" i="58"/>
  <c r="N79" i="58"/>
  <c r="N75" i="58"/>
  <c r="N83" i="58"/>
  <c r="N84" i="58"/>
  <c r="N92" i="58"/>
  <c r="N93" i="58"/>
  <c r="N85" i="58"/>
  <c r="N86" i="58"/>
  <c r="N87" i="58"/>
  <c r="N88" i="58"/>
  <c r="N89" i="58"/>
  <c r="N90" i="58"/>
  <c r="N91" i="58"/>
  <c r="O9" i="57"/>
  <c r="O100" i="57"/>
  <c r="AA100" i="57" s="1"/>
  <c r="Z100" i="57" s="1"/>
  <c r="Y100" i="57" l="1"/>
  <c r="X100" i="57" s="1"/>
  <c r="O99" i="57"/>
  <c r="Y9" i="57"/>
  <c r="X9" i="57" s="1"/>
  <c r="AA9" i="57"/>
  <c r="Z9" i="57" s="1"/>
  <c r="AA99" i="57"/>
  <c r="Z99" i="57" s="1"/>
  <c r="Y99" i="57"/>
  <c r="X99" i="57" s="1"/>
  <c r="I52" i="58"/>
  <c r="I42" i="58"/>
  <c r="I31" i="58"/>
  <c r="I65" i="58"/>
  <c r="I55" i="58"/>
  <c r="I46" i="58"/>
  <c r="I37" i="58"/>
  <c r="I27" i="58"/>
  <c r="I18" i="58"/>
  <c r="I59" i="58"/>
  <c r="I5" i="58"/>
  <c r="I9" i="58"/>
  <c r="I16" i="58"/>
  <c r="I6" i="58"/>
  <c r="I10" i="58"/>
  <c r="I7" i="58"/>
  <c r="I15" i="58"/>
  <c r="I14" i="58"/>
  <c r="I4" i="58"/>
  <c r="I28" i="58"/>
  <c r="I20" i="58"/>
  <c r="I17" i="58"/>
  <c r="I11" i="58"/>
  <c r="I57" i="58"/>
  <c r="I49" i="58"/>
  <c r="I41" i="58"/>
  <c r="I33" i="58"/>
  <c r="I25" i="58"/>
  <c r="I64" i="58"/>
  <c r="I61" i="58"/>
  <c r="I13" i="58"/>
  <c r="I12" i="58"/>
  <c r="J100" i="57"/>
  <c r="I100" i="57"/>
  <c r="I82" i="58"/>
  <c r="I81" i="58"/>
  <c r="I80" i="58"/>
  <c r="I79" i="58"/>
  <c r="I78" i="58"/>
  <c r="I77" i="58"/>
  <c r="I76" i="58"/>
  <c r="I75" i="58"/>
  <c r="I74" i="58"/>
  <c r="I73" i="58"/>
  <c r="I92" i="58"/>
  <c r="I83" i="58"/>
  <c r="I84" i="58"/>
  <c r="I85" i="58"/>
  <c r="I93" i="58"/>
  <c r="I86" i="58"/>
  <c r="I87" i="58"/>
  <c r="I88" i="58"/>
  <c r="I89" i="58"/>
  <c r="I90" i="58"/>
  <c r="I91" i="58"/>
  <c r="J83" i="58"/>
  <c r="J82" i="58"/>
  <c r="J81" i="58"/>
  <c r="J80" i="58"/>
  <c r="J79" i="58"/>
  <c r="J78" i="58"/>
  <c r="J77" i="58"/>
  <c r="J76" i="58"/>
  <c r="J75" i="58"/>
  <c r="J74" i="58"/>
  <c r="J73" i="58"/>
  <c r="J84" i="58"/>
  <c r="J92" i="58"/>
  <c r="J93" i="58"/>
  <c r="J85" i="58"/>
  <c r="J86" i="58"/>
  <c r="J87" i="58"/>
  <c r="J88" i="58"/>
  <c r="J89" i="58"/>
  <c r="J90" i="58"/>
  <c r="J91" i="58"/>
  <c r="O81" i="58"/>
  <c r="O77" i="58"/>
  <c r="O73" i="58"/>
  <c r="O82" i="58"/>
  <c r="O78" i="58"/>
  <c r="O80" i="58"/>
  <c r="O76" i="58"/>
  <c r="O79" i="58"/>
  <c r="O75" i="58"/>
  <c r="O83" i="58"/>
  <c r="O74" i="58"/>
  <c r="O84" i="58"/>
  <c r="O92" i="58"/>
  <c r="O85" i="58"/>
  <c r="O93" i="58"/>
  <c r="O86" i="58"/>
  <c r="O87" i="58"/>
  <c r="O88" i="58"/>
  <c r="O89" i="58"/>
  <c r="O90" i="58"/>
  <c r="O91" i="58"/>
  <c r="O12" i="58"/>
  <c r="O10" i="58"/>
  <c r="O8" i="58"/>
  <c r="O6" i="58"/>
  <c r="O4" i="58"/>
  <c r="O13" i="58"/>
  <c r="O11" i="58"/>
  <c r="O9" i="58"/>
  <c r="O7" i="58"/>
  <c r="O5" i="58"/>
  <c r="O59" i="58"/>
  <c r="O14" i="58"/>
  <c r="O15" i="58"/>
  <c r="O60" i="58"/>
  <c r="O61" i="58"/>
  <c r="O16" i="58"/>
  <c r="O17" i="58"/>
  <c r="O62" i="58"/>
  <c r="O18" i="58"/>
  <c r="O63" i="58"/>
  <c r="O19" i="58"/>
  <c r="O64" i="58"/>
  <c r="O65" i="58"/>
  <c r="O20" i="58"/>
  <c r="O21" i="58"/>
  <c r="O22" i="58"/>
  <c r="O23" i="58"/>
  <c r="O24" i="58"/>
  <c r="O25" i="58"/>
  <c r="O26" i="58"/>
  <c r="O27" i="58"/>
  <c r="O28" i="58"/>
  <c r="O29" i="58"/>
  <c r="O30" i="58"/>
  <c r="O31" i="58"/>
  <c r="O32" i="58"/>
  <c r="O33" i="58"/>
  <c r="O34" i="58"/>
  <c r="O35" i="58"/>
  <c r="O36" i="58"/>
  <c r="O37" i="58"/>
  <c r="O38" i="58"/>
  <c r="O39" i="58"/>
  <c r="O40" i="58"/>
  <c r="O41" i="58"/>
  <c r="O42" i="58"/>
  <c r="O43" i="58"/>
  <c r="O44" i="58"/>
  <c r="O45" i="58"/>
  <c r="O46" i="58"/>
  <c r="O47" i="58"/>
  <c r="O48" i="58"/>
  <c r="O49" i="58"/>
  <c r="O50" i="58"/>
  <c r="O51" i="58"/>
  <c r="O52" i="58"/>
  <c r="O53" i="58"/>
  <c r="O54" i="58"/>
  <c r="O55" i="58"/>
  <c r="O56" i="58"/>
  <c r="O57" i="58"/>
  <c r="O58" i="58"/>
  <c r="N23" i="29" l="1"/>
  <c r="R22" i="55" s="1"/>
  <c r="C23" i="29"/>
  <c r="K20" i="55" s="1"/>
  <c r="T23" i="29"/>
  <c r="X22" i="55" s="1"/>
  <c r="N19" i="29" l="1"/>
  <c r="T19" i="29"/>
  <c r="C20" i="29"/>
  <c r="M23" i="29"/>
  <c r="Q22" i="55" s="1"/>
  <c r="N20" i="29"/>
  <c r="R23" i="29"/>
  <c r="V22" i="55" s="1"/>
  <c r="B23" i="29"/>
  <c r="J20" i="55" s="1"/>
  <c r="S23" i="29"/>
  <c r="W22" i="55" s="1"/>
  <c r="U23" i="29"/>
  <c r="Y22" i="55" s="1"/>
  <c r="P23" i="29"/>
  <c r="T22" i="55" s="1"/>
  <c r="T20" i="29"/>
  <c r="Q23" i="29"/>
  <c r="U22" i="55" s="1"/>
  <c r="L23" i="29"/>
  <c r="P22" i="55" s="1"/>
  <c r="F23" i="29"/>
  <c r="N20" i="55" s="1"/>
  <c r="C19" i="29"/>
  <c r="D23" i="29"/>
  <c r="L20" i="55" s="1"/>
  <c r="E23" i="29"/>
  <c r="M20" i="55" s="1"/>
  <c r="M20" i="29" l="1"/>
  <c r="P19" i="29"/>
  <c r="B19" i="29"/>
  <c r="B20" i="29"/>
  <c r="F20" i="29"/>
  <c r="F19" i="29"/>
  <c r="J23" i="29"/>
  <c r="R20" i="29"/>
  <c r="L19" i="29"/>
  <c r="P20" i="29"/>
  <c r="U19" i="29"/>
  <c r="R19" i="29"/>
  <c r="Q20" i="29"/>
  <c r="Q19" i="29"/>
  <c r="U20" i="29"/>
  <c r="H23" i="29"/>
  <c r="J23" i="55" s="1"/>
  <c r="K23" i="55" s="1"/>
  <c r="L23" i="55" s="1"/>
  <c r="M23" i="55" s="1"/>
  <c r="N23" i="55" s="1"/>
  <c r="O23" i="55" s="1"/>
  <c r="M19" i="29"/>
  <c r="E19" i="29"/>
  <c r="D19" i="29"/>
  <c r="J32" i="29"/>
  <c r="D20" i="29"/>
  <c r="L20" i="29"/>
  <c r="S20" i="29"/>
  <c r="E20" i="29"/>
  <c r="S19" i="29"/>
  <c r="H19" i="29" l="1"/>
  <c r="J19" i="29"/>
  <c r="J28" i="29"/>
  <c r="J29" i="29"/>
  <c r="J20" i="29"/>
  <c r="H20" i="29"/>
  <c r="I32" i="29"/>
  <c r="K23" i="29"/>
  <c r="P24" i="55" s="1"/>
  <c r="Q24" i="55" s="1"/>
  <c r="R24" i="55" s="1"/>
  <c r="S24" i="55" s="1"/>
  <c r="T24" i="55" s="1"/>
  <c r="U24" i="55" s="1"/>
  <c r="V24" i="55" s="1"/>
  <c r="W24" i="55" s="1"/>
  <c r="X24" i="55" s="1"/>
  <c r="Y24" i="55" s="1"/>
  <c r="I23" i="29"/>
  <c r="I20" i="29" l="1"/>
  <c r="I28" i="29"/>
  <c r="K22" i="29"/>
  <c r="K20" i="29"/>
  <c r="K19" i="29"/>
  <c r="I19" i="29"/>
  <c r="I29" i="29"/>
  <c r="V21" i="29" l="1"/>
  <c r="V19" i="29"/>
  <c r="K21" i="29"/>
  <c r="V20" i="29"/>
  <c r="I22" i="29"/>
  <c r="I21" i="29"/>
  <c r="E22" i="29"/>
  <c r="M22" i="29"/>
  <c r="Q21" i="29"/>
  <c r="U22" i="29"/>
  <c r="J22" i="29"/>
  <c r="C21" i="29"/>
  <c r="Q22" i="29"/>
  <c r="N21" i="29"/>
  <c r="P22" i="29"/>
  <c r="R22" i="29"/>
  <c r="T22" i="29"/>
  <c r="E21" i="29"/>
  <c r="F22" i="29"/>
  <c r="U21" i="29"/>
  <c r="L21" i="29"/>
  <c r="S21" i="29"/>
  <c r="P21" i="29"/>
  <c r="T21" i="29"/>
  <c r="M21" i="29"/>
  <c r="H22" i="29"/>
  <c r="C22" i="29"/>
  <c r="L22" i="29"/>
  <c r="V23" i="29"/>
  <c r="S22" i="29"/>
  <c r="D21" i="29"/>
  <c r="D22" i="29"/>
  <c r="N22" i="29"/>
  <c r="B22" i="29"/>
  <c r="F21" i="29"/>
  <c r="B21" i="29"/>
  <c r="R21" i="29"/>
  <c r="H21" i="29"/>
  <c r="J21" i="29"/>
  <c r="V22" i="29"/>
  <c r="N16" i="29" l="1"/>
  <c r="R14" i="55" s="1"/>
  <c r="L16" i="29"/>
  <c r="P14" i="55" s="1"/>
  <c r="M16" i="29"/>
  <c r="Q14" i="55" s="1"/>
  <c r="B16" i="29"/>
  <c r="J12" i="55" s="1"/>
  <c r="C16" i="29"/>
  <c r="K12" i="55" s="1"/>
  <c r="D16" i="29"/>
  <c r="L12" i="55" s="1"/>
  <c r="T16" i="29"/>
  <c r="X14" i="55" s="1"/>
  <c r="E16" i="29"/>
  <c r="M12" i="55" s="1"/>
  <c r="U16" i="29"/>
  <c r="Y14" i="55" s="1"/>
  <c r="F16" i="29"/>
  <c r="N12" i="55" s="1"/>
  <c r="Q16" i="29"/>
  <c r="U14" i="55" s="1"/>
  <c r="R16" i="29"/>
  <c r="V14" i="55" s="1"/>
  <c r="K16" i="29" l="1"/>
  <c r="P16" i="55" s="1"/>
  <c r="Q16" i="55" s="1"/>
  <c r="R16" i="55" s="1"/>
  <c r="S16" i="55" s="1"/>
  <c r="T16" i="55" s="1"/>
  <c r="U16" i="55" s="1"/>
  <c r="V16" i="55" s="1"/>
  <c r="W16" i="55" s="1"/>
  <c r="X16" i="55" s="1"/>
  <c r="Y16" i="55" s="1"/>
  <c r="B13" i="29"/>
  <c r="N12" i="29"/>
  <c r="N13" i="29"/>
  <c r="C13" i="29"/>
  <c r="F13" i="29"/>
  <c r="M12" i="29"/>
  <c r="M13" i="29"/>
  <c r="Q12" i="29"/>
  <c r="P12" i="29"/>
  <c r="C12" i="29"/>
  <c r="D13" i="29"/>
  <c r="U13" i="29"/>
  <c r="T13" i="29"/>
  <c r="D12" i="29"/>
  <c r="U12" i="29"/>
  <c r="L13" i="29"/>
  <c r="L12" i="29"/>
  <c r="H16" i="29"/>
  <c r="J15" i="55" s="1"/>
  <c r="K15" i="55" s="1"/>
  <c r="L15" i="55" s="1"/>
  <c r="M15" i="55" s="1"/>
  <c r="N15" i="55" s="1"/>
  <c r="O15" i="55" s="1"/>
  <c r="F12" i="29"/>
  <c r="E13" i="29"/>
  <c r="B12" i="29"/>
  <c r="T12" i="29"/>
  <c r="E12" i="29"/>
  <c r="I16" i="29"/>
  <c r="R13" i="29"/>
  <c r="J16" i="29"/>
  <c r="R12" i="29"/>
  <c r="Q13" i="29"/>
  <c r="S16" i="29"/>
  <c r="W14" i="55" s="1"/>
  <c r="S13" i="29"/>
  <c r="P13" i="29"/>
  <c r="P16" i="29"/>
  <c r="T14" i="55" s="1"/>
  <c r="S12" i="29"/>
  <c r="J15" i="29" l="1"/>
  <c r="J13" i="29"/>
  <c r="I12" i="29"/>
  <c r="K12" i="29"/>
  <c r="K13" i="29"/>
  <c r="H12" i="29"/>
  <c r="J12" i="29"/>
  <c r="I13" i="29"/>
  <c r="H13" i="29"/>
  <c r="R15" i="29" l="1"/>
  <c r="K15" i="29"/>
  <c r="V13" i="29"/>
  <c r="T14" i="29"/>
  <c r="V15" i="29"/>
  <c r="V16" i="29"/>
  <c r="H15" i="29"/>
  <c r="E14" i="29"/>
  <c r="P14" i="29"/>
  <c r="C15" i="29"/>
  <c r="K14" i="29"/>
  <c r="N14" i="29"/>
  <c r="D15" i="29"/>
  <c r="D14" i="29"/>
  <c r="U14" i="29"/>
  <c r="B15" i="29"/>
  <c r="M14" i="29"/>
  <c r="V12" i="29"/>
  <c r="I15" i="29"/>
  <c r="T15" i="29"/>
  <c r="L15" i="29"/>
  <c r="R14" i="29"/>
  <c r="N15" i="29"/>
  <c r="Q15" i="29"/>
  <c r="U15" i="29"/>
  <c r="E15" i="29"/>
  <c r="J14" i="29"/>
  <c r="F14" i="29"/>
  <c r="Q14" i="29"/>
  <c r="S14" i="29"/>
  <c r="H14" i="29"/>
  <c r="I14" i="29"/>
  <c r="S15" i="29"/>
  <c r="P15" i="29"/>
  <c r="F15" i="29"/>
  <c r="B14" i="29"/>
  <c r="C14" i="29"/>
  <c r="M15" i="29"/>
  <c r="L14" i="29"/>
  <c r="V14" i="29"/>
  <c r="A54" i="7" l="1"/>
  <c r="A53" i="7"/>
  <c r="A52" i="7"/>
  <c r="B32" i="29" l="1"/>
  <c r="J28" i="55" s="1"/>
  <c r="L32" i="29"/>
  <c r="P30" i="55" s="1"/>
  <c r="S32" i="29"/>
  <c r="W30" i="55" s="1"/>
  <c r="C32" i="29"/>
  <c r="K28" i="55" s="1"/>
  <c r="M32" i="29"/>
  <c r="Q30" i="55" s="1"/>
  <c r="T32" i="29"/>
  <c r="X30" i="55" s="1"/>
  <c r="D32" i="29"/>
  <c r="L28" i="55" s="1"/>
  <c r="N32" i="29"/>
  <c r="R30" i="55" s="1"/>
  <c r="U32" i="29"/>
  <c r="Y30" i="55" s="1"/>
  <c r="E32" i="29"/>
  <c r="M28" i="55" s="1"/>
  <c r="V32" i="29"/>
  <c r="F32" i="29"/>
  <c r="N28" i="55" s="1"/>
  <c r="P32" i="29"/>
  <c r="T30" i="55" s="1"/>
  <c r="H32" i="29"/>
  <c r="J31" i="55" s="1"/>
  <c r="K31" i="55" s="1"/>
  <c r="L31" i="55" s="1"/>
  <c r="M31" i="55" s="1"/>
  <c r="N31" i="55" s="1"/>
  <c r="O31" i="55" s="1"/>
  <c r="Q32" i="29"/>
  <c r="U30" i="55" s="1"/>
  <c r="K32" i="29"/>
  <c r="P32" i="55" s="1"/>
  <c r="Q32" i="55" s="1"/>
  <c r="R32" i="55" s="1"/>
  <c r="S32" i="55" s="1"/>
  <c r="T32" i="55" s="1"/>
  <c r="U32" i="55" s="1"/>
  <c r="V32" i="55" s="1"/>
  <c r="W32" i="55" s="1"/>
  <c r="X32" i="55" s="1"/>
  <c r="Y32" i="55" s="1"/>
  <c r="R32" i="29"/>
  <c r="V30" i="55" s="1"/>
  <c r="B114" i="7" l="1"/>
  <c r="B113" i="7"/>
  <c r="B112" i="7"/>
  <c r="B111" i="7"/>
  <c r="B110" i="7"/>
  <c r="F114" i="7"/>
  <c r="E114" i="7"/>
  <c r="D114" i="7"/>
  <c r="F113" i="7"/>
  <c r="E113" i="7"/>
  <c r="D113" i="7"/>
  <c r="F112" i="7"/>
  <c r="E112" i="7"/>
  <c r="D112" i="7"/>
  <c r="F111" i="7"/>
  <c r="E111" i="7"/>
  <c r="D111" i="7"/>
  <c r="F110" i="7"/>
  <c r="F115" i="7" s="1"/>
  <c r="E110" i="7"/>
  <c r="E115" i="7" s="1"/>
  <c r="D110" i="7"/>
  <c r="D115" i="7" s="1"/>
  <c r="C114" i="7"/>
  <c r="C113" i="7"/>
  <c r="C112" i="7"/>
  <c r="C111" i="7"/>
  <c r="C110" i="7"/>
  <c r="Q104" i="7"/>
  <c r="C52" i="7" l="1"/>
  <c r="M52" i="7"/>
  <c r="M103" i="7"/>
  <c r="L52" i="7"/>
  <c r="L103" i="7"/>
  <c r="P52" i="7"/>
  <c r="P103" i="7"/>
  <c r="J52" i="7"/>
  <c r="J103" i="7"/>
  <c r="A45" i="7"/>
  <c r="A110" i="7"/>
  <c r="S29" i="7"/>
  <c r="S110" i="7"/>
  <c r="S30" i="7"/>
  <c r="S111" i="7"/>
  <c r="S31" i="7"/>
  <c r="S112" i="7"/>
  <c r="S32" i="7"/>
  <c r="S113" i="7"/>
  <c r="S114" i="7"/>
  <c r="S33" i="7"/>
  <c r="P29" i="7"/>
  <c r="P110" i="7"/>
  <c r="O31" i="7"/>
  <c r="O112" i="7"/>
  <c r="N114" i="7"/>
  <c r="N33" i="7"/>
  <c r="M29" i="7"/>
  <c r="M110" i="7"/>
  <c r="L31" i="7"/>
  <c r="L112" i="7"/>
  <c r="D52" i="7"/>
  <c r="M53" i="7"/>
  <c r="M104" i="7"/>
  <c r="L53" i="7"/>
  <c r="L104" i="7"/>
  <c r="P53" i="7"/>
  <c r="P104" i="7"/>
  <c r="J53" i="7"/>
  <c r="J104" i="7"/>
  <c r="A46" i="7"/>
  <c r="A111" i="7"/>
  <c r="T29" i="7"/>
  <c r="T110" i="7"/>
  <c r="T30" i="7"/>
  <c r="T111" i="7"/>
  <c r="T31" i="7"/>
  <c r="T112" i="7"/>
  <c r="T32" i="7"/>
  <c r="T113" i="7"/>
  <c r="T114" i="7"/>
  <c r="T33" i="7"/>
  <c r="P30" i="7"/>
  <c r="P111" i="7"/>
  <c r="O32" i="7"/>
  <c r="O113" i="7"/>
  <c r="M30" i="7"/>
  <c r="M111" i="7"/>
  <c r="L32" i="7"/>
  <c r="L113" i="7"/>
  <c r="D53" i="7"/>
  <c r="T52" i="7"/>
  <c r="T103" i="7"/>
  <c r="O52" i="7"/>
  <c r="O103" i="7"/>
  <c r="S52" i="7"/>
  <c r="S103" i="7"/>
  <c r="K103" i="7"/>
  <c r="V103" i="7"/>
  <c r="A47" i="7"/>
  <c r="A112" i="7"/>
  <c r="C115" i="7"/>
  <c r="P31" i="7"/>
  <c r="P112" i="7"/>
  <c r="O114" i="7"/>
  <c r="O33" i="7"/>
  <c r="G29" i="7"/>
  <c r="G110" i="7"/>
  <c r="M31" i="7"/>
  <c r="M112" i="7"/>
  <c r="L114" i="7"/>
  <c r="L33" i="7"/>
  <c r="T53" i="7"/>
  <c r="T104" i="7"/>
  <c r="O53" i="7"/>
  <c r="O104" i="7"/>
  <c r="S53" i="7"/>
  <c r="S104" i="7"/>
  <c r="K104" i="7"/>
  <c r="V104" i="7"/>
  <c r="Q29" i="7"/>
  <c r="Q110" i="7"/>
  <c r="P32" i="7"/>
  <c r="P113" i="7"/>
  <c r="G30" i="7"/>
  <c r="G111" i="7"/>
  <c r="M32" i="7"/>
  <c r="M113" i="7"/>
  <c r="B115" i="7"/>
  <c r="Q103" i="7"/>
  <c r="U103" i="7"/>
  <c r="H103" i="7"/>
  <c r="Q30" i="7"/>
  <c r="Q111" i="7"/>
  <c r="U29" i="7"/>
  <c r="U110" i="7"/>
  <c r="U30" i="7"/>
  <c r="U111" i="7"/>
  <c r="U31" i="7"/>
  <c r="U112" i="7"/>
  <c r="U32" i="7"/>
  <c r="U113" i="7"/>
  <c r="U114" i="7"/>
  <c r="U33" i="7"/>
  <c r="P114" i="7"/>
  <c r="P33" i="7"/>
  <c r="N29" i="7"/>
  <c r="N110" i="7"/>
  <c r="G31" i="7"/>
  <c r="G112" i="7"/>
  <c r="M114" i="7"/>
  <c r="M33" i="7"/>
  <c r="U104" i="7"/>
  <c r="H104" i="7"/>
  <c r="Q31" i="7"/>
  <c r="Q112" i="7"/>
  <c r="N30" i="7"/>
  <c r="N111" i="7"/>
  <c r="G32" i="7"/>
  <c r="G113" i="7"/>
  <c r="F53" i="7"/>
  <c r="G52" i="7"/>
  <c r="G103" i="7"/>
  <c r="R52" i="7"/>
  <c r="R103" i="7"/>
  <c r="N52" i="7"/>
  <c r="N103" i="7"/>
  <c r="I52" i="7"/>
  <c r="I103" i="7"/>
  <c r="Q32" i="7"/>
  <c r="Q113" i="7"/>
  <c r="V29" i="7"/>
  <c r="V110" i="7"/>
  <c r="V30" i="7"/>
  <c r="V111" i="7"/>
  <c r="V31" i="7"/>
  <c r="V112" i="7"/>
  <c r="V32" i="7"/>
  <c r="V113" i="7"/>
  <c r="V114" i="7"/>
  <c r="V33" i="7"/>
  <c r="O29" i="7"/>
  <c r="O110" i="7"/>
  <c r="N31" i="7"/>
  <c r="N112" i="7"/>
  <c r="G114" i="7"/>
  <c r="G33" i="7"/>
  <c r="L29" i="7"/>
  <c r="L110" i="7"/>
  <c r="C53" i="7"/>
  <c r="G53" i="7"/>
  <c r="G104" i="7"/>
  <c r="R53" i="7"/>
  <c r="R104" i="7"/>
  <c r="N53" i="7"/>
  <c r="N104" i="7"/>
  <c r="I53" i="7"/>
  <c r="I104" i="7"/>
  <c r="Q114" i="7"/>
  <c r="Q33" i="7"/>
  <c r="R29" i="7"/>
  <c r="R110" i="7"/>
  <c r="R30" i="7"/>
  <c r="R111" i="7"/>
  <c r="R31" i="7"/>
  <c r="R112" i="7"/>
  <c r="R32" i="7"/>
  <c r="R113" i="7"/>
  <c r="R114" i="7"/>
  <c r="R33" i="7"/>
  <c r="O30" i="7"/>
  <c r="O111" i="7"/>
  <c r="N32" i="7"/>
  <c r="N113" i="7"/>
  <c r="L30" i="7"/>
  <c r="L111" i="7"/>
  <c r="E53" i="7"/>
  <c r="B52" i="7"/>
  <c r="Q52" i="7"/>
  <c r="U52" i="7"/>
  <c r="H52" i="7"/>
  <c r="F52" i="7"/>
  <c r="B53" i="7"/>
  <c r="Q53" i="7"/>
  <c r="U53" i="7"/>
  <c r="H53" i="7"/>
  <c r="K52" i="7"/>
  <c r="V52" i="7"/>
  <c r="E52" i="7"/>
  <c r="K53" i="7"/>
  <c r="V53" i="7"/>
  <c r="A55" i="7"/>
  <c r="Q115" i="7" l="1"/>
  <c r="R34" i="7"/>
  <c r="V30" i="36" s="1"/>
  <c r="O34" i="7"/>
  <c r="S30" i="36" s="1"/>
  <c r="L115" i="7"/>
  <c r="Y110" i="7"/>
  <c r="X110" i="7" s="1"/>
  <c r="AA110" i="7"/>
  <c r="Z110" i="7" s="1"/>
  <c r="V115" i="7"/>
  <c r="Y112" i="7"/>
  <c r="X112" i="7" s="1"/>
  <c r="AA112" i="7"/>
  <c r="Z112" i="7" s="1"/>
  <c r="P115" i="7"/>
  <c r="AA29" i="7"/>
  <c r="Z29" i="7" s="1"/>
  <c r="Y29" i="7"/>
  <c r="X29" i="7" s="1"/>
  <c r="L34" i="7"/>
  <c r="V34" i="7"/>
  <c r="N115" i="7"/>
  <c r="G115" i="7"/>
  <c r="A48" i="7"/>
  <c r="A49" i="7" s="1"/>
  <c r="I35" i="36"/>
  <c r="Y31" i="7"/>
  <c r="X31" i="7" s="1"/>
  <c r="AA31" i="7"/>
  <c r="Z31" i="7" s="1"/>
  <c r="P34" i="7"/>
  <c r="T30" i="36" s="1"/>
  <c r="A113" i="7"/>
  <c r="R115" i="7"/>
  <c r="N34" i="7"/>
  <c r="R30" i="36" s="1"/>
  <c r="G34" i="7"/>
  <c r="O29" i="36" s="1"/>
  <c r="M115" i="7"/>
  <c r="S115" i="7"/>
  <c r="Y103" i="7"/>
  <c r="X103" i="7" s="1"/>
  <c r="AA103" i="7"/>
  <c r="Z103" i="7" s="1"/>
  <c r="I53" i="36"/>
  <c r="I52" i="36" s="1"/>
  <c r="A56" i="7"/>
  <c r="AA113" i="7"/>
  <c r="Z113" i="7" s="1"/>
  <c r="Y113" i="7"/>
  <c r="X113" i="7" s="1"/>
  <c r="T115" i="7"/>
  <c r="Y104" i="7"/>
  <c r="X104" i="7" s="1"/>
  <c r="AA104" i="7"/>
  <c r="Z104" i="7" s="1"/>
  <c r="M34" i="7"/>
  <c r="Q30" i="36" s="1"/>
  <c r="S34" i="7"/>
  <c r="W30" i="36" s="1"/>
  <c r="AA52" i="7"/>
  <c r="Z52" i="7" s="1"/>
  <c r="Y52" i="7"/>
  <c r="X52" i="7" s="1"/>
  <c r="AA111" i="7"/>
  <c r="Z111" i="7" s="1"/>
  <c r="Y111" i="7"/>
  <c r="X111" i="7" s="1"/>
  <c r="Q34" i="7"/>
  <c r="U30" i="36" s="1"/>
  <c r="AA32" i="7"/>
  <c r="Z32" i="7" s="1"/>
  <c r="Y32" i="7"/>
  <c r="X32" i="7" s="1"/>
  <c r="T34" i="7"/>
  <c r="X30" i="36" s="1"/>
  <c r="AA53" i="7"/>
  <c r="Z53" i="7" s="1"/>
  <c r="Y53" i="7"/>
  <c r="X53" i="7" s="1"/>
  <c r="Y30" i="7"/>
  <c r="X30" i="7" s="1"/>
  <c r="AA30" i="7"/>
  <c r="Z30" i="7" s="1"/>
  <c r="U115" i="7"/>
  <c r="AA33" i="7"/>
  <c r="Z33" i="7" s="1"/>
  <c r="Y33" i="7"/>
  <c r="X33" i="7" s="1"/>
  <c r="O115" i="7"/>
  <c r="U34" i="7"/>
  <c r="Y30" i="36" s="1"/>
  <c r="AA114" i="7"/>
  <c r="Z114" i="7" s="1"/>
  <c r="Y114" i="7"/>
  <c r="X114" i="7" s="1"/>
  <c r="V46" i="7"/>
  <c r="C45" i="7"/>
  <c r="V45" i="7"/>
  <c r="P45" i="7"/>
  <c r="J45" i="7"/>
  <c r="H45" i="7"/>
  <c r="Q45" i="7"/>
  <c r="I45" i="7"/>
  <c r="F45" i="7"/>
  <c r="R45" i="7"/>
  <c r="B46" i="7"/>
  <c r="U46" i="7"/>
  <c r="S46" i="7"/>
  <c r="Q46" i="7"/>
  <c r="M46" i="7"/>
  <c r="K46" i="7"/>
  <c r="I46" i="7"/>
  <c r="D46" i="7"/>
  <c r="O46" i="7"/>
  <c r="G46" i="7"/>
  <c r="H46" i="7"/>
  <c r="L46" i="7"/>
  <c r="E46" i="7"/>
  <c r="N46" i="7"/>
  <c r="U45" i="7"/>
  <c r="T45" i="7"/>
  <c r="S45" i="7"/>
  <c r="O45" i="7"/>
  <c r="N45" i="7"/>
  <c r="M45" i="7"/>
  <c r="L45" i="7"/>
  <c r="K45" i="7"/>
  <c r="B45" i="7"/>
  <c r="F46" i="7"/>
  <c r="C46" i="7"/>
  <c r="G45" i="7"/>
  <c r="T46" i="7"/>
  <c r="E45" i="7"/>
  <c r="D45" i="7"/>
  <c r="P46" i="7"/>
  <c r="R46" i="7"/>
  <c r="J46" i="7"/>
  <c r="I31" i="7" l="1"/>
  <c r="I112" i="7"/>
  <c r="Y46" i="7"/>
  <c r="X46" i="7" s="1"/>
  <c r="AA46" i="7"/>
  <c r="Z46" i="7" s="1"/>
  <c r="A114" i="7"/>
  <c r="I32" i="7"/>
  <c r="I113" i="7"/>
  <c r="J114" i="7"/>
  <c r="J33" i="7"/>
  <c r="J32" i="7"/>
  <c r="J113" i="7"/>
  <c r="J29" i="7"/>
  <c r="J110" i="7"/>
  <c r="I114" i="7"/>
  <c r="I33" i="7"/>
  <c r="I29" i="7"/>
  <c r="I110" i="7"/>
  <c r="K29" i="7"/>
  <c r="K110" i="7"/>
  <c r="K32" i="7"/>
  <c r="K113" i="7"/>
  <c r="J31" i="7"/>
  <c r="J112" i="7"/>
  <c r="H32" i="7"/>
  <c r="H113" i="7"/>
  <c r="K31" i="7"/>
  <c r="K112" i="7"/>
  <c r="H114" i="7"/>
  <c r="H33" i="7"/>
  <c r="P30" i="36"/>
  <c r="AA34" i="7"/>
  <c r="Z34" i="7" s="1"/>
  <c r="Y34" i="7"/>
  <c r="X34" i="7" s="1"/>
  <c r="K114" i="7"/>
  <c r="K33" i="7"/>
  <c r="J30" i="7"/>
  <c r="J111" i="7"/>
  <c r="H30" i="7"/>
  <c r="H111" i="7"/>
  <c r="H31" i="7"/>
  <c r="H112" i="7"/>
  <c r="I30" i="7"/>
  <c r="I111" i="7"/>
  <c r="H29" i="7"/>
  <c r="H110" i="7"/>
  <c r="K30" i="7"/>
  <c r="K111" i="7"/>
  <c r="AA45" i="7"/>
  <c r="Z45" i="7" s="1"/>
  <c r="Y45" i="7"/>
  <c r="X45" i="7" s="1"/>
  <c r="F104" i="7"/>
  <c r="E104" i="7"/>
  <c r="D104" i="7"/>
  <c r="C104" i="7"/>
  <c r="B104" i="7"/>
  <c r="F103" i="7"/>
  <c r="E103" i="7"/>
  <c r="D103" i="7"/>
  <c r="C103" i="7"/>
  <c r="B103" i="7"/>
  <c r="J115" i="7" l="1"/>
  <c r="H115" i="7"/>
  <c r="J34" i="7"/>
  <c r="H34" i="7"/>
  <c r="J31" i="36" s="1"/>
  <c r="K31" i="36" s="1"/>
  <c r="L31" i="36" s="1"/>
  <c r="M31" i="36" s="1"/>
  <c r="N31" i="36" s="1"/>
  <c r="O31" i="36" s="1"/>
  <c r="K115" i="7"/>
  <c r="K34" i="7"/>
  <c r="P32" i="36" s="1"/>
  <c r="Q32" i="36" s="1"/>
  <c r="R32" i="36" s="1"/>
  <c r="S32" i="36" s="1"/>
  <c r="T32" i="36" s="1"/>
  <c r="U32" i="36" s="1"/>
  <c r="V32" i="36" s="1"/>
  <c r="W32" i="36" s="1"/>
  <c r="X32" i="36" s="1"/>
  <c r="Y32" i="36" s="1"/>
  <c r="I115" i="7"/>
  <c r="I34" i="7"/>
  <c r="D33" i="7"/>
  <c r="E33" i="7"/>
  <c r="F33" i="7"/>
  <c r="B33" i="7"/>
  <c r="C33" i="7"/>
  <c r="B30" i="7" l="1"/>
  <c r="B29" i="7"/>
  <c r="E31" i="7"/>
  <c r="C31" i="7"/>
  <c r="E29" i="7"/>
  <c r="E32" i="7"/>
  <c r="B32" i="7"/>
  <c r="D32" i="7"/>
  <c r="F31" i="7"/>
  <c r="F30" i="7"/>
  <c r="D31" i="7"/>
  <c r="C29" i="7"/>
  <c r="D30" i="7"/>
  <c r="C30" i="7"/>
  <c r="F29" i="7"/>
  <c r="B31" i="7"/>
  <c r="C32" i="7"/>
  <c r="E30" i="7"/>
  <c r="F32" i="7"/>
  <c r="D29" i="7"/>
  <c r="D34" i="7" l="1"/>
  <c r="L28" i="36" s="1"/>
  <c r="F34" i="7"/>
  <c r="N28" i="36" s="1"/>
  <c r="C34" i="7"/>
  <c r="K28" i="36" s="1"/>
  <c r="E34" i="7"/>
  <c r="M28" i="36" s="1"/>
  <c r="B34" i="7"/>
  <c r="J28" i="36" s="1"/>
  <c r="O54" i="7" l="1"/>
  <c r="I105" i="7"/>
  <c r="B105" i="7"/>
  <c r="H105" i="7"/>
  <c r="N105" i="7"/>
  <c r="S105" i="7"/>
  <c r="F105" i="7"/>
  <c r="Q54" i="7"/>
  <c r="H54" i="7"/>
  <c r="V47" i="7"/>
  <c r="K54" i="7"/>
  <c r="V54" i="7"/>
  <c r="C54" i="7"/>
  <c r="L54" i="7"/>
  <c r="I54" i="7"/>
  <c r="J54" i="7"/>
  <c r="N54" i="7"/>
  <c r="G54" i="7"/>
  <c r="S54" i="7"/>
  <c r="B54" i="7"/>
  <c r="F54" i="7"/>
  <c r="E54" i="7"/>
  <c r="P105" i="7"/>
  <c r="M105" i="7"/>
  <c r="D105" i="7"/>
  <c r="U105" i="7"/>
  <c r="R105" i="7"/>
  <c r="T105" i="7"/>
  <c r="J105" i="7" l="1"/>
  <c r="Q105" i="7"/>
  <c r="K105" i="7"/>
  <c r="V105" i="7"/>
  <c r="L105" i="7"/>
  <c r="C105" i="7"/>
  <c r="G105" i="7"/>
  <c r="O105" i="7"/>
  <c r="E105" i="7"/>
  <c r="H47" i="7"/>
  <c r="K39" i="36" s="1"/>
  <c r="L39" i="36" s="1"/>
  <c r="M39" i="36" s="1"/>
  <c r="N39" i="36" s="1"/>
  <c r="O39" i="36" s="1"/>
  <c r="E47" i="7"/>
  <c r="N47" i="7"/>
  <c r="G47" i="7"/>
  <c r="C47" i="7"/>
  <c r="F47" i="7"/>
  <c r="B47" i="7"/>
  <c r="J47" i="7"/>
  <c r="O47" i="7"/>
  <c r="Q47" i="7"/>
  <c r="D47" i="7"/>
  <c r="D54" i="7"/>
  <c r="U47" i="7"/>
  <c r="U54" i="7"/>
  <c r="M47" i="7"/>
  <c r="M54" i="7"/>
  <c r="P47" i="7"/>
  <c r="P54" i="7"/>
  <c r="K47" i="7"/>
  <c r="Q40" i="36" s="1"/>
  <c r="R40" i="36" s="1"/>
  <c r="S40" i="36" s="1"/>
  <c r="T40" i="36" s="1"/>
  <c r="U40" i="36" s="1"/>
  <c r="V40" i="36" s="1"/>
  <c r="W40" i="36" s="1"/>
  <c r="X40" i="36" s="1"/>
  <c r="Y40" i="36" s="1"/>
  <c r="S47" i="7"/>
  <c r="T47" i="7"/>
  <c r="T54" i="7"/>
  <c r="L47" i="7"/>
  <c r="R47" i="7"/>
  <c r="R54" i="7"/>
  <c r="I47" i="7"/>
  <c r="AA54" i="7" l="1"/>
  <c r="Z54" i="7" s="1"/>
  <c r="AA105" i="7"/>
  <c r="Z105" i="7" s="1"/>
  <c r="Y105" i="7"/>
  <c r="X105" i="7" s="1"/>
  <c r="Y54" i="7"/>
  <c r="X54" i="7" s="1"/>
  <c r="AA47" i="7"/>
  <c r="Z47" i="7" s="1"/>
  <c r="Y47" i="7"/>
  <c r="X47" i="7" s="1"/>
  <c r="D55" i="7" l="1"/>
  <c r="L53" i="36" s="1"/>
  <c r="L106" i="7"/>
  <c r="U106" i="7"/>
  <c r="C106" i="7"/>
  <c r="D106" i="7"/>
  <c r="H55" i="7"/>
  <c r="J56" i="36" s="1"/>
  <c r="K56" i="36" s="1"/>
  <c r="L56" i="36" s="1"/>
  <c r="M56" i="36" s="1"/>
  <c r="N56" i="36" s="1"/>
  <c r="O56" i="36" s="1"/>
  <c r="F55" i="7"/>
  <c r="N53" i="36" s="1"/>
  <c r="I55" i="7"/>
  <c r="E55" i="7"/>
  <c r="M53" i="36" s="1"/>
  <c r="J55" i="7"/>
  <c r="R55" i="7"/>
  <c r="V55" i="36" s="1"/>
  <c r="K55" i="7"/>
  <c r="P57" i="36" s="1"/>
  <c r="Q57" i="36" s="1"/>
  <c r="R57" i="36" s="1"/>
  <c r="S57" i="36" s="1"/>
  <c r="T57" i="36" s="1"/>
  <c r="U57" i="36" s="1"/>
  <c r="V57" i="36" s="1"/>
  <c r="W57" i="36" s="1"/>
  <c r="X57" i="36" s="1"/>
  <c r="Y57" i="36" s="1"/>
  <c r="V55" i="7"/>
  <c r="B55" i="7"/>
  <c r="J53" i="36" s="1"/>
  <c r="C55" i="7"/>
  <c r="K53" i="36" s="1"/>
  <c r="N55" i="7"/>
  <c r="R55" i="36" s="1"/>
  <c r="G55" i="7"/>
  <c r="O54" i="36" s="1"/>
  <c r="M55" i="7"/>
  <c r="Q55" i="36" s="1"/>
  <c r="P55" i="7"/>
  <c r="T55" i="36" s="1"/>
  <c r="L55" i="7"/>
  <c r="T55" i="7"/>
  <c r="X55" i="36" s="1"/>
  <c r="O55" i="7"/>
  <c r="S55" i="36" s="1"/>
  <c r="U55" i="7"/>
  <c r="Y55" i="36" s="1"/>
  <c r="S55" i="7"/>
  <c r="W55" i="36" s="1"/>
  <c r="Q55" i="7"/>
  <c r="U55" i="36" s="1"/>
  <c r="Q106" i="7" l="1"/>
  <c r="H106" i="7"/>
  <c r="E106" i="7"/>
  <c r="M106" i="7"/>
  <c r="P106" i="7"/>
  <c r="S106" i="7"/>
  <c r="N106" i="7"/>
  <c r="T106" i="7"/>
  <c r="R106" i="7"/>
  <c r="O106" i="7"/>
  <c r="J106" i="7"/>
  <c r="I106" i="7"/>
  <c r="P55" i="36"/>
  <c r="AA55" i="7"/>
  <c r="Z55" i="7" s="1"/>
  <c r="Y55" i="7"/>
  <c r="X55" i="7" s="1"/>
  <c r="H56" i="7"/>
  <c r="K106" i="7"/>
  <c r="V106" i="7"/>
  <c r="B106" i="7"/>
  <c r="G56" i="7"/>
  <c r="I107" i="7"/>
  <c r="G106" i="7"/>
  <c r="F106" i="7"/>
  <c r="P56" i="7"/>
  <c r="T56" i="7"/>
  <c r="K56" i="7"/>
  <c r="V56" i="7"/>
  <c r="Q56" i="7"/>
  <c r="F56" i="7"/>
  <c r="U56" i="7"/>
  <c r="L56" i="7"/>
  <c r="O56" i="7"/>
  <c r="B56" i="7"/>
  <c r="N56" i="7"/>
  <c r="E56" i="7"/>
  <c r="I56" i="7"/>
  <c r="M56" i="7"/>
  <c r="D56" i="7"/>
  <c r="C56" i="7"/>
  <c r="J56" i="7"/>
  <c r="S56" i="7"/>
  <c r="R56" i="7"/>
  <c r="U107" i="7" l="1"/>
  <c r="Y86" i="36" s="1"/>
  <c r="AA106" i="7"/>
  <c r="Z106" i="7" s="1"/>
  <c r="Y106" i="7"/>
  <c r="X106" i="7" s="1"/>
  <c r="J107" i="7"/>
  <c r="K107" i="7"/>
  <c r="P88" i="36" s="1"/>
  <c r="Q88" i="36" s="1"/>
  <c r="R88" i="36" s="1"/>
  <c r="S88" i="36" s="1"/>
  <c r="T88" i="36" s="1"/>
  <c r="U88" i="36" s="1"/>
  <c r="V88" i="36" s="1"/>
  <c r="W88" i="36" s="1"/>
  <c r="X88" i="36" s="1"/>
  <c r="Y88" i="36" s="1"/>
  <c r="V107" i="7"/>
  <c r="C107" i="7"/>
  <c r="K84" i="36" s="1"/>
  <c r="E107" i="7"/>
  <c r="M84" i="36" s="1"/>
  <c r="G107" i="7"/>
  <c r="O85" i="36" s="1"/>
  <c r="M107" i="7"/>
  <c r="Q86" i="36" s="1"/>
  <c r="S107" i="7"/>
  <c r="W86" i="36" s="1"/>
  <c r="L107" i="7"/>
  <c r="T107" i="7"/>
  <c r="X86" i="36" s="1"/>
  <c r="O107" i="7"/>
  <c r="S86" i="36" s="1"/>
  <c r="D107" i="7"/>
  <c r="L84" i="36" s="1"/>
  <c r="Q107" i="7"/>
  <c r="U86" i="36" s="1"/>
  <c r="N107" i="7"/>
  <c r="R86" i="36" s="1"/>
  <c r="R107" i="7"/>
  <c r="V86" i="36" s="1"/>
  <c r="F107" i="7"/>
  <c r="N84" i="36" s="1"/>
  <c r="B107" i="7"/>
  <c r="J84" i="36" s="1"/>
  <c r="P107" i="7"/>
  <c r="T86" i="36" s="1"/>
  <c r="H107" i="7"/>
  <c r="J87" i="36" s="1"/>
  <c r="K87" i="36" s="1"/>
  <c r="L87" i="36" s="1"/>
  <c r="M87" i="36" s="1"/>
  <c r="N87" i="36" s="1"/>
  <c r="O87" i="36" s="1"/>
  <c r="P86" i="36" l="1"/>
  <c r="AA107" i="7"/>
  <c r="Z107" i="7" s="1"/>
  <c r="Y107" i="7"/>
  <c r="X107" i="7" s="1"/>
</calcChain>
</file>

<file path=xl/sharedStrings.xml><?xml version="1.0" encoding="utf-8"?>
<sst xmlns="http://schemas.openxmlformats.org/spreadsheetml/2006/main" count="2727" uniqueCount="852">
  <si>
    <t>Inhaltsverzeichnis (mit Verlinkung der Einzelindikatoren)</t>
  </si>
  <si>
    <t>relative Indikatoren</t>
  </si>
  <si>
    <t>Abbildungen</t>
  </si>
  <si>
    <t>absolute Werte</t>
  </si>
  <si>
    <t>Quelle für Grunddaten</t>
  </si>
  <si>
    <t>Wirtschaftskraft</t>
  </si>
  <si>
    <t>x</t>
  </si>
  <si>
    <t>BIP je Einwohner; Westdeutschland=100</t>
  </si>
  <si>
    <t>BIP je Einwohner</t>
  </si>
  <si>
    <t>AK VGR der Länder</t>
  </si>
  <si>
    <t>BIP je Erwerbstätigen; Westdeutschland=100</t>
  </si>
  <si>
    <t>BIP je Erwerbstätigen</t>
  </si>
  <si>
    <t>BIP je Arbeitsstunde; Westdeutschland=100</t>
  </si>
  <si>
    <t>BIP je Arbeitsstunde</t>
  </si>
  <si>
    <t>BWS je Arbeitsstunde Verarbeitendes Gewerbe; Westdeutschland=100</t>
  </si>
  <si>
    <t>BWS je Arbeitsstunde Verarbeitendes Gewerbe</t>
  </si>
  <si>
    <t>Kapitalproduktivität; Westdeutschland=100</t>
  </si>
  <si>
    <t>eigene Berechnung auf Basis Grunddaten AK VGR der Länder</t>
  </si>
  <si>
    <t>Totale Faktorproduktivität; Westdeutschland=100</t>
  </si>
  <si>
    <t>BWS je Erwerbstätigen, Baugewerbe, Westdeutschland=100</t>
  </si>
  <si>
    <t>BWS je Erwerbstätigen, Verarbeitendes Gewerbe, Westdeutschland=100</t>
  </si>
  <si>
    <t>BWS je Erwerbstätigen, Handel/Gastgewerbe/Verkehr, Westdeutschland=100</t>
  </si>
  <si>
    <t>BWS je Erwerbstätigen, Unternehmensdienstleister, Westdeutschland=100</t>
  </si>
  <si>
    <t>BWS je Erwerbstätigen, Öffentliche und Sonstige Dienstleister, Westdeutschland=100</t>
  </si>
  <si>
    <t>Binnendifferenzierung BIP je Arbeitsstunde</t>
  </si>
  <si>
    <t>BIP</t>
  </si>
  <si>
    <t>Wirtschaftswachstum</t>
  </si>
  <si>
    <t>BIP, real; Veränderungsrate in %</t>
  </si>
  <si>
    <t>BIP je Einwohner, real; Veränderungsrate in %</t>
  </si>
  <si>
    <t>BIP je Erwerbstätigen, real; Veränderungsrate in %</t>
  </si>
  <si>
    <t>BIP je Arbeitsstunde, real; Veränderungsrate in %</t>
  </si>
  <si>
    <t>Bruttowertschöpfung im Verarb. Gewerbe, real; Veränderungsrate in %</t>
  </si>
  <si>
    <t>Bruttowertschöpfung je Erwerbstätigenstunde Verarbeitendes Gewerbe, real; Veränderungsrate in %</t>
  </si>
  <si>
    <t>Kapitalproduktivität, real; Veränderungsrate in %</t>
  </si>
  <si>
    <t>Totale Faktorproduktivität; Veränderungsrate in %</t>
  </si>
  <si>
    <t xml:space="preserve">Wirtschaftsstruktur </t>
  </si>
  <si>
    <t>Anteil an Erwerbstätigen: Verarbeitendes Gewerbe</t>
  </si>
  <si>
    <t>Erwerbstätige Verarbeitendes Gewerbe</t>
  </si>
  <si>
    <t xml:space="preserve">Anteil an Erwerbstätigen: Baugewerbe </t>
  </si>
  <si>
    <t>Erwerbstätige Bau</t>
  </si>
  <si>
    <t xml:space="preserve">Anteil an Erwerbstätigen: Handel/Gastgewerbe/Verkehr </t>
  </si>
  <si>
    <t>Erwerbstätige Handel/Gastgewerbe/Verkehr</t>
  </si>
  <si>
    <t xml:space="preserve">Anteil an Erwerbstätigen: Versicherungs- und Kreditgewerbe/Grundstücks- und Wohnungswesen/Unternehmensdienstleister </t>
  </si>
  <si>
    <t>Erwerbstätige Versicherungs- und Kreditgewerbe/Grundstücks- und Wohnungswesen/Unternehmensdienstleister</t>
  </si>
  <si>
    <t>Anteil an Erwerbstätigen: Öffentliche und Sonstige Dienstleister, Gesundheitswesen, Erziehung und Unterricht</t>
  </si>
  <si>
    <t>Erwerbstätige öffentliche und sonstige Dienstleister</t>
  </si>
  <si>
    <t xml:space="preserve">Anteil an Bruttowertschöpfung: Verarbeitendes Gewerbe </t>
  </si>
  <si>
    <t>Anteil an Bruttowertschöpfung: Baugewerbe</t>
  </si>
  <si>
    <t>Anteil an Bruttowertschöpfung: Handel/Gastgewerbe/Verkehr</t>
  </si>
  <si>
    <t xml:space="preserve">Anteil an Bruttowertschöpfung: Versicherungs- und Kreditgewerbe/Grundstücks- und Wohnungswesen/Unternehmensdienstleister </t>
  </si>
  <si>
    <t>Anteil an Bruttowertschöpfung: Öffentliche und Sonstige Dienstleister, Gesundheitswesen, Erziehung und Unterricht</t>
  </si>
  <si>
    <t>Branchenstruktur der SV-pflichtigen Beschäftigten: alle Wirtschaftsbereiche, unsortiert</t>
  </si>
  <si>
    <t>Bundesagentur für Arbeit</t>
  </si>
  <si>
    <t>Branchenstruktur der SV-pflichtigen Beschäftigten: alle Wirtschaftsbereiche, sortiert</t>
  </si>
  <si>
    <t>Struktur der SV-pflichtigen Beschäftigung</t>
  </si>
  <si>
    <t>SVB mit akademischem Abschluss (Anteil an den SVB insgesamt)</t>
  </si>
  <si>
    <t>BBSR</t>
  </si>
  <si>
    <t>SVB mit beruflichem Abschluss (Anteil an den SVB insgesamt)</t>
  </si>
  <si>
    <t>SVB ohne Abschluss (Anteil an den SVB insgesamt)</t>
  </si>
  <si>
    <t>SVB in MINT-orientierten Wirtschaftsbereichen (Anteil an den SVB insgesamt)</t>
  </si>
  <si>
    <t>Branchenstruktur der SV-pflichtigen Beschäftigten: Verarbeitendes Gewerbe, unsortiert</t>
  </si>
  <si>
    <t>Branchenstruktur der SV-pflichtigen Beschäftigten: Verarbeitendes Gewerbe, sortiert</t>
  </si>
  <si>
    <t>Investitionen, Kapitalstock</t>
  </si>
  <si>
    <t>Bruttoanlageinvestitionen je Einwohner; Westdeutschland=100</t>
  </si>
  <si>
    <t>Bruttoanlageinvestitionen je Erwerbstätigen; Westdeutschland=100</t>
  </si>
  <si>
    <t>Bruttoanlageinvestitionen in % des BIP</t>
  </si>
  <si>
    <t>Kapitalstock je Erwerbstätigen (Kapitalintensität); Westdeutschland=100</t>
  </si>
  <si>
    <t>Modernitätsgrad des Kapitalstocks</t>
  </si>
  <si>
    <t>Arbeitsangebot</t>
  </si>
  <si>
    <t>Erwerbsbeteiligungsquote in %</t>
  </si>
  <si>
    <t>Statistisches Bundesamt</t>
  </si>
  <si>
    <t>Erwerbspersonen am Wohnort; Veränderungsrate in %</t>
  </si>
  <si>
    <t>Erwerbspersonen am Wohnort</t>
  </si>
  <si>
    <t>eigene Berechnung auf Basis Grunddaten ETR der Länder</t>
  </si>
  <si>
    <t>Arbeitsnachfrage</t>
  </si>
  <si>
    <t>Erwerbstätigenquote (Wohnort) in %</t>
  </si>
  <si>
    <t>Erwerbstätige (Wohnort)</t>
  </si>
  <si>
    <t>Erwerbstätige (Arbeitsort) je 100 erwerbsfähige Einwohner</t>
  </si>
  <si>
    <t xml:space="preserve">Erwerbstätige (Arbeitsort) </t>
  </si>
  <si>
    <t>eigene Berechnung auf Basis Grunddaten AK ETR der Länder/Statistisches Bundesamt</t>
  </si>
  <si>
    <t>Erwerbstätige (Arbeitsort), Veränderung in %</t>
  </si>
  <si>
    <t>Arbeitsstunden pro Jahr</t>
  </si>
  <si>
    <t>Pendlersaldo je 100 Erwerbstätige</t>
  </si>
  <si>
    <t>Pendlersaldo</t>
  </si>
  <si>
    <t>eigene Berechnung auf Basis Grunddaten AK ETR der Länder</t>
  </si>
  <si>
    <t>Arbeitslosigkeit</t>
  </si>
  <si>
    <t>Arbeitslosenquote in %</t>
  </si>
  <si>
    <t>Zahl der Arbeitslosen; Veränderung in %</t>
  </si>
  <si>
    <t>Arbeitslose</t>
  </si>
  <si>
    <t>Binnendifferenzierung Arbeitslosenquote</t>
  </si>
  <si>
    <t>eigene Berechnung auf Basis Grunddaten Bundesagentur für Arbeit</t>
  </si>
  <si>
    <t>Löhne</t>
  </si>
  <si>
    <t>Löhne je Arbeitnehmer; Westdeutschland=100</t>
  </si>
  <si>
    <t>Löhne je Arbeitnehmer</t>
  </si>
  <si>
    <t>Löhne je Stunde; Westdeutschland=100</t>
  </si>
  <si>
    <t>Löhne je Stunde</t>
  </si>
  <si>
    <t>Medianlöhne; Westdeutschland=100</t>
  </si>
  <si>
    <t>Medianlöhne</t>
  </si>
  <si>
    <t>Stundenlöhne; Veränderung in %</t>
  </si>
  <si>
    <t>Reallöhne pro Stunde; Westdeutschland=100</t>
  </si>
  <si>
    <t>eigene Berechnung auf Basis Grunddaten AK VGR der Länder/BBSR</t>
  </si>
  <si>
    <t>Veränderung Reallöhne je Stunde</t>
  </si>
  <si>
    <t>Löhne je Arbeitsstunde, Verarbeitendes Gewerbe; Westdeutschland=100</t>
  </si>
  <si>
    <t>Tarifbindung in % der Arbeitnehmer/der Betriebe</t>
  </si>
  <si>
    <t>Institut für Arbeitsmarkt- und Berufsforschung</t>
  </si>
  <si>
    <t>Inflationsrate (Lebenhaltungspreise)</t>
  </si>
  <si>
    <t>Lohnstückkosten</t>
  </si>
  <si>
    <t>Gesamtwirtschaft, Basis Arbeitnehmer; Westdeutschland=100</t>
  </si>
  <si>
    <t>Gesamtwirtschaft, Basis Arbeitsstunden; Westdeutschland=100</t>
  </si>
  <si>
    <t>Verarbeitendes Gewerbe, Basis Arbeitnehmer; Westdeutschland=100</t>
  </si>
  <si>
    <t>Verarbeitendes Gewerbe, Basis Arbeitsstunden; Westdeutschland=100</t>
  </si>
  <si>
    <t>Veränderung, Gesamtwirtschaft, Basis Arbeitnehmer</t>
  </si>
  <si>
    <t>Veränderung, Gesamtwirtschaft, Basis Arbeitsstunden</t>
  </si>
  <si>
    <t>Veränderung,Verarbeitendes Gewerbe, Basis Arbeitnehmer</t>
  </si>
  <si>
    <t>Veränderung, Verarbeitendes Gewerbe, Basis Arbeitsstunden</t>
  </si>
  <si>
    <t xml:space="preserve">Einkommen </t>
  </si>
  <si>
    <t>Verfügbare Einkommen je Einwohner; Westdeutschland=100</t>
  </si>
  <si>
    <t>Verfügbare Einkommen je Einwohner</t>
  </si>
  <si>
    <t>Kaufkraft je Einwohner; Westdeutschland=100</t>
  </si>
  <si>
    <t>Lebenshaltungspreise; Westdeutschland=100</t>
  </si>
  <si>
    <t>eigene Berechnung auf Basis Grunddaten BBSR</t>
  </si>
  <si>
    <t>Primäreinkommen je Einwohner; Westdeutschland=100</t>
  </si>
  <si>
    <t>Nettosteuerquote in %</t>
  </si>
  <si>
    <t>Binnendifferenzierung Verfügbare Einkommen</t>
  </si>
  <si>
    <t>Binnendifferenzierung Kaufkraft je Einwohner</t>
  </si>
  <si>
    <t>Einkommensverteilung</t>
  </si>
  <si>
    <t>Medianlöhne je Stunde; Westdeutschland=100</t>
  </si>
  <si>
    <t>Lohnverteilung 2023</t>
  </si>
  <si>
    <t>Armutsgefährdungsquote (Landesmedian)</t>
  </si>
  <si>
    <t>Renten je Rentner (Männer/Frauen/insgesamt); Westdeutschland=100</t>
  </si>
  <si>
    <t>Renten</t>
  </si>
  <si>
    <t>Deutsche Rentenversicherung Bund</t>
  </si>
  <si>
    <t>Renten in % der durchschnittlichen Lohneinkommen je Arbeitnehmer</t>
  </si>
  <si>
    <t>Deutsche Rentenversicherung Bund, Statistisches Bundesamt</t>
  </si>
  <si>
    <t>Vermögen der privaten Haushalte</t>
  </si>
  <si>
    <t>Vermögen je Haushalt; Westdeutschland=100</t>
  </si>
  <si>
    <t>Vermögen je Haushalt</t>
  </si>
  <si>
    <t>Deutsche Bundesbank</t>
  </si>
  <si>
    <t>Vermögenseinkommen je Einwohner; Westdeutschland=100</t>
  </si>
  <si>
    <t>Sparquote in % der verfügbaren Einkommen</t>
  </si>
  <si>
    <t>Art der Wohnungsnutzung in % der Haushalte</t>
  </si>
  <si>
    <t>Selbständige</t>
  </si>
  <si>
    <t>Selbständige je 1.000 Erwerbstätige</t>
  </si>
  <si>
    <t>Selbständige je 1.000 Einwohner</t>
  </si>
  <si>
    <t>Selbständige je 1.000 erwerbsfähige Einwohner</t>
  </si>
  <si>
    <t>eigene Berechnung auf Basis Grunddaten AK VGR der Länder/Statistisches Bundesamt</t>
  </si>
  <si>
    <t>Selbständigeneinkommen; Westdeutschland=100</t>
  </si>
  <si>
    <t>Selbständige 55-64 Jahre</t>
  </si>
  <si>
    <t>Industriedaten</t>
  </si>
  <si>
    <t>Betriebsgrößen (Industriestatistik)</t>
  </si>
  <si>
    <t>durchschnittliche Unternehmensgröße (Verarbeitendes Gewerbe)</t>
  </si>
  <si>
    <t>Umsatzproduktivität (Industriestatistik)</t>
  </si>
  <si>
    <t>Exportquote (Industriestatistik)</t>
  </si>
  <si>
    <t>Branchenstruktur, Basis Umsätze (Industriestatistik)</t>
  </si>
  <si>
    <t>Branchenstruktur der SV-pflichtigen Beschäftigten im Verarbeitenden Gewerbe</t>
  </si>
  <si>
    <t>Umsatzanteil energieintensiver Industriezweige</t>
  </si>
  <si>
    <t>BWS je Erwerbstätigenstunde Verarbeitendes Gewerbe (VGR); Westdeutschland=100</t>
  </si>
  <si>
    <t>Veränderungsrate BWS im Verarb. Gewerbe, real (VGR)</t>
  </si>
  <si>
    <t>Löhne je Arbeitsstunde, Verarbeitendes Gewerbe (VGR); Westdeutschland=100</t>
  </si>
  <si>
    <t>Lohnstückkosten Verarbeitendes Gewerbe, Basis Arbeitnehmer (VGR); Westdeutschland=100</t>
  </si>
  <si>
    <t>Lohnstückkosten Verarbeitendes Gewerbe, Basis Arbeitsstunden (VGR); Westdeutschland=100</t>
  </si>
  <si>
    <t>Unternehmen</t>
  </si>
  <si>
    <t>Zahl der Unternehmen insg., 2019=100</t>
  </si>
  <si>
    <t>Zahl der Unternehmen insg.</t>
  </si>
  <si>
    <t>Zahl der Unternehmen im Verarbeitenden Gewerbe, 2019=100</t>
  </si>
  <si>
    <t>Zahl der Unternehmen im Verarbeitenden Gewerbe</t>
  </si>
  <si>
    <t>Zahl der Unternehmen je Einwohner im erwerbsfähigen Alter</t>
  </si>
  <si>
    <t>Unternehmensgrößenstruktur (in % aller Unternehmen)</t>
  </si>
  <si>
    <t>durchschnittliche Unternehmensgröße (alle Wirtschaftsbereiche)</t>
  </si>
  <si>
    <t>Unternehmensgründungen je 1.000 Einwohner/je 100 Unternehmen</t>
  </si>
  <si>
    <t>Unternehmensschließungen je 100 Unternehmen</t>
  </si>
  <si>
    <t>Saldo der Unternehmensgründungen/-schließungen je 1.000 Einwohner/je 100 Unternehmen</t>
  </si>
  <si>
    <t>start-up-Neugründungen je 100.000 Einwohner/in% aller Unternehmensneugründungen</t>
  </si>
  <si>
    <t>Startup-Verband</t>
  </si>
  <si>
    <t>Zahl bestehender Start-ups je 100.000 Einwohner</t>
  </si>
  <si>
    <t>übergabereife Unternehmen (Unternehmensnachfolge) je 1.000 Unternehmen</t>
  </si>
  <si>
    <t>Institut für Mittelstandsforschung</t>
  </si>
  <si>
    <t>Selbständige 55-64 Jahre in Relation Selbständigen insgesamt</t>
  </si>
  <si>
    <t>Außenhandel</t>
  </si>
  <si>
    <t>Warenausfuhr in % des BIP</t>
  </si>
  <si>
    <t>wichtigste Exportländer</t>
  </si>
  <si>
    <t>Anteil Russlands an den Exporten</t>
  </si>
  <si>
    <t>wichtigste Exportgüter</t>
  </si>
  <si>
    <t>Leistungsbilanzsaldo in % des BIP</t>
  </si>
  <si>
    <t>Exportquote (Industriestatistik) in % des Umsatzes</t>
  </si>
  <si>
    <t>FuE/Innovation</t>
  </si>
  <si>
    <t>FuE-Aufwendungen insg. in % des BIP</t>
  </si>
  <si>
    <t>Stifterverband/Statistisches Bundesamt</t>
  </si>
  <si>
    <t>FuE-Aufwendungen Wirtschaftssektor in % des BIP</t>
  </si>
  <si>
    <t>FuE-Personal, insg., je 1.000 Einwohner</t>
  </si>
  <si>
    <t>FuE-Personal, insg.</t>
  </si>
  <si>
    <t>FuE-Personal, Wirtschaftssektor; je 1.000 Einwohner</t>
  </si>
  <si>
    <t>FuE-Personal, Wirtschaftssektor</t>
  </si>
  <si>
    <t>FuE-Personal, Hochschulen; je 1.000 Einwohner</t>
  </si>
  <si>
    <t>FuE-Personal, Hochschulen</t>
  </si>
  <si>
    <t>Patentanmeldungen insg. je 100.000 Einwohner</t>
  </si>
  <si>
    <t>FuE-Personal, sonstige Bereiche</t>
  </si>
  <si>
    <t>BMBF</t>
  </si>
  <si>
    <t>Patentanmeldungen Hochschulen je 100.000 Einwohner</t>
  </si>
  <si>
    <t>Patente, insg</t>
  </si>
  <si>
    <t>Patentanmeldungen insg. je 1.000 FuE-Beschäftigte</t>
  </si>
  <si>
    <t>Patente, Hochschulen</t>
  </si>
  <si>
    <t>Patentanmeldungen Hochschulen je 1.000 FuE-Beschäftigte</t>
  </si>
  <si>
    <t>Innovationsindikator des Statistischen Landesamtes Baden-Württemberg</t>
  </si>
  <si>
    <t>Hochschulen</t>
  </si>
  <si>
    <t>Zahl der Hochschulen (absolut und je 1 Mio. Einwohner)</t>
  </si>
  <si>
    <t>Zahl der Forschungseinrichtungen (absolut und je 1 Mio. Einwohner)</t>
  </si>
  <si>
    <t>Studierende  je 1.000 Einwohner</t>
  </si>
  <si>
    <t>Studierende MINT-Fächer in % aller Studierenden</t>
  </si>
  <si>
    <t>Ausländische Studierende in % aller Studierenden</t>
  </si>
  <si>
    <t>Ausländische Studierende in MINT-Fächern in % aller Studierenden in MINT-Fächern</t>
  </si>
  <si>
    <t>Anteil MINT-Fächer an Prüfungen</t>
  </si>
  <si>
    <t>Ausgaben der Hochschulen je 1.000 Einwohner</t>
  </si>
  <si>
    <t>Ausgaben der Hochschulen in % des BIP</t>
  </si>
  <si>
    <t>Drittmitteleinnahmen der Hochschulen je wiss. Personal, Westdeutschland=100</t>
  </si>
  <si>
    <t>FuE-Personal, Hochschulen, je 1.000 Einwohner</t>
  </si>
  <si>
    <t>Patentanmeldungen Hochschulen je 1 Mio. Einwohner</t>
  </si>
  <si>
    <t>Bildung</t>
  </si>
  <si>
    <t>Ausgaben für Bildung in % des BIP/je Einwohner (6-24 Jahre)</t>
  </si>
  <si>
    <t>Statistische Landesämter</t>
  </si>
  <si>
    <t>Ergebnisse INSM Schulleistungsvergleich, Westdeutschland=100</t>
  </si>
  <si>
    <t>INSM</t>
  </si>
  <si>
    <t>Schulabgänger nach erreichtem Abschluss, in % aller Schulabgänger</t>
  </si>
  <si>
    <t>Hochschulbildung</t>
  </si>
  <si>
    <t>Bevölkerung (2019-2023)</t>
  </si>
  <si>
    <t>Bevölkerung insg., 1991=100</t>
  </si>
  <si>
    <t>Bevölkerung insg.</t>
  </si>
  <si>
    <t>erwerbsfähige Bevölkerung (20-64 Jahre), 1991=100</t>
  </si>
  <si>
    <t>erwerbsfähige Bevölkerung (20-64 Jahre)</t>
  </si>
  <si>
    <t>Ausländeranteil in % der Bevölkerung</t>
  </si>
  <si>
    <t>Anteil Schutzsuchende in % der Bevölkerung</t>
  </si>
  <si>
    <t>Wanderungssaldo insg.</t>
  </si>
  <si>
    <t>Wanderungssaldo Inland je 1.000 Einwohner</t>
  </si>
  <si>
    <t>Wanderungssaldo Ausland je 1.000 Einwohner</t>
  </si>
  <si>
    <t>Saldo der natürlichen Bevölkerungsentwicklung je 1.000 Einwohner</t>
  </si>
  <si>
    <t>Altersstruktur 2023 in % der Bevölkerung insgesamt</t>
  </si>
  <si>
    <t>Ersatzquote</t>
  </si>
  <si>
    <t>eigene Berechnungen auf Basis Grunddaten Statistisches Bundesamt</t>
  </si>
  <si>
    <t>Bevölkerungsprognose</t>
  </si>
  <si>
    <t>Bevölkerung insg., 2023=100</t>
  </si>
  <si>
    <t>erwerbsfähige Bevölkerung (20-64 Jahre), 2023=100</t>
  </si>
  <si>
    <t>0-19jährige in % der Bevölkerung insg.</t>
  </si>
  <si>
    <t>20-64jährige in % der Bevölkerung insg.</t>
  </si>
  <si>
    <t>65 und älter in % der Bevölkerung insg.</t>
  </si>
  <si>
    <t>öffentliche Haushalte</t>
  </si>
  <si>
    <t>Personal im öffentlichen Dienst je 1.000 Einwohner</t>
  </si>
  <si>
    <t>Anteil öffentliche Dienstleister an allen Erwerbstätigen in %</t>
  </si>
  <si>
    <t>Staatsausgaben insg. je Einwohner, Westdeutschland=100</t>
  </si>
  <si>
    <t xml:space="preserve">darunter: </t>
  </si>
  <si>
    <t xml:space="preserve">   Personalausgaben je Einwohner, Westdeutschland=100</t>
  </si>
  <si>
    <t xml:space="preserve">   Investitionen je Einwohner, Westdeutschland=100</t>
  </si>
  <si>
    <t>Öffentliche Einnahmen je Einwohner, Westdeutschland=100</t>
  </si>
  <si>
    <t xml:space="preserve">   Steuern je Einwohner, Westdeutschland=100</t>
  </si>
  <si>
    <t>Staatsquote in % des BIP</t>
  </si>
  <si>
    <t>eigene Berechnung auf Basis Statistisches Bundesamt/AK VGR der Länder</t>
  </si>
  <si>
    <t>Investitionsquote in % des BIP</t>
  </si>
  <si>
    <t>originäre Steuerkraft je Einwohner, Westdeutschland=100</t>
  </si>
  <si>
    <t>eigene Berechnung auf Basis Bundesministerium der Finanzen</t>
  </si>
  <si>
    <t>öffentliche Schulden in % des BIP</t>
  </si>
  <si>
    <t>öffentliche Schulden je Einwohner</t>
  </si>
  <si>
    <t>Sonstiges</t>
  </si>
  <si>
    <t>Stiftungen (Anzahl/je 1.000 Einwohner)</t>
  </si>
  <si>
    <t>Bundesverband deutscher Stiftungen</t>
  </si>
  <si>
    <t>Zusammensetzung Landtage</t>
  </si>
  <si>
    <t>Landtage der Länder</t>
  </si>
  <si>
    <t>Zweitstimmenergebnisse Bundestagswahl 2025</t>
  </si>
  <si>
    <t>Bundeswahlleiterin (Statistisches Bundesamt)</t>
  </si>
  <si>
    <t>Zufriedenheitsindikatoren</t>
  </si>
  <si>
    <t>BMWK</t>
  </si>
  <si>
    <t>Binnendifferenzierung</t>
  </si>
  <si>
    <t>Verfügbare Einkommen, nominal</t>
  </si>
  <si>
    <t>Verfügbare Einkommen, real</t>
  </si>
  <si>
    <t>Arbeitslosenquote</t>
  </si>
  <si>
    <t>EU-Vergleichsdaten</t>
  </si>
  <si>
    <t>BIP je Einwohner in KKS</t>
  </si>
  <si>
    <t>eigene Berechnungen auf Basis Grunddaten Eurostat</t>
  </si>
  <si>
    <t>BIP-Wachstum</t>
  </si>
  <si>
    <t>Veränderung BIP je Einwohner</t>
  </si>
  <si>
    <t>Verfügbare Einkommen in KKS</t>
  </si>
  <si>
    <t>Arbeitsproduktivität</t>
  </si>
  <si>
    <t>Erwerbstätigkeit</t>
  </si>
  <si>
    <t>Industrialisierungsgrad</t>
  </si>
  <si>
    <t>FuE-Intensität</t>
  </si>
  <si>
    <t>Bevölkerungsdynamik</t>
  </si>
  <si>
    <t>Beschäftigte in High-Tech-Sektoren</t>
  </si>
  <si>
    <t>Qualifikationsstruktur der Beschäftigten</t>
  </si>
  <si>
    <t>Indikatoren der Wirtschaftskraft</t>
  </si>
  <si>
    <t>Jahr</t>
  </si>
  <si>
    <t>Branden-
burg</t>
  </si>
  <si>
    <t>Mecklenburg-
Vorpommern</t>
  </si>
  <si>
    <t>Sachsen</t>
  </si>
  <si>
    <t>Sachsen-Anhalt</t>
  </si>
  <si>
    <t>Thüringen</t>
  </si>
  <si>
    <t>Berlin</t>
  </si>
  <si>
    <t>Ostdeutsch-land mit Berlin</t>
  </si>
  <si>
    <t>Ostdeutsch-land ohne Berlin</t>
  </si>
  <si>
    <t>Westdeutsch-land mit Berlin</t>
  </si>
  <si>
    <t>Westdeutsch-land ohne Berlin</t>
  </si>
  <si>
    <t>Baden-
Württemberg</t>
  </si>
  <si>
    <t>Bayern</t>
  </si>
  <si>
    <t>Bremen</t>
  </si>
  <si>
    <t>Hamburg</t>
  </si>
  <si>
    <t>Hessen</t>
  </si>
  <si>
    <t>Nieder-
sachsen</t>
  </si>
  <si>
    <t>Nordrhein-
Westfalen</t>
  </si>
  <si>
    <t>Rheinland-Pfalz</t>
  </si>
  <si>
    <t>Saarland</t>
  </si>
  <si>
    <t>Schleswig-
Holstein</t>
  </si>
  <si>
    <t>Deutschland</t>
  </si>
  <si>
    <t>Min Westdeutschland ohne Berlin</t>
  </si>
  <si>
    <t>Max Westdeutschland ohne Berlin</t>
  </si>
  <si>
    <t>BIP je Einwohner, nominal, Westdeutschland ohne Berlin=100</t>
  </si>
  <si>
    <t>BIP je Erwerbstätigen, nominal, Westdeutschland ohne Berlin=100</t>
  </si>
  <si>
    <t>BIP je Erwerbstätigenstunde, nominal, Westdeutschland ohne Berlin=100</t>
  </si>
  <si>
    <t>BWS je Erwerbstätigenstunde, nominal, Verarbeitendes Gewerbe, Westdeutschland ohne Berlin=100</t>
  </si>
  <si>
    <t>Totale Faktorproduktivität, Westdeutschland ohne Berlin=100</t>
  </si>
  <si>
    <t>Die Totale Faktorproduktivität ist als Restgröße  berechnet (mit durchschnittlicher länderspezifischer Lohnquote über 5 Jahre und gesamtwirtschaftlichem Kapitalstock) und gibt an, welcher Anteil der wirtschaftlichen Leistung nicht durch Arbeit/Kapital erklärt werden kann. Sie wird häufig als Effizienzindikator oder auch als Indikator des technologischen Niveaus interpretiert (sie hängt allerdings auch von der regionalen Wirtschaftsstruktur ab; Rückgang in 2019-2021 ist auch Ausdruck der konjunkturellen Schwäche)</t>
  </si>
  <si>
    <t>Bruttowertschöpfung je Erwerbstätigen,nominal,  Baugewerbe, Westdeutschland ohne Berlin=100</t>
  </si>
  <si>
    <t>Bruttowertschöpfung je Erwerbstätigen,nominal,  Verarbeitendes Ggewerbe, Westdeutschland ohne Berlin=100</t>
  </si>
  <si>
    <t>Bruttowertschöpfung je Erwerbstätigen,nominal,  Handel/Gastgewerbe/Verkehr/Information und Kommunikation, Westdeutschland ohne Berlin=100</t>
  </si>
  <si>
    <t>Bruttowertschöpfung je Erwerbstätigen,nominal,  Grundstück- und Wohnungswesen/Kredit- und Versicherungsgewerbe/Unternehmensdienstleister, Westdeutschland ohne Berlin=100</t>
  </si>
  <si>
    <t>Bruttowertschöpfung je Erwerbstätigen,nominal,  Öffentliche und sonstige Dienstleister/Erziehung/Gesundheits- und Sozialwesen, Westdeutschland ohne Berlin=100</t>
  </si>
  <si>
    <t>Absolute Werte</t>
  </si>
  <si>
    <t>BIP je Einwohner, nominal, in Euro</t>
  </si>
  <si>
    <t>BIP je Erwerbstätigen, nominal, in Euro</t>
  </si>
  <si>
    <t>BIP je Erwerbstätigenstunde, nominal, in Euro</t>
  </si>
  <si>
    <t>BWS je Erwerbstätigenstunde, nominal, Verarbeitendes Gewerbe, in Euro</t>
  </si>
  <si>
    <t>BIP, nominal in Mio. Euro</t>
  </si>
  <si>
    <t>BW</t>
  </si>
  <si>
    <t>BY</t>
  </si>
  <si>
    <t>HB</t>
  </si>
  <si>
    <t>HH</t>
  </si>
  <si>
    <t>HE</t>
  </si>
  <si>
    <t>NI</t>
  </si>
  <si>
    <t>NW</t>
  </si>
  <si>
    <t>RP</t>
  </si>
  <si>
    <t>SL</t>
  </si>
  <si>
    <t>SH</t>
  </si>
  <si>
    <t>Abbildungen zum Indikatorenkapitel "Wirtschaftskraft"</t>
  </si>
  <si>
    <t>Brandenburg</t>
  </si>
  <si>
    <t>Niedersachsen</t>
  </si>
  <si>
    <t>reales Wirtschaftswachstum: Veränderung gegen Vorjahr in %</t>
  </si>
  <si>
    <t>Bruttoinlandsprodukt (real)</t>
  </si>
  <si>
    <t>ø 2019-2024</t>
  </si>
  <si>
    <t>Bruttoinlandsprodukt (real) je Einwohner</t>
  </si>
  <si>
    <t>Bruttoinlandsprodukt (real) je Erwerbstätigen</t>
  </si>
  <si>
    <t>Bruttoinlandsprodukt (real) je Arbeitsstunde der Erwerbstätigen</t>
  </si>
  <si>
    <t>Bruttowertschöpfung im Verarbeitenden Gewerbe, real</t>
  </si>
  <si>
    <t>Bruttowertschöpfung je Erwerbstätigenstunde, Verarbeitendes Gewerbe, real</t>
  </si>
  <si>
    <t>Bruttoinlandsprodukt je Einheit Kapitalstock (Kapitalproduktivität), real</t>
  </si>
  <si>
    <t>ø 2019-2021</t>
  </si>
  <si>
    <t>Totale Faktorproduktivität, real</t>
  </si>
  <si>
    <t>Abbildungen zum Indikatorenkapitel "Wirtschaftswachstum"</t>
  </si>
  <si>
    <t>Bruttoanlageinvestitionen, Gesamtwirtschaft, nominal, je Einwohner, Westdeutschland ohne Berlin=100</t>
  </si>
  <si>
    <t>Bruttoanlageinvestitionen, Gesamtwirtschaft, nominal, je Erwerbstätigen, Westdeutschland ohne Berlin=100</t>
  </si>
  <si>
    <t>Bruttoanlageinvestitionen, Gesamtwirtschaft, nominal, in % des BIP</t>
  </si>
  <si>
    <t>Bruttoanlagevermögen je Erwerbstätigen in Wiederbeschaffungspreisen (Kapitalintensität), Westdeutschland ohne Berlin=100</t>
  </si>
  <si>
    <t>Modernitätsgrad des Kapitalstocks (Nettoanlagevermögen in % des Bruttoanlagevermögens), zu Wiederbeschaffungspreisen</t>
  </si>
  <si>
    <t>BIP (nominal) je Einheit Kapitalstock zu Wiederbeschaffungspreisen (Kapitalproduktivität), Westdeutschland ohne Berlin=100</t>
  </si>
  <si>
    <t>Abbildungen zum Indikatorenkapitel "Investitionstätigkeit/Kapitalstock"</t>
  </si>
  <si>
    <t>Erwerbspersonen=Arbeitsangebot</t>
  </si>
  <si>
    <t>Erwerbspersonen (20-64 Jahre) am Wohnort in Relation zur erwerbsfähigen Bevölkerung (20-64 Jahre) (Erwerbsbeteiligungsquote)</t>
  </si>
  <si>
    <t>Erwerbspersonen in der Definition des Mikrozensus</t>
  </si>
  <si>
    <t>Mikrozensus wurde im Jahr 2020 methodisch verändert, so dass Daten für Vorjahre nicht vergleichbar sind</t>
  </si>
  <si>
    <t>Angaben beziehen sich auf den Wohnort, d.h. Erwerbspersonen können auch außerhalb des jeweiligen Bundeslandes beschäftigt sein (Pendler)</t>
  </si>
  <si>
    <t>Veränderungsrate der Erwerbspersonen am Wohnort</t>
  </si>
  <si>
    <t>ø 2019-2023</t>
  </si>
  <si>
    <t>Definition der Erwerbspersonen in der Abgrenzung der Bundesagentur für Arbeit (Erwerbspersonen=Erwerbstätige+Arbeitslose)</t>
  </si>
  <si>
    <t xml:space="preserve">Erwerbspersonen am Wohnort (Erwerbstätige+Arbeitslose) in Tsd.  </t>
  </si>
  <si>
    <t>Abbildungen zum Indikatorenkapitel "Arbeitsangebot"</t>
  </si>
  <si>
    <t>Erwerbstätige/Arbeitsvolumen=Arbeitsnachfrage</t>
  </si>
  <si>
    <t>Erwerbstätige (Inländer) in % der erwerbsfähigen Bevölkerung (20 bis 64 Jahre)</t>
  </si>
  <si>
    <t>Erwerbstätige (Inland) je 100 erwerbsfähige Einwohner am Wohnort (20-64 Jahre)</t>
  </si>
  <si>
    <t>Erwerbstätige (Inland): Veränderungsrate gegenüber Vorjahr</t>
  </si>
  <si>
    <t>Arbeitsstunden je Erwerbstätigen pro Jahr</t>
  </si>
  <si>
    <t>Pendlersaldo der Erwerbstätigen je 100 Erwerbstätige am Arbeitsort</t>
  </si>
  <si>
    <t>negative Werte: Auspendlerüberschuss</t>
  </si>
  <si>
    <t>Erwerbstätige (Inländer) in Tsd. Personen</t>
  </si>
  <si>
    <t>Erwerbstätige (Inland)  in Tsd. Personen</t>
  </si>
  <si>
    <t>Pendlersaldo (negative Werte: Auspendlerüberschuss) in Tsd. Personen</t>
  </si>
  <si>
    <t>Abbildungen zum Indikatorenkapitel "Arbeitsnachfrage"</t>
  </si>
  <si>
    <t>Arbeitslosenquote (in % aller zivilen Erwerbspersonen)</t>
  </si>
  <si>
    <t>Veränderung der Zahl der Arbeitslosen gegenüber Vorjahr in %</t>
  </si>
  <si>
    <t>Arbeitslose (Anzahl)</t>
  </si>
  <si>
    <t>Abbildungen zum Indikatorenkapitel "Arbeitslosigkeit"</t>
  </si>
  <si>
    <t>Ost=Ostdeutschland mit Berlin, West=Westdeutschland ohne Berlin</t>
  </si>
  <si>
    <t>Veränderung der Arbeitslosenquote in Prozentpunkten, 2019-2024</t>
  </si>
  <si>
    <t>Einkommen der privaten Haushalte</t>
  </si>
  <si>
    <t>Bruttolöhne und -gehälter je Arbeitnehmer, Westdeutschland ohne Berlin=100</t>
  </si>
  <si>
    <t>Bruttolöhne und -gehälter je Arbeitsstunde der Arbeitnehmer, Westdeutschland ohne Berlin=100</t>
  </si>
  <si>
    <t>Bruttolöhne und -gehälter je Arbeitsstunde, Veränderung gegenüber Vorjahr in %</t>
  </si>
  <si>
    <t>2019-2024</t>
  </si>
  <si>
    <t>Bruttolöhne und -gehälter je Arbeitsstunde, real, Veränderung gegenüber Vorjahr in %</t>
  </si>
  <si>
    <t>Verfügbare Einkommen je Einwohner, Westdeutschland ohne Berlin=100</t>
  </si>
  <si>
    <t>Verfügbare Einkommen je Einwohner, real, Westdeutschland ohne Berlin=100 (Kaufkraft)</t>
  </si>
  <si>
    <t>Niveau Lebenshaltungspreise, Westdeutschland ohne Berlin=100</t>
  </si>
  <si>
    <t>Das Niveau der Lebenshaltungspreise ist eine Schätzgröße (BBSR), die nur auf Kreisbasis und nur für 2022 ausgewiesen wird. Aggregation mit Einwohneranteilen der Landkreise, Fortschreibung auf fehlende Jahre mit Preisindex für die Lebenshaltung</t>
  </si>
  <si>
    <t>Bruttolöhne und -gehälter je Arbeitsstunde, Verarbeitendes Gewerbe, Westdeutschland ohne Berlin=100</t>
  </si>
  <si>
    <t>Primäreinkommen je Eínwohner, Westdeutschland ohne Berlin=100</t>
  </si>
  <si>
    <t>Primäreinkommen entsprechen den Einkommen aus Markttätigkeiten, also ohne Steuern und Transfers</t>
  </si>
  <si>
    <t xml:space="preserve">Verfügbare Einkommen abzüglich Primäreinkommen, in % der Primäreinkommen </t>
  </si>
  <si>
    <t>Der Indikator gibt die Nettosteuerquote (Steuern./.Transferleistungen) der privaten Haushalte an</t>
  </si>
  <si>
    <t>Tarifbindung</t>
  </si>
  <si>
    <t>Anteil der Betriebe</t>
  </si>
  <si>
    <t>.</t>
  </si>
  <si>
    <t>Anteil der Beschäftigten</t>
  </si>
  <si>
    <t>Bruttolöhne und -gehälter je Arbeitsstunde, preisniveaubereinigt, Westdeutschland ohne Berlin=100</t>
  </si>
  <si>
    <t>Inflationsrate (Lebenshaltungspreise)</t>
  </si>
  <si>
    <t>2019-2024 (insg.)</t>
  </si>
  <si>
    <t>Verfügbare Einkommen je Einwohner, in Euro</t>
  </si>
  <si>
    <t>Löhne je Arbeitnehmer, in Euro</t>
  </si>
  <si>
    <t>Löhne je Arbeitsstunde</t>
  </si>
  <si>
    <t>Abbildungen zum Indikatorenkapitel "Löhne und Einkommen"</t>
  </si>
  <si>
    <t>Medianentgelt der Sozialversicherungspflichtig Vollzeitbeschäftigten pro Monat, Westdeutschland ohne Berlin=100</t>
  </si>
  <si>
    <t>Armutsgefährdungsquote (weniger als 60% des Medianeinkommens), in % aller Haushalte, gemessen am Landesmedian</t>
  </si>
  <si>
    <t>Anmerkungen:</t>
  </si>
  <si>
    <t>Aggregate (außer D) als gewichteter Durchschnitt mit Einwohnerzahl berechnet</t>
  </si>
  <si>
    <t>ab 2020 neues Konzept des Mikrozensus, deswegen Vergleich mit Vorjahren nicht sinnvoll</t>
  </si>
  <si>
    <t>Absolutwerte</t>
  </si>
  <si>
    <t xml:space="preserve">Medianentgelt der SV-pflichtigen Beschäftigten (Vollbeschäftigte; Monat) </t>
  </si>
  <si>
    <t>Abbildungen zum Indikatorenkapitel "Einkommensverteilung"</t>
  </si>
  <si>
    <t>Anteil Beschäftigte im Niedriglohnsektor 2023</t>
  </si>
  <si>
    <t>Anteil Beschäftigte mit Löhnen &gt;6.000 Euro/Monat 2023</t>
  </si>
  <si>
    <t>Armutsgefährdungsquote 2023</t>
  </si>
  <si>
    <t>Altersrenten pro Monat</t>
  </si>
  <si>
    <t>Gesetzliche Renten in % von Westdeutschland ohne Berlin</t>
  </si>
  <si>
    <t>Frauen</t>
  </si>
  <si>
    <t>zusammen</t>
  </si>
  <si>
    <t>Renten (insg.) in % der durchschnittlichen Arbeitseinkommen</t>
  </si>
  <si>
    <t>Es handelt sich bei den Angaben ausschließlich um Renten aus der Gesetzlichen Rentenversicherung</t>
  </si>
  <si>
    <t>Gesetzliche Renten</t>
  </si>
  <si>
    <t>Männer</t>
  </si>
  <si>
    <t>Abbildungen zum Indikatorenkapitel "Renten"</t>
  </si>
  <si>
    <t>Nettovermögen je Haushalt, arithm. Mittel, Westdeutschland ohne Berlin=100</t>
  </si>
  <si>
    <t>Nettovermögen je Haushalt, Median, Westdeutschland ohne Berlin=100</t>
  </si>
  <si>
    <t>Umfrageergebnisse (werden nur in mehrjährigem Abstand erhoben); keine Angaben für Länder vorhanden.</t>
  </si>
  <si>
    <t>Vermögenseinkommen je Einwohner, Westdeutschland ohne Berlin=100</t>
  </si>
  <si>
    <t xml:space="preserve">Sparquote in % des Verfügbaren Einkommens der privaten Haushalte </t>
  </si>
  <si>
    <t>Wohnungsnutzung, Anteil von Mietern/Eigentümern an allen Haushalten 2022 in %</t>
  </si>
  <si>
    <t>wegen methodischer Änderungen im Mikrozensus sind vergleichbare Angaben für Vorjahre nicht verfügbar.</t>
  </si>
  <si>
    <t>Vermögen der privaten Haushalte in Tsd. Euro</t>
  </si>
  <si>
    <t>arithmetisches Mittel</t>
  </si>
  <si>
    <t>Median</t>
  </si>
  <si>
    <t>Abbildungen zum Indikatorenkapitel "Vermögen"</t>
  </si>
  <si>
    <t>Wohnungsnutzung, Anteil von Eigentümern an allen Haushalten 2022 in %</t>
  </si>
  <si>
    <t>Wohnungsnutzung, Anteil von Mietern an allen Haushalten 2022 in %</t>
  </si>
  <si>
    <t>Gesamtwirtschaft, Basis Arbeitnehmer, Westdeutschland ohne Berlin=100</t>
  </si>
  <si>
    <t>Gesamtwirtschaft, Basis Arbeitsstunden, Westdeutschland ohne Berlin=100</t>
  </si>
  <si>
    <t>Verarbeitendes Gewerbe, Basis Arbeitnehmer, Westdeutschland ohne Berlin=100</t>
  </si>
  <si>
    <t>Verarbeitendes Gewerbe, Basis Arbeitsstunden, Westdeutschland ohne Berlin=100</t>
  </si>
  <si>
    <t>Veränderung gegen Vorjahr in %, Gesamtwirtschaft, Basis Arbeitnehmer</t>
  </si>
  <si>
    <t>Veränderung gegen Vorjahr in %, Gesamtwirtschaft, Basis Arbeitsstunden</t>
  </si>
  <si>
    <t>Veränderung gegen Vorjahr in %, Verarbeitendes Gewerbe, Basis Arbeitnehmer</t>
  </si>
  <si>
    <t>Veränderung gegen Vorjahr in %, Verarbeitendes Gewerbe, Basis Arbeitsstunden</t>
  </si>
  <si>
    <t>Abbildungen zum Indikatorenkapitel "Lohnstückkosten"</t>
  </si>
  <si>
    <t>Selbstständige (einschließlich mithelfende Familienangehörige)</t>
  </si>
  <si>
    <t>Selbstständige je 1.000 Erwerbstätige</t>
  </si>
  <si>
    <t>Selbstständige je 1.000 Einwohner</t>
  </si>
  <si>
    <t>Selbstständige je 1.000 Einwohner im erwerbsfähigen Alter (20-64 Jahre)</t>
  </si>
  <si>
    <t>Betriebsüberschuss/Selbständigeneinkommen pro Selbständigen, Westdeutschland ohne Berlin=100</t>
  </si>
  <si>
    <t>Abbildungen zum Indikatorenkapitel "Selbständige"</t>
  </si>
  <si>
    <t>Strukturdaten Industrie (2023)</t>
  </si>
  <si>
    <t>Westdeutschland ohne Berlin=100</t>
  </si>
  <si>
    <t>Umsatz je Betrieb</t>
  </si>
  <si>
    <t>Umsatz je Beschäftigten</t>
  </si>
  <si>
    <t>Industriestatistik umfasst lediglich Betriebe mit wenigstens 20 Beschäftigten in Bergbau/Verarbeitendem Gewerbe</t>
  </si>
  <si>
    <t>Anteil der 5 wichtigsten Branchen in der Industrie, Basis Umsätze, 2023</t>
  </si>
  <si>
    <t>Rang</t>
  </si>
  <si>
    <t>Ostdeutschland mit Berlin</t>
  </si>
  <si>
    <t>Ostdeutschland ohne Berlin</t>
  </si>
  <si>
    <t>Westdeutschland mit Berlin</t>
  </si>
  <si>
    <t>Westdeutschland ohne Berlin</t>
  </si>
  <si>
    <t>(Zahlen in Klammern: Umsatzanteile an Bergbau/Verarbeitendem Gewerbe)</t>
  </si>
  <si>
    <t>Aufgrund von Geheimhaltungsvorschriften sind die Werte für einige Branchen in der Statistik nicht enthalten; diese wurden hier geschätzt</t>
  </si>
  <si>
    <t>(betrifft vor allem Mineralölwirtschaft/Bergbau in Brandenburg/Automobilbau in Niedersachsen sowie Automobilbau in Bremen)</t>
  </si>
  <si>
    <t>Umsatzanteil energieintensiver Sektoren* an Bergbau/Verarbeitendem Gewerbe, 2023</t>
  </si>
  <si>
    <t>Beschäftigungsanteil energieintensiver Sektoren* am Verarbeitenden Gewerbe 2024</t>
  </si>
  <si>
    <t xml:space="preserve">* Chemische Industrie, Metallerzeugung, Papier und Pappe, Glas/Keramik, Mineralölwirtschaft </t>
  </si>
  <si>
    <t>Anteil der Wirtschaftsbereiche</t>
  </si>
  <si>
    <t>Anteil Verarbeitendes Gewerbe an den Erwerbstätigen insgesamt</t>
  </si>
  <si>
    <t>Anteil Baugewerbe an den Erwerbstätigen insgesamt</t>
  </si>
  <si>
    <t>Anteil Handel/Gastgewerbe/Verkehr an den Erwerbstätigen insgesamt</t>
  </si>
  <si>
    <t>Anteil Versicherungs- und Kreditgewerbe/Grundstücks- und Wohnungswesen/Unternehmensdienstleister an den Erwerbstätigen insgesamt</t>
  </si>
  <si>
    <t>Anteil öffentlicheund Sonstige Dienstleister/Gesundheitswesen/Erziehung und Unterricht an den Erwerbstätigen insgesamt</t>
  </si>
  <si>
    <t>Anteil Verarbeitendes Gewerbe an der Bruttowertschöpfung (nominal) insgesamt</t>
  </si>
  <si>
    <t>Anteil Baugewerbe an der Bruttowertschöpfung (nominal) insgesamt</t>
  </si>
  <si>
    <t>Anteil Handel/Gastgewerbe/Verkehr an der Bruttowertschöpfung (nominal) insgesamt</t>
  </si>
  <si>
    <t>Anteil Versicherungs- und Kreditgewerbe/Grundstücks- und Wohnungswesen/Unternehmensdienstleister an der Bruttowertschöpfung (nominal) insgesamt</t>
  </si>
  <si>
    <t>Anteil öffentliche und sonstige Dienstleister/Gesundheitswesen/Erziehung und Unterricht an der Bruttowertschöpfung (nominal) insgesamt</t>
  </si>
  <si>
    <t>Erwerbstätige Baugewerbe</t>
  </si>
  <si>
    <t xml:space="preserve">Erwerbstätige Handel/Gastgewerbe/Verkehr </t>
  </si>
  <si>
    <t>Erwerbstätige öffentliche Dienstleister/Gesundheitswesen/Erziehung und Unterricht</t>
  </si>
  <si>
    <t>Abbildungen zum Indikatorenkapitel "Wirtschaftsstruktur"</t>
  </si>
  <si>
    <t>Strukturdaten zu densozialversicherungspflichtig Beschäftigten</t>
  </si>
  <si>
    <t>Anteile an den sozialversicherungspflichtig Beschäftigten insgesamt in %</t>
  </si>
  <si>
    <t>Beschäftigte in wissensintensiven Industrien/IT/naturwissensch. Dienstleistungen</t>
  </si>
  <si>
    <t>Abbildungen zum Indikatorenkapitel "Sozialversicherungspflichtig Beschäftigte"</t>
  </si>
  <si>
    <t>ggf noch aktualisieren um weitere Strukturdaten, deswegen unten noch "falsche" Abbildungen</t>
  </si>
  <si>
    <t>Branchenstruktur der Sozialversicherungspflichtig Beschäftigten, unsortiert</t>
  </si>
  <si>
    <t>September 2024</t>
  </si>
  <si>
    <t>Anteil an allen Wirtschaftsbereichen in %</t>
  </si>
  <si>
    <t>Bergbau/Gewinnung von Steinen und Erden nicht explizit ausgewiesen wg. Geheimhaltungsvorschriften. Bei Tabakverarbeitung und Mineralölverarbeitung z.T. eigene Schätzungen.</t>
  </si>
  <si>
    <t>Anteil der Industriebranchen am Verarbeitenden Gewerbe insg.</t>
  </si>
  <si>
    <t>Bei Tabakverarbeitung und Mineralölverarbeitung z.T. eigene Schätzungen.</t>
  </si>
  <si>
    <t>nachr.:</t>
  </si>
  <si>
    <t>Gesundheits- und Sozialwesen, Heime</t>
  </si>
  <si>
    <t>Verarbeitendes Gewerbe insgesamt</t>
  </si>
  <si>
    <t>Diversifikationsgrad Verarbeitendes Gewerbe</t>
  </si>
  <si>
    <t>energieintensive Sektoren* im Verarbeitenden Gewerbe</t>
  </si>
  <si>
    <t xml:space="preserve">Branchenstruktur der Sozialversicherungspflichtig Beschäftigten, sortiert </t>
  </si>
  <si>
    <t>Alle Wirtschaftsbereiche</t>
  </si>
  <si>
    <t>Zahlen in Klammern: Anteil an den sozialversicherungspflichtig Beschäftigten</t>
  </si>
  <si>
    <t>Werte für Tabakverarbeitung und Mineralölverarbeitung teilweise geschätzt; Bergbau/Gewinnung von Steinen und Erden nicht explizit ausgewiesen.</t>
  </si>
  <si>
    <t>Verarbeitendes Gewerbe</t>
  </si>
  <si>
    <t>Werte für Tabakverarbeitung und Mineralölverarbeitung teilweise geschätzt</t>
  </si>
  <si>
    <t>Außenhandelsindikatoren</t>
  </si>
  <si>
    <t>Jahr/Rang</t>
  </si>
  <si>
    <t>Leistungsbilanzsaldo in % des BIP (negativ: Leistungsbilanzdefizit)</t>
  </si>
  <si>
    <t xml:space="preserve">Der Leistungsbilanzsaldo ist eine rechnerische Größe (Differenz zwischen Bruttoinlandsprodukt und Binnennachfrage) und gibt an, wie viele Waren und Dienstleistungen von außerhalb der Landesgrenzen (Ausland und andere Bundesländer) bezogen werden. </t>
  </si>
  <si>
    <t>Er kann auch als Indikator der Kapitalimporte/Transferabhängigkeit interpretiert werden (Saldo der Leistungsbilanz=zusammengefasster Saldo der Kapital- und Transferbilanz)</t>
  </si>
  <si>
    <t>Wahrenausfuhr in % des BIP</t>
  </si>
  <si>
    <t>10 wichtigste Außenhandelspartner, Exporte, 2023, Anteil an Warenausfuhren insg. in %</t>
  </si>
  <si>
    <t>Zielland</t>
  </si>
  <si>
    <t>Exportanteil</t>
  </si>
  <si>
    <t>Anteil Russlands an den Warenausfuhren in %, 2023</t>
  </si>
  <si>
    <t xml:space="preserve">Anteil  </t>
  </si>
  <si>
    <t>Rangplatz</t>
  </si>
  <si>
    <t>10 wichtigste Ausfuhrgüter, 2023, Anteil an Warenausfuhren insgesamt in %</t>
  </si>
  <si>
    <t>Warengruppe (2Steller WZ 2008)</t>
  </si>
  <si>
    <t>Anteil</t>
  </si>
  <si>
    <t xml:space="preserve">Die Ausfuhrstatistik erfasst nur Waren, die direkt aus den jeweiligen Ländern ins Ausland verbracht werden. Warenexporte, die z.B. über Muttergesellschaften in anderen Bundesländern oder über den Großhandel exportiert werden, sind nicht enthalten. </t>
  </si>
  <si>
    <t>Die Ausfuhrstatistik erfasst keine Dienstleistungsexporte.</t>
  </si>
  <si>
    <t>Abbildungen zum Indikatorenkapitel "Außenhandel"</t>
  </si>
  <si>
    <t>Demographische Daten - Vergangenheit</t>
  </si>
  <si>
    <t>Zahl der Einwohner, 1991=100</t>
  </si>
  <si>
    <t>Zahl der erwerbsfähigen Einwohner 1991=100</t>
  </si>
  <si>
    <t>Ausländer in % der Bevölkerung insgesamt</t>
  </si>
  <si>
    <t>Anteil Schutzsuchende an der Bevölkerung insg.</t>
  </si>
  <si>
    <t>Für das Saarland werden 2020/21 keine Werte ausgewiesen.</t>
  </si>
  <si>
    <t>Wanderungssaldo insg. je 1.000 Einwohner (negative Werte=Nettoabwanderung)</t>
  </si>
  <si>
    <t>Wanderungssaldo gegenüber Inland je 1.000 Einwohner (negative Werte=Nettoabwanderung)</t>
  </si>
  <si>
    <t>Wanderungssaldo gegenüber Ausland je 1.000 Einwohner (negative Werte=Nettoabwanderung)</t>
  </si>
  <si>
    <t>Saldo der natürlichen Bevölkerungsentwicklung (Geburten ./. Sterbefälle) je 1.000 Einwohner</t>
  </si>
  <si>
    <t>Altersstruktur 2023: Anteil an der Bevölkerung insg. in %</t>
  </si>
  <si>
    <t>0-19 Jahre</t>
  </si>
  <si>
    <t>20-64 Jahre</t>
  </si>
  <si>
    <t>65 Jahre und älter</t>
  </si>
  <si>
    <t>Ersatzquote (14-19jährige zu 60-65jährige)</t>
  </si>
  <si>
    <t>Die Ersatzquote gibt an, wie viele nachwachsende Arbeitskräfte (14-19jährige) in den kommenden 5 Jahren für die aus dem Erwerbsleben ausscheidenden Personen zur Verfügung stehen</t>
  </si>
  <si>
    <t>(rechnerischer Wert; Unterschiede in der Erwerbsbeteiligungsquote werden nicht berücksichtigt)</t>
  </si>
  <si>
    <t>Bevölkerung in 1.000 Personen</t>
  </si>
  <si>
    <t>erwerbsfähige Bevölkerung in 1.000 Personen</t>
  </si>
  <si>
    <t>Abbildungen zum Indikatorenkapitel "Bevölkerung"</t>
  </si>
  <si>
    <t>Bevölkerungsvorausberechnung (Variante G2L2W2), Basisjahr 2023</t>
  </si>
  <si>
    <t xml:space="preserve">Bevölkerung insgesamt </t>
  </si>
  <si>
    <t>Bevölkerung im erwerbsfähigen Alter (20-64 Jahre)</t>
  </si>
  <si>
    <t xml:space="preserve">Verwendete Variante G2L2W2 der Bevölkerungsvorausberechnung ist die "mittlere" Variante mit moderaten Annahmen zu Geburtenrate und Lebenserwartung; Wanderungen pegeln sich mittel- bis langfristig bei 200 Tsd. Personen pro Jahr ein </t>
  </si>
  <si>
    <t>Altersstruktur: 0-19jährige (Anteil an der Bevölkerung insg.)</t>
  </si>
  <si>
    <t>Altersstruktur: 20-64jährige (Anteil an der Bevölkerung insg.)</t>
  </si>
  <si>
    <t>Altersstruktur: 65 Jahre und älter (Anteil an der Bevölkerung insg.)</t>
  </si>
  <si>
    <t>(rechnerischer Wert; Unterschiede in der Erwerbsbeteiligungsquote sowie mögliche Wanderungen werden nicht berücksichtigt)</t>
  </si>
  <si>
    <t>Abbildungen zum Indikatorenkapitel "Bevölkerungsprognose"</t>
  </si>
  <si>
    <t>Indikatoren zu FuE/Innovation</t>
  </si>
  <si>
    <t>FuE-Aufwendungen, insg., in % des BIP</t>
  </si>
  <si>
    <t>FuE-Aufwendungen, Wirtschaftssektor, in % des BIP</t>
  </si>
  <si>
    <t>FuE-Personal, Vollzeitäquivalente, insg., je 1.000 Einwohner</t>
  </si>
  <si>
    <t>FuE-Personal, Vollzeitäquivalente, Wirtschaftssektor, je 1.000 Einwohner</t>
  </si>
  <si>
    <t>FuE-Personal, Vollzeitäquivalente, Hochschulen, je 1.000 Einwohner</t>
  </si>
  <si>
    <t xml:space="preserve">Patentanmeldungen insg. je 1 Mio. Einwohner </t>
  </si>
  <si>
    <t>Patentanmeldungen, Hochschulen, je 1 Mio. Einwohner</t>
  </si>
  <si>
    <t>Patentanmeldungen insg. je 1.000 FuE-Beschäftigte (Vollzeitäquivalente )</t>
  </si>
  <si>
    <t>Patentanmeldungen Hochschulen je 1.000 FuE-Beschäftigte (Vollzeitäquivalente)</t>
  </si>
  <si>
    <t>Patentanmeldungen am Ort des Anmelders</t>
  </si>
  <si>
    <t>Innovationsindex des StaLa Baden-Württemberg</t>
  </si>
  <si>
    <t>Wertebereich 0-100; wird alle 2 Jahre erhoben. Werte für Länderaggregate (außer Deutschland) als mit Erwerbstätigenzahlen gewichteter Mittelwert</t>
  </si>
  <si>
    <t>Absolutzahlen</t>
  </si>
  <si>
    <t>FuE-Personal insgesamt, Vollzeitäquivalente</t>
  </si>
  <si>
    <t>FuE-Personal Wirtschaft, Vollzeitäquivalente</t>
  </si>
  <si>
    <t>FuE-Personal Hochschulen, Vollzeitäquivalente</t>
  </si>
  <si>
    <t>FuE-Personal, sonstige Bereiche, Vollzeitäquivalente</t>
  </si>
  <si>
    <t>Patente, insgesamt</t>
  </si>
  <si>
    <t>Abbildungen zum Indikatorenkapitel "Innovation"</t>
  </si>
  <si>
    <t>Indikatoren zu Hochschulen</t>
  </si>
  <si>
    <t>Studierende insgesamt je 1.000 Einwohner</t>
  </si>
  <si>
    <t>Die Angaben für Thüringen sind verzerrt durch den Umzug (2019) der "Internationalen Hochschule" nach Erfurt, die 110 Tsd. Studierende weltweit aufweist und überwiegend Kurse im Fernstudium anbietet.</t>
  </si>
  <si>
    <t>Ausländische Studierende in % aller MINT-Studierenden</t>
  </si>
  <si>
    <t>Prüfungen in MINT-Fächern in % aller bestandenen Prüfungen</t>
  </si>
  <si>
    <t>Ausgaben der Hochschulen 2022 je Einwohner, Westdeutschland ohne Berlin=100</t>
  </si>
  <si>
    <t>Ausgaben der Hochschulen 2022 in % des BIP</t>
  </si>
  <si>
    <t>Drittmitteleinnahmen der Hochschulen je wissenschaftl. Personal, Westdeutschland ohne Berlin=100</t>
  </si>
  <si>
    <t>Zahl der Hochschulen 2024 (absolut)</t>
  </si>
  <si>
    <t>Zahl der Hochschulen 2024 je 1 Mio. Einwohner</t>
  </si>
  <si>
    <t>Zahl der Forschungseinrichtungen 2024 (absolut)</t>
  </si>
  <si>
    <t>Zahl der Forschungseinrichtungen 2024 je 1 Mio. Einwohner</t>
  </si>
  <si>
    <t>Abbildungen zum Indikatorenkapitel "Hochschulen"</t>
  </si>
  <si>
    <t>Bildungsindikatoren</t>
  </si>
  <si>
    <t>Ausgaben für Bildung in % des BIP</t>
  </si>
  <si>
    <t>2024</t>
  </si>
  <si>
    <t>Ausgaben für Bildung beinhalten staatliche  Ausgaben für frühkindliche Bildung, Schulbildung, tertiäre Ausbildung sowie Ausgaben der Jugendhilfe.</t>
  </si>
  <si>
    <t>Ausgaben für Bildung je Einwohner 0-24 Jahre, Westdeutschland ohne Berlin=100</t>
  </si>
  <si>
    <t>Der Indikator unterzeichnet in der Tendenz die Bildungsausgaben, weil in der Bezugsgröße auch Personen enthalten sind, die nicht mehr im Bildungssystem sind. Die Angaben für die Stadtstaaten sind auch durch "Einpendler" ins Bildungssystem verzerrt.</t>
  </si>
  <si>
    <t>Punktezahl im INSM-Schulleistungsvergleich 2024, Westdeutschland ohne Berlin=100</t>
  </si>
  <si>
    <t>insgesamt</t>
  </si>
  <si>
    <t xml:space="preserve">"insgesamt" beinhaltet weitere Indikatoren wie Betreuungsquote, Aufwendungen für Schulen, Absolventenquoten etc. </t>
  </si>
  <si>
    <t>Schulabbsolventen nach Abschlussarten, in % aller Schulabgänger</t>
  </si>
  <si>
    <t>2023/24</t>
  </si>
  <si>
    <t>Allgemeine Hochschulreife/Fachhochschulreife</t>
  </si>
  <si>
    <t>In Niedersachsen erfolgte im Schuljahr 2019/20 der Übergang zum Abitur nach 13 Jahren, deswegen in diesem Jahr weniger Abiturienten als üblich (und folglich höhere Anteile der übrigen Schulabschlüsse an allen Schulabschlüssen).</t>
  </si>
  <si>
    <t>Abbildungen zum Indikatorenkapitel "Bildung"</t>
  </si>
  <si>
    <t>Zahl der Unternehmen je 1.000 Einwohner im erwerbsfähigen Alter (20-64 Jahre)</t>
  </si>
  <si>
    <t>Unternehmensgrößenstruktur (Anteile an allen Unternehmen in %)</t>
  </si>
  <si>
    <t>durchschnittliche Unternehmensgröße, alle Wirtschaftsbereiche</t>
  </si>
  <si>
    <t>durchnittliche Unternehmensgröße, Verarbeitendes Gewerbe</t>
  </si>
  <si>
    <t>Unternehmensneugründungen je 1.000 Einwohner im erwerbsfähigen Alter (20-64 Jahre)</t>
  </si>
  <si>
    <t>Unternehmensneugründungen je 100 bestehende Unternehmen</t>
  </si>
  <si>
    <t>Unternehmensaufgaben je 100 bestehende Unternehmen</t>
  </si>
  <si>
    <t>Saldo der Unternehmensneugründungen/-aufgaben je 1.000 Einwohner im erwerbsfähigen Alter (20-64 Jahre)</t>
  </si>
  <si>
    <t>Saldo der Unternehmensneugründungen/-aufgaben je 100 bestehende Unternehmen</t>
  </si>
  <si>
    <t>Start-up-Neugründungen (Schätzung) je 100.000 Einwohner</t>
  </si>
  <si>
    <t>start-up-Neugründungen in % aller Unternehmensgründungen 2023</t>
  </si>
  <si>
    <t>Start-up-Neugründungen sind nur auf Basis einer Stichprobe erhoben und unterschätzen daher die tatsächliche Zahl der neugegründeten Start-ups. Der tatsächliche Anteil an den Neugründungen dürfte deswegen höher ausfallen</t>
  </si>
  <si>
    <t>Zahl der bestehenden Start-ups (geschätzt) je 100.000 Einwohner</t>
  </si>
  <si>
    <t>Angaben zu Start-ups sind Schätzungen (start-up-Monitor)</t>
  </si>
  <si>
    <t>Übergabereife Unternehmen je 1.000 Unternehmen 2022 (Schätzung des IfM Bonn)</t>
  </si>
  <si>
    <t xml:space="preserve">Kriterien: 1. Familienunternehmen, 2. übergabewürdig (in Abh. von Eigenkapitalrendite/Unternehmerlohn), 3. übergabereif (in Abh. von Alter des Unternehmers) </t>
  </si>
  <si>
    <t>Selbständige 55-64 Jahre in % aller Selbständigen, 2023</t>
  </si>
  <si>
    <t>Selbständige mit Mitarbeitern</t>
  </si>
  <si>
    <t>Soloselbständige</t>
  </si>
  <si>
    <t>Die Zahl der Selbständigen&gt;55 Jahre gibt näherungsweise die Zahl der Unternehmen an, für die in den kommenden 10 Jahren eine Übernahme ansteht. Nicht enthalten sind Selbständige &gt;64 Jahre</t>
  </si>
  <si>
    <t>Zahl der Unternehmen, 2019=100</t>
  </si>
  <si>
    <t>Zahl der Unternehmen</t>
  </si>
  <si>
    <t>Abbildungen zum Indikatorenkapitel "Unternehmen"</t>
  </si>
  <si>
    <t>Indikatoren für den Sektor Staat</t>
  </si>
  <si>
    <t>Personal im öffentlichen Dienst (Vollzeitäquivalente) je 1.000 Einwohner, 2023</t>
  </si>
  <si>
    <t>Schätzung bei Bund/Sozialversicherung bezieht sich nur auf Umrechnung Köpfe in Vollzeitäquivalente</t>
  </si>
  <si>
    <t>Öffentlicher Dienst umfasst alle öffentlichen Arbeitgeber einschl. Extrahaushalte/nachgeordnete Behörden</t>
  </si>
  <si>
    <t>Bereinigte Ausgaben je Einwohner, Westdeutschland ohne Berlin=100, 2023</t>
  </si>
  <si>
    <t>Bereinigte Einnahmen je Einwohner, Westdeutschland ohne Berlin=100, 2023</t>
  </si>
  <si>
    <t>Steuern sind inklusive Umsatzsteuerzuweisungen von Ländern im Finanzkraftausgleich sowie Bundesergänzungszuweisungen, also nicht "originäre Steuerkraft"</t>
  </si>
  <si>
    <t>Die hohen Einnahmen der Kapitalrechnung in Ostdeutschland reflektieren ausschließlich die Zuweisungen von Dritten (also Bund und EU), da Zuführungen aus dem laufenden Haushalt (Land) bzw. aus dem Verwaltungshaushalt (Kommunen) hier nicht verbucht werden</t>
  </si>
  <si>
    <t>Öffentliche Ausgaben in % des BIP (Staatsquote), 2023</t>
  </si>
  <si>
    <t>Länder/Gemeinden</t>
  </si>
  <si>
    <t>Öffentliche Investitionen in % des BIP (Investitionsquote), 2023</t>
  </si>
  <si>
    <t>originäre Steuerkraft je Einwohner (Gemeindesteuern mit harmonisierten Realsteuersätzen), Westdeutschland ohne Berlin=100, 2023</t>
  </si>
  <si>
    <t>Öffentliche Verschuldung (Kern- und Extrahaushalte) in % des BIP, Land und Kommunen zusammen</t>
  </si>
  <si>
    <t>Öffentliche Verschuldung (Kern- und Extrahaushalte)je Einwohner, Land und Kommunen zusammen</t>
  </si>
  <si>
    <t>Anteil öffentliche Dienstleister/Gesundheitswesen/Erziehung und Unterricht an den Erwerbstätigen insgesamt</t>
  </si>
  <si>
    <t>Abbildungen zum Indikatorenkapitel "Staat"</t>
  </si>
  <si>
    <t>(alle Bereiche)</t>
  </si>
  <si>
    <t>Bereinigte Ausgaben insg. je Einwohner, Länder und Kommunen, Westdeutschland ohne Berlin=100, 2023</t>
  </si>
  <si>
    <t>Bereinigte Ausgaben der laufenden Rechnung je Einwohner, Länder und Kommunen, Westdeutschland ohne Berlin=100, 2023</t>
  </si>
  <si>
    <t>Personalausgaben Länder und Kommunen, Westdeutschland ohn Berlin=100, 2023</t>
  </si>
  <si>
    <t>Bereinigte Ausgaben der Kapitalrechnung (Investitionen) je Einwohner, Länder und Kommunen, Westdeutschland ohne Berlin=100, 2023</t>
  </si>
  <si>
    <t>Bereinigte Einnahmen insg. je Einwohner, Länder und Kommunen, Westdeutschland ohne Berlin=100, 2023</t>
  </si>
  <si>
    <t>Steuern und steuerähnliche Einnahmen je Einwohner, Länder und Kommunen, Westdeutschland ohne Berlin=100, 2023</t>
  </si>
  <si>
    <t>Anzahl der Stiftungen 2023</t>
  </si>
  <si>
    <t>Zusammensetzung Landtage 2025</t>
  </si>
  <si>
    <t>Mittelwerte, einwohnergewichtet</t>
  </si>
  <si>
    <t>Zweitstimmenanteile Bundestagswahl 2025</t>
  </si>
  <si>
    <t>Abbildungen zum Indikatorenkapitel "Sonstiges"</t>
  </si>
  <si>
    <t>je 100.000 Einwohner</t>
  </si>
  <si>
    <t>Zufriedenheitsindikatoren (1: positiv // 3: negativ)</t>
  </si>
  <si>
    <t>ungewichtet</t>
  </si>
  <si>
    <t>allgemeine Lebenszufriedenheit</t>
  </si>
  <si>
    <t>regionale Lebensbedingungen im Vergleich</t>
  </si>
  <si>
    <t>Bewertung der wirtschaftlichen Lage in der Region</t>
  </si>
  <si>
    <t>Beurteilung der eigenen wirtschaftlichen Lage</t>
  </si>
  <si>
    <t>künftige Perspektiven der Region allgemein</t>
  </si>
  <si>
    <t>künftige wirtschaftliche Perspektiven der Region</t>
  </si>
  <si>
    <t>Mittelwert (ausgewählte Indikatoren gleich gewichtet)</t>
  </si>
  <si>
    <t>gewichtet mit EW-Zahl</t>
  </si>
  <si>
    <t>Im Gleichwertigkeitsbericht 2024 der Bundesregierung wurden für jeden Landkreis Umfrageergebnisse zu einer Reihe von Fragen erhoben (im Durchschnitt 77 Interviews je Landkreis, geschichtet nach Alter/Geschlecht). Da Einwohnerproportionalität nicht gegeben ist, sind die Angaben zumindest in einwohnerstarken Landkreisen mit erhöhter Unsicherheit behaftet und möglicherweise nicht repräsentativ. Dementsprechend ist eine Aggregation zu Ländern bei Gewichtung mit den jeweiligen Einwohnerzahlen statistisch problematisch (die Zahlen werden hier dennoch ausgewiesen); sinnvoller erscheint die Verwendung ungewichteter Angaben; die Unterschiede sind allerdings eher gering. Weitere Fehlerquelle ist die Kategorisierung nach nur 3 Kategorien, was zu einer Verwischung von Unterschieden führt.</t>
  </si>
  <si>
    <t>Abbildungen zum Indikatorenkapitel "Zufriedenheit"</t>
  </si>
  <si>
    <t>Minimum/Maximum sowie Variationskoeffizient (Standardabweichung in Relation zum Mittelwert) für ausgewählte Indikatoren</t>
  </si>
  <si>
    <t>Zahl der Landkreise</t>
  </si>
  <si>
    <t>Bruttoinlandsprodukt je Arbeitsstunde der Erwerbstätigen, 2022, nominal</t>
  </si>
  <si>
    <t>Minimum in % des Landesdurchschnitts</t>
  </si>
  <si>
    <t>Maximum in % des Landesdurchschnitts</t>
  </si>
  <si>
    <t>Minimum in % des Bundesdurchschnitts</t>
  </si>
  <si>
    <t>Maximum in % des Bundesdurchschnitts</t>
  </si>
  <si>
    <t>Variationskoeffizient (gewichtet)</t>
  </si>
  <si>
    <t>Verfügbares Einkommen, je Einwohner 2022</t>
  </si>
  <si>
    <t>Verfügbares Einkommen, real, je Einwohner 2022 (Kaufkraft)</t>
  </si>
  <si>
    <t>Arbeitslosenquote 2024</t>
  </si>
  <si>
    <t>Minimum</t>
  </si>
  <si>
    <t>Maximum</t>
  </si>
  <si>
    <t>Variationskoeffizient (gewichtet mit Einwohnerzahl)</t>
  </si>
  <si>
    <t>Abbildungen zum Indikatorenkapitel "Binnendifferenzierung"</t>
  </si>
  <si>
    <t>Vergleichszahlen für Europäische Regionen (92 NUTS 1-Regionen)</t>
  </si>
  <si>
    <t>Indikator</t>
  </si>
  <si>
    <t>BIP in KKS je Einwohner</t>
  </si>
  <si>
    <t>Veränderung reales BIP je Einwohner</t>
  </si>
  <si>
    <t>Verfügbares Einkommen in KKS je Einwohner</t>
  </si>
  <si>
    <t>BIP (in KKS) je Erwerbstätigenstunde</t>
  </si>
  <si>
    <t>Arbeitslosenquote 20-64 Jahre</t>
  </si>
  <si>
    <t>Veränderung der Zahl der Erwerbstätigen</t>
  </si>
  <si>
    <t>Anteil der Erwerbstätigen im Verarbeitenden Gewerbe</t>
  </si>
  <si>
    <t>FuE-Ausgaben in % des BIP</t>
  </si>
  <si>
    <t>Bevölkerung 2023, 2000=100</t>
  </si>
  <si>
    <t>Beschäftigte mit tertiärer Ausbildung</t>
  </si>
  <si>
    <t xml:space="preserve">Beschäftigte in High-Tech-Sektoren </t>
  </si>
  <si>
    <t>Humanressourcen in Wissensintensiven Berufen/Branchen (HRST)</t>
  </si>
  <si>
    <t>EU27=100</t>
  </si>
  <si>
    <t>in %</t>
  </si>
  <si>
    <t>in % aller Erwerbstätigen</t>
  </si>
  <si>
    <t>in % aller Beschäftigten</t>
  </si>
  <si>
    <t>Durchschnitt 2019-2023</t>
  </si>
  <si>
    <t>EU</t>
  </si>
  <si>
    <t>European Union - 27 countries (from 2020)</t>
  </si>
  <si>
    <t>Deutschland (16)</t>
  </si>
  <si>
    <t>DE</t>
  </si>
  <si>
    <t>Baden-Württemberg</t>
  </si>
  <si>
    <t>Mecklenburg-Vorpommern</t>
  </si>
  <si>
    <t>Nordrhein-Westfalen</t>
  </si>
  <si>
    <t>Schleswig-Holstein</t>
  </si>
  <si>
    <t>NUTS 1-Regionen EU (76)</t>
  </si>
  <si>
    <t>BE</t>
  </si>
  <si>
    <t>Région de Bruxelles-Capitale/Brussels Hoofdstedelijk Gewest</t>
  </si>
  <si>
    <t>Vlaams Gewest</t>
  </si>
  <si>
    <t>Région wallonne</t>
  </si>
  <si>
    <t>BG</t>
  </si>
  <si>
    <t>Severna i Yugoiztochna Bulgaria</t>
  </si>
  <si>
    <t>Yugozapadna i Yuzhna tsentralna Bulgaria</t>
  </si>
  <si>
    <t>CZ</t>
  </si>
  <si>
    <t>Česko</t>
  </si>
  <si>
    <t>DK</t>
  </si>
  <si>
    <t>Denmark</t>
  </si>
  <si>
    <t>EE</t>
  </si>
  <si>
    <t>Eesti</t>
  </si>
  <si>
    <t>IE</t>
  </si>
  <si>
    <t>Ireland</t>
  </si>
  <si>
    <t>GR</t>
  </si>
  <si>
    <t>Attiki</t>
  </si>
  <si>
    <t>Nisia Aigaiou, Kriti</t>
  </si>
  <si>
    <t>Voreia Elláda</t>
  </si>
  <si>
    <t>Kentriki Elláda</t>
  </si>
  <si>
    <t>ES</t>
  </si>
  <si>
    <t>Noroeste</t>
  </si>
  <si>
    <t>Noreste</t>
  </si>
  <si>
    <t>Comunidad de Madrid</t>
  </si>
  <si>
    <t>Centro (ES)</t>
  </si>
  <si>
    <t>Este</t>
  </si>
  <si>
    <t>Sur</t>
  </si>
  <si>
    <t>Canarias</t>
  </si>
  <si>
    <t>FR</t>
  </si>
  <si>
    <t>Ile de France</t>
  </si>
  <si>
    <t>Centre — Val de Loire</t>
  </si>
  <si>
    <t>Bourgogne-Franche-Comté</t>
  </si>
  <si>
    <t>Normandie</t>
  </si>
  <si>
    <t>Hauts-de-France</t>
  </si>
  <si>
    <t>Grand Est</t>
  </si>
  <si>
    <t>Pays de la Loire</t>
  </si>
  <si>
    <t>Bretagne</t>
  </si>
  <si>
    <t>Nouvelle-Aquitaine</t>
  </si>
  <si>
    <t>Occitanie</t>
  </si>
  <si>
    <t>Auvergne-Rhône-Alpes</t>
  </si>
  <si>
    <t>Provence-Alpes-Côte d’Azur</t>
  </si>
  <si>
    <t>Corse</t>
  </si>
  <si>
    <t>RUP FR — Régions Ultrapériphériques Françaises</t>
  </si>
  <si>
    <t>HR</t>
  </si>
  <si>
    <t>Hrvatska</t>
  </si>
  <si>
    <t>IT</t>
  </si>
  <si>
    <t>Nord-Ovest</t>
  </si>
  <si>
    <t>Sud</t>
  </si>
  <si>
    <t>Isole</t>
  </si>
  <si>
    <t>Nord-Est</t>
  </si>
  <si>
    <t>Centro (IT)</t>
  </si>
  <si>
    <t>CY</t>
  </si>
  <si>
    <t>Kýpros</t>
  </si>
  <si>
    <t>LV</t>
  </si>
  <si>
    <t>Latvija</t>
  </si>
  <si>
    <t>LT</t>
  </si>
  <si>
    <t>Lietuva</t>
  </si>
  <si>
    <t>LU</t>
  </si>
  <si>
    <t>Luxembourg</t>
  </si>
  <si>
    <t>HU</t>
  </si>
  <si>
    <t>Közép-Magyarország</t>
  </si>
  <si>
    <t>Dunántúl</t>
  </si>
  <si>
    <t>Alföld és Észak</t>
  </si>
  <si>
    <t>MT</t>
  </si>
  <si>
    <t>Malta</t>
  </si>
  <si>
    <t>NL</t>
  </si>
  <si>
    <t>Noord-Nederland</t>
  </si>
  <si>
    <t>Oost-Nederland</t>
  </si>
  <si>
    <t>West-Nederland</t>
  </si>
  <si>
    <t>Zuid-Nederland</t>
  </si>
  <si>
    <t>AU</t>
  </si>
  <si>
    <t>Ostösterreich</t>
  </si>
  <si>
    <t>Südösterreich</t>
  </si>
  <si>
    <t>Westösterreich</t>
  </si>
  <si>
    <t>PL</t>
  </si>
  <si>
    <t>Makroregion południowy</t>
  </si>
  <si>
    <t>Makroregion północno-zachodni</t>
  </si>
  <si>
    <t>Makroregion południowo-zachodni</t>
  </si>
  <si>
    <t>Makroregion północny</t>
  </si>
  <si>
    <t>Makroregion centralny</t>
  </si>
  <si>
    <t>Makroregion wschodni</t>
  </si>
  <si>
    <t>Makroregion województwo mazowieckie</t>
  </si>
  <si>
    <t>PT</t>
  </si>
  <si>
    <t>Continente</t>
  </si>
  <si>
    <t>Região Autónoma dos Açores</t>
  </si>
  <si>
    <t>Região Autónoma da Madeira</t>
  </si>
  <si>
    <t>RO</t>
  </si>
  <si>
    <t>Macroregiunea Unu</t>
  </si>
  <si>
    <t>Macroregiunea Doi</t>
  </si>
  <si>
    <t>Macroregiunea Trei</t>
  </si>
  <si>
    <t>Macroregiunea Patru</t>
  </si>
  <si>
    <t>SI</t>
  </si>
  <si>
    <t>Slovenija</t>
  </si>
  <si>
    <t>SK</t>
  </si>
  <si>
    <t>Slovensko</t>
  </si>
  <si>
    <t>FI</t>
  </si>
  <si>
    <t>Manner-Suomi</t>
  </si>
  <si>
    <t>Åland</t>
  </si>
  <si>
    <t>SE</t>
  </si>
  <si>
    <t>Östra Sverige</t>
  </si>
  <si>
    <t>Södra Sverige</t>
  </si>
  <si>
    <t>Norra Sverige</t>
  </si>
  <si>
    <t>Länder (27)</t>
  </si>
  <si>
    <t>Belgium</t>
  </si>
  <si>
    <t>Bulgaria</t>
  </si>
  <si>
    <t>Czechia</t>
  </si>
  <si>
    <t>Germany</t>
  </si>
  <si>
    <t>Estonia</t>
  </si>
  <si>
    <t>Greece</t>
  </si>
  <si>
    <t>Spain</t>
  </si>
  <si>
    <t>France</t>
  </si>
  <si>
    <t>Croatia</t>
  </si>
  <si>
    <t>Italy</t>
  </si>
  <si>
    <t>Cyprus</t>
  </si>
  <si>
    <t>Latvia</t>
  </si>
  <si>
    <t>Lithuania</t>
  </si>
  <si>
    <t>Hungary</t>
  </si>
  <si>
    <t>Netherlands</t>
  </si>
  <si>
    <t>Austria</t>
  </si>
  <si>
    <t>Poland</t>
  </si>
  <si>
    <t>Portugal</t>
  </si>
  <si>
    <t>Romania</t>
  </si>
  <si>
    <t>Slovenia</t>
  </si>
  <si>
    <t>Slovakia</t>
  </si>
  <si>
    <t>Finland</t>
  </si>
  <si>
    <t>Sweden</t>
  </si>
  <si>
    <t>Arbeitslosenquote nach EU-Konzept nicht vergleichbar mit nationaler Arbeitslosenquote</t>
  </si>
  <si>
    <t>Abbildungen zum Indikatorenkapitel "EU-Vergleich"</t>
  </si>
  <si>
    <t>WD</t>
  </si>
  <si>
    <t>OD</t>
  </si>
  <si>
    <t>BB</t>
  </si>
  <si>
    <t>ST</t>
  </si>
  <si>
    <t>MV</t>
  </si>
  <si>
    <t>SN</t>
  </si>
  <si>
    <t>TH</t>
  </si>
  <si>
    <t>Stand: 13.8.2025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</si>
</sst>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0.0"/>
    <numFmt numFmtId="165" formatCode="_-* #,##0_-;\-* #,##0_-;_-* &quot;-&quot;??_-;_-@_-"/>
    <numFmt numFmtId="166" formatCode="_-* #,##0.0_-;\-* #,##0.0_-;_-* &quot;-&quot;??_-;_-@_-"/>
    <numFmt numFmtId="167" formatCode="0.000"/>
    <numFmt numFmtId="168" formatCode="0.000000"/>
    <numFmt numFmtId="169" formatCode="0.0000"/>
    <numFmt numFmtId="170" formatCode="_-* #,##0.000_-;\-* #,##0.000_-;_-* &quot;-&quot;??_-;_-@_-"/>
  </numFmts>
  <fonts count="18" x14ac:knownFonts="1">
    <font>
      <sz val="11"/>
      <color theme="1"/>
      <name val="Aptos Narrow"/>
      <family val="2"/>
      <scheme val="minor"/>
    </font>
    <font>
      <sz val="11"/>
      <color theme="1"/>
      <name val="Aptos Narrow"/>
      <family val="2"/>
      <scheme val="minor"/>
    </font>
    <font>
      <b/>
      <sz val="11"/>
      <color theme="1"/>
      <name val="Aptos Narrow"/>
      <family val="2"/>
      <scheme val="minor"/>
    </font>
    <font>
      <sz val="10"/>
      <color theme="1"/>
      <name val="Aptos Narrow"/>
      <family val="2"/>
      <scheme val="minor"/>
    </font>
    <font>
      <u/>
      <sz val="11"/>
      <color theme="10"/>
      <name val="Aptos Narrow"/>
      <family val="2"/>
      <scheme val="minor"/>
    </font>
    <font>
      <b/>
      <sz val="10"/>
      <color theme="1"/>
      <name val="Aptos Narrow"/>
      <family val="2"/>
      <scheme val="minor"/>
    </font>
    <font>
      <sz val="11"/>
      <name val="Aptos Narrow"/>
      <family val="2"/>
      <scheme val="minor"/>
    </font>
    <font>
      <sz val="11"/>
      <color rgb="FFFF0000"/>
      <name val="Aptos Narrow"/>
      <family val="2"/>
      <scheme val="minor"/>
    </font>
    <font>
      <sz val="11"/>
      <color theme="0"/>
      <name val="Aptos Narrow"/>
      <family val="2"/>
      <scheme val="minor"/>
    </font>
    <font>
      <sz val="11"/>
      <color theme="4"/>
      <name val="Aptos Narrow"/>
      <family val="2"/>
      <scheme val="minor"/>
    </font>
    <font>
      <i/>
      <sz val="11"/>
      <color theme="1"/>
      <name val="Aptos Narrow"/>
      <family val="2"/>
      <scheme val="minor"/>
    </font>
    <font>
      <sz val="10"/>
      <name val="Arial"/>
      <family val="2"/>
    </font>
    <font>
      <b/>
      <sz val="7"/>
      <name val="Arial"/>
      <family val="2"/>
    </font>
    <font>
      <sz val="7"/>
      <name val="Arial"/>
      <family val="2"/>
    </font>
    <font>
      <sz val="11"/>
      <color theme="1"/>
      <name val="Aptos Narrow"/>
      <family val="2"/>
    </font>
    <font>
      <b/>
      <sz val="11"/>
      <name val="Aptos Narrow"/>
      <family val="2"/>
      <scheme val="minor"/>
    </font>
    <font>
      <b/>
      <u/>
      <sz val="11"/>
      <name val="Aptos Narrow"/>
      <family val="2"/>
      <scheme val="minor"/>
    </font>
    <font>
      <u/>
      <sz val="11"/>
      <name val="Aptos Narrow"/>
      <family val="2"/>
      <scheme val="minor"/>
    </font>
  </fonts>
  <fills count="6">
    <fill>
      <patternFill patternType="none"/>
    </fill>
    <fill>
      <patternFill patternType="gray125"/>
    </fill>
    <fill>
      <patternFill patternType="solid">
        <fgColor theme="4" tint="0.79998168889431442"/>
        <bgColor indexed="64"/>
      </patternFill>
    </fill>
    <fill>
      <patternFill patternType="solid">
        <fgColor theme="3" tint="0.499984740745262"/>
        <bgColor indexed="64"/>
      </patternFill>
    </fill>
    <fill>
      <patternFill patternType="solid">
        <fgColor rgb="FF92D050"/>
        <bgColor indexed="64"/>
      </patternFill>
    </fill>
    <fill>
      <patternFill patternType="solid">
        <fgColor theme="0"/>
        <bgColor indexed="64"/>
      </patternFill>
    </fill>
  </fills>
  <borders count="1">
    <border>
      <left/>
      <right/>
      <top/>
      <bottom/>
      <diagonal/>
    </border>
  </borders>
  <cellStyleXfs count="5">
    <xf numFmtId="0" fontId="0" fillId="0" borderId="0"/>
    <xf numFmtId="43" fontId="1" fillId="0" borderId="0" applyFont="0" applyFill="0" applyBorder="0" applyAlignment="0" applyProtection="0"/>
    <xf numFmtId="0" fontId="4" fillId="0" borderId="0" applyNumberFormat="0" applyFill="0" applyBorder="0" applyAlignment="0" applyProtection="0"/>
    <xf numFmtId="0" fontId="1" fillId="0" borderId="0"/>
    <xf numFmtId="0" fontId="11" fillId="0" borderId="0"/>
  </cellStyleXfs>
  <cellXfs count="92">
    <xf numFmtId="0" fontId="0" fillId="0" borderId="0" xfId="0"/>
    <xf numFmtId="0" fontId="0" fillId="0" borderId="0" xfId="0" applyAlignment="1">
      <alignment wrapText="1"/>
    </xf>
    <xf numFmtId="0" fontId="3" fillId="0" borderId="0" xfId="0" applyFont="1" applyAlignment="1">
      <alignment wrapText="1"/>
    </xf>
    <xf numFmtId="164" fontId="0" fillId="0" borderId="0" xfId="0" applyNumberFormat="1"/>
    <xf numFmtId="0" fontId="2" fillId="0" borderId="0" xfId="0" applyFont="1"/>
    <xf numFmtId="165" fontId="0" fillId="0" borderId="0" xfId="1" applyNumberFormat="1" applyFont="1"/>
    <xf numFmtId="166" fontId="0" fillId="0" borderId="0" xfId="0" applyNumberFormat="1"/>
    <xf numFmtId="1" fontId="0" fillId="0" borderId="0" xfId="0" applyNumberFormat="1"/>
    <xf numFmtId="0" fontId="4" fillId="0" borderId="0" xfId="2"/>
    <xf numFmtId="164" fontId="0" fillId="0" borderId="0" xfId="0" applyNumberFormat="1" applyAlignment="1">
      <alignment horizontal="right"/>
    </xf>
    <xf numFmtId="2" fontId="0" fillId="0" borderId="0" xfId="0" applyNumberFormat="1"/>
    <xf numFmtId="0" fontId="0" fillId="0" borderId="0" xfId="0" applyAlignment="1">
      <alignment horizontal="right"/>
    </xf>
    <xf numFmtId="2" fontId="0" fillId="0" borderId="0" xfId="0" applyNumberFormat="1" applyAlignment="1">
      <alignment horizontal="right"/>
    </xf>
    <xf numFmtId="0" fontId="5" fillId="0" borderId="0" xfId="0" applyFont="1" applyAlignment="1">
      <alignment wrapText="1"/>
    </xf>
    <xf numFmtId="164" fontId="2" fillId="0" borderId="0" xfId="0" applyNumberFormat="1" applyFont="1"/>
    <xf numFmtId="1" fontId="2" fillId="0" borderId="0" xfId="0" applyNumberFormat="1" applyFont="1"/>
    <xf numFmtId="2" fontId="2" fillId="0" borderId="0" xfId="0" applyNumberFormat="1" applyFont="1"/>
    <xf numFmtId="164" fontId="2" fillId="0" borderId="0" xfId="0" applyNumberFormat="1" applyFont="1" applyAlignment="1">
      <alignment horizontal="right"/>
    </xf>
    <xf numFmtId="165" fontId="0" fillId="0" borderId="0" xfId="1" applyNumberFormat="1" applyFont="1" applyAlignment="1">
      <alignment horizontal="right"/>
    </xf>
    <xf numFmtId="166" fontId="0" fillId="0" borderId="0" xfId="0" applyNumberFormat="1" applyAlignment="1">
      <alignment horizontal="right"/>
    </xf>
    <xf numFmtId="164" fontId="0" fillId="0" borderId="0" xfId="1" applyNumberFormat="1" applyFont="1" applyAlignment="1">
      <alignment horizontal="right"/>
    </xf>
    <xf numFmtId="2" fontId="0" fillId="0" borderId="0" xfId="1" applyNumberFormat="1" applyFont="1" applyAlignment="1">
      <alignment horizontal="right"/>
    </xf>
    <xf numFmtId="164" fontId="1" fillId="0" borderId="0" xfId="3" applyNumberFormat="1"/>
    <xf numFmtId="0" fontId="3" fillId="0" borderId="0" xfId="0" applyFont="1" applyAlignment="1">
      <alignment horizontal="center" wrapText="1"/>
    </xf>
    <xf numFmtId="165" fontId="3" fillId="0" borderId="0" xfId="1" applyNumberFormat="1" applyFont="1" applyAlignment="1">
      <alignment horizontal="center" wrapText="1"/>
    </xf>
    <xf numFmtId="165" fontId="5" fillId="0" borderId="0" xfId="1" applyNumberFormat="1" applyFont="1" applyAlignment="1">
      <alignment horizontal="center" wrapText="1"/>
    </xf>
    <xf numFmtId="164" fontId="0" fillId="0" borderId="0" xfId="0" quotePrefix="1" applyNumberFormat="1" applyAlignment="1">
      <alignment horizontal="right"/>
    </xf>
    <xf numFmtId="164" fontId="0" fillId="0" borderId="0" xfId="0" applyNumberFormat="1" applyAlignment="1">
      <alignment horizontal="right" wrapText="1"/>
    </xf>
    <xf numFmtId="164" fontId="2" fillId="0" borderId="0" xfId="3" applyNumberFormat="1" applyFont="1"/>
    <xf numFmtId="165" fontId="2" fillId="0" borderId="0" xfId="1" applyNumberFormat="1" applyFont="1" applyAlignment="1">
      <alignment horizontal="left" wrapText="1"/>
    </xf>
    <xf numFmtId="165" fontId="0" fillId="0" borderId="0" xfId="0" applyNumberFormat="1"/>
    <xf numFmtId="165" fontId="2" fillId="0" borderId="0" xfId="1" applyNumberFormat="1" applyFont="1"/>
    <xf numFmtId="1" fontId="0" fillId="0" borderId="0" xfId="1" applyNumberFormat="1" applyFont="1"/>
    <xf numFmtId="165" fontId="0" fillId="0" borderId="0" xfId="0" applyNumberFormat="1" applyAlignment="1">
      <alignment horizontal="right"/>
    </xf>
    <xf numFmtId="1" fontId="0" fillId="0" borderId="0" xfId="0" applyNumberFormat="1" applyAlignment="1">
      <alignment horizontal="right"/>
    </xf>
    <xf numFmtId="1" fontId="2" fillId="0" borderId="0" xfId="1" applyNumberFormat="1" applyFont="1"/>
    <xf numFmtId="165" fontId="2" fillId="0" borderId="0" xfId="0" applyNumberFormat="1" applyFont="1"/>
    <xf numFmtId="1" fontId="0" fillId="0" borderId="0" xfId="1" applyNumberFormat="1" applyFont="1" applyAlignment="1">
      <alignment horizontal="right"/>
    </xf>
    <xf numFmtId="0" fontId="0" fillId="2" borderId="0" xfId="0" applyFill="1"/>
    <xf numFmtId="0" fontId="0" fillId="0" borderId="0" xfId="1" applyNumberFormat="1" applyFont="1"/>
    <xf numFmtId="0" fontId="6" fillId="0" borderId="0" xfId="0" applyFont="1"/>
    <xf numFmtId="0" fontId="3" fillId="0" borderId="0" xfId="0" applyFont="1" applyAlignment="1">
      <alignment horizontal="center" vertical="top" wrapText="1"/>
    </xf>
    <xf numFmtId="0" fontId="5" fillId="0" borderId="0" xfId="0" applyFont="1" applyAlignment="1">
      <alignment horizontal="center" vertical="top" wrapText="1"/>
    </xf>
    <xf numFmtId="165" fontId="3" fillId="0" borderId="0" xfId="1" applyNumberFormat="1" applyFont="1" applyAlignment="1">
      <alignment horizontal="center" vertical="top" wrapText="1"/>
    </xf>
    <xf numFmtId="165" fontId="5" fillId="0" borderId="0" xfId="1" applyNumberFormat="1" applyFont="1" applyAlignment="1">
      <alignment horizontal="center" vertical="top" wrapText="1"/>
    </xf>
    <xf numFmtId="0" fontId="0" fillId="0" borderId="0" xfId="0" applyAlignment="1">
      <alignment horizontal="center" vertical="top" wrapText="1"/>
    </xf>
    <xf numFmtId="0" fontId="2" fillId="0" borderId="0" xfId="0" applyFont="1" applyAlignment="1">
      <alignment horizontal="center" vertical="top" wrapText="1"/>
    </xf>
    <xf numFmtId="164" fontId="0" fillId="0" borderId="0" xfId="0" applyNumberFormat="1" applyAlignment="1">
      <alignment horizontal="center" vertical="top" wrapText="1"/>
    </xf>
    <xf numFmtId="164" fontId="0" fillId="0" borderId="0" xfId="0" applyNumberFormat="1" applyAlignment="1">
      <alignment vertical="top"/>
    </xf>
    <xf numFmtId="165" fontId="3" fillId="0" borderId="0" xfId="1" applyNumberFormat="1" applyFont="1" applyAlignment="1">
      <alignment horizontal="left" vertical="top" wrapText="1"/>
    </xf>
    <xf numFmtId="0" fontId="0" fillId="0" borderId="0" xfId="0" applyAlignment="1">
      <alignment horizontal="center" vertical="top"/>
    </xf>
    <xf numFmtId="0" fontId="0" fillId="3" borderId="0" xfId="0" applyFill="1"/>
    <xf numFmtId="49" fontId="3" fillId="0" borderId="0" xfId="0" applyNumberFormat="1" applyFont="1" applyAlignment="1">
      <alignment horizontal="center" vertical="top" wrapText="1"/>
    </xf>
    <xf numFmtId="167" fontId="0" fillId="0" borderId="0" xfId="0" applyNumberFormat="1"/>
    <xf numFmtId="0" fontId="0" fillId="4" borderId="0" xfId="0" applyFill="1"/>
    <xf numFmtId="0" fontId="0" fillId="0" borderId="0" xfId="0" quotePrefix="1"/>
    <xf numFmtId="0" fontId="0" fillId="0" borderId="0" xfId="0" applyAlignment="1">
      <alignment vertical="top" wrapText="1"/>
    </xf>
    <xf numFmtId="0" fontId="9" fillId="0" borderId="0" xfId="0" applyFont="1"/>
    <xf numFmtId="0" fontId="7" fillId="0" borderId="0" xfId="0" applyFont="1"/>
    <xf numFmtId="0" fontId="10" fillId="0" borderId="0" xfId="0" applyFont="1"/>
    <xf numFmtId="0" fontId="12" fillId="0" borderId="0" xfId="4" applyFont="1"/>
    <xf numFmtId="0" fontId="13" fillId="0" borderId="0" xfId="4" applyFont="1"/>
    <xf numFmtId="164" fontId="7" fillId="0" borderId="0" xfId="0" applyNumberFormat="1" applyFont="1"/>
    <xf numFmtId="0" fontId="8" fillId="0" borderId="0" xfId="0" applyFont="1"/>
    <xf numFmtId="0" fontId="8" fillId="0" borderId="0" xfId="0" applyFont="1" applyAlignment="1">
      <alignment wrapText="1"/>
    </xf>
    <xf numFmtId="1" fontId="8" fillId="0" borderId="0" xfId="0" applyNumberFormat="1" applyFont="1"/>
    <xf numFmtId="167" fontId="8" fillId="0" borderId="0" xfId="0" applyNumberFormat="1" applyFont="1"/>
    <xf numFmtId="0" fontId="8" fillId="5" borderId="0" xfId="0" applyFont="1" applyFill="1"/>
    <xf numFmtId="168" fontId="8" fillId="0" borderId="0" xfId="0" applyNumberFormat="1" applyFont="1"/>
    <xf numFmtId="2" fontId="8" fillId="0" borderId="0" xfId="0" applyNumberFormat="1" applyFont="1"/>
    <xf numFmtId="0" fontId="8" fillId="0" borderId="0" xfId="0" applyFont="1" applyAlignment="1">
      <alignment vertical="top" wrapText="1"/>
    </xf>
    <xf numFmtId="0" fontId="14" fillId="0" borderId="0" xfId="0" applyFont="1"/>
    <xf numFmtId="0" fontId="15" fillId="3" borderId="0" xfId="0" applyFont="1" applyFill="1"/>
    <xf numFmtId="0" fontId="15" fillId="0" borderId="0" xfId="0" applyFont="1"/>
    <xf numFmtId="0" fontId="16" fillId="2" borderId="0" xfId="2" applyFont="1" applyFill="1"/>
    <xf numFmtId="0" fontId="17" fillId="0" borderId="0" xfId="2" applyFont="1"/>
    <xf numFmtId="0" fontId="15" fillId="2" borderId="0" xfId="0" applyFont="1" applyFill="1"/>
    <xf numFmtId="0" fontId="17" fillId="0" borderId="0" xfId="2" applyFont="1" applyAlignment="1">
      <alignment wrapText="1"/>
    </xf>
    <xf numFmtId="0" fontId="15" fillId="2" borderId="0" xfId="2" applyFont="1" applyFill="1"/>
    <xf numFmtId="0" fontId="17" fillId="0" borderId="0" xfId="2" applyFont="1" applyFill="1"/>
    <xf numFmtId="0" fontId="3" fillId="0" borderId="0" xfId="0" applyFont="1"/>
    <xf numFmtId="0" fontId="5" fillId="0" borderId="0" xfId="0" applyFont="1"/>
    <xf numFmtId="165" fontId="3" fillId="0" borderId="0" xfId="1" applyNumberFormat="1" applyFont="1" applyAlignment="1">
      <alignment horizontal="center" vertical="top"/>
    </xf>
    <xf numFmtId="49" fontId="2" fillId="0" borderId="0" xfId="0" applyNumberFormat="1" applyFont="1" applyAlignment="1">
      <alignment horizontal="left"/>
    </xf>
    <xf numFmtId="49" fontId="2" fillId="0" borderId="0" xfId="0" applyNumberFormat="1" applyFont="1" applyAlignment="1">
      <alignment horizontal="left" wrapText="1"/>
    </xf>
    <xf numFmtId="0" fontId="6" fillId="3" borderId="0" xfId="0" applyFont="1" applyFill="1"/>
    <xf numFmtId="0" fontId="6" fillId="2" borderId="0" xfId="0" applyFont="1" applyFill="1"/>
    <xf numFmtId="169" fontId="0" fillId="0" borderId="0" xfId="0" applyNumberFormat="1"/>
    <xf numFmtId="43" fontId="0" fillId="0" borderId="0" xfId="0" applyNumberFormat="1" applyAlignment="1">
      <alignment horizontal="right"/>
    </xf>
    <xf numFmtId="0" fontId="16" fillId="0" borderId="0" xfId="2" applyFont="1"/>
    <xf numFmtId="0" fontId="16" fillId="0" borderId="0" xfId="2" applyFont="1" applyFill="1"/>
    <xf numFmtId="170" fontId="0" fillId="0" borderId="0" xfId="0" applyNumberFormat="1"/>
  </cellXfs>
  <cellStyles count="5">
    <cellStyle name="Komma" xfId="1" builtinId="3"/>
    <cellStyle name="Link" xfId="2" builtinId="8"/>
    <cellStyle name="Standard" xfId="0" builtinId="0"/>
    <cellStyle name="Standard 2" xfId="3" xr:uid="{1BF02685-12AC-466F-8C99-94CB7C68A3DA}"/>
    <cellStyle name="Standard_VorlageBS2010_TabellenReihe2_Stand29.9.10 2" xfId="4" xr:uid="{FE0B8C4F-E66F-4B2E-B0A0-78A280CBEC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5.xml"/><Relationship Id="rId68" Type="http://schemas.openxmlformats.org/officeDocument/2006/relationships/externalLink" Target="externalLinks/externalLink10.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8.xml"/><Relationship Id="rId5" Type="http://schemas.openxmlformats.org/officeDocument/2006/relationships/worksheet" Target="worksheets/sheet5.xml"/><Relationship Id="rId61" Type="http://schemas.openxmlformats.org/officeDocument/2006/relationships/externalLink" Target="externalLinks/externalLink3.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6.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microsoft.com/office/2017/10/relationships/person" Target="persons/perso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 Id="rId67" Type="http://schemas.openxmlformats.org/officeDocument/2006/relationships/externalLink" Target="externalLinks/externalLink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4.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2.xml"/><Relationship Id="rId65" Type="http://schemas.openxmlformats.org/officeDocument/2006/relationships/externalLink" Target="externalLinks/externalLink7.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3" Type="http://schemas.openxmlformats.org/officeDocument/2006/relationships/themeOverride" Target="../theme/themeOverride68.xml"/><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3" Type="http://schemas.openxmlformats.org/officeDocument/2006/relationships/themeOverride" Target="../theme/themeOverride69.xml"/><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3" Type="http://schemas.openxmlformats.org/officeDocument/2006/relationships/themeOverride" Target="../theme/themeOverride70.xml"/><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3" Type="http://schemas.openxmlformats.org/officeDocument/2006/relationships/themeOverride" Target="../theme/themeOverride71.xml"/><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3" Type="http://schemas.openxmlformats.org/officeDocument/2006/relationships/themeOverride" Target="../theme/themeOverride72.xml"/><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3" Type="http://schemas.openxmlformats.org/officeDocument/2006/relationships/themeOverride" Target="../theme/themeOverride73.xml"/><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3" Type="http://schemas.openxmlformats.org/officeDocument/2006/relationships/themeOverride" Target="../theme/themeOverride74.xml"/><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3" Type="http://schemas.openxmlformats.org/officeDocument/2006/relationships/themeOverride" Target="../theme/themeOverride75.xml"/><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3" Type="http://schemas.openxmlformats.org/officeDocument/2006/relationships/themeOverride" Target="../theme/themeOverride76.xml"/><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3" Type="http://schemas.openxmlformats.org/officeDocument/2006/relationships/themeOverride" Target="../theme/themeOverride77.xml"/><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3" Type="http://schemas.openxmlformats.org/officeDocument/2006/relationships/themeOverride" Target="../theme/themeOverride78.xml"/><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3" Type="http://schemas.openxmlformats.org/officeDocument/2006/relationships/themeOverride" Target="../theme/themeOverride79.xml"/><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3" Type="http://schemas.openxmlformats.org/officeDocument/2006/relationships/themeOverride" Target="../theme/themeOverride80.xml"/><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3" Type="http://schemas.openxmlformats.org/officeDocument/2006/relationships/themeOverride" Target="../theme/themeOverride81.xml"/><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3" Type="http://schemas.openxmlformats.org/officeDocument/2006/relationships/themeOverride" Target="../theme/themeOverride82.xml"/><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3" Type="http://schemas.openxmlformats.org/officeDocument/2006/relationships/themeOverride" Target="../theme/themeOverride83.xml"/><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3" Type="http://schemas.openxmlformats.org/officeDocument/2006/relationships/themeOverride" Target="../theme/themeOverride84.xml"/><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3" Type="http://schemas.openxmlformats.org/officeDocument/2006/relationships/themeOverride" Target="../theme/themeOverride85.xml"/><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3" Type="http://schemas.openxmlformats.org/officeDocument/2006/relationships/themeOverride" Target="../theme/themeOverride86.xml"/><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3" Type="http://schemas.openxmlformats.org/officeDocument/2006/relationships/themeOverride" Target="../theme/themeOverride87.xml"/><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3" Type="http://schemas.openxmlformats.org/officeDocument/2006/relationships/themeOverride" Target="../theme/themeOverride88.xml"/><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3" Type="http://schemas.openxmlformats.org/officeDocument/2006/relationships/themeOverride" Target="../theme/themeOverride89.xml"/><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3" Type="http://schemas.openxmlformats.org/officeDocument/2006/relationships/themeOverride" Target="../theme/themeOverride90.xml"/><Relationship Id="rId2" Type="http://schemas.microsoft.com/office/2011/relationships/chartColorStyle" Target="colors128.xml"/><Relationship Id="rId1" Type="http://schemas.microsoft.com/office/2011/relationships/chartStyle" Target="style128.xml"/></Relationships>
</file>

<file path=xl/charts/_rels/chart129.xml.rels><?xml version="1.0" encoding="UTF-8" standalone="yes"?>
<Relationships xmlns="http://schemas.openxmlformats.org/package/2006/relationships"><Relationship Id="rId3" Type="http://schemas.openxmlformats.org/officeDocument/2006/relationships/themeOverride" Target="../theme/themeOverride91.xml"/><Relationship Id="rId2" Type="http://schemas.microsoft.com/office/2011/relationships/chartColorStyle" Target="colors129.xml"/><Relationship Id="rId1" Type="http://schemas.microsoft.com/office/2011/relationships/chartStyle" Target="style129.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3" Type="http://schemas.openxmlformats.org/officeDocument/2006/relationships/themeOverride" Target="../theme/themeOverride92.xml"/><Relationship Id="rId2" Type="http://schemas.microsoft.com/office/2011/relationships/chartColorStyle" Target="colors130.xml"/><Relationship Id="rId1" Type="http://schemas.microsoft.com/office/2011/relationships/chartStyle" Target="style130.xml"/></Relationships>
</file>

<file path=xl/charts/_rels/chart131.xml.rels><?xml version="1.0" encoding="UTF-8" standalone="yes"?>
<Relationships xmlns="http://schemas.openxmlformats.org/package/2006/relationships"><Relationship Id="rId3" Type="http://schemas.openxmlformats.org/officeDocument/2006/relationships/themeOverride" Target="../theme/themeOverride93.xml"/><Relationship Id="rId2" Type="http://schemas.microsoft.com/office/2011/relationships/chartColorStyle" Target="colors131.xml"/><Relationship Id="rId1" Type="http://schemas.microsoft.com/office/2011/relationships/chartStyle" Target="style131.xml"/></Relationships>
</file>

<file path=xl/charts/_rels/chart132.xml.rels><?xml version="1.0" encoding="UTF-8" standalone="yes"?>
<Relationships xmlns="http://schemas.openxmlformats.org/package/2006/relationships"><Relationship Id="rId3" Type="http://schemas.openxmlformats.org/officeDocument/2006/relationships/themeOverride" Target="../theme/themeOverride94.xml"/><Relationship Id="rId2" Type="http://schemas.microsoft.com/office/2011/relationships/chartColorStyle" Target="colors132.xml"/><Relationship Id="rId1" Type="http://schemas.microsoft.com/office/2011/relationships/chartStyle" Target="style132.xml"/></Relationships>
</file>

<file path=xl/charts/_rels/chart133.xml.rels><?xml version="1.0" encoding="UTF-8" standalone="yes"?>
<Relationships xmlns="http://schemas.openxmlformats.org/package/2006/relationships"><Relationship Id="rId2" Type="http://schemas.microsoft.com/office/2011/relationships/chartColorStyle" Target="colors133.xml"/><Relationship Id="rId1" Type="http://schemas.microsoft.com/office/2011/relationships/chartStyle" Target="style133.xml"/></Relationships>
</file>

<file path=xl/charts/_rels/chart134.xml.rels><?xml version="1.0" encoding="UTF-8" standalone="yes"?>
<Relationships xmlns="http://schemas.openxmlformats.org/package/2006/relationships"><Relationship Id="rId2" Type="http://schemas.microsoft.com/office/2011/relationships/chartColorStyle" Target="colors134.xml"/><Relationship Id="rId1" Type="http://schemas.microsoft.com/office/2011/relationships/chartStyle" Target="style134.xml"/></Relationships>
</file>

<file path=xl/charts/_rels/chart135.xml.rels><?xml version="1.0" encoding="UTF-8" standalone="yes"?>
<Relationships xmlns="http://schemas.openxmlformats.org/package/2006/relationships"><Relationship Id="rId3" Type="http://schemas.openxmlformats.org/officeDocument/2006/relationships/themeOverride" Target="../theme/themeOverride95.xml"/><Relationship Id="rId2" Type="http://schemas.microsoft.com/office/2011/relationships/chartColorStyle" Target="colors135.xml"/><Relationship Id="rId1" Type="http://schemas.microsoft.com/office/2011/relationships/chartStyle" Target="style135.xml"/></Relationships>
</file>

<file path=xl/charts/_rels/chart136.xml.rels><?xml version="1.0" encoding="UTF-8" standalone="yes"?>
<Relationships xmlns="http://schemas.openxmlformats.org/package/2006/relationships"><Relationship Id="rId3" Type="http://schemas.openxmlformats.org/officeDocument/2006/relationships/themeOverride" Target="../theme/themeOverride96.xml"/><Relationship Id="rId2" Type="http://schemas.microsoft.com/office/2011/relationships/chartColorStyle" Target="colors136.xml"/><Relationship Id="rId1" Type="http://schemas.microsoft.com/office/2011/relationships/chartStyle" Target="style136.xml"/></Relationships>
</file>

<file path=xl/charts/_rels/chart137.xml.rels><?xml version="1.0" encoding="UTF-8" standalone="yes"?>
<Relationships xmlns="http://schemas.openxmlformats.org/package/2006/relationships"><Relationship Id="rId3" Type="http://schemas.openxmlformats.org/officeDocument/2006/relationships/themeOverride" Target="../theme/themeOverride97.xml"/><Relationship Id="rId2" Type="http://schemas.microsoft.com/office/2011/relationships/chartColorStyle" Target="colors137.xml"/><Relationship Id="rId1" Type="http://schemas.microsoft.com/office/2011/relationships/chartStyle" Target="style137.xml"/></Relationships>
</file>

<file path=xl/charts/_rels/chart138.xml.rels><?xml version="1.0" encoding="UTF-8" standalone="yes"?>
<Relationships xmlns="http://schemas.openxmlformats.org/package/2006/relationships"><Relationship Id="rId3" Type="http://schemas.openxmlformats.org/officeDocument/2006/relationships/themeOverride" Target="../theme/themeOverride98.xml"/><Relationship Id="rId2" Type="http://schemas.microsoft.com/office/2011/relationships/chartColorStyle" Target="colors138.xml"/><Relationship Id="rId1" Type="http://schemas.microsoft.com/office/2011/relationships/chartStyle" Target="style138.xml"/></Relationships>
</file>

<file path=xl/charts/_rels/chart139.xml.rels><?xml version="1.0" encoding="UTF-8" standalone="yes"?>
<Relationships xmlns="http://schemas.openxmlformats.org/package/2006/relationships"><Relationship Id="rId3" Type="http://schemas.openxmlformats.org/officeDocument/2006/relationships/themeOverride" Target="../theme/themeOverride99.xml"/><Relationship Id="rId2" Type="http://schemas.microsoft.com/office/2011/relationships/chartColorStyle" Target="colors139.xml"/><Relationship Id="rId1" Type="http://schemas.microsoft.com/office/2011/relationships/chartStyle" Target="style139.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4.xml"/><Relationship Id="rId1" Type="http://schemas.microsoft.com/office/2011/relationships/chartStyle" Target="style14.xml"/></Relationships>
</file>

<file path=xl/charts/_rels/chart140.xml.rels><?xml version="1.0" encoding="UTF-8" standalone="yes"?>
<Relationships xmlns="http://schemas.openxmlformats.org/package/2006/relationships"><Relationship Id="rId3" Type="http://schemas.openxmlformats.org/officeDocument/2006/relationships/themeOverride" Target="../theme/themeOverride100.xml"/><Relationship Id="rId2" Type="http://schemas.microsoft.com/office/2011/relationships/chartColorStyle" Target="colors140.xml"/><Relationship Id="rId1" Type="http://schemas.microsoft.com/office/2011/relationships/chartStyle" Target="style140.xml"/></Relationships>
</file>

<file path=xl/charts/_rels/chart141.xml.rels><?xml version="1.0" encoding="UTF-8" standalone="yes"?>
<Relationships xmlns="http://schemas.openxmlformats.org/package/2006/relationships"><Relationship Id="rId3" Type="http://schemas.openxmlformats.org/officeDocument/2006/relationships/themeOverride" Target="../theme/themeOverride101.xml"/><Relationship Id="rId2" Type="http://schemas.microsoft.com/office/2011/relationships/chartColorStyle" Target="colors141.xml"/><Relationship Id="rId1" Type="http://schemas.microsoft.com/office/2011/relationships/chartStyle" Target="style141.xml"/></Relationships>
</file>

<file path=xl/charts/_rels/chart142.xml.rels><?xml version="1.0" encoding="UTF-8" standalone="yes"?>
<Relationships xmlns="http://schemas.openxmlformats.org/package/2006/relationships"><Relationship Id="rId3" Type="http://schemas.openxmlformats.org/officeDocument/2006/relationships/themeOverride" Target="../theme/themeOverride102.xml"/><Relationship Id="rId2" Type="http://schemas.microsoft.com/office/2011/relationships/chartColorStyle" Target="colors142.xml"/><Relationship Id="rId1" Type="http://schemas.microsoft.com/office/2011/relationships/chartStyle" Target="style142.xml"/></Relationships>
</file>

<file path=xl/charts/_rels/chart143.xml.rels><?xml version="1.0" encoding="UTF-8" standalone="yes"?>
<Relationships xmlns="http://schemas.openxmlformats.org/package/2006/relationships"><Relationship Id="rId3" Type="http://schemas.openxmlformats.org/officeDocument/2006/relationships/themeOverride" Target="../theme/themeOverride103.xml"/><Relationship Id="rId2" Type="http://schemas.microsoft.com/office/2011/relationships/chartColorStyle" Target="colors143.xml"/><Relationship Id="rId1" Type="http://schemas.microsoft.com/office/2011/relationships/chartStyle" Target="style143.xml"/></Relationships>
</file>

<file path=xl/charts/_rels/chart144.xml.rels><?xml version="1.0" encoding="UTF-8" standalone="yes"?>
<Relationships xmlns="http://schemas.openxmlformats.org/package/2006/relationships"><Relationship Id="rId3" Type="http://schemas.openxmlformats.org/officeDocument/2006/relationships/themeOverride" Target="../theme/themeOverride104.xml"/><Relationship Id="rId2" Type="http://schemas.microsoft.com/office/2011/relationships/chartColorStyle" Target="colors144.xml"/><Relationship Id="rId1" Type="http://schemas.microsoft.com/office/2011/relationships/chartStyle" Target="style144.xml"/></Relationships>
</file>

<file path=xl/charts/_rels/chart145.xml.rels><?xml version="1.0" encoding="UTF-8" standalone="yes"?>
<Relationships xmlns="http://schemas.openxmlformats.org/package/2006/relationships"><Relationship Id="rId3" Type="http://schemas.openxmlformats.org/officeDocument/2006/relationships/themeOverride" Target="../theme/themeOverride105.xml"/><Relationship Id="rId2" Type="http://schemas.microsoft.com/office/2011/relationships/chartColorStyle" Target="colors145.xml"/><Relationship Id="rId1" Type="http://schemas.microsoft.com/office/2011/relationships/chartStyle" Target="style145.xml"/></Relationships>
</file>

<file path=xl/charts/_rels/chart146.xml.rels><?xml version="1.0" encoding="UTF-8" standalone="yes"?>
<Relationships xmlns="http://schemas.openxmlformats.org/package/2006/relationships"><Relationship Id="rId3" Type="http://schemas.openxmlformats.org/officeDocument/2006/relationships/themeOverride" Target="../theme/themeOverride106.xml"/><Relationship Id="rId2" Type="http://schemas.microsoft.com/office/2011/relationships/chartColorStyle" Target="colors146.xml"/><Relationship Id="rId1" Type="http://schemas.microsoft.com/office/2011/relationships/chartStyle" Target="style146.xml"/></Relationships>
</file>

<file path=xl/charts/_rels/chart147.xml.rels><?xml version="1.0" encoding="UTF-8" standalone="yes"?>
<Relationships xmlns="http://schemas.openxmlformats.org/package/2006/relationships"><Relationship Id="rId3" Type="http://schemas.openxmlformats.org/officeDocument/2006/relationships/themeOverride" Target="../theme/themeOverride107.xml"/><Relationship Id="rId2" Type="http://schemas.microsoft.com/office/2011/relationships/chartColorStyle" Target="colors147.xml"/><Relationship Id="rId1" Type="http://schemas.microsoft.com/office/2011/relationships/chartStyle" Target="style147.xml"/></Relationships>
</file>

<file path=xl/charts/_rels/chart148.xml.rels><?xml version="1.0" encoding="UTF-8" standalone="yes"?>
<Relationships xmlns="http://schemas.openxmlformats.org/package/2006/relationships"><Relationship Id="rId3" Type="http://schemas.openxmlformats.org/officeDocument/2006/relationships/themeOverride" Target="../theme/themeOverride108.xml"/><Relationship Id="rId2" Type="http://schemas.microsoft.com/office/2011/relationships/chartColorStyle" Target="colors148.xml"/><Relationship Id="rId1" Type="http://schemas.microsoft.com/office/2011/relationships/chartStyle" Target="style148.xml"/></Relationships>
</file>

<file path=xl/charts/_rels/chart149.xml.rels><?xml version="1.0" encoding="UTF-8" standalone="yes"?>
<Relationships xmlns="http://schemas.openxmlformats.org/package/2006/relationships"><Relationship Id="rId2" Type="http://schemas.microsoft.com/office/2011/relationships/chartColorStyle" Target="colors149.xml"/><Relationship Id="rId1" Type="http://schemas.microsoft.com/office/2011/relationships/chartStyle" Target="style149.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50.xml.rels><?xml version="1.0" encoding="UTF-8" standalone="yes"?>
<Relationships xmlns="http://schemas.openxmlformats.org/package/2006/relationships"><Relationship Id="rId2" Type="http://schemas.microsoft.com/office/2011/relationships/chartColorStyle" Target="colors150.xml"/><Relationship Id="rId1" Type="http://schemas.microsoft.com/office/2011/relationships/chartStyle" Target="style150.xml"/></Relationships>
</file>

<file path=xl/charts/_rels/chart151.xml.rels><?xml version="1.0" encoding="UTF-8" standalone="yes"?>
<Relationships xmlns="http://schemas.openxmlformats.org/package/2006/relationships"><Relationship Id="rId3" Type="http://schemas.openxmlformats.org/officeDocument/2006/relationships/themeOverride" Target="../theme/themeOverride109.xml"/><Relationship Id="rId2" Type="http://schemas.microsoft.com/office/2011/relationships/chartColorStyle" Target="colors151.xml"/><Relationship Id="rId1" Type="http://schemas.microsoft.com/office/2011/relationships/chartStyle" Target="style151.xml"/></Relationships>
</file>

<file path=xl/charts/_rels/chart152.xml.rels><?xml version="1.0" encoding="UTF-8" standalone="yes"?>
<Relationships xmlns="http://schemas.openxmlformats.org/package/2006/relationships"><Relationship Id="rId3" Type="http://schemas.openxmlformats.org/officeDocument/2006/relationships/themeOverride" Target="../theme/themeOverride110.xml"/><Relationship Id="rId2" Type="http://schemas.microsoft.com/office/2011/relationships/chartColorStyle" Target="colors152.xml"/><Relationship Id="rId1" Type="http://schemas.microsoft.com/office/2011/relationships/chartStyle" Target="style152.xml"/></Relationships>
</file>

<file path=xl/charts/_rels/chart153.xml.rels><?xml version="1.0" encoding="UTF-8" standalone="yes"?>
<Relationships xmlns="http://schemas.openxmlformats.org/package/2006/relationships"><Relationship Id="rId3" Type="http://schemas.openxmlformats.org/officeDocument/2006/relationships/themeOverride" Target="../theme/themeOverride111.xml"/><Relationship Id="rId2" Type="http://schemas.microsoft.com/office/2011/relationships/chartColorStyle" Target="colors153.xml"/><Relationship Id="rId1" Type="http://schemas.microsoft.com/office/2011/relationships/chartStyle" Target="style153.xml"/></Relationships>
</file>

<file path=xl/charts/_rels/chart154.xml.rels><?xml version="1.0" encoding="UTF-8" standalone="yes"?>
<Relationships xmlns="http://schemas.openxmlformats.org/package/2006/relationships"><Relationship Id="rId3" Type="http://schemas.openxmlformats.org/officeDocument/2006/relationships/themeOverride" Target="../theme/themeOverride112.xml"/><Relationship Id="rId2" Type="http://schemas.microsoft.com/office/2011/relationships/chartColorStyle" Target="colors154.xml"/><Relationship Id="rId1" Type="http://schemas.microsoft.com/office/2011/relationships/chartStyle" Target="style154.xml"/></Relationships>
</file>

<file path=xl/charts/_rels/chart155.xml.rels><?xml version="1.0" encoding="UTF-8" standalone="yes"?>
<Relationships xmlns="http://schemas.openxmlformats.org/package/2006/relationships"><Relationship Id="rId3" Type="http://schemas.openxmlformats.org/officeDocument/2006/relationships/themeOverride" Target="../theme/themeOverride113.xml"/><Relationship Id="rId2" Type="http://schemas.microsoft.com/office/2011/relationships/chartColorStyle" Target="colors155.xml"/><Relationship Id="rId1" Type="http://schemas.microsoft.com/office/2011/relationships/chartStyle" Target="style155.xml"/></Relationships>
</file>

<file path=xl/charts/_rels/chart156.xml.rels><?xml version="1.0" encoding="UTF-8" standalone="yes"?>
<Relationships xmlns="http://schemas.openxmlformats.org/package/2006/relationships"><Relationship Id="rId3" Type="http://schemas.openxmlformats.org/officeDocument/2006/relationships/themeOverride" Target="../theme/themeOverride114.xml"/><Relationship Id="rId2" Type="http://schemas.microsoft.com/office/2011/relationships/chartColorStyle" Target="colors156.xml"/><Relationship Id="rId1" Type="http://schemas.microsoft.com/office/2011/relationships/chartStyle" Target="style156.xml"/></Relationships>
</file>

<file path=xl/charts/_rels/chart157.xml.rels><?xml version="1.0" encoding="UTF-8" standalone="yes"?>
<Relationships xmlns="http://schemas.openxmlformats.org/package/2006/relationships"><Relationship Id="rId3" Type="http://schemas.openxmlformats.org/officeDocument/2006/relationships/themeOverride" Target="../theme/themeOverride115.xml"/><Relationship Id="rId2" Type="http://schemas.microsoft.com/office/2011/relationships/chartColorStyle" Target="colors157.xml"/><Relationship Id="rId1" Type="http://schemas.microsoft.com/office/2011/relationships/chartStyle" Target="style157.xml"/></Relationships>
</file>

<file path=xl/charts/_rels/chart158.xml.rels><?xml version="1.0" encoding="UTF-8" standalone="yes"?>
<Relationships xmlns="http://schemas.openxmlformats.org/package/2006/relationships"><Relationship Id="rId3" Type="http://schemas.openxmlformats.org/officeDocument/2006/relationships/themeOverride" Target="../theme/themeOverride116.xml"/><Relationship Id="rId2" Type="http://schemas.microsoft.com/office/2011/relationships/chartColorStyle" Target="colors158.xml"/><Relationship Id="rId1" Type="http://schemas.microsoft.com/office/2011/relationships/chartStyle" Target="style158.xml"/></Relationships>
</file>

<file path=xl/charts/_rels/chart159.xml.rels><?xml version="1.0" encoding="UTF-8" standalone="yes"?>
<Relationships xmlns="http://schemas.openxmlformats.org/package/2006/relationships"><Relationship Id="rId2" Type="http://schemas.microsoft.com/office/2011/relationships/chartColorStyle" Target="colors159.xml"/><Relationship Id="rId1" Type="http://schemas.microsoft.com/office/2011/relationships/chartStyle" Target="style159.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60.xml.rels><?xml version="1.0" encoding="UTF-8" standalone="yes"?>
<Relationships xmlns="http://schemas.openxmlformats.org/package/2006/relationships"><Relationship Id="rId2" Type="http://schemas.microsoft.com/office/2011/relationships/chartColorStyle" Target="colors160.xml"/><Relationship Id="rId1" Type="http://schemas.microsoft.com/office/2011/relationships/chartStyle" Target="style160.xml"/></Relationships>
</file>

<file path=xl/charts/_rels/chart161.xml.rels><?xml version="1.0" encoding="UTF-8" standalone="yes"?>
<Relationships xmlns="http://schemas.openxmlformats.org/package/2006/relationships"><Relationship Id="rId3" Type="http://schemas.openxmlformats.org/officeDocument/2006/relationships/themeOverride" Target="../theme/themeOverride117.xml"/><Relationship Id="rId2" Type="http://schemas.microsoft.com/office/2011/relationships/chartColorStyle" Target="colors161.xml"/><Relationship Id="rId1" Type="http://schemas.microsoft.com/office/2011/relationships/chartStyle" Target="style161.xml"/></Relationships>
</file>

<file path=xl/charts/_rels/chart162.xml.rels><?xml version="1.0" encoding="UTF-8" standalone="yes"?>
<Relationships xmlns="http://schemas.openxmlformats.org/package/2006/relationships"><Relationship Id="rId3" Type="http://schemas.openxmlformats.org/officeDocument/2006/relationships/themeOverride" Target="../theme/themeOverride118.xml"/><Relationship Id="rId2" Type="http://schemas.microsoft.com/office/2011/relationships/chartColorStyle" Target="colors162.xml"/><Relationship Id="rId1" Type="http://schemas.microsoft.com/office/2011/relationships/chartStyle" Target="style162.xml"/></Relationships>
</file>

<file path=xl/charts/_rels/chart163.xml.rels><?xml version="1.0" encoding="UTF-8" standalone="yes"?>
<Relationships xmlns="http://schemas.openxmlformats.org/package/2006/relationships"><Relationship Id="rId3" Type="http://schemas.openxmlformats.org/officeDocument/2006/relationships/themeOverride" Target="../theme/themeOverride119.xml"/><Relationship Id="rId2" Type="http://schemas.microsoft.com/office/2011/relationships/chartColorStyle" Target="colors163.xml"/><Relationship Id="rId1" Type="http://schemas.microsoft.com/office/2011/relationships/chartStyle" Target="style163.xml"/></Relationships>
</file>

<file path=xl/charts/_rels/chart164.xml.rels><?xml version="1.0" encoding="UTF-8" standalone="yes"?>
<Relationships xmlns="http://schemas.openxmlformats.org/package/2006/relationships"><Relationship Id="rId3" Type="http://schemas.openxmlformats.org/officeDocument/2006/relationships/themeOverride" Target="../theme/themeOverride120.xml"/><Relationship Id="rId2" Type="http://schemas.microsoft.com/office/2011/relationships/chartColorStyle" Target="colors164.xml"/><Relationship Id="rId1" Type="http://schemas.microsoft.com/office/2011/relationships/chartStyle" Target="style164.xml"/></Relationships>
</file>

<file path=xl/charts/_rels/chart165.xml.rels><?xml version="1.0" encoding="UTF-8" standalone="yes"?>
<Relationships xmlns="http://schemas.openxmlformats.org/package/2006/relationships"><Relationship Id="rId3" Type="http://schemas.openxmlformats.org/officeDocument/2006/relationships/themeOverride" Target="../theme/themeOverride121.xml"/><Relationship Id="rId2" Type="http://schemas.microsoft.com/office/2011/relationships/chartColorStyle" Target="colors165.xml"/><Relationship Id="rId1" Type="http://schemas.microsoft.com/office/2011/relationships/chartStyle" Target="style165.xml"/></Relationships>
</file>

<file path=xl/charts/_rels/chart166.xml.rels><?xml version="1.0" encoding="UTF-8" standalone="yes"?>
<Relationships xmlns="http://schemas.openxmlformats.org/package/2006/relationships"><Relationship Id="rId3" Type="http://schemas.openxmlformats.org/officeDocument/2006/relationships/themeOverride" Target="../theme/themeOverride122.xml"/><Relationship Id="rId2" Type="http://schemas.microsoft.com/office/2011/relationships/chartColorStyle" Target="colors166.xml"/><Relationship Id="rId1" Type="http://schemas.microsoft.com/office/2011/relationships/chartStyle" Target="style166.xml"/></Relationships>
</file>

<file path=xl/charts/_rels/chart167.xml.rels><?xml version="1.0" encoding="UTF-8" standalone="yes"?>
<Relationships xmlns="http://schemas.openxmlformats.org/package/2006/relationships"><Relationship Id="rId3" Type="http://schemas.openxmlformats.org/officeDocument/2006/relationships/themeOverride" Target="../theme/themeOverride123.xml"/><Relationship Id="rId2" Type="http://schemas.microsoft.com/office/2011/relationships/chartColorStyle" Target="colors167.xml"/><Relationship Id="rId1" Type="http://schemas.microsoft.com/office/2011/relationships/chartStyle" Target="style167.xml"/></Relationships>
</file>

<file path=xl/charts/_rels/chart168.xml.rels><?xml version="1.0" encoding="UTF-8" standalone="yes"?>
<Relationships xmlns="http://schemas.openxmlformats.org/package/2006/relationships"><Relationship Id="rId3" Type="http://schemas.openxmlformats.org/officeDocument/2006/relationships/themeOverride" Target="../theme/themeOverride124.xml"/><Relationship Id="rId2" Type="http://schemas.microsoft.com/office/2011/relationships/chartColorStyle" Target="colors168.xml"/><Relationship Id="rId1" Type="http://schemas.microsoft.com/office/2011/relationships/chartStyle" Target="style168.xml"/></Relationships>
</file>

<file path=xl/charts/_rels/chart169.xml.rels><?xml version="1.0" encoding="UTF-8" standalone="yes"?>
<Relationships xmlns="http://schemas.openxmlformats.org/package/2006/relationships"><Relationship Id="rId3" Type="http://schemas.openxmlformats.org/officeDocument/2006/relationships/themeOverride" Target="../theme/themeOverride125.xml"/><Relationship Id="rId2" Type="http://schemas.microsoft.com/office/2011/relationships/chartColorStyle" Target="colors169.xml"/><Relationship Id="rId1" Type="http://schemas.microsoft.com/office/2011/relationships/chartStyle" Target="style169.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7.xml"/><Relationship Id="rId1" Type="http://schemas.microsoft.com/office/2011/relationships/chartStyle" Target="style17.xml"/></Relationships>
</file>

<file path=xl/charts/_rels/chart170.xml.rels><?xml version="1.0" encoding="UTF-8" standalone="yes"?>
<Relationships xmlns="http://schemas.openxmlformats.org/package/2006/relationships"><Relationship Id="rId3" Type="http://schemas.openxmlformats.org/officeDocument/2006/relationships/themeOverride" Target="../theme/themeOverride126.xml"/><Relationship Id="rId2" Type="http://schemas.microsoft.com/office/2011/relationships/chartColorStyle" Target="colors170.xml"/><Relationship Id="rId1" Type="http://schemas.microsoft.com/office/2011/relationships/chartStyle" Target="style170.xml"/></Relationships>
</file>

<file path=xl/charts/_rels/chart171.xml.rels><?xml version="1.0" encoding="UTF-8" standalone="yes"?>
<Relationships xmlns="http://schemas.openxmlformats.org/package/2006/relationships"><Relationship Id="rId3" Type="http://schemas.openxmlformats.org/officeDocument/2006/relationships/themeOverride" Target="../theme/themeOverride127.xml"/><Relationship Id="rId2" Type="http://schemas.microsoft.com/office/2011/relationships/chartColorStyle" Target="colors171.xml"/><Relationship Id="rId1" Type="http://schemas.microsoft.com/office/2011/relationships/chartStyle" Target="style171.xml"/></Relationships>
</file>

<file path=xl/charts/_rels/chart172.xml.rels><?xml version="1.0" encoding="UTF-8" standalone="yes"?>
<Relationships xmlns="http://schemas.openxmlformats.org/package/2006/relationships"><Relationship Id="rId3" Type="http://schemas.openxmlformats.org/officeDocument/2006/relationships/themeOverride" Target="../theme/themeOverride128.xml"/><Relationship Id="rId2" Type="http://schemas.microsoft.com/office/2011/relationships/chartColorStyle" Target="colors172.xml"/><Relationship Id="rId1" Type="http://schemas.microsoft.com/office/2011/relationships/chartStyle" Target="style172.xml"/></Relationships>
</file>

<file path=xl/charts/_rels/chart173.xml.rels><?xml version="1.0" encoding="UTF-8" standalone="yes"?>
<Relationships xmlns="http://schemas.openxmlformats.org/package/2006/relationships"><Relationship Id="rId3" Type="http://schemas.openxmlformats.org/officeDocument/2006/relationships/themeOverride" Target="../theme/themeOverride129.xml"/><Relationship Id="rId2" Type="http://schemas.microsoft.com/office/2011/relationships/chartColorStyle" Target="colors173.xml"/><Relationship Id="rId1" Type="http://schemas.microsoft.com/office/2011/relationships/chartStyle" Target="style173.xml"/></Relationships>
</file>

<file path=xl/charts/_rels/chart174.xml.rels><?xml version="1.0" encoding="UTF-8" standalone="yes"?>
<Relationships xmlns="http://schemas.openxmlformats.org/package/2006/relationships"><Relationship Id="rId3" Type="http://schemas.openxmlformats.org/officeDocument/2006/relationships/themeOverride" Target="../theme/themeOverride130.xml"/><Relationship Id="rId2" Type="http://schemas.microsoft.com/office/2011/relationships/chartColorStyle" Target="colors174.xml"/><Relationship Id="rId1" Type="http://schemas.microsoft.com/office/2011/relationships/chartStyle" Target="style174.xml"/></Relationships>
</file>

<file path=xl/charts/_rels/chart175.xml.rels><?xml version="1.0" encoding="UTF-8" standalone="yes"?>
<Relationships xmlns="http://schemas.openxmlformats.org/package/2006/relationships"><Relationship Id="rId2" Type="http://schemas.microsoft.com/office/2011/relationships/chartColorStyle" Target="colors175.xml"/><Relationship Id="rId1" Type="http://schemas.microsoft.com/office/2011/relationships/chartStyle" Target="style175.xml"/></Relationships>
</file>

<file path=xl/charts/_rels/chart176.xml.rels><?xml version="1.0" encoding="UTF-8" standalone="yes"?>
<Relationships xmlns="http://schemas.openxmlformats.org/package/2006/relationships"><Relationship Id="rId2" Type="http://schemas.microsoft.com/office/2011/relationships/chartColorStyle" Target="colors176.xml"/><Relationship Id="rId1" Type="http://schemas.microsoft.com/office/2011/relationships/chartStyle" Target="style176.xml"/></Relationships>
</file>

<file path=xl/charts/_rels/chart177.xml.rels><?xml version="1.0" encoding="UTF-8" standalone="yes"?>
<Relationships xmlns="http://schemas.openxmlformats.org/package/2006/relationships"><Relationship Id="rId3" Type="http://schemas.openxmlformats.org/officeDocument/2006/relationships/themeOverride" Target="../theme/themeOverride131.xml"/><Relationship Id="rId2" Type="http://schemas.microsoft.com/office/2011/relationships/chartColorStyle" Target="colors177.xml"/><Relationship Id="rId1" Type="http://schemas.microsoft.com/office/2011/relationships/chartStyle" Target="style177.xml"/></Relationships>
</file>

<file path=xl/charts/_rels/chart178.xml.rels><?xml version="1.0" encoding="UTF-8" standalone="yes"?>
<Relationships xmlns="http://schemas.openxmlformats.org/package/2006/relationships"><Relationship Id="rId3" Type="http://schemas.openxmlformats.org/officeDocument/2006/relationships/themeOverride" Target="../theme/themeOverride132.xml"/><Relationship Id="rId2" Type="http://schemas.microsoft.com/office/2011/relationships/chartColorStyle" Target="colors178.xml"/><Relationship Id="rId1" Type="http://schemas.microsoft.com/office/2011/relationships/chartStyle" Target="style178.xml"/></Relationships>
</file>

<file path=xl/charts/_rels/chart179.xml.rels><?xml version="1.0" encoding="UTF-8" standalone="yes"?>
<Relationships xmlns="http://schemas.openxmlformats.org/package/2006/relationships"><Relationship Id="rId3" Type="http://schemas.openxmlformats.org/officeDocument/2006/relationships/themeOverride" Target="../theme/themeOverride133.xml"/><Relationship Id="rId2" Type="http://schemas.microsoft.com/office/2011/relationships/chartColorStyle" Target="colors179.xml"/><Relationship Id="rId1" Type="http://schemas.microsoft.com/office/2011/relationships/chartStyle" Target="style179.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8.xml"/><Relationship Id="rId1" Type="http://schemas.microsoft.com/office/2011/relationships/chartStyle" Target="style18.xml"/></Relationships>
</file>

<file path=xl/charts/_rels/chart180.xml.rels><?xml version="1.0" encoding="UTF-8" standalone="yes"?>
<Relationships xmlns="http://schemas.openxmlformats.org/package/2006/relationships"><Relationship Id="rId3" Type="http://schemas.openxmlformats.org/officeDocument/2006/relationships/themeOverride" Target="../theme/themeOverride134.xml"/><Relationship Id="rId2" Type="http://schemas.microsoft.com/office/2011/relationships/chartColorStyle" Target="colors180.xml"/><Relationship Id="rId1" Type="http://schemas.microsoft.com/office/2011/relationships/chartStyle" Target="style180.xml"/></Relationships>
</file>

<file path=xl/charts/_rels/chart181.xml.rels><?xml version="1.0" encoding="UTF-8" standalone="yes"?>
<Relationships xmlns="http://schemas.openxmlformats.org/package/2006/relationships"><Relationship Id="rId3" Type="http://schemas.openxmlformats.org/officeDocument/2006/relationships/themeOverride" Target="../theme/themeOverride135.xml"/><Relationship Id="rId2" Type="http://schemas.microsoft.com/office/2011/relationships/chartColorStyle" Target="colors181.xml"/><Relationship Id="rId1" Type="http://schemas.microsoft.com/office/2011/relationships/chartStyle" Target="style181.xml"/></Relationships>
</file>

<file path=xl/charts/_rels/chart182.xml.rels><?xml version="1.0" encoding="UTF-8" standalone="yes"?>
<Relationships xmlns="http://schemas.openxmlformats.org/package/2006/relationships"><Relationship Id="rId3" Type="http://schemas.openxmlformats.org/officeDocument/2006/relationships/themeOverride" Target="../theme/themeOverride136.xml"/><Relationship Id="rId2" Type="http://schemas.microsoft.com/office/2011/relationships/chartColorStyle" Target="colors182.xml"/><Relationship Id="rId1" Type="http://schemas.microsoft.com/office/2011/relationships/chartStyle" Target="style182.xml"/></Relationships>
</file>

<file path=xl/charts/_rels/chart183.xml.rels><?xml version="1.0" encoding="UTF-8" standalone="yes"?>
<Relationships xmlns="http://schemas.openxmlformats.org/package/2006/relationships"><Relationship Id="rId3" Type="http://schemas.openxmlformats.org/officeDocument/2006/relationships/themeOverride" Target="../theme/themeOverride137.xml"/><Relationship Id="rId2" Type="http://schemas.microsoft.com/office/2011/relationships/chartColorStyle" Target="colors183.xml"/><Relationship Id="rId1" Type="http://schemas.microsoft.com/office/2011/relationships/chartStyle" Target="style183.xml"/></Relationships>
</file>

<file path=xl/charts/_rels/chart184.xml.rels><?xml version="1.0" encoding="UTF-8" standalone="yes"?>
<Relationships xmlns="http://schemas.openxmlformats.org/package/2006/relationships"><Relationship Id="rId3" Type="http://schemas.openxmlformats.org/officeDocument/2006/relationships/themeOverride" Target="../theme/themeOverride138.xml"/><Relationship Id="rId2" Type="http://schemas.microsoft.com/office/2011/relationships/chartColorStyle" Target="colors184.xml"/><Relationship Id="rId1" Type="http://schemas.microsoft.com/office/2011/relationships/chartStyle" Target="style184.xml"/></Relationships>
</file>

<file path=xl/charts/_rels/chart185.xml.rels><?xml version="1.0" encoding="UTF-8" standalone="yes"?>
<Relationships xmlns="http://schemas.openxmlformats.org/package/2006/relationships"><Relationship Id="rId3" Type="http://schemas.openxmlformats.org/officeDocument/2006/relationships/themeOverride" Target="../theme/themeOverride139.xml"/><Relationship Id="rId2" Type="http://schemas.microsoft.com/office/2011/relationships/chartColorStyle" Target="colors185.xml"/><Relationship Id="rId1" Type="http://schemas.microsoft.com/office/2011/relationships/chartStyle" Target="style185.xml"/></Relationships>
</file>

<file path=xl/charts/_rels/chart186.xml.rels><?xml version="1.0" encoding="UTF-8" standalone="yes"?>
<Relationships xmlns="http://schemas.openxmlformats.org/package/2006/relationships"><Relationship Id="rId2" Type="http://schemas.microsoft.com/office/2011/relationships/chartColorStyle" Target="colors186.xml"/><Relationship Id="rId1" Type="http://schemas.microsoft.com/office/2011/relationships/chartStyle" Target="style186.xml"/></Relationships>
</file>

<file path=xl/charts/_rels/chart187.xml.rels><?xml version="1.0" encoding="UTF-8" standalone="yes"?>
<Relationships xmlns="http://schemas.openxmlformats.org/package/2006/relationships"><Relationship Id="rId2" Type="http://schemas.microsoft.com/office/2011/relationships/chartColorStyle" Target="colors187.xml"/><Relationship Id="rId1" Type="http://schemas.microsoft.com/office/2011/relationships/chartStyle" Target="style187.xml"/></Relationships>
</file>

<file path=xl/charts/_rels/chart188.xml.rels><?xml version="1.0" encoding="UTF-8" standalone="yes"?>
<Relationships xmlns="http://schemas.openxmlformats.org/package/2006/relationships"><Relationship Id="rId3" Type="http://schemas.openxmlformats.org/officeDocument/2006/relationships/themeOverride" Target="../theme/themeOverride140.xml"/><Relationship Id="rId2" Type="http://schemas.microsoft.com/office/2011/relationships/chartColorStyle" Target="colors188.xml"/><Relationship Id="rId1" Type="http://schemas.microsoft.com/office/2011/relationships/chartStyle" Target="style188.xml"/></Relationships>
</file>

<file path=xl/charts/_rels/chart189.xml.rels><?xml version="1.0" encoding="UTF-8" standalone="yes"?>
<Relationships xmlns="http://schemas.openxmlformats.org/package/2006/relationships"><Relationship Id="rId3" Type="http://schemas.openxmlformats.org/officeDocument/2006/relationships/themeOverride" Target="../theme/themeOverride141.xml"/><Relationship Id="rId2" Type="http://schemas.microsoft.com/office/2011/relationships/chartColorStyle" Target="colors189.xml"/><Relationship Id="rId1" Type="http://schemas.microsoft.com/office/2011/relationships/chartStyle" Target="style189.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9.xml"/><Relationship Id="rId1" Type="http://schemas.microsoft.com/office/2011/relationships/chartStyle" Target="style19.xml"/></Relationships>
</file>

<file path=xl/charts/_rels/chart190.xml.rels><?xml version="1.0" encoding="UTF-8" standalone="yes"?>
<Relationships xmlns="http://schemas.openxmlformats.org/package/2006/relationships"><Relationship Id="rId3" Type="http://schemas.openxmlformats.org/officeDocument/2006/relationships/themeOverride" Target="../theme/themeOverride142.xml"/><Relationship Id="rId2" Type="http://schemas.microsoft.com/office/2011/relationships/chartColorStyle" Target="colors190.xml"/><Relationship Id="rId1" Type="http://schemas.microsoft.com/office/2011/relationships/chartStyle" Target="style190.xml"/></Relationships>
</file>

<file path=xl/charts/_rels/chart191.xml.rels><?xml version="1.0" encoding="UTF-8" standalone="yes"?>
<Relationships xmlns="http://schemas.openxmlformats.org/package/2006/relationships"><Relationship Id="rId3" Type="http://schemas.openxmlformats.org/officeDocument/2006/relationships/themeOverride" Target="../theme/themeOverride143.xml"/><Relationship Id="rId2" Type="http://schemas.microsoft.com/office/2011/relationships/chartColorStyle" Target="colors191.xml"/><Relationship Id="rId1" Type="http://schemas.microsoft.com/office/2011/relationships/chartStyle" Target="style191.xml"/></Relationships>
</file>

<file path=xl/charts/_rels/chart192.xml.rels><?xml version="1.0" encoding="UTF-8" standalone="yes"?>
<Relationships xmlns="http://schemas.openxmlformats.org/package/2006/relationships"><Relationship Id="rId3" Type="http://schemas.openxmlformats.org/officeDocument/2006/relationships/themeOverride" Target="../theme/themeOverride144.xml"/><Relationship Id="rId2" Type="http://schemas.microsoft.com/office/2011/relationships/chartColorStyle" Target="colors192.xml"/><Relationship Id="rId1" Type="http://schemas.microsoft.com/office/2011/relationships/chartStyle" Target="style192.xml"/></Relationships>
</file>

<file path=xl/charts/_rels/chart193.xml.rels><?xml version="1.0" encoding="UTF-8" standalone="yes"?>
<Relationships xmlns="http://schemas.openxmlformats.org/package/2006/relationships"><Relationship Id="rId3" Type="http://schemas.openxmlformats.org/officeDocument/2006/relationships/themeOverride" Target="../theme/themeOverride145.xml"/><Relationship Id="rId2" Type="http://schemas.microsoft.com/office/2011/relationships/chartColorStyle" Target="colors193.xml"/><Relationship Id="rId1" Type="http://schemas.microsoft.com/office/2011/relationships/chartStyle" Target="style193.xml"/></Relationships>
</file>

<file path=xl/charts/_rels/chart194.xml.rels><?xml version="1.0" encoding="UTF-8" standalone="yes"?>
<Relationships xmlns="http://schemas.openxmlformats.org/package/2006/relationships"><Relationship Id="rId2" Type="http://schemas.microsoft.com/office/2011/relationships/chartColorStyle" Target="colors194.xml"/><Relationship Id="rId1" Type="http://schemas.microsoft.com/office/2011/relationships/chartStyle" Target="style194.xml"/></Relationships>
</file>

<file path=xl/charts/_rels/chart195.xml.rels><?xml version="1.0" encoding="UTF-8" standalone="yes"?>
<Relationships xmlns="http://schemas.openxmlformats.org/package/2006/relationships"><Relationship Id="rId2" Type="http://schemas.microsoft.com/office/2011/relationships/chartColorStyle" Target="colors195.xml"/><Relationship Id="rId1" Type="http://schemas.microsoft.com/office/2011/relationships/chartStyle" Target="style195.xml"/></Relationships>
</file>

<file path=xl/charts/_rels/chart196.xml.rels><?xml version="1.0" encoding="UTF-8" standalone="yes"?>
<Relationships xmlns="http://schemas.openxmlformats.org/package/2006/relationships"><Relationship Id="rId3" Type="http://schemas.openxmlformats.org/officeDocument/2006/relationships/themeOverride" Target="../theme/themeOverride146.xml"/><Relationship Id="rId2" Type="http://schemas.microsoft.com/office/2011/relationships/chartColorStyle" Target="colors196.xml"/><Relationship Id="rId1" Type="http://schemas.microsoft.com/office/2011/relationships/chartStyle" Target="style196.xml"/></Relationships>
</file>

<file path=xl/charts/_rels/chart197.xml.rels><?xml version="1.0" encoding="UTF-8" standalone="yes"?>
<Relationships xmlns="http://schemas.openxmlformats.org/package/2006/relationships"><Relationship Id="rId3" Type="http://schemas.openxmlformats.org/officeDocument/2006/relationships/themeOverride" Target="../theme/themeOverride147.xml"/><Relationship Id="rId2" Type="http://schemas.microsoft.com/office/2011/relationships/chartColorStyle" Target="colors197.xml"/><Relationship Id="rId1" Type="http://schemas.microsoft.com/office/2011/relationships/chartStyle" Target="style197.xml"/></Relationships>
</file>

<file path=xl/charts/_rels/chart198.xml.rels><?xml version="1.0" encoding="UTF-8" standalone="yes"?>
<Relationships xmlns="http://schemas.openxmlformats.org/package/2006/relationships"><Relationship Id="rId3" Type="http://schemas.openxmlformats.org/officeDocument/2006/relationships/themeOverride" Target="../theme/themeOverride148.xml"/><Relationship Id="rId2" Type="http://schemas.microsoft.com/office/2011/relationships/chartColorStyle" Target="colors198.xml"/><Relationship Id="rId1" Type="http://schemas.microsoft.com/office/2011/relationships/chartStyle" Target="style198.xml"/></Relationships>
</file>

<file path=xl/charts/_rels/chart199.xml.rels><?xml version="1.0" encoding="UTF-8" standalone="yes"?>
<Relationships xmlns="http://schemas.openxmlformats.org/package/2006/relationships"><Relationship Id="rId3" Type="http://schemas.openxmlformats.org/officeDocument/2006/relationships/themeOverride" Target="../theme/themeOverride149.xml"/><Relationship Id="rId2" Type="http://schemas.microsoft.com/office/2011/relationships/chartColorStyle" Target="colors199.xml"/><Relationship Id="rId1" Type="http://schemas.microsoft.com/office/2011/relationships/chartStyle" Target="style19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20.xml"/><Relationship Id="rId1" Type="http://schemas.microsoft.com/office/2011/relationships/chartStyle" Target="style20.xml"/></Relationships>
</file>

<file path=xl/charts/_rels/chart200.xml.rels><?xml version="1.0" encoding="UTF-8" standalone="yes"?>
<Relationships xmlns="http://schemas.openxmlformats.org/package/2006/relationships"><Relationship Id="rId3" Type="http://schemas.openxmlformats.org/officeDocument/2006/relationships/themeOverride" Target="../theme/themeOverride150.xml"/><Relationship Id="rId2" Type="http://schemas.microsoft.com/office/2011/relationships/chartColorStyle" Target="colors200.xml"/><Relationship Id="rId1" Type="http://schemas.microsoft.com/office/2011/relationships/chartStyle" Target="style200.xml"/></Relationships>
</file>

<file path=xl/charts/_rels/chart201.xml.rels><?xml version="1.0" encoding="UTF-8" standalone="yes"?>
<Relationships xmlns="http://schemas.openxmlformats.org/package/2006/relationships"><Relationship Id="rId2" Type="http://schemas.microsoft.com/office/2011/relationships/chartColorStyle" Target="colors201.xml"/><Relationship Id="rId1" Type="http://schemas.microsoft.com/office/2011/relationships/chartStyle" Target="style201.xml"/></Relationships>
</file>

<file path=xl/charts/_rels/chart202.xml.rels><?xml version="1.0" encoding="UTF-8" standalone="yes"?>
<Relationships xmlns="http://schemas.openxmlformats.org/package/2006/relationships"><Relationship Id="rId2" Type="http://schemas.microsoft.com/office/2011/relationships/chartColorStyle" Target="colors202.xml"/><Relationship Id="rId1" Type="http://schemas.microsoft.com/office/2011/relationships/chartStyle" Target="style202.xml"/></Relationships>
</file>

<file path=xl/charts/_rels/chart203.xml.rels><?xml version="1.0" encoding="UTF-8" standalone="yes"?>
<Relationships xmlns="http://schemas.openxmlformats.org/package/2006/relationships"><Relationship Id="rId3" Type="http://schemas.openxmlformats.org/officeDocument/2006/relationships/themeOverride" Target="../theme/themeOverride151.xml"/><Relationship Id="rId2" Type="http://schemas.microsoft.com/office/2011/relationships/chartColorStyle" Target="colors203.xml"/><Relationship Id="rId1" Type="http://schemas.microsoft.com/office/2011/relationships/chartStyle" Target="style203.xml"/></Relationships>
</file>

<file path=xl/charts/_rels/chart204.xml.rels><?xml version="1.0" encoding="UTF-8" standalone="yes"?>
<Relationships xmlns="http://schemas.openxmlformats.org/package/2006/relationships"><Relationship Id="rId3" Type="http://schemas.openxmlformats.org/officeDocument/2006/relationships/themeOverride" Target="../theme/themeOverride152.xml"/><Relationship Id="rId2" Type="http://schemas.microsoft.com/office/2011/relationships/chartColorStyle" Target="colors204.xml"/><Relationship Id="rId1" Type="http://schemas.microsoft.com/office/2011/relationships/chartStyle" Target="style204.xml"/></Relationships>
</file>

<file path=xl/charts/_rels/chart205.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205.xml"/><Relationship Id="rId1" Type="http://schemas.microsoft.com/office/2011/relationships/chartStyle" Target="style205.xml"/></Relationships>
</file>

<file path=xl/charts/_rels/chart206.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206.xml"/><Relationship Id="rId1" Type="http://schemas.microsoft.com/office/2011/relationships/chartStyle" Target="style206.xml"/></Relationships>
</file>

<file path=xl/charts/_rels/chart207.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207.xml"/><Relationship Id="rId1" Type="http://schemas.microsoft.com/office/2011/relationships/chartStyle" Target="style207.xml"/></Relationships>
</file>

<file path=xl/charts/_rels/chart208.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208.xml"/><Relationship Id="rId1" Type="http://schemas.microsoft.com/office/2011/relationships/chartStyle" Target="style208.xml"/></Relationships>
</file>

<file path=xl/charts/_rels/chart209.xml.rels><?xml version="1.0" encoding="UTF-8" standalone="yes"?>
<Relationships xmlns="http://schemas.openxmlformats.org/package/2006/relationships"><Relationship Id="rId2" Type="http://schemas.microsoft.com/office/2011/relationships/chartColorStyle" Target="colors209.xml"/><Relationship Id="rId1" Type="http://schemas.microsoft.com/office/2011/relationships/chartStyle" Target="style209.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21.xml"/><Relationship Id="rId1" Type="http://schemas.microsoft.com/office/2011/relationships/chartStyle" Target="style21.xml"/></Relationships>
</file>

<file path=xl/charts/_rels/chart210.xml.rels><?xml version="1.0" encoding="UTF-8" standalone="yes"?>
<Relationships xmlns="http://schemas.openxmlformats.org/package/2006/relationships"><Relationship Id="rId2" Type="http://schemas.microsoft.com/office/2011/relationships/chartColorStyle" Target="colors210.xml"/><Relationship Id="rId1" Type="http://schemas.microsoft.com/office/2011/relationships/chartStyle" Target="style210.xml"/></Relationships>
</file>

<file path=xl/charts/_rels/chart211.xml.rels><?xml version="1.0" encoding="UTF-8" standalone="yes"?>
<Relationships xmlns="http://schemas.openxmlformats.org/package/2006/relationships"><Relationship Id="rId2" Type="http://schemas.microsoft.com/office/2011/relationships/chartColorStyle" Target="colors211.xml"/><Relationship Id="rId1" Type="http://schemas.microsoft.com/office/2011/relationships/chartStyle" Target="style211.xml"/></Relationships>
</file>

<file path=xl/charts/_rels/chart212.xml.rels><?xml version="1.0" encoding="UTF-8" standalone="yes"?>
<Relationships xmlns="http://schemas.openxmlformats.org/package/2006/relationships"><Relationship Id="rId2" Type="http://schemas.microsoft.com/office/2011/relationships/chartColorStyle" Target="colors212.xml"/><Relationship Id="rId1" Type="http://schemas.microsoft.com/office/2011/relationships/chartStyle" Target="style212.xml"/></Relationships>
</file>

<file path=xl/charts/_rels/chart213.xml.rels><?xml version="1.0" encoding="UTF-8" standalone="yes"?>
<Relationships xmlns="http://schemas.openxmlformats.org/package/2006/relationships"><Relationship Id="rId2" Type="http://schemas.microsoft.com/office/2011/relationships/chartColorStyle" Target="colors213.xml"/><Relationship Id="rId1" Type="http://schemas.microsoft.com/office/2011/relationships/chartStyle" Target="style213.xml"/></Relationships>
</file>

<file path=xl/charts/_rels/chart214.xml.rels><?xml version="1.0" encoding="UTF-8" standalone="yes"?>
<Relationships xmlns="http://schemas.openxmlformats.org/package/2006/relationships"><Relationship Id="rId2" Type="http://schemas.microsoft.com/office/2011/relationships/chartColorStyle" Target="colors214.xml"/><Relationship Id="rId1" Type="http://schemas.microsoft.com/office/2011/relationships/chartStyle" Target="style214.xml"/></Relationships>
</file>

<file path=xl/charts/_rels/chart215.xml.rels><?xml version="1.0" encoding="UTF-8" standalone="yes"?>
<Relationships xmlns="http://schemas.openxmlformats.org/package/2006/relationships"><Relationship Id="rId2" Type="http://schemas.microsoft.com/office/2011/relationships/chartColorStyle" Target="colors215.xml"/><Relationship Id="rId1" Type="http://schemas.microsoft.com/office/2011/relationships/chartStyle" Target="style215.xml"/></Relationships>
</file>

<file path=xl/charts/_rels/chart216.xml.rels><?xml version="1.0" encoding="UTF-8" standalone="yes"?>
<Relationships xmlns="http://schemas.openxmlformats.org/package/2006/relationships"><Relationship Id="rId2" Type="http://schemas.microsoft.com/office/2011/relationships/chartColorStyle" Target="colors216.xml"/><Relationship Id="rId1" Type="http://schemas.microsoft.com/office/2011/relationships/chartStyle" Target="style216.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themeOverride" Target="../theme/themeOverride27.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themeOverride" Target="../theme/themeOverride28.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themeOverride" Target="../theme/themeOverride29.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themeOverride" Target="../theme/themeOverride30.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3" Type="http://schemas.openxmlformats.org/officeDocument/2006/relationships/themeOverride" Target="../theme/themeOverride31.xml"/><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themeOverride" Target="../theme/themeOverride32.xml"/><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3" Type="http://schemas.openxmlformats.org/officeDocument/2006/relationships/themeOverride" Target="../theme/themeOverride33.xml"/><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3" Type="http://schemas.openxmlformats.org/officeDocument/2006/relationships/themeOverride" Target="../theme/themeOverride34.xml"/><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3" Type="http://schemas.openxmlformats.org/officeDocument/2006/relationships/themeOverride" Target="../theme/themeOverride35.xml"/><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3" Type="http://schemas.openxmlformats.org/officeDocument/2006/relationships/themeOverride" Target="../theme/themeOverride36.xml"/><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3" Type="http://schemas.openxmlformats.org/officeDocument/2006/relationships/themeOverride" Target="../theme/themeOverride37.xml"/><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themeOverride" Target="../theme/themeOverride38.xml"/><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3" Type="http://schemas.openxmlformats.org/officeDocument/2006/relationships/themeOverride" Target="../theme/themeOverride39.xml"/><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3" Type="http://schemas.openxmlformats.org/officeDocument/2006/relationships/themeOverride" Target="../theme/themeOverride40.xml"/><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3" Type="http://schemas.openxmlformats.org/officeDocument/2006/relationships/themeOverride" Target="../theme/themeOverride41.xml"/><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3" Type="http://schemas.openxmlformats.org/officeDocument/2006/relationships/themeOverride" Target="../theme/themeOverride42.xml"/><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3" Type="http://schemas.openxmlformats.org/officeDocument/2006/relationships/themeOverride" Target="../theme/themeOverride43.xml"/><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3" Type="http://schemas.openxmlformats.org/officeDocument/2006/relationships/themeOverride" Target="../theme/themeOverride44.xml"/><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3" Type="http://schemas.openxmlformats.org/officeDocument/2006/relationships/themeOverride" Target="../theme/themeOverride45.xml"/><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3" Type="http://schemas.openxmlformats.org/officeDocument/2006/relationships/themeOverride" Target="../theme/themeOverride46.xml"/><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3" Type="http://schemas.openxmlformats.org/officeDocument/2006/relationships/themeOverride" Target="../theme/themeOverride47.xml"/><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3" Type="http://schemas.openxmlformats.org/officeDocument/2006/relationships/themeOverride" Target="../theme/themeOverride48.xml"/><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3" Type="http://schemas.openxmlformats.org/officeDocument/2006/relationships/themeOverride" Target="../theme/themeOverride49.xml"/><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3" Type="http://schemas.openxmlformats.org/officeDocument/2006/relationships/themeOverride" Target="../theme/themeOverride50.xml"/><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3" Type="http://schemas.openxmlformats.org/officeDocument/2006/relationships/themeOverride" Target="../theme/themeOverride51.xml"/><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3" Type="http://schemas.openxmlformats.org/officeDocument/2006/relationships/themeOverride" Target="../theme/themeOverride52.xml"/><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3" Type="http://schemas.openxmlformats.org/officeDocument/2006/relationships/themeOverride" Target="../theme/themeOverride53.xml"/><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3" Type="http://schemas.openxmlformats.org/officeDocument/2006/relationships/themeOverride" Target="../theme/themeOverride54.xml"/><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3" Type="http://schemas.openxmlformats.org/officeDocument/2006/relationships/themeOverride" Target="../theme/themeOverride55.xml"/><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3" Type="http://schemas.openxmlformats.org/officeDocument/2006/relationships/themeOverride" Target="../theme/themeOverride56.xml"/><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3" Type="http://schemas.openxmlformats.org/officeDocument/2006/relationships/themeOverride" Target="../theme/themeOverride57.xml"/><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3" Type="http://schemas.openxmlformats.org/officeDocument/2006/relationships/themeOverride" Target="../theme/themeOverride58.xml"/><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3" Type="http://schemas.openxmlformats.org/officeDocument/2006/relationships/themeOverride" Target="../theme/themeOverride59.xml"/><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3" Type="http://schemas.openxmlformats.org/officeDocument/2006/relationships/themeOverride" Target="../theme/themeOverride60.xml"/><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3" Type="http://schemas.openxmlformats.org/officeDocument/2006/relationships/themeOverride" Target="../theme/themeOverride61.xml"/><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3" Type="http://schemas.openxmlformats.org/officeDocument/2006/relationships/themeOverride" Target="../theme/themeOverride62.xml"/><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3" Type="http://schemas.openxmlformats.org/officeDocument/2006/relationships/themeOverride" Target="../theme/themeOverride63.xml"/><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3" Type="http://schemas.openxmlformats.org/officeDocument/2006/relationships/themeOverride" Target="../theme/themeOverride64.xml"/><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3" Type="http://schemas.openxmlformats.org/officeDocument/2006/relationships/themeOverride" Target="../theme/themeOverride65.xml"/><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3" Type="http://schemas.openxmlformats.org/officeDocument/2006/relationships/themeOverride" Target="../theme/themeOverride66.xml"/><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3" Type="http://schemas.openxmlformats.org/officeDocument/2006/relationships/themeOverride" Target="../theme/themeOverride67.xml"/><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Wirtschaftskraft'!$I$3</c:f>
          <c:strCache>
            <c:ptCount val="1"/>
            <c:pt idx="0">
              <c:v>BIP je Einwohner, nominal, Westdeutschland ohne Berlin=100,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Wirtschaftskraft'!$J$1:$Y$1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Wirtschaftskraft'!$J$4:$N$4</c:f>
              <c:numCache>
                <c:formatCode>General</c:formatCode>
                <c:ptCount val="5"/>
                <c:pt idx="0">
                  <c:v>71.31744892950195</c:v>
                </c:pt>
                <c:pt idx="1">
                  <c:v>71.094664501755844</c:v>
                </c:pt>
                <c:pt idx="2">
                  <c:v>74.891439791564395</c:v>
                </c:pt>
                <c:pt idx="3">
                  <c:v>68.944228372918488</c:v>
                </c:pt>
                <c:pt idx="4">
                  <c:v>69.746629913529432</c:v>
                </c:pt>
              </c:numCache>
            </c:numRef>
          </c:val>
          <c:extLst>
            <c:ext xmlns:c16="http://schemas.microsoft.com/office/drawing/2014/chart" uri="{C3380CC4-5D6E-409C-BE32-E72D297353CC}">
              <c16:uniqueId val="{0000000C-2E92-44F0-B4BA-A588D285F95D}"/>
            </c:ext>
          </c:extLst>
        </c:ser>
        <c:ser>
          <c:idx val="3"/>
          <c:order val="3"/>
          <c:spPr>
            <a:solidFill>
              <a:schemeClr val="accent1"/>
            </a:solidFill>
            <a:ln>
              <a:solidFill>
                <a:sysClr val="windowText" lastClr="000000"/>
              </a:solidFill>
            </a:ln>
            <a:effectLst/>
          </c:spPr>
          <c:invertIfNegative val="0"/>
          <c:val>
            <c:numRef>
              <c:f>'Abb Wirtschaftskraft'!$J$6:$Y$6</c:f>
              <c:numCache>
                <c:formatCode>General</c:formatCode>
                <c:ptCount val="16"/>
                <c:pt idx="6">
                  <c:v>108.171279688857</c:v>
                </c:pt>
                <c:pt idx="7">
                  <c:v>111.04670920968169</c:v>
                </c:pt>
                <c:pt idx="8">
                  <c:v>112.8742967186497</c:v>
                </c:pt>
                <c:pt idx="9">
                  <c:v>159.50987425895858</c:v>
                </c:pt>
                <c:pt idx="10">
                  <c:v>108.15995166710719</c:v>
                </c:pt>
                <c:pt idx="11">
                  <c:v>88.181097307706835</c:v>
                </c:pt>
                <c:pt idx="12">
                  <c:v>90.465581693916846</c:v>
                </c:pt>
                <c:pt idx="13">
                  <c:v>83.159007665294709</c:v>
                </c:pt>
                <c:pt idx="14">
                  <c:v>80.951931427708345</c:v>
                </c:pt>
                <c:pt idx="15">
                  <c:v>80.627194804214014</c:v>
                </c:pt>
              </c:numCache>
            </c:numRef>
          </c:val>
          <c:extLst>
            <c:ext xmlns:c16="http://schemas.microsoft.com/office/drawing/2014/chart" uri="{C3380CC4-5D6E-409C-BE32-E72D297353CC}">
              <c16:uniqueId val="{0000000C-BAC8-488F-ADA1-40345CAA8ECC}"/>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E-BAC8-488F-ADA1-40345CAA8ECC}"/>
              </c:ext>
            </c:extLst>
          </c:dPt>
          <c:val>
            <c:numRef>
              <c:f>'Abb Wirtschaftskraft'!$J$5:$O$5</c:f>
              <c:numCache>
                <c:formatCode>General</c:formatCode>
                <c:ptCount val="6"/>
                <c:pt idx="5">
                  <c:v>103.09821394857077</c:v>
                </c:pt>
              </c:numCache>
            </c:numRef>
          </c:val>
          <c:extLst>
            <c:ext xmlns:c16="http://schemas.microsoft.com/office/drawing/2014/chart" uri="{C3380CC4-5D6E-409C-BE32-E72D297353CC}">
              <c16:uniqueId val="{0000000D-BAC8-488F-ADA1-40345CAA8ECC}"/>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Wirtschaftskraft'!$J$7:$O$7</c:f>
              <c:numCache>
                <c:formatCode>General</c:formatCode>
                <c:ptCount val="6"/>
                <c:pt idx="0">
                  <c:v>79.028055733867006</c:v>
                </c:pt>
                <c:pt idx="1">
                  <c:v>79.028055733867006</c:v>
                </c:pt>
                <c:pt idx="2">
                  <c:v>79.028055733867006</c:v>
                </c:pt>
                <c:pt idx="3">
                  <c:v>79.028055733867006</c:v>
                </c:pt>
                <c:pt idx="4">
                  <c:v>79.028055733867006</c:v>
                </c:pt>
                <c:pt idx="5">
                  <c:v>79.028055733867006</c:v>
                </c:pt>
              </c:numCache>
            </c:numRef>
          </c:val>
          <c:smooth val="0"/>
          <c:extLst>
            <c:ext xmlns:c16="http://schemas.microsoft.com/office/drawing/2014/chart" uri="{C3380CC4-5D6E-409C-BE32-E72D297353CC}">
              <c16:uniqueId val="{0000000D-2E92-44F0-B4BA-A588D285F95D}"/>
            </c:ext>
          </c:extLst>
        </c:ser>
        <c:ser>
          <c:idx val="2"/>
          <c:order val="2"/>
          <c:tx>
            <c:v>Durchschnitt West</c:v>
          </c:tx>
          <c:spPr>
            <a:ln w="15875" cap="rnd">
              <a:solidFill>
                <a:schemeClr val="tx2">
                  <a:lumMod val="75000"/>
                  <a:lumOff val="25000"/>
                </a:schemeClr>
              </a:solidFill>
              <a:round/>
            </a:ln>
            <a:effectLst/>
          </c:spPr>
          <c:marker>
            <c:symbol val="none"/>
          </c:marker>
          <c:val>
            <c:numRef>
              <c:f>'Abb Wirtschaftskraft'!$J$8:$Y$8</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E-2E92-44F0-B4BA-A588D285F95D}"/>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6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25"/>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Wirtschaftswachstum'!$I$27</c:f>
          <c:strCache>
            <c:ptCount val="1"/>
            <c:pt idx="0">
              <c:v>Veränderungsrate Bruttoinlandsprodukt (real) je Arbeitsstunde der Erwerbstätigen, ø 2019-2024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2"/>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Wirtschaftswachstum'!$J$28:$N$28</c:f>
              <c:numCache>
                <c:formatCode>General</c:formatCode>
                <c:ptCount val="5"/>
                <c:pt idx="0">
                  <c:v>5.2794530838013998E-3</c:v>
                </c:pt>
                <c:pt idx="1">
                  <c:v>1.2263276284378577</c:v>
                </c:pt>
                <c:pt idx="2">
                  <c:v>0.84223465546808995</c:v>
                </c:pt>
                <c:pt idx="3">
                  <c:v>0.36343471407415961</c:v>
                </c:pt>
                <c:pt idx="4">
                  <c:v>1.6062255238474989</c:v>
                </c:pt>
              </c:numCache>
            </c:numRef>
          </c:val>
          <c:extLst>
            <c:ext xmlns:c16="http://schemas.microsoft.com/office/drawing/2014/chart" uri="{C3380CC4-5D6E-409C-BE32-E72D297353CC}">
              <c16:uniqueId val="{00000000-1211-41ED-8C25-1FBD5A898E54}"/>
            </c:ext>
          </c:extLst>
        </c:ser>
        <c:ser>
          <c:idx val="3"/>
          <c:order val="3"/>
          <c:spPr>
            <a:solidFill>
              <a:srgbClr val="156082"/>
            </a:solidFill>
            <a:ln w="15875">
              <a:solidFill>
                <a:sysClr val="windowText" lastClr="000000"/>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Wirtschaftswachstum'!$J$30:$Y$30</c:f>
              <c:numCache>
                <c:formatCode>General</c:formatCode>
                <c:ptCount val="16"/>
                <c:pt idx="6">
                  <c:v>0.70526554106275796</c:v>
                </c:pt>
                <c:pt idx="7">
                  <c:v>0.63043145096233388</c:v>
                </c:pt>
                <c:pt idx="8">
                  <c:v>0.50483876247993464</c:v>
                </c:pt>
                <c:pt idx="9">
                  <c:v>-0.76318679404751322</c:v>
                </c:pt>
                <c:pt idx="10">
                  <c:v>0.43078452082863805</c:v>
                </c:pt>
                <c:pt idx="11">
                  <c:v>-3.2342266543778919E-2</c:v>
                </c:pt>
                <c:pt idx="12">
                  <c:v>-0.59723302075384765</c:v>
                </c:pt>
                <c:pt idx="13">
                  <c:v>0.74222325608779727</c:v>
                </c:pt>
                <c:pt idx="14">
                  <c:v>-0.58338144938365133</c:v>
                </c:pt>
                <c:pt idx="15">
                  <c:v>-0.14340258299955622</c:v>
                </c:pt>
              </c:numCache>
            </c:numRef>
          </c:val>
          <c:extLst>
            <c:ext xmlns:c16="http://schemas.microsoft.com/office/drawing/2014/chart" uri="{C3380CC4-5D6E-409C-BE32-E72D297353CC}">
              <c16:uniqueId val="{00000001-1211-41ED-8C25-1FBD5A898E54}"/>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Wirtschaftswachstum'!$J$29:$O$29</c:f>
              <c:numCache>
                <c:formatCode>General</c:formatCode>
                <c:ptCount val="6"/>
                <c:pt idx="5">
                  <c:v>1.3525918359519267</c:v>
                </c:pt>
              </c:numCache>
            </c:numRef>
          </c:val>
          <c:extLst>
            <c:ext xmlns:c16="http://schemas.microsoft.com/office/drawing/2014/chart" uri="{C3380CC4-5D6E-409C-BE32-E72D297353CC}">
              <c16:uniqueId val="{00000002-1211-41ED-8C25-1FBD5A898E54}"/>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Wirtschaftswachstum'!$J$31:$O$31</c:f>
              <c:numCache>
                <c:formatCode>General</c:formatCode>
                <c:ptCount val="6"/>
                <c:pt idx="0">
                  <c:v>1.0075780043550537</c:v>
                </c:pt>
                <c:pt idx="1">
                  <c:v>1.0075780043550537</c:v>
                </c:pt>
                <c:pt idx="2">
                  <c:v>1.0075780043550537</c:v>
                </c:pt>
                <c:pt idx="3">
                  <c:v>1.0075780043550537</c:v>
                </c:pt>
                <c:pt idx="4">
                  <c:v>1.0075780043550537</c:v>
                </c:pt>
                <c:pt idx="5">
                  <c:v>1.0075780043550537</c:v>
                </c:pt>
              </c:numCache>
            </c:numRef>
          </c:val>
          <c:smooth val="0"/>
          <c:extLst>
            <c:ext xmlns:c16="http://schemas.microsoft.com/office/drawing/2014/chart" uri="{C3380CC4-5D6E-409C-BE32-E72D297353CC}">
              <c16:uniqueId val="{00000003-1211-41ED-8C25-1FBD5A898E54}"/>
            </c:ext>
          </c:extLst>
        </c:ser>
        <c:ser>
          <c:idx val="2"/>
          <c:order val="2"/>
          <c:tx>
            <c:v>Durchschnitt West</c:v>
          </c:tx>
          <c:spPr>
            <a:ln w="15875" cap="rnd">
              <a:solidFill>
                <a:srgbClr val="0E2841">
                  <a:lumMod val="75000"/>
                  <a:lumOff val="25000"/>
                </a:srgbClr>
              </a:solidFill>
              <a:round/>
            </a:ln>
            <a:effectLst/>
          </c:spPr>
          <c:marker>
            <c:symbol val="none"/>
          </c:marker>
          <c:val>
            <c:numRef>
              <c:f>'Abb Wirtschaftswachstum'!$J$32:$Y$32</c:f>
              <c:numCache>
                <c:formatCode>General</c:formatCode>
                <c:ptCount val="16"/>
                <c:pt idx="6">
                  <c:v>0.16016540651236255</c:v>
                </c:pt>
                <c:pt idx="7">
                  <c:v>0.16016540651236255</c:v>
                </c:pt>
                <c:pt idx="8">
                  <c:v>0.16016540651236255</c:v>
                </c:pt>
                <c:pt idx="9">
                  <c:v>0.16016540651236255</c:v>
                </c:pt>
                <c:pt idx="10">
                  <c:v>0.16016540651236255</c:v>
                </c:pt>
                <c:pt idx="11">
                  <c:v>0.16016540651236255</c:v>
                </c:pt>
                <c:pt idx="12">
                  <c:v>0.16016540651236255</c:v>
                </c:pt>
                <c:pt idx="13">
                  <c:v>0.16016540651236255</c:v>
                </c:pt>
                <c:pt idx="14">
                  <c:v>0.16016540651236255</c:v>
                </c:pt>
                <c:pt idx="15">
                  <c:v>0.16016540651236255</c:v>
                </c:pt>
              </c:numCache>
            </c:numRef>
          </c:val>
          <c:smooth val="0"/>
          <c:extLst>
            <c:ext xmlns:c16="http://schemas.microsoft.com/office/drawing/2014/chart" uri="{C3380CC4-5D6E-409C-BE32-E72D297353CC}">
              <c16:uniqueId val="{00000004-1211-41ED-8C25-1FBD5A898E54}"/>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2"/>
          <c:min val="-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Bevölkerung'!$I$3</c:f>
          <c:strCache>
            <c:ptCount val="1"/>
            <c:pt idx="0">
              <c:v>Zahl der Einwohner, 1991=100,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Bevölkerung'!$J$4:$N$4</c:f>
              <c:numCache>
                <c:formatCode>General</c:formatCode>
                <c:ptCount val="5"/>
                <c:pt idx="0">
                  <c:v>100.87586507302457</c:v>
                </c:pt>
                <c:pt idx="1">
                  <c:v>85.279251163502821</c:v>
                </c:pt>
                <c:pt idx="2">
                  <c:v>86.486314685425796</c:v>
                </c:pt>
                <c:pt idx="3">
                  <c:v>76.375386233969905</c:v>
                </c:pt>
                <c:pt idx="4">
                  <c:v>81.659579625761012</c:v>
                </c:pt>
              </c:numCache>
            </c:numRef>
          </c:val>
          <c:extLst>
            <c:ext xmlns:c16="http://schemas.microsoft.com/office/drawing/2014/chart" uri="{C3380CC4-5D6E-409C-BE32-E72D297353CC}">
              <c16:uniqueId val="{00000000-9184-46CE-BAD3-AAC166DEEB1D}"/>
            </c:ext>
          </c:extLst>
        </c:ser>
        <c:ser>
          <c:idx val="3"/>
          <c:order val="3"/>
          <c:spPr>
            <a:solidFill>
              <a:schemeClr val="accent1"/>
            </a:solid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Bevölkerung'!$J$6:$Y$6</c:f>
              <c:numCache>
                <c:formatCode>General</c:formatCode>
                <c:ptCount val="16"/>
                <c:pt idx="6">
                  <c:v>114.58850990706475</c:v>
                </c:pt>
                <c:pt idx="7">
                  <c:v>116.85088094231581</c:v>
                </c:pt>
                <c:pt idx="8">
                  <c:v>101.36539275922753</c:v>
                </c:pt>
                <c:pt idx="9">
                  <c:v>115.49584385331588</c:v>
                </c:pt>
                <c:pt idx="10">
                  <c:v>110.88377212802258</c:v>
                </c:pt>
                <c:pt idx="11">
                  <c:v>109.90157767864414</c:v>
                </c:pt>
                <c:pt idx="12">
                  <c:v>104.44534066550844</c:v>
                </c:pt>
                <c:pt idx="13">
                  <c:v>110.18804565583658</c:v>
                </c:pt>
                <c:pt idx="14">
                  <c:v>92.444942059213048</c:v>
                </c:pt>
                <c:pt idx="15">
                  <c:v>112.66322039177068</c:v>
                </c:pt>
              </c:numCache>
            </c:numRef>
          </c:val>
          <c:extLst>
            <c:ext xmlns:c16="http://schemas.microsoft.com/office/drawing/2014/chart" uri="{C3380CC4-5D6E-409C-BE32-E72D297353CC}">
              <c16:uniqueId val="{00000001-9184-46CE-BAD3-AAC166DEEB1D}"/>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3-9184-46CE-BAD3-AAC166DEEB1D}"/>
              </c:ext>
            </c:extLst>
          </c:dPt>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Bevölkerung'!$J$5:$O$5</c:f>
              <c:numCache>
                <c:formatCode>General</c:formatCode>
                <c:ptCount val="6"/>
                <c:pt idx="5">
                  <c:v>110.34964249409298</c:v>
                </c:pt>
              </c:numCache>
            </c:numRef>
          </c:val>
          <c:extLst>
            <c:ext xmlns:c16="http://schemas.microsoft.com/office/drawing/2014/chart" uri="{C3380CC4-5D6E-409C-BE32-E72D297353CC}">
              <c16:uniqueId val="{00000004-9184-46CE-BAD3-AAC166DEEB1D}"/>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Bevölkerung'!$J$7:$O$7</c:f>
              <c:numCache>
                <c:formatCode>General</c:formatCode>
                <c:ptCount val="6"/>
                <c:pt idx="0">
                  <c:v>90.651824515539218</c:v>
                </c:pt>
                <c:pt idx="1">
                  <c:v>90.651824515539218</c:v>
                </c:pt>
                <c:pt idx="2">
                  <c:v>90.651824515539218</c:v>
                </c:pt>
                <c:pt idx="3">
                  <c:v>90.651824515539218</c:v>
                </c:pt>
                <c:pt idx="4">
                  <c:v>90.651824515539218</c:v>
                </c:pt>
                <c:pt idx="5">
                  <c:v>90.651824515539218</c:v>
                </c:pt>
              </c:numCache>
            </c:numRef>
          </c:val>
          <c:smooth val="0"/>
          <c:extLst>
            <c:ext xmlns:c16="http://schemas.microsoft.com/office/drawing/2014/chart" uri="{C3380CC4-5D6E-409C-BE32-E72D297353CC}">
              <c16:uniqueId val="{00000005-9184-46CE-BAD3-AAC166DEEB1D}"/>
            </c:ext>
          </c:extLst>
        </c:ser>
        <c:ser>
          <c:idx val="2"/>
          <c:order val="2"/>
          <c:tx>
            <c:v>Durchschnitt West</c:v>
          </c:tx>
          <c:spPr>
            <a:ln w="15875" cap="rnd">
              <a:solidFill>
                <a:schemeClr val="tx2">
                  <a:lumMod val="75000"/>
                  <a:lumOff val="25000"/>
                </a:schemeClr>
              </a:solidFill>
              <a:round/>
            </a:ln>
            <a:effectLst/>
          </c:spPr>
          <c:marker>
            <c:symbol val="none"/>
          </c:marker>
          <c:val>
            <c:numRef>
              <c:f>'Abb Bevölkerung'!$J$8:$Y$8</c:f>
              <c:numCache>
                <c:formatCode>General</c:formatCode>
                <c:ptCount val="16"/>
                <c:pt idx="6">
                  <c:v>110.38878154923981</c:v>
                </c:pt>
                <c:pt idx="7">
                  <c:v>110.38878154923981</c:v>
                </c:pt>
                <c:pt idx="8">
                  <c:v>110.38878154923981</c:v>
                </c:pt>
                <c:pt idx="9">
                  <c:v>110.38878154923981</c:v>
                </c:pt>
                <c:pt idx="10">
                  <c:v>110.38878154923981</c:v>
                </c:pt>
                <c:pt idx="11">
                  <c:v>110.38878154923981</c:v>
                </c:pt>
                <c:pt idx="12">
                  <c:v>110.38878154923981</c:v>
                </c:pt>
                <c:pt idx="13">
                  <c:v>110.38878154923981</c:v>
                </c:pt>
                <c:pt idx="14">
                  <c:v>110.38878154923981</c:v>
                </c:pt>
                <c:pt idx="15">
                  <c:v>110.38878154923981</c:v>
                </c:pt>
              </c:numCache>
            </c:numRef>
          </c:val>
          <c:smooth val="0"/>
          <c:extLst>
            <c:ext xmlns:c16="http://schemas.microsoft.com/office/drawing/2014/chart" uri="{C3380CC4-5D6E-409C-BE32-E72D297353CC}">
              <c16:uniqueId val="{00000006-9184-46CE-BAD3-AAC166DEEB1D}"/>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20"/>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Bevölkerung'!$I$11</c:f>
          <c:strCache>
            <c:ptCount val="1"/>
            <c:pt idx="0">
              <c:v>Zahl der erwerbsfähigen Einwohner 1991=100,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1"/>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Bevölkerung'!$J$12:$N$12</c:f>
              <c:numCache>
                <c:formatCode>General</c:formatCode>
                <c:ptCount val="5"/>
                <c:pt idx="0">
                  <c:v>90.941904329463569</c:v>
                </c:pt>
                <c:pt idx="1">
                  <c:v>76.941805506361831</c:v>
                </c:pt>
                <c:pt idx="2">
                  <c:v>78.912006886919755</c:v>
                </c:pt>
                <c:pt idx="3">
                  <c:v>68.455141389476552</c:v>
                </c:pt>
                <c:pt idx="4">
                  <c:v>73.935316897001783</c:v>
                </c:pt>
              </c:numCache>
            </c:numRef>
          </c:val>
          <c:extLst>
            <c:ext xmlns:c16="http://schemas.microsoft.com/office/drawing/2014/chart" uri="{C3380CC4-5D6E-409C-BE32-E72D297353CC}">
              <c16:uniqueId val="{00000000-7BD5-4AC3-8D40-8B6197C5D431}"/>
            </c:ext>
          </c:extLst>
        </c:ser>
        <c:ser>
          <c:idx val="3"/>
          <c:order val="3"/>
          <c:spPr>
            <a:solidFill>
              <a:schemeClr val="accent1"/>
            </a:solidFill>
            <a:ln>
              <a:solidFill>
                <a:schemeClr val="tx1"/>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Bevölkerung'!$J$14:$Y$14</c:f>
              <c:numCache>
                <c:formatCode>General</c:formatCode>
                <c:ptCount val="16"/>
                <c:pt idx="6">
                  <c:v>106.25036737034689</c:v>
                </c:pt>
                <c:pt idx="7">
                  <c:v>109.63177227645011</c:v>
                </c:pt>
                <c:pt idx="8">
                  <c:v>94.041209358190187</c:v>
                </c:pt>
                <c:pt idx="9">
                  <c:v>110.92585744576991</c:v>
                </c:pt>
                <c:pt idx="10">
                  <c:v>102.14006430654202</c:v>
                </c:pt>
                <c:pt idx="11">
                  <c:v>101.46431732989703</c:v>
                </c:pt>
                <c:pt idx="12">
                  <c:v>96.598973930242508</c:v>
                </c:pt>
                <c:pt idx="13">
                  <c:v>101.96390429384627</c:v>
                </c:pt>
                <c:pt idx="14">
                  <c:v>82.93533784046538</c:v>
                </c:pt>
                <c:pt idx="15">
                  <c:v>101.98600287160397</c:v>
                </c:pt>
              </c:numCache>
            </c:numRef>
          </c:val>
          <c:extLst>
            <c:ext xmlns:c16="http://schemas.microsoft.com/office/drawing/2014/chart" uri="{C3380CC4-5D6E-409C-BE32-E72D297353CC}">
              <c16:uniqueId val="{00000001-7BD5-4AC3-8D40-8B6197C5D431}"/>
            </c:ext>
          </c:extLst>
        </c:ser>
        <c:ser>
          <c:idx val="4"/>
          <c:order val="4"/>
          <c:spPr>
            <a:pattFill prst="wdUpDiag">
              <a:fgClr>
                <a:srgbClr val="FFC000"/>
              </a:fgClr>
              <a:bgClr>
                <a:schemeClr val="accent1"/>
              </a:bgClr>
            </a:pattFill>
            <a:ln>
              <a:solidFill>
                <a:schemeClr val="tx1"/>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Bevölkerung'!$J$13:$O$13</c:f>
              <c:numCache>
                <c:formatCode>General</c:formatCode>
                <c:ptCount val="6"/>
                <c:pt idx="5">
                  <c:v>104.50236260326673</c:v>
                </c:pt>
              </c:numCache>
            </c:numRef>
          </c:val>
          <c:extLst>
            <c:ext xmlns:c16="http://schemas.microsoft.com/office/drawing/2014/chart" uri="{C3380CC4-5D6E-409C-BE32-E72D297353CC}">
              <c16:uniqueId val="{00000002-7BD5-4AC3-8D40-8B6197C5D431}"/>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Bevölkerung'!$J$15:$O$15</c:f>
              <c:numCache>
                <c:formatCode>General</c:formatCode>
                <c:ptCount val="6"/>
                <c:pt idx="0">
                  <c:v>83.200934570194562</c:v>
                </c:pt>
                <c:pt idx="1">
                  <c:v>83.200934570194562</c:v>
                </c:pt>
                <c:pt idx="2">
                  <c:v>83.200934570194562</c:v>
                </c:pt>
                <c:pt idx="3">
                  <c:v>83.200934570194562</c:v>
                </c:pt>
                <c:pt idx="4">
                  <c:v>83.200934570194562</c:v>
                </c:pt>
                <c:pt idx="5">
                  <c:v>83.200934570194562</c:v>
                </c:pt>
              </c:numCache>
            </c:numRef>
          </c:val>
          <c:smooth val="0"/>
          <c:extLst>
            <c:ext xmlns:c16="http://schemas.microsoft.com/office/drawing/2014/chart" uri="{C3380CC4-5D6E-409C-BE32-E72D297353CC}">
              <c16:uniqueId val="{00000003-7BD5-4AC3-8D40-8B6197C5D431}"/>
            </c:ext>
          </c:extLst>
        </c:ser>
        <c:ser>
          <c:idx val="2"/>
          <c:order val="2"/>
          <c:tx>
            <c:v>Durchschnitt West</c:v>
          </c:tx>
          <c:spPr>
            <a:ln w="15875" cap="rnd">
              <a:solidFill>
                <a:schemeClr val="tx2">
                  <a:lumMod val="75000"/>
                  <a:lumOff val="25000"/>
                </a:schemeClr>
              </a:solidFill>
              <a:round/>
            </a:ln>
            <a:effectLst/>
          </c:spPr>
          <c:marker>
            <c:symbol val="none"/>
          </c:marker>
          <c:val>
            <c:numRef>
              <c:f>'Abb Bevölkerung'!$J$16:$Y$16</c:f>
              <c:numCache>
                <c:formatCode>General</c:formatCode>
                <c:ptCount val="16"/>
                <c:pt idx="6">
                  <c:v>102.34038569673652</c:v>
                </c:pt>
                <c:pt idx="7">
                  <c:v>102.34038569673652</c:v>
                </c:pt>
                <c:pt idx="8">
                  <c:v>102.34038569673652</c:v>
                </c:pt>
                <c:pt idx="9">
                  <c:v>102.34038569673652</c:v>
                </c:pt>
                <c:pt idx="10">
                  <c:v>102.34038569673652</c:v>
                </c:pt>
                <c:pt idx="11">
                  <c:v>102.34038569673652</c:v>
                </c:pt>
                <c:pt idx="12">
                  <c:v>102.34038569673652</c:v>
                </c:pt>
                <c:pt idx="13">
                  <c:v>102.34038569673652</c:v>
                </c:pt>
                <c:pt idx="14">
                  <c:v>102.34038569673652</c:v>
                </c:pt>
                <c:pt idx="15">
                  <c:v>102.34038569673652</c:v>
                </c:pt>
              </c:numCache>
            </c:numRef>
          </c:val>
          <c:smooth val="0"/>
          <c:extLst>
            <c:ext xmlns:c16="http://schemas.microsoft.com/office/drawing/2014/chart" uri="{C3380CC4-5D6E-409C-BE32-E72D297353CC}">
              <c16:uniqueId val="{00000004-7BD5-4AC3-8D40-8B6197C5D431}"/>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Bevölkerung'!$I$19</c:f>
          <c:strCache>
            <c:ptCount val="1"/>
            <c:pt idx="0">
              <c:v>Ausländer in % der Bevölkerung insgesamt, 2022</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rgbClr val="0E2841"/>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Bevölkerung'!$J$20:$N$20</c:f>
              <c:numCache>
                <c:formatCode>0</c:formatCode>
                <c:ptCount val="5"/>
                <c:pt idx="0">
                  <c:v>6.99</c:v>
                </c:pt>
                <c:pt idx="1">
                  <c:v>6.47</c:v>
                </c:pt>
                <c:pt idx="2">
                  <c:v>7.35</c:v>
                </c:pt>
                <c:pt idx="3">
                  <c:v>7.36</c:v>
                </c:pt>
                <c:pt idx="4">
                  <c:v>7.58</c:v>
                </c:pt>
              </c:numCache>
            </c:numRef>
          </c:val>
          <c:extLst>
            <c:ext xmlns:c16="http://schemas.microsoft.com/office/drawing/2014/chart" uri="{C3380CC4-5D6E-409C-BE32-E72D297353CC}">
              <c16:uniqueId val="{00000000-7B9A-48A5-AA8D-7EC7D753A327}"/>
            </c:ext>
          </c:extLst>
        </c:ser>
        <c:ser>
          <c:idx val="3"/>
          <c:order val="3"/>
          <c:spPr>
            <a:solidFill>
              <a:srgbClr val="156082"/>
            </a:solidFill>
            <a:ln>
              <a:solidFill>
                <a:srgbClr val="0E2841"/>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Bevölkerung'!$J$22:$Y$22</c:f>
              <c:numCache>
                <c:formatCode>General</c:formatCode>
                <c:ptCount val="16"/>
                <c:pt idx="6">
                  <c:v>17.84</c:v>
                </c:pt>
                <c:pt idx="7">
                  <c:v>15.51</c:v>
                </c:pt>
                <c:pt idx="8">
                  <c:v>21.05</c:v>
                </c:pt>
                <c:pt idx="9">
                  <c:v>19.2</c:v>
                </c:pt>
                <c:pt idx="10">
                  <c:v>18.71</c:v>
                </c:pt>
                <c:pt idx="11">
                  <c:v>11.79</c:v>
                </c:pt>
                <c:pt idx="12">
                  <c:v>15.59</c:v>
                </c:pt>
                <c:pt idx="13">
                  <c:v>13.61</c:v>
                </c:pt>
                <c:pt idx="14">
                  <c:v>14.02</c:v>
                </c:pt>
                <c:pt idx="15">
                  <c:v>10.15</c:v>
                </c:pt>
              </c:numCache>
            </c:numRef>
          </c:val>
          <c:extLst>
            <c:ext xmlns:c16="http://schemas.microsoft.com/office/drawing/2014/chart" uri="{C3380CC4-5D6E-409C-BE32-E72D297353CC}">
              <c16:uniqueId val="{00000001-7B9A-48A5-AA8D-7EC7D753A327}"/>
            </c:ext>
          </c:extLst>
        </c:ser>
        <c:ser>
          <c:idx val="4"/>
          <c:order val="4"/>
          <c:spPr>
            <a:pattFill prst="wdUpDiag">
              <a:fgClr>
                <a:srgbClr val="FFC000"/>
              </a:fgClr>
              <a:bgClr>
                <a:srgbClr val="156082"/>
              </a:bgClr>
            </a:pattFill>
            <a:ln>
              <a:solidFill>
                <a:srgbClr val="0E2841"/>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Bevölkerung'!$J$21:$O$21</c:f>
              <c:numCache>
                <c:formatCode>General</c:formatCode>
                <c:ptCount val="6"/>
                <c:pt idx="5" formatCode="0">
                  <c:v>22.22</c:v>
                </c:pt>
              </c:numCache>
            </c:numRef>
          </c:val>
          <c:extLst>
            <c:ext xmlns:c16="http://schemas.microsoft.com/office/drawing/2014/chart" uri="{C3380CC4-5D6E-409C-BE32-E72D297353CC}">
              <c16:uniqueId val="{00000002-7B9A-48A5-AA8D-7EC7D753A327}"/>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Bevölkerung'!$J$23:$O$23</c:f>
              <c:numCache>
                <c:formatCode>General</c:formatCode>
                <c:ptCount val="6"/>
                <c:pt idx="0">
                  <c:v>10.65</c:v>
                </c:pt>
                <c:pt idx="1">
                  <c:v>10.65</c:v>
                </c:pt>
                <c:pt idx="2">
                  <c:v>10.65</c:v>
                </c:pt>
                <c:pt idx="3">
                  <c:v>10.65</c:v>
                </c:pt>
                <c:pt idx="4">
                  <c:v>10.65</c:v>
                </c:pt>
                <c:pt idx="5">
                  <c:v>10.65</c:v>
                </c:pt>
              </c:numCache>
            </c:numRef>
          </c:val>
          <c:smooth val="0"/>
          <c:extLst>
            <c:ext xmlns:c16="http://schemas.microsoft.com/office/drawing/2014/chart" uri="{C3380CC4-5D6E-409C-BE32-E72D297353CC}">
              <c16:uniqueId val="{00000003-7B9A-48A5-AA8D-7EC7D753A327}"/>
            </c:ext>
          </c:extLst>
        </c:ser>
        <c:ser>
          <c:idx val="2"/>
          <c:order val="2"/>
          <c:tx>
            <c:v>Durchschnitt West</c:v>
          </c:tx>
          <c:spPr>
            <a:ln w="15875" cap="rnd">
              <a:solidFill>
                <a:srgbClr val="0E2841">
                  <a:lumMod val="75000"/>
                  <a:lumOff val="25000"/>
                </a:srgbClr>
              </a:solidFill>
              <a:round/>
            </a:ln>
            <a:effectLst/>
          </c:spPr>
          <c:marker>
            <c:symbol val="none"/>
          </c:marker>
          <c:val>
            <c:numRef>
              <c:f>'Abb Bevölkerung'!$J$24:$Y$24</c:f>
              <c:numCache>
                <c:formatCode>General</c:formatCode>
                <c:ptCount val="16"/>
                <c:pt idx="6">
                  <c:v>15.56</c:v>
                </c:pt>
                <c:pt idx="7">
                  <c:v>15.56</c:v>
                </c:pt>
                <c:pt idx="8">
                  <c:v>15.56</c:v>
                </c:pt>
                <c:pt idx="9">
                  <c:v>15.56</c:v>
                </c:pt>
                <c:pt idx="10">
                  <c:v>15.56</c:v>
                </c:pt>
                <c:pt idx="11">
                  <c:v>15.56</c:v>
                </c:pt>
                <c:pt idx="12">
                  <c:v>15.56</c:v>
                </c:pt>
                <c:pt idx="13">
                  <c:v>15.56</c:v>
                </c:pt>
                <c:pt idx="14">
                  <c:v>15.56</c:v>
                </c:pt>
                <c:pt idx="15">
                  <c:v>15.56</c:v>
                </c:pt>
              </c:numCache>
            </c:numRef>
          </c:val>
          <c:smooth val="0"/>
          <c:extLst>
            <c:ext xmlns:c16="http://schemas.microsoft.com/office/drawing/2014/chart" uri="{C3380CC4-5D6E-409C-BE32-E72D297353CC}">
              <c16:uniqueId val="{00000004-7B9A-48A5-AA8D-7EC7D753A327}"/>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Bevölkerung'!$I$27</c:f>
          <c:strCache>
            <c:ptCount val="1"/>
            <c:pt idx="0">
              <c:v>Anteil Schutzsuchende an der Bevölkerung insg., 2022</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20623376623376624"/>
          <c:w val="0.88043526450689269"/>
          <c:h val="0.46054334117326245"/>
        </c:manualLayout>
      </c:layout>
      <c:barChart>
        <c:barDir val="col"/>
        <c:grouping val="clustered"/>
        <c:varyColors val="0"/>
        <c:ser>
          <c:idx val="0"/>
          <c:order val="0"/>
          <c:spPr>
            <a:solidFill>
              <a:srgbClr val="FFC000"/>
            </a:solidFill>
            <a:ln>
              <a:solidFill>
                <a:schemeClr val="tx2"/>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Bevölkerung'!$J$28:$N$28</c:f>
              <c:numCache>
                <c:formatCode>0</c:formatCode>
                <c:ptCount val="5"/>
                <c:pt idx="0">
                  <c:v>2.85</c:v>
                </c:pt>
                <c:pt idx="1">
                  <c:v>2.9</c:v>
                </c:pt>
                <c:pt idx="2">
                  <c:v>2.97</c:v>
                </c:pt>
                <c:pt idx="3">
                  <c:v>3.28</c:v>
                </c:pt>
                <c:pt idx="4">
                  <c:v>3.11</c:v>
                </c:pt>
              </c:numCache>
            </c:numRef>
          </c:val>
          <c:extLst>
            <c:ext xmlns:c16="http://schemas.microsoft.com/office/drawing/2014/chart" uri="{C3380CC4-5D6E-409C-BE32-E72D297353CC}">
              <c16:uniqueId val="{00000000-E342-4E0D-ABB2-06F1DDAA1FD3}"/>
            </c:ext>
          </c:extLst>
        </c:ser>
        <c:ser>
          <c:idx val="3"/>
          <c:order val="3"/>
          <c:spPr>
            <a:solidFill>
              <a:srgbClr val="156082"/>
            </a:solidFill>
            <a:ln w="15875">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Bevölkerung'!$J$30:$Y$30</c:f>
              <c:numCache>
                <c:formatCode>General</c:formatCode>
                <c:ptCount val="16"/>
                <c:pt idx="6">
                  <c:v>3.21</c:v>
                </c:pt>
                <c:pt idx="7">
                  <c:v>2.84</c:v>
                </c:pt>
                <c:pt idx="8">
                  <c:v>6.31</c:v>
                </c:pt>
                <c:pt idx="9">
                  <c:v>4.8099999999999996</c:v>
                </c:pt>
                <c:pt idx="10">
                  <c:v>4.01</c:v>
                </c:pt>
                <c:pt idx="11">
                  <c:v>4.07</c:v>
                </c:pt>
                <c:pt idx="12">
                  <c:v>4.22</c:v>
                </c:pt>
                <c:pt idx="13">
                  <c:v>3.24</c:v>
                </c:pt>
                <c:pt idx="14">
                  <c:v>4.6500000000000004</c:v>
                </c:pt>
                <c:pt idx="15">
                  <c:v>3.72</c:v>
                </c:pt>
              </c:numCache>
            </c:numRef>
          </c:val>
          <c:extLst>
            <c:ext xmlns:c16="http://schemas.microsoft.com/office/drawing/2014/chart" uri="{C3380CC4-5D6E-409C-BE32-E72D297353CC}">
              <c16:uniqueId val="{00000001-E342-4E0D-ABB2-06F1DDAA1FD3}"/>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Bevölkerung'!$J$29:$O$29</c:f>
              <c:numCache>
                <c:formatCode>General</c:formatCode>
                <c:ptCount val="6"/>
                <c:pt idx="5" formatCode="0">
                  <c:v>4.7699999999999996</c:v>
                </c:pt>
              </c:numCache>
            </c:numRef>
          </c:val>
          <c:extLst>
            <c:ext xmlns:c16="http://schemas.microsoft.com/office/drawing/2014/chart" uri="{C3380CC4-5D6E-409C-BE32-E72D297353CC}">
              <c16:uniqueId val="{00000002-E342-4E0D-ABB2-06F1DDAA1FD3}"/>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Bevölkerung'!$J$31:$O$31</c:f>
              <c:numCache>
                <c:formatCode>General</c:formatCode>
                <c:ptCount val="6"/>
                <c:pt idx="0">
                  <c:v>3.42</c:v>
                </c:pt>
                <c:pt idx="1">
                  <c:v>3.42</c:v>
                </c:pt>
                <c:pt idx="2">
                  <c:v>3.42</c:v>
                </c:pt>
                <c:pt idx="3">
                  <c:v>3.42</c:v>
                </c:pt>
                <c:pt idx="4">
                  <c:v>3.42</c:v>
                </c:pt>
                <c:pt idx="5">
                  <c:v>3.42</c:v>
                </c:pt>
              </c:numCache>
            </c:numRef>
          </c:val>
          <c:smooth val="0"/>
          <c:extLst>
            <c:ext xmlns:c16="http://schemas.microsoft.com/office/drawing/2014/chart" uri="{C3380CC4-5D6E-409C-BE32-E72D297353CC}">
              <c16:uniqueId val="{00000003-E342-4E0D-ABB2-06F1DDAA1FD3}"/>
            </c:ext>
          </c:extLst>
        </c:ser>
        <c:ser>
          <c:idx val="2"/>
          <c:order val="2"/>
          <c:tx>
            <c:v>Durchschnitt West</c:v>
          </c:tx>
          <c:spPr>
            <a:ln w="15875" cap="rnd">
              <a:solidFill>
                <a:srgbClr val="0E2841">
                  <a:lumMod val="75000"/>
                  <a:lumOff val="25000"/>
                </a:srgbClr>
              </a:solidFill>
              <a:round/>
            </a:ln>
            <a:effectLst/>
          </c:spPr>
          <c:marker>
            <c:symbol val="none"/>
          </c:marker>
          <c:val>
            <c:numRef>
              <c:f>'Abb Bevölkerung'!$J$32:$Y$32</c:f>
              <c:numCache>
                <c:formatCode>General</c:formatCode>
                <c:ptCount val="16"/>
                <c:pt idx="6">
                  <c:v>3.71</c:v>
                </c:pt>
                <c:pt idx="7">
                  <c:v>3.71</c:v>
                </c:pt>
                <c:pt idx="8">
                  <c:v>3.71</c:v>
                </c:pt>
                <c:pt idx="9">
                  <c:v>3.71</c:v>
                </c:pt>
                <c:pt idx="10">
                  <c:v>3.71</c:v>
                </c:pt>
                <c:pt idx="11">
                  <c:v>3.71</c:v>
                </c:pt>
                <c:pt idx="12">
                  <c:v>3.71</c:v>
                </c:pt>
                <c:pt idx="13">
                  <c:v>3.71</c:v>
                </c:pt>
                <c:pt idx="14">
                  <c:v>3.71</c:v>
                </c:pt>
                <c:pt idx="15">
                  <c:v>3.71</c:v>
                </c:pt>
              </c:numCache>
            </c:numRef>
          </c:val>
          <c:smooth val="0"/>
          <c:extLst>
            <c:ext xmlns:c16="http://schemas.microsoft.com/office/drawing/2014/chart" uri="{C3380CC4-5D6E-409C-BE32-E72D297353CC}">
              <c16:uniqueId val="{00000004-E342-4E0D-ABB2-06F1DDAA1FD3}"/>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Bevölkerung'!$I$35</c:f>
          <c:strCache>
            <c:ptCount val="1"/>
            <c:pt idx="0">
              <c:v>Wanderungssaldo insg. je 1.000 Einwohner (negative Werte=Nettoabwanderung),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Bevölkerung'!$J$36:$N$36</c:f>
              <c:numCache>
                <c:formatCode>0</c:formatCode>
                <c:ptCount val="5"/>
                <c:pt idx="0">
                  <c:v>11.556602950026015</c:v>
                </c:pt>
                <c:pt idx="1">
                  <c:v>9.8777043208356936</c:v>
                </c:pt>
                <c:pt idx="2">
                  <c:v>8.8631810186872677</c:v>
                </c:pt>
                <c:pt idx="3">
                  <c:v>7.3714957230120186</c:v>
                </c:pt>
                <c:pt idx="4">
                  <c:v>6.5932690103648186</c:v>
                </c:pt>
              </c:numCache>
            </c:numRef>
          </c:val>
          <c:extLst>
            <c:ext xmlns:c16="http://schemas.microsoft.com/office/drawing/2014/chart" uri="{C3380CC4-5D6E-409C-BE32-E72D297353CC}">
              <c16:uniqueId val="{00000000-9743-4479-9980-281BF623EE74}"/>
            </c:ext>
          </c:extLst>
        </c:ser>
        <c:ser>
          <c:idx val="3"/>
          <c:order val="3"/>
          <c:spPr>
            <a:solidFill>
              <a:srgbClr val="156082"/>
            </a:solid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Bevölkerung'!$J$38:$Y$38</c:f>
              <c:numCache>
                <c:formatCode>General</c:formatCode>
                <c:ptCount val="16"/>
                <c:pt idx="6">
                  <c:v>7.3937030842124933</c:v>
                </c:pt>
                <c:pt idx="7">
                  <c:v>7.3960836959347365</c:v>
                </c:pt>
                <c:pt idx="8">
                  <c:v>12.910368394441829</c:v>
                </c:pt>
                <c:pt idx="9">
                  <c:v>10.460560263546995</c:v>
                </c:pt>
                <c:pt idx="10">
                  <c:v>7.6638549994575431</c:v>
                </c:pt>
                <c:pt idx="11">
                  <c:v>7.6249719056737293</c:v>
                </c:pt>
                <c:pt idx="12">
                  <c:v>6.7369973160682637</c:v>
                </c:pt>
                <c:pt idx="13">
                  <c:v>7.8922781432254689</c:v>
                </c:pt>
                <c:pt idx="14">
                  <c:v>8.8752899969301851</c:v>
                </c:pt>
                <c:pt idx="15">
                  <c:v>10.523466783534005</c:v>
                </c:pt>
              </c:numCache>
            </c:numRef>
          </c:val>
          <c:extLst>
            <c:ext xmlns:c16="http://schemas.microsoft.com/office/drawing/2014/chart" uri="{C3380CC4-5D6E-409C-BE32-E72D297353CC}">
              <c16:uniqueId val="{00000001-9743-4479-9980-281BF623EE74}"/>
            </c:ext>
          </c:extLst>
        </c:ser>
        <c:ser>
          <c:idx val="4"/>
          <c:order val="4"/>
          <c:spPr>
            <a:pattFill prst="wdUpDiag">
              <a:fgClr>
                <a:srgbClr val="FFC000"/>
              </a:fgClr>
              <a:bgClr>
                <a:srgbClr val="156082"/>
              </a:bgClr>
            </a:patt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Bevölkerung'!$J$37:$O$37</c:f>
              <c:numCache>
                <c:formatCode>General</c:formatCode>
                <c:ptCount val="6"/>
                <c:pt idx="5" formatCode="0">
                  <c:v>8.6939170706713433</c:v>
                </c:pt>
              </c:numCache>
            </c:numRef>
          </c:val>
          <c:extLst>
            <c:ext xmlns:c16="http://schemas.microsoft.com/office/drawing/2014/chart" uri="{C3380CC4-5D6E-409C-BE32-E72D297353CC}">
              <c16:uniqueId val="{00000002-9743-4479-9980-281BF623EE74}"/>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Bevölkerung'!$J$39:$O$39</c:f>
              <c:numCache>
                <c:formatCode>0</c:formatCode>
                <c:ptCount val="6"/>
                <c:pt idx="0">
                  <c:v>8.8556615614590584</c:v>
                </c:pt>
                <c:pt idx="1">
                  <c:v>8.8556615614590584</c:v>
                </c:pt>
                <c:pt idx="2" formatCode="General">
                  <c:v>8.8556615614590584</c:v>
                </c:pt>
                <c:pt idx="3" formatCode="General">
                  <c:v>8.8556615614590584</c:v>
                </c:pt>
                <c:pt idx="4" formatCode="General">
                  <c:v>8.8556615614590584</c:v>
                </c:pt>
                <c:pt idx="5" formatCode="General">
                  <c:v>8.8556615614590584</c:v>
                </c:pt>
              </c:numCache>
            </c:numRef>
          </c:val>
          <c:smooth val="0"/>
          <c:extLst>
            <c:ext xmlns:c16="http://schemas.microsoft.com/office/drawing/2014/chart" uri="{C3380CC4-5D6E-409C-BE32-E72D297353CC}">
              <c16:uniqueId val="{00000003-9743-4479-9980-281BF623EE74}"/>
            </c:ext>
          </c:extLst>
        </c:ser>
        <c:ser>
          <c:idx val="2"/>
          <c:order val="2"/>
          <c:tx>
            <c:v>Durchschnitt West</c:v>
          </c:tx>
          <c:spPr>
            <a:ln w="15875" cap="rnd">
              <a:solidFill>
                <a:schemeClr val="accent3"/>
              </a:solidFill>
              <a:round/>
            </a:ln>
            <a:effectLst/>
          </c:spPr>
          <c:marker>
            <c:symbol val="none"/>
          </c:marker>
          <c:val>
            <c:numRef>
              <c:f>'Abb Bevölkerung'!$J$40:$Y$40</c:f>
              <c:numCache>
                <c:formatCode>General</c:formatCode>
                <c:ptCount val="16"/>
                <c:pt idx="6">
                  <c:v>7.6014745147692508</c:v>
                </c:pt>
                <c:pt idx="7">
                  <c:v>7.6014745147692508</c:v>
                </c:pt>
                <c:pt idx="8">
                  <c:v>7.6014745147692508</c:v>
                </c:pt>
                <c:pt idx="9">
                  <c:v>7.6014745147692508</c:v>
                </c:pt>
                <c:pt idx="10">
                  <c:v>7.6014745147692508</c:v>
                </c:pt>
                <c:pt idx="11">
                  <c:v>7.6014745147692508</c:v>
                </c:pt>
                <c:pt idx="12">
                  <c:v>7.6014745147692508</c:v>
                </c:pt>
                <c:pt idx="13">
                  <c:v>7.6014745147692508</c:v>
                </c:pt>
                <c:pt idx="14">
                  <c:v>7.6014745147692508</c:v>
                </c:pt>
                <c:pt idx="15">
                  <c:v>7.6014745147692508</c:v>
                </c:pt>
              </c:numCache>
            </c:numRef>
          </c:val>
          <c:smooth val="0"/>
          <c:extLst>
            <c:ext xmlns:c16="http://schemas.microsoft.com/office/drawing/2014/chart" uri="{C3380CC4-5D6E-409C-BE32-E72D297353CC}">
              <c16:uniqueId val="{00000004-9743-4479-9980-281BF623EE74}"/>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Bevölkerung'!$I$45</c:f>
          <c:strCache>
            <c:ptCount val="1"/>
            <c:pt idx="0">
              <c:v>Wanderungssaldo gegenüber Inland je 1.000 Einwohner (negative Werte=Nettoabwanderung), 2023</c:v>
            </c:pt>
          </c:strCache>
        </c:strRef>
      </c:tx>
      <c:layout>
        <c:manualLayout>
          <c:xMode val="edge"/>
          <c:yMode val="edge"/>
          <c:x val="0.2001244602489205"/>
          <c:y val="8.658008658008658E-3"/>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324675324675325"/>
          <c:w val="0.88043526450689269"/>
          <c:h val="0.47353035416027545"/>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Bevölkerung'!$J$46:$N$46</c:f>
              <c:numCache>
                <c:formatCode>0</c:formatCode>
                <c:ptCount val="5"/>
                <c:pt idx="0">
                  <c:v>5.2599498487041796</c:v>
                </c:pt>
                <c:pt idx="1">
                  <c:v>2.7361670701034608</c:v>
                </c:pt>
                <c:pt idx="2">
                  <c:v>0.35838260584518361</c:v>
                </c:pt>
                <c:pt idx="3">
                  <c:v>-4.7628948508526961E-2</c:v>
                </c:pt>
                <c:pt idx="4">
                  <c:v>-1.8271752068986455</c:v>
                </c:pt>
              </c:numCache>
            </c:numRef>
          </c:val>
          <c:extLst>
            <c:ext xmlns:c16="http://schemas.microsoft.com/office/drawing/2014/chart" uri="{C3380CC4-5D6E-409C-BE32-E72D297353CC}">
              <c16:uniqueId val="{00000000-A22F-41BA-AB43-E7EEE68962E5}"/>
            </c:ext>
          </c:extLst>
        </c:ser>
        <c:ser>
          <c:idx val="3"/>
          <c:order val="3"/>
          <c:spPr>
            <a:solidFill>
              <a:srgbClr val="156082"/>
            </a:solidFill>
            <a:ln w="9525">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Bevölkerung'!$J$48:$Y$48</c:f>
              <c:numCache>
                <c:formatCode>General</c:formatCode>
                <c:ptCount val="16"/>
                <c:pt idx="6" formatCode="0">
                  <c:v>-0.39682543191238645</c:v>
                </c:pt>
                <c:pt idx="7" formatCode="0">
                  <c:v>0.47633871025026586</c:v>
                </c:pt>
                <c:pt idx="8" formatCode="0">
                  <c:v>-1.1056482498503526</c:v>
                </c:pt>
                <c:pt idx="9" formatCode="0">
                  <c:v>-1.165615806507776</c:v>
                </c:pt>
                <c:pt idx="10" formatCode="0">
                  <c:v>-0.64782560846825143</c:v>
                </c:pt>
                <c:pt idx="11" formatCode="0">
                  <c:v>-3.2878949522470065E-2</c:v>
                </c:pt>
                <c:pt idx="12" formatCode="0">
                  <c:v>-0.24420899599659099</c:v>
                </c:pt>
                <c:pt idx="13" formatCode="0">
                  <c:v>0.50255224059340531</c:v>
                </c:pt>
                <c:pt idx="14" formatCode="0">
                  <c:v>-0.35529341901977263</c:v>
                </c:pt>
                <c:pt idx="15" formatCode="0">
                  <c:v>3.2052917386528246</c:v>
                </c:pt>
              </c:numCache>
            </c:numRef>
          </c:val>
          <c:extLst>
            <c:ext xmlns:c16="http://schemas.microsoft.com/office/drawing/2014/chart" uri="{C3380CC4-5D6E-409C-BE32-E72D297353CC}">
              <c16:uniqueId val="{00000001-A22F-41BA-AB43-E7EEE68962E5}"/>
            </c:ext>
          </c:extLst>
        </c:ser>
        <c:ser>
          <c:idx val="4"/>
          <c:order val="4"/>
          <c:spPr>
            <a:pattFill prst="wdUpDiag">
              <a:fgClr>
                <a:srgbClr val="FFC000"/>
              </a:fgClr>
              <a:bgClr>
                <a:srgbClr val="156082"/>
              </a:bgClr>
            </a:pattFill>
            <a:ln w="9525">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Bevölkerung'!$J$47:$O$47</c:f>
              <c:numCache>
                <c:formatCode>General</c:formatCode>
                <c:ptCount val="6"/>
                <c:pt idx="5" formatCode="0">
                  <c:v>-4.4537585237667789</c:v>
                </c:pt>
              </c:numCache>
            </c:numRef>
          </c:val>
          <c:extLst>
            <c:ext xmlns:c16="http://schemas.microsoft.com/office/drawing/2014/chart" uri="{C3380CC4-5D6E-409C-BE32-E72D297353CC}">
              <c16:uniqueId val="{00000002-A22F-41BA-AB43-E7EEE68962E5}"/>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Bevölkerung'!$J$49:$O$49</c:f>
              <c:numCache>
                <c:formatCode>0.000</c:formatCode>
                <c:ptCount val="6"/>
                <c:pt idx="0">
                  <c:v>-7.8920060819757096E-2</c:v>
                </c:pt>
                <c:pt idx="1">
                  <c:v>-7.8920060819757096E-2</c:v>
                </c:pt>
                <c:pt idx="2" formatCode="General">
                  <c:v>-7.8920060819757096E-2</c:v>
                </c:pt>
                <c:pt idx="3" formatCode="General">
                  <c:v>-7.8920060819757096E-2</c:v>
                </c:pt>
                <c:pt idx="4" formatCode="General">
                  <c:v>-7.8920060819757096E-2</c:v>
                </c:pt>
                <c:pt idx="5" formatCode="General">
                  <c:v>-7.8920060819757096E-2</c:v>
                </c:pt>
              </c:numCache>
            </c:numRef>
          </c:val>
          <c:smooth val="0"/>
          <c:extLst>
            <c:ext xmlns:c16="http://schemas.microsoft.com/office/drawing/2014/chart" uri="{C3380CC4-5D6E-409C-BE32-E72D297353CC}">
              <c16:uniqueId val="{00000003-A22F-41BA-AB43-E7EEE68962E5}"/>
            </c:ext>
          </c:extLst>
        </c:ser>
        <c:ser>
          <c:idx val="2"/>
          <c:order val="2"/>
          <c:tx>
            <c:v>Durchschnitt West</c:v>
          </c:tx>
          <c:spPr>
            <a:ln w="15875" cap="rnd">
              <a:solidFill>
                <a:srgbClr val="0E2841">
                  <a:lumMod val="75000"/>
                  <a:lumOff val="25000"/>
                </a:srgbClr>
              </a:solidFill>
              <a:round/>
            </a:ln>
            <a:effectLst/>
          </c:spPr>
          <c:marker>
            <c:symbol val="none"/>
          </c:marker>
          <c:val>
            <c:numRef>
              <c:f>'Abb Bevölkerung'!$J$50:$Y$50</c:f>
              <c:numCache>
                <c:formatCode>General</c:formatCode>
                <c:ptCount val="16"/>
                <c:pt idx="6" formatCode="0.000">
                  <c:v>1.8960101533398211E-2</c:v>
                </c:pt>
                <c:pt idx="7" formatCode="0.000">
                  <c:v>1.8960101533398211E-2</c:v>
                </c:pt>
                <c:pt idx="8">
                  <c:v>1.8960101533398211E-2</c:v>
                </c:pt>
                <c:pt idx="9">
                  <c:v>1.8960101533398211E-2</c:v>
                </c:pt>
                <c:pt idx="10">
                  <c:v>1.8960101533398211E-2</c:v>
                </c:pt>
                <c:pt idx="11">
                  <c:v>1.8960101533398211E-2</c:v>
                </c:pt>
                <c:pt idx="12">
                  <c:v>1.8960101533398211E-2</c:v>
                </c:pt>
                <c:pt idx="13">
                  <c:v>1.8960101533398211E-2</c:v>
                </c:pt>
                <c:pt idx="14">
                  <c:v>1.8960101533398211E-2</c:v>
                </c:pt>
                <c:pt idx="15">
                  <c:v>1.8960101533398211E-2</c:v>
                </c:pt>
              </c:numCache>
            </c:numRef>
          </c:val>
          <c:smooth val="0"/>
          <c:extLst>
            <c:ext xmlns:c16="http://schemas.microsoft.com/office/drawing/2014/chart" uri="{C3380CC4-5D6E-409C-BE32-E72D297353CC}">
              <c16:uniqueId val="{00000004-A22F-41BA-AB43-E7EEE68962E5}"/>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Bevölkerung'!$I$52</c:f>
          <c:strCache>
            <c:ptCount val="1"/>
            <c:pt idx="0">
              <c:v>Wanderungssaldo gegenüber Ausland je 1.000 Einwohner (negative Werte=Nettoabwanderung),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Bevölkerung'!$J$53:$N$53</c:f>
              <c:numCache>
                <c:formatCode>General</c:formatCode>
                <c:ptCount val="5"/>
                <c:pt idx="0">
                  <c:v>6.2966531013218354</c:v>
                </c:pt>
                <c:pt idx="1">
                  <c:v>7.1415372507322328</c:v>
                </c:pt>
                <c:pt idx="2">
                  <c:v>8.504798412842085</c:v>
                </c:pt>
                <c:pt idx="3">
                  <c:v>7.4191246715205459</c:v>
                </c:pt>
                <c:pt idx="4">
                  <c:v>8.4204442172634639</c:v>
                </c:pt>
              </c:numCache>
            </c:numRef>
          </c:val>
          <c:extLst>
            <c:ext xmlns:c16="http://schemas.microsoft.com/office/drawing/2014/chart" uri="{C3380CC4-5D6E-409C-BE32-E72D297353CC}">
              <c16:uniqueId val="{00000000-3BBC-4F4B-BC1E-939193065B21}"/>
            </c:ext>
          </c:extLst>
        </c:ser>
        <c:ser>
          <c:idx val="4"/>
          <c:order val="1"/>
          <c:spPr>
            <a:pattFill prst="wdUpDiag">
              <a:fgClr>
                <a:srgbClr val="FFC000"/>
              </a:fgClr>
              <a:bgClr>
                <a:srgbClr val="156082"/>
              </a:bgClr>
            </a:pattFill>
            <a:ln w="9525">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Bevölkerung'!$J$54:$O$54</c:f>
              <c:numCache>
                <c:formatCode>General</c:formatCode>
                <c:ptCount val="6"/>
                <c:pt idx="5">
                  <c:v>13.147675594438123</c:v>
                </c:pt>
              </c:numCache>
            </c:numRef>
          </c:val>
          <c:extLst>
            <c:ext xmlns:c16="http://schemas.microsoft.com/office/drawing/2014/chart" uri="{C3380CC4-5D6E-409C-BE32-E72D297353CC}">
              <c16:uniqueId val="{00000001-3BBC-4F4B-BC1E-939193065B21}"/>
            </c:ext>
          </c:extLst>
        </c:ser>
        <c:ser>
          <c:idx val="3"/>
          <c:order val="2"/>
          <c:spPr>
            <a:solidFill>
              <a:srgbClr val="156082"/>
            </a:solidFill>
            <a:ln w="9525">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Bevölkerung'!$J$55:$Y$55</c:f>
              <c:numCache>
                <c:formatCode>General</c:formatCode>
                <c:ptCount val="16"/>
                <c:pt idx="6">
                  <c:v>7.790528516124879</c:v>
                </c:pt>
                <c:pt idx="7">
                  <c:v>6.9197449856844706</c:v>
                </c:pt>
                <c:pt idx="8">
                  <c:v>14.016016644292183</c:v>
                </c:pt>
                <c:pt idx="9">
                  <c:v>11.626176070054772</c:v>
                </c:pt>
                <c:pt idx="10">
                  <c:v>8.3116806079257941</c:v>
                </c:pt>
                <c:pt idx="11">
                  <c:v>7.657850855196199</c:v>
                </c:pt>
                <c:pt idx="12">
                  <c:v>6.9812063120648551</c:v>
                </c:pt>
                <c:pt idx="13">
                  <c:v>7.3897259026320636</c:v>
                </c:pt>
                <c:pt idx="14">
                  <c:v>9.2305834159499582</c:v>
                </c:pt>
                <c:pt idx="15">
                  <c:v>7.3181750448811798</c:v>
                </c:pt>
              </c:numCache>
            </c:numRef>
          </c:val>
          <c:extLst>
            <c:ext xmlns:c16="http://schemas.microsoft.com/office/drawing/2014/chart" uri="{C3380CC4-5D6E-409C-BE32-E72D297353CC}">
              <c16:uniqueId val="{00000002-3BBC-4F4B-BC1E-939193065B21}"/>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rgbClr val="E97132"/>
              </a:solidFill>
              <a:round/>
            </a:ln>
            <a:effectLst/>
          </c:spPr>
          <c:marker>
            <c:symbol val="none"/>
          </c:marker>
          <c:val>
            <c:numRef>
              <c:f>'Abb Bevölkerung'!$J$56:$O$56</c:f>
              <c:numCache>
                <c:formatCode>General</c:formatCode>
                <c:ptCount val="6"/>
                <c:pt idx="0">
                  <c:v>8.9345816222788166</c:v>
                </c:pt>
                <c:pt idx="1">
                  <c:v>8.9345816222788166</c:v>
                </c:pt>
                <c:pt idx="2">
                  <c:v>8.9345816222788166</c:v>
                </c:pt>
                <c:pt idx="3">
                  <c:v>8.9345816222788166</c:v>
                </c:pt>
                <c:pt idx="4">
                  <c:v>8.9345816222788166</c:v>
                </c:pt>
                <c:pt idx="5">
                  <c:v>8.9345816222788166</c:v>
                </c:pt>
              </c:numCache>
            </c:numRef>
          </c:val>
          <c:smooth val="0"/>
          <c:extLst>
            <c:ext xmlns:c16="http://schemas.microsoft.com/office/drawing/2014/chart" uri="{C3380CC4-5D6E-409C-BE32-E72D297353CC}">
              <c16:uniqueId val="{00000003-3BBC-4F4B-BC1E-939193065B21}"/>
            </c:ext>
          </c:extLst>
        </c:ser>
        <c:ser>
          <c:idx val="2"/>
          <c:order val="4"/>
          <c:tx>
            <c:v>Durchschnitt West</c:v>
          </c:tx>
          <c:spPr>
            <a:ln w="15875" cap="rnd">
              <a:solidFill>
                <a:srgbClr val="0E2841">
                  <a:lumMod val="75000"/>
                  <a:lumOff val="25000"/>
                </a:srgbClr>
              </a:solidFill>
              <a:round/>
            </a:ln>
            <a:effectLst/>
          </c:spPr>
          <c:marker>
            <c:symbol val="none"/>
          </c:marker>
          <c:val>
            <c:numRef>
              <c:f>'Abb Bevölkerung'!$J$57:$Y$57</c:f>
              <c:numCache>
                <c:formatCode>General</c:formatCode>
                <c:ptCount val="16"/>
                <c:pt idx="6">
                  <c:v>7.5825144132358533</c:v>
                </c:pt>
                <c:pt idx="7">
                  <c:v>7.5825144132358533</c:v>
                </c:pt>
                <c:pt idx="8">
                  <c:v>7.5825144132358533</c:v>
                </c:pt>
                <c:pt idx="9">
                  <c:v>7.5825144132358533</c:v>
                </c:pt>
                <c:pt idx="10">
                  <c:v>7.5825144132358533</c:v>
                </c:pt>
                <c:pt idx="11">
                  <c:v>7.5825144132358533</c:v>
                </c:pt>
                <c:pt idx="12">
                  <c:v>7.5825144132358533</c:v>
                </c:pt>
                <c:pt idx="13">
                  <c:v>7.5825144132358533</c:v>
                </c:pt>
                <c:pt idx="14">
                  <c:v>7.5825144132358533</c:v>
                </c:pt>
                <c:pt idx="15">
                  <c:v>7.5825144132358533</c:v>
                </c:pt>
              </c:numCache>
            </c:numRef>
          </c:val>
          <c:smooth val="0"/>
          <c:extLst>
            <c:ext xmlns:c16="http://schemas.microsoft.com/office/drawing/2014/chart" uri="{C3380CC4-5D6E-409C-BE32-E72D297353CC}">
              <c16:uniqueId val="{00000004-3BBC-4F4B-BC1E-939193065B21}"/>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Bevölkerung'!$I$59</c:f>
          <c:strCache>
            <c:ptCount val="1"/>
            <c:pt idx="0">
              <c:v>Saldo der natürlichen Bevölkerungsentwicklung (Geburten ./. Sterbefälle) je 1.000 Einwohner,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Bevölkerung'!$J$60:$N$60</c:f>
              <c:numCache>
                <c:formatCode>General</c:formatCode>
                <c:ptCount val="5"/>
                <c:pt idx="0">
                  <c:v>-8.0457018523698878</c:v>
                </c:pt>
                <c:pt idx="1">
                  <c:v>-8.7996901016071369</c:v>
                </c:pt>
                <c:pt idx="2">
                  <c:v>-7.8054019144725419</c:v>
                </c:pt>
                <c:pt idx="3">
                  <c:v>-10.087719699974263</c:v>
                </c:pt>
                <c:pt idx="4">
                  <c:v>-8.559294471265293</c:v>
                </c:pt>
              </c:numCache>
            </c:numRef>
          </c:val>
          <c:extLst>
            <c:ext xmlns:c16="http://schemas.microsoft.com/office/drawing/2014/chart" uri="{C3380CC4-5D6E-409C-BE32-E72D297353CC}">
              <c16:uniqueId val="{00000000-AE0C-437D-8C36-86CADC8B8940}"/>
            </c:ext>
          </c:extLst>
        </c:ser>
        <c:ser>
          <c:idx val="4"/>
          <c:order val="1"/>
          <c:spPr>
            <a:pattFill prst="wdUpDiag">
              <a:fgClr>
                <a:srgbClr val="FFC000"/>
              </a:fgClr>
              <a:bgClr>
                <a:srgbClr val="156082"/>
              </a:bgClr>
            </a:patt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Bevölkerung'!$J$61:$O$61</c:f>
              <c:numCache>
                <c:formatCode>General</c:formatCode>
                <c:ptCount val="6"/>
                <c:pt idx="5">
                  <c:v>-1.1550319245729395</c:v>
                </c:pt>
              </c:numCache>
            </c:numRef>
          </c:val>
          <c:extLst>
            <c:ext xmlns:c16="http://schemas.microsoft.com/office/drawing/2014/chart" uri="{C3380CC4-5D6E-409C-BE32-E72D297353CC}">
              <c16:uniqueId val="{00000001-AE0C-437D-8C36-86CADC8B8940}"/>
            </c:ext>
          </c:extLst>
        </c:ser>
        <c:ser>
          <c:idx val="3"/>
          <c:order val="2"/>
          <c:spPr>
            <a:solidFill>
              <a:srgbClr val="156082"/>
            </a:solid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Bevölkerung'!$J$62:$Y$62</c:f>
              <c:numCache>
                <c:formatCode>General</c:formatCode>
                <c:ptCount val="16"/>
                <c:pt idx="6">
                  <c:v>-1.9265662513233039</c:v>
                </c:pt>
                <c:pt idx="7">
                  <c:v>-2.2361953549812763</c:v>
                </c:pt>
                <c:pt idx="8">
                  <c:v>-2.7793759552742765</c:v>
                </c:pt>
                <c:pt idx="9">
                  <c:v>-0.63382989478423746</c:v>
                </c:pt>
                <c:pt idx="10">
                  <c:v>-3.0241748223748037</c:v>
                </c:pt>
                <c:pt idx="11">
                  <c:v>-4.650776483012379</c:v>
                </c:pt>
                <c:pt idx="12">
                  <c:v>-3.8821853446085663</c:v>
                </c:pt>
                <c:pt idx="13">
                  <c:v>-4.0256978432253012</c:v>
                </c:pt>
                <c:pt idx="14">
                  <c:v>-6.8351207041452575</c:v>
                </c:pt>
                <c:pt idx="15">
                  <c:v>-5.8898840708894564</c:v>
                </c:pt>
              </c:numCache>
            </c:numRef>
          </c:val>
          <c:extLst>
            <c:ext xmlns:c16="http://schemas.microsoft.com/office/drawing/2014/chart" uri="{C3380CC4-5D6E-409C-BE32-E72D297353CC}">
              <c16:uniqueId val="{00000002-AE0C-437D-8C36-86CADC8B8940}"/>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Bevölkerung'!$J$63:$O$63</c:f>
              <c:numCache>
                <c:formatCode>General</c:formatCode>
                <c:ptCount val="6"/>
                <c:pt idx="0">
                  <c:v>-6.8134522786518303</c:v>
                </c:pt>
                <c:pt idx="1">
                  <c:v>-6.8134522786518303</c:v>
                </c:pt>
                <c:pt idx="2">
                  <c:v>-6.8134522786518303</c:v>
                </c:pt>
                <c:pt idx="3">
                  <c:v>-6.8134522786518303</c:v>
                </c:pt>
                <c:pt idx="4">
                  <c:v>-6.8134522786518303</c:v>
                </c:pt>
                <c:pt idx="5">
                  <c:v>-6.8134522786518303</c:v>
                </c:pt>
              </c:numCache>
            </c:numRef>
          </c:val>
          <c:smooth val="0"/>
          <c:extLst>
            <c:ext xmlns:c16="http://schemas.microsoft.com/office/drawing/2014/chart" uri="{C3380CC4-5D6E-409C-BE32-E72D297353CC}">
              <c16:uniqueId val="{00000003-AE0C-437D-8C36-86CADC8B8940}"/>
            </c:ext>
          </c:extLst>
        </c:ser>
        <c:ser>
          <c:idx val="2"/>
          <c:order val="4"/>
          <c:tx>
            <c:v>Durchschnitt West</c:v>
          </c:tx>
          <c:spPr>
            <a:ln w="15875" cap="rnd">
              <a:solidFill>
                <a:srgbClr val="0E2841">
                  <a:lumMod val="75000"/>
                  <a:lumOff val="25000"/>
                </a:srgbClr>
              </a:solidFill>
              <a:round/>
            </a:ln>
            <a:effectLst/>
          </c:spPr>
          <c:marker>
            <c:symbol val="none"/>
          </c:marker>
          <c:val>
            <c:numRef>
              <c:f>'Abb Bevölkerung'!$J$64:$Y$64</c:f>
              <c:numCache>
                <c:formatCode>General</c:formatCode>
                <c:ptCount val="16"/>
                <c:pt idx="6">
                  <c:v>-3.2824162154654113</c:v>
                </c:pt>
                <c:pt idx="7">
                  <c:v>-3.2824162154654113</c:v>
                </c:pt>
                <c:pt idx="8">
                  <c:v>-3.2824162154654113</c:v>
                </c:pt>
                <c:pt idx="9">
                  <c:v>-3.2824162154654113</c:v>
                </c:pt>
                <c:pt idx="10">
                  <c:v>-3.2824162154654113</c:v>
                </c:pt>
                <c:pt idx="11">
                  <c:v>-3.2824162154654113</c:v>
                </c:pt>
                <c:pt idx="12">
                  <c:v>-3.2824162154654113</c:v>
                </c:pt>
                <c:pt idx="13">
                  <c:v>-3.2824162154654113</c:v>
                </c:pt>
                <c:pt idx="14">
                  <c:v>-3.2824162154654113</c:v>
                </c:pt>
                <c:pt idx="15">
                  <c:v>-3.2824162154654113</c:v>
                </c:pt>
              </c:numCache>
            </c:numRef>
          </c:val>
          <c:smooth val="0"/>
          <c:extLst>
            <c:ext xmlns:c16="http://schemas.microsoft.com/office/drawing/2014/chart" uri="{C3380CC4-5D6E-409C-BE32-E72D297353CC}">
              <c16:uniqueId val="{00000004-AE0C-437D-8C36-86CADC8B8940}"/>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Bevölkerung'!$I$67</c:f>
          <c:strCache>
            <c:ptCount val="1"/>
            <c:pt idx="0">
              <c:v>Anteil der Personen 0-19 Jahre an der Bevölkerung 2023 in %</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Bevölkerung'!$J$68:$N$68</c:f>
              <c:numCache>
                <c:formatCode>General</c:formatCode>
                <c:ptCount val="5"/>
                <c:pt idx="0">
                  <c:v>17.863982424492967</c:v>
                </c:pt>
                <c:pt idx="1">
                  <c:v>17.086374815356507</c:v>
                </c:pt>
                <c:pt idx="2">
                  <c:v>17.930179108681333</c:v>
                </c:pt>
                <c:pt idx="3">
                  <c:v>16.760702611712372</c:v>
                </c:pt>
                <c:pt idx="4">
                  <c:v>17.212878332947177</c:v>
                </c:pt>
              </c:numCache>
            </c:numRef>
          </c:val>
          <c:extLst>
            <c:ext xmlns:c16="http://schemas.microsoft.com/office/drawing/2014/chart" uri="{C3380CC4-5D6E-409C-BE32-E72D297353CC}">
              <c16:uniqueId val="{00000000-CDB9-46C5-BDB1-D35A3AA95902}"/>
            </c:ext>
          </c:extLst>
        </c:ser>
        <c:ser>
          <c:idx val="4"/>
          <c:order val="1"/>
          <c:spPr>
            <a:pattFill prst="wdUpDiag">
              <a:fgClr>
                <a:srgbClr val="FFC000"/>
              </a:fgClr>
              <a:bgClr>
                <a:srgbClr val="156082"/>
              </a:bgClr>
            </a:patt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Bevölkerung'!$J$69:$O$69</c:f>
              <c:numCache>
                <c:formatCode>General</c:formatCode>
                <c:ptCount val="6"/>
                <c:pt idx="5">
                  <c:v>18.383587070815409</c:v>
                </c:pt>
              </c:numCache>
            </c:numRef>
          </c:val>
          <c:extLst>
            <c:ext xmlns:c16="http://schemas.microsoft.com/office/drawing/2014/chart" uri="{C3380CC4-5D6E-409C-BE32-E72D297353CC}">
              <c16:uniqueId val="{00000001-CDB9-46C5-BDB1-D35A3AA95902}"/>
            </c:ext>
          </c:extLst>
        </c:ser>
        <c:ser>
          <c:idx val="3"/>
          <c:order val="2"/>
          <c:spPr>
            <a:solidFill>
              <a:srgbClr val="156082"/>
            </a:solid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Bevölkerung'!$J$70:$Y$70</c:f>
              <c:numCache>
                <c:formatCode>General</c:formatCode>
                <c:ptCount val="16"/>
                <c:pt idx="6" formatCode="0.000000">
                  <c:v>19.355456541599217</c:v>
                </c:pt>
                <c:pt idx="7" formatCode="0.000000">
                  <c:v>18.788660900915012</c:v>
                </c:pt>
                <c:pt idx="8" formatCode="0.000000">
                  <c:v>19.350463598778916</c:v>
                </c:pt>
                <c:pt idx="9" formatCode="0.000000">
                  <c:v>18.943765270609788</c:v>
                </c:pt>
                <c:pt idx="10" formatCode="0.000000">
                  <c:v>19.020698053113609</c:v>
                </c:pt>
                <c:pt idx="11" formatCode="0.000000">
                  <c:v>18.844649846687151</c:v>
                </c:pt>
                <c:pt idx="12" formatCode="0.000000">
                  <c:v>18.947180300063494</c:v>
                </c:pt>
                <c:pt idx="13" formatCode="0.000000">
                  <c:v>18.608064699503995</c:v>
                </c:pt>
                <c:pt idx="14" formatCode="0.000000">
                  <c:v>17.172478198742265</c:v>
                </c:pt>
                <c:pt idx="15" formatCode="0.000000">
                  <c:v>18.311310909311317</c:v>
                </c:pt>
              </c:numCache>
            </c:numRef>
          </c:val>
          <c:extLst>
            <c:ext xmlns:c16="http://schemas.microsoft.com/office/drawing/2014/chart" uri="{C3380CC4-5D6E-409C-BE32-E72D297353CC}">
              <c16:uniqueId val="{00000002-CDB9-46C5-BDB1-D35A3AA95902}"/>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Bevölkerung'!$J$71:$O$71</c:f>
              <c:numCache>
                <c:formatCode>General</c:formatCode>
                <c:ptCount val="6"/>
                <c:pt idx="0">
                  <c:v>17.690243630662707</c:v>
                </c:pt>
                <c:pt idx="1">
                  <c:v>17.690243630662707</c:v>
                </c:pt>
                <c:pt idx="2">
                  <c:v>17.690243630662707</c:v>
                </c:pt>
                <c:pt idx="3">
                  <c:v>17.690243630662707</c:v>
                </c:pt>
                <c:pt idx="4">
                  <c:v>17.690243630662707</c:v>
                </c:pt>
                <c:pt idx="5">
                  <c:v>17.690243630662707</c:v>
                </c:pt>
              </c:numCache>
            </c:numRef>
          </c:val>
          <c:smooth val="0"/>
          <c:extLst>
            <c:ext xmlns:c16="http://schemas.microsoft.com/office/drawing/2014/chart" uri="{C3380CC4-5D6E-409C-BE32-E72D297353CC}">
              <c16:uniqueId val="{00000003-CDB9-46C5-BDB1-D35A3AA95902}"/>
            </c:ext>
          </c:extLst>
        </c:ser>
        <c:ser>
          <c:idx val="2"/>
          <c:order val="4"/>
          <c:tx>
            <c:v>Durchschnitt West</c:v>
          </c:tx>
          <c:spPr>
            <a:ln w="15875" cap="rnd">
              <a:solidFill>
                <a:srgbClr val="0E2841">
                  <a:lumMod val="75000"/>
                  <a:lumOff val="25000"/>
                </a:srgbClr>
              </a:solidFill>
              <a:round/>
            </a:ln>
            <a:effectLst/>
          </c:spPr>
          <c:marker>
            <c:symbol val="none"/>
          </c:marker>
          <c:val>
            <c:numRef>
              <c:f>'Abb Bevölkerung'!$J$72:$Y$72</c:f>
              <c:numCache>
                <c:formatCode>General</c:formatCode>
                <c:ptCount val="16"/>
                <c:pt idx="6">
                  <c:v>18.907637055412838</c:v>
                </c:pt>
                <c:pt idx="7">
                  <c:v>18.907637055412838</c:v>
                </c:pt>
                <c:pt idx="8">
                  <c:v>18.907637055412838</c:v>
                </c:pt>
                <c:pt idx="9">
                  <c:v>18.907637055412838</c:v>
                </c:pt>
                <c:pt idx="10">
                  <c:v>18.907637055412838</c:v>
                </c:pt>
                <c:pt idx="11">
                  <c:v>18.907637055412838</c:v>
                </c:pt>
                <c:pt idx="12">
                  <c:v>18.907637055412838</c:v>
                </c:pt>
                <c:pt idx="13">
                  <c:v>18.907637055412838</c:v>
                </c:pt>
                <c:pt idx="14">
                  <c:v>18.907637055412838</c:v>
                </c:pt>
                <c:pt idx="15">
                  <c:v>18.907637055412838</c:v>
                </c:pt>
              </c:numCache>
            </c:numRef>
          </c:val>
          <c:smooth val="0"/>
          <c:extLst>
            <c:ext xmlns:c16="http://schemas.microsoft.com/office/drawing/2014/chart" uri="{C3380CC4-5D6E-409C-BE32-E72D297353CC}">
              <c16:uniqueId val="{00000004-CDB9-46C5-BDB1-D35A3AA95902}"/>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Bevölkerung'!$I$75</c:f>
          <c:strCache>
            <c:ptCount val="1"/>
            <c:pt idx="0">
              <c:v>Anteil der Personen 20-64 Jahre an der Bevölkerung 2023 in %</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Bevölkerung'!$J$76:$N$76</c:f>
              <c:numCache>
                <c:formatCode>General</c:formatCode>
                <c:ptCount val="5"/>
                <c:pt idx="0">
                  <c:v>56.66683903178653</c:v>
                </c:pt>
                <c:pt idx="1">
                  <c:v>57.294184964776598</c:v>
                </c:pt>
                <c:pt idx="2">
                  <c:v>55.69358870065679</c:v>
                </c:pt>
                <c:pt idx="3">
                  <c:v>56.192554653444795</c:v>
                </c:pt>
                <c:pt idx="4">
                  <c:v>55.57593694607209</c:v>
                </c:pt>
              </c:numCache>
            </c:numRef>
          </c:val>
          <c:extLst>
            <c:ext xmlns:c16="http://schemas.microsoft.com/office/drawing/2014/chart" uri="{C3380CC4-5D6E-409C-BE32-E72D297353CC}">
              <c16:uniqueId val="{00000000-2B3F-4954-B46B-9323FD05291B}"/>
            </c:ext>
          </c:extLst>
        </c:ser>
        <c:ser>
          <c:idx val="4"/>
          <c:order val="1"/>
          <c:spPr>
            <a:pattFill prst="wdUpDiag">
              <a:fgClr>
                <a:srgbClr val="FFC000"/>
              </a:fgClr>
              <a:bgClr>
                <a:srgbClr val="156082"/>
              </a:bgClr>
            </a:patt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Bevölkerung'!$J$77:$O$77</c:f>
              <c:numCache>
                <c:formatCode>General</c:formatCode>
                <c:ptCount val="6"/>
                <c:pt idx="5">
                  <c:v>64.291372201481849</c:v>
                </c:pt>
              </c:numCache>
            </c:numRef>
          </c:val>
          <c:extLst>
            <c:ext xmlns:c16="http://schemas.microsoft.com/office/drawing/2014/chart" uri="{C3380CC4-5D6E-409C-BE32-E72D297353CC}">
              <c16:uniqueId val="{00000001-2B3F-4954-B46B-9323FD05291B}"/>
            </c:ext>
          </c:extLst>
        </c:ser>
        <c:ser>
          <c:idx val="3"/>
          <c:order val="2"/>
          <c:spPr>
            <a:solidFill>
              <a:srgbClr val="156082"/>
            </a:solid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Bevölkerung'!$J$78:$Y$78</c:f>
              <c:numCache>
                <c:formatCode>General</c:formatCode>
                <c:ptCount val="16"/>
                <c:pt idx="6">
                  <c:v>59.904074678031741</c:v>
                </c:pt>
                <c:pt idx="7">
                  <c:v>60.97942569686046</c:v>
                </c:pt>
                <c:pt idx="8">
                  <c:v>58.68781635089605</c:v>
                </c:pt>
                <c:pt idx="9">
                  <c:v>64.757482842052511</c:v>
                </c:pt>
                <c:pt idx="10">
                  <c:v>60.91917493253942</c:v>
                </c:pt>
                <c:pt idx="11">
                  <c:v>59.337483838659431</c:v>
                </c:pt>
                <c:pt idx="12">
                  <c:v>59.790180675381023</c:v>
                </c:pt>
                <c:pt idx="13">
                  <c:v>59.096358325075407</c:v>
                </c:pt>
                <c:pt idx="14">
                  <c:v>56.734188396252272</c:v>
                </c:pt>
                <c:pt idx="15">
                  <c:v>58.118833016021178</c:v>
                </c:pt>
              </c:numCache>
            </c:numRef>
          </c:val>
          <c:extLst>
            <c:ext xmlns:c16="http://schemas.microsoft.com/office/drawing/2014/chart" uri="{C3380CC4-5D6E-409C-BE32-E72D297353CC}">
              <c16:uniqueId val="{00000002-2B3F-4954-B46B-9323FD05291B}"/>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Bevölkerung'!$J$79:$O$79</c:f>
              <c:numCache>
                <c:formatCode>General</c:formatCode>
                <c:ptCount val="6"/>
                <c:pt idx="0">
                  <c:v>58.010399979668811</c:v>
                </c:pt>
                <c:pt idx="1">
                  <c:v>58.010399979668811</c:v>
                </c:pt>
                <c:pt idx="2">
                  <c:v>58.010399979668811</c:v>
                </c:pt>
                <c:pt idx="3">
                  <c:v>58.010399979668811</c:v>
                </c:pt>
                <c:pt idx="4">
                  <c:v>58.010399979668811</c:v>
                </c:pt>
                <c:pt idx="5">
                  <c:v>58.010399979668811</c:v>
                </c:pt>
              </c:numCache>
            </c:numRef>
          </c:val>
          <c:smooth val="0"/>
          <c:extLst>
            <c:ext xmlns:c16="http://schemas.microsoft.com/office/drawing/2014/chart" uri="{C3380CC4-5D6E-409C-BE32-E72D297353CC}">
              <c16:uniqueId val="{00000003-2B3F-4954-B46B-9323FD05291B}"/>
            </c:ext>
          </c:extLst>
        </c:ser>
        <c:ser>
          <c:idx val="2"/>
          <c:order val="4"/>
          <c:tx>
            <c:v>Durchschnitt West</c:v>
          </c:tx>
          <c:spPr>
            <a:ln w="15875" cap="rnd">
              <a:solidFill>
                <a:srgbClr val="156082"/>
              </a:solidFill>
              <a:round/>
            </a:ln>
            <a:effectLst/>
          </c:spPr>
          <c:marker>
            <c:symbol val="none"/>
          </c:marker>
          <c:val>
            <c:numRef>
              <c:f>'Abb Bevölkerung'!$J$80:$Y$80</c:f>
              <c:numCache>
                <c:formatCode>General</c:formatCode>
                <c:ptCount val="16"/>
                <c:pt idx="6">
                  <c:v>60.0563521262645</c:v>
                </c:pt>
                <c:pt idx="7">
                  <c:v>60.0563521262645</c:v>
                </c:pt>
                <c:pt idx="8">
                  <c:v>60.0563521262645</c:v>
                </c:pt>
                <c:pt idx="9">
                  <c:v>60.0563521262645</c:v>
                </c:pt>
                <c:pt idx="10">
                  <c:v>60.0563521262645</c:v>
                </c:pt>
                <c:pt idx="11">
                  <c:v>60.0563521262645</c:v>
                </c:pt>
                <c:pt idx="12">
                  <c:v>60.0563521262645</c:v>
                </c:pt>
                <c:pt idx="13">
                  <c:v>60.0563521262645</c:v>
                </c:pt>
                <c:pt idx="14">
                  <c:v>60.0563521262645</c:v>
                </c:pt>
                <c:pt idx="15">
                  <c:v>60.0563521262645</c:v>
                </c:pt>
              </c:numCache>
            </c:numRef>
          </c:val>
          <c:smooth val="0"/>
          <c:extLst>
            <c:ext xmlns:c16="http://schemas.microsoft.com/office/drawing/2014/chart" uri="{C3380CC4-5D6E-409C-BE32-E72D297353CC}">
              <c16:uniqueId val="{00000004-2B3F-4954-B46B-9323FD05291B}"/>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Wirtschaftswachstum'!$I$35</c:f>
          <c:strCache>
            <c:ptCount val="1"/>
            <c:pt idx="0">
              <c:v>Veränderungsrate Bruttowertschöpfung im Verarbeitenden Gewerbe, real, ø 2019-2024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Wirtschaftswachstum'!$J$36:$N$36</c:f>
              <c:numCache>
                <c:formatCode>General</c:formatCode>
                <c:ptCount val="5"/>
                <c:pt idx="0">
                  <c:v>-1.5128477815302972</c:v>
                </c:pt>
                <c:pt idx="1">
                  <c:v>1.5252745840547561</c:v>
                </c:pt>
                <c:pt idx="2">
                  <c:v>0.45096612586937113</c:v>
                </c:pt>
                <c:pt idx="3">
                  <c:v>-3.7070942550296735</c:v>
                </c:pt>
                <c:pt idx="4">
                  <c:v>0.23679799158185233</c:v>
                </c:pt>
              </c:numCache>
            </c:numRef>
          </c:val>
          <c:extLst>
            <c:ext xmlns:c16="http://schemas.microsoft.com/office/drawing/2014/chart" uri="{C3380CC4-5D6E-409C-BE32-E72D297353CC}">
              <c16:uniqueId val="{00000000-21BE-47FA-B62B-871BE46E3D5C}"/>
            </c:ext>
          </c:extLst>
        </c:ser>
        <c:ser>
          <c:idx val="3"/>
          <c:order val="3"/>
          <c:spPr>
            <a:solidFill>
              <a:srgbClr val="156082"/>
            </a:solidFill>
            <a:ln>
              <a:solidFill>
                <a:sysClr val="windowText" lastClr="000000"/>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Wirtschaftswachstum'!$J$38:$Y$38</c:f>
              <c:numCache>
                <c:formatCode>General</c:formatCode>
                <c:ptCount val="16"/>
                <c:pt idx="6">
                  <c:v>1.7964565203850924</c:v>
                </c:pt>
                <c:pt idx="7">
                  <c:v>0.1326097872429699</c:v>
                </c:pt>
                <c:pt idx="8">
                  <c:v>3.7562706465431575</c:v>
                </c:pt>
                <c:pt idx="9">
                  <c:v>-2.911398673368069</c:v>
                </c:pt>
                <c:pt idx="10">
                  <c:v>-1.2857061090444546</c:v>
                </c:pt>
                <c:pt idx="11">
                  <c:v>-0.91914982450596483</c:v>
                </c:pt>
                <c:pt idx="12">
                  <c:v>-2.4850994966690791</c:v>
                </c:pt>
                <c:pt idx="13">
                  <c:v>-1.2044852768115533</c:v>
                </c:pt>
                <c:pt idx="14">
                  <c:v>-1.962305715410821</c:v>
                </c:pt>
                <c:pt idx="15">
                  <c:v>3.8855069572534262E-2</c:v>
                </c:pt>
              </c:numCache>
            </c:numRef>
          </c:val>
          <c:extLst>
            <c:ext xmlns:c16="http://schemas.microsoft.com/office/drawing/2014/chart" uri="{C3380CC4-5D6E-409C-BE32-E72D297353CC}">
              <c16:uniqueId val="{00000001-21BE-47FA-B62B-871BE46E3D5C}"/>
            </c:ext>
          </c:extLst>
        </c:ser>
        <c:ser>
          <c:idx val="4"/>
          <c:order val="4"/>
          <c:spPr>
            <a:pattFill prst="wdUpDiag">
              <a:fgClr>
                <a:srgbClr val="FFC000"/>
              </a:fgClr>
              <a:bgClr>
                <a:srgbClr val="156082"/>
              </a:bgClr>
            </a:pattFill>
            <a:ln>
              <a:solidFill>
                <a:sysClr val="windowText" lastClr="000000"/>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Wirtschaftswachstum'!$J$37:$O$37</c:f>
              <c:numCache>
                <c:formatCode>General</c:formatCode>
                <c:ptCount val="6"/>
                <c:pt idx="5">
                  <c:v>1.1448715281692046</c:v>
                </c:pt>
              </c:numCache>
            </c:numRef>
          </c:val>
          <c:extLst>
            <c:ext xmlns:c16="http://schemas.microsoft.com/office/drawing/2014/chart" uri="{C3380CC4-5D6E-409C-BE32-E72D297353CC}">
              <c16:uniqueId val="{00000002-21BE-47FA-B62B-871BE46E3D5C}"/>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Wirtschaftswachstum'!$J$39:$O$39</c:f>
              <c:numCache>
                <c:formatCode>General</c:formatCode>
                <c:ptCount val="6"/>
                <c:pt idx="0">
                  <c:v>-0.35861028624221092</c:v>
                </c:pt>
                <c:pt idx="1">
                  <c:v>-0.35861028624221092</c:v>
                </c:pt>
                <c:pt idx="2">
                  <c:v>-0.35861028624221092</c:v>
                </c:pt>
                <c:pt idx="3">
                  <c:v>-0.35861028624221092</c:v>
                </c:pt>
                <c:pt idx="4">
                  <c:v>-0.35861028624221092</c:v>
                </c:pt>
                <c:pt idx="5">
                  <c:v>-0.35861028624221092</c:v>
                </c:pt>
              </c:numCache>
            </c:numRef>
          </c:val>
          <c:smooth val="0"/>
          <c:extLst>
            <c:ext xmlns:c16="http://schemas.microsoft.com/office/drawing/2014/chart" uri="{C3380CC4-5D6E-409C-BE32-E72D297353CC}">
              <c16:uniqueId val="{00000003-21BE-47FA-B62B-871BE46E3D5C}"/>
            </c:ext>
          </c:extLst>
        </c:ser>
        <c:ser>
          <c:idx val="2"/>
          <c:order val="2"/>
          <c:tx>
            <c:v>Durchschnitt West</c:v>
          </c:tx>
          <c:spPr>
            <a:ln w="15875" cap="rnd">
              <a:solidFill>
                <a:srgbClr val="0E2841">
                  <a:lumMod val="75000"/>
                  <a:lumOff val="25000"/>
                </a:srgbClr>
              </a:solidFill>
              <a:round/>
            </a:ln>
            <a:effectLst/>
          </c:spPr>
          <c:marker>
            <c:symbol val="none"/>
          </c:marker>
          <c:val>
            <c:numRef>
              <c:f>'Abb Wirtschaftswachstum'!$J$40:$Y$40</c:f>
              <c:numCache>
                <c:formatCode>General</c:formatCode>
                <c:ptCount val="16"/>
                <c:pt idx="6">
                  <c:v>-0.31602496534557645</c:v>
                </c:pt>
                <c:pt idx="7">
                  <c:v>-0.31602496534557645</c:v>
                </c:pt>
                <c:pt idx="8">
                  <c:v>-0.31602496534557645</c:v>
                </c:pt>
                <c:pt idx="9">
                  <c:v>-0.31602496534557645</c:v>
                </c:pt>
                <c:pt idx="10">
                  <c:v>-0.31602496534557645</c:v>
                </c:pt>
                <c:pt idx="11">
                  <c:v>-0.31602496534557645</c:v>
                </c:pt>
                <c:pt idx="12">
                  <c:v>-0.31602496534557645</c:v>
                </c:pt>
                <c:pt idx="13">
                  <c:v>-0.31602496534557645</c:v>
                </c:pt>
                <c:pt idx="14">
                  <c:v>-0.31602496534557645</c:v>
                </c:pt>
                <c:pt idx="15">
                  <c:v>-0.31602496534557645</c:v>
                </c:pt>
              </c:numCache>
            </c:numRef>
          </c:val>
          <c:smooth val="0"/>
          <c:extLst>
            <c:ext xmlns:c16="http://schemas.microsoft.com/office/drawing/2014/chart" uri="{C3380CC4-5D6E-409C-BE32-E72D297353CC}">
              <c16:uniqueId val="{00000004-21BE-47FA-B62B-871BE46E3D5C}"/>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4"/>
          <c:min val="-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Bevölkerung'!$I$83</c:f>
          <c:strCache>
            <c:ptCount val="1"/>
            <c:pt idx="0">
              <c:v>Anteil der Personen 65 Jahre und älter an der Bevölkerung 2023 in %</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rgbClr val="0E2841">
                  <a:lumMod val="75000"/>
                  <a:lumOff val="25000"/>
                </a:srgbClr>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Bevölkerung'!$J$84:$N$84</c:f>
              <c:numCache>
                <c:formatCode>General</c:formatCode>
                <c:ptCount val="5"/>
                <c:pt idx="0">
                  <c:v>25.469178543720499</c:v>
                </c:pt>
                <c:pt idx="1">
                  <c:v>25.619440219866895</c:v>
                </c:pt>
                <c:pt idx="2">
                  <c:v>26.376232190661874</c:v>
                </c:pt>
                <c:pt idx="3">
                  <c:v>27.046742734842834</c:v>
                </c:pt>
                <c:pt idx="4">
                  <c:v>27.211184720980729</c:v>
                </c:pt>
              </c:numCache>
            </c:numRef>
          </c:val>
          <c:extLst>
            <c:ext xmlns:c16="http://schemas.microsoft.com/office/drawing/2014/chart" uri="{C3380CC4-5D6E-409C-BE32-E72D297353CC}">
              <c16:uniqueId val="{00000000-6682-4A4B-9102-887DF6A0C9EF}"/>
            </c:ext>
          </c:extLst>
        </c:ser>
        <c:ser>
          <c:idx val="4"/>
          <c:order val="1"/>
          <c:spPr>
            <a:pattFill prst="wdUpDiag">
              <a:fgClr>
                <a:srgbClr val="FFC000"/>
              </a:fgClr>
              <a:bgClr>
                <a:srgbClr val="156082"/>
              </a:bgClr>
            </a:patt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Bevölkerung'!$J$85:$O$85</c:f>
              <c:numCache>
                <c:formatCode>General</c:formatCode>
                <c:ptCount val="6"/>
                <c:pt idx="5">
                  <c:v>17.325040727702739</c:v>
                </c:pt>
              </c:numCache>
            </c:numRef>
          </c:val>
          <c:extLst>
            <c:ext xmlns:c16="http://schemas.microsoft.com/office/drawing/2014/chart" uri="{C3380CC4-5D6E-409C-BE32-E72D297353CC}">
              <c16:uniqueId val="{00000001-6682-4A4B-9102-887DF6A0C9EF}"/>
            </c:ext>
          </c:extLst>
        </c:ser>
        <c:ser>
          <c:idx val="3"/>
          <c:order val="2"/>
          <c:spPr>
            <a:solidFill>
              <a:srgbClr val="156082"/>
            </a:solid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Bevölkerung'!$J$86:$Y$86</c:f>
              <c:numCache>
                <c:formatCode>General</c:formatCode>
                <c:ptCount val="16"/>
                <c:pt idx="6">
                  <c:v>20.740468780369039</c:v>
                </c:pt>
                <c:pt idx="7">
                  <c:v>20.231913402224535</c:v>
                </c:pt>
                <c:pt idx="8">
                  <c:v>21.961720050325027</c:v>
                </c:pt>
                <c:pt idx="9">
                  <c:v>16.298751887337708</c:v>
                </c:pt>
                <c:pt idx="10">
                  <c:v>20.060127014346971</c:v>
                </c:pt>
                <c:pt idx="11">
                  <c:v>21.817866314653418</c:v>
                </c:pt>
                <c:pt idx="12">
                  <c:v>21.262639024555487</c:v>
                </c:pt>
                <c:pt idx="13">
                  <c:v>22.295576975420602</c:v>
                </c:pt>
                <c:pt idx="14">
                  <c:v>26.09333340500546</c:v>
                </c:pt>
                <c:pt idx="15">
                  <c:v>23.569856074667502</c:v>
                </c:pt>
              </c:numCache>
            </c:numRef>
          </c:val>
          <c:extLst>
            <c:ext xmlns:c16="http://schemas.microsoft.com/office/drawing/2014/chart" uri="{C3380CC4-5D6E-409C-BE32-E72D297353CC}">
              <c16:uniqueId val="{00000002-6682-4A4B-9102-887DF6A0C9EF}"/>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Bevölkerung'!$J$87:$O$87</c:f>
              <c:numCache>
                <c:formatCode>General</c:formatCode>
                <c:ptCount val="6"/>
                <c:pt idx="0">
                  <c:v>24.299356389668475</c:v>
                </c:pt>
                <c:pt idx="1">
                  <c:v>24.299356389668475</c:v>
                </c:pt>
                <c:pt idx="2">
                  <c:v>24.299356389668475</c:v>
                </c:pt>
                <c:pt idx="3">
                  <c:v>24.299356389668475</c:v>
                </c:pt>
                <c:pt idx="4">
                  <c:v>24.299356389668475</c:v>
                </c:pt>
                <c:pt idx="5">
                  <c:v>24.299356389668475</c:v>
                </c:pt>
              </c:numCache>
            </c:numRef>
          </c:val>
          <c:smooth val="0"/>
          <c:extLst>
            <c:ext xmlns:c16="http://schemas.microsoft.com/office/drawing/2014/chart" uri="{C3380CC4-5D6E-409C-BE32-E72D297353CC}">
              <c16:uniqueId val="{00000003-6682-4A4B-9102-887DF6A0C9EF}"/>
            </c:ext>
          </c:extLst>
        </c:ser>
        <c:ser>
          <c:idx val="2"/>
          <c:order val="4"/>
          <c:tx>
            <c:v>Durchschnitt West</c:v>
          </c:tx>
          <c:spPr>
            <a:ln w="15875" cap="rnd">
              <a:solidFill>
                <a:srgbClr val="0E2841">
                  <a:lumMod val="75000"/>
                  <a:lumOff val="25000"/>
                </a:srgbClr>
              </a:solidFill>
              <a:round/>
            </a:ln>
            <a:effectLst/>
          </c:spPr>
          <c:marker>
            <c:symbol val="none"/>
          </c:marker>
          <c:val>
            <c:numRef>
              <c:f>'Abb Bevölkerung'!$J$88:$Y$88</c:f>
              <c:numCache>
                <c:formatCode>General</c:formatCode>
                <c:ptCount val="16"/>
                <c:pt idx="6">
                  <c:v>21.036010818322666</c:v>
                </c:pt>
                <c:pt idx="7">
                  <c:v>21.036010818322666</c:v>
                </c:pt>
                <c:pt idx="8">
                  <c:v>21.036010818322666</c:v>
                </c:pt>
                <c:pt idx="9">
                  <c:v>21.036010818322666</c:v>
                </c:pt>
                <c:pt idx="10">
                  <c:v>21.036010818322666</c:v>
                </c:pt>
                <c:pt idx="11">
                  <c:v>21.036010818322666</c:v>
                </c:pt>
                <c:pt idx="12">
                  <c:v>21.036010818322666</c:v>
                </c:pt>
                <c:pt idx="13">
                  <c:v>21.036010818322666</c:v>
                </c:pt>
                <c:pt idx="14">
                  <c:v>21.036010818322666</c:v>
                </c:pt>
                <c:pt idx="15">
                  <c:v>21.036010818322666</c:v>
                </c:pt>
              </c:numCache>
            </c:numRef>
          </c:val>
          <c:smooth val="0"/>
          <c:extLst>
            <c:ext xmlns:c16="http://schemas.microsoft.com/office/drawing/2014/chart" uri="{C3380CC4-5D6E-409C-BE32-E72D297353CC}">
              <c16:uniqueId val="{00000004-6682-4A4B-9102-887DF6A0C9EF}"/>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Bevölkerung'!$I$91</c:f>
          <c:strCache>
            <c:ptCount val="1"/>
            <c:pt idx="0">
              <c:v>Ersatzquote (14-19jährige zu 60-65jährige),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rgbClr val="0E2841"/>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Bevölkerung'!$J$92:$N$92</c:f>
              <c:numCache>
                <c:formatCode>General</c:formatCode>
                <c:ptCount val="5"/>
                <c:pt idx="0">
                  <c:v>62.336213102951767</c:v>
                </c:pt>
                <c:pt idx="1">
                  <c:v>58.683219416934016</c:v>
                </c:pt>
                <c:pt idx="2">
                  <c:v>73.73515382346018</c:v>
                </c:pt>
                <c:pt idx="3">
                  <c:v>61.665524143793363</c:v>
                </c:pt>
                <c:pt idx="4">
                  <c:v>63.989762273637851</c:v>
                </c:pt>
              </c:numCache>
            </c:numRef>
          </c:val>
          <c:extLst>
            <c:ext xmlns:c16="http://schemas.microsoft.com/office/drawing/2014/chart" uri="{C3380CC4-5D6E-409C-BE32-E72D297353CC}">
              <c16:uniqueId val="{00000000-10BF-4BBF-BAEF-58687BC8C6C1}"/>
            </c:ext>
          </c:extLst>
        </c:ser>
        <c:ser>
          <c:idx val="4"/>
          <c:order val="1"/>
          <c:spPr>
            <a:pattFill prst="wdUpDiag">
              <a:fgClr>
                <a:srgbClr val="FFC000"/>
              </a:fgClr>
              <a:bgClr>
                <a:srgbClr val="156082"/>
              </a:bgClr>
            </a:pattFill>
            <a:ln>
              <a:solidFill>
                <a:srgbClr val="0E2841"/>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Bevölkerung'!$J$93:$O$93</c:f>
              <c:numCache>
                <c:formatCode>General</c:formatCode>
                <c:ptCount val="6"/>
                <c:pt idx="5">
                  <c:v>86.395757333129424</c:v>
                </c:pt>
              </c:numCache>
            </c:numRef>
          </c:val>
          <c:extLst>
            <c:ext xmlns:c16="http://schemas.microsoft.com/office/drawing/2014/chart" uri="{C3380CC4-5D6E-409C-BE32-E72D297353CC}">
              <c16:uniqueId val="{00000001-10BF-4BBF-BAEF-58687BC8C6C1}"/>
            </c:ext>
          </c:extLst>
        </c:ser>
        <c:ser>
          <c:idx val="3"/>
          <c:order val="2"/>
          <c:spPr>
            <a:solidFill>
              <a:srgbClr val="156082"/>
            </a:solidFill>
            <a:ln>
              <a:solidFill>
                <a:srgbClr val="0E2841"/>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Bevölkerung'!$J$94:$Y$94</c:f>
              <c:numCache>
                <c:formatCode>General</c:formatCode>
                <c:ptCount val="16"/>
                <c:pt idx="6">
                  <c:v>82.847153263120177</c:v>
                </c:pt>
                <c:pt idx="7">
                  <c:v>77.913658025080778</c:v>
                </c:pt>
                <c:pt idx="8">
                  <c:v>89.819521832752457</c:v>
                </c:pt>
                <c:pt idx="9">
                  <c:v>95.30664211149427</c:v>
                </c:pt>
                <c:pt idx="10">
                  <c:v>82.623453708829857</c:v>
                </c:pt>
                <c:pt idx="11">
                  <c:v>77.68186801839542</c:v>
                </c:pt>
                <c:pt idx="12">
                  <c:v>79.066634937197009</c:v>
                </c:pt>
                <c:pt idx="13">
                  <c:v>71.73649741217308</c:v>
                </c:pt>
                <c:pt idx="14">
                  <c:v>62.970422983144282</c:v>
                </c:pt>
                <c:pt idx="15">
                  <c:v>77.454675016787036</c:v>
                </c:pt>
              </c:numCache>
            </c:numRef>
          </c:val>
          <c:extLst>
            <c:ext xmlns:c16="http://schemas.microsoft.com/office/drawing/2014/chart" uri="{C3380CC4-5D6E-409C-BE32-E72D297353CC}">
              <c16:uniqueId val="{00000002-10BF-4BBF-BAEF-58687BC8C6C1}"/>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Bevölkerung'!$J$95:$O$95</c:f>
              <c:numCache>
                <c:formatCode>General</c:formatCode>
                <c:ptCount val="6"/>
                <c:pt idx="0">
                  <c:v>69.092412387454871</c:v>
                </c:pt>
                <c:pt idx="1">
                  <c:v>69.092412387454871</c:v>
                </c:pt>
                <c:pt idx="2">
                  <c:v>69.092412387454871</c:v>
                </c:pt>
                <c:pt idx="3">
                  <c:v>69.092412387454871</c:v>
                </c:pt>
                <c:pt idx="4">
                  <c:v>69.092412387454871</c:v>
                </c:pt>
                <c:pt idx="5">
                  <c:v>69.092412387454871</c:v>
                </c:pt>
              </c:numCache>
            </c:numRef>
          </c:val>
          <c:smooth val="0"/>
          <c:extLst>
            <c:ext xmlns:c16="http://schemas.microsoft.com/office/drawing/2014/chart" uri="{C3380CC4-5D6E-409C-BE32-E72D297353CC}">
              <c16:uniqueId val="{00000003-10BF-4BBF-BAEF-58687BC8C6C1}"/>
            </c:ext>
          </c:extLst>
        </c:ser>
        <c:ser>
          <c:idx val="2"/>
          <c:order val="4"/>
          <c:tx>
            <c:v>Durchschnitt West</c:v>
          </c:tx>
          <c:spPr>
            <a:ln w="15875" cap="rnd">
              <a:solidFill>
                <a:srgbClr val="0E2841">
                  <a:lumMod val="75000"/>
                  <a:lumOff val="25000"/>
                </a:srgbClr>
              </a:solidFill>
              <a:round/>
            </a:ln>
            <a:effectLst/>
          </c:spPr>
          <c:marker>
            <c:symbol val="none"/>
          </c:marker>
          <c:val>
            <c:numRef>
              <c:f>'Abb Bevölkerung'!$J$96:$Y$96</c:f>
              <c:numCache>
                <c:formatCode>General</c:formatCode>
                <c:ptCount val="16"/>
                <c:pt idx="6">
                  <c:v>79.231917217657582</c:v>
                </c:pt>
                <c:pt idx="7">
                  <c:v>79.231917217657582</c:v>
                </c:pt>
                <c:pt idx="8">
                  <c:v>79.231917217657582</c:v>
                </c:pt>
                <c:pt idx="9">
                  <c:v>79.231917217657582</c:v>
                </c:pt>
                <c:pt idx="10">
                  <c:v>79.231917217657582</c:v>
                </c:pt>
                <c:pt idx="11">
                  <c:v>79.231917217657582</c:v>
                </c:pt>
                <c:pt idx="12">
                  <c:v>79.231917217657582</c:v>
                </c:pt>
                <c:pt idx="13">
                  <c:v>79.231917217657582</c:v>
                </c:pt>
                <c:pt idx="14">
                  <c:v>79.231917217657582</c:v>
                </c:pt>
                <c:pt idx="15">
                  <c:v>79.231917217657582</c:v>
                </c:pt>
              </c:numCache>
            </c:numRef>
          </c:val>
          <c:smooth val="0"/>
          <c:extLst>
            <c:ext xmlns:c16="http://schemas.microsoft.com/office/drawing/2014/chart" uri="{C3380CC4-5D6E-409C-BE32-E72D297353CC}">
              <c16:uniqueId val="{00000004-10BF-4BBF-BAEF-58687BC8C6C1}"/>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Bevölkerungsprognose'!$I$3</c:f>
          <c:strCache>
            <c:ptCount val="1"/>
            <c:pt idx="0">
              <c:v>Bevölkerung insgesamt  2030, 2023=100</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Bevölkerungsprognose'!$J$1:$Y$1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Bevölkerungsprognose'!$J$4:$N$4</c:f>
              <c:numCache>
                <c:formatCode>General</c:formatCode>
                <c:ptCount val="5"/>
                <c:pt idx="0">
                  <c:v>100.7156191661481</c:v>
                </c:pt>
                <c:pt idx="1">
                  <c:v>98.54491645600838</c:v>
                </c:pt>
                <c:pt idx="2">
                  <c:v>97.867987774820079</c:v>
                </c:pt>
                <c:pt idx="3">
                  <c:v>95.546708638089072</c:v>
                </c:pt>
                <c:pt idx="4">
                  <c:v>96.12686071868778</c:v>
                </c:pt>
              </c:numCache>
            </c:numRef>
          </c:val>
          <c:extLst>
            <c:ext xmlns:c16="http://schemas.microsoft.com/office/drawing/2014/chart" uri="{C3380CC4-5D6E-409C-BE32-E72D297353CC}">
              <c16:uniqueId val="{00000000-E3A1-4EC0-BB30-9C15DF889DA8}"/>
            </c:ext>
          </c:extLst>
        </c:ser>
        <c:ser>
          <c:idx val="3"/>
          <c:order val="3"/>
          <c:spPr>
            <a:solidFill>
              <a:schemeClr val="accent1"/>
            </a:solidFill>
            <a:ln>
              <a:solidFill>
                <a:sysClr val="windowText" lastClr="000000"/>
              </a:solidFill>
            </a:ln>
            <a:effectLst/>
          </c:spPr>
          <c:invertIfNegative val="0"/>
          <c:cat>
            <c:strRef>
              <c:f>'Abb Bevölkerungsprognose'!$J$1:$Y$1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Bevölkerungsprognose'!$J$6:$Y$6</c:f>
              <c:numCache>
                <c:formatCode>General</c:formatCode>
                <c:ptCount val="16"/>
                <c:pt idx="6">
                  <c:v>101.69337394605571</c:v>
                </c:pt>
                <c:pt idx="7">
                  <c:v>102.29251068574614</c:v>
                </c:pt>
                <c:pt idx="8">
                  <c:v>100.68185115334398</c:v>
                </c:pt>
                <c:pt idx="9">
                  <c:v>102.2242228459461</c:v>
                </c:pt>
                <c:pt idx="10">
                  <c:v>101.17005655012967</c:v>
                </c:pt>
                <c:pt idx="11">
                  <c:v>101.13270785678463</c:v>
                </c:pt>
                <c:pt idx="12">
                  <c:v>100.22809614280033</c:v>
                </c:pt>
                <c:pt idx="13">
                  <c:v>101.14036558779136</c:v>
                </c:pt>
                <c:pt idx="14">
                  <c:v>98.13708615976509</c:v>
                </c:pt>
                <c:pt idx="15">
                  <c:v>101.32146709816612</c:v>
                </c:pt>
              </c:numCache>
            </c:numRef>
          </c:val>
          <c:extLst>
            <c:ext xmlns:c16="http://schemas.microsoft.com/office/drawing/2014/chart" uri="{C3380CC4-5D6E-409C-BE32-E72D297353CC}">
              <c16:uniqueId val="{00000001-E3A1-4EC0-BB30-9C15DF889DA8}"/>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3-E3A1-4EC0-BB30-9C15DF889DA8}"/>
              </c:ext>
            </c:extLst>
          </c:dPt>
          <c:cat>
            <c:strRef>
              <c:f>'Abb Bevölkerungsprognose'!$J$1:$Y$1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Bevölkerungsprognose'!$J$5:$O$5</c:f>
              <c:numCache>
                <c:formatCode>General</c:formatCode>
                <c:ptCount val="6"/>
                <c:pt idx="5">
                  <c:v>103.64339453885411</c:v>
                </c:pt>
              </c:numCache>
            </c:numRef>
          </c:val>
          <c:extLst>
            <c:ext xmlns:c16="http://schemas.microsoft.com/office/drawing/2014/chart" uri="{C3380CC4-5D6E-409C-BE32-E72D297353CC}">
              <c16:uniqueId val="{00000004-E3A1-4EC0-BB30-9C15DF889DA8}"/>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Bevölkerungsprognose'!$J$7:$O$7</c:f>
              <c:numCache>
                <c:formatCode>General</c:formatCode>
                <c:ptCount val="6"/>
                <c:pt idx="0">
                  <c:v>99.19675516043452</c:v>
                </c:pt>
                <c:pt idx="1">
                  <c:v>99.19675516043452</c:v>
                </c:pt>
                <c:pt idx="2">
                  <c:v>99.19675516043452</c:v>
                </c:pt>
                <c:pt idx="3">
                  <c:v>99.19675516043452</c:v>
                </c:pt>
                <c:pt idx="4">
                  <c:v>99.19675516043452</c:v>
                </c:pt>
                <c:pt idx="5">
                  <c:v>99.19675516043452</c:v>
                </c:pt>
              </c:numCache>
            </c:numRef>
          </c:val>
          <c:smooth val="0"/>
          <c:extLst>
            <c:ext xmlns:c16="http://schemas.microsoft.com/office/drawing/2014/chart" uri="{C3380CC4-5D6E-409C-BE32-E72D297353CC}">
              <c16:uniqueId val="{00000005-E3A1-4EC0-BB30-9C15DF889DA8}"/>
            </c:ext>
          </c:extLst>
        </c:ser>
        <c:ser>
          <c:idx val="2"/>
          <c:order val="2"/>
          <c:tx>
            <c:v>Durchschnitt West</c:v>
          </c:tx>
          <c:spPr>
            <a:ln w="15875" cap="rnd">
              <a:solidFill>
                <a:schemeClr val="tx2">
                  <a:lumMod val="75000"/>
                  <a:lumOff val="25000"/>
                </a:schemeClr>
              </a:solidFill>
              <a:round/>
            </a:ln>
            <a:effectLst/>
          </c:spPr>
          <c:marker>
            <c:symbol val="none"/>
          </c:marker>
          <c:val>
            <c:numRef>
              <c:f>'Abb Bevölkerungsprognose'!$J$8:$Y$8</c:f>
              <c:numCache>
                <c:formatCode>General</c:formatCode>
                <c:ptCount val="16"/>
                <c:pt idx="6">
                  <c:v>101.20893032917351</c:v>
                </c:pt>
                <c:pt idx="7">
                  <c:v>101.20893032917351</c:v>
                </c:pt>
                <c:pt idx="8">
                  <c:v>101.20893032917351</c:v>
                </c:pt>
                <c:pt idx="9">
                  <c:v>101.20893032917351</c:v>
                </c:pt>
                <c:pt idx="10">
                  <c:v>101.20893032917351</c:v>
                </c:pt>
                <c:pt idx="11">
                  <c:v>101.20893032917351</c:v>
                </c:pt>
                <c:pt idx="12">
                  <c:v>101.20893032917351</c:v>
                </c:pt>
                <c:pt idx="13">
                  <c:v>101.20893032917351</c:v>
                </c:pt>
                <c:pt idx="14">
                  <c:v>101.20893032917351</c:v>
                </c:pt>
                <c:pt idx="15">
                  <c:v>101.20893032917351</c:v>
                </c:pt>
              </c:numCache>
            </c:numRef>
          </c:val>
          <c:smooth val="0"/>
          <c:extLst>
            <c:ext xmlns:c16="http://schemas.microsoft.com/office/drawing/2014/chart" uri="{C3380CC4-5D6E-409C-BE32-E72D297353CC}">
              <c16:uniqueId val="{00000006-E3A1-4EC0-BB30-9C15DF889DA8}"/>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10"/>
          <c:min val="7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5"/>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Bevölkerungsprognose'!$I$11</c:f>
          <c:strCache>
            <c:ptCount val="1"/>
            <c:pt idx="0">
              <c:v>Bevölkerung insgesamt  2040, 2023=100</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1"/>
              </a:solidFill>
            </a:ln>
            <a:effectLst/>
          </c:spPr>
          <c:invertIfNegative val="0"/>
          <c:cat>
            <c:strRef>
              <c:f>'Abb Bevölkerungsprognose'!$J$1:$Y$1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Bevölkerungsprognose'!$J$12:$N$12</c:f>
              <c:numCache>
                <c:formatCode>0</c:formatCode>
                <c:ptCount val="5"/>
                <c:pt idx="0">
                  <c:v>99.350497822028629</c:v>
                </c:pt>
                <c:pt idx="1">
                  <c:v>94.981194894876381</c:v>
                </c:pt>
                <c:pt idx="2">
                  <c:v>94.594794439514942</c:v>
                </c:pt>
                <c:pt idx="3">
                  <c:v>89.334320896213313</c:v>
                </c:pt>
                <c:pt idx="4">
                  <c:v>90.452261306532648</c:v>
                </c:pt>
              </c:numCache>
            </c:numRef>
          </c:val>
          <c:extLst>
            <c:ext xmlns:c16="http://schemas.microsoft.com/office/drawing/2014/chart" uri="{C3380CC4-5D6E-409C-BE32-E72D297353CC}">
              <c16:uniqueId val="{00000000-C8B5-49F0-8FC3-3FC85432F0C0}"/>
            </c:ext>
          </c:extLst>
        </c:ser>
        <c:ser>
          <c:idx val="3"/>
          <c:order val="3"/>
          <c:spPr>
            <a:solidFill>
              <a:schemeClr val="accent1"/>
            </a:solidFill>
            <a:ln>
              <a:solidFill>
                <a:schemeClr val="tx1"/>
              </a:solidFill>
            </a:ln>
            <a:effectLst/>
          </c:spPr>
          <c:invertIfNegative val="0"/>
          <c:cat>
            <c:strRef>
              <c:f>'Abb Bevölkerungsprognose'!$J$1:$Y$1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Bevölkerungsprognose'!$J$14:$Y$14</c:f>
              <c:numCache>
                <c:formatCode>General</c:formatCode>
                <c:ptCount val="16"/>
                <c:pt idx="6" formatCode="0">
                  <c:v>102.36436675054077</c:v>
                </c:pt>
                <c:pt idx="7" formatCode="0">
                  <c:v>103.42612897230998</c:v>
                </c:pt>
                <c:pt idx="8" formatCode="0">
                  <c:v>101.13158276512404</c:v>
                </c:pt>
                <c:pt idx="9" formatCode="0">
                  <c:v>104.37430493036064</c:v>
                </c:pt>
                <c:pt idx="10" formatCode="0">
                  <c:v>101.29034273752617</c:v>
                </c:pt>
                <c:pt idx="11" formatCode="0">
                  <c:v>101.01038519406491</c:v>
                </c:pt>
                <c:pt idx="12" formatCode="0">
                  <c:v>99.379777316308022</c:v>
                </c:pt>
                <c:pt idx="13" formatCode="0">
                  <c:v>100.7211135334563</c:v>
                </c:pt>
                <c:pt idx="14" formatCode="0">
                  <c:v>94.553001923661029</c:v>
                </c:pt>
                <c:pt idx="15" formatCode="0">
                  <c:v>101.13268608414239</c:v>
                </c:pt>
              </c:numCache>
            </c:numRef>
          </c:val>
          <c:extLst>
            <c:ext xmlns:c16="http://schemas.microsoft.com/office/drawing/2014/chart" uri="{C3380CC4-5D6E-409C-BE32-E72D297353CC}">
              <c16:uniqueId val="{00000001-C8B5-49F0-8FC3-3FC85432F0C0}"/>
            </c:ext>
          </c:extLst>
        </c:ser>
        <c:ser>
          <c:idx val="4"/>
          <c:order val="4"/>
          <c:spPr>
            <a:pattFill prst="wdUpDiag">
              <a:fgClr>
                <a:srgbClr val="FFC000"/>
              </a:fgClr>
              <a:bgClr>
                <a:schemeClr val="accent1"/>
              </a:bgClr>
            </a:pattFill>
            <a:ln>
              <a:solidFill>
                <a:schemeClr val="tx1"/>
              </a:solidFill>
            </a:ln>
            <a:effectLst/>
          </c:spPr>
          <c:invertIfNegative val="0"/>
          <c:cat>
            <c:strRef>
              <c:f>'Abb Bevölkerungsprognose'!$J$1:$Y$1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Bevölkerungsprognose'!$J$13:$O$13</c:f>
              <c:numCache>
                <c:formatCode>General</c:formatCode>
                <c:ptCount val="6"/>
                <c:pt idx="5" formatCode="0">
                  <c:v>107.19997895512179</c:v>
                </c:pt>
              </c:numCache>
            </c:numRef>
          </c:val>
          <c:extLst>
            <c:ext xmlns:c16="http://schemas.microsoft.com/office/drawing/2014/chart" uri="{C3380CC4-5D6E-409C-BE32-E72D297353CC}">
              <c16:uniqueId val="{00000002-C8B5-49F0-8FC3-3FC85432F0C0}"/>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Bevölkerungsprognose'!$J$15:$O$15</c:f>
              <c:numCache>
                <c:formatCode>General</c:formatCode>
                <c:ptCount val="6"/>
                <c:pt idx="0">
                  <c:v>97.086629128807147</c:v>
                </c:pt>
                <c:pt idx="1">
                  <c:v>97.086629128807147</c:v>
                </c:pt>
                <c:pt idx="2">
                  <c:v>97.086629128807147</c:v>
                </c:pt>
                <c:pt idx="3">
                  <c:v>97.086629128807147</c:v>
                </c:pt>
                <c:pt idx="4">
                  <c:v>97.086629128807147</c:v>
                </c:pt>
                <c:pt idx="5">
                  <c:v>97.086629128807147</c:v>
                </c:pt>
              </c:numCache>
            </c:numRef>
          </c:val>
          <c:smooth val="0"/>
          <c:extLst>
            <c:ext xmlns:c16="http://schemas.microsoft.com/office/drawing/2014/chart" uri="{C3380CC4-5D6E-409C-BE32-E72D297353CC}">
              <c16:uniqueId val="{00000003-C8B5-49F0-8FC3-3FC85432F0C0}"/>
            </c:ext>
          </c:extLst>
        </c:ser>
        <c:ser>
          <c:idx val="2"/>
          <c:order val="2"/>
          <c:tx>
            <c:v>Durchschnitt West</c:v>
          </c:tx>
          <c:spPr>
            <a:ln w="15875" cap="rnd">
              <a:solidFill>
                <a:schemeClr val="tx2">
                  <a:lumMod val="75000"/>
                  <a:lumOff val="25000"/>
                </a:schemeClr>
              </a:solidFill>
              <a:round/>
            </a:ln>
            <a:effectLst/>
          </c:spPr>
          <c:marker>
            <c:symbol val="none"/>
          </c:marker>
          <c:val>
            <c:numRef>
              <c:f>'Abb Bevölkerungsprognose'!$J$16:$Y$16</c:f>
              <c:numCache>
                <c:formatCode>General</c:formatCode>
                <c:ptCount val="16"/>
                <c:pt idx="6">
                  <c:v>101.29372121987392</c:v>
                </c:pt>
                <c:pt idx="7">
                  <c:v>101.29372121987392</c:v>
                </c:pt>
                <c:pt idx="8">
                  <c:v>101.29372121987392</c:v>
                </c:pt>
                <c:pt idx="9">
                  <c:v>101.29372121987392</c:v>
                </c:pt>
                <c:pt idx="10">
                  <c:v>101.29372121987392</c:v>
                </c:pt>
                <c:pt idx="11">
                  <c:v>101.29372121987392</c:v>
                </c:pt>
                <c:pt idx="12">
                  <c:v>101.29372121987392</c:v>
                </c:pt>
                <c:pt idx="13">
                  <c:v>101.29372121987392</c:v>
                </c:pt>
                <c:pt idx="14">
                  <c:v>101.29372121987392</c:v>
                </c:pt>
                <c:pt idx="15">
                  <c:v>101.29372121987392</c:v>
                </c:pt>
              </c:numCache>
            </c:numRef>
          </c:val>
          <c:smooth val="0"/>
          <c:extLst>
            <c:ext xmlns:c16="http://schemas.microsoft.com/office/drawing/2014/chart" uri="{C3380CC4-5D6E-409C-BE32-E72D297353CC}">
              <c16:uniqueId val="{00000004-C8B5-49F0-8FC3-3FC85432F0C0}"/>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7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Bevölkerungsprognose'!$I$19</c:f>
          <c:strCache>
            <c:ptCount val="1"/>
            <c:pt idx="0">
              <c:v>Bevölkerung insgesamt  2050, 2023=100</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rgbClr val="0E2841"/>
              </a:solidFill>
            </a:ln>
            <a:effectLst/>
          </c:spPr>
          <c:invertIfNegative val="0"/>
          <c:cat>
            <c:strRef>
              <c:f>'Abb Bevölkerungsprognose'!$J$1:$Y$1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Bevölkerungsprognose'!$J$20:$N$20</c:f>
              <c:numCache>
                <c:formatCode>0</c:formatCode>
                <c:ptCount val="5"/>
                <c:pt idx="0">
                  <c:v>96.21188550093342</c:v>
                </c:pt>
                <c:pt idx="1">
                  <c:v>90.289167026327149</c:v>
                </c:pt>
                <c:pt idx="2">
                  <c:v>91.70117322291236</c:v>
                </c:pt>
                <c:pt idx="3">
                  <c:v>83.895009721322097</c:v>
                </c:pt>
                <c:pt idx="4">
                  <c:v>85.493505262159857</c:v>
                </c:pt>
              </c:numCache>
            </c:numRef>
          </c:val>
          <c:extLst>
            <c:ext xmlns:c16="http://schemas.microsoft.com/office/drawing/2014/chart" uri="{C3380CC4-5D6E-409C-BE32-E72D297353CC}">
              <c16:uniqueId val="{00000000-8F2F-4C4E-9E98-D8F7C6FF46EA}"/>
            </c:ext>
          </c:extLst>
        </c:ser>
        <c:ser>
          <c:idx val="3"/>
          <c:order val="3"/>
          <c:spPr>
            <a:solidFill>
              <a:srgbClr val="156082"/>
            </a:solidFill>
            <a:ln>
              <a:solidFill>
                <a:srgbClr val="0E2841"/>
              </a:solidFill>
            </a:ln>
            <a:effectLst/>
          </c:spPr>
          <c:invertIfNegative val="0"/>
          <c:cat>
            <c:strRef>
              <c:f>'Abb Bevölkerungsprognose'!$J$1:$Y$1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Bevölkerungsprognose'!$J$22:$Y$22</c:f>
              <c:numCache>
                <c:formatCode>General</c:formatCode>
                <c:ptCount val="16"/>
                <c:pt idx="6" formatCode="0">
                  <c:v>102.03328477464353</c:v>
                </c:pt>
                <c:pt idx="7" formatCode="0">
                  <c:v>103.33915629065228</c:v>
                </c:pt>
                <c:pt idx="8" formatCode="0">
                  <c:v>102.29218047294357</c:v>
                </c:pt>
                <c:pt idx="9" formatCode="0">
                  <c:v>106.349626648308</c:v>
                </c:pt>
                <c:pt idx="10" formatCode="0">
                  <c:v>100.81232230449588</c:v>
                </c:pt>
                <c:pt idx="11" formatCode="0">
                  <c:v>100.17125172780761</c:v>
                </c:pt>
                <c:pt idx="12" formatCode="0">
                  <c:v>97.821212388989537</c:v>
                </c:pt>
                <c:pt idx="13" formatCode="0">
                  <c:v>99.142330083131696</c:v>
                </c:pt>
                <c:pt idx="14" formatCode="0">
                  <c:v>90.675306267085148</c:v>
                </c:pt>
                <c:pt idx="15" formatCode="0">
                  <c:v>99.504449838187696</c:v>
                </c:pt>
              </c:numCache>
            </c:numRef>
          </c:val>
          <c:extLst>
            <c:ext xmlns:c16="http://schemas.microsoft.com/office/drawing/2014/chart" uri="{C3380CC4-5D6E-409C-BE32-E72D297353CC}">
              <c16:uniqueId val="{00000001-8F2F-4C4E-9E98-D8F7C6FF46EA}"/>
            </c:ext>
          </c:extLst>
        </c:ser>
        <c:ser>
          <c:idx val="4"/>
          <c:order val="4"/>
          <c:spPr>
            <a:pattFill prst="wdUpDiag">
              <a:fgClr>
                <a:srgbClr val="FFC000"/>
              </a:fgClr>
              <a:bgClr>
                <a:srgbClr val="156082"/>
              </a:bgClr>
            </a:pattFill>
            <a:ln>
              <a:solidFill>
                <a:srgbClr val="0E2841"/>
              </a:solidFill>
            </a:ln>
            <a:effectLst/>
          </c:spPr>
          <c:invertIfNegative val="0"/>
          <c:cat>
            <c:strRef>
              <c:f>'Abb Bevölkerungsprognose'!$J$1:$Y$1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Bevölkerungsprognose'!$J$21:$O$21</c:f>
              <c:numCache>
                <c:formatCode>General</c:formatCode>
                <c:ptCount val="6"/>
                <c:pt idx="5" formatCode="0">
                  <c:v>110.90387751880886</c:v>
                </c:pt>
              </c:numCache>
            </c:numRef>
          </c:val>
          <c:extLst>
            <c:ext xmlns:c16="http://schemas.microsoft.com/office/drawing/2014/chart" uri="{C3380CC4-5D6E-409C-BE32-E72D297353CC}">
              <c16:uniqueId val="{00000002-8F2F-4C4E-9E98-D8F7C6FF46EA}"/>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Bevölkerungsprognose'!$J$23:$O$23</c:f>
              <c:numCache>
                <c:formatCode>General</c:formatCode>
                <c:ptCount val="6"/>
                <c:pt idx="0">
                  <c:v>94.908493808703966</c:v>
                </c:pt>
                <c:pt idx="1">
                  <c:v>94.908493808703966</c:v>
                </c:pt>
                <c:pt idx="2">
                  <c:v>94.908493808703966</c:v>
                </c:pt>
                <c:pt idx="3">
                  <c:v>94.908493808703966</c:v>
                </c:pt>
                <c:pt idx="4">
                  <c:v>94.908493808703966</c:v>
                </c:pt>
                <c:pt idx="5">
                  <c:v>94.908493808703966</c:v>
                </c:pt>
              </c:numCache>
            </c:numRef>
          </c:val>
          <c:smooth val="0"/>
          <c:extLst>
            <c:ext xmlns:c16="http://schemas.microsoft.com/office/drawing/2014/chart" uri="{C3380CC4-5D6E-409C-BE32-E72D297353CC}">
              <c16:uniqueId val="{00000003-8F2F-4C4E-9E98-D8F7C6FF46EA}"/>
            </c:ext>
          </c:extLst>
        </c:ser>
        <c:ser>
          <c:idx val="2"/>
          <c:order val="2"/>
          <c:tx>
            <c:v>Durchschnitt West</c:v>
          </c:tx>
          <c:spPr>
            <a:ln w="15875" cap="rnd">
              <a:solidFill>
                <a:srgbClr val="0E2841">
                  <a:lumMod val="75000"/>
                  <a:lumOff val="25000"/>
                </a:srgbClr>
              </a:solidFill>
              <a:round/>
            </a:ln>
            <a:effectLst/>
          </c:spPr>
          <c:marker>
            <c:symbol val="none"/>
          </c:marker>
          <c:val>
            <c:numRef>
              <c:f>'Abb Bevölkerungsprognose'!$J$24:$Y$24</c:f>
              <c:numCache>
                <c:formatCode>General</c:formatCode>
                <c:ptCount val="16"/>
                <c:pt idx="6">
                  <c:v>100.50478452404879</c:v>
                </c:pt>
                <c:pt idx="7">
                  <c:v>100.50478452404879</c:v>
                </c:pt>
                <c:pt idx="8">
                  <c:v>100.50478452404879</c:v>
                </c:pt>
                <c:pt idx="9">
                  <c:v>100.50478452404879</c:v>
                </c:pt>
                <c:pt idx="10">
                  <c:v>100.50478452404879</c:v>
                </c:pt>
                <c:pt idx="11">
                  <c:v>100.50478452404879</c:v>
                </c:pt>
                <c:pt idx="12">
                  <c:v>100.50478452404879</c:v>
                </c:pt>
                <c:pt idx="13">
                  <c:v>100.50478452404879</c:v>
                </c:pt>
                <c:pt idx="14">
                  <c:v>100.50478452404879</c:v>
                </c:pt>
                <c:pt idx="15">
                  <c:v>100.50478452404879</c:v>
                </c:pt>
              </c:numCache>
            </c:numRef>
          </c:val>
          <c:smooth val="0"/>
          <c:extLst>
            <c:ext xmlns:c16="http://schemas.microsoft.com/office/drawing/2014/chart" uri="{C3380CC4-5D6E-409C-BE32-E72D297353CC}">
              <c16:uniqueId val="{00000004-8F2F-4C4E-9E98-D8F7C6FF46EA}"/>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14"/>
          <c:min val="7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Bevölkerungsprognose'!$I$27</c:f>
          <c:strCache>
            <c:ptCount val="1"/>
            <c:pt idx="0">
              <c:v>Bevölkerung im erwerbsfähigen Alter (20-64 Jahre) 2030, 2023=100</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20623376623376624"/>
          <c:w val="0.88043526450689269"/>
          <c:h val="0.46054334117326245"/>
        </c:manualLayout>
      </c:layout>
      <c:barChart>
        <c:barDir val="col"/>
        <c:grouping val="clustered"/>
        <c:varyColors val="0"/>
        <c:ser>
          <c:idx val="0"/>
          <c:order val="0"/>
          <c:spPr>
            <a:solidFill>
              <a:srgbClr val="FFC000"/>
            </a:solidFill>
            <a:ln>
              <a:solidFill>
                <a:schemeClr val="tx2"/>
              </a:solidFill>
            </a:ln>
            <a:effectLst/>
          </c:spPr>
          <c:invertIfNegative val="0"/>
          <c:cat>
            <c:strRef>
              <c:f>'Abb Bevölkerungsprognose'!$J$1:$Y$1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Bevölkerungsprognose'!$J$28:$N$28</c:f>
              <c:numCache>
                <c:formatCode>General</c:formatCode>
                <c:ptCount val="5"/>
                <c:pt idx="0">
                  <c:v>94.447533009034075</c:v>
                </c:pt>
                <c:pt idx="1">
                  <c:v>91.791292788301718</c:v>
                </c:pt>
                <c:pt idx="2">
                  <c:v>94.744845476094639</c:v>
                </c:pt>
                <c:pt idx="3">
                  <c:v>89.889628443845311</c:v>
                </c:pt>
                <c:pt idx="4">
                  <c:v>90.854495538778295</c:v>
                </c:pt>
              </c:numCache>
            </c:numRef>
          </c:val>
          <c:extLst>
            <c:ext xmlns:c16="http://schemas.microsoft.com/office/drawing/2014/chart" uri="{C3380CC4-5D6E-409C-BE32-E72D297353CC}">
              <c16:uniqueId val="{00000000-865D-417D-A7BC-8899C44A15CF}"/>
            </c:ext>
          </c:extLst>
        </c:ser>
        <c:ser>
          <c:idx val="3"/>
          <c:order val="3"/>
          <c:spPr>
            <a:solidFill>
              <a:srgbClr val="156082"/>
            </a:solidFill>
            <a:ln w="15875">
              <a:solidFill>
                <a:sysClr val="windowText" lastClr="000000"/>
              </a:solidFill>
            </a:ln>
            <a:effectLst/>
          </c:spPr>
          <c:invertIfNegative val="0"/>
          <c:cat>
            <c:strRef>
              <c:f>'Abb Bevölkerungsprognose'!$J$1:$Y$1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Bevölkerungsprognose'!$J$30:$Y$30</c:f>
              <c:numCache>
                <c:formatCode>General</c:formatCode>
                <c:ptCount val="16"/>
                <c:pt idx="6">
                  <c:v>96.134942907627646</c:v>
                </c:pt>
                <c:pt idx="7">
                  <c:v>96.494712278437007</c:v>
                </c:pt>
                <c:pt idx="8">
                  <c:v>97.251945525291788</c:v>
                </c:pt>
                <c:pt idx="9">
                  <c:v>98.793757908055682</c:v>
                </c:pt>
                <c:pt idx="10">
                  <c:v>96.143323161107048</c:v>
                </c:pt>
                <c:pt idx="11">
                  <c:v>95.545638262041095</c:v>
                </c:pt>
                <c:pt idx="12">
                  <c:v>94.674794841735064</c:v>
                </c:pt>
                <c:pt idx="13">
                  <c:v>94.561598224195336</c:v>
                </c:pt>
                <c:pt idx="14">
                  <c:v>91.323477648715212</c:v>
                </c:pt>
                <c:pt idx="15">
                  <c:v>95.786467742875473</c:v>
                </c:pt>
              </c:numCache>
            </c:numRef>
          </c:val>
          <c:extLst>
            <c:ext xmlns:c16="http://schemas.microsoft.com/office/drawing/2014/chart" uri="{C3380CC4-5D6E-409C-BE32-E72D297353CC}">
              <c16:uniqueId val="{00000001-865D-417D-A7BC-8899C44A15CF}"/>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cat>
            <c:strRef>
              <c:f>'Abb Bevölkerungsprognose'!$J$1:$Y$1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Bevölkerungsprognose'!$J$29:$O$29</c:f>
              <c:numCache>
                <c:formatCode>General</c:formatCode>
                <c:ptCount val="6"/>
                <c:pt idx="5">
                  <c:v>100.43439753700814</c:v>
                </c:pt>
              </c:numCache>
            </c:numRef>
          </c:val>
          <c:extLst>
            <c:ext xmlns:c16="http://schemas.microsoft.com/office/drawing/2014/chart" uri="{C3380CC4-5D6E-409C-BE32-E72D297353CC}">
              <c16:uniqueId val="{00000002-865D-417D-A7BC-8899C44A15CF}"/>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Bevölkerungsprognose'!$J$31:$O$31</c:f>
              <c:numCache>
                <c:formatCode>General</c:formatCode>
                <c:ptCount val="6"/>
                <c:pt idx="0">
                  <c:v>94.755515417365487</c:v>
                </c:pt>
                <c:pt idx="1">
                  <c:v>94.755515417365487</c:v>
                </c:pt>
                <c:pt idx="2">
                  <c:v>94.755515417365487</c:v>
                </c:pt>
                <c:pt idx="3">
                  <c:v>94.755515417365487</c:v>
                </c:pt>
                <c:pt idx="4">
                  <c:v>94.755515417365487</c:v>
                </c:pt>
                <c:pt idx="5">
                  <c:v>94.755515417365487</c:v>
                </c:pt>
              </c:numCache>
            </c:numRef>
          </c:val>
          <c:smooth val="0"/>
          <c:extLst>
            <c:ext xmlns:c16="http://schemas.microsoft.com/office/drawing/2014/chart" uri="{C3380CC4-5D6E-409C-BE32-E72D297353CC}">
              <c16:uniqueId val="{00000003-865D-417D-A7BC-8899C44A15CF}"/>
            </c:ext>
          </c:extLst>
        </c:ser>
        <c:ser>
          <c:idx val="2"/>
          <c:order val="2"/>
          <c:tx>
            <c:v>Durchschnitt West</c:v>
          </c:tx>
          <c:spPr>
            <a:ln w="15875" cap="rnd">
              <a:solidFill>
                <a:srgbClr val="0E2841">
                  <a:lumMod val="75000"/>
                  <a:lumOff val="25000"/>
                </a:srgbClr>
              </a:solidFill>
              <a:round/>
            </a:ln>
            <a:effectLst/>
          </c:spPr>
          <c:marker>
            <c:symbol val="none"/>
          </c:marker>
          <c:val>
            <c:numRef>
              <c:f>'Abb Bevölkerungsprognose'!$J$32:$Y$32</c:f>
              <c:numCache>
                <c:formatCode>General</c:formatCode>
                <c:ptCount val="16"/>
                <c:pt idx="6">
                  <c:v>95.664046707855192</c:v>
                </c:pt>
                <c:pt idx="7">
                  <c:v>95.664046707855192</c:v>
                </c:pt>
                <c:pt idx="8">
                  <c:v>95.664046707855192</c:v>
                </c:pt>
                <c:pt idx="9">
                  <c:v>95.664046707855192</c:v>
                </c:pt>
                <c:pt idx="10">
                  <c:v>95.664046707855192</c:v>
                </c:pt>
                <c:pt idx="11">
                  <c:v>95.664046707855192</c:v>
                </c:pt>
                <c:pt idx="12">
                  <c:v>95.664046707855192</c:v>
                </c:pt>
                <c:pt idx="13">
                  <c:v>95.664046707855192</c:v>
                </c:pt>
                <c:pt idx="14">
                  <c:v>95.664046707855192</c:v>
                </c:pt>
                <c:pt idx="15">
                  <c:v>95.664046707855192</c:v>
                </c:pt>
              </c:numCache>
            </c:numRef>
          </c:val>
          <c:smooth val="0"/>
          <c:extLst>
            <c:ext xmlns:c16="http://schemas.microsoft.com/office/drawing/2014/chart" uri="{C3380CC4-5D6E-409C-BE32-E72D297353CC}">
              <c16:uniqueId val="{00000004-865D-417D-A7BC-8899C44A15CF}"/>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10"/>
          <c:min val="7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Bevölkerungsprognose'!$I$35</c:f>
          <c:strCache>
            <c:ptCount val="1"/>
            <c:pt idx="0">
              <c:v>Bevölkerung im erwerbsfähigen Alter (20-64 Jahre) 2040, 2023=100</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Bevölkerungsprognose'!$J$1:$Y$1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Bevölkerungsprognose'!$J$36:$N$36</c:f>
              <c:numCache>
                <c:formatCode>0</c:formatCode>
                <c:ptCount val="5"/>
                <c:pt idx="0">
                  <c:v>93.870743571924933</c:v>
                </c:pt>
                <c:pt idx="1">
                  <c:v>88.911044643846225</c:v>
                </c:pt>
                <c:pt idx="2">
                  <c:v>93.058723556509676</c:v>
                </c:pt>
                <c:pt idx="3">
                  <c:v>84.345774707220485</c:v>
                </c:pt>
                <c:pt idx="4">
                  <c:v>85.809883321894333</c:v>
                </c:pt>
              </c:numCache>
            </c:numRef>
          </c:val>
          <c:extLst>
            <c:ext xmlns:c16="http://schemas.microsoft.com/office/drawing/2014/chart" uri="{C3380CC4-5D6E-409C-BE32-E72D297353CC}">
              <c16:uniqueId val="{00000000-864C-483B-8E08-4A363A7EDD2A}"/>
            </c:ext>
          </c:extLst>
        </c:ser>
        <c:ser>
          <c:idx val="3"/>
          <c:order val="3"/>
          <c:spPr>
            <a:solidFill>
              <a:srgbClr val="156082"/>
            </a:solidFill>
            <a:ln>
              <a:solidFill>
                <a:sysClr val="windowText" lastClr="000000"/>
              </a:solidFill>
            </a:ln>
            <a:effectLst/>
          </c:spPr>
          <c:invertIfNegative val="0"/>
          <c:cat>
            <c:strRef>
              <c:f>'Abb Bevölkerungsprognose'!$J$1:$Y$1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Bevölkerungsprognose'!$J$38:$Y$38</c:f>
              <c:numCache>
                <c:formatCode>General</c:formatCode>
                <c:ptCount val="16"/>
                <c:pt idx="6" formatCode="0">
                  <c:v>93.87649041531175</c:v>
                </c:pt>
                <c:pt idx="7" formatCode="0">
                  <c:v>94.532297304006747</c:v>
                </c:pt>
                <c:pt idx="8" formatCode="0">
                  <c:v>96.522373540856037</c:v>
                </c:pt>
                <c:pt idx="9" formatCode="0">
                  <c:v>98.076760860396519</c:v>
                </c:pt>
                <c:pt idx="10" formatCode="0">
                  <c:v>93.612543407345072</c:v>
                </c:pt>
                <c:pt idx="11" formatCode="0">
                  <c:v>92.811131694173113</c:v>
                </c:pt>
                <c:pt idx="12" formatCode="0">
                  <c:v>91.459788980070329</c:v>
                </c:pt>
                <c:pt idx="13" formatCode="0">
                  <c:v>92.296625149011376</c:v>
                </c:pt>
                <c:pt idx="14" formatCode="0">
                  <c:v>87.064413938753944</c:v>
                </c:pt>
                <c:pt idx="15" formatCode="0">
                  <c:v>92.476251529809417</c:v>
                </c:pt>
              </c:numCache>
            </c:numRef>
          </c:val>
          <c:extLst>
            <c:ext xmlns:c16="http://schemas.microsoft.com/office/drawing/2014/chart" uri="{C3380CC4-5D6E-409C-BE32-E72D297353CC}">
              <c16:uniqueId val="{00000001-864C-483B-8E08-4A363A7EDD2A}"/>
            </c:ext>
          </c:extLst>
        </c:ser>
        <c:ser>
          <c:idx val="4"/>
          <c:order val="4"/>
          <c:spPr>
            <a:pattFill prst="wdUpDiag">
              <a:fgClr>
                <a:srgbClr val="FFC000"/>
              </a:fgClr>
              <a:bgClr>
                <a:srgbClr val="156082"/>
              </a:bgClr>
            </a:pattFill>
            <a:ln>
              <a:solidFill>
                <a:sysClr val="windowText" lastClr="000000"/>
              </a:solidFill>
            </a:ln>
            <a:effectLst/>
          </c:spPr>
          <c:invertIfNegative val="0"/>
          <c:cat>
            <c:strRef>
              <c:f>'Abb Bevölkerungsprognose'!$J$1:$Y$1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Bevölkerungsprognose'!$J$37:$O$37</c:f>
              <c:numCache>
                <c:formatCode>General</c:formatCode>
                <c:ptCount val="6"/>
                <c:pt idx="5" formatCode="0">
                  <c:v>103.68183543503011</c:v>
                </c:pt>
              </c:numCache>
            </c:numRef>
          </c:val>
          <c:extLst>
            <c:ext xmlns:c16="http://schemas.microsoft.com/office/drawing/2014/chart" uri="{C3380CC4-5D6E-409C-BE32-E72D297353CC}">
              <c16:uniqueId val="{00000002-864C-483B-8E08-4A363A7EDD2A}"/>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Bevölkerungsprognose'!$J$39:$O$39</c:f>
              <c:numCache>
                <c:formatCode>0</c:formatCode>
                <c:ptCount val="6"/>
                <c:pt idx="0">
                  <c:v>93.469659828839283</c:v>
                </c:pt>
                <c:pt idx="1">
                  <c:v>93.469659828839283</c:v>
                </c:pt>
                <c:pt idx="2" formatCode="General">
                  <c:v>93.469659828839283</c:v>
                </c:pt>
                <c:pt idx="3" formatCode="General">
                  <c:v>93.469659828839283</c:v>
                </c:pt>
                <c:pt idx="4" formatCode="General">
                  <c:v>93.469659828839283</c:v>
                </c:pt>
                <c:pt idx="5" formatCode="General">
                  <c:v>93.469659828839283</c:v>
                </c:pt>
              </c:numCache>
            </c:numRef>
          </c:val>
          <c:smooth val="0"/>
          <c:extLst>
            <c:ext xmlns:c16="http://schemas.microsoft.com/office/drawing/2014/chart" uri="{C3380CC4-5D6E-409C-BE32-E72D297353CC}">
              <c16:uniqueId val="{00000003-864C-483B-8E08-4A363A7EDD2A}"/>
            </c:ext>
          </c:extLst>
        </c:ser>
        <c:ser>
          <c:idx val="2"/>
          <c:order val="2"/>
          <c:tx>
            <c:v>Durchschnitt West</c:v>
          </c:tx>
          <c:spPr>
            <a:ln w="15875" cap="rnd">
              <a:solidFill>
                <a:schemeClr val="accent3"/>
              </a:solidFill>
              <a:round/>
            </a:ln>
            <a:effectLst/>
          </c:spPr>
          <c:marker>
            <c:symbol val="none"/>
          </c:marker>
          <c:val>
            <c:numRef>
              <c:f>'Abb Bevölkerungsprognose'!$J$40:$Y$40</c:f>
              <c:numCache>
                <c:formatCode>General</c:formatCode>
                <c:ptCount val="16"/>
                <c:pt idx="6">
                  <c:v>93.117585636441675</c:v>
                </c:pt>
                <c:pt idx="7">
                  <c:v>93.117585636441675</c:v>
                </c:pt>
                <c:pt idx="8">
                  <c:v>93.117585636441675</c:v>
                </c:pt>
                <c:pt idx="9">
                  <c:v>93.117585636441675</c:v>
                </c:pt>
                <c:pt idx="10">
                  <c:v>93.117585636441675</c:v>
                </c:pt>
                <c:pt idx="11">
                  <c:v>93.117585636441675</c:v>
                </c:pt>
                <c:pt idx="12">
                  <c:v>93.117585636441675</c:v>
                </c:pt>
                <c:pt idx="13">
                  <c:v>93.117585636441675</c:v>
                </c:pt>
                <c:pt idx="14">
                  <c:v>93.117585636441675</c:v>
                </c:pt>
                <c:pt idx="15">
                  <c:v>93.117585636441675</c:v>
                </c:pt>
              </c:numCache>
            </c:numRef>
          </c:val>
          <c:smooth val="0"/>
          <c:extLst>
            <c:ext xmlns:c16="http://schemas.microsoft.com/office/drawing/2014/chart" uri="{C3380CC4-5D6E-409C-BE32-E72D297353CC}">
              <c16:uniqueId val="{00000004-864C-483B-8E08-4A363A7EDD2A}"/>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10"/>
          <c:min val="7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Bevölkerungsprognose'!$I$45</c:f>
          <c:strCache>
            <c:ptCount val="1"/>
            <c:pt idx="0">
              <c:v>Bevölkerung im erwerbsfähigen Alter (20-64 Jahre) 2050, 2023=100</c:v>
            </c:pt>
          </c:strCache>
        </c:strRef>
      </c:tx>
      <c:layout>
        <c:manualLayout>
          <c:xMode val="edge"/>
          <c:yMode val="edge"/>
          <c:x val="0.2001244602489205"/>
          <c:y val="8.658008658008658E-3"/>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324675324675325"/>
          <c:w val="0.88043526450689269"/>
          <c:h val="0.47353035416027545"/>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Bevölkerungsprognose'!$J$1:$Y$1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Bevölkerungsprognose'!$J$46:$N$46</c:f>
              <c:numCache>
                <c:formatCode>0</c:formatCode>
                <c:ptCount val="5"/>
                <c:pt idx="0">
                  <c:v>88.776928422515638</c:v>
                </c:pt>
                <c:pt idx="1">
                  <c:v>82.541265093608033</c:v>
                </c:pt>
                <c:pt idx="2">
                  <c:v>87.629142627129994</c:v>
                </c:pt>
                <c:pt idx="3">
                  <c:v>78.3469542505687</c:v>
                </c:pt>
                <c:pt idx="4">
                  <c:v>79.649965682910121</c:v>
                </c:pt>
              </c:numCache>
            </c:numRef>
          </c:val>
          <c:extLst>
            <c:ext xmlns:c16="http://schemas.microsoft.com/office/drawing/2014/chart" uri="{C3380CC4-5D6E-409C-BE32-E72D297353CC}">
              <c16:uniqueId val="{00000000-6A7B-46E2-8112-7EDA5A51C5EE}"/>
            </c:ext>
          </c:extLst>
        </c:ser>
        <c:ser>
          <c:idx val="3"/>
          <c:order val="3"/>
          <c:spPr>
            <a:solidFill>
              <a:srgbClr val="156082"/>
            </a:solidFill>
            <a:ln w="9525">
              <a:solidFill>
                <a:sysClr val="windowText" lastClr="000000"/>
              </a:solidFill>
            </a:ln>
            <a:effectLst/>
          </c:spPr>
          <c:invertIfNegative val="0"/>
          <c:cat>
            <c:strRef>
              <c:f>'Abb Bevölkerungsprognose'!$J$1:$Y$1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Bevölkerungsprognose'!$J$48:$Y$48</c:f>
              <c:numCache>
                <c:formatCode>General</c:formatCode>
                <c:ptCount val="16"/>
                <c:pt idx="6" formatCode="0">
                  <c:v>93.848278319746996</c:v>
                </c:pt>
                <c:pt idx="7" formatCode="0">
                  <c:v>94.701107194280326</c:v>
                </c:pt>
                <c:pt idx="8" formatCode="0">
                  <c:v>97.981517509727624</c:v>
                </c:pt>
                <c:pt idx="9" formatCode="0">
                  <c:v>98.152678194854502</c:v>
                </c:pt>
                <c:pt idx="10" formatCode="0">
                  <c:v>93.120593496790477</c:v>
                </c:pt>
                <c:pt idx="11" formatCode="0">
                  <c:v>93.419501515661821</c:v>
                </c:pt>
                <c:pt idx="12" formatCode="0">
                  <c:v>91.012426729191048</c:v>
                </c:pt>
                <c:pt idx="13" formatCode="0">
                  <c:v>92.123977473589008</c:v>
                </c:pt>
                <c:pt idx="14" formatCode="0">
                  <c:v>85.638859556494154</c:v>
                </c:pt>
                <c:pt idx="15" formatCode="0">
                  <c:v>91.392272276939195</c:v>
                </c:pt>
              </c:numCache>
            </c:numRef>
          </c:val>
          <c:extLst>
            <c:ext xmlns:c16="http://schemas.microsoft.com/office/drawing/2014/chart" uri="{C3380CC4-5D6E-409C-BE32-E72D297353CC}">
              <c16:uniqueId val="{00000001-6A7B-46E2-8112-7EDA5A51C5EE}"/>
            </c:ext>
          </c:extLst>
        </c:ser>
        <c:ser>
          <c:idx val="4"/>
          <c:order val="4"/>
          <c:spPr>
            <a:pattFill prst="wdUpDiag">
              <a:fgClr>
                <a:srgbClr val="FFC000"/>
              </a:fgClr>
              <a:bgClr>
                <a:srgbClr val="156082"/>
              </a:bgClr>
            </a:pattFill>
            <a:ln w="9525">
              <a:solidFill>
                <a:sysClr val="windowText" lastClr="000000"/>
              </a:solidFill>
            </a:ln>
            <a:effectLst/>
          </c:spPr>
          <c:invertIfNegative val="0"/>
          <c:cat>
            <c:strRef>
              <c:f>'Abb Bevölkerungsprognose'!$J$1:$Y$1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Bevölkerungsprognose'!$J$47:$O$47</c:f>
              <c:numCache>
                <c:formatCode>General</c:formatCode>
                <c:ptCount val="6"/>
                <c:pt idx="5" formatCode="0">
                  <c:v>105.27603222133183</c:v>
                </c:pt>
              </c:numCache>
            </c:numRef>
          </c:val>
          <c:extLst>
            <c:ext xmlns:c16="http://schemas.microsoft.com/office/drawing/2014/chart" uri="{C3380CC4-5D6E-409C-BE32-E72D297353CC}">
              <c16:uniqueId val="{00000002-6A7B-46E2-8112-7EDA5A51C5EE}"/>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Bevölkerungsprognose'!$J$49:$O$49</c:f>
              <c:numCache>
                <c:formatCode>0.000</c:formatCode>
                <c:ptCount val="6"/>
                <c:pt idx="0">
                  <c:v>89.62714488453102</c:v>
                </c:pt>
                <c:pt idx="1">
                  <c:v>89.62714488453102</c:v>
                </c:pt>
                <c:pt idx="2" formatCode="General">
                  <c:v>89.62714488453102</c:v>
                </c:pt>
                <c:pt idx="3" formatCode="General">
                  <c:v>89.62714488453102</c:v>
                </c:pt>
                <c:pt idx="4" formatCode="General">
                  <c:v>89.62714488453102</c:v>
                </c:pt>
                <c:pt idx="5" formatCode="General">
                  <c:v>89.62714488453102</c:v>
                </c:pt>
              </c:numCache>
            </c:numRef>
          </c:val>
          <c:smooth val="0"/>
          <c:extLst>
            <c:ext xmlns:c16="http://schemas.microsoft.com/office/drawing/2014/chart" uri="{C3380CC4-5D6E-409C-BE32-E72D297353CC}">
              <c16:uniqueId val="{00000003-6A7B-46E2-8112-7EDA5A51C5EE}"/>
            </c:ext>
          </c:extLst>
        </c:ser>
        <c:ser>
          <c:idx val="2"/>
          <c:order val="2"/>
          <c:tx>
            <c:v>Durchschnitt West</c:v>
          </c:tx>
          <c:spPr>
            <a:ln w="15875" cap="rnd">
              <a:solidFill>
                <a:srgbClr val="0E2841">
                  <a:lumMod val="75000"/>
                  <a:lumOff val="25000"/>
                </a:srgbClr>
              </a:solidFill>
              <a:round/>
            </a:ln>
            <a:effectLst/>
          </c:spPr>
          <c:marker>
            <c:symbol val="none"/>
          </c:marker>
          <c:val>
            <c:numRef>
              <c:f>'Abb Bevölkerungsprognose'!$J$50:$Y$50</c:f>
              <c:numCache>
                <c:formatCode>General</c:formatCode>
                <c:ptCount val="16"/>
                <c:pt idx="6" formatCode="0.000">
                  <c:v>92.994069749272654</c:v>
                </c:pt>
                <c:pt idx="7" formatCode="0.000">
                  <c:v>92.994069749272654</c:v>
                </c:pt>
                <c:pt idx="8">
                  <c:v>92.994069749272654</c:v>
                </c:pt>
                <c:pt idx="9">
                  <c:v>92.994069749272654</c:v>
                </c:pt>
                <c:pt idx="10">
                  <c:v>92.994069749272654</c:v>
                </c:pt>
                <c:pt idx="11">
                  <c:v>92.994069749272654</c:v>
                </c:pt>
                <c:pt idx="12">
                  <c:v>92.994069749272654</c:v>
                </c:pt>
                <c:pt idx="13">
                  <c:v>92.994069749272654</c:v>
                </c:pt>
                <c:pt idx="14">
                  <c:v>92.994069749272654</c:v>
                </c:pt>
                <c:pt idx="15">
                  <c:v>92.994069749272654</c:v>
                </c:pt>
              </c:numCache>
            </c:numRef>
          </c:val>
          <c:smooth val="0"/>
          <c:extLst>
            <c:ext xmlns:c16="http://schemas.microsoft.com/office/drawing/2014/chart" uri="{C3380CC4-5D6E-409C-BE32-E72D297353CC}">
              <c16:uniqueId val="{00000004-6A7B-46E2-8112-7EDA5A51C5EE}"/>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7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Bevölkerung'!$I$52</c:f>
          <c:strCache>
            <c:ptCount val="1"/>
            <c:pt idx="0">
              <c:v>Wanderungssaldo gegenüber Ausland je 1.000 Einwohner (negative Werte=Nettoabwanderung),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Bevölkerung'!$J$53:$N$53</c:f>
              <c:numCache>
                <c:formatCode>General</c:formatCode>
                <c:ptCount val="5"/>
                <c:pt idx="0">
                  <c:v>6.2966531013218354</c:v>
                </c:pt>
                <c:pt idx="1">
                  <c:v>7.1415372507322328</c:v>
                </c:pt>
                <c:pt idx="2">
                  <c:v>8.504798412842085</c:v>
                </c:pt>
                <c:pt idx="3">
                  <c:v>7.4191246715205459</c:v>
                </c:pt>
                <c:pt idx="4">
                  <c:v>8.4204442172634639</c:v>
                </c:pt>
              </c:numCache>
            </c:numRef>
          </c:val>
          <c:extLst>
            <c:ext xmlns:c16="http://schemas.microsoft.com/office/drawing/2014/chart" uri="{C3380CC4-5D6E-409C-BE32-E72D297353CC}">
              <c16:uniqueId val="{00000000-3996-4909-B2A0-F62CAEE6E956}"/>
            </c:ext>
          </c:extLst>
        </c:ser>
        <c:ser>
          <c:idx val="4"/>
          <c:order val="1"/>
          <c:spPr>
            <a:pattFill prst="wdUpDiag">
              <a:fgClr>
                <a:srgbClr val="FFC000"/>
              </a:fgClr>
              <a:bgClr>
                <a:srgbClr val="156082"/>
              </a:bgClr>
            </a:pattFill>
            <a:ln w="9525">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Bevölkerung'!$J$54:$O$54</c:f>
              <c:numCache>
                <c:formatCode>General</c:formatCode>
                <c:ptCount val="6"/>
                <c:pt idx="5">
                  <c:v>13.147675594438123</c:v>
                </c:pt>
              </c:numCache>
            </c:numRef>
          </c:val>
          <c:extLst>
            <c:ext xmlns:c16="http://schemas.microsoft.com/office/drawing/2014/chart" uri="{C3380CC4-5D6E-409C-BE32-E72D297353CC}">
              <c16:uniqueId val="{00000001-3996-4909-B2A0-F62CAEE6E956}"/>
            </c:ext>
          </c:extLst>
        </c:ser>
        <c:ser>
          <c:idx val="3"/>
          <c:order val="2"/>
          <c:spPr>
            <a:solidFill>
              <a:srgbClr val="156082"/>
            </a:solidFill>
            <a:ln w="9525">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Bevölkerung'!$J$55:$Y$55</c:f>
              <c:numCache>
                <c:formatCode>General</c:formatCode>
                <c:ptCount val="16"/>
                <c:pt idx="6">
                  <c:v>7.790528516124879</c:v>
                </c:pt>
                <c:pt idx="7">
                  <c:v>6.9197449856844706</c:v>
                </c:pt>
                <c:pt idx="8">
                  <c:v>14.016016644292183</c:v>
                </c:pt>
                <c:pt idx="9">
                  <c:v>11.626176070054772</c:v>
                </c:pt>
                <c:pt idx="10">
                  <c:v>8.3116806079257941</c:v>
                </c:pt>
                <c:pt idx="11">
                  <c:v>7.657850855196199</c:v>
                </c:pt>
                <c:pt idx="12">
                  <c:v>6.9812063120648551</c:v>
                </c:pt>
                <c:pt idx="13">
                  <c:v>7.3897259026320636</c:v>
                </c:pt>
                <c:pt idx="14">
                  <c:v>9.2305834159499582</c:v>
                </c:pt>
                <c:pt idx="15">
                  <c:v>7.3181750448811798</c:v>
                </c:pt>
              </c:numCache>
            </c:numRef>
          </c:val>
          <c:extLst>
            <c:ext xmlns:c16="http://schemas.microsoft.com/office/drawing/2014/chart" uri="{C3380CC4-5D6E-409C-BE32-E72D297353CC}">
              <c16:uniqueId val="{00000002-3996-4909-B2A0-F62CAEE6E956}"/>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rgbClr val="E97132"/>
              </a:solidFill>
              <a:round/>
            </a:ln>
            <a:effectLst/>
          </c:spPr>
          <c:marker>
            <c:symbol val="none"/>
          </c:marker>
          <c:val>
            <c:numRef>
              <c:f>'Abb Bevölkerung'!$J$56:$O$56</c:f>
              <c:numCache>
                <c:formatCode>General</c:formatCode>
                <c:ptCount val="6"/>
                <c:pt idx="0">
                  <c:v>8.9345816222788166</c:v>
                </c:pt>
                <c:pt idx="1">
                  <c:v>8.9345816222788166</c:v>
                </c:pt>
                <c:pt idx="2">
                  <c:v>8.9345816222788166</c:v>
                </c:pt>
                <c:pt idx="3">
                  <c:v>8.9345816222788166</c:v>
                </c:pt>
                <c:pt idx="4">
                  <c:v>8.9345816222788166</c:v>
                </c:pt>
                <c:pt idx="5">
                  <c:v>8.9345816222788166</c:v>
                </c:pt>
              </c:numCache>
            </c:numRef>
          </c:val>
          <c:smooth val="0"/>
          <c:extLst>
            <c:ext xmlns:c16="http://schemas.microsoft.com/office/drawing/2014/chart" uri="{C3380CC4-5D6E-409C-BE32-E72D297353CC}">
              <c16:uniqueId val="{00000003-3996-4909-B2A0-F62CAEE6E956}"/>
            </c:ext>
          </c:extLst>
        </c:ser>
        <c:ser>
          <c:idx val="2"/>
          <c:order val="4"/>
          <c:tx>
            <c:v>Durchschnitt West</c:v>
          </c:tx>
          <c:spPr>
            <a:ln w="15875" cap="rnd">
              <a:solidFill>
                <a:srgbClr val="0E2841">
                  <a:lumMod val="75000"/>
                  <a:lumOff val="25000"/>
                </a:srgbClr>
              </a:solidFill>
              <a:round/>
            </a:ln>
            <a:effectLst/>
          </c:spPr>
          <c:marker>
            <c:symbol val="none"/>
          </c:marker>
          <c:val>
            <c:numRef>
              <c:f>'Abb Bevölkerung'!$J$57:$Y$57</c:f>
              <c:numCache>
                <c:formatCode>General</c:formatCode>
                <c:ptCount val="16"/>
                <c:pt idx="6">
                  <c:v>7.5825144132358533</c:v>
                </c:pt>
                <c:pt idx="7">
                  <c:v>7.5825144132358533</c:v>
                </c:pt>
                <c:pt idx="8">
                  <c:v>7.5825144132358533</c:v>
                </c:pt>
                <c:pt idx="9">
                  <c:v>7.5825144132358533</c:v>
                </c:pt>
                <c:pt idx="10">
                  <c:v>7.5825144132358533</c:v>
                </c:pt>
                <c:pt idx="11">
                  <c:v>7.5825144132358533</c:v>
                </c:pt>
                <c:pt idx="12">
                  <c:v>7.5825144132358533</c:v>
                </c:pt>
                <c:pt idx="13">
                  <c:v>7.5825144132358533</c:v>
                </c:pt>
                <c:pt idx="14">
                  <c:v>7.5825144132358533</c:v>
                </c:pt>
                <c:pt idx="15">
                  <c:v>7.5825144132358533</c:v>
                </c:pt>
              </c:numCache>
            </c:numRef>
          </c:val>
          <c:smooth val="0"/>
          <c:extLst>
            <c:ext xmlns:c16="http://schemas.microsoft.com/office/drawing/2014/chart" uri="{C3380CC4-5D6E-409C-BE32-E72D297353CC}">
              <c16:uniqueId val="{00000004-3996-4909-B2A0-F62CAEE6E956}"/>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Bevölkerung'!$I$59</c:f>
          <c:strCache>
            <c:ptCount val="1"/>
            <c:pt idx="0">
              <c:v>Saldo der natürlichen Bevölkerungsentwicklung (Geburten ./. Sterbefälle) je 1.000 Einwohner,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Bevölkerung'!$J$60:$N$60</c:f>
              <c:numCache>
                <c:formatCode>General</c:formatCode>
                <c:ptCount val="5"/>
                <c:pt idx="0">
                  <c:v>-8.0457018523698878</c:v>
                </c:pt>
                <c:pt idx="1">
                  <c:v>-8.7996901016071369</c:v>
                </c:pt>
                <c:pt idx="2">
                  <c:v>-7.8054019144725419</c:v>
                </c:pt>
                <c:pt idx="3">
                  <c:v>-10.087719699974263</c:v>
                </c:pt>
                <c:pt idx="4">
                  <c:v>-8.559294471265293</c:v>
                </c:pt>
              </c:numCache>
            </c:numRef>
          </c:val>
          <c:extLst>
            <c:ext xmlns:c16="http://schemas.microsoft.com/office/drawing/2014/chart" uri="{C3380CC4-5D6E-409C-BE32-E72D297353CC}">
              <c16:uniqueId val="{00000000-1944-415C-A002-1068FA054351}"/>
            </c:ext>
          </c:extLst>
        </c:ser>
        <c:ser>
          <c:idx val="4"/>
          <c:order val="1"/>
          <c:spPr>
            <a:pattFill prst="wdUpDiag">
              <a:fgClr>
                <a:srgbClr val="FFC000"/>
              </a:fgClr>
              <a:bgClr>
                <a:srgbClr val="156082"/>
              </a:bgClr>
            </a:patt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Bevölkerung'!$J$61:$O$61</c:f>
              <c:numCache>
                <c:formatCode>General</c:formatCode>
                <c:ptCount val="6"/>
                <c:pt idx="5">
                  <c:v>-1.1550319245729395</c:v>
                </c:pt>
              </c:numCache>
            </c:numRef>
          </c:val>
          <c:extLst>
            <c:ext xmlns:c16="http://schemas.microsoft.com/office/drawing/2014/chart" uri="{C3380CC4-5D6E-409C-BE32-E72D297353CC}">
              <c16:uniqueId val="{00000001-1944-415C-A002-1068FA054351}"/>
            </c:ext>
          </c:extLst>
        </c:ser>
        <c:ser>
          <c:idx val="3"/>
          <c:order val="2"/>
          <c:spPr>
            <a:solidFill>
              <a:srgbClr val="156082"/>
            </a:solid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Bevölkerung'!$J$62:$Y$62</c:f>
              <c:numCache>
                <c:formatCode>General</c:formatCode>
                <c:ptCount val="16"/>
                <c:pt idx="6">
                  <c:v>-1.9265662513233039</c:v>
                </c:pt>
                <c:pt idx="7">
                  <c:v>-2.2361953549812763</c:v>
                </c:pt>
                <c:pt idx="8">
                  <c:v>-2.7793759552742765</c:v>
                </c:pt>
                <c:pt idx="9">
                  <c:v>-0.63382989478423746</c:v>
                </c:pt>
                <c:pt idx="10">
                  <c:v>-3.0241748223748037</c:v>
                </c:pt>
                <c:pt idx="11">
                  <c:v>-4.650776483012379</c:v>
                </c:pt>
                <c:pt idx="12">
                  <c:v>-3.8821853446085663</c:v>
                </c:pt>
                <c:pt idx="13">
                  <c:v>-4.0256978432253012</c:v>
                </c:pt>
                <c:pt idx="14">
                  <c:v>-6.8351207041452575</c:v>
                </c:pt>
                <c:pt idx="15">
                  <c:v>-5.8898840708894564</c:v>
                </c:pt>
              </c:numCache>
            </c:numRef>
          </c:val>
          <c:extLst>
            <c:ext xmlns:c16="http://schemas.microsoft.com/office/drawing/2014/chart" uri="{C3380CC4-5D6E-409C-BE32-E72D297353CC}">
              <c16:uniqueId val="{00000002-1944-415C-A002-1068FA054351}"/>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Bevölkerung'!$J$63:$O$63</c:f>
              <c:numCache>
                <c:formatCode>General</c:formatCode>
                <c:ptCount val="6"/>
                <c:pt idx="0">
                  <c:v>-6.8134522786518303</c:v>
                </c:pt>
                <c:pt idx="1">
                  <c:v>-6.8134522786518303</c:v>
                </c:pt>
                <c:pt idx="2">
                  <c:v>-6.8134522786518303</c:v>
                </c:pt>
                <c:pt idx="3">
                  <c:v>-6.8134522786518303</c:v>
                </c:pt>
                <c:pt idx="4">
                  <c:v>-6.8134522786518303</c:v>
                </c:pt>
                <c:pt idx="5">
                  <c:v>-6.8134522786518303</c:v>
                </c:pt>
              </c:numCache>
            </c:numRef>
          </c:val>
          <c:smooth val="0"/>
          <c:extLst>
            <c:ext xmlns:c16="http://schemas.microsoft.com/office/drawing/2014/chart" uri="{C3380CC4-5D6E-409C-BE32-E72D297353CC}">
              <c16:uniqueId val="{00000003-1944-415C-A002-1068FA054351}"/>
            </c:ext>
          </c:extLst>
        </c:ser>
        <c:ser>
          <c:idx val="2"/>
          <c:order val="4"/>
          <c:tx>
            <c:v>Durchschnitt West</c:v>
          </c:tx>
          <c:spPr>
            <a:ln w="15875" cap="rnd">
              <a:solidFill>
                <a:srgbClr val="0E2841">
                  <a:lumMod val="75000"/>
                  <a:lumOff val="25000"/>
                </a:srgbClr>
              </a:solidFill>
              <a:round/>
            </a:ln>
            <a:effectLst/>
          </c:spPr>
          <c:marker>
            <c:symbol val="none"/>
          </c:marker>
          <c:val>
            <c:numRef>
              <c:f>'Abb Bevölkerung'!$J$64:$Y$64</c:f>
              <c:numCache>
                <c:formatCode>General</c:formatCode>
                <c:ptCount val="16"/>
                <c:pt idx="6">
                  <c:v>-3.2824162154654113</c:v>
                </c:pt>
                <c:pt idx="7">
                  <c:v>-3.2824162154654113</c:v>
                </c:pt>
                <c:pt idx="8">
                  <c:v>-3.2824162154654113</c:v>
                </c:pt>
                <c:pt idx="9">
                  <c:v>-3.2824162154654113</c:v>
                </c:pt>
                <c:pt idx="10">
                  <c:v>-3.2824162154654113</c:v>
                </c:pt>
                <c:pt idx="11">
                  <c:v>-3.2824162154654113</c:v>
                </c:pt>
                <c:pt idx="12">
                  <c:v>-3.2824162154654113</c:v>
                </c:pt>
                <c:pt idx="13">
                  <c:v>-3.2824162154654113</c:v>
                </c:pt>
                <c:pt idx="14">
                  <c:v>-3.2824162154654113</c:v>
                </c:pt>
                <c:pt idx="15">
                  <c:v>-3.2824162154654113</c:v>
                </c:pt>
              </c:numCache>
            </c:numRef>
          </c:val>
          <c:smooth val="0"/>
          <c:extLst>
            <c:ext xmlns:c16="http://schemas.microsoft.com/office/drawing/2014/chart" uri="{C3380CC4-5D6E-409C-BE32-E72D297353CC}">
              <c16:uniqueId val="{00000004-1944-415C-A002-1068FA054351}"/>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Wirtschaftswachstum'!$I$43</c:f>
          <c:strCache>
            <c:ptCount val="1"/>
            <c:pt idx="0">
              <c:v>Veränderungsrate Bruttowertschöpfung je Erwerbstätigenstunde, Verarbeitendes Gewerbe, real, ø 2019-2024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Wirtschaftswachstum'!$J$44:$N$44</c:f>
              <c:numCache>
                <c:formatCode>General</c:formatCode>
                <c:ptCount val="5"/>
                <c:pt idx="0">
                  <c:v>-1.4594459541839484</c:v>
                </c:pt>
                <c:pt idx="1">
                  <c:v>4.3138683372975919</c:v>
                </c:pt>
                <c:pt idx="2">
                  <c:v>2.1920967870622263</c:v>
                </c:pt>
                <c:pt idx="3">
                  <c:v>-1.5422369555153779</c:v>
                </c:pt>
                <c:pt idx="4">
                  <c:v>2.6414639418964327</c:v>
                </c:pt>
              </c:numCache>
            </c:numRef>
          </c:val>
          <c:extLst>
            <c:ext xmlns:c16="http://schemas.microsoft.com/office/drawing/2014/chart" uri="{C3380CC4-5D6E-409C-BE32-E72D297353CC}">
              <c16:uniqueId val="{00000000-1A4B-4B32-B606-6A0BD02924DE}"/>
            </c:ext>
          </c:extLst>
        </c:ser>
        <c:ser>
          <c:idx val="3"/>
          <c:order val="3"/>
          <c:spPr>
            <a:solidFill>
              <a:srgbClr val="156082"/>
            </a:solidFill>
            <a:ln>
              <a:solidFill>
                <a:sysClr val="windowText" lastClr="000000"/>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Wirtschaftswachstum'!$J$46:$Y$46</c:f>
              <c:numCache>
                <c:formatCode>General</c:formatCode>
                <c:ptCount val="16"/>
                <c:pt idx="6">
                  <c:v>3.252735896843717</c:v>
                </c:pt>
                <c:pt idx="7">
                  <c:v>1.6293159585019055</c:v>
                </c:pt>
                <c:pt idx="8">
                  <c:v>5.25651672240555</c:v>
                </c:pt>
                <c:pt idx="9">
                  <c:v>-2.8211211655402479</c:v>
                </c:pt>
                <c:pt idx="10">
                  <c:v>0.71763081248276706</c:v>
                </c:pt>
                <c:pt idx="11">
                  <c:v>0.34721292101804124</c:v>
                </c:pt>
                <c:pt idx="12">
                  <c:v>-0.96676508387596982</c:v>
                </c:pt>
                <c:pt idx="13">
                  <c:v>0.39724301346006996</c:v>
                </c:pt>
                <c:pt idx="14">
                  <c:v>0.40650929872467145</c:v>
                </c:pt>
                <c:pt idx="15">
                  <c:v>1.3425631128679072</c:v>
                </c:pt>
              </c:numCache>
            </c:numRef>
          </c:val>
          <c:extLst>
            <c:ext xmlns:c16="http://schemas.microsoft.com/office/drawing/2014/chart" uri="{C3380CC4-5D6E-409C-BE32-E72D297353CC}">
              <c16:uniqueId val="{00000001-1A4B-4B32-B606-6A0BD02924DE}"/>
            </c:ext>
          </c:extLst>
        </c:ser>
        <c:ser>
          <c:idx val="4"/>
          <c:order val="4"/>
          <c:spPr>
            <a:pattFill prst="wdUpDiag">
              <a:fgClr>
                <a:srgbClr val="FFC000"/>
              </a:fgClr>
              <a:bgClr>
                <a:srgbClr val="156082"/>
              </a:bgClr>
            </a:pattFill>
            <a:ln>
              <a:solidFill>
                <a:sysClr val="windowText" lastClr="000000"/>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Wirtschaftswachstum'!$J$45:$O$45</c:f>
              <c:numCache>
                <c:formatCode>General</c:formatCode>
                <c:ptCount val="6"/>
                <c:pt idx="5">
                  <c:v>2.167912501319563</c:v>
                </c:pt>
              </c:numCache>
            </c:numRef>
          </c:val>
          <c:extLst>
            <c:ext xmlns:c16="http://schemas.microsoft.com/office/drawing/2014/chart" uri="{C3380CC4-5D6E-409C-BE32-E72D297353CC}">
              <c16:uniqueId val="{00000002-1A4B-4B32-B606-6A0BD02924DE}"/>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Wirtschaftswachstum'!$J$47:$O$47</c:f>
              <c:numCache>
                <c:formatCode>General</c:formatCode>
                <c:ptCount val="6"/>
                <c:pt idx="0">
                  <c:v>1.3607389278146371</c:v>
                </c:pt>
                <c:pt idx="1">
                  <c:v>1.3607389278146371</c:v>
                </c:pt>
                <c:pt idx="2">
                  <c:v>1.3607389278146371</c:v>
                </c:pt>
                <c:pt idx="3">
                  <c:v>1.3607389278146371</c:v>
                </c:pt>
                <c:pt idx="4">
                  <c:v>1.3607389278146371</c:v>
                </c:pt>
                <c:pt idx="5">
                  <c:v>1.3607389278146371</c:v>
                </c:pt>
              </c:numCache>
            </c:numRef>
          </c:val>
          <c:smooth val="0"/>
          <c:extLst>
            <c:ext xmlns:c16="http://schemas.microsoft.com/office/drawing/2014/chart" uri="{C3380CC4-5D6E-409C-BE32-E72D297353CC}">
              <c16:uniqueId val="{00000003-1A4B-4B32-B606-6A0BD02924DE}"/>
            </c:ext>
          </c:extLst>
        </c:ser>
        <c:ser>
          <c:idx val="2"/>
          <c:order val="2"/>
          <c:tx>
            <c:v>Durchschnitt West</c:v>
          </c:tx>
          <c:spPr>
            <a:ln w="15875" cap="rnd">
              <a:solidFill>
                <a:srgbClr val="0E2841">
                  <a:lumMod val="75000"/>
                  <a:lumOff val="25000"/>
                </a:srgbClr>
              </a:solidFill>
              <a:round/>
            </a:ln>
            <a:effectLst/>
          </c:spPr>
          <c:marker>
            <c:symbol val="none"/>
          </c:marker>
          <c:val>
            <c:numRef>
              <c:f>'Abb Wirtschaftswachstum'!$J$48:$Y$48</c:f>
              <c:numCache>
                <c:formatCode>General</c:formatCode>
                <c:ptCount val="16"/>
                <c:pt idx="6">
                  <c:v>1.1810596155166451</c:v>
                </c:pt>
                <c:pt idx="7">
                  <c:v>1.1810596155166451</c:v>
                </c:pt>
                <c:pt idx="8">
                  <c:v>1.1810596155166451</c:v>
                </c:pt>
                <c:pt idx="9">
                  <c:v>1.1810596155166451</c:v>
                </c:pt>
                <c:pt idx="10">
                  <c:v>1.1810596155166451</c:v>
                </c:pt>
                <c:pt idx="11">
                  <c:v>1.1810596155166451</c:v>
                </c:pt>
                <c:pt idx="12">
                  <c:v>1.1810596155166451</c:v>
                </c:pt>
                <c:pt idx="13">
                  <c:v>1.1810596155166451</c:v>
                </c:pt>
                <c:pt idx="14">
                  <c:v>1.1810596155166451</c:v>
                </c:pt>
                <c:pt idx="15">
                  <c:v>1.1810596155166451</c:v>
                </c:pt>
              </c:numCache>
            </c:numRef>
          </c:val>
          <c:smooth val="0"/>
          <c:extLst>
            <c:ext xmlns:c16="http://schemas.microsoft.com/office/drawing/2014/chart" uri="{C3380CC4-5D6E-409C-BE32-E72D297353CC}">
              <c16:uniqueId val="{00000004-1A4B-4B32-B606-6A0BD02924DE}"/>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6"/>
          <c:min val="-3"/>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Bevölkerung'!$I$67</c:f>
          <c:strCache>
            <c:ptCount val="1"/>
            <c:pt idx="0">
              <c:v>Anteil der Personen 0-19 Jahre an der Bevölkerung 2023 in %</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Bevölkerung'!$J$68:$N$68</c:f>
              <c:numCache>
                <c:formatCode>General</c:formatCode>
                <c:ptCount val="5"/>
                <c:pt idx="0">
                  <c:v>17.863982424492967</c:v>
                </c:pt>
                <c:pt idx="1">
                  <c:v>17.086374815356507</c:v>
                </c:pt>
                <c:pt idx="2">
                  <c:v>17.930179108681333</c:v>
                </c:pt>
                <c:pt idx="3">
                  <c:v>16.760702611712372</c:v>
                </c:pt>
                <c:pt idx="4">
                  <c:v>17.212878332947177</c:v>
                </c:pt>
              </c:numCache>
            </c:numRef>
          </c:val>
          <c:extLst>
            <c:ext xmlns:c16="http://schemas.microsoft.com/office/drawing/2014/chart" uri="{C3380CC4-5D6E-409C-BE32-E72D297353CC}">
              <c16:uniqueId val="{00000000-A851-4C9C-A737-8C1EF411969C}"/>
            </c:ext>
          </c:extLst>
        </c:ser>
        <c:ser>
          <c:idx val="4"/>
          <c:order val="1"/>
          <c:spPr>
            <a:pattFill prst="wdUpDiag">
              <a:fgClr>
                <a:srgbClr val="FFC000"/>
              </a:fgClr>
              <a:bgClr>
                <a:srgbClr val="156082"/>
              </a:bgClr>
            </a:patt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Bevölkerung'!$J$69:$O$69</c:f>
              <c:numCache>
                <c:formatCode>General</c:formatCode>
                <c:ptCount val="6"/>
                <c:pt idx="5">
                  <c:v>18.383587070815409</c:v>
                </c:pt>
              </c:numCache>
            </c:numRef>
          </c:val>
          <c:extLst>
            <c:ext xmlns:c16="http://schemas.microsoft.com/office/drawing/2014/chart" uri="{C3380CC4-5D6E-409C-BE32-E72D297353CC}">
              <c16:uniqueId val="{00000001-A851-4C9C-A737-8C1EF411969C}"/>
            </c:ext>
          </c:extLst>
        </c:ser>
        <c:ser>
          <c:idx val="3"/>
          <c:order val="2"/>
          <c:spPr>
            <a:solidFill>
              <a:srgbClr val="156082"/>
            </a:solid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Bevölkerung'!$J$70:$Y$70</c:f>
              <c:numCache>
                <c:formatCode>General</c:formatCode>
                <c:ptCount val="16"/>
                <c:pt idx="6" formatCode="0.000000">
                  <c:v>19.355456541599217</c:v>
                </c:pt>
                <c:pt idx="7" formatCode="0.000000">
                  <c:v>18.788660900915012</c:v>
                </c:pt>
                <c:pt idx="8" formatCode="0.000000">
                  <c:v>19.350463598778916</c:v>
                </c:pt>
                <c:pt idx="9" formatCode="0.000000">
                  <c:v>18.943765270609788</c:v>
                </c:pt>
                <c:pt idx="10" formatCode="0.000000">
                  <c:v>19.020698053113609</c:v>
                </c:pt>
                <c:pt idx="11" formatCode="0.000000">
                  <c:v>18.844649846687151</c:v>
                </c:pt>
                <c:pt idx="12" formatCode="0.000000">
                  <c:v>18.947180300063494</c:v>
                </c:pt>
                <c:pt idx="13" formatCode="0.000000">
                  <c:v>18.608064699503995</c:v>
                </c:pt>
                <c:pt idx="14" formatCode="0.000000">
                  <c:v>17.172478198742265</c:v>
                </c:pt>
                <c:pt idx="15" formatCode="0.000000">
                  <c:v>18.311310909311317</c:v>
                </c:pt>
              </c:numCache>
            </c:numRef>
          </c:val>
          <c:extLst>
            <c:ext xmlns:c16="http://schemas.microsoft.com/office/drawing/2014/chart" uri="{C3380CC4-5D6E-409C-BE32-E72D297353CC}">
              <c16:uniqueId val="{00000002-A851-4C9C-A737-8C1EF411969C}"/>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Bevölkerung'!$J$71:$O$71</c:f>
              <c:numCache>
                <c:formatCode>General</c:formatCode>
                <c:ptCount val="6"/>
                <c:pt idx="0">
                  <c:v>17.690243630662707</c:v>
                </c:pt>
                <c:pt idx="1">
                  <c:v>17.690243630662707</c:v>
                </c:pt>
                <c:pt idx="2">
                  <c:v>17.690243630662707</c:v>
                </c:pt>
                <c:pt idx="3">
                  <c:v>17.690243630662707</c:v>
                </c:pt>
                <c:pt idx="4">
                  <c:v>17.690243630662707</c:v>
                </c:pt>
                <c:pt idx="5">
                  <c:v>17.690243630662707</c:v>
                </c:pt>
              </c:numCache>
            </c:numRef>
          </c:val>
          <c:smooth val="0"/>
          <c:extLst>
            <c:ext xmlns:c16="http://schemas.microsoft.com/office/drawing/2014/chart" uri="{C3380CC4-5D6E-409C-BE32-E72D297353CC}">
              <c16:uniqueId val="{00000003-A851-4C9C-A737-8C1EF411969C}"/>
            </c:ext>
          </c:extLst>
        </c:ser>
        <c:ser>
          <c:idx val="2"/>
          <c:order val="4"/>
          <c:tx>
            <c:v>Durchschnitt West</c:v>
          </c:tx>
          <c:spPr>
            <a:ln w="15875" cap="rnd">
              <a:solidFill>
                <a:srgbClr val="0E2841">
                  <a:lumMod val="75000"/>
                  <a:lumOff val="25000"/>
                </a:srgbClr>
              </a:solidFill>
              <a:round/>
            </a:ln>
            <a:effectLst/>
          </c:spPr>
          <c:marker>
            <c:symbol val="none"/>
          </c:marker>
          <c:val>
            <c:numRef>
              <c:f>'Abb Bevölkerung'!$J$72:$Y$72</c:f>
              <c:numCache>
                <c:formatCode>General</c:formatCode>
                <c:ptCount val="16"/>
                <c:pt idx="6">
                  <c:v>18.907637055412838</c:v>
                </c:pt>
                <c:pt idx="7">
                  <c:v>18.907637055412838</c:v>
                </c:pt>
                <c:pt idx="8">
                  <c:v>18.907637055412838</c:v>
                </c:pt>
                <c:pt idx="9">
                  <c:v>18.907637055412838</c:v>
                </c:pt>
                <c:pt idx="10">
                  <c:v>18.907637055412838</c:v>
                </c:pt>
                <c:pt idx="11">
                  <c:v>18.907637055412838</c:v>
                </c:pt>
                <c:pt idx="12">
                  <c:v>18.907637055412838</c:v>
                </c:pt>
                <c:pt idx="13">
                  <c:v>18.907637055412838</c:v>
                </c:pt>
                <c:pt idx="14">
                  <c:v>18.907637055412838</c:v>
                </c:pt>
                <c:pt idx="15">
                  <c:v>18.907637055412838</c:v>
                </c:pt>
              </c:numCache>
            </c:numRef>
          </c:val>
          <c:smooth val="0"/>
          <c:extLst>
            <c:ext xmlns:c16="http://schemas.microsoft.com/office/drawing/2014/chart" uri="{C3380CC4-5D6E-409C-BE32-E72D297353CC}">
              <c16:uniqueId val="{00000004-A851-4C9C-A737-8C1EF411969C}"/>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Bevölkerung'!$I$75</c:f>
          <c:strCache>
            <c:ptCount val="1"/>
            <c:pt idx="0">
              <c:v>Anteil der Personen 20-64 Jahre an der Bevölkerung 2023 in %</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Bevölkerung'!$J$76:$N$76</c:f>
              <c:numCache>
                <c:formatCode>General</c:formatCode>
                <c:ptCount val="5"/>
                <c:pt idx="0">
                  <c:v>56.66683903178653</c:v>
                </c:pt>
                <c:pt idx="1">
                  <c:v>57.294184964776598</c:v>
                </c:pt>
                <c:pt idx="2">
                  <c:v>55.69358870065679</c:v>
                </c:pt>
                <c:pt idx="3">
                  <c:v>56.192554653444795</c:v>
                </c:pt>
                <c:pt idx="4">
                  <c:v>55.57593694607209</c:v>
                </c:pt>
              </c:numCache>
            </c:numRef>
          </c:val>
          <c:extLst>
            <c:ext xmlns:c16="http://schemas.microsoft.com/office/drawing/2014/chart" uri="{C3380CC4-5D6E-409C-BE32-E72D297353CC}">
              <c16:uniqueId val="{00000000-6E87-4248-8C73-50767420D9E9}"/>
            </c:ext>
          </c:extLst>
        </c:ser>
        <c:ser>
          <c:idx val="4"/>
          <c:order val="1"/>
          <c:spPr>
            <a:pattFill prst="wdUpDiag">
              <a:fgClr>
                <a:srgbClr val="FFC000"/>
              </a:fgClr>
              <a:bgClr>
                <a:srgbClr val="156082"/>
              </a:bgClr>
            </a:patt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Bevölkerung'!$J$77:$O$77</c:f>
              <c:numCache>
                <c:formatCode>General</c:formatCode>
                <c:ptCount val="6"/>
                <c:pt idx="5">
                  <c:v>64.291372201481849</c:v>
                </c:pt>
              </c:numCache>
            </c:numRef>
          </c:val>
          <c:extLst>
            <c:ext xmlns:c16="http://schemas.microsoft.com/office/drawing/2014/chart" uri="{C3380CC4-5D6E-409C-BE32-E72D297353CC}">
              <c16:uniqueId val="{00000001-6E87-4248-8C73-50767420D9E9}"/>
            </c:ext>
          </c:extLst>
        </c:ser>
        <c:ser>
          <c:idx val="3"/>
          <c:order val="2"/>
          <c:spPr>
            <a:solidFill>
              <a:srgbClr val="156082"/>
            </a:solid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Bevölkerung'!$J$78:$Y$78</c:f>
              <c:numCache>
                <c:formatCode>General</c:formatCode>
                <c:ptCount val="16"/>
                <c:pt idx="6">
                  <c:v>59.904074678031741</c:v>
                </c:pt>
                <c:pt idx="7">
                  <c:v>60.97942569686046</c:v>
                </c:pt>
                <c:pt idx="8">
                  <c:v>58.68781635089605</c:v>
                </c:pt>
                <c:pt idx="9">
                  <c:v>64.757482842052511</c:v>
                </c:pt>
                <c:pt idx="10">
                  <c:v>60.91917493253942</c:v>
                </c:pt>
                <c:pt idx="11">
                  <c:v>59.337483838659431</c:v>
                </c:pt>
                <c:pt idx="12">
                  <c:v>59.790180675381023</c:v>
                </c:pt>
                <c:pt idx="13">
                  <c:v>59.096358325075407</c:v>
                </c:pt>
                <c:pt idx="14">
                  <c:v>56.734188396252272</c:v>
                </c:pt>
                <c:pt idx="15">
                  <c:v>58.118833016021178</c:v>
                </c:pt>
              </c:numCache>
            </c:numRef>
          </c:val>
          <c:extLst>
            <c:ext xmlns:c16="http://schemas.microsoft.com/office/drawing/2014/chart" uri="{C3380CC4-5D6E-409C-BE32-E72D297353CC}">
              <c16:uniqueId val="{00000002-6E87-4248-8C73-50767420D9E9}"/>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Bevölkerung'!$J$79:$O$79</c:f>
              <c:numCache>
                <c:formatCode>General</c:formatCode>
                <c:ptCount val="6"/>
                <c:pt idx="0">
                  <c:v>58.010399979668811</c:v>
                </c:pt>
                <c:pt idx="1">
                  <c:v>58.010399979668811</c:v>
                </c:pt>
                <c:pt idx="2">
                  <c:v>58.010399979668811</c:v>
                </c:pt>
                <c:pt idx="3">
                  <c:v>58.010399979668811</c:v>
                </c:pt>
                <c:pt idx="4">
                  <c:v>58.010399979668811</c:v>
                </c:pt>
                <c:pt idx="5">
                  <c:v>58.010399979668811</c:v>
                </c:pt>
              </c:numCache>
            </c:numRef>
          </c:val>
          <c:smooth val="0"/>
          <c:extLst>
            <c:ext xmlns:c16="http://schemas.microsoft.com/office/drawing/2014/chart" uri="{C3380CC4-5D6E-409C-BE32-E72D297353CC}">
              <c16:uniqueId val="{00000003-6E87-4248-8C73-50767420D9E9}"/>
            </c:ext>
          </c:extLst>
        </c:ser>
        <c:ser>
          <c:idx val="2"/>
          <c:order val="4"/>
          <c:tx>
            <c:v>Durchschnitt West</c:v>
          </c:tx>
          <c:spPr>
            <a:ln w="15875" cap="rnd">
              <a:solidFill>
                <a:srgbClr val="156082"/>
              </a:solidFill>
              <a:round/>
            </a:ln>
            <a:effectLst/>
          </c:spPr>
          <c:marker>
            <c:symbol val="none"/>
          </c:marker>
          <c:val>
            <c:numRef>
              <c:f>'Abb Bevölkerung'!$J$80:$Y$80</c:f>
              <c:numCache>
                <c:formatCode>General</c:formatCode>
                <c:ptCount val="16"/>
                <c:pt idx="6">
                  <c:v>60.0563521262645</c:v>
                </c:pt>
                <c:pt idx="7">
                  <c:v>60.0563521262645</c:v>
                </c:pt>
                <c:pt idx="8">
                  <c:v>60.0563521262645</c:v>
                </c:pt>
                <c:pt idx="9">
                  <c:v>60.0563521262645</c:v>
                </c:pt>
                <c:pt idx="10">
                  <c:v>60.0563521262645</c:v>
                </c:pt>
                <c:pt idx="11">
                  <c:v>60.0563521262645</c:v>
                </c:pt>
                <c:pt idx="12">
                  <c:v>60.0563521262645</c:v>
                </c:pt>
                <c:pt idx="13">
                  <c:v>60.0563521262645</c:v>
                </c:pt>
                <c:pt idx="14">
                  <c:v>60.0563521262645</c:v>
                </c:pt>
                <c:pt idx="15">
                  <c:v>60.0563521262645</c:v>
                </c:pt>
              </c:numCache>
            </c:numRef>
          </c:val>
          <c:smooth val="0"/>
          <c:extLst>
            <c:ext xmlns:c16="http://schemas.microsoft.com/office/drawing/2014/chart" uri="{C3380CC4-5D6E-409C-BE32-E72D297353CC}">
              <c16:uniqueId val="{00000004-6E87-4248-8C73-50767420D9E9}"/>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Bevölkerung'!$I$83</c:f>
          <c:strCache>
            <c:ptCount val="1"/>
            <c:pt idx="0">
              <c:v>Anteil der Personen 65 Jahre und älter an der Bevölkerung 2023 in %</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rgbClr val="0E2841">
                  <a:lumMod val="75000"/>
                  <a:lumOff val="25000"/>
                </a:srgbClr>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Bevölkerung'!$J$84:$N$84</c:f>
              <c:numCache>
                <c:formatCode>General</c:formatCode>
                <c:ptCount val="5"/>
                <c:pt idx="0">
                  <c:v>25.469178543720499</c:v>
                </c:pt>
                <c:pt idx="1">
                  <c:v>25.619440219866895</c:v>
                </c:pt>
                <c:pt idx="2">
                  <c:v>26.376232190661874</c:v>
                </c:pt>
                <c:pt idx="3">
                  <c:v>27.046742734842834</c:v>
                </c:pt>
                <c:pt idx="4">
                  <c:v>27.211184720980729</c:v>
                </c:pt>
              </c:numCache>
            </c:numRef>
          </c:val>
          <c:extLst>
            <c:ext xmlns:c16="http://schemas.microsoft.com/office/drawing/2014/chart" uri="{C3380CC4-5D6E-409C-BE32-E72D297353CC}">
              <c16:uniqueId val="{00000000-A68E-46D1-BEC8-915F6AB8F93E}"/>
            </c:ext>
          </c:extLst>
        </c:ser>
        <c:ser>
          <c:idx val="4"/>
          <c:order val="1"/>
          <c:spPr>
            <a:pattFill prst="wdUpDiag">
              <a:fgClr>
                <a:srgbClr val="FFC000"/>
              </a:fgClr>
              <a:bgClr>
                <a:srgbClr val="156082"/>
              </a:bgClr>
            </a:patt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Bevölkerung'!$J$85:$O$85</c:f>
              <c:numCache>
                <c:formatCode>General</c:formatCode>
                <c:ptCount val="6"/>
                <c:pt idx="5">
                  <c:v>17.325040727702739</c:v>
                </c:pt>
              </c:numCache>
            </c:numRef>
          </c:val>
          <c:extLst>
            <c:ext xmlns:c16="http://schemas.microsoft.com/office/drawing/2014/chart" uri="{C3380CC4-5D6E-409C-BE32-E72D297353CC}">
              <c16:uniqueId val="{00000001-A68E-46D1-BEC8-915F6AB8F93E}"/>
            </c:ext>
          </c:extLst>
        </c:ser>
        <c:ser>
          <c:idx val="3"/>
          <c:order val="2"/>
          <c:spPr>
            <a:solidFill>
              <a:srgbClr val="156082"/>
            </a:solid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Bevölkerung'!$J$86:$Y$86</c:f>
              <c:numCache>
                <c:formatCode>General</c:formatCode>
                <c:ptCount val="16"/>
                <c:pt idx="6">
                  <c:v>20.740468780369039</c:v>
                </c:pt>
                <c:pt idx="7">
                  <c:v>20.231913402224535</c:v>
                </c:pt>
                <c:pt idx="8">
                  <c:v>21.961720050325027</c:v>
                </c:pt>
                <c:pt idx="9">
                  <c:v>16.298751887337708</c:v>
                </c:pt>
                <c:pt idx="10">
                  <c:v>20.060127014346971</c:v>
                </c:pt>
                <c:pt idx="11">
                  <c:v>21.817866314653418</c:v>
                </c:pt>
                <c:pt idx="12">
                  <c:v>21.262639024555487</c:v>
                </c:pt>
                <c:pt idx="13">
                  <c:v>22.295576975420602</c:v>
                </c:pt>
                <c:pt idx="14">
                  <c:v>26.09333340500546</c:v>
                </c:pt>
                <c:pt idx="15">
                  <c:v>23.569856074667502</c:v>
                </c:pt>
              </c:numCache>
            </c:numRef>
          </c:val>
          <c:extLst>
            <c:ext xmlns:c16="http://schemas.microsoft.com/office/drawing/2014/chart" uri="{C3380CC4-5D6E-409C-BE32-E72D297353CC}">
              <c16:uniqueId val="{00000002-A68E-46D1-BEC8-915F6AB8F93E}"/>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Bevölkerung'!$J$87:$O$87</c:f>
              <c:numCache>
                <c:formatCode>General</c:formatCode>
                <c:ptCount val="6"/>
                <c:pt idx="0">
                  <c:v>24.299356389668475</c:v>
                </c:pt>
                <c:pt idx="1">
                  <c:v>24.299356389668475</c:v>
                </c:pt>
                <c:pt idx="2">
                  <c:v>24.299356389668475</c:v>
                </c:pt>
                <c:pt idx="3">
                  <c:v>24.299356389668475</c:v>
                </c:pt>
                <c:pt idx="4">
                  <c:v>24.299356389668475</c:v>
                </c:pt>
                <c:pt idx="5">
                  <c:v>24.299356389668475</c:v>
                </c:pt>
              </c:numCache>
            </c:numRef>
          </c:val>
          <c:smooth val="0"/>
          <c:extLst>
            <c:ext xmlns:c16="http://schemas.microsoft.com/office/drawing/2014/chart" uri="{C3380CC4-5D6E-409C-BE32-E72D297353CC}">
              <c16:uniqueId val="{00000003-A68E-46D1-BEC8-915F6AB8F93E}"/>
            </c:ext>
          </c:extLst>
        </c:ser>
        <c:ser>
          <c:idx val="2"/>
          <c:order val="4"/>
          <c:tx>
            <c:v>Durchschnitt West</c:v>
          </c:tx>
          <c:spPr>
            <a:ln w="15875" cap="rnd">
              <a:solidFill>
                <a:srgbClr val="0E2841">
                  <a:lumMod val="75000"/>
                  <a:lumOff val="25000"/>
                </a:srgbClr>
              </a:solidFill>
              <a:round/>
            </a:ln>
            <a:effectLst/>
          </c:spPr>
          <c:marker>
            <c:symbol val="none"/>
          </c:marker>
          <c:val>
            <c:numRef>
              <c:f>'Abb Bevölkerung'!$J$88:$Y$88</c:f>
              <c:numCache>
                <c:formatCode>General</c:formatCode>
                <c:ptCount val="16"/>
                <c:pt idx="6">
                  <c:v>21.036010818322666</c:v>
                </c:pt>
                <c:pt idx="7">
                  <c:v>21.036010818322666</c:v>
                </c:pt>
                <c:pt idx="8">
                  <c:v>21.036010818322666</c:v>
                </c:pt>
                <c:pt idx="9">
                  <c:v>21.036010818322666</c:v>
                </c:pt>
                <c:pt idx="10">
                  <c:v>21.036010818322666</c:v>
                </c:pt>
                <c:pt idx="11">
                  <c:v>21.036010818322666</c:v>
                </c:pt>
                <c:pt idx="12">
                  <c:v>21.036010818322666</c:v>
                </c:pt>
                <c:pt idx="13">
                  <c:v>21.036010818322666</c:v>
                </c:pt>
                <c:pt idx="14">
                  <c:v>21.036010818322666</c:v>
                </c:pt>
                <c:pt idx="15">
                  <c:v>21.036010818322666</c:v>
                </c:pt>
              </c:numCache>
            </c:numRef>
          </c:val>
          <c:smooth val="0"/>
          <c:extLst>
            <c:ext xmlns:c16="http://schemas.microsoft.com/office/drawing/2014/chart" uri="{C3380CC4-5D6E-409C-BE32-E72D297353CC}">
              <c16:uniqueId val="{00000004-A68E-46D1-BEC8-915F6AB8F93E}"/>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Bevölkerung'!$I$91</c:f>
          <c:strCache>
            <c:ptCount val="1"/>
            <c:pt idx="0">
              <c:v>Ersatzquote (14-19jährige zu 60-65jährige),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rgbClr val="0E2841"/>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Bevölkerung'!$J$92:$N$92</c:f>
              <c:numCache>
                <c:formatCode>General</c:formatCode>
                <c:ptCount val="5"/>
                <c:pt idx="0">
                  <c:v>62.336213102951767</c:v>
                </c:pt>
                <c:pt idx="1">
                  <c:v>58.683219416934016</c:v>
                </c:pt>
                <c:pt idx="2">
                  <c:v>73.73515382346018</c:v>
                </c:pt>
                <c:pt idx="3">
                  <c:v>61.665524143793363</c:v>
                </c:pt>
                <c:pt idx="4">
                  <c:v>63.989762273637851</c:v>
                </c:pt>
              </c:numCache>
            </c:numRef>
          </c:val>
          <c:extLst>
            <c:ext xmlns:c16="http://schemas.microsoft.com/office/drawing/2014/chart" uri="{C3380CC4-5D6E-409C-BE32-E72D297353CC}">
              <c16:uniqueId val="{00000000-9B38-4183-BDD5-34882B13C278}"/>
            </c:ext>
          </c:extLst>
        </c:ser>
        <c:ser>
          <c:idx val="4"/>
          <c:order val="1"/>
          <c:spPr>
            <a:pattFill prst="wdUpDiag">
              <a:fgClr>
                <a:srgbClr val="FFC000"/>
              </a:fgClr>
              <a:bgClr>
                <a:srgbClr val="156082"/>
              </a:bgClr>
            </a:pattFill>
            <a:ln>
              <a:solidFill>
                <a:srgbClr val="0E2841"/>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Bevölkerung'!$J$93:$O$93</c:f>
              <c:numCache>
                <c:formatCode>General</c:formatCode>
                <c:ptCount val="6"/>
                <c:pt idx="5">
                  <c:v>86.395757333129424</c:v>
                </c:pt>
              </c:numCache>
            </c:numRef>
          </c:val>
          <c:extLst>
            <c:ext xmlns:c16="http://schemas.microsoft.com/office/drawing/2014/chart" uri="{C3380CC4-5D6E-409C-BE32-E72D297353CC}">
              <c16:uniqueId val="{00000001-9B38-4183-BDD5-34882B13C278}"/>
            </c:ext>
          </c:extLst>
        </c:ser>
        <c:ser>
          <c:idx val="3"/>
          <c:order val="2"/>
          <c:spPr>
            <a:solidFill>
              <a:srgbClr val="156082"/>
            </a:solidFill>
            <a:ln>
              <a:solidFill>
                <a:srgbClr val="0E2841"/>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Bevölkerung'!$J$94:$Y$94</c:f>
              <c:numCache>
                <c:formatCode>General</c:formatCode>
                <c:ptCount val="16"/>
                <c:pt idx="6">
                  <c:v>82.847153263120177</c:v>
                </c:pt>
                <c:pt idx="7">
                  <c:v>77.913658025080778</c:v>
                </c:pt>
                <c:pt idx="8">
                  <c:v>89.819521832752457</c:v>
                </c:pt>
                <c:pt idx="9">
                  <c:v>95.30664211149427</c:v>
                </c:pt>
                <c:pt idx="10">
                  <c:v>82.623453708829857</c:v>
                </c:pt>
                <c:pt idx="11">
                  <c:v>77.68186801839542</c:v>
                </c:pt>
                <c:pt idx="12">
                  <c:v>79.066634937197009</c:v>
                </c:pt>
                <c:pt idx="13">
                  <c:v>71.73649741217308</c:v>
                </c:pt>
                <c:pt idx="14">
                  <c:v>62.970422983144282</c:v>
                </c:pt>
                <c:pt idx="15">
                  <c:v>77.454675016787036</c:v>
                </c:pt>
              </c:numCache>
            </c:numRef>
          </c:val>
          <c:extLst>
            <c:ext xmlns:c16="http://schemas.microsoft.com/office/drawing/2014/chart" uri="{C3380CC4-5D6E-409C-BE32-E72D297353CC}">
              <c16:uniqueId val="{00000002-9B38-4183-BDD5-34882B13C278}"/>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Bevölkerung'!$J$95:$O$95</c:f>
              <c:numCache>
                <c:formatCode>General</c:formatCode>
                <c:ptCount val="6"/>
                <c:pt idx="0">
                  <c:v>69.092412387454871</c:v>
                </c:pt>
                <c:pt idx="1">
                  <c:v>69.092412387454871</c:v>
                </c:pt>
                <c:pt idx="2">
                  <c:v>69.092412387454871</c:v>
                </c:pt>
                <c:pt idx="3">
                  <c:v>69.092412387454871</c:v>
                </c:pt>
                <c:pt idx="4">
                  <c:v>69.092412387454871</c:v>
                </c:pt>
                <c:pt idx="5">
                  <c:v>69.092412387454871</c:v>
                </c:pt>
              </c:numCache>
            </c:numRef>
          </c:val>
          <c:smooth val="0"/>
          <c:extLst>
            <c:ext xmlns:c16="http://schemas.microsoft.com/office/drawing/2014/chart" uri="{C3380CC4-5D6E-409C-BE32-E72D297353CC}">
              <c16:uniqueId val="{00000003-9B38-4183-BDD5-34882B13C278}"/>
            </c:ext>
          </c:extLst>
        </c:ser>
        <c:ser>
          <c:idx val="2"/>
          <c:order val="4"/>
          <c:tx>
            <c:v>Durchschnitt West</c:v>
          </c:tx>
          <c:spPr>
            <a:ln w="15875" cap="rnd">
              <a:solidFill>
                <a:srgbClr val="0E2841">
                  <a:lumMod val="75000"/>
                  <a:lumOff val="25000"/>
                </a:srgbClr>
              </a:solidFill>
              <a:round/>
            </a:ln>
            <a:effectLst/>
          </c:spPr>
          <c:marker>
            <c:symbol val="none"/>
          </c:marker>
          <c:val>
            <c:numRef>
              <c:f>'Abb Bevölkerung'!$J$96:$Y$96</c:f>
              <c:numCache>
                <c:formatCode>General</c:formatCode>
                <c:ptCount val="16"/>
                <c:pt idx="6">
                  <c:v>79.231917217657582</c:v>
                </c:pt>
                <c:pt idx="7">
                  <c:v>79.231917217657582</c:v>
                </c:pt>
                <c:pt idx="8">
                  <c:v>79.231917217657582</c:v>
                </c:pt>
                <c:pt idx="9">
                  <c:v>79.231917217657582</c:v>
                </c:pt>
                <c:pt idx="10">
                  <c:v>79.231917217657582</c:v>
                </c:pt>
                <c:pt idx="11">
                  <c:v>79.231917217657582</c:v>
                </c:pt>
                <c:pt idx="12">
                  <c:v>79.231917217657582</c:v>
                </c:pt>
                <c:pt idx="13">
                  <c:v>79.231917217657582</c:v>
                </c:pt>
                <c:pt idx="14">
                  <c:v>79.231917217657582</c:v>
                </c:pt>
                <c:pt idx="15">
                  <c:v>79.231917217657582</c:v>
                </c:pt>
              </c:numCache>
            </c:numRef>
          </c:val>
          <c:smooth val="0"/>
          <c:extLst>
            <c:ext xmlns:c16="http://schemas.microsoft.com/office/drawing/2014/chart" uri="{C3380CC4-5D6E-409C-BE32-E72D297353CC}">
              <c16:uniqueId val="{00000004-9B38-4183-BDD5-34882B13C278}"/>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Innovation'!$I$3</c:f>
          <c:strCache>
            <c:ptCount val="1"/>
            <c:pt idx="0">
              <c:v>FuE-Aufwendungen, insg., in % des BIP, 2022</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Innovation'!$J$4:$N$4</c:f>
              <c:numCache>
                <c:formatCode>General</c:formatCode>
                <c:ptCount val="5"/>
                <c:pt idx="0">
                  <c:v>1.69</c:v>
                </c:pt>
                <c:pt idx="1">
                  <c:v>1.72</c:v>
                </c:pt>
                <c:pt idx="2">
                  <c:v>3.02</c:v>
                </c:pt>
                <c:pt idx="3">
                  <c:v>1.58</c:v>
                </c:pt>
                <c:pt idx="4">
                  <c:v>2.76</c:v>
                </c:pt>
              </c:numCache>
            </c:numRef>
          </c:val>
          <c:extLst>
            <c:ext xmlns:c16="http://schemas.microsoft.com/office/drawing/2014/chart" uri="{C3380CC4-5D6E-409C-BE32-E72D297353CC}">
              <c16:uniqueId val="{00000000-FFB1-47E5-84A9-260107A7316E}"/>
            </c:ext>
          </c:extLst>
        </c:ser>
        <c:ser>
          <c:idx val="3"/>
          <c:order val="3"/>
          <c:spPr>
            <a:solidFill>
              <a:schemeClr val="accent1"/>
            </a:solidFill>
            <a:ln>
              <a:solidFill>
                <a:sysClr val="windowText" lastClr="000000"/>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Innovation'!$J$6:$Y$6</c:f>
              <c:numCache>
                <c:formatCode>General</c:formatCode>
                <c:ptCount val="16"/>
                <c:pt idx="6" formatCode="0.00">
                  <c:v>5.65</c:v>
                </c:pt>
                <c:pt idx="7" formatCode="0.00">
                  <c:v>3.4</c:v>
                </c:pt>
                <c:pt idx="8" formatCode="0.00">
                  <c:v>3.19</c:v>
                </c:pt>
                <c:pt idx="9" formatCode="0.00">
                  <c:v>2.08</c:v>
                </c:pt>
                <c:pt idx="10" formatCode="0.00">
                  <c:v>3.1</c:v>
                </c:pt>
                <c:pt idx="11" formatCode="0.00">
                  <c:v>2.69</c:v>
                </c:pt>
                <c:pt idx="12" formatCode="0.00">
                  <c:v>2.2200000000000002</c:v>
                </c:pt>
                <c:pt idx="13" formatCode="0.00">
                  <c:v>2.81</c:v>
                </c:pt>
                <c:pt idx="14" formatCode="0.00">
                  <c:v>1.92</c:v>
                </c:pt>
                <c:pt idx="15" formatCode="0.00">
                  <c:v>1.68</c:v>
                </c:pt>
              </c:numCache>
            </c:numRef>
          </c:val>
          <c:extLst>
            <c:ext xmlns:c16="http://schemas.microsoft.com/office/drawing/2014/chart" uri="{C3380CC4-5D6E-409C-BE32-E72D297353CC}">
              <c16:uniqueId val="{00000001-FFB1-47E5-84A9-260107A7316E}"/>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3-FFB1-47E5-84A9-260107A7316E}"/>
              </c:ext>
            </c:extLst>
          </c:dPt>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Innovation'!$J$5:$O$5</c:f>
              <c:numCache>
                <c:formatCode>General</c:formatCode>
                <c:ptCount val="6"/>
                <c:pt idx="5">
                  <c:v>3.23</c:v>
                </c:pt>
              </c:numCache>
            </c:numRef>
          </c:val>
          <c:extLst>
            <c:ext xmlns:c16="http://schemas.microsoft.com/office/drawing/2014/chart" uri="{C3380CC4-5D6E-409C-BE32-E72D297353CC}">
              <c16:uniqueId val="{00000004-FFB1-47E5-84A9-260107A7316E}"/>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Innovation'!$J$7:$O$7</c:f>
              <c:numCache>
                <c:formatCode>General</c:formatCode>
                <c:ptCount val="6"/>
                <c:pt idx="0" formatCode="0.00">
                  <c:v>2.4048708797388105</c:v>
                </c:pt>
                <c:pt idx="1">
                  <c:v>2.4048708797388105</c:v>
                </c:pt>
                <c:pt idx="2">
                  <c:v>2.4048708797388105</c:v>
                </c:pt>
                <c:pt idx="3">
                  <c:v>2.4048708797388105</c:v>
                </c:pt>
                <c:pt idx="4">
                  <c:v>2.4048708797388105</c:v>
                </c:pt>
                <c:pt idx="5">
                  <c:v>2.4048708797388105</c:v>
                </c:pt>
              </c:numCache>
            </c:numRef>
          </c:val>
          <c:smooth val="0"/>
          <c:extLst>
            <c:ext xmlns:c16="http://schemas.microsoft.com/office/drawing/2014/chart" uri="{C3380CC4-5D6E-409C-BE32-E72D297353CC}">
              <c16:uniqueId val="{00000005-FFB1-47E5-84A9-260107A7316E}"/>
            </c:ext>
          </c:extLst>
        </c:ser>
        <c:ser>
          <c:idx val="2"/>
          <c:order val="2"/>
          <c:tx>
            <c:v>Durchschnitt West</c:v>
          </c:tx>
          <c:spPr>
            <a:ln w="15875" cap="rnd">
              <a:solidFill>
                <a:schemeClr val="tx2">
                  <a:lumMod val="75000"/>
                  <a:lumOff val="25000"/>
                </a:schemeClr>
              </a:solidFill>
              <a:round/>
            </a:ln>
            <a:effectLst/>
          </c:spPr>
          <c:marker>
            <c:symbol val="none"/>
          </c:marker>
          <c:val>
            <c:numRef>
              <c:f>'Abb Innovation'!$J$8:$Y$8</c:f>
              <c:numCache>
                <c:formatCode>General</c:formatCode>
                <c:ptCount val="16"/>
                <c:pt idx="6" formatCode="0.00">
                  <c:v>3.2390593205586451</c:v>
                </c:pt>
                <c:pt idx="7">
                  <c:v>3.2390593205586451</c:v>
                </c:pt>
                <c:pt idx="8">
                  <c:v>3.2390593205586451</c:v>
                </c:pt>
                <c:pt idx="9">
                  <c:v>3.2390593205586451</c:v>
                </c:pt>
                <c:pt idx="10">
                  <c:v>3.2390593205586451</c:v>
                </c:pt>
                <c:pt idx="11">
                  <c:v>3.2390593205586451</c:v>
                </c:pt>
                <c:pt idx="12">
                  <c:v>3.2390593205586451</c:v>
                </c:pt>
                <c:pt idx="13">
                  <c:v>3.2390593205586451</c:v>
                </c:pt>
                <c:pt idx="14">
                  <c:v>3.2390593205586451</c:v>
                </c:pt>
                <c:pt idx="15">
                  <c:v>3.2390593205586451</c:v>
                </c:pt>
              </c:numCache>
            </c:numRef>
          </c:val>
          <c:smooth val="0"/>
          <c:extLst>
            <c:ext xmlns:c16="http://schemas.microsoft.com/office/drawing/2014/chart" uri="{C3380CC4-5D6E-409C-BE32-E72D297353CC}">
              <c16:uniqueId val="{00000006-FFB1-47E5-84A9-260107A7316E}"/>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Innovation'!$I$11</c:f>
          <c:strCache>
            <c:ptCount val="1"/>
            <c:pt idx="0">
              <c:v>FuE-Aufwendungen, Wirtschaftssektor, in % des BIP, 2022</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1"/>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Innovation'!$J$12:$N$12</c:f>
              <c:numCache>
                <c:formatCode>0</c:formatCode>
                <c:ptCount val="5"/>
                <c:pt idx="0">
                  <c:v>0.53</c:v>
                </c:pt>
                <c:pt idx="1">
                  <c:v>0.47</c:v>
                </c:pt>
                <c:pt idx="2">
                  <c:v>1.35</c:v>
                </c:pt>
                <c:pt idx="3">
                  <c:v>0.41</c:v>
                </c:pt>
                <c:pt idx="4">
                  <c:v>1.38</c:v>
                </c:pt>
              </c:numCache>
            </c:numRef>
          </c:val>
          <c:extLst>
            <c:ext xmlns:c16="http://schemas.microsoft.com/office/drawing/2014/chart" uri="{C3380CC4-5D6E-409C-BE32-E72D297353CC}">
              <c16:uniqueId val="{00000000-910C-4544-9435-C211E6B28F4A}"/>
            </c:ext>
          </c:extLst>
        </c:ser>
        <c:ser>
          <c:idx val="3"/>
          <c:order val="3"/>
          <c:spPr>
            <a:solidFill>
              <a:schemeClr val="accent1"/>
            </a:solidFill>
            <a:ln>
              <a:solidFill>
                <a:schemeClr val="tx1"/>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Innovation'!$J$14:$Y$14</c:f>
              <c:numCache>
                <c:formatCode>General</c:formatCode>
                <c:ptCount val="16"/>
                <c:pt idx="6" formatCode="0.00">
                  <c:v>4.68</c:v>
                </c:pt>
                <c:pt idx="7" formatCode="0.00">
                  <c:v>2.57</c:v>
                </c:pt>
                <c:pt idx="8" formatCode="0.00">
                  <c:v>1.08</c:v>
                </c:pt>
                <c:pt idx="9" formatCode="0.00">
                  <c:v>1.1000000000000001</c:v>
                </c:pt>
                <c:pt idx="10" formatCode="0.00">
                  <c:v>2.23</c:v>
                </c:pt>
                <c:pt idx="11" formatCode="0.00">
                  <c:v>1.79</c:v>
                </c:pt>
                <c:pt idx="12" formatCode="0.00">
                  <c:v>1.27</c:v>
                </c:pt>
                <c:pt idx="13" formatCode="0.00">
                  <c:v>2.11</c:v>
                </c:pt>
                <c:pt idx="14" formatCode="0.00">
                  <c:v>0.83</c:v>
                </c:pt>
                <c:pt idx="15" formatCode="0.00">
                  <c:v>0.8</c:v>
                </c:pt>
              </c:numCache>
            </c:numRef>
          </c:val>
          <c:extLst>
            <c:ext xmlns:c16="http://schemas.microsoft.com/office/drawing/2014/chart" uri="{C3380CC4-5D6E-409C-BE32-E72D297353CC}">
              <c16:uniqueId val="{00000001-910C-4544-9435-C211E6B28F4A}"/>
            </c:ext>
          </c:extLst>
        </c:ser>
        <c:ser>
          <c:idx val="4"/>
          <c:order val="4"/>
          <c:spPr>
            <a:pattFill prst="wdUpDiag">
              <a:fgClr>
                <a:srgbClr val="FFC000"/>
              </a:fgClr>
              <a:bgClr>
                <a:schemeClr val="accent1"/>
              </a:bgClr>
            </a:pattFill>
            <a:ln>
              <a:solidFill>
                <a:schemeClr val="tx1"/>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Innovation'!$J$13:$O$13</c:f>
              <c:numCache>
                <c:formatCode>General</c:formatCode>
                <c:ptCount val="6"/>
                <c:pt idx="5" formatCode="0.00">
                  <c:v>1.1599999999999999</c:v>
                </c:pt>
              </c:numCache>
            </c:numRef>
          </c:val>
          <c:extLst>
            <c:ext xmlns:c16="http://schemas.microsoft.com/office/drawing/2014/chart" uri="{C3380CC4-5D6E-409C-BE32-E72D297353CC}">
              <c16:uniqueId val="{00000002-910C-4544-9435-C211E6B28F4A}"/>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Innovation'!$J$15:$O$15</c:f>
              <c:numCache>
                <c:formatCode>General</c:formatCode>
                <c:ptCount val="6"/>
                <c:pt idx="0" formatCode="0.00">
                  <c:v>0.98858309948521783</c:v>
                </c:pt>
                <c:pt idx="1">
                  <c:v>0.98858309948521783</c:v>
                </c:pt>
                <c:pt idx="2">
                  <c:v>0.98858309948521783</c:v>
                </c:pt>
                <c:pt idx="3">
                  <c:v>0.98858309948521783</c:v>
                </c:pt>
                <c:pt idx="4">
                  <c:v>0.98858309948521783</c:v>
                </c:pt>
                <c:pt idx="5">
                  <c:v>0.98858309948521783</c:v>
                </c:pt>
              </c:numCache>
            </c:numRef>
          </c:val>
          <c:smooth val="0"/>
          <c:extLst>
            <c:ext xmlns:c16="http://schemas.microsoft.com/office/drawing/2014/chart" uri="{C3380CC4-5D6E-409C-BE32-E72D297353CC}">
              <c16:uniqueId val="{00000003-910C-4544-9435-C211E6B28F4A}"/>
            </c:ext>
          </c:extLst>
        </c:ser>
        <c:ser>
          <c:idx val="2"/>
          <c:order val="2"/>
          <c:tx>
            <c:v>Durchschnitt West</c:v>
          </c:tx>
          <c:spPr>
            <a:ln w="15875" cap="rnd">
              <a:solidFill>
                <a:schemeClr val="tx2">
                  <a:lumMod val="75000"/>
                  <a:lumOff val="25000"/>
                </a:schemeClr>
              </a:solidFill>
              <a:round/>
            </a:ln>
            <a:effectLst/>
          </c:spPr>
          <c:marker>
            <c:symbol val="none"/>
          </c:marker>
          <c:val>
            <c:numRef>
              <c:f>'Abb Innovation'!$J$16:$Y$16</c:f>
              <c:numCache>
                <c:formatCode>General</c:formatCode>
                <c:ptCount val="16"/>
                <c:pt idx="6" formatCode="0.00">
                  <c:v>2.32379037140681</c:v>
                </c:pt>
                <c:pt idx="7">
                  <c:v>2.32379037140681</c:v>
                </c:pt>
                <c:pt idx="8">
                  <c:v>2.32379037140681</c:v>
                </c:pt>
                <c:pt idx="9">
                  <c:v>2.32379037140681</c:v>
                </c:pt>
                <c:pt idx="10">
                  <c:v>2.32379037140681</c:v>
                </c:pt>
                <c:pt idx="11">
                  <c:v>2.32379037140681</c:v>
                </c:pt>
                <c:pt idx="12">
                  <c:v>2.32379037140681</c:v>
                </c:pt>
                <c:pt idx="13">
                  <c:v>2.32379037140681</c:v>
                </c:pt>
                <c:pt idx="14">
                  <c:v>2.32379037140681</c:v>
                </c:pt>
                <c:pt idx="15">
                  <c:v>2.32379037140681</c:v>
                </c:pt>
              </c:numCache>
            </c:numRef>
          </c:val>
          <c:smooth val="0"/>
          <c:extLst>
            <c:ext xmlns:c16="http://schemas.microsoft.com/office/drawing/2014/chart" uri="{C3380CC4-5D6E-409C-BE32-E72D297353CC}">
              <c16:uniqueId val="{00000004-910C-4544-9435-C211E6B28F4A}"/>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Innovation'!$I$19</c:f>
          <c:strCache>
            <c:ptCount val="1"/>
            <c:pt idx="0">
              <c:v>FuE-Personal, Vollzeitäquivalente, insg., je 1.000 Einwohner, 2022</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rgbClr val="0E2841"/>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Innovation'!$J$20:$N$20</c:f>
              <c:numCache>
                <c:formatCode>0</c:formatCode>
                <c:ptCount val="5"/>
                <c:pt idx="0">
                  <c:v>4.8722325398297475</c:v>
                </c:pt>
                <c:pt idx="1">
                  <c:v>4.5685526763384159</c:v>
                </c:pt>
                <c:pt idx="2">
                  <c:v>8.5391419574533831</c:v>
                </c:pt>
                <c:pt idx="3">
                  <c:v>4.1428904638678246</c:v>
                </c:pt>
                <c:pt idx="4">
                  <c:v>6.8073593329099493</c:v>
                </c:pt>
              </c:numCache>
            </c:numRef>
          </c:val>
          <c:extLst>
            <c:ext xmlns:c16="http://schemas.microsoft.com/office/drawing/2014/chart" uri="{C3380CC4-5D6E-409C-BE32-E72D297353CC}">
              <c16:uniqueId val="{00000000-C966-453C-A151-841C39C24BD7}"/>
            </c:ext>
          </c:extLst>
        </c:ser>
        <c:ser>
          <c:idx val="3"/>
          <c:order val="3"/>
          <c:spPr>
            <a:solidFill>
              <a:srgbClr val="156082"/>
            </a:solidFill>
            <a:ln>
              <a:solidFill>
                <a:srgbClr val="0E2841"/>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Innovation'!$J$22:$Y$22</c:f>
              <c:numCache>
                <c:formatCode>General</c:formatCode>
                <c:ptCount val="16"/>
                <c:pt idx="6" formatCode="0.00">
                  <c:v>17.150266236403642</c:v>
                </c:pt>
                <c:pt idx="7" formatCode="0.00">
                  <c:v>11.982800518729821</c:v>
                </c:pt>
                <c:pt idx="8" formatCode="0.00">
                  <c:v>11.897206257419226</c:v>
                </c:pt>
                <c:pt idx="9" formatCode="0.00">
                  <c:v>11.035066728811994</c:v>
                </c:pt>
                <c:pt idx="10" formatCode="0.00">
                  <c:v>9.2221751551151954</c:v>
                </c:pt>
                <c:pt idx="11" formatCode="0.00">
                  <c:v>7.5706021930475114</c:v>
                </c:pt>
                <c:pt idx="12" formatCode="0.00">
                  <c:v>6.6461829160772936</c:v>
                </c:pt>
                <c:pt idx="13" formatCode="0.00">
                  <c:v>7.002243989452233</c:v>
                </c:pt>
                <c:pt idx="14" formatCode="0.00">
                  <c:v>6.1832473086266733</c:v>
                </c:pt>
                <c:pt idx="15" formatCode="0.00">
                  <c:v>4.4583437441917626</c:v>
                </c:pt>
              </c:numCache>
            </c:numRef>
          </c:val>
          <c:extLst>
            <c:ext xmlns:c16="http://schemas.microsoft.com/office/drawing/2014/chart" uri="{C3380CC4-5D6E-409C-BE32-E72D297353CC}">
              <c16:uniqueId val="{00000001-C966-453C-A151-841C39C24BD7}"/>
            </c:ext>
          </c:extLst>
        </c:ser>
        <c:ser>
          <c:idx val="4"/>
          <c:order val="4"/>
          <c:spPr>
            <a:pattFill prst="wdUpDiag">
              <a:fgClr>
                <a:srgbClr val="FFC000"/>
              </a:fgClr>
              <a:bgClr>
                <a:srgbClr val="156082"/>
              </a:bgClr>
            </a:pattFill>
            <a:ln>
              <a:solidFill>
                <a:srgbClr val="0E2841"/>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Innovation'!$J$21:$O$21</c:f>
              <c:numCache>
                <c:formatCode>General</c:formatCode>
                <c:ptCount val="6"/>
                <c:pt idx="5" formatCode="0">
                  <c:v>10.570014438851759</c:v>
                </c:pt>
              </c:numCache>
            </c:numRef>
          </c:val>
          <c:extLst>
            <c:ext xmlns:c16="http://schemas.microsoft.com/office/drawing/2014/chart" uri="{C3380CC4-5D6E-409C-BE32-E72D297353CC}">
              <c16:uniqueId val="{00000002-C966-453C-A151-841C39C24BD7}"/>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Innovation'!$J$23:$O$23</c:f>
              <c:numCache>
                <c:formatCode>General</c:formatCode>
                <c:ptCount val="6"/>
                <c:pt idx="0" formatCode="0.00">
                  <c:v>7.2163983624674675</c:v>
                </c:pt>
                <c:pt idx="1">
                  <c:v>7.2163983624674675</c:v>
                </c:pt>
                <c:pt idx="2">
                  <c:v>7.2163983624674675</c:v>
                </c:pt>
                <c:pt idx="3">
                  <c:v>7.2163983624674675</c:v>
                </c:pt>
                <c:pt idx="4">
                  <c:v>7.2163983624674675</c:v>
                </c:pt>
                <c:pt idx="5">
                  <c:v>7.2163983624674675</c:v>
                </c:pt>
              </c:numCache>
            </c:numRef>
          </c:val>
          <c:smooth val="0"/>
          <c:extLst>
            <c:ext xmlns:c16="http://schemas.microsoft.com/office/drawing/2014/chart" uri="{C3380CC4-5D6E-409C-BE32-E72D297353CC}">
              <c16:uniqueId val="{00000003-C966-453C-A151-841C39C24BD7}"/>
            </c:ext>
          </c:extLst>
        </c:ser>
        <c:ser>
          <c:idx val="2"/>
          <c:order val="2"/>
          <c:tx>
            <c:v>Durchschnitt West</c:v>
          </c:tx>
          <c:spPr>
            <a:ln w="15875" cap="rnd">
              <a:solidFill>
                <a:srgbClr val="0E2841">
                  <a:lumMod val="75000"/>
                  <a:lumOff val="25000"/>
                </a:srgbClr>
              </a:solidFill>
              <a:round/>
            </a:ln>
            <a:effectLst/>
          </c:spPr>
          <c:marker>
            <c:symbol val="none"/>
          </c:marker>
          <c:val>
            <c:numRef>
              <c:f>'Abb Innovation'!$J$24:$Y$24</c:f>
              <c:numCache>
                <c:formatCode>General</c:formatCode>
                <c:ptCount val="16"/>
                <c:pt idx="6" formatCode="0.00">
                  <c:v>9.8839787305171409</c:v>
                </c:pt>
                <c:pt idx="7">
                  <c:v>9.8839787305171409</c:v>
                </c:pt>
                <c:pt idx="8">
                  <c:v>9.8839787305171409</c:v>
                </c:pt>
                <c:pt idx="9">
                  <c:v>9.8839787305171409</c:v>
                </c:pt>
                <c:pt idx="10">
                  <c:v>9.8839787305171409</c:v>
                </c:pt>
                <c:pt idx="11">
                  <c:v>9.8839787305171409</c:v>
                </c:pt>
                <c:pt idx="12">
                  <c:v>9.8839787305171409</c:v>
                </c:pt>
                <c:pt idx="13">
                  <c:v>9.8839787305171409</c:v>
                </c:pt>
                <c:pt idx="14">
                  <c:v>9.8839787305171409</c:v>
                </c:pt>
                <c:pt idx="15">
                  <c:v>9.8839787305171409</c:v>
                </c:pt>
              </c:numCache>
            </c:numRef>
          </c:val>
          <c:smooth val="0"/>
          <c:extLst>
            <c:ext xmlns:c16="http://schemas.microsoft.com/office/drawing/2014/chart" uri="{C3380CC4-5D6E-409C-BE32-E72D297353CC}">
              <c16:uniqueId val="{00000004-C966-453C-A151-841C39C24BD7}"/>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Innovation'!$I$27</c:f>
          <c:strCache>
            <c:ptCount val="1"/>
            <c:pt idx="0">
              <c:v>FuE-Personal, Vollzeitäquivalente, Wirtschaftssektor, je 1.000 Einwohner, </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20623376623376624"/>
          <c:w val="0.88043526450689269"/>
          <c:h val="0.46054334117326245"/>
        </c:manualLayout>
      </c:layout>
      <c:barChart>
        <c:barDir val="col"/>
        <c:grouping val="clustered"/>
        <c:varyColors val="0"/>
        <c:ser>
          <c:idx val="0"/>
          <c:order val="0"/>
          <c:spPr>
            <a:solidFill>
              <a:srgbClr val="FFC000"/>
            </a:solidFill>
            <a:ln>
              <a:solidFill>
                <a:schemeClr val="tx2"/>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Innovation'!$J$28:$N$28</c:f>
              <c:numCache>
                <c:formatCode>0</c:formatCode>
                <c:ptCount val="5"/>
                <c:pt idx="0">
                  <c:v>1.6896875838876275</c:v>
                </c:pt>
                <c:pt idx="1">
                  <c:v>1.4094602378487302</c:v>
                </c:pt>
                <c:pt idx="2">
                  <c:v>3.9667104350588018</c:v>
                </c:pt>
                <c:pt idx="3">
                  <c:v>1.343007271064323</c:v>
                </c:pt>
                <c:pt idx="4">
                  <c:v>3.6858047411177819</c:v>
                </c:pt>
              </c:numCache>
            </c:numRef>
          </c:val>
          <c:extLst>
            <c:ext xmlns:c16="http://schemas.microsoft.com/office/drawing/2014/chart" uri="{C3380CC4-5D6E-409C-BE32-E72D297353CC}">
              <c16:uniqueId val="{00000000-788A-4FB1-BE60-2415BA28BA5D}"/>
            </c:ext>
          </c:extLst>
        </c:ser>
        <c:ser>
          <c:idx val="3"/>
          <c:order val="3"/>
          <c:spPr>
            <a:solidFill>
              <a:srgbClr val="156082"/>
            </a:solidFill>
            <a:ln w="15875">
              <a:solidFill>
                <a:sysClr val="windowText" lastClr="000000"/>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Innovation'!$J$30:$Y$30</c:f>
              <c:numCache>
                <c:formatCode>General</c:formatCode>
                <c:ptCount val="16"/>
                <c:pt idx="6" formatCode="0.00">
                  <c:v>13.392159750768805</c:v>
                </c:pt>
                <c:pt idx="7" formatCode="0.00">
                  <c:v>8.7150105803495173</c:v>
                </c:pt>
                <c:pt idx="8" formatCode="0.00">
                  <c:v>4.8393921229857906</c:v>
                </c:pt>
                <c:pt idx="9" formatCode="0.00">
                  <c:v>5.7436377119628155</c:v>
                </c:pt>
                <c:pt idx="10" formatCode="0.00">
                  <c:v>6.7075094246758216</c:v>
                </c:pt>
                <c:pt idx="11" formatCode="0.00">
                  <c:v>4.8709510335508632</c:v>
                </c:pt>
                <c:pt idx="12" formatCode="0.00">
                  <c:v>3.6595793200188957</c:v>
                </c:pt>
                <c:pt idx="13" formatCode="0.00">
                  <c:v>4.8347156831004892</c:v>
                </c:pt>
                <c:pt idx="14" formatCode="0.00">
                  <c:v>2.7777018289490609</c:v>
                </c:pt>
                <c:pt idx="15" formatCode="0.00">
                  <c:v>2.3852496461442834</c:v>
                </c:pt>
              </c:numCache>
            </c:numRef>
          </c:val>
          <c:extLst>
            <c:ext xmlns:c16="http://schemas.microsoft.com/office/drawing/2014/chart" uri="{C3380CC4-5D6E-409C-BE32-E72D297353CC}">
              <c16:uniqueId val="{00000001-788A-4FB1-BE60-2415BA28BA5D}"/>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Innovation'!$J$29:$O$29</c:f>
              <c:numCache>
                <c:formatCode>General</c:formatCode>
                <c:ptCount val="6"/>
                <c:pt idx="5" formatCode="0.00">
                  <c:v>3.8761024894776126</c:v>
                </c:pt>
              </c:numCache>
            </c:numRef>
          </c:val>
          <c:extLst>
            <c:ext xmlns:c16="http://schemas.microsoft.com/office/drawing/2014/chart" uri="{C3380CC4-5D6E-409C-BE32-E72D297353CC}">
              <c16:uniqueId val="{00000002-788A-4FB1-BE60-2415BA28BA5D}"/>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Innovation'!$J$31:$O$31</c:f>
              <c:numCache>
                <c:formatCode>General</c:formatCode>
                <c:ptCount val="6"/>
                <c:pt idx="0" formatCode="0.00">
                  <c:v>2.9448659682957428</c:v>
                </c:pt>
                <c:pt idx="1">
                  <c:v>2.9448659682957428</c:v>
                </c:pt>
                <c:pt idx="2">
                  <c:v>2.9448659682957428</c:v>
                </c:pt>
                <c:pt idx="3">
                  <c:v>2.9448659682957428</c:v>
                </c:pt>
                <c:pt idx="4">
                  <c:v>2.9448659682957428</c:v>
                </c:pt>
                <c:pt idx="5">
                  <c:v>2.9448659682957428</c:v>
                </c:pt>
              </c:numCache>
            </c:numRef>
          </c:val>
          <c:smooth val="0"/>
          <c:extLst>
            <c:ext xmlns:c16="http://schemas.microsoft.com/office/drawing/2014/chart" uri="{C3380CC4-5D6E-409C-BE32-E72D297353CC}">
              <c16:uniqueId val="{00000003-788A-4FB1-BE60-2415BA28BA5D}"/>
            </c:ext>
          </c:extLst>
        </c:ser>
        <c:ser>
          <c:idx val="2"/>
          <c:order val="2"/>
          <c:tx>
            <c:v>Durchschnitt West</c:v>
          </c:tx>
          <c:spPr>
            <a:ln w="15875" cap="rnd">
              <a:solidFill>
                <a:srgbClr val="0E2841">
                  <a:lumMod val="75000"/>
                  <a:lumOff val="25000"/>
                </a:srgbClr>
              </a:solidFill>
              <a:round/>
            </a:ln>
            <a:effectLst/>
          </c:spPr>
          <c:marker>
            <c:symbol val="none"/>
          </c:marker>
          <c:val>
            <c:numRef>
              <c:f>'Abb Innovation'!$J$32:$Y$32</c:f>
              <c:numCache>
                <c:formatCode>General</c:formatCode>
                <c:ptCount val="16"/>
                <c:pt idx="6" formatCode="0.00">
                  <c:v>6.771609802905064</c:v>
                </c:pt>
                <c:pt idx="7">
                  <c:v>6.771609802905064</c:v>
                </c:pt>
                <c:pt idx="8">
                  <c:v>6.771609802905064</c:v>
                </c:pt>
                <c:pt idx="9">
                  <c:v>6.771609802905064</c:v>
                </c:pt>
                <c:pt idx="10">
                  <c:v>6.771609802905064</c:v>
                </c:pt>
                <c:pt idx="11">
                  <c:v>6.771609802905064</c:v>
                </c:pt>
                <c:pt idx="12">
                  <c:v>6.771609802905064</c:v>
                </c:pt>
                <c:pt idx="13">
                  <c:v>6.771609802905064</c:v>
                </c:pt>
                <c:pt idx="14">
                  <c:v>6.771609802905064</c:v>
                </c:pt>
                <c:pt idx="15">
                  <c:v>6.771609802905064</c:v>
                </c:pt>
              </c:numCache>
            </c:numRef>
          </c:val>
          <c:smooth val="0"/>
          <c:extLst>
            <c:ext xmlns:c16="http://schemas.microsoft.com/office/drawing/2014/chart" uri="{C3380CC4-5D6E-409C-BE32-E72D297353CC}">
              <c16:uniqueId val="{00000004-788A-4FB1-BE60-2415BA28BA5D}"/>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Innovation'!$I$35</c:f>
          <c:strCache>
            <c:ptCount val="1"/>
            <c:pt idx="0">
              <c:v>FuE-Personal, Vollzeitäquivalente, Hochschulen, je 1.000 Einwohner, 2022</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Innovation'!$J$36:$N$36</c:f>
              <c:numCache>
                <c:formatCode>0</c:formatCode>
                <c:ptCount val="5"/>
                <c:pt idx="0">
                  <c:v>1.3179406629304145</c:v>
                </c:pt>
                <c:pt idx="1">
                  <c:v>1.6829560264457464</c:v>
                </c:pt>
                <c:pt idx="2">
                  <c:v>2.412305142699966</c:v>
                </c:pt>
                <c:pt idx="3">
                  <c:v>1.5294212717659008</c:v>
                </c:pt>
                <c:pt idx="4">
                  <c:v>1.7437454405518791</c:v>
                </c:pt>
              </c:numCache>
            </c:numRef>
          </c:val>
          <c:extLst>
            <c:ext xmlns:c16="http://schemas.microsoft.com/office/drawing/2014/chart" uri="{C3380CC4-5D6E-409C-BE32-E72D297353CC}">
              <c16:uniqueId val="{00000000-5A58-4DDF-8FF6-366A49B554B7}"/>
            </c:ext>
          </c:extLst>
        </c:ser>
        <c:ser>
          <c:idx val="3"/>
          <c:order val="3"/>
          <c:spPr>
            <a:solidFill>
              <a:srgbClr val="156082"/>
            </a:solidFill>
            <a:ln>
              <a:solidFill>
                <a:sysClr val="windowText" lastClr="000000"/>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Innovation'!$J$38:$Y$38</c:f>
              <c:numCache>
                <c:formatCode>General</c:formatCode>
                <c:ptCount val="16"/>
                <c:pt idx="6" formatCode="0.00">
                  <c:v>2.1486371284852868</c:v>
                </c:pt>
                <c:pt idx="7" formatCode="0.00">
                  <c:v>2.0471339559567854</c:v>
                </c:pt>
                <c:pt idx="8" formatCode="0.00">
                  <c:v>2.9338998389807602</c:v>
                </c:pt>
                <c:pt idx="9" formatCode="0.00">
                  <c:v>3.0512074292496272</c:v>
                </c:pt>
                <c:pt idx="10" formatCode="0.00">
                  <c:v>1.577597640555878</c:v>
                </c:pt>
                <c:pt idx="11" formatCode="0.00">
                  <c:v>1.5452203012084784</c:v>
                </c:pt>
                <c:pt idx="12" formatCode="0.00">
                  <c:v>1.8023659685798255</c:v>
                </c:pt>
                <c:pt idx="13" formatCode="0.00">
                  <c:v>1.5195442915705457</c:v>
                </c:pt>
                <c:pt idx="14" formatCode="0.00">
                  <c:v>1.8318857486579843</c:v>
                </c:pt>
                <c:pt idx="15" formatCode="0.00">
                  <c:v>1.0882892990899491</c:v>
                </c:pt>
              </c:numCache>
            </c:numRef>
          </c:val>
          <c:extLst>
            <c:ext xmlns:c16="http://schemas.microsoft.com/office/drawing/2014/chart" uri="{C3380CC4-5D6E-409C-BE32-E72D297353CC}">
              <c16:uniqueId val="{00000001-5A58-4DDF-8FF6-366A49B554B7}"/>
            </c:ext>
          </c:extLst>
        </c:ser>
        <c:ser>
          <c:idx val="4"/>
          <c:order val="4"/>
          <c:spPr>
            <a:pattFill prst="wdUpDiag">
              <a:fgClr>
                <a:srgbClr val="FFC000"/>
              </a:fgClr>
              <a:bgClr>
                <a:srgbClr val="156082"/>
              </a:bgClr>
            </a:pattFill>
            <a:ln>
              <a:solidFill>
                <a:sysClr val="windowText" lastClr="000000"/>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Innovation'!$J$37:$O$37</c:f>
              <c:numCache>
                <c:formatCode>General</c:formatCode>
                <c:ptCount val="6"/>
                <c:pt idx="5" formatCode="0">
                  <c:v>2.9865228414239517</c:v>
                </c:pt>
              </c:numCache>
            </c:numRef>
          </c:val>
          <c:extLst>
            <c:ext xmlns:c16="http://schemas.microsoft.com/office/drawing/2014/chart" uri="{C3380CC4-5D6E-409C-BE32-E72D297353CC}">
              <c16:uniqueId val="{00000002-5A58-4DDF-8FF6-366A49B554B7}"/>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Innovation'!$J$39:$O$39</c:f>
              <c:numCache>
                <c:formatCode>0</c:formatCode>
                <c:ptCount val="6"/>
                <c:pt idx="0">
                  <c:v>2.0934022142364763</c:v>
                </c:pt>
                <c:pt idx="1">
                  <c:v>2.0934022142364763</c:v>
                </c:pt>
                <c:pt idx="2" formatCode="General">
                  <c:v>2.0934022142364763</c:v>
                </c:pt>
                <c:pt idx="3" formatCode="General">
                  <c:v>2.0934022142364763</c:v>
                </c:pt>
                <c:pt idx="4" formatCode="General">
                  <c:v>2.0934022142364763</c:v>
                </c:pt>
                <c:pt idx="5" formatCode="General">
                  <c:v>2.0934022142364763</c:v>
                </c:pt>
              </c:numCache>
            </c:numRef>
          </c:val>
          <c:smooth val="0"/>
          <c:extLst>
            <c:ext xmlns:c16="http://schemas.microsoft.com/office/drawing/2014/chart" uri="{C3380CC4-5D6E-409C-BE32-E72D297353CC}">
              <c16:uniqueId val="{00000003-5A58-4DDF-8FF6-366A49B554B7}"/>
            </c:ext>
          </c:extLst>
        </c:ser>
        <c:ser>
          <c:idx val="2"/>
          <c:order val="2"/>
          <c:tx>
            <c:v>Durchschnitt West</c:v>
          </c:tx>
          <c:spPr>
            <a:ln w="15875" cap="rnd">
              <a:solidFill>
                <a:schemeClr val="accent3"/>
              </a:solidFill>
              <a:round/>
            </a:ln>
            <a:effectLst/>
          </c:spPr>
          <c:marker>
            <c:symbol val="none"/>
          </c:marker>
          <c:val>
            <c:numRef>
              <c:f>'Abb Innovation'!$J$40:$Y$40</c:f>
              <c:numCache>
                <c:formatCode>General</c:formatCode>
                <c:ptCount val="16"/>
                <c:pt idx="6" formatCode="0.00">
                  <c:v>1.8541148646054819</c:v>
                </c:pt>
                <c:pt idx="7">
                  <c:v>1.8541148646054819</c:v>
                </c:pt>
                <c:pt idx="8">
                  <c:v>1.8541148646054819</c:v>
                </c:pt>
                <c:pt idx="9">
                  <c:v>1.8541148646054819</c:v>
                </c:pt>
                <c:pt idx="10">
                  <c:v>1.8541148646054819</c:v>
                </c:pt>
                <c:pt idx="11">
                  <c:v>1.8541148646054819</c:v>
                </c:pt>
                <c:pt idx="12">
                  <c:v>1.8541148646054819</c:v>
                </c:pt>
                <c:pt idx="13">
                  <c:v>1.8541148646054819</c:v>
                </c:pt>
                <c:pt idx="14">
                  <c:v>1.8541148646054819</c:v>
                </c:pt>
                <c:pt idx="15">
                  <c:v>1.8541148646054819</c:v>
                </c:pt>
              </c:numCache>
            </c:numRef>
          </c:val>
          <c:smooth val="0"/>
          <c:extLst>
            <c:ext xmlns:c16="http://schemas.microsoft.com/office/drawing/2014/chart" uri="{C3380CC4-5D6E-409C-BE32-E72D297353CC}">
              <c16:uniqueId val="{00000004-5A58-4DDF-8FF6-366A49B554B7}"/>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Innovation'!$I$45</c:f>
          <c:strCache>
            <c:ptCount val="1"/>
            <c:pt idx="0">
              <c:v>Patentanmeldungen insg. je 1 Mio. Einwohner , 2024</c:v>
            </c:pt>
          </c:strCache>
        </c:strRef>
      </c:tx>
      <c:layout>
        <c:manualLayout>
          <c:xMode val="edge"/>
          <c:yMode val="edge"/>
          <c:x val="0.2001244602489205"/>
          <c:y val="8.658008658008658E-3"/>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324675324675325"/>
          <c:w val="0.88043526450689269"/>
          <c:h val="0.47353035416027545"/>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Innovation'!$J$46:$N$46</c:f>
              <c:numCache>
                <c:formatCode>General</c:formatCode>
                <c:ptCount val="5"/>
                <c:pt idx="0">
                  <c:v>78.228625093186935</c:v>
                </c:pt>
                <c:pt idx="1">
                  <c:v>35.661101485346364</c:v>
                </c:pt>
                <c:pt idx="2">
                  <c:v>133.0328049587182</c:v>
                </c:pt>
                <c:pt idx="3">
                  <c:v>45.058817849728847</c:v>
                </c:pt>
                <c:pt idx="4">
                  <c:v>245.80372855894257</c:v>
                </c:pt>
              </c:numCache>
            </c:numRef>
          </c:val>
          <c:extLst>
            <c:ext xmlns:c16="http://schemas.microsoft.com/office/drawing/2014/chart" uri="{C3380CC4-5D6E-409C-BE32-E72D297353CC}">
              <c16:uniqueId val="{00000000-9DC3-443C-B1AB-61B8938B3389}"/>
            </c:ext>
          </c:extLst>
        </c:ser>
        <c:ser>
          <c:idx val="3"/>
          <c:order val="3"/>
          <c:spPr>
            <a:solidFill>
              <a:srgbClr val="156082"/>
            </a:solidFill>
            <a:ln w="9525">
              <a:solidFill>
                <a:sysClr val="windowText" lastClr="000000"/>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Innovation'!$J$48:$Y$48</c:f>
              <c:numCache>
                <c:formatCode>General</c:formatCode>
                <c:ptCount val="16"/>
                <c:pt idx="6" formatCode="0">
                  <c:v>1365.2499048801296</c:v>
                </c:pt>
                <c:pt idx="7" formatCode="0">
                  <c:v>844.13836884916179</c:v>
                </c:pt>
                <c:pt idx="8" formatCode="0">
                  <c:v>196.60026107358198</c:v>
                </c:pt>
                <c:pt idx="9" formatCode="0">
                  <c:v>229.67086598965957</c:v>
                </c:pt>
                <c:pt idx="10" formatCode="0">
                  <c:v>162.23673279174574</c:v>
                </c:pt>
                <c:pt idx="11" formatCode="0">
                  <c:v>384.77826494035446</c:v>
                </c:pt>
                <c:pt idx="12" formatCode="0">
                  <c:v>293.25556711565287</c:v>
                </c:pt>
                <c:pt idx="13" formatCode="0">
                  <c:v>162.97897810505467</c:v>
                </c:pt>
                <c:pt idx="14" formatCode="0">
                  <c:v>113.76415382121712</c:v>
                </c:pt>
                <c:pt idx="15" formatCode="0">
                  <c:v>144.7862147361389</c:v>
                </c:pt>
              </c:numCache>
            </c:numRef>
          </c:val>
          <c:extLst>
            <c:ext xmlns:c16="http://schemas.microsoft.com/office/drawing/2014/chart" uri="{C3380CC4-5D6E-409C-BE32-E72D297353CC}">
              <c16:uniqueId val="{00000001-9DC3-443C-B1AB-61B8938B3389}"/>
            </c:ext>
          </c:extLst>
        </c:ser>
        <c:ser>
          <c:idx val="4"/>
          <c:order val="4"/>
          <c:spPr>
            <a:pattFill prst="wdUpDiag">
              <a:fgClr>
                <a:srgbClr val="FFC000"/>
              </a:fgClr>
              <a:bgClr>
                <a:srgbClr val="156082"/>
              </a:bgClr>
            </a:pattFill>
            <a:ln w="9525">
              <a:solidFill>
                <a:sysClr val="windowText" lastClr="000000"/>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Innovation'!$J$47:$O$47</c:f>
              <c:numCache>
                <c:formatCode>General</c:formatCode>
                <c:ptCount val="6"/>
                <c:pt idx="5">
                  <c:v>123.42429633646097</c:v>
                </c:pt>
              </c:numCache>
            </c:numRef>
          </c:val>
          <c:extLst>
            <c:ext xmlns:c16="http://schemas.microsoft.com/office/drawing/2014/chart" uri="{C3380CC4-5D6E-409C-BE32-E72D297353CC}">
              <c16:uniqueId val="{00000002-9DC3-443C-B1AB-61B8938B3389}"/>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Innovation'!$J$49:$O$49</c:f>
              <c:numCache>
                <c:formatCode>0.000</c:formatCode>
                <c:ptCount val="6"/>
                <c:pt idx="0">
                  <c:v>115.37611851161265</c:v>
                </c:pt>
                <c:pt idx="1">
                  <c:v>115.37611851161265</c:v>
                </c:pt>
                <c:pt idx="2" formatCode="General">
                  <c:v>115.37611851161265</c:v>
                </c:pt>
                <c:pt idx="3" formatCode="General">
                  <c:v>115.37611851161265</c:v>
                </c:pt>
                <c:pt idx="4" formatCode="General">
                  <c:v>115.37611851161265</c:v>
                </c:pt>
                <c:pt idx="5" formatCode="General">
                  <c:v>115.37611851161265</c:v>
                </c:pt>
              </c:numCache>
            </c:numRef>
          </c:val>
          <c:smooth val="0"/>
          <c:extLst>
            <c:ext xmlns:c16="http://schemas.microsoft.com/office/drawing/2014/chart" uri="{C3380CC4-5D6E-409C-BE32-E72D297353CC}">
              <c16:uniqueId val="{00000003-9DC3-443C-B1AB-61B8938B3389}"/>
            </c:ext>
          </c:extLst>
        </c:ser>
        <c:ser>
          <c:idx val="2"/>
          <c:order val="2"/>
          <c:tx>
            <c:v>Durchschnitt West</c:v>
          </c:tx>
          <c:spPr>
            <a:ln w="15875" cap="rnd">
              <a:solidFill>
                <a:srgbClr val="0E2841">
                  <a:lumMod val="75000"/>
                  <a:lumOff val="25000"/>
                </a:srgbClr>
              </a:solidFill>
              <a:round/>
            </a:ln>
            <a:effectLst/>
          </c:spPr>
          <c:marker>
            <c:symbol val="none"/>
          </c:marker>
          <c:val>
            <c:numRef>
              <c:f>'Abb Innovation'!$J$50:$Y$50</c:f>
              <c:numCache>
                <c:formatCode>General</c:formatCode>
                <c:ptCount val="16"/>
                <c:pt idx="6" formatCode="0.000">
                  <c:v>558.56757726130877</c:v>
                </c:pt>
                <c:pt idx="7" formatCode="0.000">
                  <c:v>558.56757726130877</c:v>
                </c:pt>
                <c:pt idx="8">
                  <c:v>558.56757726130877</c:v>
                </c:pt>
                <c:pt idx="9">
                  <c:v>558.56757726130877</c:v>
                </c:pt>
                <c:pt idx="10">
                  <c:v>558.56757726130877</c:v>
                </c:pt>
                <c:pt idx="11">
                  <c:v>558.56757726130877</c:v>
                </c:pt>
                <c:pt idx="12">
                  <c:v>558.56757726130877</c:v>
                </c:pt>
                <c:pt idx="13">
                  <c:v>558.56757726130877</c:v>
                </c:pt>
                <c:pt idx="14">
                  <c:v>558.56757726130877</c:v>
                </c:pt>
                <c:pt idx="15">
                  <c:v>558.56757726130877</c:v>
                </c:pt>
              </c:numCache>
            </c:numRef>
          </c:val>
          <c:smooth val="0"/>
          <c:extLst>
            <c:ext xmlns:c16="http://schemas.microsoft.com/office/drawing/2014/chart" uri="{C3380CC4-5D6E-409C-BE32-E72D297353CC}">
              <c16:uniqueId val="{00000004-9DC3-443C-B1AB-61B8938B3389}"/>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4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Wirtschaftswachstum'!$I$51</c:f>
          <c:strCache>
            <c:ptCount val="1"/>
            <c:pt idx="0">
              <c:v>Veränderungsrate Bruttoinlandsprodukt je Einheit Kapitalstock (Kapitalproduktivität), real, ø 2019-2021</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Wirtschaftswachstum'!$J$52:$N$52</c:f>
              <c:numCache>
                <c:formatCode>General</c:formatCode>
                <c:ptCount val="5"/>
                <c:pt idx="0">
                  <c:v>-2.3448125928520227</c:v>
                </c:pt>
                <c:pt idx="1">
                  <c:v>-2.158118203546735</c:v>
                </c:pt>
                <c:pt idx="2">
                  <c:v>-1.5762157337485831</c:v>
                </c:pt>
                <c:pt idx="3">
                  <c:v>-1.458879006213337</c:v>
                </c:pt>
                <c:pt idx="4">
                  <c:v>-1.0966782033899278</c:v>
                </c:pt>
              </c:numCache>
            </c:numRef>
          </c:val>
          <c:extLst>
            <c:ext xmlns:c16="http://schemas.microsoft.com/office/drawing/2014/chart" uri="{C3380CC4-5D6E-409C-BE32-E72D297353CC}">
              <c16:uniqueId val="{00000000-FC66-453C-8149-89848BAB2782}"/>
            </c:ext>
          </c:extLst>
        </c:ser>
        <c:ser>
          <c:idx val="4"/>
          <c:order val="1"/>
          <c:spPr>
            <a:pattFill prst="wdUpDiag">
              <a:fgClr>
                <a:srgbClr val="FFC000"/>
              </a:fgClr>
              <a:bgClr>
                <a:srgbClr val="156082"/>
              </a:bgClr>
            </a:pattFill>
            <a:ln w="15875">
              <a:no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Wirtschaftswachstum'!$J$53:$O$53</c:f>
              <c:numCache>
                <c:formatCode>General</c:formatCode>
                <c:ptCount val="6"/>
                <c:pt idx="5">
                  <c:v>0.20373474580451045</c:v>
                </c:pt>
              </c:numCache>
            </c:numRef>
          </c:val>
          <c:extLst>
            <c:ext xmlns:c16="http://schemas.microsoft.com/office/drawing/2014/chart" uri="{C3380CC4-5D6E-409C-BE32-E72D297353CC}">
              <c16:uniqueId val="{00000002-FC66-453C-8149-89848BAB2782}"/>
            </c:ext>
          </c:extLst>
        </c:ser>
        <c:ser>
          <c:idx val="3"/>
          <c:order val="2"/>
          <c:spPr>
            <a:solidFill>
              <a:srgbClr val="156082"/>
            </a:solidFill>
            <a:ln w="9525">
              <a:solidFill>
                <a:sysClr val="windowText" lastClr="000000"/>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Wirtschaftswachstum'!$J$54:$Y$54</c:f>
              <c:numCache>
                <c:formatCode>General</c:formatCode>
                <c:ptCount val="16"/>
                <c:pt idx="6">
                  <c:v>-1.2699564360761144</c:v>
                </c:pt>
                <c:pt idx="7">
                  <c:v>-1.6420138315420161</c:v>
                </c:pt>
                <c:pt idx="8">
                  <c:v>-2.1937587543973791E-2</c:v>
                </c:pt>
                <c:pt idx="9">
                  <c:v>-2.4490598983007885</c:v>
                </c:pt>
                <c:pt idx="10">
                  <c:v>-1.2848580893787442</c:v>
                </c:pt>
                <c:pt idx="11">
                  <c:v>-2.4385400153655183</c:v>
                </c:pt>
                <c:pt idx="12">
                  <c:v>-1.0337128712828303</c:v>
                </c:pt>
                <c:pt idx="13">
                  <c:v>3.6106595297841011</c:v>
                </c:pt>
                <c:pt idx="14">
                  <c:v>-2.0650698744839957</c:v>
                </c:pt>
                <c:pt idx="15">
                  <c:v>-2.2966802747233288</c:v>
                </c:pt>
              </c:numCache>
            </c:numRef>
          </c:val>
          <c:extLst>
            <c:ext xmlns:c16="http://schemas.microsoft.com/office/drawing/2014/chart" uri="{C3380CC4-5D6E-409C-BE32-E72D297353CC}">
              <c16:uniqueId val="{00000001-FC66-453C-8149-89848BAB2782}"/>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rgbClr val="E97132"/>
              </a:solidFill>
              <a:round/>
            </a:ln>
            <a:effectLst/>
          </c:spPr>
          <c:marker>
            <c:symbol val="none"/>
          </c:marker>
          <c:val>
            <c:numRef>
              <c:f>'Abb Wirtschaftswachstum'!$J$55:$O$55</c:f>
              <c:numCache>
                <c:formatCode>General</c:formatCode>
                <c:ptCount val="6"/>
                <c:pt idx="0">
                  <c:v>-1.1359580334687678</c:v>
                </c:pt>
                <c:pt idx="1">
                  <c:v>-1.1359580334687678</c:v>
                </c:pt>
                <c:pt idx="2">
                  <c:v>-1.1359580334687678</c:v>
                </c:pt>
                <c:pt idx="3">
                  <c:v>-1.1359580334687678</c:v>
                </c:pt>
                <c:pt idx="4">
                  <c:v>-1.1359580334687678</c:v>
                </c:pt>
                <c:pt idx="5">
                  <c:v>-1.1359580334687678</c:v>
                </c:pt>
              </c:numCache>
            </c:numRef>
          </c:val>
          <c:smooth val="0"/>
          <c:extLst>
            <c:ext xmlns:c16="http://schemas.microsoft.com/office/drawing/2014/chart" uri="{C3380CC4-5D6E-409C-BE32-E72D297353CC}">
              <c16:uniqueId val="{00000003-FC66-453C-8149-89848BAB2782}"/>
            </c:ext>
          </c:extLst>
        </c:ser>
        <c:ser>
          <c:idx val="2"/>
          <c:order val="4"/>
          <c:tx>
            <c:v>Durchschnitt West</c:v>
          </c:tx>
          <c:spPr>
            <a:ln w="15875" cap="rnd">
              <a:solidFill>
                <a:srgbClr val="0E2841">
                  <a:lumMod val="75000"/>
                  <a:lumOff val="25000"/>
                </a:srgbClr>
              </a:solidFill>
              <a:round/>
            </a:ln>
            <a:effectLst/>
          </c:spPr>
          <c:marker>
            <c:symbol val="none"/>
          </c:marker>
          <c:val>
            <c:numRef>
              <c:f>'Abb Wirtschaftswachstum'!$J$56:$Y$56</c:f>
              <c:numCache>
                <c:formatCode>General</c:formatCode>
                <c:ptCount val="16"/>
                <c:pt idx="6">
                  <c:v>-1.2925850993854482</c:v>
                </c:pt>
                <c:pt idx="7">
                  <c:v>-1.2925850993854482</c:v>
                </c:pt>
                <c:pt idx="8">
                  <c:v>-1.2925850993854482</c:v>
                </c:pt>
                <c:pt idx="9">
                  <c:v>-1.2925850993854482</c:v>
                </c:pt>
                <c:pt idx="10">
                  <c:v>-1.2925850993854482</c:v>
                </c:pt>
                <c:pt idx="11">
                  <c:v>-1.2925850993854482</c:v>
                </c:pt>
                <c:pt idx="12">
                  <c:v>-1.2925850993854482</c:v>
                </c:pt>
                <c:pt idx="13">
                  <c:v>-1.2925850993854482</c:v>
                </c:pt>
                <c:pt idx="14">
                  <c:v>-1.2925850993854482</c:v>
                </c:pt>
                <c:pt idx="15">
                  <c:v>-1.2925850993854482</c:v>
                </c:pt>
              </c:numCache>
            </c:numRef>
          </c:val>
          <c:smooth val="0"/>
          <c:extLst>
            <c:ext xmlns:c16="http://schemas.microsoft.com/office/drawing/2014/chart" uri="{C3380CC4-5D6E-409C-BE32-E72D297353CC}">
              <c16:uniqueId val="{00000004-FC66-453C-8149-89848BAB2782}"/>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4"/>
          <c:min val="-3"/>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Innovation'!$I$52</c:f>
          <c:strCache>
            <c:ptCount val="1"/>
            <c:pt idx="0">
              <c:v>Patentanmeldungen, Hochschulen, je 1 Mio. Einwohner,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Innovation'!$J$53:$N$53</c:f>
              <c:numCache>
                <c:formatCode>General</c:formatCode>
                <c:ptCount val="5"/>
                <c:pt idx="0">
                  <c:v>4.6472450550408082</c:v>
                </c:pt>
                <c:pt idx="1">
                  <c:v>3.689079464001348</c:v>
                </c:pt>
                <c:pt idx="2">
                  <c:v>18.374696817502514</c:v>
                </c:pt>
                <c:pt idx="3">
                  <c:v>3.6782708448758239</c:v>
                </c:pt>
                <c:pt idx="4">
                  <c:v>12.762885905945096</c:v>
                </c:pt>
              </c:numCache>
            </c:numRef>
          </c:val>
          <c:extLst>
            <c:ext xmlns:c16="http://schemas.microsoft.com/office/drawing/2014/chart" uri="{C3380CC4-5D6E-409C-BE32-E72D297353CC}">
              <c16:uniqueId val="{00000000-B485-4C30-9758-06AF6DBF000C}"/>
            </c:ext>
          </c:extLst>
        </c:ser>
        <c:ser>
          <c:idx val="4"/>
          <c:order val="1"/>
          <c:spPr>
            <a:pattFill prst="wdUpDiag">
              <a:fgClr>
                <a:srgbClr val="FFC000"/>
              </a:fgClr>
              <a:bgClr>
                <a:srgbClr val="156082"/>
              </a:bgClr>
            </a:pattFill>
            <a:ln w="9525">
              <a:solidFill>
                <a:sysClr val="windowText" lastClr="000000"/>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Innovation'!$J$54:$O$54</c:f>
              <c:numCache>
                <c:formatCode>General</c:formatCode>
                <c:ptCount val="6"/>
                <c:pt idx="5">
                  <c:v>2.6372712892406187</c:v>
                </c:pt>
              </c:numCache>
            </c:numRef>
          </c:val>
          <c:extLst>
            <c:ext xmlns:c16="http://schemas.microsoft.com/office/drawing/2014/chart" uri="{C3380CC4-5D6E-409C-BE32-E72D297353CC}">
              <c16:uniqueId val="{00000001-B485-4C30-9758-06AF6DBF000C}"/>
            </c:ext>
          </c:extLst>
        </c:ser>
        <c:ser>
          <c:idx val="3"/>
          <c:order val="2"/>
          <c:spPr>
            <a:solidFill>
              <a:srgbClr val="156082"/>
            </a:solidFill>
            <a:ln w="9525">
              <a:solidFill>
                <a:sysClr val="windowText" lastClr="000000"/>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Innovation'!$J$55:$Y$55</c:f>
              <c:numCache>
                <c:formatCode>General</c:formatCode>
                <c:ptCount val="16"/>
                <c:pt idx="6">
                  <c:v>4.1413931540832634</c:v>
                </c:pt>
                <c:pt idx="7">
                  <c:v>3.7893721337300637</c:v>
                </c:pt>
                <c:pt idx="8">
                  <c:v>14.455901549528086</c:v>
                </c:pt>
                <c:pt idx="9">
                  <c:v>3.1318754453135398</c:v>
                </c:pt>
                <c:pt idx="10">
                  <c:v>3.7331558839903143</c:v>
                </c:pt>
                <c:pt idx="11">
                  <c:v>3.0625458845937157</c:v>
                </c:pt>
                <c:pt idx="12">
                  <c:v>7.1445321823528625</c:v>
                </c:pt>
                <c:pt idx="13">
                  <c:v>3.1111992883490611</c:v>
                </c:pt>
                <c:pt idx="14">
                  <c:v>5.033812115983058</c:v>
                </c:pt>
                <c:pt idx="15">
                  <c:v>3.0304091456401165</c:v>
                </c:pt>
              </c:numCache>
            </c:numRef>
          </c:val>
          <c:extLst>
            <c:ext xmlns:c16="http://schemas.microsoft.com/office/drawing/2014/chart" uri="{C3380CC4-5D6E-409C-BE32-E72D297353CC}">
              <c16:uniqueId val="{00000002-B485-4C30-9758-06AF6DBF000C}"/>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rgbClr val="E97132"/>
              </a:solidFill>
              <a:round/>
            </a:ln>
            <a:effectLst/>
          </c:spPr>
          <c:marker>
            <c:symbol val="none"/>
          </c:marker>
          <c:val>
            <c:numRef>
              <c:f>'Abb Innovation'!$J$56:$O$56</c:f>
              <c:numCache>
                <c:formatCode>General</c:formatCode>
                <c:ptCount val="6"/>
                <c:pt idx="0">
                  <c:v>8.4287476731617481</c:v>
                </c:pt>
                <c:pt idx="1">
                  <c:v>8.4287476731617481</c:v>
                </c:pt>
                <c:pt idx="2">
                  <c:v>8.4287476731617481</c:v>
                </c:pt>
                <c:pt idx="3">
                  <c:v>8.4287476731617481</c:v>
                </c:pt>
                <c:pt idx="4">
                  <c:v>8.4287476731617481</c:v>
                </c:pt>
                <c:pt idx="5">
                  <c:v>8.4287476731617481</c:v>
                </c:pt>
              </c:numCache>
            </c:numRef>
          </c:val>
          <c:smooth val="0"/>
          <c:extLst>
            <c:ext xmlns:c16="http://schemas.microsoft.com/office/drawing/2014/chart" uri="{C3380CC4-5D6E-409C-BE32-E72D297353CC}">
              <c16:uniqueId val="{00000003-B485-4C30-9758-06AF6DBF000C}"/>
            </c:ext>
          </c:extLst>
        </c:ser>
        <c:ser>
          <c:idx val="2"/>
          <c:order val="4"/>
          <c:tx>
            <c:v>Durchschnitt West</c:v>
          </c:tx>
          <c:spPr>
            <a:ln w="15875" cap="rnd">
              <a:solidFill>
                <a:srgbClr val="0E2841">
                  <a:lumMod val="75000"/>
                  <a:lumOff val="25000"/>
                </a:srgbClr>
              </a:solidFill>
              <a:round/>
            </a:ln>
            <a:effectLst/>
          </c:spPr>
          <c:marker>
            <c:symbol val="none"/>
          </c:marker>
          <c:val>
            <c:numRef>
              <c:f>'Abb Innovation'!$J$57:$Y$57</c:f>
              <c:numCache>
                <c:formatCode>General</c:formatCode>
                <c:ptCount val="16"/>
                <c:pt idx="6">
                  <c:v>4.6821643673508531</c:v>
                </c:pt>
                <c:pt idx="7">
                  <c:v>4.6821643673508531</c:v>
                </c:pt>
                <c:pt idx="8">
                  <c:v>4.6821643673508531</c:v>
                </c:pt>
                <c:pt idx="9">
                  <c:v>4.6821643673508531</c:v>
                </c:pt>
                <c:pt idx="10">
                  <c:v>4.6821643673508531</c:v>
                </c:pt>
                <c:pt idx="11">
                  <c:v>4.6821643673508531</c:v>
                </c:pt>
                <c:pt idx="12">
                  <c:v>4.6821643673508531</c:v>
                </c:pt>
                <c:pt idx="13">
                  <c:v>4.6821643673508531</c:v>
                </c:pt>
                <c:pt idx="14">
                  <c:v>4.6821643673508531</c:v>
                </c:pt>
                <c:pt idx="15">
                  <c:v>4.6821643673508531</c:v>
                </c:pt>
              </c:numCache>
            </c:numRef>
          </c:val>
          <c:smooth val="0"/>
          <c:extLst>
            <c:ext xmlns:c16="http://schemas.microsoft.com/office/drawing/2014/chart" uri="{C3380CC4-5D6E-409C-BE32-E72D297353CC}">
              <c16:uniqueId val="{00000004-B485-4C30-9758-06AF6DBF000C}"/>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Innovation'!$I$59</c:f>
          <c:strCache>
            <c:ptCount val="1"/>
            <c:pt idx="0">
              <c:v>Patentanmeldungen insg. je 1.000 FuE-Beschäftigte (Vollzeitäquivalente ), 2022</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Innovation'!$J$60:$N$60</c:f>
              <c:numCache>
                <c:formatCode>General</c:formatCode>
                <c:ptCount val="5"/>
                <c:pt idx="0">
                  <c:v>18.392097020319653</c:v>
                </c:pt>
                <c:pt idx="1">
                  <c:v>23.918918918918916</c:v>
                </c:pt>
                <c:pt idx="2">
                  <c:v>17.056586377780341</c:v>
                </c:pt>
                <c:pt idx="3">
                  <c:v>13.521001884074032</c:v>
                </c:pt>
                <c:pt idx="4">
                  <c:v>32.669764860928069</c:v>
                </c:pt>
              </c:numCache>
            </c:numRef>
          </c:val>
          <c:extLst>
            <c:ext xmlns:c16="http://schemas.microsoft.com/office/drawing/2014/chart" uri="{C3380CC4-5D6E-409C-BE32-E72D297353CC}">
              <c16:uniqueId val="{00000000-8E06-4DDB-87BF-20AB29EE8BB7}"/>
            </c:ext>
          </c:extLst>
        </c:ser>
        <c:ser>
          <c:idx val="4"/>
          <c:order val="1"/>
          <c:spPr>
            <a:pattFill prst="wdUpDiag">
              <a:fgClr>
                <a:srgbClr val="FFC000"/>
              </a:fgClr>
              <a:bgClr>
                <a:srgbClr val="156082"/>
              </a:bgClr>
            </a:pattFill>
            <a:ln>
              <a:solidFill>
                <a:sysClr val="windowText" lastClr="000000"/>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Innovation'!$J$61:$O$61</c:f>
              <c:numCache>
                <c:formatCode>General</c:formatCode>
                <c:ptCount val="6"/>
                <c:pt idx="5">
                  <c:v>12.321164910136957</c:v>
                </c:pt>
              </c:numCache>
            </c:numRef>
          </c:val>
          <c:extLst>
            <c:ext xmlns:c16="http://schemas.microsoft.com/office/drawing/2014/chart" uri="{C3380CC4-5D6E-409C-BE32-E72D297353CC}">
              <c16:uniqueId val="{00000001-8E06-4DDB-87BF-20AB29EE8BB7}"/>
            </c:ext>
          </c:extLst>
        </c:ser>
        <c:ser>
          <c:idx val="3"/>
          <c:order val="2"/>
          <c:spPr>
            <a:solidFill>
              <a:srgbClr val="156082"/>
            </a:solidFill>
            <a:ln>
              <a:solidFill>
                <a:sysClr val="windowText" lastClr="000000"/>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Innovation'!$J$62:$Y$62</c:f>
              <c:numCache>
                <c:formatCode>General</c:formatCode>
                <c:ptCount val="16"/>
                <c:pt idx="6">
                  <c:v>69.975276512687046</c:v>
                </c:pt>
                <c:pt idx="7">
                  <c:v>66.3250550141465</c:v>
                </c:pt>
                <c:pt idx="8">
                  <c:v>12.842677204247963</c:v>
                </c:pt>
                <c:pt idx="9">
                  <c:v>18.239876143016112</c:v>
                </c:pt>
                <c:pt idx="10">
                  <c:v>20.547711032855826</c:v>
                </c:pt>
                <c:pt idx="11">
                  <c:v>45.622405960979115</c:v>
                </c:pt>
                <c:pt idx="12">
                  <c:v>44.166117336849048</c:v>
                </c:pt>
                <c:pt idx="13">
                  <c:v>27.817132589239435</c:v>
                </c:pt>
                <c:pt idx="14">
                  <c:v>22.43694726498526</c:v>
                </c:pt>
                <c:pt idx="15">
                  <c:v>32.526532793769569</c:v>
                </c:pt>
              </c:numCache>
            </c:numRef>
          </c:val>
          <c:extLst>
            <c:ext xmlns:c16="http://schemas.microsoft.com/office/drawing/2014/chart" uri="{C3380CC4-5D6E-409C-BE32-E72D297353CC}">
              <c16:uniqueId val="{00000002-8E06-4DDB-87BF-20AB29EE8BB7}"/>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Innovation'!$J$63:$O$63</c:f>
              <c:numCache>
                <c:formatCode>General</c:formatCode>
                <c:ptCount val="6"/>
                <c:pt idx="0">
                  <c:v>17.69255037047774</c:v>
                </c:pt>
                <c:pt idx="1">
                  <c:v>17.69255037047774</c:v>
                </c:pt>
                <c:pt idx="2">
                  <c:v>17.69255037047774</c:v>
                </c:pt>
                <c:pt idx="3">
                  <c:v>17.69255037047774</c:v>
                </c:pt>
                <c:pt idx="4">
                  <c:v>17.69255037047774</c:v>
                </c:pt>
                <c:pt idx="5">
                  <c:v>17.69255037047774</c:v>
                </c:pt>
              </c:numCache>
            </c:numRef>
          </c:val>
          <c:smooth val="0"/>
          <c:extLst>
            <c:ext xmlns:c16="http://schemas.microsoft.com/office/drawing/2014/chart" uri="{C3380CC4-5D6E-409C-BE32-E72D297353CC}">
              <c16:uniqueId val="{00000003-8E06-4DDB-87BF-20AB29EE8BB7}"/>
            </c:ext>
          </c:extLst>
        </c:ser>
        <c:ser>
          <c:idx val="2"/>
          <c:order val="4"/>
          <c:tx>
            <c:v>Durchschnitt West</c:v>
          </c:tx>
          <c:spPr>
            <a:ln w="15875" cap="rnd">
              <a:solidFill>
                <a:srgbClr val="0E2841">
                  <a:lumMod val="75000"/>
                  <a:lumOff val="25000"/>
                </a:srgbClr>
              </a:solidFill>
              <a:round/>
            </a:ln>
            <a:effectLst/>
          </c:spPr>
          <c:marker>
            <c:symbol val="none"/>
          </c:marker>
          <c:val>
            <c:numRef>
              <c:f>'Abb Innovation'!$J$64:$Y$64</c:f>
              <c:numCache>
                <c:formatCode>General</c:formatCode>
                <c:ptCount val="16"/>
                <c:pt idx="6">
                  <c:v>52.618019451097396</c:v>
                </c:pt>
                <c:pt idx="7">
                  <c:v>52.618019451097396</c:v>
                </c:pt>
                <c:pt idx="8">
                  <c:v>52.618019451097396</c:v>
                </c:pt>
                <c:pt idx="9">
                  <c:v>52.618019451097396</c:v>
                </c:pt>
                <c:pt idx="10">
                  <c:v>52.618019451097396</c:v>
                </c:pt>
                <c:pt idx="11">
                  <c:v>52.618019451097396</c:v>
                </c:pt>
                <c:pt idx="12">
                  <c:v>52.618019451097396</c:v>
                </c:pt>
                <c:pt idx="13">
                  <c:v>52.618019451097396</c:v>
                </c:pt>
                <c:pt idx="14">
                  <c:v>52.618019451097396</c:v>
                </c:pt>
                <c:pt idx="15">
                  <c:v>52.618019451097396</c:v>
                </c:pt>
              </c:numCache>
            </c:numRef>
          </c:val>
          <c:smooth val="0"/>
          <c:extLst>
            <c:ext xmlns:c16="http://schemas.microsoft.com/office/drawing/2014/chart" uri="{C3380CC4-5D6E-409C-BE32-E72D297353CC}">
              <c16:uniqueId val="{00000004-8E06-4DDB-87BF-20AB29EE8BB7}"/>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Innovation'!$I$67</c:f>
          <c:strCache>
            <c:ptCount val="1"/>
            <c:pt idx="0">
              <c:v>Patentanmeldungen Hochschulen je 1.000 FuE-Beschäftigte (Vollzeitäquivalente), 2022</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Innovation'!$J$68:$N$68</c:f>
              <c:numCache>
                <c:formatCode>General</c:formatCode>
                <c:ptCount val="5"/>
                <c:pt idx="0">
                  <c:v>4.5385779122541603</c:v>
                </c:pt>
                <c:pt idx="1">
                  <c:v>4.5643153526970961</c:v>
                </c:pt>
                <c:pt idx="2">
                  <c:v>10.849349039057655</c:v>
                </c:pt>
                <c:pt idx="3">
                  <c:v>3.423485107839781</c:v>
                </c:pt>
                <c:pt idx="4">
                  <c:v>8.1775700934579429</c:v>
                </c:pt>
              </c:numCache>
            </c:numRef>
          </c:val>
          <c:extLst>
            <c:ext xmlns:c16="http://schemas.microsoft.com/office/drawing/2014/chart" uri="{C3380CC4-5D6E-409C-BE32-E72D297353CC}">
              <c16:uniqueId val="{00000000-5454-4024-9F20-13095464D6BA}"/>
            </c:ext>
          </c:extLst>
        </c:ser>
        <c:ser>
          <c:idx val="4"/>
          <c:order val="1"/>
          <c:spPr>
            <a:pattFill prst="wdUpDiag">
              <a:fgClr>
                <a:srgbClr val="FFC000"/>
              </a:fgClr>
              <a:bgClr>
                <a:srgbClr val="156082"/>
              </a:bgClr>
            </a:pattFill>
            <a:ln>
              <a:solidFill>
                <a:sysClr val="windowText" lastClr="000000"/>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Innovation'!$J$69:$O$69</c:f>
              <c:numCache>
                <c:formatCode>General</c:formatCode>
                <c:ptCount val="6"/>
                <c:pt idx="5">
                  <c:v>1.5234613040828764</c:v>
                </c:pt>
              </c:numCache>
            </c:numRef>
          </c:val>
          <c:extLst>
            <c:ext xmlns:c16="http://schemas.microsoft.com/office/drawing/2014/chart" uri="{C3380CC4-5D6E-409C-BE32-E72D297353CC}">
              <c16:uniqueId val="{00000001-5454-4024-9F20-13095464D6BA}"/>
            </c:ext>
          </c:extLst>
        </c:ser>
        <c:ser>
          <c:idx val="3"/>
          <c:order val="2"/>
          <c:spPr>
            <a:solidFill>
              <a:srgbClr val="156082"/>
            </a:solidFill>
            <a:ln>
              <a:solidFill>
                <a:sysClr val="windowText" lastClr="000000"/>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Innovation'!$J$70:$Y$70</c:f>
              <c:numCache>
                <c:formatCode>General</c:formatCode>
                <c:ptCount val="16"/>
                <c:pt idx="6">
                  <c:v>2.1656501370105188</c:v>
                </c:pt>
                <c:pt idx="7">
                  <c:v>2.5283347863993026</c:v>
                </c:pt>
                <c:pt idx="8">
                  <c:v>5.8394160583941606</c:v>
                </c:pt>
                <c:pt idx="9">
                  <c:v>1.3695949911954608</c:v>
                </c:pt>
                <c:pt idx="10">
                  <c:v>2.2000000000000002</c:v>
                </c:pt>
                <c:pt idx="11">
                  <c:v>2.2995797319800175</c:v>
                </c:pt>
                <c:pt idx="12">
                  <c:v>3.6557208825038483</c:v>
                </c:pt>
                <c:pt idx="13">
                  <c:v>2.5405511041625957</c:v>
                </c:pt>
                <c:pt idx="14">
                  <c:v>1.3726835964310227</c:v>
                </c:pt>
                <c:pt idx="15">
                  <c:v>4.5565006075334136</c:v>
                </c:pt>
              </c:numCache>
            </c:numRef>
          </c:val>
          <c:extLst>
            <c:ext xmlns:c16="http://schemas.microsoft.com/office/drawing/2014/chart" uri="{C3380CC4-5D6E-409C-BE32-E72D297353CC}">
              <c16:uniqueId val="{00000002-5454-4024-9F20-13095464D6BA}"/>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Innovation'!$J$71:$O$71</c:f>
              <c:numCache>
                <c:formatCode>General</c:formatCode>
                <c:ptCount val="6"/>
                <c:pt idx="0">
                  <c:v>5.8532483911651525</c:v>
                </c:pt>
                <c:pt idx="1">
                  <c:v>5.8532483911651525</c:v>
                </c:pt>
                <c:pt idx="2">
                  <c:v>5.8532483911651525</c:v>
                </c:pt>
                <c:pt idx="3">
                  <c:v>5.8532483911651525</c:v>
                </c:pt>
                <c:pt idx="4">
                  <c:v>5.8532483911651525</c:v>
                </c:pt>
                <c:pt idx="5">
                  <c:v>5.8532483911651525</c:v>
                </c:pt>
              </c:numCache>
            </c:numRef>
          </c:val>
          <c:smooth val="0"/>
          <c:extLst>
            <c:ext xmlns:c16="http://schemas.microsoft.com/office/drawing/2014/chart" uri="{C3380CC4-5D6E-409C-BE32-E72D297353CC}">
              <c16:uniqueId val="{00000003-5454-4024-9F20-13095464D6BA}"/>
            </c:ext>
          </c:extLst>
        </c:ser>
        <c:ser>
          <c:idx val="2"/>
          <c:order val="4"/>
          <c:tx>
            <c:v>Durchschnitt West</c:v>
          </c:tx>
          <c:spPr>
            <a:ln w="15875" cap="rnd">
              <a:solidFill>
                <a:srgbClr val="0E2841">
                  <a:lumMod val="75000"/>
                  <a:lumOff val="25000"/>
                </a:srgbClr>
              </a:solidFill>
              <a:round/>
            </a:ln>
            <a:effectLst/>
          </c:spPr>
          <c:marker>
            <c:symbol val="none"/>
          </c:marker>
          <c:val>
            <c:numRef>
              <c:f>'Abb Innovation'!$J$72:$Y$72</c:f>
              <c:numCache>
                <c:formatCode>General</c:formatCode>
                <c:ptCount val="16"/>
                <c:pt idx="6">
                  <c:v>2.7578978117240727</c:v>
                </c:pt>
                <c:pt idx="7">
                  <c:v>2.7578978117240727</c:v>
                </c:pt>
                <c:pt idx="8">
                  <c:v>2.7578978117240727</c:v>
                </c:pt>
                <c:pt idx="9">
                  <c:v>2.7578978117240727</c:v>
                </c:pt>
                <c:pt idx="10">
                  <c:v>2.7578978117240727</c:v>
                </c:pt>
                <c:pt idx="11">
                  <c:v>2.7578978117240727</c:v>
                </c:pt>
                <c:pt idx="12">
                  <c:v>2.7578978117240727</c:v>
                </c:pt>
                <c:pt idx="13">
                  <c:v>2.7578978117240727</c:v>
                </c:pt>
                <c:pt idx="14">
                  <c:v>2.7578978117240727</c:v>
                </c:pt>
                <c:pt idx="15">
                  <c:v>2.7578978117240727</c:v>
                </c:pt>
              </c:numCache>
            </c:numRef>
          </c:val>
          <c:smooth val="0"/>
          <c:extLst>
            <c:ext xmlns:c16="http://schemas.microsoft.com/office/drawing/2014/chart" uri="{C3380CC4-5D6E-409C-BE32-E72D297353CC}">
              <c16:uniqueId val="{00000004-5454-4024-9F20-13095464D6BA}"/>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Hochschulen'!$I$3</c:f>
          <c:strCache>
            <c:ptCount val="1"/>
            <c:pt idx="0">
              <c:v>Studierende insgesamt je 1.000 Einwohner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Hochschulen'!$J$4:$N$4</c:f>
              <c:numCache>
                <c:formatCode>General</c:formatCode>
                <c:ptCount val="5"/>
                <c:pt idx="0">
                  <c:v>19.968953220705664</c:v>
                </c:pt>
                <c:pt idx="1">
                  <c:v>22.764148783151544</c:v>
                </c:pt>
                <c:pt idx="2">
                  <c:v>25.305481419146194</c:v>
                </c:pt>
                <c:pt idx="3">
                  <c:v>25.935336374869134</c:v>
                </c:pt>
                <c:pt idx="4">
                  <c:v>67.959433133247757</c:v>
                </c:pt>
              </c:numCache>
            </c:numRef>
          </c:val>
          <c:extLst>
            <c:ext xmlns:c16="http://schemas.microsoft.com/office/drawing/2014/chart" uri="{C3380CC4-5D6E-409C-BE32-E72D297353CC}">
              <c16:uniqueId val="{00000000-8EA1-4ED0-86A4-F3F5C7913FC7}"/>
            </c:ext>
          </c:extLst>
        </c:ser>
        <c:ser>
          <c:idx val="3"/>
          <c:order val="3"/>
          <c:spPr>
            <a:solidFill>
              <a:schemeClr val="accent1"/>
            </a:solidFill>
            <a:ln>
              <a:solidFill>
                <a:sysClr val="windowText" lastClr="000000"/>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Hochschulen'!$J$6:$Y$6</c:f>
              <c:numCache>
                <c:formatCode>General</c:formatCode>
                <c:ptCount val="16"/>
                <c:pt idx="6">
                  <c:v>31.05804464975779</c:v>
                </c:pt>
                <c:pt idx="7">
                  <c:v>30.255566462531455</c:v>
                </c:pt>
                <c:pt idx="8">
                  <c:v>54.496399741966982</c:v>
                </c:pt>
                <c:pt idx="9">
                  <c:v>62.722859588005306</c:v>
                </c:pt>
                <c:pt idx="10">
                  <c:v>38.337226791257322</c:v>
                </c:pt>
                <c:pt idx="11">
                  <c:v>23.392391124057674</c:v>
                </c:pt>
                <c:pt idx="12">
                  <c:v>39.5250278162084</c:v>
                </c:pt>
                <c:pt idx="13">
                  <c:v>27.011582941159389</c:v>
                </c:pt>
                <c:pt idx="14">
                  <c:v>30.647831753971889</c:v>
                </c:pt>
                <c:pt idx="15">
                  <c:v>21.669002098678789</c:v>
                </c:pt>
              </c:numCache>
            </c:numRef>
          </c:val>
          <c:extLst>
            <c:ext xmlns:c16="http://schemas.microsoft.com/office/drawing/2014/chart" uri="{C3380CC4-5D6E-409C-BE32-E72D297353CC}">
              <c16:uniqueId val="{00000001-8EA1-4ED0-86A4-F3F5C7913FC7}"/>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3-8EA1-4ED0-86A4-F3F5C7913FC7}"/>
              </c:ext>
            </c:extLst>
          </c:dPt>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Hochschulen'!$J$5:$O$5</c:f>
              <c:numCache>
                <c:formatCode>General</c:formatCode>
                <c:ptCount val="6"/>
                <c:pt idx="5">
                  <c:v>53.185067530760392</c:v>
                </c:pt>
              </c:numCache>
            </c:numRef>
          </c:val>
          <c:extLst>
            <c:ext xmlns:c16="http://schemas.microsoft.com/office/drawing/2014/chart" uri="{C3380CC4-5D6E-409C-BE32-E72D297353CC}">
              <c16:uniqueId val="{00000004-8EA1-4ED0-86A4-F3F5C7913FC7}"/>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Hochschulen'!$J$7:$O$7</c:f>
              <c:numCache>
                <c:formatCode>General</c:formatCode>
                <c:ptCount val="6"/>
                <c:pt idx="0">
                  <c:v>36.250085211675575</c:v>
                </c:pt>
                <c:pt idx="1">
                  <c:v>36.250085211675575</c:v>
                </c:pt>
                <c:pt idx="2">
                  <c:v>36.250085211675575</c:v>
                </c:pt>
                <c:pt idx="3">
                  <c:v>36.250085211675575</c:v>
                </c:pt>
                <c:pt idx="4">
                  <c:v>36.250085211675575</c:v>
                </c:pt>
                <c:pt idx="5">
                  <c:v>36.250085211675575</c:v>
                </c:pt>
              </c:numCache>
            </c:numRef>
          </c:val>
          <c:smooth val="0"/>
          <c:extLst>
            <c:ext xmlns:c16="http://schemas.microsoft.com/office/drawing/2014/chart" uri="{C3380CC4-5D6E-409C-BE32-E72D297353CC}">
              <c16:uniqueId val="{00000005-8EA1-4ED0-86A4-F3F5C7913FC7}"/>
            </c:ext>
          </c:extLst>
        </c:ser>
        <c:ser>
          <c:idx val="2"/>
          <c:order val="2"/>
          <c:tx>
            <c:v>Durchschnitt West</c:v>
          </c:tx>
          <c:spPr>
            <a:ln w="15875" cap="rnd">
              <a:solidFill>
                <a:schemeClr val="tx2">
                  <a:lumMod val="75000"/>
                  <a:lumOff val="25000"/>
                </a:schemeClr>
              </a:solidFill>
              <a:round/>
            </a:ln>
            <a:effectLst/>
          </c:spPr>
          <c:marker>
            <c:symbol val="none"/>
          </c:marker>
          <c:val>
            <c:numRef>
              <c:f>'Abb Hochschulen'!$J$8:$Y$8</c:f>
              <c:numCache>
                <c:formatCode>General</c:formatCode>
                <c:ptCount val="16"/>
                <c:pt idx="6">
                  <c:v>33.383587874897664</c:v>
                </c:pt>
                <c:pt idx="7">
                  <c:v>33.383587874897664</c:v>
                </c:pt>
                <c:pt idx="8">
                  <c:v>33.383587874897664</c:v>
                </c:pt>
                <c:pt idx="9">
                  <c:v>33.383587874897664</c:v>
                </c:pt>
                <c:pt idx="10">
                  <c:v>33.383587874897664</c:v>
                </c:pt>
                <c:pt idx="11">
                  <c:v>33.383587874897664</c:v>
                </c:pt>
                <c:pt idx="12">
                  <c:v>33.383587874897664</c:v>
                </c:pt>
                <c:pt idx="13">
                  <c:v>33.383587874897664</c:v>
                </c:pt>
                <c:pt idx="14">
                  <c:v>33.383587874897664</c:v>
                </c:pt>
                <c:pt idx="15">
                  <c:v>33.383587874897664</c:v>
                </c:pt>
              </c:numCache>
            </c:numRef>
          </c:val>
          <c:smooth val="0"/>
          <c:extLst>
            <c:ext xmlns:c16="http://schemas.microsoft.com/office/drawing/2014/chart" uri="{C3380CC4-5D6E-409C-BE32-E72D297353CC}">
              <c16:uniqueId val="{00000006-8EA1-4ED0-86A4-F3F5C7913FC7}"/>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Hochschulen'!$I$11</c:f>
          <c:strCache>
            <c:ptCount val="1"/>
            <c:pt idx="0">
              <c:v>Studierende MINT-Fächer in % aller Studierenden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1"/>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Hochschulen'!$J$12:$N$12</c:f>
              <c:numCache>
                <c:formatCode>0</c:formatCode>
                <c:ptCount val="5"/>
                <c:pt idx="0">
                  <c:v>34.604025802440354</c:v>
                </c:pt>
                <c:pt idx="1">
                  <c:v>33.103206493891754</c:v>
                </c:pt>
                <c:pt idx="2">
                  <c:v>40.943892347550367</c:v>
                </c:pt>
                <c:pt idx="3">
                  <c:v>30.753474245554557</c:v>
                </c:pt>
                <c:pt idx="4">
                  <c:v>22.97452661615392</c:v>
                </c:pt>
              </c:numCache>
            </c:numRef>
          </c:val>
          <c:extLst>
            <c:ext xmlns:c16="http://schemas.microsoft.com/office/drawing/2014/chart" uri="{C3380CC4-5D6E-409C-BE32-E72D297353CC}">
              <c16:uniqueId val="{00000000-FBB6-46DE-A0A4-C86037C75992}"/>
            </c:ext>
          </c:extLst>
        </c:ser>
        <c:ser>
          <c:idx val="3"/>
          <c:order val="3"/>
          <c:spPr>
            <a:solidFill>
              <a:schemeClr val="accent1"/>
            </a:solidFill>
            <a:ln>
              <a:solidFill>
                <a:schemeClr val="tx1"/>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Hochschulen'!$J$14:$Y$14</c:f>
              <c:numCache>
                <c:formatCode>General</c:formatCode>
                <c:ptCount val="16"/>
                <c:pt idx="6" formatCode="0">
                  <c:v>39.45578618626142</c:v>
                </c:pt>
                <c:pt idx="7" formatCode="0">
                  <c:v>40.779349530940188</c:v>
                </c:pt>
                <c:pt idx="8" formatCode="0">
                  <c:v>36.913807352901969</c:v>
                </c:pt>
                <c:pt idx="9" formatCode="0">
                  <c:v>27.277453981299004</c:v>
                </c:pt>
                <c:pt idx="10" formatCode="0">
                  <c:v>37.148499531739894</c:v>
                </c:pt>
                <c:pt idx="11" formatCode="0">
                  <c:v>37.850467289719624</c:v>
                </c:pt>
                <c:pt idx="12" formatCode="0">
                  <c:v>37.78203055032084</c:v>
                </c:pt>
                <c:pt idx="13" formatCode="0">
                  <c:v>35.489115948467351</c:v>
                </c:pt>
                <c:pt idx="14" formatCode="0">
                  <c:v>24.765188834154351</c:v>
                </c:pt>
                <c:pt idx="15" formatCode="0">
                  <c:v>35.126074007079481</c:v>
                </c:pt>
              </c:numCache>
            </c:numRef>
          </c:val>
          <c:extLst>
            <c:ext xmlns:c16="http://schemas.microsoft.com/office/drawing/2014/chart" uri="{C3380CC4-5D6E-409C-BE32-E72D297353CC}">
              <c16:uniqueId val="{00000001-FBB6-46DE-A0A4-C86037C75992}"/>
            </c:ext>
          </c:extLst>
        </c:ser>
        <c:ser>
          <c:idx val="4"/>
          <c:order val="4"/>
          <c:spPr>
            <a:pattFill prst="wdUpDiag">
              <a:fgClr>
                <a:srgbClr val="FFC000"/>
              </a:fgClr>
              <a:bgClr>
                <a:schemeClr val="accent1"/>
              </a:bgClr>
            </a:pattFill>
            <a:ln>
              <a:solidFill>
                <a:schemeClr val="tx1"/>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Hochschulen'!$J$13:$O$13</c:f>
              <c:numCache>
                <c:formatCode>General</c:formatCode>
                <c:ptCount val="6"/>
                <c:pt idx="5" formatCode="0">
                  <c:v>35.860107762921572</c:v>
                </c:pt>
              </c:numCache>
            </c:numRef>
          </c:val>
          <c:extLst>
            <c:ext xmlns:c16="http://schemas.microsoft.com/office/drawing/2014/chart" uri="{C3380CC4-5D6E-409C-BE32-E72D297353CC}">
              <c16:uniqueId val="{00000002-FBB6-46DE-A0A4-C86037C75992}"/>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Hochschulen'!$J$15:$O$15</c:f>
              <c:numCache>
                <c:formatCode>General</c:formatCode>
                <c:ptCount val="6"/>
                <c:pt idx="0">
                  <c:v>32.842699469205492</c:v>
                </c:pt>
                <c:pt idx="1">
                  <c:v>32.842699469205492</c:v>
                </c:pt>
                <c:pt idx="2">
                  <c:v>32.842699469205492</c:v>
                </c:pt>
                <c:pt idx="3">
                  <c:v>32.842699469205492</c:v>
                </c:pt>
                <c:pt idx="4">
                  <c:v>32.842699469205492</c:v>
                </c:pt>
                <c:pt idx="5">
                  <c:v>32.842699469205492</c:v>
                </c:pt>
              </c:numCache>
            </c:numRef>
          </c:val>
          <c:smooth val="0"/>
          <c:extLst>
            <c:ext xmlns:c16="http://schemas.microsoft.com/office/drawing/2014/chart" uri="{C3380CC4-5D6E-409C-BE32-E72D297353CC}">
              <c16:uniqueId val="{00000003-FBB6-46DE-A0A4-C86037C75992}"/>
            </c:ext>
          </c:extLst>
        </c:ser>
        <c:ser>
          <c:idx val="2"/>
          <c:order val="2"/>
          <c:tx>
            <c:v>Durchschnitt West</c:v>
          </c:tx>
          <c:spPr>
            <a:ln w="15875" cap="rnd">
              <a:solidFill>
                <a:schemeClr val="tx2">
                  <a:lumMod val="75000"/>
                  <a:lumOff val="25000"/>
                </a:schemeClr>
              </a:solidFill>
              <a:round/>
            </a:ln>
            <a:effectLst/>
          </c:spPr>
          <c:marker>
            <c:symbol val="none"/>
          </c:marker>
          <c:val>
            <c:numRef>
              <c:f>'Abb Hochschulen'!$J$16:$Y$16</c:f>
              <c:numCache>
                <c:formatCode>General</c:formatCode>
                <c:ptCount val="16"/>
                <c:pt idx="6">
                  <c:v>37.584582090949731</c:v>
                </c:pt>
                <c:pt idx="7">
                  <c:v>37.584582090949731</c:v>
                </c:pt>
                <c:pt idx="8">
                  <c:v>37.584582090949731</c:v>
                </c:pt>
                <c:pt idx="9">
                  <c:v>37.584582090949731</c:v>
                </c:pt>
                <c:pt idx="10">
                  <c:v>37.584582090949731</c:v>
                </c:pt>
                <c:pt idx="11">
                  <c:v>37.584582090949731</c:v>
                </c:pt>
                <c:pt idx="12">
                  <c:v>37.584582090949731</c:v>
                </c:pt>
                <c:pt idx="13">
                  <c:v>37.584582090949731</c:v>
                </c:pt>
                <c:pt idx="14">
                  <c:v>37.584582090949731</c:v>
                </c:pt>
                <c:pt idx="15">
                  <c:v>37.584582090949731</c:v>
                </c:pt>
              </c:numCache>
            </c:numRef>
          </c:val>
          <c:smooth val="0"/>
          <c:extLst>
            <c:ext xmlns:c16="http://schemas.microsoft.com/office/drawing/2014/chart" uri="{C3380CC4-5D6E-409C-BE32-E72D297353CC}">
              <c16:uniqueId val="{00000004-FBB6-46DE-A0A4-C86037C75992}"/>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Hochschulen'!$I$19</c:f>
          <c:strCache>
            <c:ptCount val="1"/>
            <c:pt idx="0">
              <c:v>Ausländische Studierende in % aller Studierenden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rgbClr val="0E2841"/>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Hochschulen'!$J$20:$N$20</c:f>
              <c:numCache>
                <c:formatCode>0</c:formatCode>
                <c:ptCount val="5"/>
                <c:pt idx="0">
                  <c:v>23.393176342581796</c:v>
                </c:pt>
                <c:pt idx="1">
                  <c:v>10.74944041422831</c:v>
                </c:pt>
                <c:pt idx="2">
                  <c:v>18.557867058505085</c:v>
                </c:pt>
                <c:pt idx="3">
                  <c:v>18.973706980275821</c:v>
                </c:pt>
                <c:pt idx="4">
                  <c:v>16.885986175945035</c:v>
                </c:pt>
              </c:numCache>
            </c:numRef>
          </c:val>
          <c:extLst>
            <c:ext xmlns:c16="http://schemas.microsoft.com/office/drawing/2014/chart" uri="{C3380CC4-5D6E-409C-BE32-E72D297353CC}">
              <c16:uniqueId val="{00000000-9FB8-4B4E-9B31-7FDF9343B15A}"/>
            </c:ext>
          </c:extLst>
        </c:ser>
        <c:ser>
          <c:idx val="3"/>
          <c:order val="3"/>
          <c:spPr>
            <a:solidFill>
              <a:srgbClr val="156082"/>
            </a:solidFill>
            <a:ln>
              <a:solidFill>
                <a:srgbClr val="0E2841"/>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Hochschulen'!$J$22:$Y$22</c:f>
              <c:numCache>
                <c:formatCode>General</c:formatCode>
                <c:ptCount val="16"/>
                <c:pt idx="6" formatCode="0">
                  <c:v>13.42285891607048</c:v>
                </c:pt>
                <c:pt idx="7" formatCode="0">
                  <c:v>19.744902488828387</c:v>
                </c:pt>
                <c:pt idx="8" formatCode="0">
                  <c:v>19.368684848969579</c:v>
                </c:pt>
                <c:pt idx="9" formatCode="0">
                  <c:v>14.141473437041386</c:v>
                </c:pt>
                <c:pt idx="10" formatCode="0">
                  <c:v>16.633006229895354</c:v>
                </c:pt>
                <c:pt idx="11" formatCode="0">
                  <c:v>13.558219788749385</c:v>
                </c:pt>
                <c:pt idx="12" formatCode="0">
                  <c:v>14.576656457226905</c:v>
                </c:pt>
                <c:pt idx="13" formatCode="0">
                  <c:v>15.138160817414484</c:v>
                </c:pt>
                <c:pt idx="14" formatCode="0">
                  <c:v>17.211822660098523</c:v>
                </c:pt>
                <c:pt idx="15" formatCode="0">
                  <c:v>9.0411514291506183</c:v>
                </c:pt>
              </c:numCache>
            </c:numRef>
          </c:val>
          <c:extLst>
            <c:ext xmlns:c16="http://schemas.microsoft.com/office/drawing/2014/chart" uri="{C3380CC4-5D6E-409C-BE32-E72D297353CC}">
              <c16:uniqueId val="{00000001-9FB8-4B4E-9B31-7FDF9343B15A}"/>
            </c:ext>
          </c:extLst>
        </c:ser>
        <c:ser>
          <c:idx val="4"/>
          <c:order val="4"/>
          <c:spPr>
            <a:pattFill prst="wdUpDiag">
              <a:fgClr>
                <a:srgbClr val="FFC000"/>
              </a:fgClr>
              <a:bgClr>
                <a:srgbClr val="156082"/>
              </a:bgClr>
            </a:pattFill>
            <a:ln>
              <a:solidFill>
                <a:srgbClr val="0E2841"/>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Hochschulen'!$J$21:$O$21</c:f>
              <c:numCache>
                <c:formatCode>General</c:formatCode>
                <c:ptCount val="6"/>
                <c:pt idx="5" formatCode="0">
                  <c:v>24.127918579125922</c:v>
                </c:pt>
              </c:numCache>
            </c:numRef>
          </c:val>
          <c:extLst>
            <c:ext xmlns:c16="http://schemas.microsoft.com/office/drawing/2014/chart" uri="{C3380CC4-5D6E-409C-BE32-E72D297353CC}">
              <c16:uniqueId val="{00000002-9FB8-4B4E-9B31-7FDF9343B15A}"/>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Hochschulen'!$J$23:$O$23</c:f>
              <c:numCache>
                <c:formatCode>General</c:formatCode>
                <c:ptCount val="6"/>
                <c:pt idx="0">
                  <c:v>20.003538630044655</c:v>
                </c:pt>
                <c:pt idx="1">
                  <c:v>20.003538630044655</c:v>
                </c:pt>
                <c:pt idx="2">
                  <c:v>20.003538630044655</c:v>
                </c:pt>
                <c:pt idx="3">
                  <c:v>20.003538630044655</c:v>
                </c:pt>
                <c:pt idx="4">
                  <c:v>20.003538630044655</c:v>
                </c:pt>
                <c:pt idx="5">
                  <c:v>20.003538630044655</c:v>
                </c:pt>
              </c:numCache>
            </c:numRef>
          </c:val>
          <c:smooth val="0"/>
          <c:extLst>
            <c:ext xmlns:c16="http://schemas.microsoft.com/office/drawing/2014/chart" uri="{C3380CC4-5D6E-409C-BE32-E72D297353CC}">
              <c16:uniqueId val="{00000003-9FB8-4B4E-9B31-7FDF9343B15A}"/>
            </c:ext>
          </c:extLst>
        </c:ser>
        <c:ser>
          <c:idx val="2"/>
          <c:order val="2"/>
          <c:tx>
            <c:v>Durchschnitt West</c:v>
          </c:tx>
          <c:spPr>
            <a:ln w="15875" cap="rnd">
              <a:solidFill>
                <a:srgbClr val="0E2841">
                  <a:lumMod val="75000"/>
                  <a:lumOff val="25000"/>
                </a:srgbClr>
              </a:solidFill>
              <a:round/>
            </a:ln>
            <a:effectLst/>
          </c:spPr>
          <c:marker>
            <c:symbol val="none"/>
          </c:marker>
          <c:val>
            <c:numRef>
              <c:f>'Abb Hochschulen'!$J$24:$Y$24</c:f>
              <c:numCache>
                <c:formatCode>General</c:formatCode>
                <c:ptCount val="16"/>
                <c:pt idx="6">
                  <c:v>15.41957948199912</c:v>
                </c:pt>
                <c:pt idx="7">
                  <c:v>15.41957948199912</c:v>
                </c:pt>
                <c:pt idx="8">
                  <c:v>15.41957948199912</c:v>
                </c:pt>
                <c:pt idx="9">
                  <c:v>15.41957948199912</c:v>
                </c:pt>
                <c:pt idx="10">
                  <c:v>15.41957948199912</c:v>
                </c:pt>
                <c:pt idx="11">
                  <c:v>15.41957948199912</c:v>
                </c:pt>
                <c:pt idx="12">
                  <c:v>15.41957948199912</c:v>
                </c:pt>
                <c:pt idx="13">
                  <c:v>15.41957948199912</c:v>
                </c:pt>
                <c:pt idx="14">
                  <c:v>15.41957948199912</c:v>
                </c:pt>
                <c:pt idx="15">
                  <c:v>15.41957948199912</c:v>
                </c:pt>
              </c:numCache>
            </c:numRef>
          </c:val>
          <c:smooth val="0"/>
          <c:extLst>
            <c:ext xmlns:c16="http://schemas.microsoft.com/office/drawing/2014/chart" uri="{C3380CC4-5D6E-409C-BE32-E72D297353CC}">
              <c16:uniqueId val="{00000004-9FB8-4B4E-9B31-7FDF9343B15A}"/>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Hochschulen'!$I$27</c:f>
          <c:strCache>
            <c:ptCount val="1"/>
            <c:pt idx="0">
              <c:v>Ausländische Studierende in % aller MINT-Studierenden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428571428571428"/>
          <c:w val="0.88043526450689269"/>
          <c:h val="0.51249139312131442"/>
        </c:manualLayout>
      </c:layout>
      <c:barChart>
        <c:barDir val="col"/>
        <c:grouping val="clustered"/>
        <c:varyColors val="0"/>
        <c:ser>
          <c:idx val="0"/>
          <c:order val="0"/>
          <c:spPr>
            <a:solidFill>
              <a:srgbClr val="FFC000"/>
            </a:solidFill>
            <a:ln>
              <a:solidFill>
                <a:schemeClr val="tx2"/>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Hochschulen'!$J$28:$N$28</c:f>
              <c:numCache>
                <c:formatCode>General</c:formatCode>
                <c:ptCount val="5"/>
                <c:pt idx="0">
                  <c:v>36.019090398652445</c:v>
                </c:pt>
                <c:pt idx="1">
                  <c:v>19.144602851323828</c:v>
                </c:pt>
                <c:pt idx="2">
                  <c:v>28.016244038343487</c:v>
                </c:pt>
                <c:pt idx="3">
                  <c:v>35.995636196600827</c:v>
                </c:pt>
                <c:pt idx="4">
                  <c:v>27.872904859520077</c:v>
                </c:pt>
              </c:numCache>
            </c:numRef>
          </c:val>
          <c:extLst>
            <c:ext xmlns:c16="http://schemas.microsoft.com/office/drawing/2014/chart" uri="{C3380CC4-5D6E-409C-BE32-E72D297353CC}">
              <c16:uniqueId val="{00000000-C983-49D9-A7EA-F09458B14A2A}"/>
            </c:ext>
          </c:extLst>
        </c:ser>
        <c:ser>
          <c:idx val="3"/>
          <c:order val="3"/>
          <c:spPr>
            <a:solidFill>
              <a:srgbClr val="156082"/>
            </a:solidFill>
            <a:ln w="15875">
              <a:solidFill>
                <a:sysClr val="windowText" lastClr="000000"/>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Hochschulen'!$J$30:$Y$30</c:f>
              <c:numCache>
                <c:formatCode>General</c:formatCode>
                <c:ptCount val="16"/>
                <c:pt idx="6">
                  <c:v>15.63149388132071</c:v>
                </c:pt>
                <c:pt idx="7">
                  <c:v>27.893587813034827</c:v>
                </c:pt>
                <c:pt idx="8">
                  <c:v>30.13866820742453</c:v>
                </c:pt>
                <c:pt idx="9">
                  <c:v>21.864912226765458</c:v>
                </c:pt>
                <c:pt idx="10">
                  <c:v>20.966097793561538</c:v>
                </c:pt>
                <c:pt idx="11">
                  <c:v>20.754873841293595</c:v>
                </c:pt>
                <c:pt idx="12">
                  <c:v>22.023438680827688</c:v>
                </c:pt>
                <c:pt idx="13">
                  <c:v>22.76243647197256</c:v>
                </c:pt>
                <c:pt idx="14">
                  <c:v>34.955576183530034</c:v>
                </c:pt>
                <c:pt idx="15">
                  <c:v>13.029388262452276</c:v>
                </c:pt>
              </c:numCache>
            </c:numRef>
          </c:val>
          <c:extLst>
            <c:ext xmlns:c16="http://schemas.microsoft.com/office/drawing/2014/chart" uri="{C3380CC4-5D6E-409C-BE32-E72D297353CC}">
              <c16:uniqueId val="{00000001-C983-49D9-A7EA-F09458B14A2A}"/>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Hochschulen'!$J$29:$O$29</c:f>
              <c:numCache>
                <c:formatCode>General</c:formatCode>
                <c:ptCount val="6"/>
                <c:pt idx="5">
                  <c:v>27.952920225938392</c:v>
                </c:pt>
              </c:numCache>
            </c:numRef>
          </c:val>
          <c:extLst>
            <c:ext xmlns:c16="http://schemas.microsoft.com/office/drawing/2014/chart" uri="{C3380CC4-5D6E-409C-BE32-E72D297353CC}">
              <c16:uniqueId val="{00000002-C983-49D9-A7EA-F09458B14A2A}"/>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Hochschulen'!$J$31:$O$31</c:f>
              <c:numCache>
                <c:formatCode>General</c:formatCode>
                <c:ptCount val="6"/>
                <c:pt idx="0">
                  <c:v>28.854057104743337</c:v>
                </c:pt>
                <c:pt idx="1">
                  <c:v>28.854057104743337</c:v>
                </c:pt>
                <c:pt idx="2">
                  <c:v>28.854057104743337</c:v>
                </c:pt>
                <c:pt idx="3">
                  <c:v>28.854057104743337</c:v>
                </c:pt>
                <c:pt idx="4">
                  <c:v>28.854057104743337</c:v>
                </c:pt>
                <c:pt idx="5">
                  <c:v>28.854057104743337</c:v>
                </c:pt>
              </c:numCache>
            </c:numRef>
          </c:val>
          <c:smooth val="0"/>
          <c:extLst>
            <c:ext xmlns:c16="http://schemas.microsoft.com/office/drawing/2014/chart" uri="{C3380CC4-5D6E-409C-BE32-E72D297353CC}">
              <c16:uniqueId val="{00000003-C983-49D9-A7EA-F09458B14A2A}"/>
            </c:ext>
          </c:extLst>
        </c:ser>
        <c:ser>
          <c:idx val="2"/>
          <c:order val="2"/>
          <c:tx>
            <c:v>Durchschnitt West</c:v>
          </c:tx>
          <c:spPr>
            <a:ln w="15875" cap="rnd">
              <a:solidFill>
                <a:srgbClr val="0E2841">
                  <a:lumMod val="75000"/>
                  <a:lumOff val="25000"/>
                </a:srgbClr>
              </a:solidFill>
              <a:round/>
            </a:ln>
            <a:effectLst/>
          </c:spPr>
          <c:marker>
            <c:symbol val="none"/>
          </c:marker>
          <c:val>
            <c:numRef>
              <c:f>'Abb Hochschulen'!$J$32:$Y$32</c:f>
              <c:numCache>
                <c:formatCode>General</c:formatCode>
                <c:ptCount val="16"/>
                <c:pt idx="6">
                  <c:v>21.939726104302121</c:v>
                </c:pt>
                <c:pt idx="7">
                  <c:v>21.939726104302121</c:v>
                </c:pt>
                <c:pt idx="8">
                  <c:v>21.939726104302121</c:v>
                </c:pt>
                <c:pt idx="9">
                  <c:v>21.939726104302121</c:v>
                </c:pt>
                <c:pt idx="10">
                  <c:v>21.939726104302121</c:v>
                </c:pt>
                <c:pt idx="11">
                  <c:v>21.939726104302121</c:v>
                </c:pt>
                <c:pt idx="12">
                  <c:v>21.939726104302121</c:v>
                </c:pt>
                <c:pt idx="13">
                  <c:v>21.939726104302121</c:v>
                </c:pt>
                <c:pt idx="14">
                  <c:v>21.939726104302121</c:v>
                </c:pt>
                <c:pt idx="15">
                  <c:v>21.939726104302121</c:v>
                </c:pt>
              </c:numCache>
            </c:numRef>
          </c:val>
          <c:smooth val="0"/>
          <c:extLst>
            <c:ext xmlns:c16="http://schemas.microsoft.com/office/drawing/2014/chart" uri="{C3380CC4-5D6E-409C-BE32-E72D297353CC}">
              <c16:uniqueId val="{00000004-C983-49D9-A7EA-F09458B14A2A}"/>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Hochschulen'!$I$35</c:f>
          <c:strCache>
            <c:ptCount val="1"/>
            <c:pt idx="0">
              <c:v>Prüfungen in MINT-Fächern in % aller bestandenen Prüfungen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Hochschulen'!$J$36:$N$36</c:f>
              <c:numCache>
                <c:formatCode>0</c:formatCode>
                <c:ptCount val="5"/>
                <c:pt idx="0">
                  <c:v>31.460674157303369</c:v>
                </c:pt>
                <c:pt idx="1">
                  <c:v>37.520488749813744</c:v>
                </c:pt>
                <c:pt idx="2">
                  <c:v>40.452511188463454</c:v>
                </c:pt>
                <c:pt idx="3">
                  <c:v>30.441915308110325</c:v>
                </c:pt>
                <c:pt idx="4">
                  <c:v>29.595885378398236</c:v>
                </c:pt>
              </c:numCache>
            </c:numRef>
          </c:val>
          <c:extLst>
            <c:ext xmlns:c16="http://schemas.microsoft.com/office/drawing/2014/chart" uri="{C3380CC4-5D6E-409C-BE32-E72D297353CC}">
              <c16:uniqueId val="{00000000-6E0B-498A-BDF6-27AA2B7EF13A}"/>
            </c:ext>
          </c:extLst>
        </c:ser>
        <c:ser>
          <c:idx val="3"/>
          <c:order val="3"/>
          <c:spPr>
            <a:solidFill>
              <a:srgbClr val="156082"/>
            </a:solidFill>
            <a:ln>
              <a:solidFill>
                <a:sysClr val="windowText" lastClr="000000"/>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Hochschulen'!$J$38:$Y$38</c:f>
              <c:numCache>
                <c:formatCode>General</c:formatCode>
                <c:ptCount val="16"/>
                <c:pt idx="6" formatCode="0">
                  <c:v>40.502500720102645</c:v>
                </c:pt>
                <c:pt idx="7" formatCode="0">
                  <c:v>40.059109084344122</c:v>
                </c:pt>
                <c:pt idx="8" formatCode="0">
                  <c:v>39.882121807465623</c:v>
                </c:pt>
                <c:pt idx="9" formatCode="0">
                  <c:v>23.773954255099937</c:v>
                </c:pt>
                <c:pt idx="10" formatCode="0">
                  <c:v>33.728111771645345</c:v>
                </c:pt>
                <c:pt idx="11" formatCode="0">
                  <c:v>38.04709289851963</c:v>
                </c:pt>
                <c:pt idx="12" formatCode="0">
                  <c:v>35.545936839086636</c:v>
                </c:pt>
                <c:pt idx="13" formatCode="0">
                  <c:v>31.235122983337742</c:v>
                </c:pt>
                <c:pt idx="14" formatCode="0">
                  <c:v>20.209635895549834</c:v>
                </c:pt>
                <c:pt idx="15" formatCode="0">
                  <c:v>32.903865213082263</c:v>
                </c:pt>
              </c:numCache>
            </c:numRef>
          </c:val>
          <c:extLst>
            <c:ext xmlns:c16="http://schemas.microsoft.com/office/drawing/2014/chart" uri="{C3380CC4-5D6E-409C-BE32-E72D297353CC}">
              <c16:uniqueId val="{00000001-6E0B-498A-BDF6-27AA2B7EF13A}"/>
            </c:ext>
          </c:extLst>
        </c:ser>
        <c:ser>
          <c:idx val="4"/>
          <c:order val="4"/>
          <c:spPr>
            <a:pattFill prst="wdUpDiag">
              <a:fgClr>
                <a:srgbClr val="FFC000"/>
              </a:fgClr>
              <a:bgClr>
                <a:srgbClr val="156082"/>
              </a:bgClr>
            </a:pattFill>
            <a:ln>
              <a:solidFill>
                <a:sysClr val="windowText" lastClr="000000"/>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Hochschulen'!$J$37:$O$37</c:f>
              <c:numCache>
                <c:formatCode>General</c:formatCode>
                <c:ptCount val="6"/>
                <c:pt idx="5" formatCode="0">
                  <c:v>35.124123279299205</c:v>
                </c:pt>
              </c:numCache>
            </c:numRef>
          </c:val>
          <c:extLst>
            <c:ext xmlns:c16="http://schemas.microsoft.com/office/drawing/2014/chart" uri="{C3380CC4-5D6E-409C-BE32-E72D297353CC}">
              <c16:uniqueId val="{00000002-6E0B-498A-BDF6-27AA2B7EF13A}"/>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Hochschulen'!$J$39:$O$39</c:f>
              <c:numCache>
                <c:formatCode>0</c:formatCode>
                <c:ptCount val="6"/>
                <c:pt idx="0">
                  <c:v>34.819343242457833</c:v>
                </c:pt>
                <c:pt idx="1">
                  <c:v>34.819343242457833</c:v>
                </c:pt>
                <c:pt idx="2" formatCode="General">
                  <c:v>34.819343242457833</c:v>
                </c:pt>
                <c:pt idx="3" formatCode="General">
                  <c:v>34.819343242457833</c:v>
                </c:pt>
                <c:pt idx="4" formatCode="General">
                  <c:v>34.819343242457833</c:v>
                </c:pt>
                <c:pt idx="5" formatCode="General">
                  <c:v>34.819343242457833</c:v>
                </c:pt>
              </c:numCache>
            </c:numRef>
          </c:val>
          <c:smooth val="0"/>
          <c:extLst>
            <c:ext xmlns:c16="http://schemas.microsoft.com/office/drawing/2014/chart" uri="{C3380CC4-5D6E-409C-BE32-E72D297353CC}">
              <c16:uniqueId val="{00000003-6E0B-498A-BDF6-27AA2B7EF13A}"/>
            </c:ext>
          </c:extLst>
        </c:ser>
        <c:ser>
          <c:idx val="2"/>
          <c:order val="2"/>
          <c:tx>
            <c:v>Durchschnitt West</c:v>
          </c:tx>
          <c:spPr>
            <a:ln w="15875" cap="rnd">
              <a:solidFill>
                <a:schemeClr val="accent3"/>
              </a:solidFill>
              <a:round/>
            </a:ln>
            <a:effectLst/>
          </c:spPr>
          <c:marker>
            <c:symbol val="none"/>
          </c:marker>
          <c:val>
            <c:numRef>
              <c:f>'Abb Hochschulen'!$J$40:$Y$40</c:f>
              <c:numCache>
                <c:formatCode>General</c:formatCode>
                <c:ptCount val="16"/>
                <c:pt idx="6">
                  <c:v>36.317338770800021</c:v>
                </c:pt>
                <c:pt idx="7">
                  <c:v>36.317338770800021</c:v>
                </c:pt>
                <c:pt idx="8">
                  <c:v>36.317338770800021</c:v>
                </c:pt>
                <c:pt idx="9">
                  <c:v>36.317338770800021</c:v>
                </c:pt>
                <c:pt idx="10">
                  <c:v>36.317338770800021</c:v>
                </c:pt>
                <c:pt idx="11">
                  <c:v>36.317338770800021</c:v>
                </c:pt>
                <c:pt idx="12">
                  <c:v>36.317338770800021</c:v>
                </c:pt>
                <c:pt idx="13">
                  <c:v>36.317338770800021</c:v>
                </c:pt>
                <c:pt idx="14">
                  <c:v>36.317338770800021</c:v>
                </c:pt>
                <c:pt idx="15">
                  <c:v>36.317338770800021</c:v>
                </c:pt>
              </c:numCache>
            </c:numRef>
          </c:val>
          <c:smooth val="0"/>
          <c:extLst>
            <c:ext xmlns:c16="http://schemas.microsoft.com/office/drawing/2014/chart" uri="{C3380CC4-5D6E-409C-BE32-E72D297353CC}">
              <c16:uniqueId val="{00000004-6E0B-498A-BDF6-27AA2B7EF13A}"/>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Hochschulen'!$I$45</c:f>
          <c:strCache>
            <c:ptCount val="1"/>
            <c:pt idx="0">
              <c:v>Ausgaben der Hochschulen 2022 je Einwohner, Westdeutschland ohne Berlin=100, insg</c:v>
            </c:pt>
          </c:strCache>
        </c:strRef>
      </c:tx>
      <c:layout>
        <c:manualLayout>
          <c:xMode val="edge"/>
          <c:yMode val="edge"/>
          <c:x val="0.14424201018990276"/>
          <c:y val="1.2987012987012988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324675324675325"/>
          <c:w val="0.88043526450689269"/>
          <c:h val="0.47353035416027545"/>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Hochschulen'!$J$46:$N$46</c:f>
              <c:numCache>
                <c:formatCode>General</c:formatCode>
                <c:ptCount val="5"/>
                <c:pt idx="0">
                  <c:v>38.459888146769799</c:v>
                </c:pt>
                <c:pt idx="1">
                  <c:v>112.50427238465446</c:v>
                </c:pt>
                <c:pt idx="2">
                  <c:v>107.30760002358255</c:v>
                </c:pt>
                <c:pt idx="3">
                  <c:v>106.64607109972557</c:v>
                </c:pt>
                <c:pt idx="4">
                  <c:v>109.95472573277216</c:v>
                </c:pt>
              </c:numCache>
            </c:numRef>
          </c:val>
          <c:extLst>
            <c:ext xmlns:c16="http://schemas.microsoft.com/office/drawing/2014/chart" uri="{C3380CC4-5D6E-409C-BE32-E72D297353CC}">
              <c16:uniqueId val="{00000000-291B-410E-9271-C615B4714A2F}"/>
            </c:ext>
          </c:extLst>
        </c:ser>
        <c:ser>
          <c:idx val="3"/>
          <c:order val="3"/>
          <c:spPr>
            <a:solidFill>
              <a:srgbClr val="156082"/>
            </a:solidFill>
            <a:ln w="9525">
              <a:solidFill>
                <a:sysClr val="windowText" lastClr="000000"/>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Hochschulen'!$J$48:$Y$48</c:f>
              <c:numCache>
                <c:formatCode>General</c:formatCode>
                <c:ptCount val="16"/>
                <c:pt idx="6" formatCode="0">
                  <c:v>107.32208230599294</c:v>
                </c:pt>
                <c:pt idx="7" formatCode="0">
                  <c:v>100.99821770641684</c:v>
                </c:pt>
                <c:pt idx="8" formatCode="0">
                  <c:v>101.95399246844148</c:v>
                </c:pt>
                <c:pt idx="9" formatCode="0">
                  <c:v>175.05608083942113</c:v>
                </c:pt>
                <c:pt idx="10" formatCode="0">
                  <c:v>96.418162679207967</c:v>
                </c:pt>
                <c:pt idx="11" formatCode="0">
                  <c:v>75.275402938178161</c:v>
                </c:pt>
                <c:pt idx="12" formatCode="0">
                  <c:v>105.40002105174133</c:v>
                </c:pt>
                <c:pt idx="13" formatCode="0">
                  <c:v>68.080688266212064</c:v>
                </c:pt>
                <c:pt idx="14" formatCode="0">
                  <c:v>128.33240447569668</c:v>
                </c:pt>
                <c:pt idx="15" formatCode="0">
                  <c:v>97.264394820202824</c:v>
                </c:pt>
              </c:numCache>
            </c:numRef>
          </c:val>
          <c:extLst>
            <c:ext xmlns:c16="http://schemas.microsoft.com/office/drawing/2014/chart" uri="{C3380CC4-5D6E-409C-BE32-E72D297353CC}">
              <c16:uniqueId val="{00000001-291B-410E-9271-C615B4714A2F}"/>
            </c:ext>
          </c:extLst>
        </c:ser>
        <c:ser>
          <c:idx val="4"/>
          <c:order val="4"/>
          <c:spPr>
            <a:pattFill prst="wdUpDiag">
              <a:fgClr>
                <a:srgbClr val="FFC000"/>
              </a:fgClr>
              <a:bgClr>
                <a:srgbClr val="156082"/>
              </a:bgClr>
            </a:pattFill>
            <a:ln w="9525">
              <a:solidFill>
                <a:sysClr val="windowText" lastClr="000000"/>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Hochschulen'!$J$47:$O$47</c:f>
              <c:numCache>
                <c:formatCode>General</c:formatCode>
                <c:ptCount val="6"/>
                <c:pt idx="5">
                  <c:v>150.03957012202102</c:v>
                </c:pt>
              </c:numCache>
            </c:numRef>
          </c:val>
          <c:extLst>
            <c:ext xmlns:c16="http://schemas.microsoft.com/office/drawing/2014/chart" uri="{C3380CC4-5D6E-409C-BE32-E72D297353CC}">
              <c16:uniqueId val="{00000002-291B-410E-9271-C615B4714A2F}"/>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Hochschulen'!$J$49:$O$49</c:f>
              <c:numCache>
                <c:formatCode>0.000</c:formatCode>
                <c:ptCount val="6"/>
                <c:pt idx="0">
                  <c:v>107.02762646450125</c:v>
                </c:pt>
                <c:pt idx="1">
                  <c:v>107.02762646450125</c:v>
                </c:pt>
                <c:pt idx="2" formatCode="General">
                  <c:v>107.02762646450125</c:v>
                </c:pt>
                <c:pt idx="3" formatCode="General">
                  <c:v>107.02762646450125</c:v>
                </c:pt>
                <c:pt idx="4" formatCode="General">
                  <c:v>107.02762646450125</c:v>
                </c:pt>
                <c:pt idx="5" formatCode="General">
                  <c:v>107.02762646450125</c:v>
                </c:pt>
              </c:numCache>
            </c:numRef>
          </c:val>
          <c:smooth val="0"/>
          <c:extLst>
            <c:ext xmlns:c16="http://schemas.microsoft.com/office/drawing/2014/chart" uri="{C3380CC4-5D6E-409C-BE32-E72D297353CC}">
              <c16:uniqueId val="{00000003-291B-410E-9271-C615B4714A2F}"/>
            </c:ext>
          </c:extLst>
        </c:ser>
        <c:ser>
          <c:idx val="2"/>
          <c:order val="2"/>
          <c:tx>
            <c:v>Durchschnitt West</c:v>
          </c:tx>
          <c:spPr>
            <a:ln w="15875" cap="rnd">
              <a:solidFill>
                <a:srgbClr val="0E2841">
                  <a:lumMod val="75000"/>
                  <a:lumOff val="25000"/>
                </a:srgbClr>
              </a:solidFill>
              <a:round/>
            </a:ln>
            <a:effectLst/>
          </c:spPr>
          <c:marker>
            <c:symbol val="none"/>
          </c:marker>
          <c:val>
            <c:numRef>
              <c:f>'Abb Hochschulen'!$J$50:$Y$50</c:f>
              <c:numCache>
                <c:formatCode>General</c:formatCode>
                <c:ptCount val="16"/>
                <c:pt idx="6" formatCode="0.000">
                  <c:v>100</c:v>
                </c:pt>
                <c:pt idx="7" formatCode="0.000">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291B-410E-9271-C615B4714A2F}"/>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Hochschulen'!$I$52</c:f>
          <c:strCache>
            <c:ptCount val="1"/>
            <c:pt idx="0">
              <c:v>Ausgaben der Hochschulen 2022 je Einwohner, Westdeutschland ohne Berlin=100, MINT-Fächer</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Hochschulen'!$J$53:$N$53</c:f>
              <c:numCache>
                <c:formatCode>General</c:formatCode>
                <c:ptCount val="5"/>
                <c:pt idx="0">
                  <c:v>53.038430055332654</c:v>
                </c:pt>
                <c:pt idx="1">
                  <c:v>77.811318578778838</c:v>
                </c:pt>
                <c:pt idx="2">
                  <c:v>158.06432219940035</c:v>
                </c:pt>
                <c:pt idx="3">
                  <c:v>70.883295778636608</c:v>
                </c:pt>
                <c:pt idx="4">
                  <c:v>100.11523654705434</c:v>
                </c:pt>
              </c:numCache>
            </c:numRef>
          </c:val>
          <c:extLst>
            <c:ext xmlns:c16="http://schemas.microsoft.com/office/drawing/2014/chart" uri="{C3380CC4-5D6E-409C-BE32-E72D297353CC}">
              <c16:uniqueId val="{00000000-42AB-4116-848D-DC2D9A7C9135}"/>
            </c:ext>
          </c:extLst>
        </c:ser>
        <c:ser>
          <c:idx val="4"/>
          <c:order val="1"/>
          <c:spPr>
            <a:pattFill prst="wdUpDiag">
              <a:fgClr>
                <a:srgbClr val="FFC000"/>
              </a:fgClr>
              <a:bgClr>
                <a:srgbClr val="156082"/>
              </a:bgClr>
            </a:pattFill>
            <a:ln w="9525">
              <a:solidFill>
                <a:sysClr val="windowText" lastClr="000000"/>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Hochschulen'!$J$54:$O$54</c:f>
              <c:numCache>
                <c:formatCode>General</c:formatCode>
                <c:ptCount val="6"/>
                <c:pt idx="5">
                  <c:v>124.84695151807507</c:v>
                </c:pt>
              </c:numCache>
            </c:numRef>
          </c:val>
          <c:extLst>
            <c:ext xmlns:c16="http://schemas.microsoft.com/office/drawing/2014/chart" uri="{C3380CC4-5D6E-409C-BE32-E72D297353CC}">
              <c16:uniqueId val="{00000001-42AB-4116-848D-DC2D9A7C9135}"/>
            </c:ext>
          </c:extLst>
        </c:ser>
        <c:ser>
          <c:idx val="3"/>
          <c:order val="2"/>
          <c:spPr>
            <a:solidFill>
              <a:srgbClr val="156082"/>
            </a:solidFill>
            <a:ln w="9525">
              <a:solidFill>
                <a:sysClr val="windowText" lastClr="000000"/>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Hochschulen'!$J$55:$Y$55</c:f>
              <c:numCache>
                <c:formatCode>General</c:formatCode>
                <c:ptCount val="16"/>
                <c:pt idx="6">
                  <c:v>112.22671416471933</c:v>
                </c:pt>
                <c:pt idx="7">
                  <c:v>106.23847607595384</c:v>
                </c:pt>
                <c:pt idx="8">
                  <c:v>204.98570800835884</c:v>
                </c:pt>
                <c:pt idx="9">
                  <c:v>172.51880026424686</c:v>
                </c:pt>
                <c:pt idx="10">
                  <c:v>91.837382073297476</c:v>
                </c:pt>
                <c:pt idx="11">
                  <c:v>85.693335960462932</c:v>
                </c:pt>
                <c:pt idx="12">
                  <c:v>101.92865392514597</c:v>
                </c:pt>
                <c:pt idx="13">
                  <c:v>72.011762434701708</c:v>
                </c:pt>
                <c:pt idx="14">
                  <c:v>68.780609729767576</c:v>
                </c:pt>
                <c:pt idx="15">
                  <c:v>49.648633683194355</c:v>
                </c:pt>
              </c:numCache>
            </c:numRef>
          </c:val>
          <c:extLst>
            <c:ext xmlns:c16="http://schemas.microsoft.com/office/drawing/2014/chart" uri="{C3380CC4-5D6E-409C-BE32-E72D297353CC}">
              <c16:uniqueId val="{00000002-42AB-4116-848D-DC2D9A7C9135}"/>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rgbClr val="E97132"/>
              </a:solidFill>
              <a:round/>
            </a:ln>
            <a:effectLst/>
          </c:spPr>
          <c:marker>
            <c:symbol val="none"/>
          </c:marker>
          <c:val>
            <c:numRef>
              <c:f>'Abb Hochschulen'!$J$56:$O$56</c:f>
              <c:numCache>
                <c:formatCode>General</c:formatCode>
                <c:ptCount val="6"/>
                <c:pt idx="0">
                  <c:v>106.7207451352662</c:v>
                </c:pt>
                <c:pt idx="1">
                  <c:v>106.7207451352662</c:v>
                </c:pt>
                <c:pt idx="2">
                  <c:v>106.7207451352662</c:v>
                </c:pt>
                <c:pt idx="3">
                  <c:v>106.7207451352662</c:v>
                </c:pt>
                <c:pt idx="4">
                  <c:v>106.7207451352662</c:v>
                </c:pt>
                <c:pt idx="5">
                  <c:v>106.7207451352662</c:v>
                </c:pt>
              </c:numCache>
            </c:numRef>
          </c:val>
          <c:smooth val="0"/>
          <c:extLst>
            <c:ext xmlns:c16="http://schemas.microsoft.com/office/drawing/2014/chart" uri="{C3380CC4-5D6E-409C-BE32-E72D297353CC}">
              <c16:uniqueId val="{00000003-42AB-4116-848D-DC2D9A7C9135}"/>
            </c:ext>
          </c:extLst>
        </c:ser>
        <c:ser>
          <c:idx val="2"/>
          <c:order val="4"/>
          <c:tx>
            <c:v>Durchschnitt West</c:v>
          </c:tx>
          <c:spPr>
            <a:ln w="15875" cap="rnd">
              <a:solidFill>
                <a:srgbClr val="0E2841">
                  <a:lumMod val="75000"/>
                  <a:lumOff val="25000"/>
                </a:srgbClr>
              </a:solidFill>
              <a:round/>
            </a:ln>
            <a:effectLst/>
          </c:spPr>
          <c:marker>
            <c:symbol val="none"/>
          </c:marker>
          <c:val>
            <c:numRef>
              <c:f>'Abb Hochschulen'!$J$57:$Y$57</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42AB-4116-848D-DC2D9A7C9135}"/>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Wirtschaftswachstum'!$I$59</c:f>
          <c:strCache>
            <c:ptCount val="1"/>
            <c:pt idx="0">
              <c:v>Veränderungsrate Totale Faktorproduktivität, real, ø 2019-2021</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Wirtschaftswachstum'!$J$60:$N$60</c:f>
              <c:numCache>
                <c:formatCode>General</c:formatCode>
                <c:ptCount val="5"/>
                <c:pt idx="0">
                  <c:v>-2.2623230624237607</c:v>
                </c:pt>
                <c:pt idx="1">
                  <c:v>-2.758985707723852</c:v>
                </c:pt>
                <c:pt idx="2">
                  <c:v>-5.8170300070642611E-2</c:v>
                </c:pt>
                <c:pt idx="3">
                  <c:v>-2.7385346853854315</c:v>
                </c:pt>
                <c:pt idx="4">
                  <c:v>0.30273079340645381</c:v>
                </c:pt>
              </c:numCache>
            </c:numRef>
          </c:val>
          <c:extLst>
            <c:ext xmlns:c16="http://schemas.microsoft.com/office/drawing/2014/chart" uri="{C3380CC4-5D6E-409C-BE32-E72D297353CC}">
              <c16:uniqueId val="{00000000-631F-4584-9959-652837454262}"/>
            </c:ext>
          </c:extLst>
        </c:ser>
        <c:ser>
          <c:idx val="4"/>
          <c:order val="1"/>
          <c:spPr>
            <a:pattFill prst="wdUpDiag">
              <a:fgClr>
                <a:srgbClr val="FFC000"/>
              </a:fgClr>
              <a:bgClr>
                <a:srgbClr val="156082"/>
              </a:bgClr>
            </a:pattFill>
            <a:ln>
              <a:solidFill>
                <a:sysClr val="windowText" lastClr="000000"/>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Wirtschaftswachstum'!$J$61:$O$61</c:f>
              <c:numCache>
                <c:formatCode>General</c:formatCode>
                <c:ptCount val="6"/>
                <c:pt idx="5">
                  <c:v>3.9624672152708058</c:v>
                </c:pt>
              </c:numCache>
            </c:numRef>
          </c:val>
          <c:extLst>
            <c:ext xmlns:c16="http://schemas.microsoft.com/office/drawing/2014/chart" uri="{C3380CC4-5D6E-409C-BE32-E72D297353CC}">
              <c16:uniqueId val="{00000001-631F-4584-9959-652837454262}"/>
            </c:ext>
          </c:extLst>
        </c:ser>
        <c:ser>
          <c:idx val="3"/>
          <c:order val="2"/>
          <c:spPr>
            <a:solidFill>
              <a:srgbClr val="156082"/>
            </a:solidFill>
            <a:ln>
              <a:solidFill>
                <a:sysClr val="windowText" lastClr="000000"/>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Wirtschaftswachstum'!$J$62:$Y$62</c:f>
              <c:numCache>
                <c:formatCode>General</c:formatCode>
                <c:ptCount val="16"/>
                <c:pt idx="6">
                  <c:v>-1.2907240361977159</c:v>
                </c:pt>
                <c:pt idx="7">
                  <c:v>-1.075710844887908</c:v>
                </c:pt>
                <c:pt idx="8">
                  <c:v>-1.0857352178757509</c:v>
                </c:pt>
                <c:pt idx="9">
                  <c:v>-0.32987634974509206</c:v>
                </c:pt>
                <c:pt idx="10">
                  <c:v>0.52985418174016274</c:v>
                </c:pt>
                <c:pt idx="11">
                  <c:v>-1.5509810111259412</c:v>
                </c:pt>
                <c:pt idx="12">
                  <c:v>0.51710254470566497</c:v>
                </c:pt>
                <c:pt idx="13">
                  <c:v>1.1907136196403343</c:v>
                </c:pt>
                <c:pt idx="14">
                  <c:v>-0.91139078185017297</c:v>
                </c:pt>
                <c:pt idx="15">
                  <c:v>-2.2585932549672947</c:v>
                </c:pt>
              </c:numCache>
            </c:numRef>
          </c:val>
          <c:extLst>
            <c:ext xmlns:c16="http://schemas.microsoft.com/office/drawing/2014/chart" uri="{C3380CC4-5D6E-409C-BE32-E72D297353CC}">
              <c16:uniqueId val="{00000002-631F-4584-9959-652837454262}"/>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Wirtschaftswachstum'!$J$63:$O$63</c:f>
              <c:numCache>
                <c:formatCode>General</c:formatCode>
                <c:ptCount val="6"/>
                <c:pt idx="0">
                  <c:v>0.32413393115785993</c:v>
                </c:pt>
                <c:pt idx="1">
                  <c:v>0.32413393115785993</c:v>
                </c:pt>
                <c:pt idx="2">
                  <c:v>0.32413393115785993</c:v>
                </c:pt>
                <c:pt idx="3">
                  <c:v>0.32413393115785993</c:v>
                </c:pt>
                <c:pt idx="4">
                  <c:v>0.32413393115785993</c:v>
                </c:pt>
                <c:pt idx="5">
                  <c:v>0.32413393115785993</c:v>
                </c:pt>
              </c:numCache>
            </c:numRef>
          </c:val>
          <c:smooth val="0"/>
          <c:extLst>
            <c:ext xmlns:c16="http://schemas.microsoft.com/office/drawing/2014/chart" uri="{C3380CC4-5D6E-409C-BE32-E72D297353CC}">
              <c16:uniqueId val="{00000003-631F-4584-9959-652837454262}"/>
            </c:ext>
          </c:extLst>
        </c:ser>
        <c:ser>
          <c:idx val="2"/>
          <c:order val="4"/>
          <c:tx>
            <c:v>Durchschnitt West</c:v>
          </c:tx>
          <c:spPr>
            <a:ln w="15875" cap="rnd">
              <a:solidFill>
                <a:schemeClr val="accent3"/>
              </a:solidFill>
              <a:round/>
            </a:ln>
            <a:effectLst/>
          </c:spPr>
          <c:marker>
            <c:symbol val="none"/>
          </c:marker>
          <c:val>
            <c:numRef>
              <c:f>'Abb Wirtschaftswachstum'!$J$64:$Y$64</c:f>
              <c:numCache>
                <c:formatCode>General</c:formatCode>
                <c:ptCount val="16"/>
                <c:pt idx="6">
                  <c:v>-0.54994288815916548</c:v>
                </c:pt>
                <c:pt idx="7">
                  <c:v>-0.54994288815916548</c:v>
                </c:pt>
                <c:pt idx="8">
                  <c:v>-0.54994288815916548</c:v>
                </c:pt>
                <c:pt idx="9">
                  <c:v>-0.54994288815916548</c:v>
                </c:pt>
                <c:pt idx="10">
                  <c:v>-0.54994288815916548</c:v>
                </c:pt>
                <c:pt idx="11">
                  <c:v>-0.54994288815916548</c:v>
                </c:pt>
                <c:pt idx="12">
                  <c:v>-0.54994288815916548</c:v>
                </c:pt>
                <c:pt idx="13">
                  <c:v>-0.54994288815916548</c:v>
                </c:pt>
                <c:pt idx="14">
                  <c:v>-0.54994288815916548</c:v>
                </c:pt>
                <c:pt idx="15">
                  <c:v>-0.54994288815916548</c:v>
                </c:pt>
              </c:numCache>
            </c:numRef>
          </c:val>
          <c:smooth val="0"/>
          <c:extLst>
            <c:ext xmlns:c16="http://schemas.microsoft.com/office/drawing/2014/chart" uri="{C3380CC4-5D6E-409C-BE32-E72D297353CC}">
              <c16:uniqueId val="{00000004-631F-4584-9959-652837454262}"/>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4"/>
          <c:min val="-3"/>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Hochschulen'!$I$59</c:f>
          <c:strCache>
            <c:ptCount val="1"/>
            <c:pt idx="0">
              <c:v>Ausgaben der Hochschulen 2022 je Einwohner, Westdeutschland ohne Berlin=100, Humanmedizin</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Hochschulen'!$J$60:$N$60</c:f>
              <c:numCache>
                <c:formatCode>General</c:formatCode>
                <c:ptCount val="5"/>
                <c:pt idx="0">
                  <c:v>2.106678853492741</c:v>
                </c:pt>
                <c:pt idx="1">
                  <c:v>157.24397490367605</c:v>
                </c:pt>
                <c:pt idx="2">
                  <c:v>101.87035340592763</c:v>
                </c:pt>
                <c:pt idx="3">
                  <c:v>134.28035537564566</c:v>
                </c:pt>
                <c:pt idx="4">
                  <c:v>78.47421047516201</c:v>
                </c:pt>
              </c:numCache>
            </c:numRef>
          </c:val>
          <c:extLst>
            <c:ext xmlns:c16="http://schemas.microsoft.com/office/drawing/2014/chart" uri="{C3380CC4-5D6E-409C-BE32-E72D297353CC}">
              <c16:uniqueId val="{00000000-2090-47DF-A5D2-59AC1E60FA5D}"/>
            </c:ext>
          </c:extLst>
        </c:ser>
        <c:ser>
          <c:idx val="4"/>
          <c:order val="1"/>
          <c:spPr>
            <a:pattFill prst="wdUpDiag">
              <a:fgClr>
                <a:srgbClr val="FFC000"/>
              </a:fgClr>
              <a:bgClr>
                <a:srgbClr val="156082"/>
              </a:bgClr>
            </a:pattFill>
            <a:ln>
              <a:solidFill>
                <a:sysClr val="windowText" lastClr="000000"/>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Hochschulen'!$J$61:$O$61</c:f>
              <c:numCache>
                <c:formatCode>General</c:formatCode>
                <c:ptCount val="6"/>
                <c:pt idx="5">
                  <c:v>159.19537831262775</c:v>
                </c:pt>
              </c:numCache>
            </c:numRef>
          </c:val>
          <c:extLst>
            <c:ext xmlns:c16="http://schemas.microsoft.com/office/drawing/2014/chart" uri="{C3380CC4-5D6E-409C-BE32-E72D297353CC}">
              <c16:uniqueId val="{00000001-2090-47DF-A5D2-59AC1E60FA5D}"/>
            </c:ext>
          </c:extLst>
        </c:ser>
        <c:ser>
          <c:idx val="3"/>
          <c:order val="2"/>
          <c:spPr>
            <a:solidFill>
              <a:srgbClr val="156082"/>
            </a:solidFill>
            <a:ln>
              <a:solidFill>
                <a:sysClr val="windowText" lastClr="000000"/>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Hochschulen'!$J$62:$Y$62</c:f>
              <c:numCache>
                <c:formatCode>General</c:formatCode>
                <c:ptCount val="16"/>
                <c:pt idx="6">
                  <c:v>112.38135695232954</c:v>
                </c:pt>
                <c:pt idx="7">
                  <c:v>108.17944672558122</c:v>
                </c:pt>
                <c:pt idx="8">
                  <c:v>5.7159715691633073</c:v>
                </c:pt>
                <c:pt idx="9">
                  <c:v>188.93544288972024</c:v>
                </c:pt>
                <c:pt idx="10">
                  <c:v>80.393474651830672</c:v>
                </c:pt>
                <c:pt idx="11">
                  <c:v>64.543474877663385</c:v>
                </c:pt>
                <c:pt idx="12">
                  <c:v>100.82676137558559</c:v>
                </c:pt>
                <c:pt idx="13">
                  <c:v>62.14483146770349</c:v>
                </c:pt>
                <c:pt idx="14">
                  <c:v>180.21905442475875</c:v>
                </c:pt>
                <c:pt idx="15">
                  <c:v>142.08733935533496</c:v>
                </c:pt>
              </c:numCache>
            </c:numRef>
          </c:val>
          <c:extLst>
            <c:ext xmlns:c16="http://schemas.microsoft.com/office/drawing/2014/chart" uri="{C3380CC4-5D6E-409C-BE32-E72D297353CC}">
              <c16:uniqueId val="{00000002-2090-47DF-A5D2-59AC1E60FA5D}"/>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Hochschulen'!$J$63:$O$63</c:f>
              <c:numCache>
                <c:formatCode>General</c:formatCode>
                <c:ptCount val="6"/>
                <c:pt idx="0">
                  <c:v>106.10517715171903</c:v>
                </c:pt>
                <c:pt idx="1">
                  <c:v>106.10517715171903</c:v>
                </c:pt>
                <c:pt idx="2">
                  <c:v>106.10517715171903</c:v>
                </c:pt>
                <c:pt idx="3">
                  <c:v>106.10517715171903</c:v>
                </c:pt>
                <c:pt idx="4">
                  <c:v>106.10517715171903</c:v>
                </c:pt>
                <c:pt idx="5">
                  <c:v>106.10517715171903</c:v>
                </c:pt>
              </c:numCache>
            </c:numRef>
          </c:val>
          <c:smooth val="0"/>
          <c:extLst>
            <c:ext xmlns:c16="http://schemas.microsoft.com/office/drawing/2014/chart" uri="{C3380CC4-5D6E-409C-BE32-E72D297353CC}">
              <c16:uniqueId val="{00000003-2090-47DF-A5D2-59AC1E60FA5D}"/>
            </c:ext>
          </c:extLst>
        </c:ser>
        <c:ser>
          <c:idx val="2"/>
          <c:order val="4"/>
          <c:tx>
            <c:v>Durchschnitt West</c:v>
          </c:tx>
          <c:spPr>
            <a:ln w="15875" cap="rnd">
              <a:solidFill>
                <a:srgbClr val="0E2841">
                  <a:lumMod val="75000"/>
                  <a:lumOff val="25000"/>
                </a:srgbClr>
              </a:solidFill>
              <a:round/>
            </a:ln>
            <a:effectLst/>
          </c:spPr>
          <c:marker>
            <c:symbol val="none"/>
          </c:marker>
          <c:val>
            <c:numRef>
              <c:f>'Abb Hochschulen'!$J$64:$Y$64</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2090-47DF-A5D2-59AC1E60FA5D}"/>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Hochschulen'!$I$67</c:f>
          <c:strCache>
            <c:ptCount val="1"/>
            <c:pt idx="0">
              <c:v>Ausgaben der Hochschulen 2022 je Einwohner, Westdeutschland ohne Berlin=100, sonstige Fächer</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Hochschulen'!$J$68:$N$68</c:f>
              <c:numCache>
                <c:formatCode>General</c:formatCode>
                <c:ptCount val="5"/>
                <c:pt idx="0">
                  <c:v>83.872044850620568</c:v>
                </c:pt>
                <c:pt idx="1">
                  <c:v>65.153097835602352</c:v>
                </c:pt>
                <c:pt idx="2">
                  <c:v>89.342685079115086</c:v>
                </c:pt>
                <c:pt idx="3">
                  <c:v>84.70416882865149</c:v>
                </c:pt>
                <c:pt idx="4">
                  <c:v>160.72879732794843</c:v>
                </c:pt>
              </c:numCache>
            </c:numRef>
          </c:val>
          <c:extLst>
            <c:ext xmlns:c16="http://schemas.microsoft.com/office/drawing/2014/chart" uri="{C3380CC4-5D6E-409C-BE32-E72D297353CC}">
              <c16:uniqueId val="{00000000-891C-4E39-9CC4-3ED0FAE192FC}"/>
            </c:ext>
          </c:extLst>
        </c:ser>
        <c:ser>
          <c:idx val="4"/>
          <c:order val="1"/>
          <c:spPr>
            <a:pattFill prst="wdUpDiag">
              <a:fgClr>
                <a:srgbClr val="FFC000"/>
              </a:fgClr>
              <a:bgClr>
                <a:srgbClr val="156082"/>
              </a:bgClr>
            </a:pattFill>
            <a:ln>
              <a:solidFill>
                <a:sysClr val="windowText" lastClr="000000"/>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Hochschulen'!$J$69:$O$69</c:f>
              <c:numCache>
                <c:formatCode>General</c:formatCode>
                <c:ptCount val="6"/>
                <c:pt idx="5">
                  <c:v>149.57042272808147</c:v>
                </c:pt>
              </c:numCache>
            </c:numRef>
          </c:val>
          <c:extLst>
            <c:ext xmlns:c16="http://schemas.microsoft.com/office/drawing/2014/chart" uri="{C3380CC4-5D6E-409C-BE32-E72D297353CC}">
              <c16:uniqueId val="{00000001-891C-4E39-9CC4-3ED0FAE192FC}"/>
            </c:ext>
          </c:extLst>
        </c:ser>
        <c:ser>
          <c:idx val="3"/>
          <c:order val="2"/>
          <c:spPr>
            <a:solidFill>
              <a:srgbClr val="156082"/>
            </a:solidFill>
            <a:ln>
              <a:solidFill>
                <a:sysClr val="windowText" lastClr="000000"/>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Hochschulen'!$J$70:$Y$70</c:f>
              <c:numCache>
                <c:formatCode>General</c:formatCode>
                <c:ptCount val="16"/>
                <c:pt idx="6" formatCode="0.000000">
                  <c:v>97.468374282792723</c:v>
                </c:pt>
                <c:pt idx="7" formatCode="0.000000">
                  <c:v>87.889033334489241</c:v>
                </c:pt>
                <c:pt idx="8" formatCode="0.000000">
                  <c:v>189.3327844869836</c:v>
                </c:pt>
                <c:pt idx="9" formatCode="0.000000">
                  <c:v>156.17450208908542</c:v>
                </c:pt>
                <c:pt idx="10" formatCode="0.000000">
                  <c:v>122.04588544424853</c:v>
                </c:pt>
                <c:pt idx="11" formatCode="0.000000">
                  <c:v>85.565539327098122</c:v>
                </c:pt>
                <c:pt idx="12" formatCode="0.000000">
                  <c:v>113.81679998602876</c:v>
                </c:pt>
                <c:pt idx="13" formatCode="0.000000">
                  <c:v>74.705422176478294</c:v>
                </c:pt>
                <c:pt idx="14" formatCode="0.000000">
                  <c:v>83.262004123942219</c:v>
                </c:pt>
                <c:pt idx="15" formatCode="0.000000">
                  <c:v>56.378382640500327</c:v>
                </c:pt>
              </c:numCache>
            </c:numRef>
          </c:val>
          <c:extLst>
            <c:ext xmlns:c16="http://schemas.microsoft.com/office/drawing/2014/chart" uri="{C3380CC4-5D6E-409C-BE32-E72D297353CC}">
              <c16:uniqueId val="{00000002-891C-4E39-9CC4-3ED0FAE192FC}"/>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Hochschulen'!$J$71:$O$71</c:f>
              <c:numCache>
                <c:formatCode>General</c:formatCode>
                <c:ptCount val="6"/>
                <c:pt idx="0">
                  <c:v>108.5248803878218</c:v>
                </c:pt>
                <c:pt idx="1">
                  <c:v>108.5248803878218</c:v>
                </c:pt>
                <c:pt idx="2">
                  <c:v>108.5248803878218</c:v>
                </c:pt>
                <c:pt idx="3">
                  <c:v>108.5248803878218</c:v>
                </c:pt>
                <c:pt idx="4">
                  <c:v>108.5248803878218</c:v>
                </c:pt>
                <c:pt idx="5">
                  <c:v>108.5248803878218</c:v>
                </c:pt>
              </c:numCache>
            </c:numRef>
          </c:val>
          <c:smooth val="0"/>
          <c:extLst>
            <c:ext xmlns:c16="http://schemas.microsoft.com/office/drawing/2014/chart" uri="{C3380CC4-5D6E-409C-BE32-E72D297353CC}">
              <c16:uniqueId val="{00000003-891C-4E39-9CC4-3ED0FAE192FC}"/>
            </c:ext>
          </c:extLst>
        </c:ser>
        <c:ser>
          <c:idx val="2"/>
          <c:order val="4"/>
          <c:tx>
            <c:v>Durchschnitt West</c:v>
          </c:tx>
          <c:spPr>
            <a:ln w="15875" cap="rnd">
              <a:solidFill>
                <a:srgbClr val="0E2841">
                  <a:lumMod val="75000"/>
                  <a:lumOff val="25000"/>
                </a:srgbClr>
              </a:solidFill>
              <a:round/>
            </a:ln>
            <a:effectLst/>
          </c:spPr>
          <c:marker>
            <c:symbol val="none"/>
          </c:marker>
          <c:val>
            <c:numRef>
              <c:f>'Abb Hochschulen'!$J$72:$Y$72</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891C-4E39-9CC4-3ED0FAE192FC}"/>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Hochschulen'!$I$75</c:f>
          <c:strCache>
            <c:ptCount val="1"/>
            <c:pt idx="0">
              <c:v>Ausgaben der Hochschulen 2022 in % des BIP, insg</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Hochschulen'!$J$76:$N$76</c:f>
              <c:numCache>
                <c:formatCode>General</c:formatCode>
                <c:ptCount val="5"/>
                <c:pt idx="0">
                  <c:v>1.8313605546762188</c:v>
                </c:pt>
                <c:pt idx="1">
                  <c:v>5.4619452564753601</c:v>
                </c:pt>
                <c:pt idx="2">
                  <c:v>4.940352544966772</c:v>
                </c:pt>
                <c:pt idx="3">
                  <c:v>5.2230206186593895</c:v>
                </c:pt>
                <c:pt idx="4">
                  <c:v>5.4330892061640066</c:v>
                </c:pt>
              </c:numCache>
            </c:numRef>
          </c:val>
          <c:extLst>
            <c:ext xmlns:c16="http://schemas.microsoft.com/office/drawing/2014/chart" uri="{C3380CC4-5D6E-409C-BE32-E72D297353CC}">
              <c16:uniqueId val="{00000000-0A0B-42C1-AB9D-4D0EDD2BE3AF}"/>
            </c:ext>
          </c:extLst>
        </c:ser>
        <c:ser>
          <c:idx val="4"/>
          <c:order val="1"/>
          <c:spPr>
            <a:pattFill prst="wdUpDiag">
              <a:fgClr>
                <a:srgbClr val="FFC000"/>
              </a:fgClr>
              <a:bgClr>
                <a:srgbClr val="156082"/>
              </a:bgClr>
            </a:pattFill>
            <a:ln>
              <a:solidFill>
                <a:sysClr val="windowText" lastClr="000000"/>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Hochschulen'!$J$77:$O$77</c:f>
              <c:numCache>
                <c:formatCode>General</c:formatCode>
                <c:ptCount val="6"/>
                <c:pt idx="5">
                  <c:v>5.0417116403609255</c:v>
                </c:pt>
              </c:numCache>
            </c:numRef>
          </c:val>
          <c:extLst>
            <c:ext xmlns:c16="http://schemas.microsoft.com/office/drawing/2014/chart" uri="{C3380CC4-5D6E-409C-BE32-E72D297353CC}">
              <c16:uniqueId val="{00000001-0A0B-42C1-AB9D-4D0EDD2BE3AF}"/>
            </c:ext>
          </c:extLst>
        </c:ser>
        <c:ser>
          <c:idx val="3"/>
          <c:order val="2"/>
          <c:spPr>
            <a:solidFill>
              <a:srgbClr val="156082"/>
            </a:solidFill>
            <a:ln>
              <a:solidFill>
                <a:sysClr val="windowText" lastClr="000000"/>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Hochschulen'!$J$78:$Y$78</c:f>
              <c:numCache>
                <c:formatCode>General</c:formatCode>
                <c:ptCount val="16"/>
                <c:pt idx="6">
                  <c:v>3.3690465019389526</c:v>
                </c:pt>
                <c:pt idx="7">
                  <c:v>3.0906132393588575</c:v>
                </c:pt>
                <c:pt idx="8">
                  <c:v>2.9823461593666871</c:v>
                </c:pt>
                <c:pt idx="9">
                  <c:v>3.5139150129528471</c:v>
                </c:pt>
                <c:pt idx="10">
                  <c:v>3.0700421453672839</c:v>
                </c:pt>
                <c:pt idx="11">
                  <c:v>2.9541493642079093</c:v>
                </c:pt>
                <c:pt idx="12">
                  <c:v>3.9297505300417672</c:v>
                </c:pt>
                <c:pt idx="13">
                  <c:v>2.6539583788941337</c:v>
                </c:pt>
                <c:pt idx="14">
                  <c:v>5.1755000351032381</c:v>
                </c:pt>
                <c:pt idx="15">
                  <c:v>4.0703569842651408</c:v>
                </c:pt>
              </c:numCache>
            </c:numRef>
          </c:val>
          <c:extLst>
            <c:ext xmlns:c16="http://schemas.microsoft.com/office/drawing/2014/chart" uri="{C3380CC4-5D6E-409C-BE32-E72D297353CC}">
              <c16:uniqueId val="{00000002-0A0B-42C1-AB9D-4D0EDD2BE3AF}"/>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Hochschulen'!$J$79:$O$79</c:f>
              <c:numCache>
                <c:formatCode>General</c:formatCode>
                <c:ptCount val="6"/>
                <c:pt idx="0">
                  <c:v>4.6602432508605807</c:v>
                </c:pt>
                <c:pt idx="1">
                  <c:v>4.6602432508605807</c:v>
                </c:pt>
                <c:pt idx="2">
                  <c:v>4.6602432508605807</c:v>
                </c:pt>
                <c:pt idx="3">
                  <c:v>4.6602432508605807</c:v>
                </c:pt>
                <c:pt idx="4">
                  <c:v>4.6602432508605807</c:v>
                </c:pt>
                <c:pt idx="5">
                  <c:v>4.6602432508605807</c:v>
                </c:pt>
              </c:numCache>
            </c:numRef>
          </c:val>
          <c:smooth val="0"/>
          <c:extLst>
            <c:ext xmlns:c16="http://schemas.microsoft.com/office/drawing/2014/chart" uri="{C3380CC4-5D6E-409C-BE32-E72D297353CC}">
              <c16:uniqueId val="{00000003-0A0B-42C1-AB9D-4D0EDD2BE3AF}"/>
            </c:ext>
          </c:extLst>
        </c:ser>
        <c:ser>
          <c:idx val="2"/>
          <c:order val="4"/>
          <c:tx>
            <c:v>Durchschnitt West</c:v>
          </c:tx>
          <c:spPr>
            <a:ln w="15875" cap="rnd">
              <a:solidFill>
                <a:srgbClr val="156082"/>
              </a:solidFill>
              <a:round/>
            </a:ln>
            <a:effectLst/>
          </c:spPr>
          <c:marker>
            <c:symbol val="none"/>
          </c:marker>
          <c:val>
            <c:numRef>
              <c:f>'Abb Hochschulen'!$J$80:$Y$80</c:f>
              <c:numCache>
                <c:formatCode>General</c:formatCode>
                <c:ptCount val="16"/>
                <c:pt idx="6">
                  <c:v>3.382842919128533</c:v>
                </c:pt>
                <c:pt idx="7">
                  <c:v>3.382842919128533</c:v>
                </c:pt>
                <c:pt idx="8">
                  <c:v>3.382842919128533</c:v>
                </c:pt>
                <c:pt idx="9">
                  <c:v>3.382842919128533</c:v>
                </c:pt>
                <c:pt idx="10">
                  <c:v>3.382842919128533</c:v>
                </c:pt>
                <c:pt idx="11">
                  <c:v>3.382842919128533</c:v>
                </c:pt>
                <c:pt idx="12">
                  <c:v>3.382842919128533</c:v>
                </c:pt>
                <c:pt idx="13">
                  <c:v>3.382842919128533</c:v>
                </c:pt>
                <c:pt idx="14">
                  <c:v>3.382842919128533</c:v>
                </c:pt>
                <c:pt idx="15">
                  <c:v>3.382842919128533</c:v>
                </c:pt>
              </c:numCache>
            </c:numRef>
          </c:val>
          <c:smooth val="0"/>
          <c:extLst>
            <c:ext xmlns:c16="http://schemas.microsoft.com/office/drawing/2014/chart" uri="{C3380CC4-5D6E-409C-BE32-E72D297353CC}">
              <c16:uniqueId val="{00000004-0A0B-42C1-AB9D-4D0EDD2BE3AF}"/>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Hochschulen'!$I$83</c:f>
          <c:strCache>
            <c:ptCount val="1"/>
            <c:pt idx="0">
              <c:v>Ausgaben der Hochschulen 2022 in % des BIP, MINT-Fächer</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rgbClr val="0E2841">
                  <a:lumMod val="75000"/>
                  <a:lumOff val="25000"/>
                </a:srgbClr>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Hochschulen'!$J$84:$N$84</c:f>
              <c:numCache>
                <c:formatCode>General</c:formatCode>
                <c:ptCount val="5"/>
                <c:pt idx="0">
                  <c:v>0.43437671495537983</c:v>
                </c:pt>
                <c:pt idx="1">
                  <c:v>0.64972733697147533</c:v>
                </c:pt>
                <c:pt idx="2">
                  <c:v>1.2516167028625607</c:v>
                </c:pt>
                <c:pt idx="3">
                  <c:v>0.59707765616460118</c:v>
                </c:pt>
                <c:pt idx="4">
                  <c:v>0.85083069875554795</c:v>
                </c:pt>
              </c:numCache>
            </c:numRef>
          </c:val>
          <c:extLst>
            <c:ext xmlns:c16="http://schemas.microsoft.com/office/drawing/2014/chart" uri="{C3380CC4-5D6E-409C-BE32-E72D297353CC}">
              <c16:uniqueId val="{00000000-2B10-4056-B5E5-994CC2514D18}"/>
            </c:ext>
          </c:extLst>
        </c:ser>
        <c:ser>
          <c:idx val="4"/>
          <c:order val="1"/>
          <c:spPr>
            <a:pattFill prst="wdUpDiag">
              <a:fgClr>
                <a:srgbClr val="FFC000"/>
              </a:fgClr>
              <a:bgClr>
                <a:srgbClr val="156082"/>
              </a:bgClr>
            </a:pattFill>
            <a:ln>
              <a:solidFill>
                <a:sysClr val="windowText" lastClr="000000"/>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Hochschulen'!$J$85:$O$85</c:f>
              <c:numCache>
                <c:formatCode>General</c:formatCode>
                <c:ptCount val="6"/>
                <c:pt idx="5">
                  <c:v>0.72153959954509939</c:v>
                </c:pt>
              </c:numCache>
            </c:numRef>
          </c:val>
          <c:extLst>
            <c:ext xmlns:c16="http://schemas.microsoft.com/office/drawing/2014/chart" uri="{C3380CC4-5D6E-409C-BE32-E72D297353CC}">
              <c16:uniqueId val="{00000001-2B10-4056-B5E5-994CC2514D18}"/>
            </c:ext>
          </c:extLst>
        </c:ser>
        <c:ser>
          <c:idx val="3"/>
          <c:order val="2"/>
          <c:spPr>
            <a:solidFill>
              <a:srgbClr val="156082"/>
            </a:solidFill>
            <a:ln>
              <a:solidFill>
                <a:sysClr val="windowText" lastClr="000000"/>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Hochschulen'!$J$86:$Y$86</c:f>
              <c:numCache>
                <c:formatCode>General</c:formatCode>
                <c:ptCount val="16"/>
                <c:pt idx="6">
                  <c:v>0.60593243408991559</c:v>
                </c:pt>
                <c:pt idx="7">
                  <c:v>0.55914290739519945</c:v>
                </c:pt>
                <c:pt idx="8">
                  <c:v>1.0313057346465908</c:v>
                </c:pt>
                <c:pt idx="9">
                  <c:v>0.59560799503409689</c:v>
                </c:pt>
                <c:pt idx="10">
                  <c:v>0.50293865784464786</c:v>
                </c:pt>
                <c:pt idx="11">
                  <c:v>0.57841087262679669</c:v>
                </c:pt>
                <c:pt idx="12">
                  <c:v>0.65362794219873144</c:v>
                </c:pt>
                <c:pt idx="13">
                  <c:v>0.48281821641989014</c:v>
                </c:pt>
                <c:pt idx="14">
                  <c:v>0.47708091457986812</c:v>
                </c:pt>
                <c:pt idx="15">
                  <c:v>0.35735177993460082</c:v>
                </c:pt>
              </c:numCache>
            </c:numRef>
          </c:val>
          <c:extLst>
            <c:ext xmlns:c16="http://schemas.microsoft.com/office/drawing/2014/chart" uri="{C3380CC4-5D6E-409C-BE32-E72D297353CC}">
              <c16:uniqueId val="{00000002-2B10-4056-B5E5-994CC2514D18}"/>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Hochschulen'!$J$87:$O$87</c:f>
              <c:numCache>
                <c:formatCode>General</c:formatCode>
                <c:ptCount val="6"/>
                <c:pt idx="0">
                  <c:v>0.79922963334112218</c:v>
                </c:pt>
                <c:pt idx="1">
                  <c:v>0.79922963334112218</c:v>
                </c:pt>
                <c:pt idx="2">
                  <c:v>0.79922963334112218</c:v>
                </c:pt>
                <c:pt idx="3">
                  <c:v>0.79922963334112218</c:v>
                </c:pt>
                <c:pt idx="4">
                  <c:v>0.79922963334112218</c:v>
                </c:pt>
                <c:pt idx="5">
                  <c:v>0.79922963334112218</c:v>
                </c:pt>
              </c:numCache>
            </c:numRef>
          </c:val>
          <c:smooth val="0"/>
          <c:extLst>
            <c:ext xmlns:c16="http://schemas.microsoft.com/office/drawing/2014/chart" uri="{C3380CC4-5D6E-409C-BE32-E72D297353CC}">
              <c16:uniqueId val="{00000003-2B10-4056-B5E5-994CC2514D18}"/>
            </c:ext>
          </c:extLst>
        </c:ser>
        <c:ser>
          <c:idx val="2"/>
          <c:order val="4"/>
          <c:tx>
            <c:v>Durchschnitt West</c:v>
          </c:tx>
          <c:spPr>
            <a:ln w="15875" cap="rnd">
              <a:solidFill>
                <a:srgbClr val="0E2841">
                  <a:lumMod val="75000"/>
                  <a:lumOff val="25000"/>
                </a:srgbClr>
              </a:solidFill>
              <a:round/>
            </a:ln>
            <a:effectLst/>
          </c:spPr>
          <c:marker>
            <c:symbol val="none"/>
          </c:marker>
          <c:val>
            <c:numRef>
              <c:f>'Abb Hochschulen'!$J$88:$Y$88</c:f>
              <c:numCache>
                <c:formatCode>General</c:formatCode>
                <c:ptCount val="16"/>
                <c:pt idx="6">
                  <c:v>0.58182431812544388</c:v>
                </c:pt>
                <c:pt idx="7">
                  <c:v>0.58182431812544388</c:v>
                </c:pt>
                <c:pt idx="8">
                  <c:v>0.58182431812544388</c:v>
                </c:pt>
                <c:pt idx="9">
                  <c:v>0.58182431812544388</c:v>
                </c:pt>
                <c:pt idx="10">
                  <c:v>0.58182431812544388</c:v>
                </c:pt>
                <c:pt idx="11">
                  <c:v>0.58182431812544388</c:v>
                </c:pt>
                <c:pt idx="12">
                  <c:v>0.58182431812544388</c:v>
                </c:pt>
                <c:pt idx="13">
                  <c:v>0.58182431812544388</c:v>
                </c:pt>
                <c:pt idx="14">
                  <c:v>0.58182431812544388</c:v>
                </c:pt>
                <c:pt idx="15">
                  <c:v>0.58182431812544388</c:v>
                </c:pt>
              </c:numCache>
            </c:numRef>
          </c:val>
          <c:smooth val="0"/>
          <c:extLst>
            <c:ext xmlns:c16="http://schemas.microsoft.com/office/drawing/2014/chart" uri="{C3380CC4-5D6E-409C-BE32-E72D297353CC}">
              <c16:uniqueId val="{00000004-2B10-4056-B5E5-994CC2514D18}"/>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0.25"/>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Hochschulen'!$I$91</c:f>
          <c:strCache>
            <c:ptCount val="1"/>
            <c:pt idx="0">
              <c:v>Ausgaben der Hochschulen 2022 in % des BIP, Humanmedizin</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rgbClr val="0E2841"/>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Hochschulen'!$J$92:$N$92</c:f>
              <c:numCache>
                <c:formatCode>General</c:formatCode>
                <c:ptCount val="5"/>
                <c:pt idx="0">
                  <c:v>4.9208102818107106E-2</c:v>
                </c:pt>
                <c:pt idx="1">
                  <c:v>3.744766888314202</c:v>
                </c:pt>
                <c:pt idx="2">
                  <c:v>2.3006349815718141</c:v>
                </c:pt>
                <c:pt idx="3">
                  <c:v>3.225981023962941</c:v>
                </c:pt>
                <c:pt idx="4">
                  <c:v>1.9020955862789524</c:v>
                </c:pt>
              </c:numCache>
            </c:numRef>
          </c:val>
          <c:extLst>
            <c:ext xmlns:c16="http://schemas.microsoft.com/office/drawing/2014/chart" uri="{C3380CC4-5D6E-409C-BE32-E72D297353CC}">
              <c16:uniqueId val="{00000000-4CE4-46BD-AE6B-6800BC643BF9}"/>
            </c:ext>
          </c:extLst>
        </c:ser>
        <c:ser>
          <c:idx val="4"/>
          <c:order val="1"/>
          <c:spPr>
            <a:pattFill prst="wdUpDiag">
              <a:fgClr>
                <a:srgbClr val="FFC000"/>
              </a:fgClr>
              <a:bgClr>
                <a:srgbClr val="156082"/>
              </a:bgClr>
            </a:pattFill>
            <a:ln>
              <a:solidFill>
                <a:srgbClr val="0E2841"/>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Hochschulen'!$J$93:$O$93</c:f>
              <c:numCache>
                <c:formatCode>General</c:formatCode>
                <c:ptCount val="6"/>
                <c:pt idx="5">
                  <c:v>2.6240680502822036</c:v>
                </c:pt>
              </c:numCache>
            </c:numRef>
          </c:val>
          <c:extLst>
            <c:ext xmlns:c16="http://schemas.microsoft.com/office/drawing/2014/chart" uri="{C3380CC4-5D6E-409C-BE32-E72D297353CC}">
              <c16:uniqueId val="{00000001-4CE4-46BD-AE6B-6800BC643BF9}"/>
            </c:ext>
          </c:extLst>
        </c:ser>
        <c:ser>
          <c:idx val="3"/>
          <c:order val="2"/>
          <c:spPr>
            <a:solidFill>
              <a:srgbClr val="156082"/>
            </a:solidFill>
            <a:ln>
              <a:solidFill>
                <a:srgbClr val="0E2841"/>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Hochschulen'!$J$94:$Y$94</c:f>
              <c:numCache>
                <c:formatCode>General</c:formatCode>
                <c:ptCount val="16"/>
                <c:pt idx="6">
                  <c:v>1.7305519192954608</c:v>
                </c:pt>
                <c:pt idx="7">
                  <c:v>1.6238583891678238</c:v>
                </c:pt>
                <c:pt idx="8">
                  <c:v>8.2019349353690624E-2</c:v>
                </c:pt>
                <c:pt idx="9">
                  <c:v>1.8603726016570787</c:v>
                </c:pt>
                <c:pt idx="10">
                  <c:v>1.2556792922037125</c:v>
                </c:pt>
                <c:pt idx="11">
                  <c:v>1.2425221820542589</c:v>
                </c:pt>
                <c:pt idx="12">
                  <c:v>1.8440493858067379</c:v>
                </c:pt>
                <c:pt idx="13">
                  <c:v>1.1883589223897251</c:v>
                </c:pt>
                <c:pt idx="14">
                  <c:v>3.5652430157529822</c:v>
                </c:pt>
                <c:pt idx="15">
                  <c:v>2.9167985786331201</c:v>
                </c:pt>
              </c:numCache>
            </c:numRef>
          </c:val>
          <c:extLst>
            <c:ext xmlns:c16="http://schemas.microsoft.com/office/drawing/2014/chart" uri="{C3380CC4-5D6E-409C-BE32-E72D297353CC}">
              <c16:uniqueId val="{00000002-4CE4-46BD-AE6B-6800BC643BF9}"/>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Hochschulen'!$J$95:$O$95</c:f>
              <c:numCache>
                <c:formatCode>General</c:formatCode>
                <c:ptCount val="6"/>
                <c:pt idx="0" formatCode="0">
                  <c:v>2.2663225149572699</c:v>
                </c:pt>
                <c:pt idx="1">
                  <c:v>2.2663225149572699</c:v>
                </c:pt>
                <c:pt idx="2">
                  <c:v>2.2663225149572699</c:v>
                </c:pt>
                <c:pt idx="3">
                  <c:v>2.2663225149572699</c:v>
                </c:pt>
                <c:pt idx="4">
                  <c:v>2.2663225149572699</c:v>
                </c:pt>
                <c:pt idx="5">
                  <c:v>2.2663225149572699</c:v>
                </c:pt>
              </c:numCache>
            </c:numRef>
          </c:val>
          <c:smooth val="0"/>
          <c:extLst>
            <c:ext xmlns:c16="http://schemas.microsoft.com/office/drawing/2014/chart" uri="{C3380CC4-5D6E-409C-BE32-E72D297353CC}">
              <c16:uniqueId val="{00000003-4CE4-46BD-AE6B-6800BC643BF9}"/>
            </c:ext>
          </c:extLst>
        </c:ser>
        <c:ser>
          <c:idx val="2"/>
          <c:order val="4"/>
          <c:tx>
            <c:v>Durchschnitt West</c:v>
          </c:tx>
          <c:spPr>
            <a:ln w="15875" cap="rnd">
              <a:solidFill>
                <a:srgbClr val="0E2841">
                  <a:lumMod val="75000"/>
                  <a:lumOff val="25000"/>
                </a:srgbClr>
              </a:solidFill>
              <a:round/>
            </a:ln>
            <a:effectLst/>
          </c:spPr>
          <c:marker>
            <c:symbol val="none"/>
          </c:marker>
          <c:val>
            <c:numRef>
              <c:f>'Abb Hochschulen'!$J$96:$Y$96</c:f>
              <c:numCache>
                <c:formatCode>General</c:formatCode>
                <c:ptCount val="16"/>
                <c:pt idx="6">
                  <c:v>1.6594121996485902</c:v>
                </c:pt>
                <c:pt idx="7">
                  <c:v>1.6594121996485902</c:v>
                </c:pt>
                <c:pt idx="8">
                  <c:v>1.6594121996485902</c:v>
                </c:pt>
                <c:pt idx="9">
                  <c:v>1.6594121996485902</c:v>
                </c:pt>
                <c:pt idx="10">
                  <c:v>1.6594121996485902</c:v>
                </c:pt>
                <c:pt idx="11">
                  <c:v>1.6594121996485902</c:v>
                </c:pt>
                <c:pt idx="12">
                  <c:v>1.6594121996485902</c:v>
                </c:pt>
                <c:pt idx="13">
                  <c:v>1.6594121996485902</c:v>
                </c:pt>
                <c:pt idx="14">
                  <c:v>1.6594121996485902</c:v>
                </c:pt>
                <c:pt idx="15">
                  <c:v>1.6594121996485902</c:v>
                </c:pt>
              </c:numCache>
            </c:numRef>
          </c:val>
          <c:smooth val="0"/>
          <c:extLst>
            <c:ext xmlns:c16="http://schemas.microsoft.com/office/drawing/2014/chart" uri="{C3380CC4-5D6E-409C-BE32-E72D297353CC}">
              <c16:uniqueId val="{00000004-4CE4-46BD-AE6B-6800BC643BF9}"/>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Hochschulen'!$I$99</c:f>
          <c:strCache>
            <c:ptCount val="1"/>
            <c:pt idx="0">
              <c:v>Ausgaben der Hochschulen 2022 in % des BIP, sonstige Fächer</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rgbClr val="0E2841"/>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Hochschulen'!$J$100:$N$100</c:f>
              <c:numCache>
                <c:formatCode>General</c:formatCode>
                <c:ptCount val="5"/>
                <c:pt idx="0">
                  <c:v>1.3477757369027319</c:v>
                </c:pt>
                <c:pt idx="1">
                  <c:v>1.0674510311896825</c:v>
                </c:pt>
                <c:pt idx="2">
                  <c:v>1.3881008605323968</c:v>
                </c:pt>
                <c:pt idx="3">
                  <c:v>1.3999619385318474</c:v>
                </c:pt>
                <c:pt idx="4">
                  <c:v>2.6801629211295062</c:v>
                </c:pt>
              </c:numCache>
            </c:numRef>
          </c:val>
          <c:extLst>
            <c:ext xmlns:c16="http://schemas.microsoft.com/office/drawing/2014/chart" uri="{C3380CC4-5D6E-409C-BE32-E72D297353CC}">
              <c16:uniqueId val="{00000000-B9F5-4DA5-B1BC-DE2BBC313B65}"/>
            </c:ext>
          </c:extLst>
        </c:ser>
        <c:ser>
          <c:idx val="4"/>
          <c:order val="1"/>
          <c:spPr>
            <a:pattFill prst="wdUpDiag">
              <a:fgClr>
                <a:srgbClr val="FFC000"/>
              </a:fgClr>
              <a:bgClr>
                <a:srgbClr val="156082"/>
              </a:bgClr>
            </a:pattFill>
            <a:ln>
              <a:solidFill>
                <a:srgbClr val="0E2841"/>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Hochschulen'!$J$101:$O$101</c:f>
              <c:numCache>
                <c:formatCode>General</c:formatCode>
                <c:ptCount val="6"/>
                <c:pt idx="5">
                  <c:v>1.696103990533623</c:v>
                </c:pt>
              </c:numCache>
            </c:numRef>
          </c:val>
          <c:extLst>
            <c:ext xmlns:c16="http://schemas.microsoft.com/office/drawing/2014/chart" uri="{C3380CC4-5D6E-409C-BE32-E72D297353CC}">
              <c16:uniqueId val="{00000001-B9F5-4DA5-B1BC-DE2BBC313B65}"/>
            </c:ext>
          </c:extLst>
        </c:ser>
        <c:ser>
          <c:idx val="3"/>
          <c:order val="2"/>
          <c:spPr>
            <a:solidFill>
              <a:srgbClr val="156082"/>
            </a:solidFill>
            <a:ln>
              <a:solidFill>
                <a:srgbClr val="0E2841"/>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Hochschulen'!$J$102:$Y$102</c:f>
              <c:numCache>
                <c:formatCode>General</c:formatCode>
                <c:ptCount val="16"/>
                <c:pt idx="6">
                  <c:v>1.0325621485535763</c:v>
                </c:pt>
                <c:pt idx="7">
                  <c:v>0.90761194279583457</c:v>
                </c:pt>
                <c:pt idx="8">
                  <c:v>1.8690210753664056</c:v>
                </c:pt>
                <c:pt idx="9">
                  <c:v>1.0579344162616713</c:v>
                </c:pt>
                <c:pt idx="10">
                  <c:v>1.3114241953189234</c:v>
                </c:pt>
                <c:pt idx="11">
                  <c:v>1.1332163095268535</c:v>
                </c:pt>
                <c:pt idx="12">
                  <c:v>1.4320732020362976</c:v>
                </c:pt>
                <c:pt idx="13">
                  <c:v>0.98278124008451861</c:v>
                </c:pt>
                <c:pt idx="14">
                  <c:v>1.1331761047703881</c:v>
                </c:pt>
                <c:pt idx="15">
                  <c:v>0.79620662569741996</c:v>
                </c:pt>
              </c:numCache>
            </c:numRef>
          </c:val>
          <c:extLst>
            <c:ext xmlns:c16="http://schemas.microsoft.com/office/drawing/2014/chart" uri="{C3380CC4-5D6E-409C-BE32-E72D297353CC}">
              <c16:uniqueId val="{00000002-B9F5-4DA5-B1BC-DE2BBC313B65}"/>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rgbClr val="E97132"/>
              </a:solidFill>
              <a:round/>
            </a:ln>
            <a:effectLst/>
          </c:spPr>
          <c:marker>
            <c:symbol val="none"/>
          </c:marker>
          <c:val>
            <c:numRef>
              <c:f>'Abb Hochschulen'!$J$103:$O$103</c:f>
              <c:numCache>
                <c:formatCode>General</c:formatCode>
                <c:ptCount val="6"/>
                <c:pt idx="0" formatCode="0">
                  <c:v>1.5946911025621877</c:v>
                </c:pt>
                <c:pt idx="1">
                  <c:v>1.5946911025621877</c:v>
                </c:pt>
                <c:pt idx="2">
                  <c:v>1.5946911025621877</c:v>
                </c:pt>
                <c:pt idx="3">
                  <c:v>1.5946911025621877</c:v>
                </c:pt>
                <c:pt idx="4">
                  <c:v>1.5946911025621877</c:v>
                </c:pt>
                <c:pt idx="5">
                  <c:v>1.5946911025621877</c:v>
                </c:pt>
              </c:numCache>
            </c:numRef>
          </c:val>
          <c:smooth val="0"/>
          <c:extLst>
            <c:ext xmlns:c16="http://schemas.microsoft.com/office/drawing/2014/chart" uri="{C3380CC4-5D6E-409C-BE32-E72D297353CC}">
              <c16:uniqueId val="{00000003-B9F5-4DA5-B1BC-DE2BBC313B65}"/>
            </c:ext>
          </c:extLst>
        </c:ser>
        <c:ser>
          <c:idx val="2"/>
          <c:order val="4"/>
          <c:tx>
            <c:v>Durchschnitt West</c:v>
          </c:tx>
          <c:spPr>
            <a:ln w="15875" cap="rnd">
              <a:solidFill>
                <a:srgbClr val="0E2841">
                  <a:lumMod val="75000"/>
                  <a:lumOff val="25000"/>
                </a:srgbClr>
              </a:solidFill>
              <a:round/>
            </a:ln>
            <a:effectLst/>
          </c:spPr>
          <c:marker>
            <c:symbol val="none"/>
          </c:marker>
          <c:val>
            <c:numRef>
              <c:f>'Abb Hochschulen'!$J$104:$Y$104</c:f>
              <c:numCache>
                <c:formatCode>General</c:formatCode>
                <c:ptCount val="16"/>
                <c:pt idx="6">
                  <c:v>1.1416064013544986</c:v>
                </c:pt>
                <c:pt idx="7">
                  <c:v>1.1416064013544986</c:v>
                </c:pt>
                <c:pt idx="8">
                  <c:v>1.1416064013544986</c:v>
                </c:pt>
                <c:pt idx="9">
                  <c:v>1.1416064013544986</c:v>
                </c:pt>
                <c:pt idx="10">
                  <c:v>1.1416064013544986</c:v>
                </c:pt>
                <c:pt idx="11">
                  <c:v>1.1416064013544986</c:v>
                </c:pt>
                <c:pt idx="12">
                  <c:v>1.1416064013544986</c:v>
                </c:pt>
                <c:pt idx="13">
                  <c:v>1.1416064013544986</c:v>
                </c:pt>
                <c:pt idx="14">
                  <c:v>1.1416064013544986</c:v>
                </c:pt>
                <c:pt idx="15">
                  <c:v>1.1416064013544986</c:v>
                </c:pt>
              </c:numCache>
            </c:numRef>
          </c:val>
          <c:smooth val="0"/>
          <c:extLst>
            <c:ext xmlns:c16="http://schemas.microsoft.com/office/drawing/2014/chart" uri="{C3380CC4-5D6E-409C-BE32-E72D297353CC}">
              <c16:uniqueId val="{00000004-B9F5-4DA5-B1BC-DE2BBC313B65}"/>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Hochschulen'!$I$107</c:f>
          <c:strCache>
            <c:ptCount val="1"/>
            <c:pt idx="0">
              <c:v>Drittmitteleinnahmen der Hochschulen je wissenschaftl. Personal, Westdeutschland ohne Berlin=100, 2022</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rgbClr val="0E2841"/>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Hochschulen'!$J$108:$N$108</c:f>
              <c:numCache>
                <c:formatCode>General</c:formatCode>
                <c:ptCount val="5"/>
                <c:pt idx="0">
                  <c:v>110.25071436811969</c:v>
                </c:pt>
                <c:pt idx="1">
                  <c:v>79.290879617917625</c:v>
                </c:pt>
                <c:pt idx="2">
                  <c:v>150.3353643400084</c:v>
                </c:pt>
                <c:pt idx="3">
                  <c:v>86.981539205547435</c:v>
                </c:pt>
                <c:pt idx="4">
                  <c:v>87.69861702257586</c:v>
                </c:pt>
              </c:numCache>
            </c:numRef>
          </c:val>
          <c:extLst>
            <c:ext xmlns:c16="http://schemas.microsoft.com/office/drawing/2014/chart" uri="{C3380CC4-5D6E-409C-BE32-E72D297353CC}">
              <c16:uniqueId val="{00000000-D3F8-47E7-AD14-8856E483C161}"/>
            </c:ext>
          </c:extLst>
        </c:ser>
        <c:ser>
          <c:idx val="4"/>
          <c:order val="1"/>
          <c:spPr>
            <a:pattFill prst="wdUpDiag">
              <a:fgClr>
                <a:srgbClr val="FFC000"/>
              </a:fgClr>
              <a:bgClr>
                <a:srgbClr val="156082"/>
              </a:bgClr>
            </a:pattFill>
            <a:ln>
              <a:solidFill>
                <a:srgbClr val="0E2841"/>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Hochschulen'!$J$109:$O$109</c:f>
              <c:numCache>
                <c:formatCode>General</c:formatCode>
                <c:ptCount val="6"/>
                <c:pt idx="5">
                  <c:v>123.37323841973978</c:v>
                </c:pt>
              </c:numCache>
            </c:numRef>
          </c:val>
          <c:extLst>
            <c:ext xmlns:c16="http://schemas.microsoft.com/office/drawing/2014/chart" uri="{C3380CC4-5D6E-409C-BE32-E72D297353CC}">
              <c16:uniqueId val="{00000001-D3F8-47E7-AD14-8856E483C161}"/>
            </c:ext>
          </c:extLst>
        </c:ser>
        <c:ser>
          <c:idx val="3"/>
          <c:order val="2"/>
          <c:spPr>
            <a:solidFill>
              <a:srgbClr val="156082"/>
            </a:solidFill>
            <a:ln>
              <a:solidFill>
                <a:srgbClr val="0E2841"/>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Hochschulen'!$J$110:$Y$110</c:f>
              <c:numCache>
                <c:formatCode>General</c:formatCode>
                <c:ptCount val="16"/>
                <c:pt idx="6">
                  <c:v>105.19531575806931</c:v>
                </c:pt>
                <c:pt idx="7">
                  <c:v>98.616126786833561</c:v>
                </c:pt>
                <c:pt idx="8">
                  <c:v>156.1436946579386</c:v>
                </c:pt>
                <c:pt idx="9">
                  <c:v>84.095300992008035</c:v>
                </c:pt>
                <c:pt idx="10">
                  <c:v>99.404912385564828</c:v>
                </c:pt>
                <c:pt idx="11">
                  <c:v>119.16040624469781</c:v>
                </c:pt>
                <c:pt idx="12">
                  <c:v>94.134390430405929</c:v>
                </c:pt>
                <c:pt idx="13">
                  <c:v>88.003375094812924</c:v>
                </c:pt>
                <c:pt idx="14">
                  <c:v>68.785689598451256</c:v>
                </c:pt>
                <c:pt idx="15">
                  <c:v>93.865486249020265</c:v>
                </c:pt>
              </c:numCache>
            </c:numRef>
          </c:val>
          <c:extLst>
            <c:ext xmlns:c16="http://schemas.microsoft.com/office/drawing/2014/chart" uri="{C3380CC4-5D6E-409C-BE32-E72D297353CC}">
              <c16:uniqueId val="{00000002-D3F8-47E7-AD14-8856E483C161}"/>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rgbClr val="E97132"/>
              </a:solidFill>
              <a:round/>
            </a:ln>
            <a:effectLst/>
          </c:spPr>
          <c:marker>
            <c:symbol val="none"/>
          </c:marker>
          <c:val>
            <c:numRef>
              <c:f>'Abb Hochschulen'!$J$111:$O$111</c:f>
              <c:numCache>
                <c:formatCode>General</c:formatCode>
                <c:ptCount val="6"/>
                <c:pt idx="0" formatCode="0">
                  <c:v>118.87706966559273</c:v>
                </c:pt>
                <c:pt idx="1">
                  <c:v>118.87706966559273</c:v>
                </c:pt>
                <c:pt idx="2">
                  <c:v>118.87706966559273</c:v>
                </c:pt>
                <c:pt idx="3">
                  <c:v>118.87706966559273</c:v>
                </c:pt>
                <c:pt idx="4">
                  <c:v>118.87706966559273</c:v>
                </c:pt>
                <c:pt idx="5">
                  <c:v>118.87706966559273</c:v>
                </c:pt>
              </c:numCache>
            </c:numRef>
          </c:val>
          <c:smooth val="0"/>
          <c:extLst>
            <c:ext xmlns:c16="http://schemas.microsoft.com/office/drawing/2014/chart" uri="{C3380CC4-5D6E-409C-BE32-E72D297353CC}">
              <c16:uniqueId val="{00000003-D3F8-47E7-AD14-8856E483C161}"/>
            </c:ext>
          </c:extLst>
        </c:ser>
        <c:ser>
          <c:idx val="2"/>
          <c:order val="4"/>
          <c:tx>
            <c:v>Durchschnitt West</c:v>
          </c:tx>
          <c:spPr>
            <a:ln w="15875" cap="rnd">
              <a:solidFill>
                <a:srgbClr val="0E2841">
                  <a:lumMod val="75000"/>
                  <a:lumOff val="25000"/>
                </a:srgbClr>
              </a:solidFill>
              <a:round/>
            </a:ln>
            <a:effectLst/>
          </c:spPr>
          <c:marker>
            <c:symbol val="none"/>
          </c:marker>
          <c:val>
            <c:numRef>
              <c:f>'Abb Hochschulen'!$J$112:$Y$112</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D3F8-47E7-AD14-8856E483C161}"/>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Hochschulen'!$I$115</c:f>
          <c:strCache>
            <c:ptCount val="1"/>
            <c:pt idx="0">
              <c:v>Zahl der Hochschulen 2024 je 1 Mio. Einwohner, insg</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rgbClr val="0E2841"/>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Hochschulen'!$J$116:$N$116</c:f>
              <c:numCache>
                <c:formatCode>General</c:formatCode>
                <c:ptCount val="5"/>
                <c:pt idx="0">
                  <c:v>6.5957916521332924</c:v>
                </c:pt>
                <c:pt idx="1">
                  <c:v>4.2973231973803516</c:v>
                </c:pt>
                <c:pt idx="2">
                  <c:v>5.1372250667227686</c:v>
                </c:pt>
                <c:pt idx="3">
                  <c:v>3.2057946111508531</c:v>
                </c:pt>
                <c:pt idx="4">
                  <c:v>6.589503579747821</c:v>
                </c:pt>
              </c:numCache>
            </c:numRef>
          </c:val>
          <c:extLst>
            <c:ext xmlns:c16="http://schemas.microsoft.com/office/drawing/2014/chart" uri="{C3380CC4-5D6E-409C-BE32-E72D297353CC}">
              <c16:uniqueId val="{00000000-D9E8-4B7B-998A-D6F4A909CDE3}"/>
            </c:ext>
          </c:extLst>
        </c:ser>
        <c:ser>
          <c:idx val="4"/>
          <c:order val="1"/>
          <c:spPr>
            <a:pattFill prst="wdUpDiag">
              <a:fgClr>
                <a:srgbClr val="FFC000"/>
              </a:fgClr>
              <a:bgClr>
                <a:srgbClr val="156082"/>
              </a:bgClr>
            </a:pattFill>
            <a:ln>
              <a:solidFill>
                <a:srgbClr val="0E2841"/>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Hochschulen'!$J$117:$O$117</c:f>
              <c:numCache>
                <c:formatCode>General</c:formatCode>
                <c:ptCount val="6"/>
                <c:pt idx="5">
                  <c:v>9.8176386880769027</c:v>
                </c:pt>
              </c:numCache>
            </c:numRef>
          </c:val>
          <c:extLst>
            <c:ext xmlns:c16="http://schemas.microsoft.com/office/drawing/2014/chart" uri="{C3380CC4-5D6E-409C-BE32-E72D297353CC}">
              <c16:uniqueId val="{00000001-D9E8-4B7B-998A-D6F4A909CDE3}"/>
            </c:ext>
          </c:extLst>
        </c:ser>
        <c:ser>
          <c:idx val="3"/>
          <c:order val="2"/>
          <c:spPr>
            <a:solidFill>
              <a:srgbClr val="156082"/>
            </a:solidFill>
            <a:ln>
              <a:solidFill>
                <a:srgbClr val="0E2841"/>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Hochschulen'!$J$118:$Y$118</c:f>
              <c:numCache>
                <c:formatCode>General</c:formatCode>
                <c:ptCount val="16"/>
                <c:pt idx="6">
                  <c:v>6.2777641857797324</c:v>
                </c:pt>
                <c:pt idx="7">
                  <c:v>3.5814940620320743</c:v>
                </c:pt>
                <c:pt idx="8">
                  <c:v>10.170220432263426</c:v>
                </c:pt>
                <c:pt idx="9">
                  <c:v>9.993998340996276</c:v>
                </c:pt>
                <c:pt idx="10">
                  <c:v>5.1513843564945301</c:v>
                </c:pt>
                <c:pt idx="11">
                  <c:v>4.4165753089885165</c:v>
                </c:pt>
                <c:pt idx="12">
                  <c:v>3.6334070639709211</c:v>
                </c:pt>
                <c:pt idx="13">
                  <c:v>4.799925889144272</c:v>
                </c:pt>
                <c:pt idx="14">
                  <c:v>6.0389816263984013</c:v>
                </c:pt>
                <c:pt idx="15">
                  <c:v>4.3926620917654136</c:v>
                </c:pt>
              </c:numCache>
            </c:numRef>
          </c:val>
          <c:extLst>
            <c:ext xmlns:c16="http://schemas.microsoft.com/office/drawing/2014/chart" uri="{C3380CC4-5D6E-409C-BE32-E72D297353CC}">
              <c16:uniqueId val="{00000002-D9E8-4B7B-998A-D6F4A909CDE3}"/>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rgbClr val="E97132"/>
              </a:solidFill>
              <a:round/>
            </a:ln>
            <a:effectLst/>
          </c:spPr>
          <c:marker>
            <c:symbol val="none"/>
          </c:marker>
          <c:val>
            <c:numRef>
              <c:f>'Abb Hochschulen'!$J$119:$O$119</c:f>
              <c:numCache>
                <c:formatCode>General</c:formatCode>
                <c:ptCount val="6"/>
                <c:pt idx="0" formatCode="0">
                  <c:v>6.2916147557546296</c:v>
                </c:pt>
                <c:pt idx="1">
                  <c:v>6.2916147557546296</c:v>
                </c:pt>
                <c:pt idx="2">
                  <c:v>6.2916147557546296</c:v>
                </c:pt>
                <c:pt idx="3">
                  <c:v>6.2916147557546296</c:v>
                </c:pt>
                <c:pt idx="4">
                  <c:v>6.2916147557546296</c:v>
                </c:pt>
                <c:pt idx="5">
                  <c:v>6.2916147557546296</c:v>
                </c:pt>
              </c:numCache>
            </c:numRef>
          </c:val>
          <c:smooth val="0"/>
          <c:extLst>
            <c:ext xmlns:c16="http://schemas.microsoft.com/office/drawing/2014/chart" uri="{C3380CC4-5D6E-409C-BE32-E72D297353CC}">
              <c16:uniqueId val="{00000003-D9E8-4B7B-998A-D6F4A909CDE3}"/>
            </c:ext>
          </c:extLst>
        </c:ser>
        <c:ser>
          <c:idx val="2"/>
          <c:order val="4"/>
          <c:tx>
            <c:v>Durchschnitt West</c:v>
          </c:tx>
          <c:spPr>
            <a:ln w="15875" cap="rnd">
              <a:solidFill>
                <a:srgbClr val="0E2841">
                  <a:lumMod val="75000"/>
                  <a:lumOff val="25000"/>
                </a:srgbClr>
              </a:solidFill>
              <a:round/>
            </a:ln>
            <a:effectLst/>
          </c:spPr>
          <c:marker>
            <c:symbol val="none"/>
          </c:marker>
          <c:val>
            <c:numRef>
              <c:f>'Abb Hochschulen'!$J$120:$Y$120</c:f>
              <c:numCache>
                <c:formatCode>General</c:formatCode>
                <c:ptCount val="16"/>
                <c:pt idx="6">
                  <c:v>4.6813253786021898</c:v>
                </c:pt>
                <c:pt idx="7">
                  <c:v>4.6813253786021898</c:v>
                </c:pt>
                <c:pt idx="8">
                  <c:v>4.6813253786021898</c:v>
                </c:pt>
                <c:pt idx="9">
                  <c:v>4.6813253786021898</c:v>
                </c:pt>
                <c:pt idx="10">
                  <c:v>4.6813253786021898</c:v>
                </c:pt>
                <c:pt idx="11">
                  <c:v>4.6813253786021898</c:v>
                </c:pt>
                <c:pt idx="12">
                  <c:v>4.6813253786021898</c:v>
                </c:pt>
                <c:pt idx="13">
                  <c:v>4.6813253786021898</c:v>
                </c:pt>
                <c:pt idx="14">
                  <c:v>4.6813253786021898</c:v>
                </c:pt>
                <c:pt idx="15">
                  <c:v>4.6813253786021898</c:v>
                </c:pt>
              </c:numCache>
            </c:numRef>
          </c:val>
          <c:smooth val="0"/>
          <c:extLst>
            <c:ext xmlns:c16="http://schemas.microsoft.com/office/drawing/2014/chart" uri="{C3380CC4-5D6E-409C-BE32-E72D297353CC}">
              <c16:uniqueId val="{00000004-D9E8-4B7B-998A-D6F4A909CDE3}"/>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Hochschulen'!$I$123</c:f>
          <c:strCache>
            <c:ptCount val="1"/>
            <c:pt idx="0">
              <c:v>Zahl der Forschungseinrichtungen 2024 je 1 Mio. Einwohner, insg</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rgbClr val="0E2841"/>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Hochschulen'!$J$124:$N$124</c:f>
              <c:numCache>
                <c:formatCode>General</c:formatCode>
                <c:ptCount val="5"/>
                <c:pt idx="0">
                  <c:v>6.5957916521332924</c:v>
                </c:pt>
                <c:pt idx="1">
                  <c:v>4.9112265112918303</c:v>
                </c:pt>
                <c:pt idx="2">
                  <c:v>8.3174120127892444</c:v>
                </c:pt>
                <c:pt idx="3">
                  <c:v>6.8695598810375422</c:v>
                </c:pt>
                <c:pt idx="4">
                  <c:v>5.6481459254981319</c:v>
                </c:pt>
              </c:numCache>
            </c:numRef>
          </c:val>
          <c:extLst>
            <c:ext xmlns:c16="http://schemas.microsoft.com/office/drawing/2014/chart" uri="{C3380CC4-5D6E-409C-BE32-E72D297353CC}">
              <c16:uniqueId val="{00000000-B6E8-4CBD-A52F-E8147E8A98F8}"/>
            </c:ext>
          </c:extLst>
        </c:ser>
        <c:ser>
          <c:idx val="4"/>
          <c:order val="1"/>
          <c:spPr>
            <a:pattFill prst="wdUpDiag">
              <a:fgClr>
                <a:srgbClr val="FFC000"/>
              </a:fgClr>
              <a:bgClr>
                <a:srgbClr val="156082"/>
              </a:bgClr>
            </a:pattFill>
            <a:ln>
              <a:solidFill>
                <a:srgbClr val="0E2841"/>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Hochschulen'!$J$125:$O$125</c:f>
              <c:numCache>
                <c:formatCode>General</c:formatCode>
                <c:ptCount val="6"/>
                <c:pt idx="5">
                  <c:v>9.2869555157484225</c:v>
                </c:pt>
              </c:numCache>
            </c:numRef>
          </c:val>
          <c:extLst>
            <c:ext xmlns:c16="http://schemas.microsoft.com/office/drawing/2014/chart" uri="{C3380CC4-5D6E-409C-BE32-E72D297353CC}">
              <c16:uniqueId val="{00000001-B6E8-4CBD-A52F-E8147E8A98F8}"/>
            </c:ext>
          </c:extLst>
        </c:ser>
        <c:ser>
          <c:idx val="3"/>
          <c:order val="2"/>
          <c:spPr>
            <a:solidFill>
              <a:srgbClr val="156082"/>
            </a:solidFill>
            <a:ln>
              <a:solidFill>
                <a:srgbClr val="0E2841"/>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Hochschulen'!$J$126:$Y$126</c:f>
              <c:numCache>
                <c:formatCode>General</c:formatCode>
                <c:ptCount val="16"/>
                <c:pt idx="6">
                  <c:v>4.7746375497479656</c:v>
                </c:pt>
                <c:pt idx="7">
                  <c:v>4.5514820371657612</c:v>
                </c:pt>
                <c:pt idx="8">
                  <c:v>21.79332949770734</c:v>
                </c:pt>
                <c:pt idx="9">
                  <c:v>7.8899986902602173</c:v>
                </c:pt>
                <c:pt idx="10">
                  <c:v>5.9318971377815801</c:v>
                </c:pt>
                <c:pt idx="11">
                  <c:v>4.2938926615166126</c:v>
                </c:pt>
                <c:pt idx="12">
                  <c:v>3.6884586861522983</c:v>
                </c:pt>
                <c:pt idx="13">
                  <c:v>5.9999073614303402</c:v>
                </c:pt>
                <c:pt idx="14">
                  <c:v>8.0519755018645363</c:v>
                </c:pt>
                <c:pt idx="15">
                  <c:v>5.0684562597293237</c:v>
                </c:pt>
              </c:numCache>
            </c:numRef>
          </c:val>
          <c:extLst>
            <c:ext xmlns:c16="http://schemas.microsoft.com/office/drawing/2014/chart" uri="{C3380CC4-5D6E-409C-BE32-E72D297353CC}">
              <c16:uniqueId val="{00000002-B6E8-4CBD-A52F-E8147E8A98F8}"/>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rgbClr val="E97132"/>
              </a:solidFill>
              <a:round/>
            </a:ln>
            <a:effectLst/>
          </c:spPr>
          <c:marker>
            <c:symbol val="none"/>
          </c:marker>
          <c:val>
            <c:numRef>
              <c:f>'Abb Hochschulen'!$J$127:$O$127</c:f>
              <c:numCache>
                <c:formatCode>General</c:formatCode>
                <c:ptCount val="6"/>
                <c:pt idx="0" formatCode="0">
                  <c:v>7.3911202470515551</c:v>
                </c:pt>
                <c:pt idx="1">
                  <c:v>7.3911202470515551</c:v>
                </c:pt>
                <c:pt idx="2">
                  <c:v>7.3911202470515551</c:v>
                </c:pt>
                <c:pt idx="3">
                  <c:v>7.3911202470515551</c:v>
                </c:pt>
                <c:pt idx="4">
                  <c:v>7.3911202470515551</c:v>
                </c:pt>
                <c:pt idx="5">
                  <c:v>7.3911202470515551</c:v>
                </c:pt>
              </c:numCache>
            </c:numRef>
          </c:val>
          <c:smooth val="0"/>
          <c:extLst>
            <c:ext xmlns:c16="http://schemas.microsoft.com/office/drawing/2014/chart" uri="{C3380CC4-5D6E-409C-BE32-E72D297353CC}">
              <c16:uniqueId val="{00000003-B6E8-4CBD-A52F-E8147E8A98F8}"/>
            </c:ext>
          </c:extLst>
        </c:ser>
        <c:ser>
          <c:idx val="2"/>
          <c:order val="4"/>
          <c:tx>
            <c:v>Durchschnitt West</c:v>
          </c:tx>
          <c:spPr>
            <a:ln w="15875" cap="rnd">
              <a:solidFill>
                <a:srgbClr val="0E2841">
                  <a:lumMod val="75000"/>
                  <a:lumOff val="25000"/>
                </a:srgbClr>
              </a:solidFill>
              <a:round/>
            </a:ln>
            <a:effectLst/>
          </c:spPr>
          <c:marker>
            <c:symbol val="none"/>
          </c:marker>
          <c:val>
            <c:numRef>
              <c:f>'Abb Hochschulen'!$J$128:$Y$128</c:f>
              <c:numCache>
                <c:formatCode>General</c:formatCode>
                <c:ptCount val="16"/>
                <c:pt idx="6">
                  <c:v>4.8867753952179598</c:v>
                </c:pt>
                <c:pt idx="7">
                  <c:v>4.8867753952179598</c:v>
                </c:pt>
                <c:pt idx="8">
                  <c:v>4.8867753952179598</c:v>
                </c:pt>
                <c:pt idx="9">
                  <c:v>4.8867753952179598</c:v>
                </c:pt>
                <c:pt idx="10">
                  <c:v>4.8867753952179598</c:v>
                </c:pt>
                <c:pt idx="11">
                  <c:v>4.8867753952179598</c:v>
                </c:pt>
                <c:pt idx="12">
                  <c:v>4.8867753952179598</c:v>
                </c:pt>
                <c:pt idx="13">
                  <c:v>4.8867753952179598</c:v>
                </c:pt>
                <c:pt idx="14">
                  <c:v>4.8867753952179598</c:v>
                </c:pt>
                <c:pt idx="15">
                  <c:v>4.8867753952179598</c:v>
                </c:pt>
              </c:numCache>
            </c:numRef>
          </c:val>
          <c:smooth val="0"/>
          <c:extLst>
            <c:ext xmlns:c16="http://schemas.microsoft.com/office/drawing/2014/chart" uri="{C3380CC4-5D6E-409C-BE32-E72D297353CC}">
              <c16:uniqueId val="{00000004-B6E8-4CBD-A52F-E8147E8A98F8}"/>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Bildung'!$I$3</c:f>
          <c:strCache>
            <c:ptCount val="1"/>
            <c:pt idx="0">
              <c:v>Ausgaben für Bildung in % des BIP,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Bildung'!$J$4:$N$4</c:f>
              <c:numCache>
                <c:formatCode>General</c:formatCode>
                <c:ptCount val="5"/>
                <c:pt idx="0">
                  <c:v>5.0722133112451528</c:v>
                </c:pt>
                <c:pt idx="1">
                  <c:v>5.3853908800249428</c:v>
                </c:pt>
                <c:pt idx="2">
                  <c:v>5.3262961078519275</c:v>
                </c:pt>
                <c:pt idx="3">
                  <c:v>5.2236119624927122</c:v>
                </c:pt>
                <c:pt idx="4">
                  <c:v>4.9525076324951769</c:v>
                </c:pt>
              </c:numCache>
            </c:numRef>
          </c:val>
          <c:extLst>
            <c:ext xmlns:c16="http://schemas.microsoft.com/office/drawing/2014/chart" uri="{C3380CC4-5D6E-409C-BE32-E72D297353CC}">
              <c16:uniqueId val="{00000000-4FBD-4D64-B2FA-018B5E8C119A}"/>
            </c:ext>
          </c:extLst>
        </c:ser>
        <c:ser>
          <c:idx val="3"/>
          <c:order val="3"/>
          <c:spPr>
            <a:solidFill>
              <a:schemeClr val="accent1"/>
            </a:solidFill>
            <a:ln>
              <a:solidFill>
                <a:sysClr val="windowText" lastClr="000000"/>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Bildung'!$J$6:$Y$6</c:f>
              <c:numCache>
                <c:formatCode>General</c:formatCode>
                <c:ptCount val="16"/>
                <c:pt idx="6">
                  <c:v>3.4164507248329685</c:v>
                </c:pt>
                <c:pt idx="7">
                  <c:v>3.6278181819396842</c:v>
                </c:pt>
                <c:pt idx="8">
                  <c:v>4.3969437385569243</c:v>
                </c:pt>
                <c:pt idx="9">
                  <c:v>3.2025523427031208</c:v>
                </c:pt>
                <c:pt idx="10">
                  <c:v>3.8788455093657235</c:v>
                </c:pt>
                <c:pt idx="11">
                  <c:v>4.2279210851290623</c:v>
                </c:pt>
                <c:pt idx="12">
                  <c:v>4.4434802533571984</c:v>
                </c:pt>
                <c:pt idx="13">
                  <c:v>4.1099493618332374</c:v>
                </c:pt>
                <c:pt idx="14">
                  <c:v>4.1613181836159283</c:v>
                </c:pt>
                <c:pt idx="15">
                  <c:v>4.6496980676990551</c:v>
                </c:pt>
              </c:numCache>
            </c:numRef>
          </c:val>
          <c:extLst>
            <c:ext xmlns:c16="http://schemas.microsoft.com/office/drawing/2014/chart" uri="{C3380CC4-5D6E-409C-BE32-E72D297353CC}">
              <c16:uniqueId val="{00000001-4FBD-4D64-B2FA-018B5E8C119A}"/>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3-4FBD-4D64-B2FA-018B5E8C119A}"/>
              </c:ext>
            </c:extLst>
          </c:dPt>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Bildung'!$J$5:$O$5</c:f>
              <c:numCache>
                <c:formatCode>General</c:formatCode>
                <c:ptCount val="6"/>
                <c:pt idx="5">
                  <c:v>5.124199566487472</c:v>
                </c:pt>
              </c:numCache>
            </c:numRef>
          </c:val>
          <c:extLst>
            <c:ext xmlns:c16="http://schemas.microsoft.com/office/drawing/2014/chart" uri="{C3380CC4-5D6E-409C-BE32-E72D297353CC}">
              <c16:uniqueId val="{00000004-4FBD-4D64-B2FA-018B5E8C119A}"/>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Bildung'!$J$7:$O$7</c:f>
              <c:numCache>
                <c:formatCode>General</c:formatCode>
                <c:ptCount val="6"/>
                <c:pt idx="0">
                  <c:v>5.1796546429179546</c:v>
                </c:pt>
                <c:pt idx="1">
                  <c:v>5.1796546429179546</c:v>
                </c:pt>
                <c:pt idx="2">
                  <c:v>5.1796546429179546</c:v>
                </c:pt>
                <c:pt idx="3">
                  <c:v>5.1796546429179546</c:v>
                </c:pt>
                <c:pt idx="4">
                  <c:v>5.1796546429179546</c:v>
                </c:pt>
                <c:pt idx="5">
                  <c:v>5.1796546429179546</c:v>
                </c:pt>
              </c:numCache>
            </c:numRef>
          </c:val>
          <c:smooth val="0"/>
          <c:extLst>
            <c:ext xmlns:c16="http://schemas.microsoft.com/office/drawing/2014/chart" uri="{C3380CC4-5D6E-409C-BE32-E72D297353CC}">
              <c16:uniqueId val="{00000005-4FBD-4D64-B2FA-018B5E8C119A}"/>
            </c:ext>
          </c:extLst>
        </c:ser>
        <c:ser>
          <c:idx val="2"/>
          <c:order val="2"/>
          <c:tx>
            <c:v>Durchschnitt West</c:v>
          </c:tx>
          <c:spPr>
            <a:ln w="15875" cap="rnd">
              <a:solidFill>
                <a:schemeClr val="tx2">
                  <a:lumMod val="75000"/>
                  <a:lumOff val="25000"/>
                </a:schemeClr>
              </a:solidFill>
              <a:round/>
            </a:ln>
            <a:effectLst/>
          </c:spPr>
          <c:marker>
            <c:symbol val="none"/>
          </c:marker>
          <c:val>
            <c:numRef>
              <c:f>'Abb Bildung'!$J$8:$Y$8</c:f>
              <c:numCache>
                <c:formatCode>General</c:formatCode>
                <c:ptCount val="16"/>
                <c:pt idx="6">
                  <c:v>3.9322492230725139</c:v>
                </c:pt>
                <c:pt idx="7">
                  <c:v>3.9322492230725139</c:v>
                </c:pt>
                <c:pt idx="8">
                  <c:v>3.9322492230725139</c:v>
                </c:pt>
                <c:pt idx="9">
                  <c:v>3.9322492230725139</c:v>
                </c:pt>
                <c:pt idx="10">
                  <c:v>3.9322492230725139</c:v>
                </c:pt>
                <c:pt idx="11">
                  <c:v>3.9322492230725139</c:v>
                </c:pt>
                <c:pt idx="12">
                  <c:v>3.9322492230725139</c:v>
                </c:pt>
                <c:pt idx="13">
                  <c:v>3.9322492230725139</c:v>
                </c:pt>
                <c:pt idx="14">
                  <c:v>3.9322492230725139</c:v>
                </c:pt>
                <c:pt idx="15">
                  <c:v>3.9322492230725139</c:v>
                </c:pt>
              </c:numCache>
            </c:numRef>
          </c:val>
          <c:smooth val="0"/>
          <c:extLst>
            <c:ext xmlns:c16="http://schemas.microsoft.com/office/drawing/2014/chart" uri="{C3380CC4-5D6E-409C-BE32-E72D297353CC}">
              <c16:uniqueId val="{00000006-4FBD-4D64-B2FA-018B5E8C119A}"/>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Investitionen'!$I$3</c:f>
          <c:strCache>
            <c:ptCount val="1"/>
            <c:pt idx="0">
              <c:v>Bruttoanlageinvestitionen, Gesamtwirtschaft, nominal, je Einwohner, Westdeutschland ohne Berlin=100, 2021</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Investitionen'!$J$1:$Y$1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Investitionen'!$J$4:$N$4</c:f>
              <c:numCache>
                <c:formatCode>General</c:formatCode>
                <c:ptCount val="5"/>
                <c:pt idx="0">
                  <c:v>85.40898878462383</c:v>
                </c:pt>
                <c:pt idx="1">
                  <c:v>71.155832967841519</c:v>
                </c:pt>
                <c:pt idx="2">
                  <c:v>73.558116570150418</c:v>
                </c:pt>
                <c:pt idx="3">
                  <c:v>65.751768547991503</c:v>
                </c:pt>
                <c:pt idx="4">
                  <c:v>65.463564170732852</c:v>
                </c:pt>
              </c:numCache>
            </c:numRef>
          </c:val>
          <c:extLst>
            <c:ext xmlns:c16="http://schemas.microsoft.com/office/drawing/2014/chart" uri="{C3380CC4-5D6E-409C-BE32-E72D297353CC}">
              <c16:uniqueId val="{00000000-5AC0-486D-A4BC-E9AA225DFAD9}"/>
            </c:ext>
          </c:extLst>
        </c:ser>
        <c:ser>
          <c:idx val="3"/>
          <c:order val="3"/>
          <c:spPr>
            <a:solidFill>
              <a:schemeClr val="accent1"/>
            </a:solidFill>
            <a:ln>
              <a:solidFill>
                <a:sysClr val="windowText" lastClr="000000"/>
              </a:solidFill>
            </a:ln>
            <a:effectLst/>
          </c:spPr>
          <c:invertIfNegative val="0"/>
          <c:cat>
            <c:strRef>
              <c:f>'Abb Investitionen'!$J$1:$Y$1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Investitionen'!$J$6:$Y$6</c:f>
              <c:numCache>
                <c:formatCode>General</c:formatCode>
                <c:ptCount val="16"/>
                <c:pt idx="6">
                  <c:v>114.19416233092277</c:v>
                </c:pt>
                <c:pt idx="7">
                  <c:v>128.00077970945014</c:v>
                </c:pt>
                <c:pt idx="8">
                  <c:v>81.070761120384532</c:v>
                </c:pt>
                <c:pt idx="9">
                  <c:v>110.88294954127966</c:v>
                </c:pt>
                <c:pt idx="10">
                  <c:v>95.994628096767627</c:v>
                </c:pt>
                <c:pt idx="11">
                  <c:v>111.81868827360088</c:v>
                </c:pt>
                <c:pt idx="12">
                  <c:v>72.340611812400951</c:v>
                </c:pt>
                <c:pt idx="13">
                  <c:v>95.360494903963144</c:v>
                </c:pt>
                <c:pt idx="14">
                  <c:v>65.730410999104706</c:v>
                </c:pt>
                <c:pt idx="15">
                  <c:v>81.303408717595602</c:v>
                </c:pt>
              </c:numCache>
            </c:numRef>
          </c:val>
          <c:extLst>
            <c:ext xmlns:c16="http://schemas.microsoft.com/office/drawing/2014/chart" uri="{C3380CC4-5D6E-409C-BE32-E72D297353CC}">
              <c16:uniqueId val="{00000001-5AC0-486D-A4BC-E9AA225DFAD9}"/>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3-5AC0-486D-A4BC-E9AA225DFAD9}"/>
              </c:ext>
            </c:extLst>
          </c:dPt>
          <c:cat>
            <c:strRef>
              <c:f>'Abb Investitionen'!$J$1:$Y$1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Investitionen'!$J$5:$O$5</c:f>
              <c:numCache>
                <c:formatCode>General</c:formatCode>
                <c:ptCount val="6"/>
                <c:pt idx="5">
                  <c:v>88.137853513921755</c:v>
                </c:pt>
              </c:numCache>
            </c:numRef>
          </c:val>
          <c:extLst>
            <c:ext xmlns:c16="http://schemas.microsoft.com/office/drawing/2014/chart" uri="{C3380CC4-5D6E-409C-BE32-E72D297353CC}">
              <c16:uniqueId val="{00000004-5AC0-486D-A4BC-E9AA225DFAD9}"/>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Investitionen'!$J$7:$O$7</c:f>
              <c:numCache>
                <c:formatCode>General</c:formatCode>
                <c:ptCount val="6"/>
                <c:pt idx="0">
                  <c:v>76.380016207375689</c:v>
                </c:pt>
                <c:pt idx="1">
                  <c:v>76.380016207375689</c:v>
                </c:pt>
                <c:pt idx="2">
                  <c:v>76.380016207375689</c:v>
                </c:pt>
                <c:pt idx="3">
                  <c:v>76.380016207375689</c:v>
                </c:pt>
                <c:pt idx="4">
                  <c:v>76.380016207375689</c:v>
                </c:pt>
                <c:pt idx="5">
                  <c:v>76.380016207375689</c:v>
                </c:pt>
              </c:numCache>
            </c:numRef>
          </c:val>
          <c:smooth val="0"/>
          <c:extLst>
            <c:ext xmlns:c16="http://schemas.microsoft.com/office/drawing/2014/chart" uri="{C3380CC4-5D6E-409C-BE32-E72D297353CC}">
              <c16:uniqueId val="{00000005-5AC0-486D-A4BC-E9AA225DFAD9}"/>
            </c:ext>
          </c:extLst>
        </c:ser>
        <c:ser>
          <c:idx val="2"/>
          <c:order val="2"/>
          <c:tx>
            <c:v>Durchschnitt West</c:v>
          </c:tx>
          <c:spPr>
            <a:ln w="15875" cap="rnd">
              <a:solidFill>
                <a:schemeClr val="tx2">
                  <a:lumMod val="75000"/>
                  <a:lumOff val="25000"/>
                </a:schemeClr>
              </a:solidFill>
              <a:round/>
            </a:ln>
            <a:effectLst/>
          </c:spPr>
          <c:marker>
            <c:symbol val="none"/>
          </c:marker>
          <c:val>
            <c:numRef>
              <c:f>'Abb Investitionen'!$J$8:$Y$8</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6-5AC0-486D-A4BC-E9AA225DFAD9}"/>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Bildung'!$I$11</c:f>
          <c:strCache>
            <c:ptCount val="1"/>
            <c:pt idx="0">
              <c:v>Ausgaben für Bildung je Einwohner 0-24 Jahre, Westdeutschland ohne Berlin=100,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1"/>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Bildung'!$J$12:$N$12</c:f>
              <c:numCache>
                <c:formatCode>0</c:formatCode>
                <c:ptCount val="5"/>
                <c:pt idx="0">
                  <c:v>106.08874161276125</c:v>
                </c:pt>
                <c:pt idx="1">
                  <c:v>114.79037476656559</c:v>
                </c:pt>
                <c:pt idx="2">
                  <c:v>111.61402041144926</c:v>
                </c:pt>
                <c:pt idx="3">
                  <c:v>105.92011045634808</c:v>
                </c:pt>
                <c:pt idx="4">
                  <c:v>100.6196718800112</c:v>
                </c:pt>
              </c:numCache>
            </c:numRef>
          </c:val>
          <c:extLst>
            <c:ext xmlns:c16="http://schemas.microsoft.com/office/drawing/2014/chart" uri="{C3380CC4-5D6E-409C-BE32-E72D297353CC}">
              <c16:uniqueId val="{00000000-95AD-4800-B1AF-DFC6DBE5B805}"/>
            </c:ext>
          </c:extLst>
        </c:ser>
        <c:ser>
          <c:idx val="3"/>
          <c:order val="3"/>
          <c:spPr>
            <a:solidFill>
              <a:schemeClr val="accent1"/>
            </a:solidFill>
            <a:ln>
              <a:solidFill>
                <a:schemeClr val="tx1"/>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Bildung'!$J$14:$Y$14</c:f>
              <c:numCache>
                <c:formatCode>General</c:formatCode>
                <c:ptCount val="16"/>
                <c:pt idx="6" formatCode="0">
                  <c:v>94.106299402068061</c:v>
                </c:pt>
                <c:pt idx="7" formatCode="0">
                  <c:v>108.04264266810017</c:v>
                </c:pt>
                <c:pt idx="8" formatCode="0">
                  <c:v>121.67243544425286</c:v>
                </c:pt>
                <c:pt idx="9" formatCode="0">
                  <c:v>132.18777841910386</c:v>
                </c:pt>
                <c:pt idx="10" formatCode="0">
                  <c:v>109.99337257919916</c:v>
                </c:pt>
                <c:pt idx="11" formatCode="0">
                  <c:v>98.798649634878259</c:v>
                </c:pt>
                <c:pt idx="12" formatCode="0">
                  <c:v>93.357012073076788</c:v>
                </c:pt>
                <c:pt idx="13" formatCode="0">
                  <c:v>92.75080812128833</c:v>
                </c:pt>
                <c:pt idx="14" formatCode="0">
                  <c:v>95.888654915976076</c:v>
                </c:pt>
                <c:pt idx="15" formatCode="0">
                  <c:v>100.59664486530697</c:v>
                </c:pt>
              </c:numCache>
            </c:numRef>
          </c:val>
          <c:extLst>
            <c:ext xmlns:c16="http://schemas.microsoft.com/office/drawing/2014/chart" uri="{C3380CC4-5D6E-409C-BE32-E72D297353CC}">
              <c16:uniqueId val="{00000001-95AD-4800-B1AF-DFC6DBE5B805}"/>
            </c:ext>
          </c:extLst>
        </c:ser>
        <c:ser>
          <c:idx val="4"/>
          <c:order val="4"/>
          <c:spPr>
            <a:pattFill prst="wdUpDiag">
              <a:fgClr>
                <a:srgbClr val="FFC000"/>
              </a:fgClr>
              <a:bgClr>
                <a:schemeClr val="accent1"/>
              </a:bgClr>
            </a:pattFill>
            <a:ln>
              <a:solidFill>
                <a:schemeClr val="tx1"/>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Bildung'!$J$13:$O$13</c:f>
              <c:numCache>
                <c:formatCode>General</c:formatCode>
                <c:ptCount val="6"/>
                <c:pt idx="5" formatCode="0">
                  <c:v>143.18557373046627</c:v>
                </c:pt>
              </c:numCache>
            </c:numRef>
          </c:val>
          <c:extLst>
            <c:ext xmlns:c16="http://schemas.microsoft.com/office/drawing/2014/chart" uri="{C3380CC4-5D6E-409C-BE32-E72D297353CC}">
              <c16:uniqueId val="{00000002-95AD-4800-B1AF-DFC6DBE5B805}"/>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Bildung'!$J$15:$O$15</c:f>
              <c:numCache>
                <c:formatCode>General</c:formatCode>
                <c:ptCount val="6"/>
                <c:pt idx="0">
                  <c:v>116.4480802160508</c:v>
                </c:pt>
                <c:pt idx="1">
                  <c:v>116.4480802160508</c:v>
                </c:pt>
                <c:pt idx="2">
                  <c:v>116.4480802160508</c:v>
                </c:pt>
                <c:pt idx="3">
                  <c:v>116.4480802160508</c:v>
                </c:pt>
                <c:pt idx="4">
                  <c:v>116.4480802160508</c:v>
                </c:pt>
                <c:pt idx="5">
                  <c:v>116.4480802160508</c:v>
                </c:pt>
              </c:numCache>
            </c:numRef>
          </c:val>
          <c:smooth val="0"/>
          <c:extLst>
            <c:ext xmlns:c16="http://schemas.microsoft.com/office/drawing/2014/chart" uri="{C3380CC4-5D6E-409C-BE32-E72D297353CC}">
              <c16:uniqueId val="{00000003-95AD-4800-B1AF-DFC6DBE5B805}"/>
            </c:ext>
          </c:extLst>
        </c:ser>
        <c:ser>
          <c:idx val="2"/>
          <c:order val="2"/>
          <c:tx>
            <c:v>Durchschnitt West</c:v>
          </c:tx>
          <c:spPr>
            <a:ln w="15875" cap="rnd">
              <a:solidFill>
                <a:schemeClr val="tx2">
                  <a:lumMod val="75000"/>
                  <a:lumOff val="25000"/>
                </a:schemeClr>
              </a:solidFill>
              <a:round/>
            </a:ln>
            <a:effectLst/>
          </c:spPr>
          <c:marker>
            <c:symbol val="none"/>
          </c:marker>
          <c:val>
            <c:numRef>
              <c:f>'Abb Bildung'!$J$16:$Y$16</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95AD-4800-B1AF-DFC6DBE5B805}"/>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Bildung'!$I$19</c:f>
          <c:strCache>
            <c:ptCount val="1"/>
            <c:pt idx="0">
              <c:v>Punktezahl im INSM-Schulleistungsvergleich 2024, Westdeutschland ohne Berlin=100, insgesamt</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rgbClr val="0E2841"/>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Bildung'!$J$20:$N$20</c:f>
              <c:numCache>
                <c:formatCode>0</c:formatCode>
                <c:ptCount val="5"/>
                <c:pt idx="0">
                  <c:v>83.119473683872897</c:v>
                </c:pt>
                <c:pt idx="1">
                  <c:v>89.863129095960687</c:v>
                </c:pt>
                <c:pt idx="2">
                  <c:v>140.04847169754433</c:v>
                </c:pt>
                <c:pt idx="3">
                  <c:v>106.56543843055024</c:v>
                </c:pt>
                <c:pt idx="4">
                  <c:v>106.33019463710531</c:v>
                </c:pt>
              </c:numCache>
            </c:numRef>
          </c:val>
          <c:extLst>
            <c:ext xmlns:c16="http://schemas.microsoft.com/office/drawing/2014/chart" uri="{C3380CC4-5D6E-409C-BE32-E72D297353CC}">
              <c16:uniqueId val="{00000000-A4FB-48B1-AB20-34C2AAB3F8EF}"/>
            </c:ext>
          </c:extLst>
        </c:ser>
        <c:ser>
          <c:idx val="3"/>
          <c:order val="3"/>
          <c:spPr>
            <a:solidFill>
              <a:srgbClr val="156082"/>
            </a:solidFill>
            <a:ln>
              <a:solidFill>
                <a:srgbClr val="0E2841"/>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Bildung'!$J$22:$Y$22</c:f>
              <c:numCache>
                <c:formatCode>General</c:formatCode>
                <c:ptCount val="16"/>
                <c:pt idx="6" formatCode="0">
                  <c:v>105.31080486551065</c:v>
                </c:pt>
                <c:pt idx="7" formatCode="0">
                  <c:v>136.91188778494535</c:v>
                </c:pt>
                <c:pt idx="8" formatCode="0">
                  <c:v>57.164241807116355</c:v>
                </c:pt>
                <c:pt idx="9" formatCode="0">
                  <c:v>89.706299900330748</c:v>
                </c:pt>
                <c:pt idx="10" formatCode="0">
                  <c:v>86.491301389916785</c:v>
                </c:pt>
                <c:pt idx="11" formatCode="0">
                  <c:v>89.549470704700795</c:v>
                </c:pt>
                <c:pt idx="12" formatCode="0">
                  <c:v>85.393497020507155</c:v>
                </c:pt>
                <c:pt idx="13" formatCode="0">
                  <c:v>97.155686692753321</c:v>
                </c:pt>
                <c:pt idx="14" formatCode="0">
                  <c:v>94.17593197578428</c:v>
                </c:pt>
                <c:pt idx="15" formatCode="0">
                  <c:v>100.05702681190736</c:v>
                </c:pt>
              </c:numCache>
            </c:numRef>
          </c:val>
          <c:extLst>
            <c:ext xmlns:c16="http://schemas.microsoft.com/office/drawing/2014/chart" uri="{C3380CC4-5D6E-409C-BE32-E72D297353CC}">
              <c16:uniqueId val="{00000001-A4FB-48B1-AB20-34C2AAB3F8EF}"/>
            </c:ext>
          </c:extLst>
        </c:ser>
        <c:ser>
          <c:idx val="4"/>
          <c:order val="4"/>
          <c:spPr>
            <a:pattFill prst="wdUpDiag">
              <a:fgClr>
                <a:srgbClr val="FFC000"/>
              </a:fgClr>
              <a:bgClr>
                <a:srgbClr val="156082"/>
              </a:bgClr>
            </a:pattFill>
            <a:ln>
              <a:solidFill>
                <a:srgbClr val="0E2841"/>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Bildung'!$J$21:$O$21</c:f>
              <c:numCache>
                <c:formatCode>General</c:formatCode>
                <c:ptCount val="6"/>
                <c:pt idx="5" formatCode="0">
                  <c:v>69.867406653142211</c:v>
                </c:pt>
              </c:numCache>
            </c:numRef>
          </c:val>
          <c:extLst>
            <c:ext xmlns:c16="http://schemas.microsoft.com/office/drawing/2014/chart" uri="{C3380CC4-5D6E-409C-BE32-E72D297353CC}">
              <c16:uniqueId val="{00000002-A4FB-48B1-AB20-34C2AAB3F8EF}"/>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Bildung'!$J$23:$O$23</c:f>
              <c:numCache>
                <c:formatCode>General</c:formatCode>
                <c:ptCount val="6"/>
                <c:pt idx="0">
                  <c:v>100.59288272458575</c:v>
                </c:pt>
                <c:pt idx="1">
                  <c:v>100.59288272458575</c:v>
                </c:pt>
                <c:pt idx="2">
                  <c:v>100.59288272458575</c:v>
                </c:pt>
                <c:pt idx="3">
                  <c:v>100.59288272458575</c:v>
                </c:pt>
                <c:pt idx="4">
                  <c:v>100.59288272458575</c:v>
                </c:pt>
                <c:pt idx="5">
                  <c:v>100.59288272458575</c:v>
                </c:pt>
              </c:numCache>
            </c:numRef>
          </c:val>
          <c:smooth val="0"/>
          <c:extLst>
            <c:ext xmlns:c16="http://schemas.microsoft.com/office/drawing/2014/chart" uri="{C3380CC4-5D6E-409C-BE32-E72D297353CC}">
              <c16:uniqueId val="{00000003-A4FB-48B1-AB20-34C2AAB3F8EF}"/>
            </c:ext>
          </c:extLst>
        </c:ser>
        <c:ser>
          <c:idx val="2"/>
          <c:order val="2"/>
          <c:tx>
            <c:v>Durchschnitt West</c:v>
          </c:tx>
          <c:spPr>
            <a:ln w="15875" cap="rnd">
              <a:solidFill>
                <a:srgbClr val="0E2841">
                  <a:lumMod val="75000"/>
                  <a:lumOff val="25000"/>
                </a:srgbClr>
              </a:solidFill>
              <a:round/>
            </a:ln>
            <a:effectLst/>
          </c:spPr>
          <c:marker>
            <c:symbol val="none"/>
          </c:marker>
          <c:val>
            <c:numRef>
              <c:f>'Abb Bildung'!$J$24:$Y$24</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A4FB-48B1-AB20-34C2AAB3F8EF}"/>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Bildung'!$I$27</c:f>
          <c:strCache>
            <c:ptCount val="1"/>
            <c:pt idx="0">
              <c:v>Punktezahl im INSM-Schulleistungsvergleich 2024, Westdeutschland ohne Berlin=100, Lesen 4. Klasse</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428571428571428"/>
          <c:w val="0.88043526450689269"/>
          <c:h val="0.51249139312131442"/>
        </c:manualLayout>
      </c:layout>
      <c:barChart>
        <c:barDir val="col"/>
        <c:grouping val="clustered"/>
        <c:varyColors val="0"/>
        <c:ser>
          <c:idx val="0"/>
          <c:order val="0"/>
          <c:spPr>
            <a:solidFill>
              <a:srgbClr val="FFC000"/>
            </a:solidFill>
            <a:ln>
              <a:solidFill>
                <a:schemeClr val="tx2"/>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Bildung'!$J$28:$N$28</c:f>
              <c:numCache>
                <c:formatCode>General</c:formatCode>
                <c:ptCount val="5"/>
                <c:pt idx="0">
                  <c:v>96.6003970949522</c:v>
                </c:pt>
                <c:pt idx="1">
                  <c:v>99.142512807977269</c:v>
                </c:pt>
                <c:pt idx="2">
                  <c:v>105.07411613836905</c:v>
                </c:pt>
                <c:pt idx="3">
                  <c:v>100.83725661666062</c:v>
                </c:pt>
                <c:pt idx="4">
                  <c:v>98.506983879721005</c:v>
                </c:pt>
              </c:numCache>
            </c:numRef>
          </c:val>
          <c:extLst>
            <c:ext xmlns:c16="http://schemas.microsoft.com/office/drawing/2014/chart" uri="{C3380CC4-5D6E-409C-BE32-E72D297353CC}">
              <c16:uniqueId val="{00000000-E757-4B04-9E9E-337F94CDF63A}"/>
            </c:ext>
          </c:extLst>
        </c:ser>
        <c:ser>
          <c:idx val="3"/>
          <c:order val="3"/>
          <c:spPr>
            <a:solidFill>
              <a:srgbClr val="156082"/>
            </a:solidFill>
            <a:ln w="15875">
              <a:solidFill>
                <a:sysClr val="windowText" lastClr="000000"/>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Bildung'!$J$30:$Y$30</c:f>
              <c:numCache>
                <c:formatCode>General</c:formatCode>
                <c:ptCount val="16"/>
                <c:pt idx="6">
                  <c:v>99.142512807977269</c:v>
                </c:pt>
                <c:pt idx="7">
                  <c:v>105.07411613836905</c:v>
                </c:pt>
                <c:pt idx="8">
                  <c:v>91.51616566890209</c:v>
                </c:pt>
                <c:pt idx="9">
                  <c:v>101.4727855449169</c:v>
                </c:pt>
                <c:pt idx="10">
                  <c:v>100.83725661666062</c:v>
                </c:pt>
                <c:pt idx="11">
                  <c:v>97.871454951464727</c:v>
                </c:pt>
                <c:pt idx="12">
                  <c:v>97.447768999293899</c:v>
                </c:pt>
                <c:pt idx="13">
                  <c:v>100.4135706644898</c:v>
                </c:pt>
                <c:pt idx="14">
                  <c:v>100.20172768840436</c:v>
                </c:pt>
                <c:pt idx="15">
                  <c:v>101.4727855449169</c:v>
                </c:pt>
              </c:numCache>
            </c:numRef>
          </c:val>
          <c:extLst>
            <c:ext xmlns:c16="http://schemas.microsoft.com/office/drawing/2014/chart" uri="{C3380CC4-5D6E-409C-BE32-E72D297353CC}">
              <c16:uniqueId val="{00000001-E757-4B04-9E9E-337F94CDF63A}"/>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Bildung'!$J$29:$O$29</c:f>
              <c:numCache>
                <c:formatCode>General</c:formatCode>
                <c:ptCount val="6"/>
                <c:pt idx="5">
                  <c:v>94.90565328626883</c:v>
                </c:pt>
              </c:numCache>
            </c:numRef>
          </c:val>
          <c:extLst>
            <c:ext xmlns:c16="http://schemas.microsoft.com/office/drawing/2014/chart" uri="{C3380CC4-5D6E-409C-BE32-E72D297353CC}">
              <c16:uniqueId val="{00000002-E757-4B04-9E9E-337F94CDF63A}"/>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Bildung'!$J$31:$O$31</c:f>
              <c:numCache>
                <c:formatCode>General</c:formatCode>
                <c:ptCount val="6"/>
                <c:pt idx="0">
                  <c:v>99.442753545408905</c:v>
                </c:pt>
                <c:pt idx="1">
                  <c:v>99.442753545408905</c:v>
                </c:pt>
                <c:pt idx="2">
                  <c:v>99.442753545408905</c:v>
                </c:pt>
                <c:pt idx="3">
                  <c:v>99.442753545408905</c:v>
                </c:pt>
                <c:pt idx="4">
                  <c:v>99.442753545408905</c:v>
                </c:pt>
                <c:pt idx="5">
                  <c:v>99.442753545408905</c:v>
                </c:pt>
              </c:numCache>
            </c:numRef>
          </c:val>
          <c:smooth val="0"/>
          <c:extLst>
            <c:ext xmlns:c16="http://schemas.microsoft.com/office/drawing/2014/chart" uri="{C3380CC4-5D6E-409C-BE32-E72D297353CC}">
              <c16:uniqueId val="{00000003-E757-4B04-9E9E-337F94CDF63A}"/>
            </c:ext>
          </c:extLst>
        </c:ser>
        <c:ser>
          <c:idx val="2"/>
          <c:order val="2"/>
          <c:tx>
            <c:v>Durchschnitt West</c:v>
          </c:tx>
          <c:spPr>
            <a:ln w="15875" cap="rnd">
              <a:solidFill>
                <a:srgbClr val="0E2841">
                  <a:lumMod val="75000"/>
                  <a:lumOff val="25000"/>
                </a:srgbClr>
              </a:solidFill>
              <a:round/>
            </a:ln>
            <a:effectLst/>
          </c:spPr>
          <c:marker>
            <c:symbol val="none"/>
          </c:marker>
          <c:val>
            <c:numRef>
              <c:f>'Abb Bildung'!$J$32:$Y$32</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E757-4B04-9E9E-337F94CDF63A}"/>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Bildung'!$I$35</c:f>
          <c:strCache>
            <c:ptCount val="1"/>
            <c:pt idx="0">
              <c:v>Punktezahl im INSM-Schulleistungsvergleich 2024, Westdeutschland ohne Berlin=100, Mathematik 4. Klasse</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Bildung'!$J$36:$N$36</c:f>
              <c:numCache>
                <c:formatCode>0</c:formatCode>
                <c:ptCount val="5"/>
                <c:pt idx="0">
                  <c:v>94.588360968674621</c:v>
                </c:pt>
                <c:pt idx="1">
                  <c:v>98.475553885195495</c:v>
                </c:pt>
                <c:pt idx="2">
                  <c:v>106.03398455620831</c:v>
                </c:pt>
                <c:pt idx="3">
                  <c:v>102.79465712577425</c:v>
                </c:pt>
                <c:pt idx="4">
                  <c:v>101.9308364776585</c:v>
                </c:pt>
              </c:numCache>
            </c:numRef>
          </c:val>
          <c:extLst>
            <c:ext xmlns:c16="http://schemas.microsoft.com/office/drawing/2014/chart" uri="{C3380CC4-5D6E-409C-BE32-E72D297353CC}">
              <c16:uniqueId val="{00000000-5B40-440A-9E54-B2FB0C5FDE03}"/>
            </c:ext>
          </c:extLst>
        </c:ser>
        <c:ser>
          <c:idx val="3"/>
          <c:order val="3"/>
          <c:spPr>
            <a:solidFill>
              <a:srgbClr val="156082"/>
            </a:solidFill>
            <a:ln>
              <a:solidFill>
                <a:sysClr val="windowText" lastClr="000000"/>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Bildung'!$J$38:$Y$38</c:f>
              <c:numCache>
                <c:formatCode>General</c:formatCode>
                <c:ptCount val="16"/>
                <c:pt idx="6" formatCode="0">
                  <c:v>101.06701582954274</c:v>
                </c:pt>
                <c:pt idx="7" formatCode="0">
                  <c:v>105.81802939417938</c:v>
                </c:pt>
                <c:pt idx="8" formatCode="0">
                  <c:v>91.349033538240562</c:v>
                </c:pt>
                <c:pt idx="9" formatCode="0">
                  <c:v>99.771284857369125</c:v>
                </c:pt>
                <c:pt idx="10" formatCode="0">
                  <c:v>100.41915034345594</c:v>
                </c:pt>
                <c:pt idx="11" formatCode="0">
                  <c:v>98.259598723166562</c:v>
                </c:pt>
                <c:pt idx="12" formatCode="0">
                  <c:v>96.100047102877184</c:v>
                </c:pt>
                <c:pt idx="13" formatCode="0">
                  <c:v>101.49892615360064</c:v>
                </c:pt>
                <c:pt idx="14" formatCode="0">
                  <c:v>99.339374533311258</c:v>
                </c:pt>
                <c:pt idx="15" formatCode="0">
                  <c:v>99.555329695340191</c:v>
                </c:pt>
              </c:numCache>
            </c:numRef>
          </c:val>
          <c:extLst>
            <c:ext xmlns:c16="http://schemas.microsoft.com/office/drawing/2014/chart" uri="{C3380CC4-5D6E-409C-BE32-E72D297353CC}">
              <c16:uniqueId val="{00000001-5B40-440A-9E54-B2FB0C5FDE03}"/>
            </c:ext>
          </c:extLst>
        </c:ser>
        <c:ser>
          <c:idx val="4"/>
          <c:order val="4"/>
          <c:spPr>
            <a:pattFill prst="wdUpDiag">
              <a:fgClr>
                <a:srgbClr val="FFC000"/>
              </a:fgClr>
              <a:bgClr>
                <a:srgbClr val="156082"/>
              </a:bgClr>
            </a:pattFill>
            <a:ln>
              <a:solidFill>
                <a:sysClr val="windowText" lastClr="000000"/>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Bildung'!$J$37:$O$37</c:f>
              <c:numCache>
                <c:formatCode>General</c:formatCode>
                <c:ptCount val="6"/>
                <c:pt idx="5" formatCode="0">
                  <c:v>92.21285418635631</c:v>
                </c:pt>
              </c:numCache>
            </c:numRef>
          </c:val>
          <c:extLst>
            <c:ext xmlns:c16="http://schemas.microsoft.com/office/drawing/2014/chart" uri="{C3380CC4-5D6E-409C-BE32-E72D297353CC}">
              <c16:uniqueId val="{00000002-5B40-440A-9E54-B2FB0C5FDE03}"/>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Bildung'!$J$39:$O$39</c:f>
              <c:numCache>
                <c:formatCode>0</c:formatCode>
                <c:ptCount val="6"/>
                <c:pt idx="0">
                  <c:v>99.392545879488253</c:v>
                </c:pt>
                <c:pt idx="1">
                  <c:v>99.392545879488253</c:v>
                </c:pt>
                <c:pt idx="2" formatCode="General">
                  <c:v>99.392545879488253</c:v>
                </c:pt>
                <c:pt idx="3" formatCode="General">
                  <c:v>99.392545879488253</c:v>
                </c:pt>
                <c:pt idx="4" formatCode="General">
                  <c:v>99.392545879488253</c:v>
                </c:pt>
                <c:pt idx="5" formatCode="General">
                  <c:v>99.392545879488253</c:v>
                </c:pt>
              </c:numCache>
            </c:numRef>
          </c:val>
          <c:smooth val="0"/>
          <c:extLst>
            <c:ext xmlns:c16="http://schemas.microsoft.com/office/drawing/2014/chart" uri="{C3380CC4-5D6E-409C-BE32-E72D297353CC}">
              <c16:uniqueId val="{00000003-5B40-440A-9E54-B2FB0C5FDE03}"/>
            </c:ext>
          </c:extLst>
        </c:ser>
        <c:ser>
          <c:idx val="2"/>
          <c:order val="2"/>
          <c:tx>
            <c:v>Durchschnitt West</c:v>
          </c:tx>
          <c:spPr>
            <a:ln w="15875" cap="rnd">
              <a:solidFill>
                <a:schemeClr val="accent3"/>
              </a:solidFill>
              <a:round/>
            </a:ln>
            <a:effectLst/>
          </c:spPr>
          <c:marker>
            <c:symbol val="none"/>
          </c:marker>
          <c:val>
            <c:numRef>
              <c:f>'Abb Bildung'!$J$40:$Y$40</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5B40-440A-9E54-B2FB0C5FDE03}"/>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Bildung'!$I$45</c:f>
          <c:strCache>
            <c:ptCount val="1"/>
            <c:pt idx="0">
              <c:v>Punktezahl im INSM-Schulleistungsvergleich 2024, Westdeutschland ohne Berlin=100, Lesen 9. Klasse</c:v>
            </c:pt>
          </c:strCache>
        </c:strRef>
      </c:tx>
      <c:layout>
        <c:manualLayout>
          <c:xMode val="edge"/>
          <c:yMode val="edge"/>
          <c:x val="0.14424201018990276"/>
          <c:y val="1.2987012987012988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324675324675325"/>
          <c:w val="0.88043526450689269"/>
          <c:h val="0.47353035416027545"/>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Bildung'!$J$46:$N$46</c:f>
              <c:numCache>
                <c:formatCode>General</c:formatCode>
                <c:ptCount val="5"/>
                <c:pt idx="0">
                  <c:v>99.653576634495224</c:v>
                </c:pt>
                <c:pt idx="1">
                  <c:v>100.70922892935216</c:v>
                </c:pt>
                <c:pt idx="2">
                  <c:v>106.19862086260825</c:v>
                </c:pt>
                <c:pt idx="3">
                  <c:v>101.97601168318049</c:v>
                </c:pt>
                <c:pt idx="4">
                  <c:v>101.76488122420911</c:v>
                </c:pt>
              </c:numCache>
            </c:numRef>
          </c:val>
          <c:extLst>
            <c:ext xmlns:c16="http://schemas.microsoft.com/office/drawing/2014/chart" uri="{C3380CC4-5D6E-409C-BE32-E72D297353CC}">
              <c16:uniqueId val="{00000000-885B-4A61-9EC7-1DF19E3B4122}"/>
            </c:ext>
          </c:extLst>
        </c:ser>
        <c:ser>
          <c:idx val="3"/>
          <c:order val="3"/>
          <c:spPr>
            <a:solidFill>
              <a:srgbClr val="156082"/>
            </a:solidFill>
            <a:ln w="9525">
              <a:solidFill>
                <a:sysClr val="windowText" lastClr="000000"/>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Bildung'!$J$48:$Y$48</c:f>
              <c:numCache>
                <c:formatCode>General</c:formatCode>
                <c:ptCount val="16"/>
                <c:pt idx="6" formatCode="0">
                  <c:v>102.60940306009468</c:v>
                </c:pt>
                <c:pt idx="7" formatCode="0">
                  <c:v>104.72070764980855</c:v>
                </c:pt>
                <c:pt idx="8" formatCode="0">
                  <c:v>92.052880111525255</c:v>
                </c:pt>
                <c:pt idx="9" formatCode="0">
                  <c:v>99.653576634495224</c:v>
                </c:pt>
                <c:pt idx="10" formatCode="0">
                  <c:v>97.120011126838563</c:v>
                </c:pt>
                <c:pt idx="11" formatCode="0">
                  <c:v>100.075837552438</c:v>
                </c:pt>
                <c:pt idx="12" formatCode="0">
                  <c:v>96.697750208895798</c:v>
                </c:pt>
                <c:pt idx="13" formatCode="0">
                  <c:v>98.3867938806669</c:v>
                </c:pt>
                <c:pt idx="14" formatCode="0">
                  <c:v>100.92035938832356</c:v>
                </c:pt>
                <c:pt idx="15" formatCode="0">
                  <c:v>100.49809847038078</c:v>
                </c:pt>
              </c:numCache>
            </c:numRef>
          </c:val>
          <c:extLst>
            <c:ext xmlns:c16="http://schemas.microsoft.com/office/drawing/2014/chart" uri="{C3380CC4-5D6E-409C-BE32-E72D297353CC}">
              <c16:uniqueId val="{00000001-885B-4A61-9EC7-1DF19E3B4122}"/>
            </c:ext>
          </c:extLst>
        </c:ser>
        <c:ser>
          <c:idx val="4"/>
          <c:order val="4"/>
          <c:spPr>
            <a:pattFill prst="wdUpDiag">
              <a:fgClr>
                <a:srgbClr val="FFC000"/>
              </a:fgClr>
              <a:bgClr>
                <a:srgbClr val="156082"/>
              </a:bgClr>
            </a:pattFill>
            <a:ln w="9525">
              <a:solidFill>
                <a:sysClr val="windowText" lastClr="000000"/>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Bildung'!$J$47:$O$47</c:f>
              <c:numCache>
                <c:formatCode>General</c:formatCode>
                <c:ptCount val="6"/>
                <c:pt idx="5">
                  <c:v>95.219836996096078</c:v>
                </c:pt>
              </c:numCache>
            </c:numRef>
          </c:val>
          <c:extLst>
            <c:ext xmlns:c16="http://schemas.microsoft.com/office/drawing/2014/chart" uri="{C3380CC4-5D6E-409C-BE32-E72D297353CC}">
              <c16:uniqueId val="{00000002-885B-4A61-9EC7-1DF19E3B4122}"/>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Bildung'!$J$49:$O$49</c:f>
              <c:numCache>
                <c:formatCode>General</c:formatCode>
                <c:ptCount val="6"/>
                <c:pt idx="0" formatCode="0.000">
                  <c:v>100.96014458492033</c:v>
                </c:pt>
                <c:pt idx="1">
                  <c:v>100.96014458492033</c:v>
                </c:pt>
                <c:pt idx="2">
                  <c:v>100.96014458492033</c:v>
                </c:pt>
                <c:pt idx="3">
                  <c:v>100.96014458492033</c:v>
                </c:pt>
                <c:pt idx="4">
                  <c:v>100.96014458492033</c:v>
                </c:pt>
                <c:pt idx="5">
                  <c:v>100.96014458492033</c:v>
                </c:pt>
              </c:numCache>
            </c:numRef>
          </c:val>
          <c:smooth val="0"/>
          <c:extLst>
            <c:ext xmlns:c16="http://schemas.microsoft.com/office/drawing/2014/chart" uri="{C3380CC4-5D6E-409C-BE32-E72D297353CC}">
              <c16:uniqueId val="{00000003-885B-4A61-9EC7-1DF19E3B4122}"/>
            </c:ext>
          </c:extLst>
        </c:ser>
        <c:ser>
          <c:idx val="2"/>
          <c:order val="2"/>
          <c:tx>
            <c:v>Durchschnitt West</c:v>
          </c:tx>
          <c:spPr>
            <a:ln w="15875" cap="rnd">
              <a:solidFill>
                <a:srgbClr val="0E2841">
                  <a:lumMod val="75000"/>
                  <a:lumOff val="25000"/>
                </a:srgbClr>
              </a:solidFill>
              <a:round/>
            </a:ln>
            <a:effectLst/>
          </c:spPr>
          <c:marker>
            <c:symbol val="none"/>
          </c:marker>
          <c:val>
            <c:numRef>
              <c:f>'Abb Bildung'!$J$50:$Y$50</c:f>
              <c:numCache>
                <c:formatCode>General</c:formatCode>
                <c:ptCount val="16"/>
                <c:pt idx="6" formatCode="0.000">
                  <c:v>100</c:v>
                </c:pt>
                <c:pt idx="7" formatCode="0.000">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885B-4A61-9EC7-1DF19E3B4122}"/>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Bildung'!$I$52</c:f>
          <c:strCache>
            <c:ptCount val="1"/>
            <c:pt idx="0">
              <c:v>Schulabsolventen ohne Hauptschulabschluss, in % aller Schulabgänger, 2022/23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Bildung'!$J$53:$N$53</c:f>
              <c:numCache>
                <c:formatCode>General</c:formatCode>
                <c:ptCount val="5"/>
                <c:pt idx="0">
                  <c:v>7.6850478630173926</c:v>
                </c:pt>
                <c:pt idx="1">
                  <c:v>9.8766302432146631</c:v>
                </c:pt>
                <c:pt idx="2">
                  <c:v>8.4585777126099693</c:v>
                </c:pt>
                <c:pt idx="3">
                  <c:v>12.466124661246612</c:v>
                </c:pt>
                <c:pt idx="4">
                  <c:v>10.002694691457828</c:v>
                </c:pt>
              </c:numCache>
            </c:numRef>
          </c:val>
          <c:extLst>
            <c:ext xmlns:c16="http://schemas.microsoft.com/office/drawing/2014/chart" uri="{C3380CC4-5D6E-409C-BE32-E72D297353CC}">
              <c16:uniqueId val="{00000000-4EF9-45C0-90DD-EDD3FF2B60B3}"/>
            </c:ext>
          </c:extLst>
        </c:ser>
        <c:ser>
          <c:idx val="4"/>
          <c:order val="1"/>
          <c:spPr>
            <a:pattFill prst="wdUpDiag">
              <a:fgClr>
                <a:srgbClr val="FFC000"/>
              </a:fgClr>
              <a:bgClr>
                <a:srgbClr val="156082"/>
              </a:bgClr>
            </a:pattFill>
            <a:ln w="9525">
              <a:solidFill>
                <a:sysClr val="windowText" lastClr="000000"/>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Bildung'!$J$54:$O$54</c:f>
              <c:numCache>
                <c:formatCode>General</c:formatCode>
                <c:ptCount val="6"/>
                <c:pt idx="5">
                  <c:v>7.7537162782161868</c:v>
                </c:pt>
              </c:numCache>
            </c:numRef>
          </c:val>
          <c:extLst>
            <c:ext xmlns:c16="http://schemas.microsoft.com/office/drawing/2014/chart" uri="{C3380CC4-5D6E-409C-BE32-E72D297353CC}">
              <c16:uniqueId val="{00000001-4EF9-45C0-90DD-EDD3FF2B60B3}"/>
            </c:ext>
          </c:extLst>
        </c:ser>
        <c:ser>
          <c:idx val="3"/>
          <c:order val="2"/>
          <c:spPr>
            <a:solidFill>
              <a:srgbClr val="156082"/>
            </a:solidFill>
            <a:ln w="9525">
              <a:solidFill>
                <a:sysClr val="windowText" lastClr="000000"/>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Bildung'!$J$55:$Y$55</c:f>
              <c:numCache>
                <c:formatCode>General</c:formatCode>
                <c:ptCount val="16"/>
                <c:pt idx="6">
                  <c:v>6.8879709351515457</c:v>
                </c:pt>
                <c:pt idx="7">
                  <c:v>5.2908150339563429</c:v>
                </c:pt>
                <c:pt idx="8">
                  <c:v>9.3360711841204669</c:v>
                </c:pt>
                <c:pt idx="9">
                  <c:v>6.2755071863725087</c:v>
                </c:pt>
                <c:pt idx="10">
                  <c:v>5.8895603940723573</c:v>
                </c:pt>
                <c:pt idx="11">
                  <c:v>7.6698890175516201</c:v>
                </c:pt>
                <c:pt idx="12">
                  <c:v>6.4380133819289558</c:v>
                </c:pt>
                <c:pt idx="13">
                  <c:v>8.4750957854406135</c:v>
                </c:pt>
                <c:pt idx="14">
                  <c:v>8.8717252896357373</c:v>
                </c:pt>
                <c:pt idx="15">
                  <c:v>9.4917958067456709</c:v>
                </c:pt>
              </c:numCache>
            </c:numRef>
          </c:val>
          <c:extLst>
            <c:ext xmlns:c16="http://schemas.microsoft.com/office/drawing/2014/chart" uri="{C3380CC4-5D6E-409C-BE32-E72D297353CC}">
              <c16:uniqueId val="{00000002-4EF9-45C0-90DD-EDD3FF2B60B3}"/>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rgbClr val="E97132"/>
              </a:solidFill>
              <a:round/>
            </a:ln>
            <a:effectLst/>
          </c:spPr>
          <c:marker>
            <c:symbol val="none"/>
          </c:marker>
          <c:val>
            <c:numRef>
              <c:f>'Abb Bildung'!$J$56:$O$56</c:f>
              <c:numCache>
                <c:formatCode>General</c:formatCode>
                <c:ptCount val="6"/>
                <c:pt idx="0">
                  <c:v>9.0613329503016367</c:v>
                </c:pt>
                <c:pt idx="1">
                  <c:v>9.0613329503016367</c:v>
                </c:pt>
                <c:pt idx="2">
                  <c:v>9.0613329503016367</c:v>
                </c:pt>
                <c:pt idx="3">
                  <c:v>9.0613329503016367</c:v>
                </c:pt>
                <c:pt idx="4">
                  <c:v>9.0613329503016367</c:v>
                </c:pt>
                <c:pt idx="5">
                  <c:v>9.0613329503016367</c:v>
                </c:pt>
              </c:numCache>
            </c:numRef>
          </c:val>
          <c:smooth val="0"/>
          <c:extLst>
            <c:ext xmlns:c16="http://schemas.microsoft.com/office/drawing/2014/chart" uri="{C3380CC4-5D6E-409C-BE32-E72D297353CC}">
              <c16:uniqueId val="{00000003-4EF9-45C0-90DD-EDD3FF2B60B3}"/>
            </c:ext>
          </c:extLst>
        </c:ser>
        <c:ser>
          <c:idx val="2"/>
          <c:order val="4"/>
          <c:tx>
            <c:v>Durchschnitt West</c:v>
          </c:tx>
          <c:spPr>
            <a:ln w="15875" cap="rnd">
              <a:solidFill>
                <a:srgbClr val="0E2841">
                  <a:lumMod val="75000"/>
                  <a:lumOff val="25000"/>
                </a:srgbClr>
              </a:solidFill>
              <a:round/>
            </a:ln>
            <a:effectLst/>
          </c:spPr>
          <c:marker>
            <c:symbol val="none"/>
          </c:marker>
          <c:val>
            <c:numRef>
              <c:f>'Abb Bildung'!$J$57:$Y$57</c:f>
              <c:numCache>
                <c:formatCode>General</c:formatCode>
                <c:ptCount val="16"/>
                <c:pt idx="6">
                  <c:v>6.6996484670770213</c:v>
                </c:pt>
                <c:pt idx="7">
                  <c:v>6.6996484670770213</c:v>
                </c:pt>
                <c:pt idx="8">
                  <c:v>6.6996484670770213</c:v>
                </c:pt>
                <c:pt idx="9">
                  <c:v>6.6996484670770213</c:v>
                </c:pt>
                <c:pt idx="10">
                  <c:v>6.6996484670770213</c:v>
                </c:pt>
                <c:pt idx="11">
                  <c:v>6.6996484670770213</c:v>
                </c:pt>
                <c:pt idx="12">
                  <c:v>6.6996484670770213</c:v>
                </c:pt>
                <c:pt idx="13">
                  <c:v>6.6996484670770213</c:v>
                </c:pt>
                <c:pt idx="14">
                  <c:v>6.6996484670770213</c:v>
                </c:pt>
                <c:pt idx="15">
                  <c:v>6.6996484670770213</c:v>
                </c:pt>
              </c:numCache>
            </c:numRef>
          </c:val>
          <c:smooth val="0"/>
          <c:extLst>
            <c:ext xmlns:c16="http://schemas.microsoft.com/office/drawing/2014/chart" uri="{C3380CC4-5D6E-409C-BE32-E72D297353CC}">
              <c16:uniqueId val="{00000004-4EF9-45C0-90DD-EDD3FF2B60B3}"/>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Bildung'!$I$59</c:f>
          <c:strCache>
            <c:ptCount val="1"/>
            <c:pt idx="0">
              <c:v>Schulabsolventen mit Hauptschulabschluss, in % aller Schulabgänger, 2022/23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Bildung'!$J$60:$N$60</c:f>
              <c:numCache>
                <c:formatCode>General</c:formatCode>
                <c:ptCount val="5"/>
                <c:pt idx="0">
                  <c:v>13.675789852141476</c:v>
                </c:pt>
                <c:pt idx="1">
                  <c:v>14.035953471977441</c:v>
                </c:pt>
                <c:pt idx="2">
                  <c:v>10.04398826979472</c:v>
                </c:pt>
                <c:pt idx="3">
                  <c:v>12.832775386577394</c:v>
                </c:pt>
                <c:pt idx="4">
                  <c:v>14.76690918889787</c:v>
                </c:pt>
              </c:numCache>
            </c:numRef>
          </c:val>
          <c:extLst>
            <c:ext xmlns:c16="http://schemas.microsoft.com/office/drawing/2014/chart" uri="{C3380CC4-5D6E-409C-BE32-E72D297353CC}">
              <c16:uniqueId val="{00000000-FD5C-4A13-B364-64EE57CA8A83}"/>
            </c:ext>
          </c:extLst>
        </c:ser>
        <c:ser>
          <c:idx val="4"/>
          <c:order val="1"/>
          <c:spPr>
            <a:pattFill prst="wdUpDiag">
              <a:fgClr>
                <a:srgbClr val="FFC000"/>
              </a:fgClr>
              <a:bgClr>
                <a:srgbClr val="156082"/>
              </a:bgClr>
            </a:pattFill>
            <a:ln>
              <a:solidFill>
                <a:sysClr val="windowText" lastClr="000000"/>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Bildung'!$J$61:$O$61</c:f>
              <c:numCache>
                <c:formatCode>General</c:formatCode>
                <c:ptCount val="6"/>
                <c:pt idx="5">
                  <c:v>16.079402948553252</c:v>
                </c:pt>
              </c:numCache>
            </c:numRef>
          </c:val>
          <c:extLst>
            <c:ext xmlns:c16="http://schemas.microsoft.com/office/drawing/2014/chart" uri="{C3380CC4-5D6E-409C-BE32-E72D297353CC}">
              <c16:uniqueId val="{00000001-FD5C-4A13-B364-64EE57CA8A83}"/>
            </c:ext>
          </c:extLst>
        </c:ser>
        <c:ser>
          <c:idx val="3"/>
          <c:order val="2"/>
          <c:spPr>
            <a:solidFill>
              <a:srgbClr val="156082"/>
            </a:solidFill>
            <a:ln>
              <a:solidFill>
                <a:sysClr val="windowText" lastClr="000000"/>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Bildung'!$J$62:$Y$62</c:f>
              <c:numCache>
                <c:formatCode>General</c:formatCode>
                <c:ptCount val="16"/>
                <c:pt idx="6">
                  <c:v>16.020504653361868</c:v>
                </c:pt>
                <c:pt idx="7">
                  <c:v>21.822773223932071</c:v>
                </c:pt>
                <c:pt idx="8">
                  <c:v>26.543463381245726</c:v>
                </c:pt>
                <c:pt idx="9">
                  <c:v>16.525699414443721</c:v>
                </c:pt>
                <c:pt idx="10">
                  <c:v>16.532825565030219</c:v>
                </c:pt>
                <c:pt idx="11">
                  <c:v>13.86825225412769</c:v>
                </c:pt>
                <c:pt idx="12">
                  <c:v>15.579611597671761</c:v>
                </c:pt>
                <c:pt idx="13">
                  <c:v>18.424010217113665</c:v>
                </c:pt>
                <c:pt idx="14">
                  <c:v>27.324913892078072</c:v>
                </c:pt>
                <c:pt idx="15">
                  <c:v>18.770890306897599</c:v>
                </c:pt>
              </c:numCache>
            </c:numRef>
          </c:val>
          <c:extLst>
            <c:ext xmlns:c16="http://schemas.microsoft.com/office/drawing/2014/chart" uri="{C3380CC4-5D6E-409C-BE32-E72D297353CC}">
              <c16:uniqueId val="{00000002-FD5C-4A13-B364-64EE57CA8A83}"/>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Bildung'!$J$63:$O$63</c:f>
              <c:numCache>
                <c:formatCode>General</c:formatCode>
                <c:ptCount val="6"/>
                <c:pt idx="0">
                  <c:v>13.454467107153118</c:v>
                </c:pt>
                <c:pt idx="1">
                  <c:v>13.454467107153118</c:v>
                </c:pt>
                <c:pt idx="2">
                  <c:v>13.454467107153118</c:v>
                </c:pt>
                <c:pt idx="3">
                  <c:v>13.454467107153118</c:v>
                </c:pt>
                <c:pt idx="4">
                  <c:v>13.454467107153118</c:v>
                </c:pt>
                <c:pt idx="5">
                  <c:v>13.454467107153118</c:v>
                </c:pt>
              </c:numCache>
            </c:numRef>
          </c:val>
          <c:smooth val="0"/>
          <c:extLst>
            <c:ext xmlns:c16="http://schemas.microsoft.com/office/drawing/2014/chart" uri="{C3380CC4-5D6E-409C-BE32-E72D297353CC}">
              <c16:uniqueId val="{00000003-FD5C-4A13-B364-64EE57CA8A83}"/>
            </c:ext>
          </c:extLst>
        </c:ser>
        <c:ser>
          <c:idx val="2"/>
          <c:order val="4"/>
          <c:tx>
            <c:v>Durchschnitt West</c:v>
          </c:tx>
          <c:spPr>
            <a:ln w="15875" cap="rnd">
              <a:solidFill>
                <a:srgbClr val="0E2841">
                  <a:lumMod val="75000"/>
                  <a:lumOff val="25000"/>
                </a:srgbClr>
              </a:solidFill>
              <a:round/>
            </a:ln>
            <a:effectLst/>
          </c:spPr>
          <c:marker>
            <c:symbol val="none"/>
          </c:marker>
          <c:val>
            <c:numRef>
              <c:f>'Abb Bildung'!$J$64:$Y$64</c:f>
              <c:numCache>
                <c:formatCode>General</c:formatCode>
                <c:ptCount val="16"/>
                <c:pt idx="6">
                  <c:v>17.349339146090614</c:v>
                </c:pt>
                <c:pt idx="7">
                  <c:v>17.349339146090614</c:v>
                </c:pt>
                <c:pt idx="8">
                  <c:v>17.349339146090614</c:v>
                </c:pt>
                <c:pt idx="9">
                  <c:v>17.349339146090614</c:v>
                </c:pt>
                <c:pt idx="10">
                  <c:v>17.349339146090614</c:v>
                </c:pt>
                <c:pt idx="11">
                  <c:v>17.349339146090614</c:v>
                </c:pt>
                <c:pt idx="12">
                  <c:v>17.349339146090614</c:v>
                </c:pt>
                <c:pt idx="13">
                  <c:v>17.349339146090614</c:v>
                </c:pt>
                <c:pt idx="14">
                  <c:v>17.349339146090614</c:v>
                </c:pt>
                <c:pt idx="15">
                  <c:v>17.349339146090614</c:v>
                </c:pt>
              </c:numCache>
            </c:numRef>
          </c:val>
          <c:smooth val="0"/>
          <c:extLst>
            <c:ext xmlns:c16="http://schemas.microsoft.com/office/drawing/2014/chart" uri="{C3380CC4-5D6E-409C-BE32-E72D297353CC}">
              <c16:uniqueId val="{00000004-FD5C-4A13-B364-64EE57CA8A83}"/>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Bildung'!$I$67</c:f>
          <c:strCache>
            <c:ptCount val="1"/>
            <c:pt idx="0">
              <c:v>Schulabsolventen mit mittlerem Schulabschluß in % aller Schulabgänger, 2022/23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Bildung'!$J$68:$N$68</c:f>
              <c:numCache>
                <c:formatCode>General</c:formatCode>
                <c:ptCount val="5"/>
                <c:pt idx="0">
                  <c:v>40.10606264886971</c:v>
                </c:pt>
                <c:pt idx="1">
                  <c:v>44.984138174127594</c:v>
                </c:pt>
                <c:pt idx="2">
                  <c:v>51.612903225806448</c:v>
                </c:pt>
                <c:pt idx="3">
                  <c:v>48.11095169775227</c:v>
                </c:pt>
                <c:pt idx="4">
                  <c:v>46.650498517919701</c:v>
                </c:pt>
              </c:numCache>
            </c:numRef>
          </c:val>
          <c:extLst>
            <c:ext xmlns:c16="http://schemas.microsoft.com/office/drawing/2014/chart" uri="{C3380CC4-5D6E-409C-BE32-E72D297353CC}">
              <c16:uniqueId val="{00000000-6AA3-4312-8BC5-80D16ED48EA9}"/>
            </c:ext>
          </c:extLst>
        </c:ser>
        <c:ser>
          <c:idx val="4"/>
          <c:order val="1"/>
          <c:spPr>
            <a:pattFill prst="wdUpDiag">
              <a:fgClr>
                <a:srgbClr val="FFC000"/>
              </a:fgClr>
              <a:bgClr>
                <a:srgbClr val="156082"/>
              </a:bgClr>
            </a:pattFill>
            <a:ln>
              <a:solidFill>
                <a:sysClr val="windowText" lastClr="000000"/>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Bildung'!$J$69:$O$69</c:f>
              <c:numCache>
                <c:formatCode>General</c:formatCode>
                <c:ptCount val="6"/>
                <c:pt idx="5">
                  <c:v>32.55031504251545</c:v>
                </c:pt>
              </c:numCache>
            </c:numRef>
          </c:val>
          <c:extLst>
            <c:ext xmlns:c16="http://schemas.microsoft.com/office/drawing/2014/chart" uri="{C3380CC4-5D6E-409C-BE32-E72D297353CC}">
              <c16:uniqueId val="{00000001-6AA3-4312-8BC5-80D16ED48EA9}"/>
            </c:ext>
          </c:extLst>
        </c:ser>
        <c:ser>
          <c:idx val="3"/>
          <c:order val="2"/>
          <c:spPr>
            <a:solidFill>
              <a:srgbClr val="156082"/>
            </a:solidFill>
            <a:ln>
              <a:solidFill>
                <a:sysClr val="windowText" lastClr="000000"/>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Bildung'!$J$70:$Y$70</c:f>
              <c:numCache>
                <c:formatCode>General</c:formatCode>
                <c:ptCount val="16"/>
                <c:pt idx="6" formatCode="0.000000">
                  <c:v>48.240680834121335</c:v>
                </c:pt>
                <c:pt idx="7" formatCode="0.000000">
                  <c:v>46.130774825723464</c:v>
                </c:pt>
                <c:pt idx="8" formatCode="0.000000">
                  <c:v>29.171800136892539</c:v>
                </c:pt>
                <c:pt idx="9" formatCode="0.000000">
                  <c:v>23.599692435086059</c:v>
                </c:pt>
                <c:pt idx="10" formatCode="0.000000">
                  <c:v>46.785329911416504</c:v>
                </c:pt>
                <c:pt idx="11" formatCode="0.000000">
                  <c:v>46.204088005308428</c:v>
                </c:pt>
                <c:pt idx="12" formatCode="0.000000">
                  <c:v>39.520208888647119</c:v>
                </c:pt>
                <c:pt idx="13" formatCode="0.000000">
                  <c:v>39.805874840357596</c:v>
                </c:pt>
                <c:pt idx="14" formatCode="0.000000">
                  <c:v>32.136520196221689</c:v>
                </c:pt>
                <c:pt idx="15" formatCode="0.000000">
                  <c:v>36.82011546642358</c:v>
                </c:pt>
              </c:numCache>
            </c:numRef>
          </c:val>
          <c:extLst>
            <c:ext xmlns:c16="http://schemas.microsoft.com/office/drawing/2014/chart" uri="{C3380CC4-5D6E-409C-BE32-E72D297353CC}">
              <c16:uniqueId val="{00000002-6AA3-4312-8BC5-80D16ED48EA9}"/>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Bildung'!$J$71:$O$71</c:f>
              <c:numCache>
                <c:formatCode>General</c:formatCode>
                <c:ptCount val="6"/>
                <c:pt idx="0">
                  <c:v>43.48822177535191</c:v>
                </c:pt>
                <c:pt idx="1">
                  <c:v>43.48822177535191</c:v>
                </c:pt>
                <c:pt idx="2">
                  <c:v>43.48822177535191</c:v>
                </c:pt>
                <c:pt idx="3">
                  <c:v>43.48822177535191</c:v>
                </c:pt>
                <c:pt idx="4">
                  <c:v>43.48822177535191</c:v>
                </c:pt>
                <c:pt idx="5">
                  <c:v>43.48822177535191</c:v>
                </c:pt>
              </c:numCache>
            </c:numRef>
          </c:val>
          <c:smooth val="0"/>
          <c:extLst>
            <c:ext xmlns:c16="http://schemas.microsoft.com/office/drawing/2014/chart" uri="{C3380CC4-5D6E-409C-BE32-E72D297353CC}">
              <c16:uniqueId val="{00000003-6AA3-4312-8BC5-80D16ED48EA9}"/>
            </c:ext>
          </c:extLst>
        </c:ser>
        <c:ser>
          <c:idx val="2"/>
          <c:order val="4"/>
          <c:tx>
            <c:v>Durchschnitt West</c:v>
          </c:tx>
          <c:spPr>
            <a:ln w="15875" cap="rnd">
              <a:solidFill>
                <a:srgbClr val="0E2841">
                  <a:lumMod val="75000"/>
                  <a:lumOff val="25000"/>
                </a:srgbClr>
              </a:solidFill>
              <a:round/>
            </a:ln>
            <a:effectLst/>
          </c:spPr>
          <c:marker>
            <c:symbol val="none"/>
          </c:marker>
          <c:val>
            <c:numRef>
              <c:f>'Abb Bildung'!$J$72:$Y$72</c:f>
              <c:numCache>
                <c:formatCode>General</c:formatCode>
                <c:ptCount val="16"/>
                <c:pt idx="6">
                  <c:v>42.881730393993621</c:v>
                </c:pt>
                <c:pt idx="7">
                  <c:v>42.881730393993621</c:v>
                </c:pt>
                <c:pt idx="8">
                  <c:v>42.881730393993621</c:v>
                </c:pt>
                <c:pt idx="9">
                  <c:v>42.881730393993621</c:v>
                </c:pt>
                <c:pt idx="10">
                  <c:v>42.881730393993621</c:v>
                </c:pt>
                <c:pt idx="11">
                  <c:v>42.881730393993621</c:v>
                </c:pt>
                <c:pt idx="12">
                  <c:v>42.881730393993621</c:v>
                </c:pt>
                <c:pt idx="13">
                  <c:v>42.881730393993621</c:v>
                </c:pt>
                <c:pt idx="14">
                  <c:v>42.881730393993621</c:v>
                </c:pt>
                <c:pt idx="15">
                  <c:v>42.881730393993621</c:v>
                </c:pt>
              </c:numCache>
            </c:numRef>
          </c:val>
          <c:smooth val="0"/>
          <c:extLst>
            <c:ext xmlns:c16="http://schemas.microsoft.com/office/drawing/2014/chart" uri="{C3380CC4-5D6E-409C-BE32-E72D297353CC}">
              <c16:uniqueId val="{00000004-6AA3-4312-8BC5-80D16ED48EA9}"/>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Bildung'!$I$75</c:f>
          <c:strCache>
            <c:ptCount val="1"/>
            <c:pt idx="0">
              <c:v>Schulabsolventen mit (Fach)Hochschulreife in % aller Schulabgänger, 2022/23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Bildung'!$J$76:$N$76</c:f>
              <c:numCache>
                <c:formatCode>General</c:formatCode>
                <c:ptCount val="5"/>
                <c:pt idx="0">
                  <c:v>38.533099635971418</c:v>
                </c:pt>
                <c:pt idx="1">
                  <c:v>31.103278110680293</c:v>
                </c:pt>
                <c:pt idx="2">
                  <c:v>29.884530791788855</c:v>
                </c:pt>
                <c:pt idx="3">
                  <c:v>26.590148254423724</c:v>
                </c:pt>
                <c:pt idx="4">
                  <c:v>28.579897601724603</c:v>
                </c:pt>
              </c:numCache>
            </c:numRef>
          </c:val>
          <c:extLst>
            <c:ext xmlns:c16="http://schemas.microsoft.com/office/drawing/2014/chart" uri="{C3380CC4-5D6E-409C-BE32-E72D297353CC}">
              <c16:uniqueId val="{00000000-B060-4A48-BDF3-5F48E0A0785A}"/>
            </c:ext>
          </c:extLst>
        </c:ser>
        <c:ser>
          <c:idx val="4"/>
          <c:order val="1"/>
          <c:spPr>
            <a:pattFill prst="wdUpDiag">
              <a:fgClr>
                <a:srgbClr val="FFC000"/>
              </a:fgClr>
              <a:bgClr>
                <a:srgbClr val="156082"/>
              </a:bgClr>
            </a:pattFill>
            <a:ln>
              <a:solidFill>
                <a:sysClr val="windowText" lastClr="000000"/>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Bildung'!$J$77:$O$77</c:f>
              <c:numCache>
                <c:formatCode>General</c:formatCode>
                <c:ptCount val="6"/>
                <c:pt idx="5">
                  <c:v>43.616565730715116</c:v>
                </c:pt>
              </c:numCache>
            </c:numRef>
          </c:val>
          <c:extLst>
            <c:ext xmlns:c16="http://schemas.microsoft.com/office/drawing/2014/chart" uri="{C3380CC4-5D6E-409C-BE32-E72D297353CC}">
              <c16:uniqueId val="{00000001-B060-4A48-BDF3-5F48E0A0785A}"/>
            </c:ext>
          </c:extLst>
        </c:ser>
        <c:ser>
          <c:idx val="3"/>
          <c:order val="2"/>
          <c:spPr>
            <a:solidFill>
              <a:srgbClr val="156082"/>
            </a:solidFill>
            <a:ln>
              <a:solidFill>
                <a:sysClr val="windowText" lastClr="000000"/>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Bildung'!$J$78:$Y$78</c:f>
              <c:numCache>
                <c:formatCode>General</c:formatCode>
                <c:ptCount val="16"/>
                <c:pt idx="6">
                  <c:v>28.850843577365254</c:v>
                </c:pt>
                <c:pt idx="7">
                  <c:v>26.755636916388127</c:v>
                </c:pt>
                <c:pt idx="8">
                  <c:v>34.948665297741272</c:v>
                </c:pt>
                <c:pt idx="9">
                  <c:v>53.599100964097715</c:v>
                </c:pt>
                <c:pt idx="10">
                  <c:v>30.792284129480919</c:v>
                </c:pt>
                <c:pt idx="11">
                  <c:v>32.257770723012271</c:v>
                </c:pt>
                <c:pt idx="12">
                  <c:v>38.462166131752163</c:v>
                </c:pt>
                <c:pt idx="13">
                  <c:v>33.29501915708812</c:v>
                </c:pt>
                <c:pt idx="14">
                  <c:v>31.666840622064502</c:v>
                </c:pt>
                <c:pt idx="15">
                  <c:v>34.91719841993315</c:v>
                </c:pt>
              </c:numCache>
            </c:numRef>
          </c:val>
          <c:extLst>
            <c:ext xmlns:c16="http://schemas.microsoft.com/office/drawing/2014/chart" uri="{C3380CC4-5D6E-409C-BE32-E72D297353CC}">
              <c16:uniqueId val="{00000002-B060-4A48-BDF3-5F48E0A0785A}"/>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Bildung'!$J$79:$O$79</c:f>
              <c:numCache>
                <c:formatCode>General</c:formatCode>
                <c:ptCount val="6"/>
                <c:pt idx="0">
                  <c:v>33.995978167193336</c:v>
                </c:pt>
                <c:pt idx="1">
                  <c:v>33.995978167193336</c:v>
                </c:pt>
                <c:pt idx="2">
                  <c:v>33.995978167193336</c:v>
                </c:pt>
                <c:pt idx="3">
                  <c:v>33.995978167193336</c:v>
                </c:pt>
                <c:pt idx="4">
                  <c:v>33.995978167193336</c:v>
                </c:pt>
                <c:pt idx="5">
                  <c:v>33.995978167193336</c:v>
                </c:pt>
              </c:numCache>
            </c:numRef>
          </c:val>
          <c:smooth val="0"/>
          <c:extLst>
            <c:ext xmlns:c16="http://schemas.microsoft.com/office/drawing/2014/chart" uri="{C3380CC4-5D6E-409C-BE32-E72D297353CC}">
              <c16:uniqueId val="{00000003-B060-4A48-BDF3-5F48E0A0785A}"/>
            </c:ext>
          </c:extLst>
        </c:ser>
        <c:ser>
          <c:idx val="2"/>
          <c:order val="4"/>
          <c:tx>
            <c:v>Durchschnitt West</c:v>
          </c:tx>
          <c:spPr>
            <a:ln w="15875" cap="rnd">
              <a:solidFill>
                <a:srgbClr val="156082"/>
              </a:solidFill>
              <a:round/>
            </a:ln>
            <a:effectLst/>
          </c:spPr>
          <c:marker>
            <c:symbol val="none"/>
          </c:marker>
          <c:val>
            <c:numRef>
              <c:f>'Abb Bildung'!$J$80:$Y$80</c:f>
              <c:numCache>
                <c:formatCode>General</c:formatCode>
                <c:ptCount val="16"/>
                <c:pt idx="6">
                  <c:v>33.069281992838739</c:v>
                </c:pt>
                <c:pt idx="7">
                  <c:v>33.069281992838739</c:v>
                </c:pt>
                <c:pt idx="8">
                  <c:v>33.069281992838739</c:v>
                </c:pt>
                <c:pt idx="9">
                  <c:v>33.069281992838739</c:v>
                </c:pt>
                <c:pt idx="10">
                  <c:v>33.069281992838739</c:v>
                </c:pt>
                <c:pt idx="11">
                  <c:v>33.069281992838739</c:v>
                </c:pt>
                <c:pt idx="12">
                  <c:v>33.069281992838739</c:v>
                </c:pt>
                <c:pt idx="13">
                  <c:v>33.069281992838739</c:v>
                </c:pt>
                <c:pt idx="14">
                  <c:v>33.069281992838739</c:v>
                </c:pt>
                <c:pt idx="15">
                  <c:v>33.069281992838739</c:v>
                </c:pt>
              </c:numCache>
            </c:numRef>
          </c:val>
          <c:smooth val="0"/>
          <c:extLst>
            <c:ext xmlns:c16="http://schemas.microsoft.com/office/drawing/2014/chart" uri="{C3380CC4-5D6E-409C-BE32-E72D297353CC}">
              <c16:uniqueId val="{00000004-B060-4A48-BDF3-5F48E0A0785A}"/>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Unternehmen'!$I$3</c:f>
          <c:strCache>
            <c:ptCount val="1"/>
            <c:pt idx="0">
              <c:v>Zahl der Unternehmen je 1.000 Einwohner im erwerbsfähigen Alter (20-64 Jahre)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Unternehmen'!$J$4:$N$4</c:f>
              <c:numCache>
                <c:formatCode>General</c:formatCode>
                <c:ptCount val="5"/>
                <c:pt idx="0">
                  <c:v>66.719676221430149</c:v>
                </c:pt>
                <c:pt idx="1">
                  <c:v>64.973264328604188</c:v>
                </c:pt>
                <c:pt idx="2">
                  <c:v>68.584215541910268</c:v>
                </c:pt>
                <c:pt idx="3">
                  <c:v>57.019040796495084</c:v>
                </c:pt>
                <c:pt idx="4">
                  <c:v>63.707353765444267</c:v>
                </c:pt>
              </c:numCache>
            </c:numRef>
          </c:val>
          <c:extLst>
            <c:ext xmlns:c16="http://schemas.microsoft.com/office/drawing/2014/chart" uri="{C3380CC4-5D6E-409C-BE32-E72D297353CC}">
              <c16:uniqueId val="{00000000-B54A-48CC-9216-7D67D6FB3B30}"/>
            </c:ext>
          </c:extLst>
        </c:ser>
        <c:ser>
          <c:idx val="3"/>
          <c:order val="3"/>
          <c:spPr>
            <a:solidFill>
              <a:schemeClr val="accent1"/>
            </a:solidFill>
            <a:ln>
              <a:solidFill>
                <a:sysClr val="windowText" lastClr="000000"/>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Unternehmen'!$J$6:$Y$6</c:f>
              <c:numCache>
                <c:formatCode>General</c:formatCode>
                <c:ptCount val="16"/>
                <c:pt idx="6">
                  <c:v>69.179216484269048</c:v>
                </c:pt>
                <c:pt idx="7">
                  <c:v>78.377615436284458</c:v>
                </c:pt>
                <c:pt idx="8">
                  <c:v>63.105508426401897</c:v>
                </c:pt>
                <c:pt idx="9">
                  <c:v>84.753978134552781</c:v>
                </c:pt>
                <c:pt idx="10">
                  <c:v>71.502928708764145</c:v>
                </c:pt>
                <c:pt idx="11">
                  <c:v>61.340211440523717</c:v>
                </c:pt>
                <c:pt idx="12">
                  <c:v>67.163986625945981</c:v>
                </c:pt>
                <c:pt idx="13">
                  <c:v>65.325137877892104</c:v>
                </c:pt>
                <c:pt idx="14">
                  <c:v>64.931799012098992</c:v>
                </c:pt>
                <c:pt idx="15">
                  <c:v>71.247019340538955</c:v>
                </c:pt>
              </c:numCache>
            </c:numRef>
          </c:val>
          <c:extLst>
            <c:ext xmlns:c16="http://schemas.microsoft.com/office/drawing/2014/chart" uri="{C3380CC4-5D6E-409C-BE32-E72D297353CC}">
              <c16:uniqueId val="{00000001-B54A-48CC-9216-7D67D6FB3B30}"/>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3-B54A-48CC-9216-7D67D6FB3B30}"/>
              </c:ext>
            </c:extLst>
          </c:dPt>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Unternehmen'!$J$5:$O$5</c:f>
              <c:numCache>
                <c:formatCode>General</c:formatCode>
                <c:ptCount val="6"/>
                <c:pt idx="5">
                  <c:v>79.160110332526273</c:v>
                </c:pt>
              </c:numCache>
            </c:numRef>
          </c:val>
          <c:extLst>
            <c:ext xmlns:c16="http://schemas.microsoft.com/office/drawing/2014/chart" uri="{C3380CC4-5D6E-409C-BE32-E72D297353CC}">
              <c16:uniqueId val="{00000004-B54A-48CC-9216-7D67D6FB3B30}"/>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Unternehmen'!$J$7:$O$7</c:f>
              <c:numCache>
                <c:formatCode>General</c:formatCode>
                <c:ptCount val="6"/>
                <c:pt idx="0">
                  <c:v>68.506000452362301</c:v>
                </c:pt>
                <c:pt idx="1">
                  <c:v>68.506000452362301</c:v>
                </c:pt>
                <c:pt idx="2">
                  <c:v>68.506000452362301</c:v>
                </c:pt>
                <c:pt idx="3">
                  <c:v>68.506000452362301</c:v>
                </c:pt>
                <c:pt idx="4">
                  <c:v>68.506000452362301</c:v>
                </c:pt>
                <c:pt idx="5">
                  <c:v>68.506000452362301</c:v>
                </c:pt>
              </c:numCache>
            </c:numRef>
          </c:val>
          <c:smooth val="0"/>
          <c:extLst>
            <c:ext xmlns:c16="http://schemas.microsoft.com/office/drawing/2014/chart" uri="{C3380CC4-5D6E-409C-BE32-E72D297353CC}">
              <c16:uniqueId val="{00000005-B54A-48CC-9216-7D67D6FB3B30}"/>
            </c:ext>
          </c:extLst>
        </c:ser>
        <c:ser>
          <c:idx val="2"/>
          <c:order val="2"/>
          <c:tx>
            <c:v>Durchschnitt West</c:v>
          </c:tx>
          <c:spPr>
            <a:ln w="15875" cap="rnd">
              <a:solidFill>
                <a:schemeClr val="tx2">
                  <a:lumMod val="75000"/>
                  <a:lumOff val="25000"/>
                </a:schemeClr>
              </a:solidFill>
              <a:round/>
            </a:ln>
            <a:effectLst/>
          </c:spPr>
          <c:marker>
            <c:symbol val="none"/>
          </c:marker>
          <c:val>
            <c:numRef>
              <c:f>'Abb Unternehmen'!$J$8:$Y$8</c:f>
              <c:numCache>
                <c:formatCode>General</c:formatCode>
                <c:ptCount val="16"/>
                <c:pt idx="6">
                  <c:v>69.963015933133448</c:v>
                </c:pt>
                <c:pt idx="7">
                  <c:v>69.963015933133448</c:v>
                </c:pt>
                <c:pt idx="8">
                  <c:v>69.963015933133448</c:v>
                </c:pt>
                <c:pt idx="9">
                  <c:v>69.963015933133448</c:v>
                </c:pt>
                <c:pt idx="10">
                  <c:v>69.963015933133448</c:v>
                </c:pt>
                <c:pt idx="11">
                  <c:v>69.963015933133448</c:v>
                </c:pt>
                <c:pt idx="12">
                  <c:v>69.963015933133448</c:v>
                </c:pt>
                <c:pt idx="13">
                  <c:v>69.963015933133448</c:v>
                </c:pt>
                <c:pt idx="14">
                  <c:v>69.963015933133448</c:v>
                </c:pt>
                <c:pt idx="15">
                  <c:v>69.963015933133448</c:v>
                </c:pt>
              </c:numCache>
            </c:numRef>
          </c:val>
          <c:smooth val="0"/>
          <c:extLst>
            <c:ext xmlns:c16="http://schemas.microsoft.com/office/drawing/2014/chart" uri="{C3380CC4-5D6E-409C-BE32-E72D297353CC}">
              <c16:uniqueId val="{00000006-B54A-48CC-9216-7D67D6FB3B30}"/>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Investitionen'!$I$11</c:f>
          <c:strCache>
            <c:ptCount val="1"/>
            <c:pt idx="0">
              <c:v>Bruttoanlageinvestitionen, Gesamtwirtschaft, nominal, je Erwerbstätigen, Westdeutschland ohne Berlin=100, 2021</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1"/>
              </a:solidFill>
            </a:ln>
            <a:effectLst/>
          </c:spPr>
          <c:invertIfNegative val="0"/>
          <c:cat>
            <c:strRef>
              <c:f>'Abb Investitionen'!$J$1:$Y$1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Investitionen'!$J$12:$N$12</c:f>
              <c:numCache>
                <c:formatCode>0</c:formatCode>
                <c:ptCount val="5"/>
                <c:pt idx="0">
                  <c:v>105.81756442709052</c:v>
                </c:pt>
                <c:pt idx="1">
                  <c:v>83.49788469377205</c:v>
                </c:pt>
                <c:pt idx="2">
                  <c:v>80.170812827226641</c:v>
                </c:pt>
                <c:pt idx="3">
                  <c:v>79.316466604412796</c:v>
                </c:pt>
                <c:pt idx="4">
                  <c:v>74.747939317801652</c:v>
                </c:pt>
              </c:numCache>
            </c:numRef>
          </c:val>
          <c:extLst>
            <c:ext xmlns:c16="http://schemas.microsoft.com/office/drawing/2014/chart" uri="{C3380CC4-5D6E-409C-BE32-E72D297353CC}">
              <c16:uniqueId val="{00000000-D604-49D7-A11B-E0573C856001}"/>
            </c:ext>
          </c:extLst>
        </c:ser>
        <c:ser>
          <c:idx val="3"/>
          <c:order val="3"/>
          <c:spPr>
            <a:solidFill>
              <a:schemeClr val="accent1"/>
            </a:solidFill>
            <a:ln>
              <a:solidFill>
                <a:schemeClr val="tx1"/>
              </a:solidFill>
            </a:ln>
            <a:effectLst/>
          </c:spPr>
          <c:invertIfNegative val="0"/>
          <c:cat>
            <c:strRef>
              <c:f>'Abb Investitionen'!$J$1:$Y$1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Investitionen'!$J$14:$Y$14</c:f>
              <c:numCache>
                <c:formatCode>General</c:formatCode>
                <c:ptCount val="16"/>
                <c:pt idx="6">
                  <c:v>111.50949792834095</c:v>
                </c:pt>
                <c:pt idx="7">
                  <c:v>121.00798679426228</c:v>
                </c:pt>
                <c:pt idx="8">
                  <c:v>70.047890889438008</c:v>
                </c:pt>
                <c:pt idx="9">
                  <c:v>87.561848723159329</c:v>
                </c:pt>
                <c:pt idx="10">
                  <c:v>94.879036649438632</c:v>
                </c:pt>
                <c:pt idx="11">
                  <c:v>118.67670482988864</c:v>
                </c:pt>
                <c:pt idx="12">
                  <c:v>74.360974189793865</c:v>
                </c:pt>
                <c:pt idx="13">
                  <c:v>106.27643204453304</c:v>
                </c:pt>
                <c:pt idx="14">
                  <c:v>67.963019663991531</c:v>
                </c:pt>
                <c:pt idx="15">
                  <c:v>90.57152909315927</c:v>
                </c:pt>
              </c:numCache>
            </c:numRef>
          </c:val>
          <c:extLst>
            <c:ext xmlns:c16="http://schemas.microsoft.com/office/drawing/2014/chart" uri="{C3380CC4-5D6E-409C-BE32-E72D297353CC}">
              <c16:uniqueId val="{00000001-D604-49D7-A11B-E0573C856001}"/>
            </c:ext>
          </c:extLst>
        </c:ser>
        <c:ser>
          <c:idx val="4"/>
          <c:order val="4"/>
          <c:spPr>
            <a:pattFill prst="wdUpDiag">
              <a:fgClr>
                <a:srgbClr val="FFC000"/>
              </a:fgClr>
              <a:bgClr>
                <a:schemeClr val="accent1"/>
              </a:bgClr>
            </a:pattFill>
            <a:ln>
              <a:solidFill>
                <a:schemeClr val="tx1"/>
              </a:solidFill>
            </a:ln>
            <a:effectLst/>
          </c:spPr>
          <c:invertIfNegative val="0"/>
          <c:cat>
            <c:strRef>
              <c:f>'Abb Investitionen'!$J$1:$Y$1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Investitionen'!$J$13:$O$13</c:f>
              <c:numCache>
                <c:formatCode>General</c:formatCode>
                <c:ptCount val="6"/>
                <c:pt idx="5">
                  <c:v>85.646169616278641</c:v>
                </c:pt>
              </c:numCache>
            </c:numRef>
          </c:val>
          <c:extLst>
            <c:ext xmlns:c16="http://schemas.microsoft.com/office/drawing/2014/chart" uri="{C3380CC4-5D6E-409C-BE32-E72D297353CC}">
              <c16:uniqueId val="{00000002-D604-49D7-A11B-E0573C856001}"/>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Investitionen'!$J$15:$O$15</c:f>
              <c:numCache>
                <c:formatCode>General</c:formatCode>
                <c:ptCount val="6"/>
                <c:pt idx="0">
                  <c:v>84.710731123468491</c:v>
                </c:pt>
                <c:pt idx="1">
                  <c:v>84.710731123468491</c:v>
                </c:pt>
                <c:pt idx="2">
                  <c:v>84.710731123468491</c:v>
                </c:pt>
                <c:pt idx="3">
                  <c:v>84.710731123468491</c:v>
                </c:pt>
                <c:pt idx="4">
                  <c:v>84.710731123468491</c:v>
                </c:pt>
                <c:pt idx="5">
                  <c:v>84.710731123468491</c:v>
                </c:pt>
              </c:numCache>
            </c:numRef>
          </c:val>
          <c:smooth val="0"/>
          <c:extLst>
            <c:ext xmlns:c16="http://schemas.microsoft.com/office/drawing/2014/chart" uri="{C3380CC4-5D6E-409C-BE32-E72D297353CC}">
              <c16:uniqueId val="{00000003-D604-49D7-A11B-E0573C856001}"/>
            </c:ext>
          </c:extLst>
        </c:ser>
        <c:ser>
          <c:idx val="2"/>
          <c:order val="2"/>
          <c:tx>
            <c:v>Durchschnitt West</c:v>
          </c:tx>
          <c:spPr>
            <a:ln w="15875" cap="rnd">
              <a:solidFill>
                <a:schemeClr val="tx2">
                  <a:lumMod val="75000"/>
                  <a:lumOff val="25000"/>
                </a:schemeClr>
              </a:solidFill>
              <a:round/>
            </a:ln>
            <a:effectLst/>
          </c:spPr>
          <c:marker>
            <c:symbol val="none"/>
          </c:marker>
          <c:val>
            <c:numRef>
              <c:f>'Abb Investitionen'!$J$16:$Y$16</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D604-49D7-A11B-E0573C856001}"/>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Unternehmen'!$I$11</c:f>
          <c:strCache>
            <c:ptCount val="1"/>
            <c:pt idx="0">
              <c:v>Unternehmensgrößenstruktur (Anteile an allen Unternehmen in %): 0 bis unter 10 abhängig Beschäftigte,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1"/>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Unternehmen'!$J$12:$N$12</c:f>
              <c:numCache>
                <c:formatCode>General</c:formatCode>
                <c:ptCount val="5"/>
                <c:pt idx="0">
                  <c:v>88.558589341368204</c:v>
                </c:pt>
                <c:pt idx="1">
                  <c:v>87.200394933950705</c:v>
                </c:pt>
                <c:pt idx="2">
                  <c:v>87.422277032742116</c:v>
                </c:pt>
                <c:pt idx="3">
                  <c:v>85.893499046759715</c:v>
                </c:pt>
                <c:pt idx="4">
                  <c:v>87.020392900546213</c:v>
                </c:pt>
              </c:numCache>
            </c:numRef>
          </c:val>
          <c:extLst>
            <c:ext xmlns:c16="http://schemas.microsoft.com/office/drawing/2014/chart" uri="{C3380CC4-5D6E-409C-BE32-E72D297353CC}">
              <c16:uniqueId val="{00000000-B93E-4FA8-B2D3-6BD87154C86E}"/>
            </c:ext>
          </c:extLst>
        </c:ser>
        <c:ser>
          <c:idx val="3"/>
          <c:order val="3"/>
          <c:spPr>
            <a:solidFill>
              <a:schemeClr val="accent1"/>
            </a:solidFill>
            <a:ln>
              <a:solidFill>
                <a:schemeClr val="tx1"/>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Unternehmen'!$J$14:$Y$14</c:f>
              <c:numCache>
                <c:formatCode>General</c:formatCode>
                <c:ptCount val="16"/>
                <c:pt idx="6" formatCode="0">
                  <c:v>86.744088609090809</c:v>
                </c:pt>
                <c:pt idx="7" formatCode="0">
                  <c:v>87.730187993146558</c:v>
                </c:pt>
                <c:pt idx="8" formatCode="0">
                  <c:v>83.706720977596731</c:v>
                </c:pt>
                <c:pt idx="9" formatCode="0">
                  <c:v>86.898764071479178</c:v>
                </c:pt>
                <c:pt idx="10" formatCode="0">
                  <c:v>87.239934360897848</c:v>
                </c:pt>
                <c:pt idx="11" formatCode="0">
                  <c:v>84.942259793191937</c:v>
                </c:pt>
                <c:pt idx="12" formatCode="0">
                  <c:v>86.242602323582176</c:v>
                </c:pt>
                <c:pt idx="13" formatCode="0">
                  <c:v>86.987208871529859</c:v>
                </c:pt>
                <c:pt idx="14" formatCode="0">
                  <c:v>86.77856301531213</c:v>
                </c:pt>
                <c:pt idx="15" formatCode="0">
                  <c:v>86.865217604631766</c:v>
                </c:pt>
              </c:numCache>
            </c:numRef>
          </c:val>
          <c:extLst>
            <c:ext xmlns:c16="http://schemas.microsoft.com/office/drawing/2014/chart" uri="{C3380CC4-5D6E-409C-BE32-E72D297353CC}">
              <c16:uniqueId val="{00000001-B93E-4FA8-B2D3-6BD87154C86E}"/>
            </c:ext>
          </c:extLst>
        </c:ser>
        <c:ser>
          <c:idx val="4"/>
          <c:order val="4"/>
          <c:spPr>
            <a:pattFill prst="wdUpDiag">
              <a:fgClr>
                <a:srgbClr val="FFC000"/>
              </a:fgClr>
              <a:bgClr>
                <a:schemeClr val="accent1"/>
              </a:bgClr>
            </a:pattFill>
            <a:ln>
              <a:solidFill>
                <a:schemeClr val="tx1"/>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Unternehmen'!$J$13:$O$13</c:f>
              <c:numCache>
                <c:formatCode>General</c:formatCode>
                <c:ptCount val="6"/>
                <c:pt idx="5">
                  <c:v>88.576103868233275</c:v>
                </c:pt>
              </c:numCache>
            </c:numRef>
          </c:val>
          <c:extLst>
            <c:ext xmlns:c16="http://schemas.microsoft.com/office/drawing/2014/chart" uri="{C3380CC4-5D6E-409C-BE32-E72D297353CC}">
              <c16:uniqueId val="{00000002-B93E-4FA8-B2D3-6BD87154C86E}"/>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Unternehmen'!$J$15:$O$15</c:f>
              <c:numCache>
                <c:formatCode>General</c:formatCode>
                <c:ptCount val="6"/>
                <c:pt idx="0">
                  <c:v>87.698185828405045</c:v>
                </c:pt>
                <c:pt idx="1">
                  <c:v>87.698185828405045</c:v>
                </c:pt>
                <c:pt idx="2">
                  <c:v>87.698185828405045</c:v>
                </c:pt>
                <c:pt idx="3">
                  <c:v>87.698185828405045</c:v>
                </c:pt>
                <c:pt idx="4">
                  <c:v>87.698185828405045</c:v>
                </c:pt>
                <c:pt idx="5">
                  <c:v>87.698185828405045</c:v>
                </c:pt>
              </c:numCache>
            </c:numRef>
          </c:val>
          <c:smooth val="0"/>
          <c:extLst>
            <c:ext xmlns:c16="http://schemas.microsoft.com/office/drawing/2014/chart" uri="{C3380CC4-5D6E-409C-BE32-E72D297353CC}">
              <c16:uniqueId val="{00000003-B93E-4FA8-B2D3-6BD87154C86E}"/>
            </c:ext>
          </c:extLst>
        </c:ser>
        <c:ser>
          <c:idx val="2"/>
          <c:order val="2"/>
          <c:tx>
            <c:v>Durchschnitt West</c:v>
          </c:tx>
          <c:spPr>
            <a:ln w="15875" cap="rnd">
              <a:solidFill>
                <a:schemeClr val="tx2">
                  <a:lumMod val="75000"/>
                  <a:lumOff val="25000"/>
                </a:schemeClr>
              </a:solidFill>
              <a:round/>
            </a:ln>
            <a:effectLst/>
          </c:spPr>
          <c:marker>
            <c:symbol val="none"/>
          </c:marker>
          <c:val>
            <c:numRef>
              <c:f>'Abb Unternehmen'!$J$16:$Y$16</c:f>
              <c:numCache>
                <c:formatCode>General</c:formatCode>
                <c:ptCount val="16"/>
                <c:pt idx="6">
                  <c:v>86.694553838237908</c:v>
                </c:pt>
                <c:pt idx="7">
                  <c:v>86.694553838237908</c:v>
                </c:pt>
                <c:pt idx="8">
                  <c:v>86.694553838237908</c:v>
                </c:pt>
                <c:pt idx="9">
                  <c:v>86.694553838237908</c:v>
                </c:pt>
                <c:pt idx="10">
                  <c:v>86.694553838237908</c:v>
                </c:pt>
                <c:pt idx="11">
                  <c:v>86.694553838237908</c:v>
                </c:pt>
                <c:pt idx="12">
                  <c:v>86.694553838237908</c:v>
                </c:pt>
                <c:pt idx="13">
                  <c:v>86.694553838237908</c:v>
                </c:pt>
                <c:pt idx="14">
                  <c:v>86.694553838237908</c:v>
                </c:pt>
                <c:pt idx="15">
                  <c:v>86.694553838237908</c:v>
                </c:pt>
              </c:numCache>
            </c:numRef>
          </c:val>
          <c:smooth val="0"/>
          <c:extLst>
            <c:ext xmlns:c16="http://schemas.microsoft.com/office/drawing/2014/chart" uri="{C3380CC4-5D6E-409C-BE32-E72D297353CC}">
              <c16:uniqueId val="{00000004-B93E-4FA8-B2D3-6BD87154C86E}"/>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Unternehmen'!$I$19</c:f>
          <c:strCache>
            <c:ptCount val="1"/>
            <c:pt idx="0">
              <c:v>Unternehmensgrößenstruktur (Anteile an allen Unternehmen in %): 10 bis unter 50 abhängig Beschäftigte,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rgbClr val="0E2841"/>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Unternehmen'!$J$20:$N$20</c:f>
              <c:numCache>
                <c:formatCode>0</c:formatCode>
                <c:ptCount val="5"/>
                <c:pt idx="0">
                  <c:v>9.2722020314975317</c:v>
                </c:pt>
                <c:pt idx="1">
                  <c:v>10.363611602887103</c:v>
                </c:pt>
                <c:pt idx="2">
                  <c:v>9.9588705876276009</c:v>
                </c:pt>
                <c:pt idx="3">
                  <c:v>11.187111609156929</c:v>
                </c:pt>
                <c:pt idx="4">
                  <c:v>10.157721123412438</c:v>
                </c:pt>
              </c:numCache>
            </c:numRef>
          </c:val>
          <c:extLst>
            <c:ext xmlns:c16="http://schemas.microsoft.com/office/drawing/2014/chart" uri="{C3380CC4-5D6E-409C-BE32-E72D297353CC}">
              <c16:uniqueId val="{00000000-CFA8-4375-B949-1DD263682DFD}"/>
            </c:ext>
          </c:extLst>
        </c:ser>
        <c:ser>
          <c:idx val="3"/>
          <c:order val="3"/>
          <c:spPr>
            <a:solidFill>
              <a:srgbClr val="156082"/>
            </a:solidFill>
            <a:ln>
              <a:solidFill>
                <a:srgbClr val="0E2841"/>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Unternehmen'!$J$22:$Y$22</c:f>
              <c:numCache>
                <c:formatCode>General</c:formatCode>
                <c:ptCount val="16"/>
                <c:pt idx="6" formatCode="0">
                  <c:v>10.431550336796192</c:v>
                </c:pt>
                <c:pt idx="7" formatCode="0">
                  <c:v>9.8430029360531126</c:v>
                </c:pt>
                <c:pt idx="8" formatCode="0">
                  <c:v>12.385197709718327</c:v>
                </c:pt>
                <c:pt idx="9" formatCode="0">
                  <c:v>10.223962843422814</c:v>
                </c:pt>
                <c:pt idx="10" formatCode="0">
                  <c:v>10.134135263435503</c:v>
                </c:pt>
                <c:pt idx="11" formatCode="0">
                  <c:v>12.063346118746527</c:v>
                </c:pt>
                <c:pt idx="12" formatCode="0">
                  <c:v>10.937780738537576</c:v>
                </c:pt>
                <c:pt idx="13" formatCode="0">
                  <c:v>10.629760566652642</c:v>
                </c:pt>
                <c:pt idx="14" formatCode="0">
                  <c:v>10.796123781989508</c:v>
                </c:pt>
                <c:pt idx="15" formatCode="0">
                  <c:v>10.753479547944982</c:v>
                </c:pt>
              </c:numCache>
            </c:numRef>
          </c:val>
          <c:extLst>
            <c:ext xmlns:c16="http://schemas.microsoft.com/office/drawing/2014/chart" uri="{C3380CC4-5D6E-409C-BE32-E72D297353CC}">
              <c16:uniqueId val="{00000001-CFA8-4375-B949-1DD263682DFD}"/>
            </c:ext>
          </c:extLst>
        </c:ser>
        <c:ser>
          <c:idx val="4"/>
          <c:order val="4"/>
          <c:spPr>
            <a:pattFill prst="wdUpDiag">
              <a:fgClr>
                <a:srgbClr val="FFC000"/>
              </a:fgClr>
              <a:bgClr>
                <a:srgbClr val="156082"/>
              </a:bgClr>
            </a:pattFill>
            <a:ln>
              <a:solidFill>
                <a:srgbClr val="0E2841"/>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Unternehmen'!$J$21:$O$21</c:f>
              <c:numCache>
                <c:formatCode>General</c:formatCode>
                <c:ptCount val="6"/>
                <c:pt idx="5" formatCode="0">
                  <c:v>9.0337464456247663</c:v>
                </c:pt>
              </c:numCache>
            </c:numRef>
          </c:val>
          <c:extLst>
            <c:ext xmlns:c16="http://schemas.microsoft.com/office/drawing/2014/chart" uri="{C3380CC4-5D6E-409C-BE32-E72D297353CC}">
              <c16:uniqueId val="{00000002-CFA8-4375-B949-1DD263682DFD}"/>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Unternehmen'!$J$23:$O$23</c:f>
              <c:numCache>
                <c:formatCode>General</c:formatCode>
                <c:ptCount val="6"/>
                <c:pt idx="0">
                  <c:v>9.7781568366495772</c:v>
                </c:pt>
                <c:pt idx="1">
                  <c:v>9.7781568366495772</c:v>
                </c:pt>
                <c:pt idx="2">
                  <c:v>9.7781568366495772</c:v>
                </c:pt>
                <c:pt idx="3">
                  <c:v>9.7781568366495772</c:v>
                </c:pt>
                <c:pt idx="4">
                  <c:v>9.7781568366495772</c:v>
                </c:pt>
                <c:pt idx="5">
                  <c:v>9.7781568366495772</c:v>
                </c:pt>
              </c:numCache>
            </c:numRef>
          </c:val>
          <c:smooth val="0"/>
          <c:extLst>
            <c:ext xmlns:c16="http://schemas.microsoft.com/office/drawing/2014/chart" uri="{C3380CC4-5D6E-409C-BE32-E72D297353CC}">
              <c16:uniqueId val="{00000003-CFA8-4375-B949-1DD263682DFD}"/>
            </c:ext>
          </c:extLst>
        </c:ser>
        <c:ser>
          <c:idx val="2"/>
          <c:order val="2"/>
          <c:tx>
            <c:v>Durchschnitt West</c:v>
          </c:tx>
          <c:spPr>
            <a:ln w="15875" cap="rnd">
              <a:solidFill>
                <a:srgbClr val="0E2841">
                  <a:lumMod val="75000"/>
                  <a:lumOff val="25000"/>
                </a:srgbClr>
              </a:solidFill>
              <a:round/>
            </a:ln>
            <a:effectLst/>
          </c:spPr>
          <c:marker>
            <c:symbol val="none"/>
          </c:marker>
          <c:val>
            <c:numRef>
              <c:f>'Abb Unternehmen'!$J$24:$Y$24</c:f>
              <c:numCache>
                <c:formatCode>General</c:formatCode>
                <c:ptCount val="16"/>
                <c:pt idx="6">
                  <c:v>10.609788333611334</c:v>
                </c:pt>
                <c:pt idx="7">
                  <c:v>10.609788333611334</c:v>
                </c:pt>
                <c:pt idx="8">
                  <c:v>10.609788333611334</c:v>
                </c:pt>
                <c:pt idx="9">
                  <c:v>10.609788333611334</c:v>
                </c:pt>
                <c:pt idx="10">
                  <c:v>10.609788333611334</c:v>
                </c:pt>
                <c:pt idx="11">
                  <c:v>10.609788333611334</c:v>
                </c:pt>
                <c:pt idx="12">
                  <c:v>10.609788333611334</c:v>
                </c:pt>
                <c:pt idx="13">
                  <c:v>10.609788333611334</c:v>
                </c:pt>
                <c:pt idx="14">
                  <c:v>10.609788333611334</c:v>
                </c:pt>
                <c:pt idx="15">
                  <c:v>10.609788333611334</c:v>
                </c:pt>
              </c:numCache>
            </c:numRef>
          </c:val>
          <c:smooth val="0"/>
          <c:extLst>
            <c:ext xmlns:c16="http://schemas.microsoft.com/office/drawing/2014/chart" uri="{C3380CC4-5D6E-409C-BE32-E72D297353CC}">
              <c16:uniqueId val="{00000004-CFA8-4375-B949-1DD263682DFD}"/>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Unternehmen'!$I$27</c:f>
          <c:strCache>
            <c:ptCount val="1"/>
            <c:pt idx="0">
              <c:v>Unternehmensgrößenstruktur (Anteile an allen Unternehmen in %): 50 bis unter 250 abhängig Beschäftigte,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428571428571428"/>
          <c:w val="0.88043526450689269"/>
          <c:h val="0.51249139312131442"/>
        </c:manualLayout>
      </c:layout>
      <c:barChart>
        <c:barDir val="col"/>
        <c:grouping val="clustered"/>
        <c:varyColors val="0"/>
        <c:ser>
          <c:idx val="0"/>
          <c:order val="0"/>
          <c:spPr>
            <a:solidFill>
              <a:srgbClr val="FFC000"/>
            </a:solidFill>
            <a:ln>
              <a:solidFill>
                <a:schemeClr val="tx2"/>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Unternehmen'!$J$28:$N$28</c:f>
              <c:numCache>
                <c:formatCode>General</c:formatCode>
                <c:ptCount val="5"/>
                <c:pt idx="0">
                  <c:v>1.8430507667298275</c:v>
                </c:pt>
                <c:pt idx="1">
                  <c:v>2.0342503064142718</c:v>
                </c:pt>
                <c:pt idx="2">
                  <c:v>2.1701091834165176</c:v>
                </c:pt>
                <c:pt idx="3">
                  <c:v>2.4129349613610231</c:v>
                </c:pt>
                <c:pt idx="4">
                  <c:v>2.355800691782743</c:v>
                </c:pt>
              </c:numCache>
            </c:numRef>
          </c:val>
          <c:extLst>
            <c:ext xmlns:c16="http://schemas.microsoft.com/office/drawing/2014/chart" uri="{C3380CC4-5D6E-409C-BE32-E72D297353CC}">
              <c16:uniqueId val="{00000000-891A-4DCF-A2E7-81298821AC66}"/>
            </c:ext>
          </c:extLst>
        </c:ser>
        <c:ser>
          <c:idx val="3"/>
          <c:order val="3"/>
          <c:spPr>
            <a:solidFill>
              <a:srgbClr val="156082"/>
            </a:solidFill>
            <a:ln w="15875">
              <a:solidFill>
                <a:sysClr val="windowText" lastClr="000000"/>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Unternehmen'!$J$30:$Y$30</c:f>
              <c:numCache>
                <c:formatCode>General</c:formatCode>
                <c:ptCount val="16"/>
                <c:pt idx="6">
                  <c:v>2.2807601817732563</c:v>
                </c:pt>
                <c:pt idx="7">
                  <c:v>1.9618678315604272</c:v>
                </c:pt>
                <c:pt idx="8">
                  <c:v>3.1433731698881759</c:v>
                </c:pt>
                <c:pt idx="9">
                  <c:v>2.2957175470361335</c:v>
                </c:pt>
                <c:pt idx="10">
                  <c:v>2.0775947957569008</c:v>
                </c:pt>
                <c:pt idx="11">
                  <c:v>2.4959002051612815</c:v>
                </c:pt>
                <c:pt idx="12">
                  <c:v>2.2656722936459452</c:v>
                </c:pt>
                <c:pt idx="13">
                  <c:v>1.9572875523544593</c:v>
                </c:pt>
                <c:pt idx="14">
                  <c:v>1.9434628975265018</c:v>
                </c:pt>
                <c:pt idx="15">
                  <c:v>1.9822383592561701</c:v>
                </c:pt>
              </c:numCache>
            </c:numRef>
          </c:val>
          <c:extLst>
            <c:ext xmlns:c16="http://schemas.microsoft.com/office/drawing/2014/chart" uri="{C3380CC4-5D6E-409C-BE32-E72D297353CC}">
              <c16:uniqueId val="{00000001-891A-4DCF-A2E7-81298821AC66}"/>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Unternehmen'!$J$29:$O$29</c:f>
              <c:numCache>
                <c:formatCode>General</c:formatCode>
                <c:ptCount val="6"/>
                <c:pt idx="5">
                  <c:v>1.9437738076077045</c:v>
                </c:pt>
              </c:numCache>
            </c:numRef>
          </c:val>
          <c:extLst>
            <c:ext xmlns:c16="http://schemas.microsoft.com/office/drawing/2014/chart" uri="{C3380CC4-5D6E-409C-BE32-E72D297353CC}">
              <c16:uniqueId val="{00000002-891A-4DCF-A2E7-81298821AC66}"/>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Unternehmen'!$J$31:$O$31</c:f>
              <c:numCache>
                <c:formatCode>General</c:formatCode>
                <c:ptCount val="6"/>
                <c:pt idx="0">
                  <c:v>2.0901868531136456</c:v>
                </c:pt>
                <c:pt idx="1">
                  <c:v>2.0901868531136456</c:v>
                </c:pt>
                <c:pt idx="2">
                  <c:v>2.0901868531136456</c:v>
                </c:pt>
                <c:pt idx="3">
                  <c:v>2.0901868531136456</c:v>
                </c:pt>
                <c:pt idx="4">
                  <c:v>2.0901868531136456</c:v>
                </c:pt>
                <c:pt idx="5">
                  <c:v>2.0901868531136456</c:v>
                </c:pt>
              </c:numCache>
            </c:numRef>
          </c:val>
          <c:smooth val="0"/>
          <c:extLst>
            <c:ext xmlns:c16="http://schemas.microsoft.com/office/drawing/2014/chart" uri="{C3380CC4-5D6E-409C-BE32-E72D297353CC}">
              <c16:uniqueId val="{00000003-891A-4DCF-A2E7-81298821AC66}"/>
            </c:ext>
          </c:extLst>
        </c:ser>
        <c:ser>
          <c:idx val="2"/>
          <c:order val="2"/>
          <c:tx>
            <c:v>Durchschnitt West</c:v>
          </c:tx>
          <c:spPr>
            <a:ln w="15875" cap="rnd">
              <a:solidFill>
                <a:srgbClr val="0E2841">
                  <a:lumMod val="75000"/>
                  <a:lumOff val="25000"/>
                </a:srgbClr>
              </a:solidFill>
              <a:round/>
            </a:ln>
            <a:effectLst/>
          </c:spPr>
          <c:marker>
            <c:symbol val="none"/>
          </c:marker>
          <c:val>
            <c:numRef>
              <c:f>'Abb Unternehmen'!$J$32:$Y$32</c:f>
              <c:numCache>
                <c:formatCode>General</c:formatCode>
                <c:ptCount val="16"/>
                <c:pt idx="6">
                  <c:v>2.1814049084437559</c:v>
                </c:pt>
                <c:pt idx="7">
                  <c:v>2.1814049084437559</c:v>
                </c:pt>
                <c:pt idx="8">
                  <c:v>2.1814049084437559</c:v>
                </c:pt>
                <c:pt idx="9">
                  <c:v>2.1814049084437559</c:v>
                </c:pt>
                <c:pt idx="10">
                  <c:v>2.1814049084437559</c:v>
                </c:pt>
                <c:pt idx="11">
                  <c:v>2.1814049084437559</c:v>
                </c:pt>
                <c:pt idx="12">
                  <c:v>2.1814049084437559</c:v>
                </c:pt>
                <c:pt idx="13">
                  <c:v>2.1814049084437559</c:v>
                </c:pt>
                <c:pt idx="14">
                  <c:v>2.1814049084437559</c:v>
                </c:pt>
                <c:pt idx="15">
                  <c:v>2.1814049084437559</c:v>
                </c:pt>
              </c:numCache>
            </c:numRef>
          </c:val>
          <c:smooth val="0"/>
          <c:extLst>
            <c:ext xmlns:c16="http://schemas.microsoft.com/office/drawing/2014/chart" uri="{C3380CC4-5D6E-409C-BE32-E72D297353CC}">
              <c16:uniqueId val="{00000004-891A-4DCF-A2E7-81298821AC66}"/>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Unternehmen'!$I$35</c:f>
          <c:strCache>
            <c:ptCount val="1"/>
            <c:pt idx="0">
              <c:v>Unternehmensgrößenstruktur (Anteile an allen Unternehmen in %): 250 und mehr abhängig Beschäftigte,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Unternehmen'!$J$36:$N$36</c:f>
              <c:numCache>
                <c:formatCode>0</c:formatCode>
                <c:ptCount val="5"/>
                <c:pt idx="0">
                  <c:v>0.32615786040443573</c:v>
                </c:pt>
                <c:pt idx="1">
                  <c:v>0.40174315674792321</c:v>
                </c:pt>
                <c:pt idx="2">
                  <c:v>0.44874319621376957</c:v>
                </c:pt>
                <c:pt idx="3">
                  <c:v>0.50645438272233789</c:v>
                </c:pt>
                <c:pt idx="4">
                  <c:v>0.4660852842586039</c:v>
                </c:pt>
              </c:numCache>
            </c:numRef>
          </c:val>
          <c:extLst>
            <c:ext xmlns:c16="http://schemas.microsoft.com/office/drawing/2014/chart" uri="{C3380CC4-5D6E-409C-BE32-E72D297353CC}">
              <c16:uniqueId val="{00000000-E5C6-428B-A67A-AA9E0B347392}"/>
            </c:ext>
          </c:extLst>
        </c:ser>
        <c:ser>
          <c:idx val="3"/>
          <c:order val="3"/>
          <c:spPr>
            <a:solidFill>
              <a:srgbClr val="156082"/>
            </a:solidFill>
            <a:ln>
              <a:solidFill>
                <a:sysClr val="windowText" lastClr="000000"/>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Unternehmen'!$J$38:$Y$38</c:f>
              <c:numCache>
                <c:formatCode>General</c:formatCode>
                <c:ptCount val="16"/>
                <c:pt idx="6" formatCode="0">
                  <c:v>0.54360087233973986</c:v>
                </c:pt>
                <c:pt idx="7" formatCode="0">
                  <c:v>0.46494123923989727</c:v>
                </c:pt>
                <c:pt idx="8" formatCode="0">
                  <c:v>0.7647081427967567</c:v>
                </c:pt>
                <c:pt idx="9" formatCode="0">
                  <c:v>0.58155553806187521</c:v>
                </c:pt>
                <c:pt idx="10" formatCode="0">
                  <c:v>0.54833557990974624</c:v>
                </c:pt>
                <c:pt idx="11" formatCode="0">
                  <c:v>0.4984938829002532</c:v>
                </c:pt>
                <c:pt idx="12" formatCode="0">
                  <c:v>0.55394464423430423</c:v>
                </c:pt>
                <c:pt idx="13" formatCode="0">
                  <c:v>0.42574300946304888</c:v>
                </c:pt>
                <c:pt idx="14" formatCode="0">
                  <c:v>0.48185030517185989</c:v>
                </c:pt>
                <c:pt idx="15" formatCode="0">
                  <c:v>0.39906448816708368</c:v>
                </c:pt>
              </c:numCache>
            </c:numRef>
          </c:val>
          <c:extLst>
            <c:ext xmlns:c16="http://schemas.microsoft.com/office/drawing/2014/chart" uri="{C3380CC4-5D6E-409C-BE32-E72D297353CC}">
              <c16:uniqueId val="{00000001-E5C6-428B-A67A-AA9E0B347392}"/>
            </c:ext>
          </c:extLst>
        </c:ser>
        <c:ser>
          <c:idx val="4"/>
          <c:order val="4"/>
          <c:spPr>
            <a:pattFill prst="wdUpDiag">
              <a:fgClr>
                <a:srgbClr val="FFC000"/>
              </a:fgClr>
              <a:bgClr>
                <a:srgbClr val="156082"/>
              </a:bgClr>
            </a:pattFill>
            <a:ln>
              <a:solidFill>
                <a:sysClr val="windowText" lastClr="000000"/>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Unternehmen'!$J$37:$O$37</c:f>
              <c:numCache>
                <c:formatCode>General</c:formatCode>
                <c:ptCount val="6"/>
                <c:pt idx="5" formatCode="0">
                  <c:v>0.44637587853425609</c:v>
                </c:pt>
              </c:numCache>
            </c:numRef>
          </c:val>
          <c:extLst>
            <c:ext xmlns:c16="http://schemas.microsoft.com/office/drawing/2014/chart" uri="{C3380CC4-5D6E-409C-BE32-E72D297353CC}">
              <c16:uniqueId val="{00000002-E5C6-428B-A67A-AA9E0B347392}"/>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Unternehmen'!$J$39:$O$39</c:f>
              <c:numCache>
                <c:formatCode>0</c:formatCode>
                <c:ptCount val="6"/>
                <c:pt idx="0">
                  <c:v>0.43347048183172909</c:v>
                </c:pt>
                <c:pt idx="1">
                  <c:v>0.43347048183172909</c:v>
                </c:pt>
                <c:pt idx="2" formatCode="General">
                  <c:v>0.43347048183172909</c:v>
                </c:pt>
                <c:pt idx="3" formatCode="General">
                  <c:v>0.43347048183172909</c:v>
                </c:pt>
                <c:pt idx="4" formatCode="General">
                  <c:v>0.43347048183172909</c:v>
                </c:pt>
                <c:pt idx="5" formatCode="General">
                  <c:v>0.43347048183172909</c:v>
                </c:pt>
              </c:numCache>
            </c:numRef>
          </c:val>
          <c:smooth val="0"/>
          <c:extLst>
            <c:ext xmlns:c16="http://schemas.microsoft.com/office/drawing/2014/chart" uri="{C3380CC4-5D6E-409C-BE32-E72D297353CC}">
              <c16:uniqueId val="{00000003-E5C6-428B-A67A-AA9E0B347392}"/>
            </c:ext>
          </c:extLst>
        </c:ser>
        <c:ser>
          <c:idx val="2"/>
          <c:order val="2"/>
          <c:tx>
            <c:v>Durchschnitt West</c:v>
          </c:tx>
          <c:spPr>
            <a:ln w="15875" cap="rnd">
              <a:solidFill>
                <a:schemeClr val="accent3"/>
              </a:solidFill>
              <a:round/>
            </a:ln>
            <a:effectLst/>
          </c:spPr>
          <c:marker>
            <c:symbol val="none"/>
          </c:marker>
          <c:val>
            <c:numRef>
              <c:f>'Abb Unternehmen'!$J$40:$Y$40</c:f>
              <c:numCache>
                <c:formatCode>General</c:formatCode>
                <c:ptCount val="16"/>
                <c:pt idx="6">
                  <c:v>0.51425291970699738</c:v>
                </c:pt>
                <c:pt idx="7">
                  <c:v>0.51425291970699738</c:v>
                </c:pt>
                <c:pt idx="8">
                  <c:v>0.51425291970699738</c:v>
                </c:pt>
                <c:pt idx="9">
                  <c:v>0.51425291970699738</c:v>
                </c:pt>
                <c:pt idx="10">
                  <c:v>0.51425291970699738</c:v>
                </c:pt>
                <c:pt idx="11">
                  <c:v>0.51425291970699738</c:v>
                </c:pt>
                <c:pt idx="12">
                  <c:v>0.51425291970699738</c:v>
                </c:pt>
                <c:pt idx="13">
                  <c:v>0.51425291970699738</c:v>
                </c:pt>
                <c:pt idx="14">
                  <c:v>0.51425291970699738</c:v>
                </c:pt>
                <c:pt idx="15">
                  <c:v>0.51425291970699738</c:v>
                </c:pt>
              </c:numCache>
            </c:numRef>
          </c:val>
          <c:smooth val="0"/>
          <c:extLst>
            <c:ext xmlns:c16="http://schemas.microsoft.com/office/drawing/2014/chart" uri="{C3380CC4-5D6E-409C-BE32-E72D297353CC}">
              <c16:uniqueId val="{00000004-E5C6-428B-A67A-AA9E0B347392}"/>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Unternehmen'!$I$45</c:f>
          <c:strCache>
            <c:ptCount val="1"/>
            <c:pt idx="0">
              <c:v>durchschnittliche Unternehmensgröße, alle Wirtschaftsbereiche, 2022</c:v>
            </c:pt>
          </c:strCache>
        </c:strRef>
      </c:tx>
      <c:layout>
        <c:manualLayout>
          <c:xMode val="edge"/>
          <c:yMode val="edge"/>
          <c:x val="0.14424201018990276"/>
          <c:y val="1.2987012987012988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324675324675325"/>
          <c:w val="0.88043526450689269"/>
          <c:h val="0.47353035416027545"/>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Unternehmen'!$J$46:$N$46</c:f>
              <c:numCache>
                <c:formatCode>General</c:formatCode>
                <c:ptCount val="5"/>
                <c:pt idx="0">
                  <c:v>9.7285483450612453</c:v>
                </c:pt>
                <c:pt idx="1">
                  <c:v>10.575152174652294</c:v>
                </c:pt>
                <c:pt idx="2">
                  <c:v>11.316395100862696</c:v>
                </c:pt>
                <c:pt idx="3">
                  <c:v>12.174238916541265</c:v>
                </c:pt>
                <c:pt idx="4">
                  <c:v>11.508213757544267</c:v>
                </c:pt>
              </c:numCache>
            </c:numRef>
          </c:val>
          <c:extLst>
            <c:ext xmlns:c16="http://schemas.microsoft.com/office/drawing/2014/chart" uri="{C3380CC4-5D6E-409C-BE32-E72D297353CC}">
              <c16:uniqueId val="{00000000-A081-42A2-8D97-45341148119D}"/>
            </c:ext>
          </c:extLst>
        </c:ser>
        <c:ser>
          <c:idx val="3"/>
          <c:order val="3"/>
          <c:spPr>
            <a:solidFill>
              <a:srgbClr val="156082"/>
            </a:solidFill>
            <a:ln w="9525">
              <a:solidFill>
                <a:sysClr val="windowText" lastClr="000000"/>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Unternehmen'!$J$48:$Y$48</c:f>
              <c:numCache>
                <c:formatCode>General</c:formatCode>
                <c:ptCount val="16"/>
                <c:pt idx="6" formatCode="0">
                  <c:v>11.965215389660166</c:v>
                </c:pt>
                <c:pt idx="7" formatCode="0">
                  <c:v>10.702681068554211</c:v>
                </c:pt>
                <c:pt idx="8" formatCode="0">
                  <c:v>14.815783418973847</c:v>
                </c:pt>
                <c:pt idx="9" formatCode="0">
                  <c:v>11.427160667463658</c:v>
                </c:pt>
                <c:pt idx="10" formatCode="0">
                  <c:v>11.31648760711324</c:v>
                </c:pt>
                <c:pt idx="11" formatCode="0">
                  <c:v>12.46699132509894</c:v>
                </c:pt>
                <c:pt idx="12" formatCode="0">
                  <c:v>11.791496509208084</c:v>
                </c:pt>
                <c:pt idx="13" formatCode="0">
                  <c:v>10.925815272432649</c:v>
                </c:pt>
                <c:pt idx="14" formatCode="0">
                  <c:v>12.103691625010024</c:v>
                </c:pt>
                <c:pt idx="15" formatCode="0">
                  <c:v>9.9512267364367872</c:v>
                </c:pt>
              </c:numCache>
            </c:numRef>
          </c:val>
          <c:extLst>
            <c:ext xmlns:c16="http://schemas.microsoft.com/office/drawing/2014/chart" uri="{C3380CC4-5D6E-409C-BE32-E72D297353CC}">
              <c16:uniqueId val="{00000001-A081-42A2-8D97-45341148119D}"/>
            </c:ext>
          </c:extLst>
        </c:ser>
        <c:ser>
          <c:idx val="4"/>
          <c:order val="4"/>
          <c:spPr>
            <a:pattFill prst="wdUpDiag">
              <a:fgClr>
                <a:srgbClr val="FFC000"/>
              </a:fgClr>
              <a:bgClr>
                <a:srgbClr val="156082"/>
              </a:bgClr>
            </a:pattFill>
            <a:ln w="9525">
              <a:solidFill>
                <a:sysClr val="windowText" lastClr="000000"/>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Unternehmen'!$J$47:$O$47</c:f>
              <c:numCache>
                <c:formatCode>General</c:formatCode>
                <c:ptCount val="6"/>
                <c:pt idx="5">
                  <c:v>9.5934757446161036</c:v>
                </c:pt>
              </c:numCache>
            </c:numRef>
          </c:val>
          <c:extLst>
            <c:ext xmlns:c16="http://schemas.microsoft.com/office/drawing/2014/chart" uri="{C3380CC4-5D6E-409C-BE32-E72D297353CC}">
              <c16:uniqueId val="{00000002-A081-42A2-8D97-45341148119D}"/>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Unternehmen'!$J$49:$O$49</c:f>
              <c:numCache>
                <c:formatCode>0.000</c:formatCode>
                <c:ptCount val="6"/>
                <c:pt idx="0">
                  <c:v>10.62802206412386</c:v>
                </c:pt>
                <c:pt idx="1">
                  <c:v>10.62802206412386</c:v>
                </c:pt>
                <c:pt idx="2" formatCode="General">
                  <c:v>10.62802206412386</c:v>
                </c:pt>
                <c:pt idx="3" formatCode="General">
                  <c:v>10.62802206412386</c:v>
                </c:pt>
                <c:pt idx="4" formatCode="General">
                  <c:v>10.62802206412386</c:v>
                </c:pt>
                <c:pt idx="5" formatCode="General">
                  <c:v>10.62802206412386</c:v>
                </c:pt>
              </c:numCache>
            </c:numRef>
          </c:val>
          <c:smooth val="0"/>
          <c:extLst>
            <c:ext xmlns:c16="http://schemas.microsoft.com/office/drawing/2014/chart" uri="{C3380CC4-5D6E-409C-BE32-E72D297353CC}">
              <c16:uniqueId val="{00000003-A081-42A2-8D97-45341148119D}"/>
            </c:ext>
          </c:extLst>
        </c:ser>
        <c:ser>
          <c:idx val="2"/>
          <c:order val="2"/>
          <c:tx>
            <c:v>Durchschnitt West</c:v>
          </c:tx>
          <c:spPr>
            <a:ln w="15875" cap="rnd">
              <a:solidFill>
                <a:srgbClr val="0E2841">
                  <a:lumMod val="75000"/>
                  <a:lumOff val="25000"/>
                </a:srgbClr>
              </a:solidFill>
              <a:round/>
            </a:ln>
            <a:effectLst/>
          </c:spPr>
          <c:marker>
            <c:symbol val="none"/>
          </c:marker>
          <c:val>
            <c:numRef>
              <c:f>'Abb Unternehmen'!$J$50:$Y$50</c:f>
              <c:numCache>
                <c:formatCode>General</c:formatCode>
                <c:ptCount val="16"/>
                <c:pt idx="6" formatCode="0.000">
                  <c:v>11.493010140354865</c:v>
                </c:pt>
                <c:pt idx="7" formatCode="0.000">
                  <c:v>11.493010140354865</c:v>
                </c:pt>
                <c:pt idx="8">
                  <c:v>11.493010140354865</c:v>
                </c:pt>
                <c:pt idx="9">
                  <c:v>11.493010140354865</c:v>
                </c:pt>
                <c:pt idx="10">
                  <c:v>11.493010140354865</c:v>
                </c:pt>
                <c:pt idx="11">
                  <c:v>11.493010140354865</c:v>
                </c:pt>
                <c:pt idx="12">
                  <c:v>11.493010140354865</c:v>
                </c:pt>
                <c:pt idx="13">
                  <c:v>11.493010140354865</c:v>
                </c:pt>
                <c:pt idx="14">
                  <c:v>11.493010140354865</c:v>
                </c:pt>
                <c:pt idx="15">
                  <c:v>11.493010140354865</c:v>
                </c:pt>
              </c:numCache>
            </c:numRef>
          </c:val>
          <c:smooth val="0"/>
          <c:extLst>
            <c:ext xmlns:c16="http://schemas.microsoft.com/office/drawing/2014/chart" uri="{C3380CC4-5D6E-409C-BE32-E72D297353CC}">
              <c16:uniqueId val="{00000004-A081-42A2-8D97-45341148119D}"/>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Unternehmen'!$I$52</c:f>
          <c:strCache>
            <c:ptCount val="1"/>
            <c:pt idx="0">
              <c:v>durchnittliche Unternehmensgröße, Verarbeitendes Gewerbe,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Unternehmen'!$J$53:$N$53</c:f>
              <c:numCache>
                <c:formatCode>General</c:formatCode>
                <c:ptCount val="5"/>
                <c:pt idx="0">
                  <c:v>25.633051014378573</c:v>
                </c:pt>
                <c:pt idx="1">
                  <c:v>23.130544993662863</c:v>
                </c:pt>
                <c:pt idx="2">
                  <c:v>28.918534999144278</c:v>
                </c:pt>
                <c:pt idx="3">
                  <c:v>32.088716623600348</c:v>
                </c:pt>
                <c:pt idx="4">
                  <c:v>30.572160289243747</c:v>
                </c:pt>
              </c:numCache>
            </c:numRef>
          </c:val>
          <c:extLst>
            <c:ext xmlns:c16="http://schemas.microsoft.com/office/drawing/2014/chart" uri="{C3380CC4-5D6E-409C-BE32-E72D297353CC}">
              <c16:uniqueId val="{00000000-A776-4391-9220-1604522F99F5}"/>
            </c:ext>
          </c:extLst>
        </c:ser>
        <c:ser>
          <c:idx val="4"/>
          <c:order val="1"/>
          <c:spPr>
            <a:pattFill prst="wdUpDiag">
              <a:fgClr>
                <a:srgbClr val="FFC000"/>
              </a:fgClr>
              <a:bgClr>
                <a:srgbClr val="156082"/>
              </a:bgClr>
            </a:pattFill>
            <a:ln w="9525">
              <a:solidFill>
                <a:sysClr val="windowText" lastClr="000000"/>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Unternehmen'!$J$54:$O$54</c:f>
              <c:numCache>
                <c:formatCode>General</c:formatCode>
                <c:ptCount val="6"/>
                <c:pt idx="5">
                  <c:v>21.924943911890679</c:v>
                </c:pt>
              </c:numCache>
            </c:numRef>
          </c:val>
          <c:extLst>
            <c:ext xmlns:c16="http://schemas.microsoft.com/office/drawing/2014/chart" uri="{C3380CC4-5D6E-409C-BE32-E72D297353CC}">
              <c16:uniqueId val="{00000001-A776-4391-9220-1604522F99F5}"/>
            </c:ext>
          </c:extLst>
        </c:ser>
        <c:ser>
          <c:idx val="3"/>
          <c:order val="2"/>
          <c:spPr>
            <a:solidFill>
              <a:srgbClr val="156082"/>
            </a:solidFill>
            <a:ln w="9525">
              <a:solidFill>
                <a:sysClr val="windowText" lastClr="000000"/>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Unternehmen'!$J$55:$Y$55</c:f>
              <c:numCache>
                <c:formatCode>General</c:formatCode>
                <c:ptCount val="16"/>
                <c:pt idx="6">
                  <c:v>39.106038330972176</c:v>
                </c:pt>
                <c:pt idx="7">
                  <c:v>36.480615566735715</c:v>
                </c:pt>
                <c:pt idx="8">
                  <c:v>45.315112540192921</c:v>
                </c:pt>
                <c:pt idx="9">
                  <c:v>37.127000695894225</c:v>
                </c:pt>
                <c:pt idx="10">
                  <c:v>31.629586287602393</c:v>
                </c:pt>
                <c:pt idx="11">
                  <c:v>41.969278414369782</c:v>
                </c:pt>
                <c:pt idx="12">
                  <c:v>32.922843130482832</c:v>
                </c:pt>
                <c:pt idx="13">
                  <c:v>31.426450862916926</c:v>
                </c:pt>
                <c:pt idx="14">
                  <c:v>40.824437582708427</c:v>
                </c:pt>
                <c:pt idx="15">
                  <c:v>25.511193453759454</c:v>
                </c:pt>
              </c:numCache>
            </c:numRef>
          </c:val>
          <c:extLst>
            <c:ext xmlns:c16="http://schemas.microsoft.com/office/drawing/2014/chart" uri="{C3380CC4-5D6E-409C-BE32-E72D297353CC}">
              <c16:uniqueId val="{00000002-A776-4391-9220-1604522F99F5}"/>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rgbClr val="E97132"/>
              </a:solidFill>
              <a:round/>
            </a:ln>
            <a:effectLst/>
          </c:spPr>
          <c:marker>
            <c:symbol val="none"/>
          </c:marker>
          <c:val>
            <c:numRef>
              <c:f>'Abb Unternehmen'!$J$56:$O$56</c:f>
              <c:numCache>
                <c:formatCode>General</c:formatCode>
                <c:ptCount val="6"/>
                <c:pt idx="0">
                  <c:v>27.712635719033905</c:v>
                </c:pt>
                <c:pt idx="1">
                  <c:v>27.712635719033905</c:v>
                </c:pt>
                <c:pt idx="2">
                  <c:v>27.712635719033905</c:v>
                </c:pt>
                <c:pt idx="3">
                  <c:v>27.712635719033905</c:v>
                </c:pt>
                <c:pt idx="4">
                  <c:v>27.712635719033905</c:v>
                </c:pt>
                <c:pt idx="5">
                  <c:v>27.712635719033905</c:v>
                </c:pt>
              </c:numCache>
            </c:numRef>
          </c:val>
          <c:smooth val="0"/>
          <c:extLst>
            <c:ext xmlns:c16="http://schemas.microsoft.com/office/drawing/2014/chart" uri="{C3380CC4-5D6E-409C-BE32-E72D297353CC}">
              <c16:uniqueId val="{00000003-A776-4391-9220-1604522F99F5}"/>
            </c:ext>
          </c:extLst>
        </c:ser>
        <c:ser>
          <c:idx val="2"/>
          <c:order val="4"/>
          <c:tx>
            <c:v>Durchschnitt West</c:v>
          </c:tx>
          <c:spPr>
            <a:ln w="15875" cap="rnd">
              <a:solidFill>
                <a:srgbClr val="0E2841">
                  <a:lumMod val="75000"/>
                  <a:lumOff val="25000"/>
                </a:srgbClr>
              </a:solidFill>
              <a:round/>
            </a:ln>
            <a:effectLst/>
          </c:spPr>
          <c:marker>
            <c:symbol val="none"/>
          </c:marker>
          <c:val>
            <c:numRef>
              <c:f>'Abb Unternehmen'!$J$57:$Y$57</c:f>
              <c:numCache>
                <c:formatCode>General</c:formatCode>
                <c:ptCount val="16"/>
                <c:pt idx="6">
                  <c:v>35.668445888011263</c:v>
                </c:pt>
                <c:pt idx="7">
                  <c:v>35.668445888011263</c:v>
                </c:pt>
                <c:pt idx="8">
                  <c:v>35.668445888011263</c:v>
                </c:pt>
                <c:pt idx="9">
                  <c:v>35.668445888011263</c:v>
                </c:pt>
                <c:pt idx="10">
                  <c:v>35.668445888011263</c:v>
                </c:pt>
                <c:pt idx="11">
                  <c:v>35.668445888011263</c:v>
                </c:pt>
                <c:pt idx="12">
                  <c:v>35.668445888011263</c:v>
                </c:pt>
                <c:pt idx="13">
                  <c:v>35.668445888011263</c:v>
                </c:pt>
                <c:pt idx="14">
                  <c:v>35.668445888011263</c:v>
                </c:pt>
                <c:pt idx="15">
                  <c:v>35.668445888011263</c:v>
                </c:pt>
              </c:numCache>
            </c:numRef>
          </c:val>
          <c:smooth val="0"/>
          <c:extLst>
            <c:ext xmlns:c16="http://schemas.microsoft.com/office/drawing/2014/chart" uri="{C3380CC4-5D6E-409C-BE32-E72D297353CC}">
              <c16:uniqueId val="{00000004-A776-4391-9220-1604522F99F5}"/>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Unternehmen'!$I$59</c:f>
          <c:strCache>
            <c:ptCount val="1"/>
            <c:pt idx="0">
              <c:v>Unternehmensneugründungen je 1.000 Einwohner im erwerbsfähigen Alter (20-64 Jahre),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Unternehmen'!$J$60:$N$60</c:f>
              <c:numCache>
                <c:formatCode>General</c:formatCode>
                <c:ptCount val="5"/>
                <c:pt idx="0">
                  <c:v>9.6218810550127785</c:v>
                </c:pt>
                <c:pt idx="1">
                  <c:v>9.3781204589785325</c:v>
                </c:pt>
                <c:pt idx="2">
                  <c:v>9.6576842058764125</c:v>
                </c:pt>
                <c:pt idx="3">
                  <c:v>7.5546308182045792</c:v>
                </c:pt>
                <c:pt idx="4">
                  <c:v>7.863981501542507</c:v>
                </c:pt>
              </c:numCache>
            </c:numRef>
          </c:val>
          <c:extLst>
            <c:ext xmlns:c16="http://schemas.microsoft.com/office/drawing/2014/chart" uri="{C3380CC4-5D6E-409C-BE32-E72D297353CC}">
              <c16:uniqueId val="{00000000-CE13-4D6A-995E-9E70BD286F28}"/>
            </c:ext>
          </c:extLst>
        </c:ser>
        <c:ser>
          <c:idx val="4"/>
          <c:order val="1"/>
          <c:spPr>
            <a:pattFill prst="wdUpDiag">
              <a:fgClr>
                <a:srgbClr val="FFC000"/>
              </a:fgClr>
              <a:bgClr>
                <a:srgbClr val="156082"/>
              </a:bgClr>
            </a:pattFill>
            <a:ln>
              <a:solidFill>
                <a:sysClr val="windowText" lastClr="000000"/>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Unternehmen'!$J$61:$O$61</c:f>
              <c:numCache>
                <c:formatCode>General</c:formatCode>
                <c:ptCount val="6"/>
                <c:pt idx="5">
                  <c:v>16.05116803426953</c:v>
                </c:pt>
              </c:numCache>
            </c:numRef>
          </c:val>
          <c:extLst>
            <c:ext xmlns:c16="http://schemas.microsoft.com/office/drawing/2014/chart" uri="{C3380CC4-5D6E-409C-BE32-E72D297353CC}">
              <c16:uniqueId val="{00000001-CE13-4D6A-995E-9E70BD286F28}"/>
            </c:ext>
          </c:extLst>
        </c:ser>
        <c:ser>
          <c:idx val="3"/>
          <c:order val="2"/>
          <c:spPr>
            <a:solidFill>
              <a:srgbClr val="156082"/>
            </a:solidFill>
            <a:ln>
              <a:solidFill>
                <a:sysClr val="windowText" lastClr="000000"/>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Unternehmen'!$J$62:$Y$62</c:f>
              <c:numCache>
                <c:formatCode>General</c:formatCode>
                <c:ptCount val="16"/>
                <c:pt idx="6">
                  <c:v>11.562099488511011</c:v>
                </c:pt>
                <c:pt idx="7">
                  <c:v>11.937409766285503</c:v>
                </c:pt>
                <c:pt idx="8">
                  <c:v>14.249239807613939</c:v>
                </c:pt>
                <c:pt idx="9">
                  <c:v>15.885949928235075</c:v>
                </c:pt>
                <c:pt idx="10">
                  <c:v>13.245463918963287</c:v>
                </c:pt>
                <c:pt idx="11">
                  <c:v>11.488636613950524</c:v>
                </c:pt>
                <c:pt idx="12">
                  <c:v>12.294958977422811</c:v>
                </c:pt>
                <c:pt idx="13">
                  <c:v>11.899150395048659</c:v>
                </c:pt>
                <c:pt idx="14">
                  <c:v>10.981879916437558</c:v>
                </c:pt>
                <c:pt idx="15">
                  <c:v>12.421589162621155</c:v>
                </c:pt>
              </c:numCache>
            </c:numRef>
          </c:val>
          <c:extLst>
            <c:ext xmlns:c16="http://schemas.microsoft.com/office/drawing/2014/chart" uri="{C3380CC4-5D6E-409C-BE32-E72D297353CC}">
              <c16:uniqueId val="{00000002-CE13-4D6A-995E-9E70BD286F28}"/>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Unternehmen'!$J$63:$O$63</c:f>
              <c:numCache>
                <c:formatCode>General</c:formatCode>
                <c:ptCount val="6"/>
                <c:pt idx="0">
                  <c:v>10.739222107772044</c:v>
                </c:pt>
                <c:pt idx="1">
                  <c:v>10.739222107772044</c:v>
                </c:pt>
                <c:pt idx="2">
                  <c:v>10.739222107772044</c:v>
                </c:pt>
                <c:pt idx="3">
                  <c:v>10.739222107772044</c:v>
                </c:pt>
                <c:pt idx="4">
                  <c:v>10.739222107772044</c:v>
                </c:pt>
                <c:pt idx="5">
                  <c:v>10.739222107772044</c:v>
                </c:pt>
              </c:numCache>
            </c:numRef>
          </c:val>
          <c:smooth val="0"/>
          <c:extLst>
            <c:ext xmlns:c16="http://schemas.microsoft.com/office/drawing/2014/chart" uri="{C3380CC4-5D6E-409C-BE32-E72D297353CC}">
              <c16:uniqueId val="{00000003-CE13-4D6A-995E-9E70BD286F28}"/>
            </c:ext>
          </c:extLst>
        </c:ser>
        <c:ser>
          <c:idx val="2"/>
          <c:order val="4"/>
          <c:tx>
            <c:v>Durchschnitt West</c:v>
          </c:tx>
          <c:spPr>
            <a:ln w="15875" cap="rnd">
              <a:solidFill>
                <a:srgbClr val="0E2841">
                  <a:lumMod val="75000"/>
                  <a:lumOff val="25000"/>
                </a:srgbClr>
              </a:solidFill>
              <a:round/>
            </a:ln>
            <a:effectLst/>
          </c:spPr>
          <c:marker>
            <c:symbol val="none"/>
          </c:marker>
          <c:val>
            <c:numRef>
              <c:f>'Abb Unternehmen'!$J$64:$Y$64</c:f>
              <c:numCache>
                <c:formatCode>General</c:formatCode>
                <c:ptCount val="16"/>
                <c:pt idx="6">
                  <c:v>12.186246714970705</c:v>
                </c:pt>
                <c:pt idx="7">
                  <c:v>12.186246714970705</c:v>
                </c:pt>
                <c:pt idx="8">
                  <c:v>12.186246714970705</c:v>
                </c:pt>
                <c:pt idx="9">
                  <c:v>12.186246714970705</c:v>
                </c:pt>
                <c:pt idx="10">
                  <c:v>12.186246714970705</c:v>
                </c:pt>
                <c:pt idx="11">
                  <c:v>12.186246714970705</c:v>
                </c:pt>
                <c:pt idx="12">
                  <c:v>12.186246714970705</c:v>
                </c:pt>
                <c:pt idx="13">
                  <c:v>12.186246714970705</c:v>
                </c:pt>
                <c:pt idx="14">
                  <c:v>12.186246714970705</c:v>
                </c:pt>
                <c:pt idx="15">
                  <c:v>12.186246714970705</c:v>
                </c:pt>
              </c:numCache>
            </c:numRef>
          </c:val>
          <c:smooth val="0"/>
          <c:extLst>
            <c:ext xmlns:c16="http://schemas.microsoft.com/office/drawing/2014/chart" uri="{C3380CC4-5D6E-409C-BE32-E72D297353CC}">
              <c16:uniqueId val="{00000004-CE13-4D6A-995E-9E70BD286F28}"/>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Unternehmen'!$I$67</c:f>
          <c:strCache>
            <c:ptCount val="1"/>
            <c:pt idx="0">
              <c:v>Unternehmensneugründungen je 100 bestehende Unternehmen,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Unternehmen'!$J$68:$N$68</c:f>
              <c:numCache>
                <c:formatCode>General</c:formatCode>
                <c:ptCount val="5"/>
                <c:pt idx="0">
                  <c:v>14.42135453877137</c:v>
                </c:pt>
                <c:pt idx="1">
                  <c:v>14.433814517227292</c:v>
                </c:pt>
                <c:pt idx="2">
                  <c:v>14.08149692982173</c:v>
                </c:pt>
                <c:pt idx="3">
                  <c:v>13.249312357195873</c:v>
                </c:pt>
                <c:pt idx="4">
                  <c:v>12.343914849290188</c:v>
                </c:pt>
              </c:numCache>
            </c:numRef>
          </c:val>
          <c:extLst>
            <c:ext xmlns:c16="http://schemas.microsoft.com/office/drawing/2014/chart" uri="{C3380CC4-5D6E-409C-BE32-E72D297353CC}">
              <c16:uniqueId val="{00000000-11BD-458C-8625-084789CB21F6}"/>
            </c:ext>
          </c:extLst>
        </c:ser>
        <c:ser>
          <c:idx val="4"/>
          <c:order val="1"/>
          <c:spPr>
            <a:pattFill prst="wdUpDiag">
              <a:fgClr>
                <a:srgbClr val="FFC000"/>
              </a:fgClr>
              <a:bgClr>
                <a:srgbClr val="156082"/>
              </a:bgClr>
            </a:pattFill>
            <a:ln>
              <a:solidFill>
                <a:sysClr val="windowText" lastClr="000000"/>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Unternehmen'!$J$69:$O$69</c:f>
              <c:numCache>
                <c:formatCode>General</c:formatCode>
                <c:ptCount val="6"/>
                <c:pt idx="5">
                  <c:v>20.276838886206342</c:v>
                </c:pt>
              </c:numCache>
            </c:numRef>
          </c:val>
          <c:extLst>
            <c:ext xmlns:c16="http://schemas.microsoft.com/office/drawing/2014/chart" uri="{C3380CC4-5D6E-409C-BE32-E72D297353CC}">
              <c16:uniqueId val="{00000001-11BD-458C-8625-084789CB21F6}"/>
            </c:ext>
          </c:extLst>
        </c:ser>
        <c:ser>
          <c:idx val="3"/>
          <c:order val="2"/>
          <c:spPr>
            <a:solidFill>
              <a:srgbClr val="156082"/>
            </a:solidFill>
            <a:ln>
              <a:solidFill>
                <a:sysClr val="windowText" lastClr="000000"/>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Unternehmen'!$J$70:$Y$70</c:f>
              <c:numCache>
                <c:formatCode>General</c:formatCode>
                <c:ptCount val="16"/>
                <c:pt idx="6">
                  <c:v>16.71325591139091</c:v>
                </c:pt>
                <c:pt idx="7">
                  <c:v>15.230636578870898</c:v>
                </c:pt>
                <c:pt idx="8">
                  <c:v>22.580025362179608</c:v>
                </c:pt>
                <c:pt idx="9">
                  <c:v>18.743603873100842</c:v>
                </c:pt>
                <c:pt idx="10">
                  <c:v>18.524365586356446</c:v>
                </c:pt>
                <c:pt idx="11">
                  <c:v>18.729372371156657</c:v>
                </c:pt>
                <c:pt idx="12">
                  <c:v>18.305880271665067</c:v>
                </c:pt>
                <c:pt idx="13">
                  <c:v>18.21527023378189</c:v>
                </c:pt>
                <c:pt idx="14">
                  <c:v>16.912945711532284</c:v>
                </c:pt>
                <c:pt idx="15">
                  <c:v>17.434538704348821</c:v>
                </c:pt>
              </c:numCache>
            </c:numRef>
          </c:val>
          <c:extLst>
            <c:ext xmlns:c16="http://schemas.microsoft.com/office/drawing/2014/chart" uri="{C3380CC4-5D6E-409C-BE32-E72D297353CC}">
              <c16:uniqueId val="{00000002-11BD-458C-8625-084789CB21F6}"/>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Unternehmen'!$J$71:$O$71</c:f>
              <c:numCache>
                <c:formatCode>General</c:formatCode>
                <c:ptCount val="6"/>
                <c:pt idx="0">
                  <c:v>15.676323295562824</c:v>
                </c:pt>
                <c:pt idx="1">
                  <c:v>15.676323295562824</c:v>
                </c:pt>
                <c:pt idx="2">
                  <c:v>15.676323295562824</c:v>
                </c:pt>
                <c:pt idx="3">
                  <c:v>15.676323295562824</c:v>
                </c:pt>
                <c:pt idx="4">
                  <c:v>15.676323295562824</c:v>
                </c:pt>
                <c:pt idx="5">
                  <c:v>15.676323295562824</c:v>
                </c:pt>
              </c:numCache>
            </c:numRef>
          </c:val>
          <c:smooth val="0"/>
          <c:extLst>
            <c:ext xmlns:c16="http://schemas.microsoft.com/office/drawing/2014/chart" uri="{C3380CC4-5D6E-409C-BE32-E72D297353CC}">
              <c16:uniqueId val="{00000003-11BD-458C-8625-084789CB21F6}"/>
            </c:ext>
          </c:extLst>
        </c:ser>
        <c:ser>
          <c:idx val="2"/>
          <c:order val="4"/>
          <c:tx>
            <c:v>Durchschnitt West</c:v>
          </c:tx>
          <c:spPr>
            <a:ln w="15875" cap="rnd">
              <a:solidFill>
                <a:srgbClr val="0E2841">
                  <a:lumMod val="75000"/>
                  <a:lumOff val="25000"/>
                </a:srgbClr>
              </a:solidFill>
              <a:round/>
            </a:ln>
            <a:effectLst/>
          </c:spPr>
          <c:marker>
            <c:symbol val="none"/>
          </c:marker>
          <c:val>
            <c:numRef>
              <c:f>'Abb Unternehmen'!$J$72:$Y$72</c:f>
              <c:numCache>
                <c:formatCode>General</c:formatCode>
                <c:ptCount val="16"/>
                <c:pt idx="6">
                  <c:v>17.418126637961986</c:v>
                </c:pt>
                <c:pt idx="7">
                  <c:v>17.418126637961986</c:v>
                </c:pt>
                <c:pt idx="8">
                  <c:v>17.418126637961986</c:v>
                </c:pt>
                <c:pt idx="9">
                  <c:v>17.418126637961986</c:v>
                </c:pt>
                <c:pt idx="10">
                  <c:v>17.418126637961986</c:v>
                </c:pt>
                <c:pt idx="11">
                  <c:v>17.418126637961986</c:v>
                </c:pt>
                <c:pt idx="12">
                  <c:v>17.418126637961986</c:v>
                </c:pt>
                <c:pt idx="13">
                  <c:v>17.418126637961986</c:v>
                </c:pt>
                <c:pt idx="14">
                  <c:v>17.418126637961986</c:v>
                </c:pt>
                <c:pt idx="15">
                  <c:v>17.418126637961986</c:v>
                </c:pt>
              </c:numCache>
            </c:numRef>
          </c:val>
          <c:smooth val="0"/>
          <c:extLst>
            <c:ext xmlns:c16="http://schemas.microsoft.com/office/drawing/2014/chart" uri="{C3380CC4-5D6E-409C-BE32-E72D297353CC}">
              <c16:uniqueId val="{00000004-11BD-458C-8625-084789CB21F6}"/>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Unternehmen'!$I$75</c:f>
          <c:strCache>
            <c:ptCount val="1"/>
            <c:pt idx="0">
              <c:v>Unternehmensaufgaben je 100 bestehende Unternehmen,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Unternehmen'!$J$76:$N$76</c:f>
              <c:numCache>
                <c:formatCode>General</c:formatCode>
                <c:ptCount val="5"/>
                <c:pt idx="0">
                  <c:v>13.059774899305232</c:v>
                </c:pt>
                <c:pt idx="1">
                  <c:v>13.625221299196513</c:v>
                </c:pt>
                <c:pt idx="2">
                  <c:v>13.180782169076105</c:v>
                </c:pt>
                <c:pt idx="3">
                  <c:v>12.636618980396722</c:v>
                </c:pt>
                <c:pt idx="4">
                  <c:v>12.391992414428611</c:v>
                </c:pt>
              </c:numCache>
            </c:numRef>
          </c:val>
          <c:extLst>
            <c:ext xmlns:c16="http://schemas.microsoft.com/office/drawing/2014/chart" uri="{C3380CC4-5D6E-409C-BE32-E72D297353CC}">
              <c16:uniqueId val="{00000000-0F27-4655-8A45-9CD7B2A6CCAF}"/>
            </c:ext>
          </c:extLst>
        </c:ser>
        <c:ser>
          <c:idx val="4"/>
          <c:order val="1"/>
          <c:spPr>
            <a:pattFill prst="wdUpDiag">
              <a:fgClr>
                <a:srgbClr val="FFC000"/>
              </a:fgClr>
              <a:bgClr>
                <a:srgbClr val="156082"/>
              </a:bgClr>
            </a:pattFill>
            <a:ln>
              <a:solidFill>
                <a:sysClr val="windowText" lastClr="000000"/>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Unternehmen'!$J$77:$O$77</c:f>
              <c:numCache>
                <c:formatCode>General</c:formatCode>
                <c:ptCount val="6"/>
                <c:pt idx="5">
                  <c:v>15.69773056494447</c:v>
                </c:pt>
              </c:numCache>
            </c:numRef>
          </c:val>
          <c:extLst>
            <c:ext xmlns:c16="http://schemas.microsoft.com/office/drawing/2014/chart" uri="{C3380CC4-5D6E-409C-BE32-E72D297353CC}">
              <c16:uniqueId val="{00000001-0F27-4655-8A45-9CD7B2A6CCAF}"/>
            </c:ext>
          </c:extLst>
        </c:ser>
        <c:ser>
          <c:idx val="3"/>
          <c:order val="2"/>
          <c:spPr>
            <a:solidFill>
              <a:srgbClr val="156082"/>
            </a:solidFill>
            <a:ln>
              <a:solidFill>
                <a:sysClr val="windowText" lastClr="000000"/>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Unternehmen'!$J$78:$Y$78</c:f>
              <c:numCache>
                <c:formatCode>General</c:formatCode>
                <c:ptCount val="16"/>
                <c:pt idx="6">
                  <c:v>13.073278686763427</c:v>
                </c:pt>
                <c:pt idx="7">
                  <c:v>12.730307086701695</c:v>
                </c:pt>
                <c:pt idx="8">
                  <c:v>15.924374591707336</c:v>
                </c:pt>
                <c:pt idx="9">
                  <c:v>12.26383531449264</c:v>
                </c:pt>
                <c:pt idx="10">
                  <c:v>16.728447518021451</c:v>
                </c:pt>
                <c:pt idx="11">
                  <c:v>13.985275046487214</c:v>
                </c:pt>
                <c:pt idx="12">
                  <c:v>14.706345762074694</c:v>
                </c:pt>
                <c:pt idx="13">
                  <c:v>15.829727913796459</c:v>
                </c:pt>
                <c:pt idx="14">
                  <c:v>15.119391797837029</c:v>
                </c:pt>
                <c:pt idx="15">
                  <c:v>14.151251983056115</c:v>
                </c:pt>
              </c:numCache>
            </c:numRef>
          </c:val>
          <c:extLst>
            <c:ext xmlns:c16="http://schemas.microsoft.com/office/drawing/2014/chart" uri="{C3380CC4-5D6E-409C-BE32-E72D297353CC}">
              <c16:uniqueId val="{00000002-0F27-4655-8A45-9CD7B2A6CCAF}"/>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Unternehmen'!$J$79:$O$79</c:f>
              <c:numCache>
                <c:formatCode>General</c:formatCode>
                <c:ptCount val="6"/>
                <c:pt idx="0">
                  <c:v>13.785454761302255</c:v>
                </c:pt>
                <c:pt idx="1">
                  <c:v>13.785454761302255</c:v>
                </c:pt>
                <c:pt idx="2">
                  <c:v>13.785454761302255</c:v>
                </c:pt>
                <c:pt idx="3">
                  <c:v>13.785454761302255</c:v>
                </c:pt>
                <c:pt idx="4">
                  <c:v>13.785454761302255</c:v>
                </c:pt>
                <c:pt idx="5">
                  <c:v>13.785454761302255</c:v>
                </c:pt>
              </c:numCache>
            </c:numRef>
          </c:val>
          <c:smooth val="0"/>
          <c:extLst>
            <c:ext xmlns:c16="http://schemas.microsoft.com/office/drawing/2014/chart" uri="{C3380CC4-5D6E-409C-BE32-E72D297353CC}">
              <c16:uniqueId val="{00000003-0F27-4655-8A45-9CD7B2A6CCAF}"/>
            </c:ext>
          </c:extLst>
        </c:ser>
        <c:ser>
          <c:idx val="2"/>
          <c:order val="4"/>
          <c:tx>
            <c:v>Durchschnitt West</c:v>
          </c:tx>
          <c:spPr>
            <a:ln w="15875" cap="rnd">
              <a:solidFill>
                <a:srgbClr val="156082"/>
              </a:solidFill>
              <a:round/>
            </a:ln>
            <a:effectLst/>
          </c:spPr>
          <c:marker>
            <c:symbol val="none"/>
          </c:marker>
          <c:val>
            <c:numRef>
              <c:f>'Abb Unternehmen'!$J$80:$Y$80</c:f>
              <c:numCache>
                <c:formatCode>General</c:formatCode>
                <c:ptCount val="16"/>
                <c:pt idx="6">
                  <c:v>14.086967830214551</c:v>
                </c:pt>
                <c:pt idx="7">
                  <c:v>14.086967830214551</c:v>
                </c:pt>
                <c:pt idx="8">
                  <c:v>14.086967830214551</c:v>
                </c:pt>
                <c:pt idx="9">
                  <c:v>14.086967830214551</c:v>
                </c:pt>
                <c:pt idx="10">
                  <c:v>14.086967830214551</c:v>
                </c:pt>
                <c:pt idx="11">
                  <c:v>14.086967830214551</c:v>
                </c:pt>
                <c:pt idx="12">
                  <c:v>14.086967830214551</c:v>
                </c:pt>
                <c:pt idx="13">
                  <c:v>14.086967830214551</c:v>
                </c:pt>
                <c:pt idx="14">
                  <c:v>14.086967830214551</c:v>
                </c:pt>
                <c:pt idx="15">
                  <c:v>14.086967830214551</c:v>
                </c:pt>
              </c:numCache>
            </c:numRef>
          </c:val>
          <c:smooth val="0"/>
          <c:extLst>
            <c:ext xmlns:c16="http://schemas.microsoft.com/office/drawing/2014/chart" uri="{C3380CC4-5D6E-409C-BE32-E72D297353CC}">
              <c16:uniqueId val="{00000004-0F27-4655-8A45-9CD7B2A6CCAF}"/>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5"/>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Unternehmen'!$I$83</c:f>
          <c:strCache>
            <c:ptCount val="1"/>
            <c:pt idx="0">
              <c:v>Saldo der Unternehmensneugründungen/-aufgaben je 1.000 Einwohner im erwerbsfähigen Alter (20-64 Jahre),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rgbClr val="0E2841">
                  <a:lumMod val="75000"/>
                  <a:lumOff val="25000"/>
                </a:srgbClr>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Unternehmen'!$J$84:$N$84</c:f>
              <c:numCache>
                <c:formatCode>General</c:formatCode>
                <c:ptCount val="5"/>
                <c:pt idx="0">
                  <c:v>0.90844152694872227</c:v>
                </c:pt>
                <c:pt idx="1">
                  <c:v>0.52536940889430395</c:v>
                </c:pt>
                <c:pt idx="2">
                  <c:v>0.61774815292758012</c:v>
                </c:pt>
                <c:pt idx="3">
                  <c:v>0.34935188647453075</c:v>
                </c:pt>
                <c:pt idx="4">
                  <c:v>-3.0628944504547253E-2</c:v>
                </c:pt>
              </c:numCache>
            </c:numRef>
          </c:val>
          <c:extLst>
            <c:ext xmlns:c16="http://schemas.microsoft.com/office/drawing/2014/chart" uri="{C3380CC4-5D6E-409C-BE32-E72D297353CC}">
              <c16:uniqueId val="{00000000-7A18-40F4-AC40-51203B230BD8}"/>
            </c:ext>
          </c:extLst>
        </c:ser>
        <c:ser>
          <c:idx val="4"/>
          <c:order val="1"/>
          <c:spPr>
            <a:pattFill prst="wdUpDiag">
              <a:fgClr>
                <a:srgbClr val="FFC000"/>
              </a:fgClr>
              <a:bgClr>
                <a:srgbClr val="156082"/>
              </a:bgClr>
            </a:pattFill>
            <a:ln>
              <a:solidFill>
                <a:sysClr val="windowText" lastClr="000000"/>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Unternehmen'!$J$85:$O$85</c:f>
              <c:numCache>
                <c:formatCode>General</c:formatCode>
                <c:ptCount val="6"/>
                <c:pt idx="5">
                  <c:v>3.6248271993567878</c:v>
                </c:pt>
              </c:numCache>
            </c:numRef>
          </c:val>
          <c:extLst>
            <c:ext xmlns:c16="http://schemas.microsoft.com/office/drawing/2014/chart" uri="{C3380CC4-5D6E-409C-BE32-E72D297353CC}">
              <c16:uniqueId val="{00000001-7A18-40F4-AC40-51203B230BD8}"/>
            </c:ext>
          </c:extLst>
        </c:ser>
        <c:ser>
          <c:idx val="3"/>
          <c:order val="2"/>
          <c:spPr>
            <a:solidFill>
              <a:srgbClr val="156082"/>
            </a:solidFill>
            <a:ln>
              <a:solidFill>
                <a:sysClr val="windowText" lastClr="000000"/>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Unternehmen'!$J$86:$Y$86</c:f>
              <c:numCache>
                <c:formatCode>General</c:formatCode>
                <c:ptCount val="16"/>
                <c:pt idx="6">
                  <c:v>2.5181077242031349</c:v>
                </c:pt>
                <c:pt idx="7">
                  <c:v>1.959698634012381</c:v>
                </c:pt>
                <c:pt idx="8">
                  <c:v>4.2000822577922641</c:v>
                </c:pt>
                <c:pt idx="9">
                  <c:v>5.4918616273324217</c:v>
                </c:pt>
                <c:pt idx="10">
                  <c:v>1.2841340160693848</c:v>
                </c:pt>
                <c:pt idx="11">
                  <c:v>2.9100393298964655</c:v>
                </c:pt>
                <c:pt idx="12">
                  <c:v>2.4175908766175893</c:v>
                </c:pt>
                <c:pt idx="13">
                  <c:v>1.5583588096659493</c:v>
                </c:pt>
                <c:pt idx="14">
                  <c:v>1.1645868224142393</c:v>
                </c:pt>
                <c:pt idx="15">
                  <c:v>2.3392439253247628</c:v>
                </c:pt>
              </c:numCache>
            </c:numRef>
          </c:val>
          <c:extLst>
            <c:ext xmlns:c16="http://schemas.microsoft.com/office/drawing/2014/chart" uri="{C3380CC4-5D6E-409C-BE32-E72D297353CC}">
              <c16:uniqueId val="{00000002-7A18-40F4-AC40-51203B230BD8}"/>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Unternehmen'!$J$87:$O$87</c:f>
              <c:numCache>
                <c:formatCode>General</c:formatCode>
                <c:ptCount val="6"/>
                <c:pt idx="0">
                  <c:v>1.2953584066341222</c:v>
                </c:pt>
                <c:pt idx="1">
                  <c:v>1.2953584066341222</c:v>
                </c:pt>
                <c:pt idx="2">
                  <c:v>1.2953584066341222</c:v>
                </c:pt>
                <c:pt idx="3">
                  <c:v>1.2953584066341222</c:v>
                </c:pt>
                <c:pt idx="4">
                  <c:v>1.2953584066341222</c:v>
                </c:pt>
                <c:pt idx="5">
                  <c:v>1.2953584066341222</c:v>
                </c:pt>
              </c:numCache>
            </c:numRef>
          </c:val>
          <c:smooth val="0"/>
          <c:extLst>
            <c:ext xmlns:c16="http://schemas.microsoft.com/office/drawing/2014/chart" uri="{C3380CC4-5D6E-409C-BE32-E72D297353CC}">
              <c16:uniqueId val="{00000003-7A18-40F4-AC40-51203B230BD8}"/>
            </c:ext>
          </c:extLst>
        </c:ser>
        <c:ser>
          <c:idx val="2"/>
          <c:order val="4"/>
          <c:tx>
            <c:v>Durchschnitt West</c:v>
          </c:tx>
          <c:spPr>
            <a:ln w="15875" cap="rnd">
              <a:solidFill>
                <a:srgbClr val="0E2841">
                  <a:lumMod val="75000"/>
                  <a:lumOff val="25000"/>
                </a:srgbClr>
              </a:solidFill>
              <a:round/>
            </a:ln>
            <a:effectLst/>
          </c:spPr>
          <c:marker>
            <c:symbol val="none"/>
          </c:marker>
          <c:val>
            <c:numRef>
              <c:f>'Abb Unternehmen'!$J$88:$Y$88</c:f>
              <c:numCache>
                <c:formatCode>General</c:formatCode>
                <c:ptCount val="16"/>
                <c:pt idx="6">
                  <c:v>2.3305791674223171</c:v>
                </c:pt>
                <c:pt idx="7">
                  <c:v>2.3305791674223171</c:v>
                </c:pt>
                <c:pt idx="8">
                  <c:v>2.3305791674223171</c:v>
                </c:pt>
                <c:pt idx="9">
                  <c:v>2.3305791674223171</c:v>
                </c:pt>
                <c:pt idx="10">
                  <c:v>2.3305791674223171</c:v>
                </c:pt>
                <c:pt idx="11">
                  <c:v>2.3305791674223171</c:v>
                </c:pt>
                <c:pt idx="12">
                  <c:v>2.3305791674223171</c:v>
                </c:pt>
                <c:pt idx="13">
                  <c:v>2.3305791674223171</c:v>
                </c:pt>
                <c:pt idx="14">
                  <c:v>2.3305791674223171</c:v>
                </c:pt>
                <c:pt idx="15">
                  <c:v>2.3305791674223171</c:v>
                </c:pt>
              </c:numCache>
            </c:numRef>
          </c:val>
          <c:smooth val="0"/>
          <c:extLst>
            <c:ext xmlns:c16="http://schemas.microsoft.com/office/drawing/2014/chart" uri="{C3380CC4-5D6E-409C-BE32-E72D297353CC}">
              <c16:uniqueId val="{00000004-7A18-40F4-AC40-51203B230BD8}"/>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6"/>
          <c:min val="-1"/>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2"/>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Investitionen'!$I$19</c:f>
          <c:strCache>
            <c:ptCount val="1"/>
            <c:pt idx="0">
              <c:v>Bruttoanlageinvestitionen, Gesamtwirtschaft, nominal, in % des BIP, 2021</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Investitionen'!$J$1:$Y$1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Investitionen'!$J$20:$N$20</c:f>
              <c:numCache>
                <c:formatCode>0</c:formatCode>
                <c:ptCount val="5"/>
                <c:pt idx="0">
                  <c:v>25.87844198294124</c:v>
                </c:pt>
                <c:pt idx="1">
                  <c:v>22.180182734185376</c:v>
                </c:pt>
                <c:pt idx="2">
                  <c:v>21.212344223721193</c:v>
                </c:pt>
                <c:pt idx="3">
                  <c:v>20.527309113759827</c:v>
                </c:pt>
                <c:pt idx="4">
                  <c:v>20.089700391068387</c:v>
                </c:pt>
              </c:numCache>
            </c:numRef>
          </c:val>
          <c:extLst>
            <c:ext xmlns:c16="http://schemas.microsoft.com/office/drawing/2014/chart" uri="{C3380CC4-5D6E-409C-BE32-E72D297353CC}">
              <c16:uniqueId val="{00000000-A0F4-46D4-9835-ADAFFE925B99}"/>
            </c:ext>
          </c:extLst>
        </c:ser>
        <c:ser>
          <c:idx val="3"/>
          <c:order val="3"/>
          <c:spPr>
            <a:solidFill>
              <a:srgbClr val="156082"/>
            </a:solidFill>
            <a:ln>
              <a:solidFill>
                <a:srgbClr val="0E2841"/>
              </a:solidFill>
            </a:ln>
            <a:effectLst/>
          </c:spPr>
          <c:invertIfNegative val="0"/>
          <c:cat>
            <c:strRef>
              <c:f>'Abb Investitionen'!$J$1:$Y$1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Investitionen'!$J$22:$Y$22</c:f>
              <c:numCache>
                <c:formatCode>General</c:formatCode>
                <c:ptCount val="16"/>
                <c:pt idx="6">
                  <c:v>22.16967015046054</c:v>
                </c:pt>
                <c:pt idx="7">
                  <c:v>24.219850397745031</c:v>
                </c:pt>
                <c:pt idx="8">
                  <c:v>15.042575513521767</c:v>
                </c:pt>
                <c:pt idx="9">
                  <c:v>14.491214094932273</c:v>
                </c:pt>
                <c:pt idx="10">
                  <c:v>18.71840162646501</c:v>
                </c:pt>
                <c:pt idx="11">
                  <c:v>27.089293647146363</c:v>
                </c:pt>
                <c:pt idx="12">
                  <c:v>16.684139057943074</c:v>
                </c:pt>
                <c:pt idx="13">
                  <c:v>22.634357859218067</c:v>
                </c:pt>
                <c:pt idx="14">
                  <c:v>16.940794514835421</c:v>
                </c:pt>
                <c:pt idx="15">
                  <c:v>21.779091667370899</c:v>
                </c:pt>
              </c:numCache>
            </c:numRef>
          </c:val>
          <c:extLst>
            <c:ext xmlns:c16="http://schemas.microsoft.com/office/drawing/2014/chart" uri="{C3380CC4-5D6E-409C-BE32-E72D297353CC}">
              <c16:uniqueId val="{00000001-A0F4-46D4-9835-ADAFFE925B99}"/>
            </c:ext>
          </c:extLst>
        </c:ser>
        <c:ser>
          <c:idx val="4"/>
          <c:order val="4"/>
          <c:spPr>
            <a:pattFill prst="wdUpDiag">
              <a:fgClr>
                <a:srgbClr val="FFC000"/>
              </a:fgClr>
              <a:bgClr>
                <a:srgbClr val="156082"/>
              </a:bgClr>
            </a:pattFill>
            <a:ln>
              <a:solidFill>
                <a:sysClr val="windowText" lastClr="000000"/>
              </a:solidFill>
            </a:ln>
            <a:effectLst/>
          </c:spPr>
          <c:invertIfNegative val="0"/>
          <c:cat>
            <c:strRef>
              <c:f>'Abb Investitionen'!$J$1:$Y$1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Investitionen'!$J$21:$O$21</c:f>
              <c:numCache>
                <c:formatCode>General</c:formatCode>
                <c:ptCount val="6"/>
                <c:pt idx="5">
                  <c:v>26.557706764195544</c:v>
                </c:pt>
              </c:numCache>
            </c:numRef>
          </c:val>
          <c:extLst>
            <c:ext xmlns:c16="http://schemas.microsoft.com/office/drawing/2014/chart" uri="{C3380CC4-5D6E-409C-BE32-E72D297353CC}">
              <c16:uniqueId val="{00000002-A0F4-46D4-9835-ADAFFE925B99}"/>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Investitionen'!$J$23:$O$23</c:f>
              <c:numCache>
                <c:formatCode>General</c:formatCode>
                <c:ptCount val="6"/>
                <c:pt idx="0">
                  <c:v>20.889739351760046</c:v>
                </c:pt>
                <c:pt idx="1">
                  <c:v>20.889739351760046</c:v>
                </c:pt>
                <c:pt idx="2">
                  <c:v>20.889739351760046</c:v>
                </c:pt>
                <c:pt idx="3">
                  <c:v>20.889739351760046</c:v>
                </c:pt>
                <c:pt idx="4">
                  <c:v>20.889739351760046</c:v>
                </c:pt>
                <c:pt idx="5">
                  <c:v>20.889739351760046</c:v>
                </c:pt>
              </c:numCache>
            </c:numRef>
          </c:val>
          <c:smooth val="0"/>
          <c:extLst>
            <c:ext xmlns:c16="http://schemas.microsoft.com/office/drawing/2014/chart" uri="{C3380CC4-5D6E-409C-BE32-E72D297353CC}">
              <c16:uniqueId val="{00000003-A0F4-46D4-9835-ADAFFE925B99}"/>
            </c:ext>
          </c:extLst>
        </c:ser>
        <c:ser>
          <c:idx val="2"/>
          <c:order val="2"/>
          <c:tx>
            <c:v>Durchschnitt West</c:v>
          </c:tx>
          <c:spPr>
            <a:ln w="15875" cap="rnd">
              <a:solidFill>
                <a:srgbClr val="0E2841">
                  <a:lumMod val="75000"/>
                  <a:lumOff val="25000"/>
                </a:srgbClr>
              </a:solidFill>
              <a:round/>
            </a:ln>
            <a:effectLst/>
          </c:spPr>
          <c:marker>
            <c:symbol val="none"/>
          </c:marker>
          <c:val>
            <c:numRef>
              <c:f>'Abb Investitionen'!$J$24:$Y$24</c:f>
              <c:numCache>
                <c:formatCode>General</c:formatCode>
                <c:ptCount val="16"/>
                <c:pt idx="6">
                  <c:v>20.970087401577516</c:v>
                </c:pt>
                <c:pt idx="7">
                  <c:v>20.970087401577516</c:v>
                </c:pt>
                <c:pt idx="8">
                  <c:v>20.970087401577516</c:v>
                </c:pt>
                <c:pt idx="9">
                  <c:v>20.970087401577516</c:v>
                </c:pt>
                <c:pt idx="10">
                  <c:v>20.970087401577516</c:v>
                </c:pt>
                <c:pt idx="11">
                  <c:v>20.970087401577516</c:v>
                </c:pt>
                <c:pt idx="12">
                  <c:v>20.970087401577516</c:v>
                </c:pt>
                <c:pt idx="13">
                  <c:v>20.970087401577516</c:v>
                </c:pt>
                <c:pt idx="14">
                  <c:v>20.970087401577516</c:v>
                </c:pt>
                <c:pt idx="15">
                  <c:v>20.970087401577516</c:v>
                </c:pt>
              </c:numCache>
            </c:numRef>
          </c:val>
          <c:smooth val="0"/>
          <c:extLst>
            <c:ext xmlns:c16="http://schemas.microsoft.com/office/drawing/2014/chart" uri="{C3380CC4-5D6E-409C-BE32-E72D297353CC}">
              <c16:uniqueId val="{00000004-A0F4-46D4-9835-ADAFFE925B99}"/>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Unternehmen'!$I$91</c:f>
          <c:strCache>
            <c:ptCount val="1"/>
            <c:pt idx="0">
              <c:v>Saldo der Unternehmensneugründungen/-aufgaben je 100 bestehende Unternehmen,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rgbClr val="0E2841"/>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Unternehmen'!$J$92:$N$92</c:f>
              <c:numCache>
                <c:formatCode>General</c:formatCode>
                <c:ptCount val="5"/>
                <c:pt idx="0">
                  <c:v>1.3615796394661366</c:v>
                </c:pt>
                <c:pt idx="1">
                  <c:v>0.80859321803077766</c:v>
                </c:pt>
                <c:pt idx="2">
                  <c:v>0.90071476074562395</c:v>
                </c:pt>
                <c:pt idx="3">
                  <c:v>0.61269337679915004</c:v>
                </c:pt>
                <c:pt idx="4">
                  <c:v>-4.8077565138423324E-2</c:v>
                </c:pt>
              </c:numCache>
            </c:numRef>
          </c:val>
          <c:extLst>
            <c:ext xmlns:c16="http://schemas.microsoft.com/office/drawing/2014/chart" uri="{C3380CC4-5D6E-409C-BE32-E72D297353CC}">
              <c16:uniqueId val="{00000000-A3FC-41EF-BBF2-2AA34AF1EA9F}"/>
            </c:ext>
          </c:extLst>
        </c:ser>
        <c:ser>
          <c:idx val="4"/>
          <c:order val="1"/>
          <c:spPr>
            <a:pattFill prst="wdUpDiag">
              <a:fgClr>
                <a:srgbClr val="FFC000"/>
              </a:fgClr>
              <a:bgClr>
                <a:srgbClr val="156082"/>
              </a:bgClr>
            </a:pattFill>
            <a:ln>
              <a:solidFill>
                <a:srgbClr val="0E2841"/>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Unternehmen'!$J$93:$O$93</c:f>
              <c:numCache>
                <c:formatCode>General</c:formatCode>
                <c:ptCount val="6"/>
                <c:pt idx="5">
                  <c:v>4.5791083212618702</c:v>
                </c:pt>
              </c:numCache>
            </c:numRef>
          </c:val>
          <c:extLst>
            <c:ext xmlns:c16="http://schemas.microsoft.com/office/drawing/2014/chart" uri="{C3380CC4-5D6E-409C-BE32-E72D297353CC}">
              <c16:uniqueId val="{00000001-A3FC-41EF-BBF2-2AA34AF1EA9F}"/>
            </c:ext>
          </c:extLst>
        </c:ser>
        <c:ser>
          <c:idx val="3"/>
          <c:order val="2"/>
          <c:spPr>
            <a:solidFill>
              <a:srgbClr val="156082"/>
            </a:solidFill>
            <a:ln>
              <a:solidFill>
                <a:srgbClr val="0E2841"/>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Unternehmen'!$J$94:$Y$94</c:f>
              <c:numCache>
                <c:formatCode>General</c:formatCode>
                <c:ptCount val="16"/>
                <c:pt idx="6">
                  <c:v>3.6399772246274829</c:v>
                </c:pt>
                <c:pt idx="7">
                  <c:v>2.5003294921692016</c:v>
                </c:pt>
                <c:pt idx="8">
                  <c:v>6.655650770472274</c:v>
                </c:pt>
                <c:pt idx="9">
                  <c:v>6.4797685586082023</c:v>
                </c:pt>
                <c:pt idx="10">
                  <c:v>1.7959180683349938</c:v>
                </c:pt>
                <c:pt idx="11">
                  <c:v>4.7440973246694433</c:v>
                </c:pt>
                <c:pt idx="12">
                  <c:v>3.5995345095903741</c:v>
                </c:pt>
                <c:pt idx="13">
                  <c:v>2.385542319985432</c:v>
                </c:pt>
                <c:pt idx="14">
                  <c:v>1.7935539136952565</c:v>
                </c:pt>
                <c:pt idx="15">
                  <c:v>3.2832867212927073</c:v>
                </c:pt>
              </c:numCache>
            </c:numRef>
          </c:val>
          <c:extLst>
            <c:ext xmlns:c16="http://schemas.microsoft.com/office/drawing/2014/chart" uri="{C3380CC4-5D6E-409C-BE32-E72D297353CC}">
              <c16:uniqueId val="{00000002-A3FC-41EF-BBF2-2AA34AF1EA9F}"/>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Unternehmen'!$J$95:$O$95</c:f>
              <c:numCache>
                <c:formatCode>General</c:formatCode>
                <c:ptCount val="6"/>
                <c:pt idx="0">
                  <c:v>1.8908685342605696</c:v>
                </c:pt>
                <c:pt idx="1">
                  <c:v>1.8908685342605696</c:v>
                </c:pt>
                <c:pt idx="2">
                  <c:v>1.8908685342605696</c:v>
                </c:pt>
                <c:pt idx="3">
                  <c:v>1.8908685342605696</c:v>
                </c:pt>
                <c:pt idx="4">
                  <c:v>1.8908685342605696</c:v>
                </c:pt>
                <c:pt idx="5">
                  <c:v>1.8908685342605696</c:v>
                </c:pt>
              </c:numCache>
            </c:numRef>
          </c:val>
          <c:smooth val="0"/>
          <c:extLst>
            <c:ext xmlns:c16="http://schemas.microsoft.com/office/drawing/2014/chart" uri="{C3380CC4-5D6E-409C-BE32-E72D297353CC}">
              <c16:uniqueId val="{00000003-A3FC-41EF-BBF2-2AA34AF1EA9F}"/>
            </c:ext>
          </c:extLst>
        </c:ser>
        <c:ser>
          <c:idx val="2"/>
          <c:order val="4"/>
          <c:tx>
            <c:v>Durchschnitt West</c:v>
          </c:tx>
          <c:spPr>
            <a:ln w="15875" cap="rnd">
              <a:solidFill>
                <a:srgbClr val="0E2841">
                  <a:lumMod val="75000"/>
                  <a:lumOff val="25000"/>
                </a:srgbClr>
              </a:solidFill>
              <a:round/>
            </a:ln>
            <a:effectLst/>
          </c:spPr>
          <c:marker>
            <c:symbol val="none"/>
          </c:marker>
          <c:val>
            <c:numRef>
              <c:f>'Abb Unternehmen'!$J$96:$Y$96</c:f>
              <c:numCache>
                <c:formatCode>General</c:formatCode>
                <c:ptCount val="16"/>
                <c:pt idx="6">
                  <c:v>3.3311588077474363</c:v>
                </c:pt>
                <c:pt idx="7">
                  <c:v>3.3311588077474363</c:v>
                </c:pt>
                <c:pt idx="8">
                  <c:v>3.3311588077474363</c:v>
                </c:pt>
                <c:pt idx="9">
                  <c:v>3.3311588077474363</c:v>
                </c:pt>
                <c:pt idx="10">
                  <c:v>3.3311588077474363</c:v>
                </c:pt>
                <c:pt idx="11">
                  <c:v>3.3311588077474363</c:v>
                </c:pt>
                <c:pt idx="12">
                  <c:v>3.3311588077474363</c:v>
                </c:pt>
                <c:pt idx="13">
                  <c:v>3.3311588077474363</c:v>
                </c:pt>
                <c:pt idx="14">
                  <c:v>3.3311588077474363</c:v>
                </c:pt>
                <c:pt idx="15">
                  <c:v>3.3311588077474363</c:v>
                </c:pt>
              </c:numCache>
            </c:numRef>
          </c:val>
          <c:smooth val="0"/>
          <c:extLst>
            <c:ext xmlns:c16="http://schemas.microsoft.com/office/drawing/2014/chart" uri="{C3380CC4-5D6E-409C-BE32-E72D297353CC}">
              <c16:uniqueId val="{00000004-A3FC-41EF-BBF2-2AA34AF1EA9F}"/>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Unternehmen'!$I$99</c:f>
          <c:strCache>
            <c:ptCount val="1"/>
            <c:pt idx="0">
              <c:v>Start-up-Neugründungen (Schätzung) je 100.000 Einwohner,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rgbClr val="0E2841"/>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Unternehmen'!$J$100:$N$100</c:f>
              <c:numCache>
                <c:formatCode>General</c:formatCode>
                <c:ptCount val="5"/>
                <c:pt idx="0">
                  <c:v>2.4055240143074363</c:v>
                </c:pt>
                <c:pt idx="1">
                  <c:v>0.92085497086721813</c:v>
                </c:pt>
                <c:pt idx="2">
                  <c:v>1.8836491911316817</c:v>
                </c:pt>
                <c:pt idx="3">
                  <c:v>1.0075354492188395</c:v>
                </c:pt>
                <c:pt idx="4">
                  <c:v>1.2708328332370795</c:v>
                </c:pt>
              </c:numCache>
            </c:numRef>
          </c:val>
          <c:extLst>
            <c:ext xmlns:c16="http://schemas.microsoft.com/office/drawing/2014/chart" uri="{C3380CC4-5D6E-409C-BE32-E72D297353CC}">
              <c16:uniqueId val="{00000000-6ABF-4636-AD8A-DF61AE629CF7}"/>
            </c:ext>
          </c:extLst>
        </c:ser>
        <c:ser>
          <c:idx val="4"/>
          <c:order val="1"/>
          <c:spPr>
            <a:pattFill prst="wdUpDiag">
              <a:fgClr>
                <a:srgbClr val="FFC000"/>
              </a:fgClr>
              <a:bgClr>
                <a:srgbClr val="156082"/>
              </a:bgClr>
            </a:pattFill>
            <a:ln>
              <a:solidFill>
                <a:srgbClr val="0E2841"/>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Unternehmen'!$J$101:$O$101</c:f>
              <c:numCache>
                <c:formatCode>General</c:formatCode>
                <c:ptCount val="6"/>
                <c:pt idx="5">
                  <c:v>13.214010990979183</c:v>
                </c:pt>
              </c:numCache>
            </c:numRef>
          </c:val>
          <c:extLst>
            <c:ext xmlns:c16="http://schemas.microsoft.com/office/drawing/2014/chart" uri="{C3380CC4-5D6E-409C-BE32-E72D297353CC}">
              <c16:uniqueId val="{00000001-6ABF-4636-AD8A-DF61AE629CF7}"/>
            </c:ext>
          </c:extLst>
        </c:ser>
        <c:ser>
          <c:idx val="3"/>
          <c:order val="2"/>
          <c:spPr>
            <a:solidFill>
              <a:srgbClr val="156082"/>
            </a:solidFill>
            <a:ln>
              <a:solidFill>
                <a:srgbClr val="0E2841"/>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Unternehmen'!$J$102:$Y$102</c:f>
              <c:numCache>
                <c:formatCode>General</c:formatCode>
                <c:ptCount val="16"/>
                <c:pt idx="6">
                  <c:v>3.1123563287245997</c:v>
                </c:pt>
                <c:pt idx="7">
                  <c:v>4.0142579278609505</c:v>
                </c:pt>
                <c:pt idx="8">
                  <c:v>3.6322215829512237</c:v>
                </c:pt>
                <c:pt idx="9">
                  <c:v>8.4685985942126329</c:v>
                </c:pt>
                <c:pt idx="10">
                  <c:v>2.9815588245165308</c:v>
                </c:pt>
                <c:pt idx="11">
                  <c:v>1.864776241572929</c:v>
                </c:pt>
                <c:pt idx="12">
                  <c:v>2.7195501357600529</c:v>
                </c:pt>
                <c:pt idx="13">
                  <c:v>1.5599759139718883</c:v>
                </c:pt>
                <c:pt idx="14">
                  <c:v>1.308446019052987</c:v>
                </c:pt>
                <c:pt idx="15">
                  <c:v>2.5004384214664666</c:v>
                </c:pt>
              </c:numCache>
            </c:numRef>
          </c:val>
          <c:extLst>
            <c:ext xmlns:c16="http://schemas.microsoft.com/office/drawing/2014/chart" uri="{C3380CC4-5D6E-409C-BE32-E72D297353CC}">
              <c16:uniqueId val="{00000002-6ABF-4636-AD8A-DF61AE629CF7}"/>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rgbClr val="E97132"/>
              </a:solidFill>
              <a:round/>
            </a:ln>
            <a:effectLst/>
          </c:spPr>
          <c:marker>
            <c:symbol val="none"/>
          </c:marker>
          <c:val>
            <c:numRef>
              <c:f>'Abb Unternehmen'!$J$103:$O$103</c:f>
              <c:numCache>
                <c:formatCode>General</c:formatCode>
                <c:ptCount val="6"/>
                <c:pt idx="0">
                  <c:v>4.2819630522174705</c:v>
                </c:pt>
                <c:pt idx="1">
                  <c:v>4.2819630522174705</c:v>
                </c:pt>
                <c:pt idx="2">
                  <c:v>4.2819630522174705</c:v>
                </c:pt>
                <c:pt idx="3">
                  <c:v>4.2819630522174705</c:v>
                </c:pt>
                <c:pt idx="4">
                  <c:v>4.2819630522174705</c:v>
                </c:pt>
                <c:pt idx="5">
                  <c:v>4.2819630522174705</c:v>
                </c:pt>
              </c:numCache>
            </c:numRef>
          </c:val>
          <c:smooth val="0"/>
          <c:extLst>
            <c:ext xmlns:c16="http://schemas.microsoft.com/office/drawing/2014/chart" uri="{C3380CC4-5D6E-409C-BE32-E72D297353CC}">
              <c16:uniqueId val="{00000003-6ABF-4636-AD8A-DF61AE629CF7}"/>
            </c:ext>
          </c:extLst>
        </c:ser>
        <c:ser>
          <c:idx val="2"/>
          <c:order val="4"/>
          <c:tx>
            <c:v>Durchschnitt West</c:v>
          </c:tx>
          <c:spPr>
            <a:ln w="15875" cap="rnd">
              <a:solidFill>
                <a:srgbClr val="0E2841">
                  <a:lumMod val="75000"/>
                  <a:lumOff val="25000"/>
                </a:srgbClr>
              </a:solidFill>
              <a:round/>
            </a:ln>
            <a:effectLst/>
          </c:spPr>
          <c:marker>
            <c:symbol val="none"/>
          </c:marker>
          <c:val>
            <c:numRef>
              <c:f>'Abb Unternehmen'!$J$104:$Y$104</c:f>
              <c:numCache>
                <c:formatCode>General</c:formatCode>
                <c:ptCount val="16"/>
                <c:pt idx="6">
                  <c:v>3.0303877450826087</c:v>
                </c:pt>
                <c:pt idx="7">
                  <c:v>3.0303877450826087</c:v>
                </c:pt>
                <c:pt idx="8">
                  <c:v>3.0303877450826087</c:v>
                </c:pt>
                <c:pt idx="9">
                  <c:v>3.0303877450826087</c:v>
                </c:pt>
                <c:pt idx="10">
                  <c:v>3.0303877450826087</c:v>
                </c:pt>
                <c:pt idx="11">
                  <c:v>3.0303877450826087</c:v>
                </c:pt>
                <c:pt idx="12">
                  <c:v>3.0303877450826087</c:v>
                </c:pt>
                <c:pt idx="13">
                  <c:v>3.0303877450826087</c:v>
                </c:pt>
                <c:pt idx="14">
                  <c:v>3.0303877450826087</c:v>
                </c:pt>
                <c:pt idx="15">
                  <c:v>3.0303877450826087</c:v>
                </c:pt>
              </c:numCache>
            </c:numRef>
          </c:val>
          <c:smooth val="0"/>
          <c:extLst>
            <c:ext xmlns:c16="http://schemas.microsoft.com/office/drawing/2014/chart" uri="{C3380CC4-5D6E-409C-BE32-E72D297353CC}">
              <c16:uniqueId val="{00000004-6ABF-4636-AD8A-DF61AE629CF7}"/>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Unternehmen'!$I$107</c:f>
          <c:strCache>
            <c:ptCount val="1"/>
            <c:pt idx="0">
              <c:v>Zahl der bestehenden Start-ups (geschätzt) je 100.000 Einwohner,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rgbClr val="0E2841"/>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Unternehmen'!$J$108:$N$108</c:f>
              <c:numCache>
                <c:formatCode>General</c:formatCode>
                <c:ptCount val="5"/>
                <c:pt idx="0">
                  <c:v>13.967558792752854</c:v>
                </c:pt>
                <c:pt idx="1">
                  <c:v>8.5946463947607032</c:v>
                </c:pt>
                <c:pt idx="2">
                  <c:v>22.99519791771144</c:v>
                </c:pt>
                <c:pt idx="3">
                  <c:v>7.3275305397733774</c:v>
                </c:pt>
                <c:pt idx="4">
                  <c:v>11.296291850996262</c:v>
                </c:pt>
              </c:numCache>
            </c:numRef>
          </c:val>
          <c:extLst>
            <c:ext xmlns:c16="http://schemas.microsoft.com/office/drawing/2014/chart" uri="{C3380CC4-5D6E-409C-BE32-E72D297353CC}">
              <c16:uniqueId val="{00000000-1189-42DB-93A1-F2E1097AAB93}"/>
            </c:ext>
          </c:extLst>
        </c:ser>
        <c:ser>
          <c:idx val="4"/>
          <c:order val="1"/>
          <c:spPr>
            <a:pattFill prst="wdUpDiag">
              <a:fgClr>
                <a:srgbClr val="FFC000"/>
              </a:fgClr>
              <a:bgClr>
                <a:srgbClr val="156082"/>
              </a:bgClr>
            </a:pattFill>
            <a:ln>
              <a:solidFill>
                <a:srgbClr val="0E2841"/>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Unternehmen'!$J$109:$O$109</c:f>
              <c:numCache>
                <c:formatCode>General</c:formatCode>
                <c:ptCount val="6"/>
                <c:pt idx="5">
                  <c:v>99.768436397754471</c:v>
                </c:pt>
              </c:numCache>
            </c:numRef>
          </c:val>
          <c:extLst>
            <c:ext xmlns:c16="http://schemas.microsoft.com/office/drawing/2014/chart" uri="{C3380CC4-5D6E-409C-BE32-E72D297353CC}">
              <c16:uniqueId val="{00000001-1189-42DB-93A1-F2E1097AAB93}"/>
            </c:ext>
          </c:extLst>
        </c:ser>
        <c:ser>
          <c:idx val="3"/>
          <c:order val="2"/>
          <c:spPr>
            <a:solidFill>
              <a:srgbClr val="156082"/>
            </a:solidFill>
            <a:ln>
              <a:solidFill>
                <a:srgbClr val="0E2841"/>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Unternehmen'!$J$110:$Y$110</c:f>
              <c:numCache>
                <c:formatCode>General</c:formatCode>
                <c:ptCount val="16"/>
                <c:pt idx="6">
                  <c:v>22.104803471055394</c:v>
                </c:pt>
                <c:pt idx="7">
                  <c:v>25.07045843422452</c:v>
                </c:pt>
                <c:pt idx="8">
                  <c:v>29.057772663609789</c:v>
                </c:pt>
                <c:pt idx="9">
                  <c:v>71.535988125025966</c:v>
                </c:pt>
                <c:pt idx="10">
                  <c:v>19.981127200948482</c:v>
                </c:pt>
                <c:pt idx="11">
                  <c:v>12.513630042134128</c:v>
                </c:pt>
                <c:pt idx="12">
                  <c:v>20.919616428923483</c:v>
                </c:pt>
                <c:pt idx="13">
                  <c:v>9.1198591893741163</c:v>
                </c:pt>
                <c:pt idx="14">
                  <c:v>22.142932630127472</c:v>
                </c:pt>
                <c:pt idx="15">
                  <c:v>8.7853241835308289</c:v>
                </c:pt>
              </c:numCache>
            </c:numRef>
          </c:val>
          <c:extLst>
            <c:ext xmlns:c16="http://schemas.microsoft.com/office/drawing/2014/chart" uri="{C3380CC4-5D6E-409C-BE32-E72D297353CC}">
              <c16:uniqueId val="{00000002-1189-42DB-93A1-F2E1097AAB93}"/>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rgbClr val="E97132"/>
              </a:solidFill>
              <a:round/>
            </a:ln>
            <a:effectLst/>
          </c:spPr>
          <c:marker>
            <c:symbol val="none"/>
          </c:marker>
          <c:val>
            <c:numRef>
              <c:f>'Abb Unternehmen'!$J$111:$O$111</c:f>
              <c:numCache>
                <c:formatCode>General</c:formatCode>
                <c:ptCount val="6"/>
                <c:pt idx="0">
                  <c:v>34.206837507015457</c:v>
                </c:pt>
                <c:pt idx="1">
                  <c:v>34.206837507015457</c:v>
                </c:pt>
                <c:pt idx="2">
                  <c:v>34.206837507015457</c:v>
                </c:pt>
                <c:pt idx="3">
                  <c:v>34.206837507015457</c:v>
                </c:pt>
                <c:pt idx="4">
                  <c:v>34.206837507015457</c:v>
                </c:pt>
              </c:numCache>
            </c:numRef>
          </c:val>
          <c:smooth val="0"/>
          <c:extLst>
            <c:ext xmlns:c16="http://schemas.microsoft.com/office/drawing/2014/chart" uri="{C3380CC4-5D6E-409C-BE32-E72D297353CC}">
              <c16:uniqueId val="{00000003-1189-42DB-93A1-F2E1097AAB93}"/>
            </c:ext>
          </c:extLst>
        </c:ser>
        <c:ser>
          <c:idx val="2"/>
          <c:order val="4"/>
          <c:tx>
            <c:v>Durchschnitt West</c:v>
          </c:tx>
          <c:spPr>
            <a:ln w="15875" cap="rnd">
              <a:solidFill>
                <a:srgbClr val="0E2841">
                  <a:lumMod val="75000"/>
                  <a:lumOff val="25000"/>
                </a:srgbClr>
              </a:solidFill>
              <a:round/>
            </a:ln>
            <a:effectLst/>
          </c:spPr>
          <c:marker>
            <c:symbol val="none"/>
          </c:marker>
          <c:val>
            <c:numRef>
              <c:f>'Abb Unternehmen'!$J$112:$Y$112</c:f>
              <c:numCache>
                <c:formatCode>General</c:formatCode>
                <c:ptCount val="16"/>
                <c:pt idx="6">
                  <c:v>21.102651706676955</c:v>
                </c:pt>
                <c:pt idx="7">
                  <c:v>21.102651706676955</c:v>
                </c:pt>
                <c:pt idx="8">
                  <c:v>21.102651706676955</c:v>
                </c:pt>
                <c:pt idx="9">
                  <c:v>21.102651706676955</c:v>
                </c:pt>
                <c:pt idx="10">
                  <c:v>21.102651706676955</c:v>
                </c:pt>
                <c:pt idx="11">
                  <c:v>21.102651706676955</c:v>
                </c:pt>
                <c:pt idx="12">
                  <c:v>21.102651706676955</c:v>
                </c:pt>
                <c:pt idx="13">
                  <c:v>21.102651706676955</c:v>
                </c:pt>
                <c:pt idx="14">
                  <c:v>21.102651706676955</c:v>
                </c:pt>
                <c:pt idx="15">
                  <c:v>21.102651706676955</c:v>
                </c:pt>
              </c:numCache>
            </c:numRef>
          </c:val>
          <c:smooth val="0"/>
          <c:extLst>
            <c:ext xmlns:c16="http://schemas.microsoft.com/office/drawing/2014/chart" uri="{C3380CC4-5D6E-409C-BE32-E72D297353CC}">
              <c16:uniqueId val="{00000004-1189-42DB-93A1-F2E1097AAB93}"/>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Unternehmen'!$I$115</c:f>
          <c:strCache>
            <c:ptCount val="1"/>
            <c:pt idx="0">
              <c:v>Übergabereife Unternehmen je 1.000 Unternehmen 2022 (Schätzung des IfM Bonn), </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rgbClr val="0E2841"/>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Unternehmen'!$J$116:$N$116</c:f>
              <c:numCache>
                <c:formatCode>General</c:formatCode>
                <c:ptCount val="5"/>
                <c:pt idx="0">
                  <c:v>47</c:v>
                </c:pt>
                <c:pt idx="1">
                  <c:v>52</c:v>
                </c:pt>
                <c:pt idx="2">
                  <c:v>46</c:v>
                </c:pt>
                <c:pt idx="3">
                  <c:v>50</c:v>
                </c:pt>
                <c:pt idx="4">
                  <c:v>46</c:v>
                </c:pt>
              </c:numCache>
            </c:numRef>
          </c:val>
          <c:extLst>
            <c:ext xmlns:c16="http://schemas.microsoft.com/office/drawing/2014/chart" uri="{C3380CC4-5D6E-409C-BE32-E72D297353CC}">
              <c16:uniqueId val="{00000000-B6AC-4527-A331-28D9530A42C3}"/>
            </c:ext>
          </c:extLst>
        </c:ser>
        <c:ser>
          <c:idx val="4"/>
          <c:order val="1"/>
          <c:spPr>
            <a:pattFill prst="wdUpDiag">
              <a:fgClr>
                <a:srgbClr val="FFC000"/>
              </a:fgClr>
              <a:bgClr>
                <a:srgbClr val="156082"/>
              </a:bgClr>
            </a:pattFill>
            <a:ln>
              <a:solidFill>
                <a:srgbClr val="0E2841"/>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Unternehmen'!$J$117:$O$117</c:f>
              <c:numCache>
                <c:formatCode>General</c:formatCode>
                <c:ptCount val="6"/>
                <c:pt idx="5">
                  <c:v>44</c:v>
                </c:pt>
              </c:numCache>
            </c:numRef>
          </c:val>
          <c:extLst>
            <c:ext xmlns:c16="http://schemas.microsoft.com/office/drawing/2014/chart" uri="{C3380CC4-5D6E-409C-BE32-E72D297353CC}">
              <c16:uniqueId val="{00000001-B6AC-4527-A331-28D9530A42C3}"/>
            </c:ext>
          </c:extLst>
        </c:ser>
        <c:ser>
          <c:idx val="3"/>
          <c:order val="2"/>
          <c:spPr>
            <a:solidFill>
              <a:srgbClr val="156082"/>
            </a:solidFill>
            <a:ln>
              <a:solidFill>
                <a:srgbClr val="0E2841"/>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Unternehmen'!$J$118:$Y$118</c:f>
              <c:numCache>
                <c:formatCode>General</c:formatCode>
                <c:ptCount val="16"/>
                <c:pt idx="6">
                  <c:v>54</c:v>
                </c:pt>
                <c:pt idx="7">
                  <c:v>51</c:v>
                </c:pt>
                <c:pt idx="8">
                  <c:v>59</c:v>
                </c:pt>
                <c:pt idx="9">
                  <c:v>54</c:v>
                </c:pt>
                <c:pt idx="10">
                  <c:v>53</c:v>
                </c:pt>
                <c:pt idx="11">
                  <c:v>56</c:v>
                </c:pt>
                <c:pt idx="12">
                  <c:v>54</c:v>
                </c:pt>
                <c:pt idx="13">
                  <c:v>51</c:v>
                </c:pt>
                <c:pt idx="14">
                  <c:v>54</c:v>
                </c:pt>
                <c:pt idx="15">
                  <c:v>52</c:v>
                </c:pt>
              </c:numCache>
            </c:numRef>
          </c:val>
          <c:extLst>
            <c:ext xmlns:c16="http://schemas.microsoft.com/office/drawing/2014/chart" uri="{C3380CC4-5D6E-409C-BE32-E72D297353CC}">
              <c16:uniqueId val="{00000002-B6AC-4527-A331-28D9530A42C3}"/>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rgbClr val="E97132"/>
              </a:solidFill>
              <a:round/>
            </a:ln>
            <a:effectLst/>
          </c:spPr>
          <c:marker>
            <c:symbol val="none"/>
          </c:marker>
          <c:val>
            <c:numRef>
              <c:f>'Abb Unternehmen'!$J$119:$O$119</c:f>
              <c:numCache>
                <c:formatCode>General</c:formatCode>
                <c:ptCount val="6"/>
                <c:pt idx="0" formatCode="0">
                  <c:v>46.543542757990643</c:v>
                </c:pt>
                <c:pt idx="1">
                  <c:v>46.543542757990643</c:v>
                </c:pt>
                <c:pt idx="2">
                  <c:v>46.543542757990643</c:v>
                </c:pt>
                <c:pt idx="3">
                  <c:v>46.543542757990643</c:v>
                </c:pt>
                <c:pt idx="4">
                  <c:v>46.543542757990643</c:v>
                </c:pt>
              </c:numCache>
            </c:numRef>
          </c:val>
          <c:smooth val="0"/>
          <c:extLst>
            <c:ext xmlns:c16="http://schemas.microsoft.com/office/drawing/2014/chart" uri="{C3380CC4-5D6E-409C-BE32-E72D297353CC}">
              <c16:uniqueId val="{00000003-B6AC-4527-A331-28D9530A42C3}"/>
            </c:ext>
          </c:extLst>
        </c:ser>
        <c:ser>
          <c:idx val="2"/>
          <c:order val="4"/>
          <c:tx>
            <c:v>Durchschnitt West</c:v>
          </c:tx>
          <c:spPr>
            <a:ln w="15875" cap="rnd">
              <a:solidFill>
                <a:srgbClr val="0E2841">
                  <a:lumMod val="75000"/>
                  <a:lumOff val="25000"/>
                </a:srgbClr>
              </a:solidFill>
              <a:round/>
            </a:ln>
            <a:effectLst/>
          </c:spPr>
          <c:marker>
            <c:symbol val="none"/>
          </c:marker>
          <c:val>
            <c:numRef>
              <c:f>'Abb Unternehmen'!$J$120:$Y$120</c:f>
              <c:numCache>
                <c:formatCode>General</c:formatCode>
                <c:ptCount val="16"/>
                <c:pt idx="6" formatCode="0">
                  <c:v>56.307798095596766</c:v>
                </c:pt>
                <c:pt idx="7">
                  <c:v>56.307798095596766</c:v>
                </c:pt>
                <c:pt idx="8">
                  <c:v>56.307798095596766</c:v>
                </c:pt>
                <c:pt idx="9">
                  <c:v>56.307798095596766</c:v>
                </c:pt>
                <c:pt idx="10">
                  <c:v>56.307798095596766</c:v>
                </c:pt>
                <c:pt idx="11">
                  <c:v>56.307798095596766</c:v>
                </c:pt>
                <c:pt idx="12">
                  <c:v>56.307798095596766</c:v>
                </c:pt>
                <c:pt idx="13">
                  <c:v>56.307798095596766</c:v>
                </c:pt>
                <c:pt idx="14">
                  <c:v>56.307798095596766</c:v>
                </c:pt>
                <c:pt idx="15">
                  <c:v>56.307798095596766</c:v>
                </c:pt>
              </c:numCache>
            </c:numRef>
          </c:val>
          <c:smooth val="0"/>
          <c:extLst>
            <c:ext xmlns:c16="http://schemas.microsoft.com/office/drawing/2014/chart" uri="{C3380CC4-5D6E-409C-BE32-E72D297353CC}">
              <c16:uniqueId val="{00000004-B6AC-4527-A331-28D9530A42C3}"/>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Unternehmen'!$I$123</c:f>
          <c:strCache>
            <c:ptCount val="1"/>
            <c:pt idx="0">
              <c:v>Selbständige 55-64 Jahre in % aller Selbständigen,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rgbClr val="0E2841"/>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Unternehmen'!$J$124:$N$124</c:f>
              <c:numCache>
                <c:formatCode>General</c:formatCode>
                <c:ptCount val="5"/>
                <c:pt idx="0">
                  <c:v>37.323943661971832</c:v>
                </c:pt>
                <c:pt idx="1">
                  <c:v>40.963855421686745</c:v>
                </c:pt>
                <c:pt idx="2">
                  <c:v>32.38095238095238</c:v>
                </c:pt>
                <c:pt idx="3">
                  <c:v>41.48936170212766</c:v>
                </c:pt>
                <c:pt idx="4">
                  <c:v>39.047619047619051</c:v>
                </c:pt>
              </c:numCache>
            </c:numRef>
          </c:val>
          <c:extLst>
            <c:ext xmlns:c16="http://schemas.microsoft.com/office/drawing/2014/chart" uri="{C3380CC4-5D6E-409C-BE32-E72D297353CC}">
              <c16:uniqueId val="{00000000-6BCE-4757-BB14-7EB418EF3A87}"/>
            </c:ext>
          </c:extLst>
        </c:ser>
        <c:ser>
          <c:idx val="4"/>
          <c:order val="1"/>
          <c:spPr>
            <a:pattFill prst="wdUpDiag">
              <a:fgClr>
                <a:srgbClr val="FFC000"/>
              </a:fgClr>
              <a:bgClr>
                <a:srgbClr val="156082"/>
              </a:bgClr>
            </a:pattFill>
            <a:ln>
              <a:solidFill>
                <a:srgbClr val="0E2841"/>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Unternehmen'!$J$125:$O$125</c:f>
              <c:numCache>
                <c:formatCode>General</c:formatCode>
                <c:ptCount val="6"/>
                <c:pt idx="5">
                  <c:v>27.118644067796609</c:v>
                </c:pt>
              </c:numCache>
            </c:numRef>
          </c:val>
          <c:extLst>
            <c:ext xmlns:c16="http://schemas.microsoft.com/office/drawing/2014/chart" uri="{C3380CC4-5D6E-409C-BE32-E72D297353CC}">
              <c16:uniqueId val="{00000001-6BCE-4757-BB14-7EB418EF3A87}"/>
            </c:ext>
          </c:extLst>
        </c:ser>
        <c:ser>
          <c:idx val="3"/>
          <c:order val="2"/>
          <c:spPr>
            <a:solidFill>
              <a:srgbClr val="156082"/>
            </a:solidFill>
            <a:ln>
              <a:solidFill>
                <a:srgbClr val="0E2841"/>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Unternehmen'!$J$126:$Y$126</c:f>
              <c:numCache>
                <c:formatCode>General</c:formatCode>
                <c:ptCount val="16"/>
                <c:pt idx="6">
                  <c:v>39.311594202898554</c:v>
                </c:pt>
                <c:pt idx="7">
                  <c:v>39.103362391033627</c:v>
                </c:pt>
                <c:pt idx="8">
                  <c:v>32.788671023965136</c:v>
                </c:pt>
                <c:pt idx="9">
                  <c:v>31.617647058823529</c:v>
                </c:pt>
                <c:pt idx="10">
                  <c:v>38.636363636363633</c:v>
                </c:pt>
                <c:pt idx="11">
                  <c:v>38.94736842105263</c:v>
                </c:pt>
                <c:pt idx="12">
                  <c:v>36.031927023945272</c:v>
                </c:pt>
                <c:pt idx="13">
                  <c:v>37.931034482758619</c:v>
                </c:pt>
                <c:pt idx="14">
                  <c:v>33.336838681428389</c:v>
                </c:pt>
                <c:pt idx="15">
                  <c:v>39.644970414201183</c:v>
                </c:pt>
              </c:numCache>
            </c:numRef>
          </c:val>
          <c:extLst>
            <c:ext xmlns:c16="http://schemas.microsoft.com/office/drawing/2014/chart" uri="{C3380CC4-5D6E-409C-BE32-E72D297353CC}">
              <c16:uniqueId val="{00000002-6BCE-4757-BB14-7EB418EF3A87}"/>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rgbClr val="E97132"/>
              </a:solidFill>
              <a:round/>
            </a:ln>
            <a:effectLst/>
          </c:spPr>
          <c:marker>
            <c:symbol val="none"/>
          </c:marker>
          <c:val>
            <c:numRef>
              <c:f>'Abb Unternehmen'!$J$127:$O$127</c:f>
              <c:numCache>
                <c:formatCode>General</c:formatCode>
                <c:ptCount val="6"/>
                <c:pt idx="0" formatCode="0">
                  <c:v>33.502024291497975</c:v>
                </c:pt>
                <c:pt idx="1">
                  <c:v>33.502024291497975</c:v>
                </c:pt>
                <c:pt idx="2">
                  <c:v>33.502024291497975</c:v>
                </c:pt>
                <c:pt idx="3">
                  <c:v>33.502024291497975</c:v>
                </c:pt>
                <c:pt idx="4">
                  <c:v>33.502024291497975</c:v>
                </c:pt>
                <c:pt idx="5">
                  <c:v>33.502024291497975</c:v>
                </c:pt>
              </c:numCache>
            </c:numRef>
          </c:val>
          <c:smooth val="0"/>
          <c:extLst>
            <c:ext xmlns:c16="http://schemas.microsoft.com/office/drawing/2014/chart" uri="{C3380CC4-5D6E-409C-BE32-E72D297353CC}">
              <c16:uniqueId val="{00000003-6BCE-4757-BB14-7EB418EF3A87}"/>
            </c:ext>
          </c:extLst>
        </c:ser>
        <c:ser>
          <c:idx val="2"/>
          <c:order val="4"/>
          <c:tx>
            <c:v>Durchschnitt West</c:v>
          </c:tx>
          <c:spPr>
            <a:ln w="15875" cap="rnd">
              <a:solidFill>
                <a:srgbClr val="0E2841">
                  <a:lumMod val="75000"/>
                  <a:lumOff val="25000"/>
                </a:srgbClr>
              </a:solidFill>
              <a:round/>
            </a:ln>
            <a:effectLst/>
          </c:spPr>
          <c:marker>
            <c:symbol val="none"/>
          </c:marker>
          <c:val>
            <c:numRef>
              <c:f>'Abb Unternehmen'!$J$128:$Y$128</c:f>
              <c:numCache>
                <c:formatCode>General</c:formatCode>
                <c:ptCount val="16"/>
                <c:pt idx="6">
                  <c:v>37.895033860045146</c:v>
                </c:pt>
                <c:pt idx="7">
                  <c:v>37.895033860045146</c:v>
                </c:pt>
                <c:pt idx="8">
                  <c:v>37.895033860045146</c:v>
                </c:pt>
                <c:pt idx="9">
                  <c:v>37.895033860045146</c:v>
                </c:pt>
                <c:pt idx="10">
                  <c:v>37.895033860045146</c:v>
                </c:pt>
                <c:pt idx="11">
                  <c:v>37.895033860045146</c:v>
                </c:pt>
                <c:pt idx="12">
                  <c:v>37.895033860045146</c:v>
                </c:pt>
                <c:pt idx="13">
                  <c:v>37.895033860045146</c:v>
                </c:pt>
                <c:pt idx="14">
                  <c:v>37.895033860045146</c:v>
                </c:pt>
                <c:pt idx="15">
                  <c:v>37.895033860045146</c:v>
                </c:pt>
              </c:numCache>
            </c:numRef>
          </c:val>
          <c:smooth val="0"/>
          <c:extLst>
            <c:ext xmlns:c16="http://schemas.microsoft.com/office/drawing/2014/chart" uri="{C3380CC4-5D6E-409C-BE32-E72D297353CC}">
              <c16:uniqueId val="{00000004-6BCE-4757-BB14-7EB418EF3A87}"/>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Staat'!$I$3</c:f>
          <c:strCache>
            <c:ptCount val="1"/>
            <c:pt idx="0">
              <c:v>Personal im öffentlichen Dienst (Vollzeitäquivalente) je 1.000 Einwohner, 2023 (alle Bereiche)</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Staat'!$J$4:$N$4</c:f>
              <c:numCache>
                <c:formatCode>General</c:formatCode>
                <c:ptCount val="5"/>
                <c:pt idx="0">
                  <c:v>53.489107731763724</c:v>
                </c:pt>
                <c:pt idx="1">
                  <c:v>59.287609471208995</c:v>
                </c:pt>
                <c:pt idx="2">
                  <c:v>53.207517613966978</c:v>
                </c:pt>
                <c:pt idx="3">
                  <c:v>55.630111121892263</c:v>
                </c:pt>
                <c:pt idx="4">
                  <c:v>54.143452117471206</c:v>
                </c:pt>
              </c:numCache>
            </c:numRef>
          </c:val>
          <c:extLst>
            <c:ext xmlns:c16="http://schemas.microsoft.com/office/drawing/2014/chart" uri="{C3380CC4-5D6E-409C-BE32-E72D297353CC}">
              <c16:uniqueId val="{00000000-21A5-426C-B997-F85E90DF3E65}"/>
            </c:ext>
          </c:extLst>
        </c:ser>
        <c:ser>
          <c:idx val="3"/>
          <c:order val="3"/>
          <c:spPr>
            <a:solidFill>
              <a:schemeClr val="accent1"/>
            </a:solidFill>
            <a:ln>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Staat'!$J$6:$Y$6</c:f>
              <c:numCache>
                <c:formatCode>General</c:formatCode>
                <c:ptCount val="16"/>
                <c:pt idx="6">
                  <c:v>51.883526632471884</c:v>
                </c:pt>
                <c:pt idx="7">
                  <c:v>54.227174051338608</c:v>
                </c:pt>
                <c:pt idx="8">
                  <c:v>61.261546368946775</c:v>
                </c:pt>
                <c:pt idx="9">
                  <c:v>64.078703002206169</c:v>
                </c:pt>
                <c:pt idx="10">
                  <c:v>52.281195957235425</c:v>
                </c:pt>
                <c:pt idx="11">
                  <c:v>52.459337420679837</c:v>
                </c:pt>
                <c:pt idx="12">
                  <c:v>51.861470022619322</c:v>
                </c:pt>
                <c:pt idx="13">
                  <c:v>54.565427417060036</c:v>
                </c:pt>
                <c:pt idx="14">
                  <c:v>53.507318104208522</c:v>
                </c:pt>
                <c:pt idx="15">
                  <c:v>55.551642136297019</c:v>
                </c:pt>
              </c:numCache>
            </c:numRef>
          </c:val>
          <c:extLst>
            <c:ext xmlns:c16="http://schemas.microsoft.com/office/drawing/2014/chart" uri="{C3380CC4-5D6E-409C-BE32-E72D297353CC}">
              <c16:uniqueId val="{00000001-21A5-426C-B997-F85E90DF3E65}"/>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3-21A5-426C-B997-F85E90DF3E65}"/>
              </c:ext>
            </c:extLst>
          </c:dPt>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Staat'!$J$5:$O$5</c:f>
              <c:numCache>
                <c:formatCode>General</c:formatCode>
                <c:ptCount val="6"/>
                <c:pt idx="5">
                  <c:v>75.442037302392407</c:v>
                </c:pt>
              </c:numCache>
            </c:numRef>
          </c:val>
          <c:extLst>
            <c:ext xmlns:c16="http://schemas.microsoft.com/office/drawing/2014/chart" uri="{C3380CC4-5D6E-409C-BE32-E72D297353CC}">
              <c16:uniqueId val="{00000004-21A5-426C-B997-F85E90DF3E65}"/>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Staat'!$J$7:$O$7</c:f>
              <c:numCache>
                <c:formatCode>General</c:formatCode>
                <c:ptCount val="6"/>
                <c:pt idx="0">
                  <c:v>59.419962906103223</c:v>
                </c:pt>
                <c:pt idx="1">
                  <c:v>59.419962906103223</c:v>
                </c:pt>
                <c:pt idx="2">
                  <c:v>59.419962906103223</c:v>
                </c:pt>
                <c:pt idx="3">
                  <c:v>59.419962906103223</c:v>
                </c:pt>
                <c:pt idx="4">
                  <c:v>59.419962906103223</c:v>
                </c:pt>
                <c:pt idx="5">
                  <c:v>59.419962906103223</c:v>
                </c:pt>
              </c:numCache>
            </c:numRef>
          </c:val>
          <c:smooth val="0"/>
          <c:extLst>
            <c:ext xmlns:c16="http://schemas.microsoft.com/office/drawing/2014/chart" uri="{C3380CC4-5D6E-409C-BE32-E72D297353CC}">
              <c16:uniqueId val="{00000005-21A5-426C-B997-F85E90DF3E65}"/>
            </c:ext>
          </c:extLst>
        </c:ser>
        <c:ser>
          <c:idx val="2"/>
          <c:order val="2"/>
          <c:tx>
            <c:v>Durchschnitt West</c:v>
          </c:tx>
          <c:spPr>
            <a:ln w="15875" cap="rnd">
              <a:solidFill>
                <a:schemeClr val="tx2">
                  <a:lumMod val="75000"/>
                  <a:lumOff val="25000"/>
                </a:schemeClr>
              </a:solidFill>
              <a:round/>
            </a:ln>
            <a:effectLst/>
          </c:spPr>
          <c:marker>
            <c:symbol val="none"/>
          </c:marker>
          <c:val>
            <c:numRef>
              <c:f>'Abb Staat'!$J$8:$Y$8</c:f>
              <c:numCache>
                <c:formatCode>General</c:formatCode>
                <c:ptCount val="16"/>
                <c:pt idx="6">
                  <c:v>53.226783899575452</c:v>
                </c:pt>
                <c:pt idx="7">
                  <c:v>53.226783899575452</c:v>
                </c:pt>
                <c:pt idx="8">
                  <c:v>53.226783899575452</c:v>
                </c:pt>
                <c:pt idx="9">
                  <c:v>53.226783899575452</c:v>
                </c:pt>
                <c:pt idx="10">
                  <c:v>53.226783899575452</c:v>
                </c:pt>
                <c:pt idx="11">
                  <c:v>53.226783899575452</c:v>
                </c:pt>
                <c:pt idx="12">
                  <c:v>53.226783899575452</c:v>
                </c:pt>
                <c:pt idx="13">
                  <c:v>53.226783899575452</c:v>
                </c:pt>
                <c:pt idx="14">
                  <c:v>53.226783899575452</c:v>
                </c:pt>
                <c:pt idx="15">
                  <c:v>53.226783899575452</c:v>
                </c:pt>
              </c:numCache>
            </c:numRef>
          </c:val>
          <c:smooth val="0"/>
          <c:extLst>
            <c:ext xmlns:c16="http://schemas.microsoft.com/office/drawing/2014/chart" uri="{C3380CC4-5D6E-409C-BE32-E72D297353CC}">
              <c16:uniqueId val="{00000006-21A5-426C-B997-F85E90DF3E65}"/>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Staat'!$I$11</c:f>
          <c:strCache>
            <c:ptCount val="1"/>
            <c:pt idx="0">
              <c:v>Bereinigte Ausgaben insg. je Einwohner, Länder und Kommunen, Westdeutschland ohne Berlin=100,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1"/>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Staat'!$J$12:$N$12</c:f>
              <c:numCache>
                <c:formatCode>General</c:formatCode>
                <c:ptCount val="5"/>
                <c:pt idx="0">
                  <c:v>99.395284949407497</c:v>
                </c:pt>
                <c:pt idx="1">
                  <c:v>100.24799274989593</c:v>
                </c:pt>
                <c:pt idx="2">
                  <c:v>92.361447460591251</c:v>
                </c:pt>
                <c:pt idx="3">
                  <c:v>95.961356701339014</c:v>
                </c:pt>
                <c:pt idx="4">
                  <c:v>89.496693618634396</c:v>
                </c:pt>
              </c:numCache>
            </c:numRef>
          </c:val>
          <c:extLst>
            <c:ext xmlns:c16="http://schemas.microsoft.com/office/drawing/2014/chart" uri="{C3380CC4-5D6E-409C-BE32-E72D297353CC}">
              <c16:uniqueId val="{00000000-B41C-428E-886B-EA2F6715AFD5}"/>
            </c:ext>
          </c:extLst>
        </c:ser>
        <c:ser>
          <c:idx val="3"/>
          <c:order val="3"/>
          <c:spPr>
            <a:solidFill>
              <a:schemeClr val="accent1"/>
            </a:solidFill>
            <a:ln>
              <a:solidFill>
                <a:schemeClr val="tx1"/>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Staat'!$J$14:$Y$14</c:f>
              <c:numCache>
                <c:formatCode>General</c:formatCode>
                <c:ptCount val="16"/>
                <c:pt idx="6" formatCode="0">
                  <c:v>92.349937611375054</c:v>
                </c:pt>
                <c:pt idx="7" formatCode="0">
                  <c:v>96.123826971304368</c:v>
                </c:pt>
                <c:pt idx="8" formatCode="0">
                  <c:v>145.63590492775288</c:v>
                </c:pt>
                <c:pt idx="9" formatCode="0">
                  <c:v>157.98691048793481</c:v>
                </c:pt>
                <c:pt idx="10" formatCode="0">
                  <c:v>105.99073237643384</c:v>
                </c:pt>
                <c:pt idx="11" formatCode="0">
                  <c:v>91.826893779708527</c:v>
                </c:pt>
                <c:pt idx="12" formatCode="0">
                  <c:v>103.64491880284046</c:v>
                </c:pt>
                <c:pt idx="13" formatCode="0">
                  <c:v>87.674547587480788</c:v>
                </c:pt>
                <c:pt idx="14" formatCode="0">
                  <c:v>95.697613861320534</c:v>
                </c:pt>
                <c:pt idx="15" formatCode="0">
                  <c:v>104.89386966406488</c:v>
                </c:pt>
              </c:numCache>
            </c:numRef>
          </c:val>
          <c:extLst>
            <c:ext xmlns:c16="http://schemas.microsoft.com/office/drawing/2014/chart" uri="{C3380CC4-5D6E-409C-BE32-E72D297353CC}">
              <c16:uniqueId val="{00000001-B41C-428E-886B-EA2F6715AFD5}"/>
            </c:ext>
          </c:extLst>
        </c:ser>
        <c:ser>
          <c:idx val="4"/>
          <c:order val="4"/>
          <c:spPr>
            <a:pattFill prst="wdUpDiag">
              <a:fgClr>
                <a:srgbClr val="FFC000"/>
              </a:fgClr>
              <a:bgClr>
                <a:schemeClr val="accent1"/>
              </a:bgClr>
            </a:pattFill>
            <a:ln>
              <a:solidFill>
                <a:schemeClr val="tx1"/>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Staat'!$J$13:$O$13</c:f>
              <c:numCache>
                <c:formatCode>General</c:formatCode>
                <c:ptCount val="6"/>
                <c:pt idx="5">
                  <c:v>122.48140919619954</c:v>
                </c:pt>
              </c:numCache>
            </c:numRef>
          </c:val>
          <c:extLst>
            <c:ext xmlns:c16="http://schemas.microsoft.com/office/drawing/2014/chart" uri="{C3380CC4-5D6E-409C-BE32-E72D297353CC}">
              <c16:uniqueId val="{00000002-B41C-428E-886B-EA2F6715AFD5}"/>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Staat'!$J$15:$O$15</c:f>
              <c:numCache>
                <c:formatCode>General</c:formatCode>
                <c:ptCount val="6"/>
                <c:pt idx="0">
                  <c:v>101.29576210105824</c:v>
                </c:pt>
                <c:pt idx="1">
                  <c:v>101.29576210105824</c:v>
                </c:pt>
                <c:pt idx="2">
                  <c:v>101.29576210105824</c:v>
                </c:pt>
                <c:pt idx="3">
                  <c:v>101.29576210105824</c:v>
                </c:pt>
                <c:pt idx="4">
                  <c:v>101.29576210105824</c:v>
                </c:pt>
                <c:pt idx="5">
                  <c:v>101.29576210105824</c:v>
                </c:pt>
              </c:numCache>
            </c:numRef>
          </c:val>
          <c:smooth val="0"/>
          <c:extLst>
            <c:ext xmlns:c16="http://schemas.microsoft.com/office/drawing/2014/chart" uri="{C3380CC4-5D6E-409C-BE32-E72D297353CC}">
              <c16:uniqueId val="{00000003-B41C-428E-886B-EA2F6715AFD5}"/>
            </c:ext>
          </c:extLst>
        </c:ser>
        <c:ser>
          <c:idx val="2"/>
          <c:order val="2"/>
          <c:tx>
            <c:v>Durchschnitt West</c:v>
          </c:tx>
          <c:spPr>
            <a:ln w="15875" cap="rnd">
              <a:solidFill>
                <a:schemeClr val="tx2">
                  <a:lumMod val="75000"/>
                  <a:lumOff val="25000"/>
                </a:schemeClr>
              </a:solidFill>
              <a:round/>
            </a:ln>
            <a:effectLst/>
          </c:spPr>
          <c:marker>
            <c:symbol val="none"/>
          </c:marker>
          <c:val>
            <c:numRef>
              <c:f>'Abb Staat'!$J$16:$Y$16</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B41C-428E-886B-EA2F6715AFD5}"/>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25"/>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Staat'!$I$19</c:f>
          <c:strCache>
            <c:ptCount val="1"/>
            <c:pt idx="0">
              <c:v>Bereinigte Ausgaben der laufenden Rechnung je Einwohner, Länder und Kommunen, Westdeutschland ohne Berlin=100,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rgbClr val="0E2841"/>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Staat'!$J$20:$N$20</c:f>
              <c:numCache>
                <c:formatCode>0</c:formatCode>
                <c:ptCount val="5"/>
                <c:pt idx="0">
                  <c:v>98.157575424083007</c:v>
                </c:pt>
                <c:pt idx="1">
                  <c:v>95.213437685416039</c:v>
                </c:pt>
                <c:pt idx="2">
                  <c:v>90.142403657933286</c:v>
                </c:pt>
                <c:pt idx="3">
                  <c:v>96.806866002862137</c:v>
                </c:pt>
                <c:pt idx="4">
                  <c:v>88.075410621012722</c:v>
                </c:pt>
              </c:numCache>
            </c:numRef>
          </c:val>
          <c:extLst>
            <c:ext xmlns:c16="http://schemas.microsoft.com/office/drawing/2014/chart" uri="{C3380CC4-5D6E-409C-BE32-E72D297353CC}">
              <c16:uniqueId val="{00000000-D321-45F6-A339-7DEAC352DF2D}"/>
            </c:ext>
          </c:extLst>
        </c:ser>
        <c:ser>
          <c:idx val="3"/>
          <c:order val="3"/>
          <c:spPr>
            <a:solidFill>
              <a:srgbClr val="156082"/>
            </a:solidFill>
            <a:ln>
              <a:solidFill>
                <a:srgbClr val="0E2841"/>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Staat'!$J$22:$Y$22</c:f>
              <c:numCache>
                <c:formatCode>General</c:formatCode>
                <c:ptCount val="16"/>
                <c:pt idx="6" formatCode="0">
                  <c:v>90.639051112676796</c:v>
                </c:pt>
                <c:pt idx="7" formatCode="0">
                  <c:v>90.661994671318212</c:v>
                </c:pt>
                <c:pt idx="8" formatCode="0">
                  <c:v>148.66592754257204</c:v>
                </c:pt>
                <c:pt idx="9" formatCode="0">
                  <c:v>160.82046036060117</c:v>
                </c:pt>
                <c:pt idx="10" formatCode="0">
                  <c:v>106.87569796457095</c:v>
                </c:pt>
                <c:pt idx="11" formatCode="0">
                  <c:v>93.676036958662124</c:v>
                </c:pt>
                <c:pt idx="12" formatCode="0">
                  <c:v>106.41480119804581</c:v>
                </c:pt>
                <c:pt idx="13" formatCode="0">
                  <c:v>90.456641965447218</c:v>
                </c:pt>
                <c:pt idx="14" formatCode="0">
                  <c:v>100.57691615383601</c:v>
                </c:pt>
                <c:pt idx="15" formatCode="0">
                  <c:v>104.07680753265991</c:v>
                </c:pt>
              </c:numCache>
            </c:numRef>
          </c:val>
          <c:extLst>
            <c:ext xmlns:c16="http://schemas.microsoft.com/office/drawing/2014/chart" uri="{C3380CC4-5D6E-409C-BE32-E72D297353CC}">
              <c16:uniqueId val="{00000001-D321-45F6-A339-7DEAC352DF2D}"/>
            </c:ext>
          </c:extLst>
        </c:ser>
        <c:ser>
          <c:idx val="4"/>
          <c:order val="4"/>
          <c:spPr>
            <a:pattFill prst="wdUpDiag">
              <a:fgClr>
                <a:srgbClr val="FFC000"/>
              </a:fgClr>
              <a:bgClr>
                <a:srgbClr val="156082"/>
              </a:bgClr>
            </a:pattFill>
            <a:ln>
              <a:solidFill>
                <a:srgbClr val="0E2841"/>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Staat'!$J$21:$O$21</c:f>
              <c:numCache>
                <c:formatCode>General</c:formatCode>
                <c:ptCount val="6"/>
                <c:pt idx="5" formatCode="0">
                  <c:v>127.49927486959729</c:v>
                </c:pt>
              </c:numCache>
            </c:numRef>
          </c:val>
          <c:extLst>
            <c:ext xmlns:c16="http://schemas.microsoft.com/office/drawing/2014/chart" uri="{C3380CC4-5D6E-409C-BE32-E72D297353CC}">
              <c16:uniqueId val="{00000002-D321-45F6-A339-7DEAC352DF2D}"/>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Staat'!$J$23:$O$23</c:f>
              <c:numCache>
                <c:formatCode>General</c:formatCode>
                <c:ptCount val="6"/>
                <c:pt idx="0">
                  <c:v>101.12934177748107</c:v>
                </c:pt>
                <c:pt idx="1">
                  <c:v>101.12934177748107</c:v>
                </c:pt>
                <c:pt idx="2">
                  <c:v>101.12934177748107</c:v>
                </c:pt>
                <c:pt idx="3">
                  <c:v>101.12934177748107</c:v>
                </c:pt>
                <c:pt idx="4">
                  <c:v>101.12934177748107</c:v>
                </c:pt>
                <c:pt idx="5">
                  <c:v>101.12934177748107</c:v>
                </c:pt>
              </c:numCache>
            </c:numRef>
          </c:val>
          <c:smooth val="0"/>
          <c:extLst>
            <c:ext xmlns:c16="http://schemas.microsoft.com/office/drawing/2014/chart" uri="{C3380CC4-5D6E-409C-BE32-E72D297353CC}">
              <c16:uniqueId val="{00000003-D321-45F6-A339-7DEAC352DF2D}"/>
            </c:ext>
          </c:extLst>
        </c:ser>
        <c:ser>
          <c:idx val="2"/>
          <c:order val="2"/>
          <c:tx>
            <c:v>Durchschnitt West</c:v>
          </c:tx>
          <c:spPr>
            <a:ln w="15875" cap="rnd">
              <a:solidFill>
                <a:srgbClr val="0E2841">
                  <a:lumMod val="75000"/>
                  <a:lumOff val="25000"/>
                </a:srgbClr>
              </a:solidFill>
              <a:round/>
            </a:ln>
            <a:effectLst/>
          </c:spPr>
          <c:marker>
            <c:symbol val="none"/>
          </c:marker>
          <c:val>
            <c:numRef>
              <c:f>'Abb Staat'!$J$24:$Y$24</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D321-45F6-A339-7DEAC352DF2D}"/>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25"/>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Staat'!$I$27</c:f>
          <c:strCache>
            <c:ptCount val="1"/>
            <c:pt idx="0">
              <c:v>Personalausgaben Länder und Kommunen, Westdeutschland ohn Berlin=100,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428571428571428"/>
          <c:w val="0.88043526450689269"/>
          <c:h val="0.51249139312131442"/>
        </c:manualLayout>
      </c:layout>
      <c:barChart>
        <c:barDir val="col"/>
        <c:grouping val="clustered"/>
        <c:varyColors val="0"/>
        <c:ser>
          <c:idx val="0"/>
          <c:order val="0"/>
          <c:spPr>
            <a:solidFill>
              <a:srgbClr val="FFC000"/>
            </a:solidFill>
            <a:ln>
              <a:solidFill>
                <a:schemeClr val="tx2"/>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Staat'!$J$28:$N$28</c:f>
              <c:numCache>
                <c:formatCode>0</c:formatCode>
                <c:ptCount val="5"/>
                <c:pt idx="0">
                  <c:v>91.51781917932253</c:v>
                </c:pt>
                <c:pt idx="1">
                  <c:v>84.034054946092624</c:v>
                </c:pt>
                <c:pt idx="2">
                  <c:v>90.217198148930152</c:v>
                </c:pt>
                <c:pt idx="3">
                  <c:v>88.539056808794257</c:v>
                </c:pt>
                <c:pt idx="4">
                  <c:v>90.588200289234123</c:v>
                </c:pt>
              </c:numCache>
            </c:numRef>
          </c:val>
          <c:extLst>
            <c:ext xmlns:c16="http://schemas.microsoft.com/office/drawing/2014/chart" uri="{C3380CC4-5D6E-409C-BE32-E72D297353CC}">
              <c16:uniqueId val="{00000000-2ACA-4656-B4AB-EE298421E1DA}"/>
            </c:ext>
          </c:extLst>
        </c:ser>
        <c:ser>
          <c:idx val="3"/>
          <c:order val="3"/>
          <c:spPr>
            <a:solidFill>
              <a:srgbClr val="156082"/>
            </a:solidFill>
            <a:ln w="15875">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Staat'!$J$30:$Y$30</c:f>
              <c:numCache>
                <c:formatCode>General</c:formatCode>
                <c:ptCount val="16"/>
                <c:pt idx="6">
                  <c:v>103.73651929049727</c:v>
                </c:pt>
                <c:pt idx="7">
                  <c:v>95.00232868664736</c:v>
                </c:pt>
                <c:pt idx="8">
                  <c:v>127.1592685242873</c:v>
                </c:pt>
                <c:pt idx="9">
                  <c:v>129.99825873724507</c:v>
                </c:pt>
                <c:pt idx="10">
                  <c:v>106.66115129318663</c:v>
                </c:pt>
                <c:pt idx="11">
                  <c:v>94.778607784511166</c:v>
                </c:pt>
                <c:pt idx="12">
                  <c:v>99.472221870933225</c:v>
                </c:pt>
                <c:pt idx="13">
                  <c:v>96.168367408620156</c:v>
                </c:pt>
                <c:pt idx="14">
                  <c:v>100.8845030625602</c:v>
                </c:pt>
                <c:pt idx="15">
                  <c:v>91.065549147052778</c:v>
                </c:pt>
              </c:numCache>
            </c:numRef>
          </c:val>
          <c:extLst>
            <c:ext xmlns:c16="http://schemas.microsoft.com/office/drawing/2014/chart" uri="{C3380CC4-5D6E-409C-BE32-E72D297353CC}">
              <c16:uniqueId val="{00000001-2ACA-4656-B4AB-EE298421E1DA}"/>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Staat'!$J$29:$O$29</c:f>
              <c:numCache>
                <c:formatCode>General</c:formatCode>
                <c:ptCount val="6"/>
                <c:pt idx="5" formatCode="0">
                  <c:v>112.83332483945274</c:v>
                </c:pt>
              </c:numCache>
            </c:numRef>
          </c:val>
          <c:extLst>
            <c:ext xmlns:c16="http://schemas.microsoft.com/office/drawing/2014/chart" uri="{C3380CC4-5D6E-409C-BE32-E72D297353CC}">
              <c16:uniqueId val="{00000002-2ACA-4656-B4AB-EE298421E1DA}"/>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Staat'!$J$31:$O$31</c:f>
              <c:numCache>
                <c:formatCode>General</c:formatCode>
                <c:ptCount val="6"/>
                <c:pt idx="0">
                  <c:v>94.837461108301753</c:v>
                </c:pt>
                <c:pt idx="1">
                  <c:v>94.837461108301753</c:v>
                </c:pt>
                <c:pt idx="2">
                  <c:v>94.837461108301753</c:v>
                </c:pt>
                <c:pt idx="3">
                  <c:v>94.837461108301753</c:v>
                </c:pt>
                <c:pt idx="4">
                  <c:v>94.837461108301753</c:v>
                </c:pt>
                <c:pt idx="5">
                  <c:v>94.837461108301753</c:v>
                </c:pt>
              </c:numCache>
            </c:numRef>
          </c:val>
          <c:smooth val="0"/>
          <c:extLst>
            <c:ext xmlns:c16="http://schemas.microsoft.com/office/drawing/2014/chart" uri="{C3380CC4-5D6E-409C-BE32-E72D297353CC}">
              <c16:uniqueId val="{00000003-2ACA-4656-B4AB-EE298421E1DA}"/>
            </c:ext>
          </c:extLst>
        </c:ser>
        <c:ser>
          <c:idx val="2"/>
          <c:order val="2"/>
          <c:tx>
            <c:v>Durchschnitt West</c:v>
          </c:tx>
          <c:spPr>
            <a:ln w="15875" cap="rnd">
              <a:solidFill>
                <a:srgbClr val="0E2841">
                  <a:lumMod val="75000"/>
                  <a:lumOff val="25000"/>
                </a:srgbClr>
              </a:solidFill>
              <a:round/>
            </a:ln>
            <a:effectLst/>
          </c:spPr>
          <c:marker>
            <c:symbol val="none"/>
          </c:marker>
          <c:val>
            <c:numRef>
              <c:f>'Abb Staat'!$J$32:$Y$32</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2ACA-4656-B4AB-EE298421E1DA}"/>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25"/>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Staat'!$I$35</c:f>
          <c:strCache>
            <c:ptCount val="1"/>
            <c:pt idx="0">
              <c:v>Bereinigte Ausgaben der Kapitalrechnung (Investitionen) je Einwohner, Länder und Kommunen, Westdeutschland ohne Berlin=100,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Staat'!$J$36:$N$36</c:f>
              <c:numCache>
                <c:formatCode>0</c:formatCode>
                <c:ptCount val="5"/>
                <c:pt idx="0">
                  <c:v>106.89040482674574</c:v>
                </c:pt>
                <c:pt idx="1">
                  <c:v>130.73543181799644</c:v>
                </c:pt>
                <c:pt idx="2">
                  <c:v>105.79917171954114</c:v>
                </c:pt>
                <c:pt idx="3">
                  <c:v>90.841259099553753</c:v>
                </c:pt>
                <c:pt idx="4">
                  <c:v>98.1034678486415</c:v>
                </c:pt>
              </c:numCache>
            </c:numRef>
          </c:val>
          <c:extLst>
            <c:ext xmlns:c16="http://schemas.microsoft.com/office/drawing/2014/chart" uri="{C3380CC4-5D6E-409C-BE32-E72D297353CC}">
              <c16:uniqueId val="{00000000-A5DA-4BFB-8A3D-9D2AAF4609A4}"/>
            </c:ext>
          </c:extLst>
        </c:ser>
        <c:ser>
          <c:idx val="3"/>
          <c:order val="3"/>
          <c:spPr>
            <a:solidFill>
              <a:srgbClr val="156082"/>
            </a:solidFill>
            <a:ln>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Staat'!$J$38:$Y$38</c:f>
              <c:numCache>
                <c:formatCode>General</c:formatCode>
                <c:ptCount val="16"/>
                <c:pt idx="6" formatCode="0">
                  <c:v>102.71044558347073</c:v>
                </c:pt>
                <c:pt idx="7" formatCode="0">
                  <c:v>129.19870197283825</c:v>
                </c:pt>
                <c:pt idx="8" formatCode="0">
                  <c:v>127.28718718385224</c:v>
                </c:pt>
                <c:pt idx="9" formatCode="0">
                  <c:v>140.82796039543712</c:v>
                </c:pt>
                <c:pt idx="10" formatCode="0">
                  <c:v>100.63170181660355</c:v>
                </c:pt>
                <c:pt idx="11" formatCode="0">
                  <c:v>80.629153507824796</c:v>
                </c:pt>
                <c:pt idx="12" formatCode="0">
                  <c:v>86.871515856982967</c:v>
                </c:pt>
                <c:pt idx="13" formatCode="0">
                  <c:v>70.82719330420413</c:v>
                </c:pt>
                <c:pt idx="14" formatCode="0">
                  <c:v>66.150329258668606</c:v>
                </c:pt>
                <c:pt idx="15" formatCode="0">
                  <c:v>109.84170152348933</c:v>
                </c:pt>
              </c:numCache>
            </c:numRef>
          </c:val>
          <c:extLst>
            <c:ext xmlns:c16="http://schemas.microsoft.com/office/drawing/2014/chart" uri="{C3380CC4-5D6E-409C-BE32-E72D297353CC}">
              <c16:uniqueId val="{00000001-A5DA-4BFB-8A3D-9D2AAF4609A4}"/>
            </c:ext>
          </c:extLst>
        </c:ser>
        <c:ser>
          <c:idx val="4"/>
          <c:order val="4"/>
          <c:spPr>
            <a:pattFill prst="wdUpDiag">
              <a:fgClr>
                <a:srgbClr val="FFC000"/>
              </a:fgClr>
              <a:bgClr>
                <a:srgbClr val="156082"/>
              </a:bgClr>
            </a:pattFill>
            <a:ln>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Staat'!$J$37:$O$37</c:f>
              <c:numCache>
                <c:formatCode>General</c:formatCode>
                <c:ptCount val="6"/>
                <c:pt idx="5" formatCode="0">
                  <c:v>92.095035026025826</c:v>
                </c:pt>
              </c:numCache>
            </c:numRef>
          </c:val>
          <c:extLst>
            <c:ext xmlns:c16="http://schemas.microsoft.com/office/drawing/2014/chart" uri="{C3380CC4-5D6E-409C-BE32-E72D297353CC}">
              <c16:uniqueId val="{00000002-A5DA-4BFB-8A3D-9D2AAF4609A4}"/>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Staat'!$J$39:$O$39</c:f>
              <c:numCache>
                <c:formatCode>0</c:formatCode>
                <c:ptCount val="6"/>
                <c:pt idx="0">
                  <c:v>102.30354320778379</c:v>
                </c:pt>
                <c:pt idx="1">
                  <c:v>102.30354320778379</c:v>
                </c:pt>
                <c:pt idx="2" formatCode="General">
                  <c:v>102.30354320778379</c:v>
                </c:pt>
                <c:pt idx="3" formatCode="General">
                  <c:v>102.30354320778379</c:v>
                </c:pt>
                <c:pt idx="4" formatCode="General">
                  <c:v>102.30354320778379</c:v>
                </c:pt>
                <c:pt idx="5" formatCode="General">
                  <c:v>102.30354320778379</c:v>
                </c:pt>
              </c:numCache>
            </c:numRef>
          </c:val>
          <c:smooth val="0"/>
          <c:extLst>
            <c:ext xmlns:c16="http://schemas.microsoft.com/office/drawing/2014/chart" uri="{C3380CC4-5D6E-409C-BE32-E72D297353CC}">
              <c16:uniqueId val="{00000003-A5DA-4BFB-8A3D-9D2AAF4609A4}"/>
            </c:ext>
          </c:extLst>
        </c:ser>
        <c:ser>
          <c:idx val="2"/>
          <c:order val="2"/>
          <c:tx>
            <c:v>Durchschnitt West</c:v>
          </c:tx>
          <c:spPr>
            <a:ln w="15875" cap="rnd">
              <a:solidFill>
                <a:schemeClr val="accent3"/>
              </a:solidFill>
              <a:round/>
            </a:ln>
            <a:effectLst/>
          </c:spPr>
          <c:marker>
            <c:symbol val="none"/>
          </c:marker>
          <c:val>
            <c:numRef>
              <c:f>'Abb Staat'!$J$40:$Y$40</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A5DA-4BFB-8A3D-9D2AAF4609A4}"/>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25"/>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Investitionen'!$I$27</c:f>
          <c:strCache>
            <c:ptCount val="1"/>
            <c:pt idx="0">
              <c:v>Bruttoanlagevermögen je Erwerbstätigen in Wiederbeschaffungspreisen (Kapitalintensität), Westdeutschland ohne Berlin=100, 2021</c:v>
            </c:pt>
          </c:strCache>
        </c:strRef>
      </c:tx>
      <c:layout>
        <c:manualLayout>
          <c:xMode val="edge"/>
          <c:yMode val="edge"/>
          <c:x val="0.11009513473572401"/>
          <c:y val="8.658008658008658E-3"/>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8025974025974026"/>
          <c:w val="0.88043526450689269"/>
          <c:h val="0.48651736714728838"/>
        </c:manualLayout>
      </c:layout>
      <c:barChart>
        <c:barDir val="col"/>
        <c:grouping val="clustered"/>
        <c:varyColors val="0"/>
        <c:ser>
          <c:idx val="0"/>
          <c:order val="0"/>
          <c:spPr>
            <a:solidFill>
              <a:srgbClr val="FFC000"/>
            </a:solidFill>
            <a:ln>
              <a:solidFill>
                <a:schemeClr val="tx2"/>
              </a:solidFill>
            </a:ln>
            <a:effectLst/>
          </c:spPr>
          <c:invertIfNegative val="0"/>
          <c:cat>
            <c:strRef>
              <c:f>'Abb Investitionen'!$J$1:$Y$1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Investitionen'!$J$28:$N$28</c:f>
              <c:numCache>
                <c:formatCode>0</c:formatCode>
                <c:ptCount val="5"/>
                <c:pt idx="0">
                  <c:v>99.508622634616202</c:v>
                </c:pt>
                <c:pt idx="1">
                  <c:v>100.19414754809127</c:v>
                </c:pt>
                <c:pt idx="2">
                  <c:v>82.917861874459717</c:v>
                </c:pt>
                <c:pt idx="3">
                  <c:v>91.149571609075906</c:v>
                </c:pt>
                <c:pt idx="4">
                  <c:v>89.167839648801191</c:v>
                </c:pt>
              </c:numCache>
            </c:numRef>
          </c:val>
          <c:extLst>
            <c:ext xmlns:c16="http://schemas.microsoft.com/office/drawing/2014/chart" uri="{C3380CC4-5D6E-409C-BE32-E72D297353CC}">
              <c16:uniqueId val="{00000000-B832-4AFF-9E1F-B0573756FED7}"/>
            </c:ext>
          </c:extLst>
        </c:ser>
        <c:ser>
          <c:idx val="3"/>
          <c:order val="3"/>
          <c:spPr>
            <a:solidFill>
              <a:srgbClr val="156082"/>
            </a:solidFill>
            <a:ln w="15875">
              <a:solidFill>
                <a:sysClr val="windowText" lastClr="000000"/>
              </a:solidFill>
            </a:ln>
            <a:effectLst/>
          </c:spPr>
          <c:invertIfNegative val="0"/>
          <c:cat>
            <c:strRef>
              <c:f>'Abb Investitionen'!$J$1:$Y$1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Investitionen'!$J$30:$Y$30</c:f>
              <c:numCache>
                <c:formatCode>General</c:formatCode>
                <c:ptCount val="16"/>
                <c:pt idx="6">
                  <c:v>108.13057646406709</c:v>
                </c:pt>
                <c:pt idx="7">
                  <c:v>116.53613287856818</c:v>
                </c:pt>
                <c:pt idx="8">
                  <c:v>81.893625868794132</c:v>
                </c:pt>
                <c:pt idx="9">
                  <c:v>82.114429391933868</c:v>
                </c:pt>
                <c:pt idx="10">
                  <c:v>96.868728879341376</c:v>
                </c:pt>
                <c:pt idx="11">
                  <c:v>102.49286648239972</c:v>
                </c:pt>
                <c:pt idx="12">
                  <c:v>82.491275600690031</c:v>
                </c:pt>
                <c:pt idx="13">
                  <c:v>109.71459366202738</c:v>
                </c:pt>
                <c:pt idx="14">
                  <c:v>100.58821219480119</c:v>
                </c:pt>
                <c:pt idx="15">
                  <c:v>101.37388308518966</c:v>
                </c:pt>
              </c:numCache>
            </c:numRef>
          </c:val>
          <c:extLst>
            <c:ext xmlns:c16="http://schemas.microsoft.com/office/drawing/2014/chart" uri="{C3380CC4-5D6E-409C-BE32-E72D297353CC}">
              <c16:uniqueId val="{00000001-B832-4AFF-9E1F-B0573756FED7}"/>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cat>
            <c:strRef>
              <c:f>'Abb Investitionen'!$J$1:$Y$1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Investitionen'!$J$29:$O$29</c:f>
              <c:numCache>
                <c:formatCode>General</c:formatCode>
                <c:ptCount val="6"/>
                <c:pt idx="5">
                  <c:v>82.647583095324478</c:v>
                </c:pt>
              </c:numCache>
            </c:numRef>
          </c:val>
          <c:extLst>
            <c:ext xmlns:c16="http://schemas.microsoft.com/office/drawing/2014/chart" uri="{C3380CC4-5D6E-409C-BE32-E72D297353CC}">
              <c16:uniqueId val="{00000002-B832-4AFF-9E1F-B0573756FED7}"/>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Investitionen'!$J$31:$O$31</c:f>
              <c:numCache>
                <c:formatCode>General</c:formatCode>
                <c:ptCount val="6"/>
                <c:pt idx="0">
                  <c:v>88.619269651123204</c:v>
                </c:pt>
                <c:pt idx="1">
                  <c:v>88.619269651123204</c:v>
                </c:pt>
                <c:pt idx="2">
                  <c:v>88.619269651123204</c:v>
                </c:pt>
                <c:pt idx="3">
                  <c:v>88.619269651123204</c:v>
                </c:pt>
                <c:pt idx="4">
                  <c:v>88.619269651123204</c:v>
                </c:pt>
                <c:pt idx="5">
                  <c:v>88.619269651123204</c:v>
                </c:pt>
              </c:numCache>
            </c:numRef>
          </c:val>
          <c:smooth val="0"/>
          <c:extLst>
            <c:ext xmlns:c16="http://schemas.microsoft.com/office/drawing/2014/chart" uri="{C3380CC4-5D6E-409C-BE32-E72D297353CC}">
              <c16:uniqueId val="{00000003-B832-4AFF-9E1F-B0573756FED7}"/>
            </c:ext>
          </c:extLst>
        </c:ser>
        <c:ser>
          <c:idx val="2"/>
          <c:order val="2"/>
          <c:tx>
            <c:v>Durchschnitt West</c:v>
          </c:tx>
          <c:spPr>
            <a:ln w="15875" cap="rnd">
              <a:solidFill>
                <a:srgbClr val="0E2841">
                  <a:lumMod val="75000"/>
                  <a:lumOff val="25000"/>
                </a:srgbClr>
              </a:solidFill>
              <a:round/>
            </a:ln>
            <a:effectLst/>
          </c:spPr>
          <c:marker>
            <c:symbol val="none"/>
          </c:marker>
          <c:val>
            <c:numRef>
              <c:f>'Abb Investitionen'!$J$32:$Y$32</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B832-4AFF-9E1F-B0573756FED7}"/>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Staat'!$I$45</c:f>
          <c:strCache>
            <c:ptCount val="1"/>
            <c:pt idx="0">
              <c:v>Bereinigte Einnahmen insg. je Einwohner, Länder und Kommunen, Westdeutschland ohne Berlin=100, 2023</c:v>
            </c:pt>
          </c:strCache>
        </c:strRef>
      </c:tx>
      <c:layout>
        <c:manualLayout>
          <c:xMode val="edge"/>
          <c:yMode val="edge"/>
          <c:x val="0.14424201018990276"/>
          <c:y val="1.2987012987012988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324675324675325"/>
          <c:w val="0.88043526450689269"/>
          <c:h val="0.47353035416027545"/>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Staat'!$J$46:$N$46</c:f>
              <c:numCache>
                <c:formatCode>General</c:formatCode>
                <c:ptCount val="5"/>
                <c:pt idx="0">
                  <c:v>99.937229074483554</c:v>
                </c:pt>
                <c:pt idx="1">
                  <c:v>99.666672042191465</c:v>
                </c:pt>
                <c:pt idx="2">
                  <c:v>94.36249050577058</c:v>
                </c:pt>
                <c:pt idx="3">
                  <c:v>97.1579482512184</c:v>
                </c:pt>
                <c:pt idx="4">
                  <c:v>91.816818026479226</c:v>
                </c:pt>
              </c:numCache>
            </c:numRef>
          </c:val>
          <c:extLst>
            <c:ext xmlns:c16="http://schemas.microsoft.com/office/drawing/2014/chart" uri="{C3380CC4-5D6E-409C-BE32-E72D297353CC}">
              <c16:uniqueId val="{00000000-5E9A-4586-9F64-0B1D376306FF}"/>
            </c:ext>
          </c:extLst>
        </c:ser>
        <c:ser>
          <c:idx val="3"/>
          <c:order val="3"/>
          <c:spPr>
            <a:solidFill>
              <a:srgbClr val="156082"/>
            </a:solidFill>
            <a:ln w="9525">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Staat'!$J$48:$Y$48</c:f>
              <c:numCache>
                <c:formatCode>General</c:formatCode>
                <c:ptCount val="16"/>
                <c:pt idx="6" formatCode="0">
                  <c:v>93.868754750115329</c:v>
                </c:pt>
                <c:pt idx="7" formatCode="0">
                  <c:v>95.170801245211166</c:v>
                </c:pt>
                <c:pt idx="8" formatCode="0">
                  <c:v>138.34738211074759</c:v>
                </c:pt>
                <c:pt idx="9" formatCode="0">
                  <c:v>163.91856476037364</c:v>
                </c:pt>
                <c:pt idx="10" formatCode="0">
                  <c:v>104.81611803094822</c:v>
                </c:pt>
                <c:pt idx="11" formatCode="0">
                  <c:v>94.809198163169668</c:v>
                </c:pt>
                <c:pt idx="12" formatCode="0">
                  <c:v>102.04356147830364</c:v>
                </c:pt>
                <c:pt idx="13" formatCode="0">
                  <c:v>88.745509676072615</c:v>
                </c:pt>
                <c:pt idx="14" formatCode="0">
                  <c:v>102.7440147953492</c:v>
                </c:pt>
                <c:pt idx="15" formatCode="0">
                  <c:v>101.57415536740943</c:v>
                </c:pt>
              </c:numCache>
            </c:numRef>
          </c:val>
          <c:extLst>
            <c:ext xmlns:c16="http://schemas.microsoft.com/office/drawing/2014/chart" uri="{C3380CC4-5D6E-409C-BE32-E72D297353CC}">
              <c16:uniqueId val="{00000001-5E9A-4586-9F64-0B1D376306FF}"/>
            </c:ext>
          </c:extLst>
        </c:ser>
        <c:ser>
          <c:idx val="4"/>
          <c:order val="4"/>
          <c:spPr>
            <a:pattFill prst="wdUpDiag">
              <a:fgClr>
                <a:srgbClr val="FFC000"/>
              </a:fgClr>
              <a:bgClr>
                <a:srgbClr val="156082"/>
              </a:bgClr>
            </a:pattFill>
            <a:ln w="9525">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Staat'!$J$47:$O$47</c:f>
              <c:numCache>
                <c:formatCode>General</c:formatCode>
                <c:ptCount val="6"/>
                <c:pt idx="5">
                  <c:v>121.45242531512864</c:v>
                </c:pt>
              </c:numCache>
            </c:numRef>
          </c:val>
          <c:extLst>
            <c:ext xmlns:c16="http://schemas.microsoft.com/office/drawing/2014/chart" uri="{C3380CC4-5D6E-409C-BE32-E72D297353CC}">
              <c16:uniqueId val="{00000002-5E9A-4586-9F64-0B1D376306FF}"/>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Staat'!$J$49:$O$49</c:f>
              <c:numCache>
                <c:formatCode>0.000</c:formatCode>
                <c:ptCount val="6"/>
                <c:pt idx="0">
                  <c:v>102.04672034360615</c:v>
                </c:pt>
                <c:pt idx="1">
                  <c:v>102.04672034360615</c:v>
                </c:pt>
                <c:pt idx="2" formatCode="General">
                  <c:v>102.04672034360615</c:v>
                </c:pt>
                <c:pt idx="3" formatCode="General">
                  <c:v>102.04672034360615</c:v>
                </c:pt>
                <c:pt idx="4" formatCode="General">
                  <c:v>102.04672034360615</c:v>
                </c:pt>
                <c:pt idx="5" formatCode="General">
                  <c:v>102.04672034360615</c:v>
                </c:pt>
              </c:numCache>
            </c:numRef>
          </c:val>
          <c:smooth val="0"/>
          <c:extLst>
            <c:ext xmlns:c16="http://schemas.microsoft.com/office/drawing/2014/chart" uri="{C3380CC4-5D6E-409C-BE32-E72D297353CC}">
              <c16:uniqueId val="{00000003-5E9A-4586-9F64-0B1D376306FF}"/>
            </c:ext>
          </c:extLst>
        </c:ser>
        <c:ser>
          <c:idx val="2"/>
          <c:order val="2"/>
          <c:tx>
            <c:v>Durchschnitt West</c:v>
          </c:tx>
          <c:spPr>
            <a:ln w="15875" cap="rnd">
              <a:solidFill>
                <a:srgbClr val="0E2841">
                  <a:lumMod val="75000"/>
                  <a:lumOff val="25000"/>
                </a:srgbClr>
              </a:solidFill>
              <a:round/>
            </a:ln>
            <a:effectLst/>
          </c:spPr>
          <c:marker>
            <c:symbol val="none"/>
          </c:marker>
          <c:val>
            <c:numRef>
              <c:f>'Abb Staat'!$J$50:$Y$50</c:f>
              <c:numCache>
                <c:formatCode>General</c:formatCode>
                <c:ptCount val="16"/>
                <c:pt idx="6" formatCode="0.000">
                  <c:v>100</c:v>
                </c:pt>
                <c:pt idx="7" formatCode="0.000">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5E9A-4586-9F64-0B1D376306FF}"/>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25"/>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Staat'!$I$52</c:f>
          <c:strCache>
            <c:ptCount val="1"/>
            <c:pt idx="0">
              <c:v>Steuern und steuerähnliche Einnahmen je Einwohner, Länder und Kommunen, Westdeutschland ohne Berlin=100,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Staat'!$J$53:$N$53</c:f>
              <c:numCache>
                <c:formatCode>General</c:formatCode>
                <c:ptCount val="5"/>
                <c:pt idx="0">
                  <c:v>89.703442911018186</c:v>
                </c:pt>
                <c:pt idx="1">
                  <c:v>84.839763399013208</c:v>
                </c:pt>
                <c:pt idx="2">
                  <c:v>85.712067030901068</c:v>
                </c:pt>
                <c:pt idx="3">
                  <c:v>85.509871095773079</c:v>
                </c:pt>
                <c:pt idx="4">
                  <c:v>84.546342585879344</c:v>
                </c:pt>
              </c:numCache>
            </c:numRef>
          </c:val>
          <c:extLst>
            <c:ext xmlns:c16="http://schemas.microsoft.com/office/drawing/2014/chart" uri="{C3380CC4-5D6E-409C-BE32-E72D297353CC}">
              <c16:uniqueId val="{00000000-6202-453E-8AE7-F02E1D0E2A2B}"/>
            </c:ext>
          </c:extLst>
        </c:ser>
        <c:ser>
          <c:idx val="4"/>
          <c:order val="1"/>
          <c:spPr>
            <a:pattFill prst="wdUpDiag">
              <a:fgClr>
                <a:srgbClr val="FFC000"/>
              </a:fgClr>
              <a:bgClr>
                <a:srgbClr val="156082"/>
              </a:bgClr>
            </a:pattFill>
            <a:ln w="9525">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Staat'!$J$54:$O$54</c:f>
              <c:numCache>
                <c:formatCode>General</c:formatCode>
                <c:ptCount val="6"/>
                <c:pt idx="5">
                  <c:v>118.3225475091261</c:v>
                </c:pt>
              </c:numCache>
            </c:numRef>
          </c:val>
          <c:extLst>
            <c:ext xmlns:c16="http://schemas.microsoft.com/office/drawing/2014/chart" uri="{C3380CC4-5D6E-409C-BE32-E72D297353CC}">
              <c16:uniqueId val="{00000001-6202-453E-8AE7-F02E1D0E2A2B}"/>
            </c:ext>
          </c:extLst>
        </c:ser>
        <c:ser>
          <c:idx val="3"/>
          <c:order val="2"/>
          <c:spPr>
            <a:solidFill>
              <a:srgbClr val="156082"/>
            </a:solidFill>
            <a:ln w="9525">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Staat'!$J$55:$Y$55</c:f>
              <c:numCache>
                <c:formatCode>General</c:formatCode>
                <c:ptCount val="16"/>
                <c:pt idx="6">
                  <c:v>100.55022271566831</c:v>
                </c:pt>
                <c:pt idx="7">
                  <c:v>100.171844515149</c:v>
                </c:pt>
                <c:pt idx="8">
                  <c:v>124.79713422313465</c:v>
                </c:pt>
                <c:pt idx="9">
                  <c:v>140.14695741716855</c:v>
                </c:pt>
                <c:pt idx="10">
                  <c:v>102.94423071809642</c:v>
                </c:pt>
                <c:pt idx="11">
                  <c:v>95.702518427502611</c:v>
                </c:pt>
                <c:pt idx="12">
                  <c:v>98.622975576790793</c:v>
                </c:pt>
                <c:pt idx="13">
                  <c:v>90.663142987227474</c:v>
                </c:pt>
                <c:pt idx="14">
                  <c:v>97.371350442389868</c:v>
                </c:pt>
                <c:pt idx="15">
                  <c:v>93.505307077974152</c:v>
                </c:pt>
              </c:numCache>
            </c:numRef>
          </c:val>
          <c:extLst>
            <c:ext xmlns:c16="http://schemas.microsoft.com/office/drawing/2014/chart" uri="{C3380CC4-5D6E-409C-BE32-E72D297353CC}">
              <c16:uniqueId val="{00000002-6202-453E-8AE7-F02E1D0E2A2B}"/>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rgbClr val="E97132"/>
              </a:solidFill>
              <a:round/>
            </a:ln>
            <a:effectLst/>
          </c:spPr>
          <c:marker>
            <c:symbol val="none"/>
          </c:marker>
          <c:val>
            <c:numRef>
              <c:f>'Abb Staat'!$J$56:$O$56</c:f>
              <c:numCache>
                <c:formatCode>General</c:formatCode>
                <c:ptCount val="6"/>
                <c:pt idx="0">
                  <c:v>93.582588100721907</c:v>
                </c:pt>
                <c:pt idx="1">
                  <c:v>93.582588100721907</c:v>
                </c:pt>
                <c:pt idx="2">
                  <c:v>93.582588100721907</c:v>
                </c:pt>
                <c:pt idx="3">
                  <c:v>93.582588100721907</c:v>
                </c:pt>
                <c:pt idx="4">
                  <c:v>93.582588100721907</c:v>
                </c:pt>
                <c:pt idx="5">
                  <c:v>93.582588100721907</c:v>
                </c:pt>
              </c:numCache>
            </c:numRef>
          </c:val>
          <c:smooth val="0"/>
          <c:extLst>
            <c:ext xmlns:c16="http://schemas.microsoft.com/office/drawing/2014/chart" uri="{C3380CC4-5D6E-409C-BE32-E72D297353CC}">
              <c16:uniqueId val="{00000003-6202-453E-8AE7-F02E1D0E2A2B}"/>
            </c:ext>
          </c:extLst>
        </c:ser>
        <c:ser>
          <c:idx val="2"/>
          <c:order val="4"/>
          <c:tx>
            <c:v>Durchschnitt West</c:v>
          </c:tx>
          <c:spPr>
            <a:ln w="15875" cap="rnd">
              <a:solidFill>
                <a:srgbClr val="0E2841">
                  <a:lumMod val="75000"/>
                  <a:lumOff val="25000"/>
                </a:srgbClr>
              </a:solidFill>
              <a:round/>
            </a:ln>
            <a:effectLst/>
          </c:spPr>
          <c:marker>
            <c:symbol val="none"/>
          </c:marker>
          <c:val>
            <c:numRef>
              <c:f>'Abb Staat'!$J$57:$Y$57</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6202-453E-8AE7-F02E1D0E2A2B}"/>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25"/>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Staat'!$I$59</c:f>
          <c:strCache>
            <c:ptCount val="1"/>
            <c:pt idx="0">
              <c:v>Öffentliche Ausgaben in % des BIP (Staatsquote), 2023, Länder/Gemeinden</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Staat'!$J$60:$N$60</c:f>
              <c:numCache>
                <c:formatCode>General</c:formatCode>
                <c:ptCount val="5"/>
                <c:pt idx="0">
                  <c:v>23.38866279881022</c:v>
                </c:pt>
                <c:pt idx="1">
                  <c:v>24.297923544868276</c:v>
                </c:pt>
                <c:pt idx="2">
                  <c:v>21.052991029023801</c:v>
                </c:pt>
                <c:pt idx="3">
                  <c:v>23.489122832922799</c:v>
                </c:pt>
                <c:pt idx="4">
                  <c:v>21.801518307410991</c:v>
                </c:pt>
              </c:numCache>
            </c:numRef>
          </c:val>
          <c:extLst>
            <c:ext xmlns:c16="http://schemas.microsoft.com/office/drawing/2014/chart" uri="{C3380CC4-5D6E-409C-BE32-E72D297353CC}">
              <c16:uniqueId val="{00000000-3860-47AF-8588-84F54D90749A}"/>
            </c:ext>
          </c:extLst>
        </c:ser>
        <c:ser>
          <c:idx val="4"/>
          <c:order val="1"/>
          <c:spPr>
            <a:pattFill prst="wdUpDiag">
              <a:fgClr>
                <a:srgbClr val="FFC000"/>
              </a:fgClr>
              <a:bgClr>
                <a:srgbClr val="156082"/>
              </a:bgClr>
            </a:pattFill>
            <a:ln>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Staat'!$J$61:$O$61</c:f>
              <c:numCache>
                <c:formatCode>General</c:formatCode>
                <c:ptCount val="6"/>
                <c:pt idx="5">
                  <c:v>20.532917929944954</c:v>
                </c:pt>
              </c:numCache>
            </c:numRef>
          </c:val>
          <c:extLst>
            <c:ext xmlns:c16="http://schemas.microsoft.com/office/drawing/2014/chart" uri="{C3380CC4-5D6E-409C-BE32-E72D297353CC}">
              <c16:uniqueId val="{00000001-3860-47AF-8588-84F54D90749A}"/>
            </c:ext>
          </c:extLst>
        </c:ser>
        <c:ser>
          <c:idx val="3"/>
          <c:order val="2"/>
          <c:spPr>
            <a:solidFill>
              <a:srgbClr val="156082"/>
            </a:solidFill>
            <a:ln>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Staat'!$J$62:$Y$62</c:f>
              <c:numCache>
                <c:formatCode>General</c:formatCode>
                <c:ptCount val="16"/>
                <c:pt idx="6">
                  <c:v>14.560345849706643</c:v>
                </c:pt>
                <c:pt idx="7">
                  <c:v>14.660573331567814</c:v>
                </c:pt>
                <c:pt idx="8">
                  <c:v>21.878098411842082</c:v>
                </c:pt>
                <c:pt idx="9">
                  <c:v>17.200393301248603</c:v>
                </c:pt>
                <c:pt idx="10">
                  <c:v>16.862940417986351</c:v>
                </c:pt>
                <c:pt idx="11">
                  <c:v>17.851378548183554</c:v>
                </c:pt>
                <c:pt idx="12">
                  <c:v>19.476570565318081</c:v>
                </c:pt>
                <c:pt idx="13">
                  <c:v>17.810814783518158</c:v>
                </c:pt>
                <c:pt idx="14">
                  <c:v>19.89614112746083</c:v>
                </c:pt>
                <c:pt idx="15">
                  <c:v>22.361280545734395</c:v>
                </c:pt>
              </c:numCache>
            </c:numRef>
          </c:val>
          <c:extLst>
            <c:ext xmlns:c16="http://schemas.microsoft.com/office/drawing/2014/chart" uri="{C3380CC4-5D6E-409C-BE32-E72D297353CC}">
              <c16:uniqueId val="{00000002-3860-47AF-8588-84F54D90749A}"/>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Staat'!$J$63:$O$63</c:f>
              <c:numCache>
                <c:formatCode>General</c:formatCode>
                <c:ptCount val="6"/>
                <c:pt idx="0">
                  <c:v>21.897450406962207</c:v>
                </c:pt>
                <c:pt idx="1">
                  <c:v>21.897450406962207</c:v>
                </c:pt>
                <c:pt idx="2">
                  <c:v>21.897450406962207</c:v>
                </c:pt>
                <c:pt idx="3">
                  <c:v>21.897450406962207</c:v>
                </c:pt>
                <c:pt idx="4">
                  <c:v>21.897450406962207</c:v>
                </c:pt>
                <c:pt idx="5">
                  <c:v>21.897450406962207</c:v>
                </c:pt>
              </c:numCache>
            </c:numRef>
          </c:val>
          <c:smooth val="0"/>
          <c:extLst>
            <c:ext xmlns:c16="http://schemas.microsoft.com/office/drawing/2014/chart" uri="{C3380CC4-5D6E-409C-BE32-E72D297353CC}">
              <c16:uniqueId val="{00000003-3860-47AF-8588-84F54D90749A}"/>
            </c:ext>
          </c:extLst>
        </c:ser>
        <c:ser>
          <c:idx val="2"/>
          <c:order val="4"/>
          <c:tx>
            <c:v>Durchschnitt West</c:v>
          </c:tx>
          <c:spPr>
            <a:ln w="15875" cap="rnd">
              <a:solidFill>
                <a:srgbClr val="0E2841">
                  <a:lumMod val="75000"/>
                  <a:lumOff val="25000"/>
                </a:srgbClr>
              </a:solidFill>
              <a:round/>
            </a:ln>
            <a:effectLst/>
          </c:spPr>
          <c:marker>
            <c:symbol val="none"/>
          </c:marker>
          <c:val>
            <c:numRef>
              <c:f>'Abb Staat'!$J$64:$Y$64</c:f>
              <c:numCache>
                <c:formatCode>General</c:formatCode>
                <c:ptCount val="16"/>
                <c:pt idx="6">
                  <c:v>17.049364734225399</c:v>
                </c:pt>
                <c:pt idx="7">
                  <c:v>17.049364734225399</c:v>
                </c:pt>
                <c:pt idx="8">
                  <c:v>17.049364734225399</c:v>
                </c:pt>
                <c:pt idx="9">
                  <c:v>17.049364734225399</c:v>
                </c:pt>
                <c:pt idx="10">
                  <c:v>17.049364734225399</c:v>
                </c:pt>
                <c:pt idx="11">
                  <c:v>17.049364734225399</c:v>
                </c:pt>
                <c:pt idx="12">
                  <c:v>17.049364734225399</c:v>
                </c:pt>
                <c:pt idx="13">
                  <c:v>17.049364734225399</c:v>
                </c:pt>
                <c:pt idx="14">
                  <c:v>17.049364734225399</c:v>
                </c:pt>
                <c:pt idx="15">
                  <c:v>17.049364734225399</c:v>
                </c:pt>
              </c:numCache>
            </c:numRef>
          </c:val>
          <c:smooth val="0"/>
          <c:extLst>
            <c:ext xmlns:c16="http://schemas.microsoft.com/office/drawing/2014/chart" uri="{C3380CC4-5D6E-409C-BE32-E72D297353CC}">
              <c16:uniqueId val="{00000004-3860-47AF-8588-84F54D90749A}"/>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Staat'!$I$67</c:f>
          <c:strCache>
            <c:ptCount val="1"/>
            <c:pt idx="0">
              <c:v>Öffentliche Investitionen in % des BIP (Investitionsquote), 2023, Länder/Gemeinden</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Staat'!$J$68:$N$68</c:f>
              <c:numCache>
                <c:formatCode>General</c:formatCode>
                <c:ptCount val="5"/>
                <c:pt idx="0">
                  <c:v>3.5648567952802939</c:v>
                </c:pt>
                <c:pt idx="1">
                  <c:v>4.4910773846417085</c:v>
                </c:pt>
                <c:pt idx="2">
                  <c:v>3.4179767146274207</c:v>
                </c:pt>
                <c:pt idx="3">
                  <c:v>3.1515000744682102</c:v>
                </c:pt>
                <c:pt idx="4">
                  <c:v>3.3870988037271808</c:v>
                </c:pt>
              </c:numCache>
            </c:numRef>
          </c:val>
          <c:extLst>
            <c:ext xmlns:c16="http://schemas.microsoft.com/office/drawing/2014/chart" uri="{C3380CC4-5D6E-409C-BE32-E72D297353CC}">
              <c16:uniqueId val="{00000000-7CF9-4F91-A698-538A933330D6}"/>
            </c:ext>
          </c:extLst>
        </c:ser>
        <c:ser>
          <c:idx val="4"/>
          <c:order val="1"/>
          <c:spPr>
            <a:pattFill prst="wdUpDiag">
              <a:fgClr>
                <a:srgbClr val="FFC000"/>
              </a:fgClr>
              <a:bgClr>
                <a:srgbClr val="156082"/>
              </a:bgClr>
            </a:pattFill>
            <a:ln>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Staat'!$J$69:$O$69</c:f>
              <c:numCache>
                <c:formatCode>General</c:formatCode>
                <c:ptCount val="6"/>
                <c:pt idx="5">
                  <c:v>2.188167036080626</c:v>
                </c:pt>
              </c:numCache>
            </c:numRef>
          </c:val>
          <c:extLst>
            <c:ext xmlns:c16="http://schemas.microsoft.com/office/drawing/2014/chart" uri="{C3380CC4-5D6E-409C-BE32-E72D297353CC}">
              <c16:uniqueId val="{00000001-7CF9-4F91-A698-538A933330D6}"/>
            </c:ext>
          </c:extLst>
        </c:ser>
        <c:ser>
          <c:idx val="3"/>
          <c:order val="2"/>
          <c:spPr>
            <a:solidFill>
              <a:srgbClr val="156082"/>
            </a:solidFill>
            <a:ln>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Staat'!$J$70:$Y$70</c:f>
              <c:numCache>
                <c:formatCode>General</c:formatCode>
                <c:ptCount val="16"/>
                <c:pt idx="6">
                  <c:v>2.2951625808487317</c:v>
                </c:pt>
                <c:pt idx="7">
                  <c:v>2.7928126893391125</c:v>
                </c:pt>
                <c:pt idx="8">
                  <c:v>2.7101264783204462</c:v>
                </c:pt>
                <c:pt idx="9">
                  <c:v>2.1730509932804409</c:v>
                </c:pt>
                <c:pt idx="10">
                  <c:v>2.2691540821419625</c:v>
                </c:pt>
                <c:pt idx="11">
                  <c:v>2.2215583426727132</c:v>
                </c:pt>
                <c:pt idx="12">
                  <c:v>2.3136924523799824</c:v>
                </c:pt>
                <c:pt idx="13">
                  <c:v>2.0392667730105249</c:v>
                </c:pt>
                <c:pt idx="14">
                  <c:v>1.9492319032159782</c:v>
                </c:pt>
                <c:pt idx="15">
                  <c:v>3.318773180159325</c:v>
                </c:pt>
              </c:numCache>
            </c:numRef>
          </c:val>
          <c:extLst>
            <c:ext xmlns:c16="http://schemas.microsoft.com/office/drawing/2014/chart" uri="{C3380CC4-5D6E-409C-BE32-E72D297353CC}">
              <c16:uniqueId val="{00000002-7CF9-4F91-A698-538A933330D6}"/>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Staat'!$J$71:$O$71</c:f>
              <c:numCache>
                <c:formatCode>General</c:formatCode>
                <c:ptCount val="6"/>
                <c:pt idx="0">
                  <c:v>3.1344165205573939</c:v>
                </c:pt>
                <c:pt idx="1">
                  <c:v>3.1344165205573939</c:v>
                </c:pt>
                <c:pt idx="2">
                  <c:v>3.1344165205573939</c:v>
                </c:pt>
                <c:pt idx="3">
                  <c:v>3.1344165205573939</c:v>
                </c:pt>
                <c:pt idx="4">
                  <c:v>3.1344165205573939</c:v>
                </c:pt>
                <c:pt idx="5">
                  <c:v>3.1344165205573939</c:v>
                </c:pt>
              </c:numCache>
            </c:numRef>
          </c:val>
          <c:smooth val="0"/>
          <c:extLst>
            <c:ext xmlns:c16="http://schemas.microsoft.com/office/drawing/2014/chart" uri="{C3380CC4-5D6E-409C-BE32-E72D297353CC}">
              <c16:uniqueId val="{00000003-7CF9-4F91-A698-538A933330D6}"/>
            </c:ext>
          </c:extLst>
        </c:ser>
        <c:ser>
          <c:idx val="2"/>
          <c:order val="4"/>
          <c:tx>
            <c:v>Durchschnitt West</c:v>
          </c:tx>
          <c:spPr>
            <a:ln w="15875" cap="rnd">
              <a:solidFill>
                <a:srgbClr val="0E2841">
                  <a:lumMod val="75000"/>
                  <a:lumOff val="25000"/>
                </a:srgbClr>
              </a:solidFill>
              <a:round/>
            </a:ln>
            <a:effectLst/>
          </c:spPr>
          <c:marker>
            <c:symbol val="none"/>
          </c:marker>
          <c:val>
            <c:numRef>
              <c:f>'Abb Staat'!$J$72:$Y$72</c:f>
              <c:numCache>
                <c:formatCode>General</c:formatCode>
                <c:ptCount val="16"/>
                <c:pt idx="6">
                  <c:v>2.4164174243284133</c:v>
                </c:pt>
                <c:pt idx="7">
                  <c:v>2.4164174243284133</c:v>
                </c:pt>
                <c:pt idx="8">
                  <c:v>2.4164174243284133</c:v>
                </c:pt>
                <c:pt idx="9">
                  <c:v>2.4164174243284133</c:v>
                </c:pt>
                <c:pt idx="10">
                  <c:v>2.4164174243284133</c:v>
                </c:pt>
                <c:pt idx="11">
                  <c:v>2.4164174243284133</c:v>
                </c:pt>
                <c:pt idx="12">
                  <c:v>2.4164174243284133</c:v>
                </c:pt>
                <c:pt idx="13">
                  <c:v>2.4164174243284133</c:v>
                </c:pt>
                <c:pt idx="14">
                  <c:v>2.4164174243284133</c:v>
                </c:pt>
                <c:pt idx="15">
                  <c:v>2.4164174243284133</c:v>
                </c:pt>
              </c:numCache>
            </c:numRef>
          </c:val>
          <c:smooth val="0"/>
          <c:extLst>
            <c:ext xmlns:c16="http://schemas.microsoft.com/office/drawing/2014/chart" uri="{C3380CC4-5D6E-409C-BE32-E72D297353CC}">
              <c16:uniqueId val="{00000004-7CF9-4F91-A698-538A933330D6}"/>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Staat'!$I$75</c:f>
          <c:strCache>
            <c:ptCount val="1"/>
            <c:pt idx="0">
              <c:v>originäre Steuerkraft je Einwohner (Gemeindesteuern mit harmonisierten Realsteuersätzen), Westdeutschland ohne Berlin=100, 2023, Länder/Gemeinden</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Staat'!$J$76:$N$76</c:f>
              <c:numCache>
                <c:formatCode>General</c:formatCode>
                <c:ptCount val="5"/>
                <c:pt idx="0">
                  <c:v>69.201649268656226</c:v>
                </c:pt>
                <c:pt idx="1">
                  <c:v>57.248098427390623</c:v>
                </c:pt>
                <c:pt idx="2">
                  <c:v>57.460113155800705</c:v>
                </c:pt>
                <c:pt idx="3">
                  <c:v>57.747831883804089</c:v>
                </c:pt>
                <c:pt idx="4">
                  <c:v>54.452156563970213</c:v>
                </c:pt>
              </c:numCache>
            </c:numRef>
          </c:val>
          <c:extLst>
            <c:ext xmlns:c16="http://schemas.microsoft.com/office/drawing/2014/chart" uri="{C3380CC4-5D6E-409C-BE32-E72D297353CC}">
              <c16:uniqueId val="{00000000-A670-474A-AE7C-A0E4485EDD97}"/>
            </c:ext>
          </c:extLst>
        </c:ser>
        <c:ser>
          <c:idx val="4"/>
          <c:order val="1"/>
          <c:spPr>
            <a:pattFill prst="wdUpDiag">
              <a:fgClr>
                <a:srgbClr val="FFC000"/>
              </a:fgClr>
              <a:bgClr>
                <a:srgbClr val="156082"/>
              </a:bgClr>
            </a:pattFill>
            <a:ln>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Staat'!$J$77:$O$77</c:f>
              <c:numCache>
                <c:formatCode>General</c:formatCode>
                <c:ptCount val="6"/>
                <c:pt idx="5">
                  <c:v>96.191998681211089</c:v>
                </c:pt>
              </c:numCache>
            </c:numRef>
          </c:val>
          <c:extLst>
            <c:ext xmlns:c16="http://schemas.microsoft.com/office/drawing/2014/chart" uri="{C3380CC4-5D6E-409C-BE32-E72D297353CC}">
              <c16:uniqueId val="{00000001-A670-474A-AE7C-A0E4485EDD97}"/>
            </c:ext>
          </c:extLst>
        </c:ser>
        <c:ser>
          <c:idx val="3"/>
          <c:order val="2"/>
          <c:spPr>
            <a:solidFill>
              <a:srgbClr val="156082"/>
            </a:solidFill>
            <a:ln>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Staat'!$J$78:$Y$78</c:f>
              <c:numCache>
                <c:formatCode>General</c:formatCode>
                <c:ptCount val="16"/>
                <c:pt idx="6">
                  <c:v>105.91497968208985</c:v>
                </c:pt>
                <c:pt idx="7">
                  <c:v>116.70380638460145</c:v>
                </c:pt>
                <c:pt idx="8">
                  <c:v>93.522348716136776</c:v>
                </c:pt>
                <c:pt idx="9">
                  <c:v>155.0649492021239</c:v>
                </c:pt>
                <c:pt idx="10">
                  <c:v>111.87323548774775</c:v>
                </c:pt>
                <c:pt idx="11">
                  <c:v>82.425654333545069</c:v>
                </c:pt>
                <c:pt idx="12">
                  <c:v>87.603544984771034</c:v>
                </c:pt>
                <c:pt idx="13">
                  <c:v>94.56486636011131</c:v>
                </c:pt>
                <c:pt idx="14">
                  <c:v>66.807337658957294</c:v>
                </c:pt>
                <c:pt idx="15">
                  <c:v>85.470722448657327</c:v>
                </c:pt>
              </c:numCache>
            </c:numRef>
          </c:val>
          <c:extLst>
            <c:ext xmlns:c16="http://schemas.microsoft.com/office/drawing/2014/chart" uri="{C3380CC4-5D6E-409C-BE32-E72D297353CC}">
              <c16:uniqueId val="{00000002-A670-474A-AE7C-A0E4485EDD97}"/>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Staat'!$J$79:$O$79</c:f>
              <c:numCache>
                <c:formatCode>General</c:formatCode>
                <c:ptCount val="6"/>
                <c:pt idx="0">
                  <c:v>67.851952723178272</c:v>
                </c:pt>
                <c:pt idx="1">
                  <c:v>67.851952723178272</c:v>
                </c:pt>
                <c:pt idx="2">
                  <c:v>67.851952723178272</c:v>
                </c:pt>
                <c:pt idx="3">
                  <c:v>67.851952723178272</c:v>
                </c:pt>
                <c:pt idx="4">
                  <c:v>67.851952723178272</c:v>
                </c:pt>
                <c:pt idx="5">
                  <c:v>67.851952723178272</c:v>
                </c:pt>
              </c:numCache>
            </c:numRef>
          </c:val>
          <c:smooth val="0"/>
          <c:extLst>
            <c:ext xmlns:c16="http://schemas.microsoft.com/office/drawing/2014/chart" uri="{C3380CC4-5D6E-409C-BE32-E72D297353CC}">
              <c16:uniqueId val="{00000003-A670-474A-AE7C-A0E4485EDD97}"/>
            </c:ext>
          </c:extLst>
        </c:ser>
        <c:ser>
          <c:idx val="2"/>
          <c:order val="4"/>
          <c:tx>
            <c:v>Durchschnitt West</c:v>
          </c:tx>
          <c:spPr>
            <a:ln w="15875" cap="rnd">
              <a:solidFill>
                <a:srgbClr val="156082"/>
              </a:solidFill>
              <a:round/>
            </a:ln>
            <a:effectLst/>
          </c:spPr>
          <c:marker>
            <c:symbol val="none"/>
          </c:marker>
          <c:val>
            <c:numRef>
              <c:f>'Abb Staat'!$J$80:$Y$80</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A670-474A-AE7C-A0E4485EDD97}"/>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Staat'!$I$83</c:f>
          <c:strCache>
            <c:ptCount val="1"/>
            <c:pt idx="0">
              <c:v>Öffentliche Verschuldung (Kern- und Extrahaushalte) in % des BIP, Land und Kommunen zusammen,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rgbClr val="0E2841">
                  <a:lumMod val="75000"/>
                  <a:lumOff val="25000"/>
                </a:srgbClr>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Staat'!$J$84:$N$84</c:f>
              <c:numCache>
                <c:formatCode>General</c:formatCode>
                <c:ptCount val="5"/>
                <c:pt idx="0">
                  <c:v>21.783028509199642</c:v>
                </c:pt>
                <c:pt idx="1">
                  <c:v>15.356213449136016</c:v>
                </c:pt>
                <c:pt idx="2">
                  <c:v>5.58239526102144</c:v>
                </c:pt>
                <c:pt idx="3">
                  <c:v>32.042068326269671</c:v>
                </c:pt>
                <c:pt idx="4">
                  <c:v>22.340058484486324</c:v>
                </c:pt>
              </c:numCache>
            </c:numRef>
          </c:val>
          <c:extLst>
            <c:ext xmlns:c16="http://schemas.microsoft.com/office/drawing/2014/chart" uri="{C3380CC4-5D6E-409C-BE32-E72D297353CC}">
              <c16:uniqueId val="{00000000-CB03-4AAD-874D-FF507DC6A093}"/>
            </c:ext>
          </c:extLst>
        </c:ser>
        <c:ser>
          <c:idx val="4"/>
          <c:order val="1"/>
          <c:spPr>
            <a:pattFill prst="wdUpDiag">
              <a:fgClr>
                <a:srgbClr val="FFC000"/>
              </a:fgClr>
              <a:bgClr>
                <a:srgbClr val="156082"/>
              </a:bgClr>
            </a:pattFill>
            <a:ln>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Staat'!$J$85:$O$85</c:f>
              <c:numCache>
                <c:formatCode>General</c:formatCode>
                <c:ptCount val="6"/>
                <c:pt idx="5">
                  <c:v>31.628782567027081</c:v>
                </c:pt>
              </c:numCache>
            </c:numRef>
          </c:val>
          <c:extLst>
            <c:ext xmlns:c16="http://schemas.microsoft.com/office/drawing/2014/chart" uri="{C3380CC4-5D6E-409C-BE32-E72D297353CC}">
              <c16:uniqueId val="{00000001-CB03-4AAD-874D-FF507DC6A093}"/>
            </c:ext>
          </c:extLst>
        </c:ser>
        <c:ser>
          <c:idx val="3"/>
          <c:order val="2"/>
          <c:spPr>
            <a:solidFill>
              <a:srgbClr val="156082"/>
            </a:solidFill>
            <a:ln>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Staat'!$J$86:$Y$86</c:f>
              <c:numCache>
                <c:formatCode>General</c:formatCode>
                <c:ptCount val="16"/>
                <c:pt idx="6">
                  <c:v>8.383949666558836</c:v>
                </c:pt>
                <c:pt idx="7">
                  <c:v>4.6769421803803617</c:v>
                </c:pt>
                <c:pt idx="8">
                  <c:v>58.047414387439012</c:v>
                </c:pt>
                <c:pt idx="9">
                  <c:v>21.132785056952983</c:v>
                </c:pt>
                <c:pt idx="10">
                  <c:v>16.426300820215157</c:v>
                </c:pt>
                <c:pt idx="11">
                  <c:v>20.450129922432296</c:v>
                </c:pt>
                <c:pt idx="12">
                  <c:v>27.500606475678168</c:v>
                </c:pt>
                <c:pt idx="13">
                  <c:v>21.694033858818671</c:v>
                </c:pt>
                <c:pt idx="14">
                  <c:v>37.848623759010081</c:v>
                </c:pt>
                <c:pt idx="15">
                  <c:v>30.362510705219098</c:v>
                </c:pt>
              </c:numCache>
            </c:numRef>
          </c:val>
          <c:extLst>
            <c:ext xmlns:c16="http://schemas.microsoft.com/office/drawing/2014/chart" uri="{C3380CC4-5D6E-409C-BE32-E72D297353CC}">
              <c16:uniqueId val="{00000002-CB03-4AAD-874D-FF507DC6A093}"/>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Staat'!$J$87:$O$87</c:f>
              <c:numCache>
                <c:formatCode>General</c:formatCode>
                <c:ptCount val="6"/>
                <c:pt idx="0">
                  <c:v>21.571602160580454</c:v>
                </c:pt>
                <c:pt idx="1">
                  <c:v>21.571602160580454</c:v>
                </c:pt>
                <c:pt idx="2">
                  <c:v>21.571602160580454</c:v>
                </c:pt>
                <c:pt idx="3">
                  <c:v>21.571602160580454</c:v>
                </c:pt>
                <c:pt idx="4">
                  <c:v>21.571602160580454</c:v>
                </c:pt>
                <c:pt idx="5">
                  <c:v>21.571602160580454</c:v>
                </c:pt>
              </c:numCache>
            </c:numRef>
          </c:val>
          <c:smooth val="0"/>
          <c:extLst>
            <c:ext xmlns:c16="http://schemas.microsoft.com/office/drawing/2014/chart" uri="{C3380CC4-5D6E-409C-BE32-E72D297353CC}">
              <c16:uniqueId val="{00000003-CB03-4AAD-874D-FF507DC6A093}"/>
            </c:ext>
          </c:extLst>
        </c:ser>
        <c:ser>
          <c:idx val="2"/>
          <c:order val="4"/>
          <c:tx>
            <c:v>Durchschnitt West</c:v>
          </c:tx>
          <c:spPr>
            <a:ln w="15875" cap="rnd">
              <a:solidFill>
                <a:srgbClr val="0E2841">
                  <a:lumMod val="75000"/>
                  <a:lumOff val="25000"/>
                </a:srgbClr>
              </a:solidFill>
              <a:round/>
            </a:ln>
            <a:effectLst/>
          </c:spPr>
          <c:marker>
            <c:symbol val="none"/>
          </c:marker>
          <c:val>
            <c:numRef>
              <c:f>'Abb Staat'!$J$88:$Y$88</c:f>
              <c:numCache>
                <c:formatCode>General</c:formatCode>
                <c:ptCount val="16"/>
                <c:pt idx="6">
                  <c:v>17.193443308606906</c:v>
                </c:pt>
                <c:pt idx="7">
                  <c:v>17.193443308606906</c:v>
                </c:pt>
                <c:pt idx="8">
                  <c:v>17.193443308606906</c:v>
                </c:pt>
                <c:pt idx="9">
                  <c:v>17.193443308606906</c:v>
                </c:pt>
                <c:pt idx="10">
                  <c:v>17.193443308606906</c:v>
                </c:pt>
                <c:pt idx="11">
                  <c:v>17.193443308606906</c:v>
                </c:pt>
                <c:pt idx="12">
                  <c:v>17.193443308606906</c:v>
                </c:pt>
                <c:pt idx="13">
                  <c:v>17.193443308606906</c:v>
                </c:pt>
                <c:pt idx="14">
                  <c:v>17.193443308606906</c:v>
                </c:pt>
                <c:pt idx="15">
                  <c:v>17.193443308606906</c:v>
                </c:pt>
              </c:numCache>
            </c:numRef>
          </c:val>
          <c:smooth val="0"/>
          <c:extLst>
            <c:ext xmlns:c16="http://schemas.microsoft.com/office/drawing/2014/chart" uri="{C3380CC4-5D6E-409C-BE32-E72D297353CC}">
              <c16:uniqueId val="{00000004-CB03-4AAD-874D-FF507DC6A093}"/>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Sonstiges'!$I$3</c:f>
          <c:strCache>
            <c:ptCount val="1"/>
            <c:pt idx="0">
              <c:v>Anzahl der Stiftungen 2023 je 100.000 Einwohner</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Sonstiges'!$J$1:$Y$1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Sonstiges'!$J$4:$N$4</c:f>
              <c:numCache>
                <c:formatCode>General</c:formatCode>
                <c:ptCount val="5"/>
                <c:pt idx="0">
                  <c:v>109.0245561323209</c:v>
                </c:pt>
                <c:pt idx="1">
                  <c:v>112.9582097597121</c:v>
                </c:pt>
                <c:pt idx="2">
                  <c:v>161.21101518906212</c:v>
                </c:pt>
                <c:pt idx="3">
                  <c:v>155.7100239701843</c:v>
                </c:pt>
                <c:pt idx="4">
                  <c:v>207.0986839349315</c:v>
                </c:pt>
              </c:numCache>
            </c:numRef>
          </c:val>
          <c:extLst>
            <c:ext xmlns:c16="http://schemas.microsoft.com/office/drawing/2014/chart" uri="{C3380CC4-5D6E-409C-BE32-E72D297353CC}">
              <c16:uniqueId val="{00000000-C76E-4DFF-BE6B-A360D1F71A76}"/>
            </c:ext>
          </c:extLst>
        </c:ser>
        <c:ser>
          <c:idx val="3"/>
          <c:order val="3"/>
          <c:spPr>
            <a:solidFill>
              <a:schemeClr val="accent1"/>
            </a:solidFill>
            <a:ln>
              <a:solidFill>
                <a:sysClr val="windowText" lastClr="000000"/>
              </a:solidFill>
            </a:ln>
            <a:effectLst/>
          </c:spPr>
          <c:invertIfNegative val="0"/>
          <c:cat>
            <c:strRef>
              <c:f>'Abb Sonstiges'!$J$1:$Y$1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Sonstiges'!$J$6:$Y$6</c:f>
              <c:numCache>
                <c:formatCode>General</c:formatCode>
                <c:ptCount val="16"/>
                <c:pt idx="6">
                  <c:v>328.83105643542007</c:v>
                </c:pt>
                <c:pt idx="7">
                  <c:v>332.78048993048026</c:v>
                </c:pt>
                <c:pt idx="8">
                  <c:v>511.41679887953228</c:v>
                </c:pt>
                <c:pt idx="9">
                  <c:v>791.10386867675777</c:v>
                </c:pt>
                <c:pt idx="10">
                  <c:v>431.46746549548118</c:v>
                </c:pt>
                <c:pt idx="11">
                  <c:v>318.85220077947645</c:v>
                </c:pt>
                <c:pt idx="12">
                  <c:v>274.81769792943692</c:v>
                </c:pt>
                <c:pt idx="13">
                  <c:v>341.03473442370051</c:v>
                </c:pt>
                <c:pt idx="14">
                  <c:v>187.20843041835045</c:v>
                </c:pt>
                <c:pt idx="15">
                  <c:v>268.96607884963612</c:v>
                </c:pt>
              </c:numCache>
            </c:numRef>
          </c:val>
          <c:extLst>
            <c:ext xmlns:c16="http://schemas.microsoft.com/office/drawing/2014/chart" uri="{C3380CC4-5D6E-409C-BE32-E72D297353CC}">
              <c16:uniqueId val="{00000001-C76E-4DFF-BE6B-A360D1F71A76}"/>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3-C76E-4DFF-BE6B-A360D1F71A76}"/>
              </c:ext>
            </c:extLst>
          </c:dPt>
          <c:cat>
            <c:strRef>
              <c:f>'Abb Sonstiges'!$J$1:$Y$1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Sonstiges'!$J$5:$O$5</c:f>
              <c:numCache>
                <c:formatCode>General</c:formatCode>
                <c:ptCount val="6"/>
                <c:pt idx="5">
                  <c:v>286.83425464354411</c:v>
                </c:pt>
              </c:numCache>
            </c:numRef>
          </c:val>
          <c:extLst>
            <c:ext xmlns:c16="http://schemas.microsoft.com/office/drawing/2014/chart" uri="{C3380CC4-5D6E-409C-BE32-E72D297353CC}">
              <c16:uniqueId val="{00000004-C76E-4DFF-BE6B-A360D1F71A76}"/>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Sonstiges'!$J$7:$O$7</c:f>
              <c:numCache>
                <c:formatCode>General</c:formatCode>
                <c:ptCount val="6"/>
                <c:pt idx="0">
                  <c:v>182.33466064007348</c:v>
                </c:pt>
                <c:pt idx="1">
                  <c:v>182.33466064007348</c:v>
                </c:pt>
                <c:pt idx="2">
                  <c:v>182.33466064007348</c:v>
                </c:pt>
                <c:pt idx="3">
                  <c:v>182.33466064007348</c:v>
                </c:pt>
                <c:pt idx="4">
                  <c:v>182.33466064007348</c:v>
                </c:pt>
                <c:pt idx="5">
                  <c:v>182.33466064007348</c:v>
                </c:pt>
              </c:numCache>
            </c:numRef>
          </c:val>
          <c:smooth val="0"/>
          <c:extLst>
            <c:ext xmlns:c16="http://schemas.microsoft.com/office/drawing/2014/chart" uri="{C3380CC4-5D6E-409C-BE32-E72D297353CC}">
              <c16:uniqueId val="{00000005-C76E-4DFF-BE6B-A360D1F71A76}"/>
            </c:ext>
          </c:extLst>
        </c:ser>
        <c:ser>
          <c:idx val="2"/>
          <c:order val="2"/>
          <c:tx>
            <c:v>Durchschnitt West</c:v>
          </c:tx>
          <c:spPr>
            <a:ln w="15875" cap="rnd">
              <a:solidFill>
                <a:schemeClr val="tx2">
                  <a:lumMod val="75000"/>
                  <a:lumOff val="25000"/>
                </a:schemeClr>
              </a:solidFill>
              <a:round/>
            </a:ln>
            <a:effectLst/>
          </c:spPr>
          <c:marker>
            <c:symbol val="none"/>
          </c:marker>
          <c:val>
            <c:numRef>
              <c:f>'Abb Sonstiges'!$J$8:$Y$8</c:f>
              <c:numCache>
                <c:formatCode>General</c:formatCode>
                <c:ptCount val="16"/>
                <c:pt idx="6">
                  <c:v>334.48730205166055</c:v>
                </c:pt>
                <c:pt idx="7">
                  <c:v>334.48730205166055</c:v>
                </c:pt>
                <c:pt idx="8">
                  <c:v>334.48730205166055</c:v>
                </c:pt>
                <c:pt idx="9">
                  <c:v>334.48730205166055</c:v>
                </c:pt>
                <c:pt idx="10">
                  <c:v>334.48730205166055</c:v>
                </c:pt>
                <c:pt idx="11">
                  <c:v>334.48730205166055</c:v>
                </c:pt>
                <c:pt idx="12">
                  <c:v>334.48730205166055</c:v>
                </c:pt>
                <c:pt idx="13">
                  <c:v>334.48730205166055</c:v>
                </c:pt>
                <c:pt idx="14">
                  <c:v>334.48730205166055</c:v>
                </c:pt>
                <c:pt idx="15">
                  <c:v>334.48730205166055</c:v>
                </c:pt>
              </c:numCache>
            </c:numRef>
          </c:val>
          <c:smooth val="0"/>
          <c:extLst>
            <c:ext xmlns:c16="http://schemas.microsoft.com/office/drawing/2014/chart" uri="{C3380CC4-5D6E-409C-BE32-E72D297353CC}">
              <c16:uniqueId val="{00000006-C76E-4DFF-BE6B-A360D1F71A76}"/>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Sonstiges'!$I$11</c:f>
          <c:strCache>
            <c:ptCount val="1"/>
            <c:pt idx="0">
              <c:v>Zweitstimmenanteile Bundestagswahl 2025: CDU/CSU</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1"/>
              </a:solidFill>
            </a:ln>
            <a:effectLst/>
          </c:spPr>
          <c:invertIfNegative val="0"/>
          <c:cat>
            <c:strRef>
              <c:f>'Abb Sonstiges'!$J$1:$Y$1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Sonstiges'!$J$12:$N$12</c:f>
              <c:numCache>
                <c:formatCode>General</c:formatCode>
                <c:ptCount val="5"/>
                <c:pt idx="0">
                  <c:v>18.092704715122217</c:v>
                </c:pt>
                <c:pt idx="1">
                  <c:v>17.817128555229807</c:v>
                </c:pt>
                <c:pt idx="2">
                  <c:v>19.740524881186438</c:v>
                </c:pt>
                <c:pt idx="3">
                  <c:v>19.182576874099428</c:v>
                </c:pt>
                <c:pt idx="4">
                  <c:v>18.582724142097632</c:v>
                </c:pt>
              </c:numCache>
            </c:numRef>
          </c:val>
          <c:extLst>
            <c:ext xmlns:c16="http://schemas.microsoft.com/office/drawing/2014/chart" uri="{C3380CC4-5D6E-409C-BE32-E72D297353CC}">
              <c16:uniqueId val="{00000000-DC52-4525-93C9-C227AA0EC9D8}"/>
            </c:ext>
          </c:extLst>
        </c:ser>
        <c:ser>
          <c:idx val="3"/>
          <c:order val="3"/>
          <c:spPr>
            <a:solidFill>
              <a:schemeClr val="accent1"/>
            </a:solidFill>
            <a:ln>
              <a:solidFill>
                <a:schemeClr val="tx1"/>
              </a:solidFill>
            </a:ln>
            <a:effectLst/>
          </c:spPr>
          <c:invertIfNegative val="0"/>
          <c:cat>
            <c:strRef>
              <c:f>'Abb Sonstiges'!$J$1:$Y$1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Sonstiges'!$J$14:$Y$14</c:f>
              <c:numCache>
                <c:formatCode>General</c:formatCode>
                <c:ptCount val="16"/>
                <c:pt idx="6">
                  <c:v>31.604198930456356</c:v>
                </c:pt>
                <c:pt idx="7">
                  <c:v>37.180229837881178</c:v>
                </c:pt>
                <c:pt idx="8">
                  <c:v>20.551835431406783</c:v>
                </c:pt>
                <c:pt idx="9">
                  <c:v>20.747020906256573</c:v>
                </c:pt>
                <c:pt idx="10">
                  <c:v>28.871542216142942</c:v>
                </c:pt>
                <c:pt idx="11">
                  <c:v>28.122103882970155</c:v>
                </c:pt>
                <c:pt idx="12">
                  <c:v>30.121476697902573</c:v>
                </c:pt>
                <c:pt idx="13">
                  <c:v>30.641148456427313</c:v>
                </c:pt>
                <c:pt idx="14">
                  <c:v>26.864569142754235</c:v>
                </c:pt>
                <c:pt idx="15">
                  <c:v>27.575671341299625</c:v>
                </c:pt>
              </c:numCache>
            </c:numRef>
          </c:val>
          <c:extLst>
            <c:ext xmlns:c16="http://schemas.microsoft.com/office/drawing/2014/chart" uri="{C3380CC4-5D6E-409C-BE32-E72D297353CC}">
              <c16:uniqueId val="{00000001-DC52-4525-93C9-C227AA0EC9D8}"/>
            </c:ext>
          </c:extLst>
        </c:ser>
        <c:ser>
          <c:idx val="4"/>
          <c:order val="4"/>
          <c:spPr>
            <a:pattFill prst="wdUpDiag">
              <a:fgClr>
                <a:srgbClr val="FFC000"/>
              </a:fgClr>
              <a:bgClr>
                <a:schemeClr val="accent1"/>
              </a:bgClr>
            </a:pattFill>
            <a:ln>
              <a:solidFill>
                <a:schemeClr val="tx1"/>
              </a:solidFill>
            </a:ln>
            <a:effectLst/>
          </c:spPr>
          <c:invertIfNegative val="0"/>
          <c:cat>
            <c:strRef>
              <c:f>'Abb Sonstiges'!$J$1:$Y$1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Sonstiges'!$J$13:$O$13</c:f>
              <c:numCache>
                <c:formatCode>General</c:formatCode>
                <c:ptCount val="6"/>
                <c:pt idx="5">
                  <c:v>18.265861619167257</c:v>
                </c:pt>
              </c:numCache>
            </c:numRef>
          </c:val>
          <c:extLst>
            <c:ext xmlns:c16="http://schemas.microsoft.com/office/drawing/2014/chart" uri="{C3380CC4-5D6E-409C-BE32-E72D297353CC}">
              <c16:uniqueId val="{00000002-DC52-4525-93C9-C227AA0EC9D8}"/>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Sonstiges'!$J$15:$O$15</c:f>
              <c:numCache>
                <c:formatCode>General</c:formatCode>
                <c:ptCount val="6"/>
                <c:pt idx="0">
                  <c:v>18.742173217422664</c:v>
                </c:pt>
                <c:pt idx="1">
                  <c:v>18.742173217422664</c:v>
                </c:pt>
                <c:pt idx="2">
                  <c:v>18.742173217422664</c:v>
                </c:pt>
                <c:pt idx="3">
                  <c:v>18.742173217422664</c:v>
                </c:pt>
                <c:pt idx="4">
                  <c:v>18.742173217422664</c:v>
                </c:pt>
                <c:pt idx="5">
                  <c:v>18.742173217422664</c:v>
                </c:pt>
              </c:numCache>
            </c:numRef>
          </c:val>
          <c:smooth val="0"/>
          <c:extLst>
            <c:ext xmlns:c16="http://schemas.microsoft.com/office/drawing/2014/chart" uri="{C3380CC4-5D6E-409C-BE32-E72D297353CC}">
              <c16:uniqueId val="{00000003-DC52-4525-93C9-C227AA0EC9D8}"/>
            </c:ext>
          </c:extLst>
        </c:ser>
        <c:ser>
          <c:idx val="2"/>
          <c:order val="2"/>
          <c:tx>
            <c:v>Durchschnitt West</c:v>
          </c:tx>
          <c:spPr>
            <a:ln w="15875" cap="rnd">
              <a:solidFill>
                <a:schemeClr val="tx2">
                  <a:lumMod val="75000"/>
                  <a:lumOff val="25000"/>
                </a:schemeClr>
              </a:solidFill>
              <a:round/>
            </a:ln>
            <a:effectLst/>
          </c:spPr>
          <c:marker>
            <c:symbol val="none"/>
          </c:marker>
          <c:val>
            <c:numRef>
              <c:f>'Abb Sonstiges'!$J$16:$Y$16</c:f>
              <c:numCache>
                <c:formatCode>General</c:formatCode>
                <c:ptCount val="16"/>
                <c:pt idx="6">
                  <c:v>30.940579419491073</c:v>
                </c:pt>
                <c:pt idx="7">
                  <c:v>30.940579419491073</c:v>
                </c:pt>
                <c:pt idx="8">
                  <c:v>30.940579419491073</c:v>
                </c:pt>
                <c:pt idx="9">
                  <c:v>30.940579419491073</c:v>
                </c:pt>
                <c:pt idx="10">
                  <c:v>30.940579419491073</c:v>
                </c:pt>
                <c:pt idx="11">
                  <c:v>30.940579419491073</c:v>
                </c:pt>
                <c:pt idx="12">
                  <c:v>30.940579419491073</c:v>
                </c:pt>
                <c:pt idx="13">
                  <c:v>30.940579419491073</c:v>
                </c:pt>
                <c:pt idx="14">
                  <c:v>30.940579419491073</c:v>
                </c:pt>
                <c:pt idx="15">
                  <c:v>30.940579419491073</c:v>
                </c:pt>
              </c:numCache>
            </c:numRef>
          </c:val>
          <c:smooth val="0"/>
          <c:extLst>
            <c:ext xmlns:c16="http://schemas.microsoft.com/office/drawing/2014/chart" uri="{C3380CC4-5D6E-409C-BE32-E72D297353CC}">
              <c16:uniqueId val="{00000004-DC52-4525-93C9-C227AA0EC9D8}"/>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Sonstiges'!$I$19</c:f>
          <c:strCache>
            <c:ptCount val="1"/>
            <c:pt idx="0">
              <c:v>Zweitstimmenanteile Bundestagswahl 2025: SPD</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rgbClr val="0E2841"/>
              </a:solidFill>
            </a:ln>
            <a:effectLst/>
          </c:spPr>
          <c:invertIfNegative val="0"/>
          <c:cat>
            <c:strRef>
              <c:f>'Abb Sonstiges'!$J$1:$Y$1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Sonstiges'!$J$20:$N$20</c:f>
              <c:numCache>
                <c:formatCode>General</c:formatCode>
                <c:ptCount val="5"/>
                <c:pt idx="0">
                  <c:v>14.812382158367013</c:v>
                </c:pt>
                <c:pt idx="1">
                  <c:v>12.405188975776554</c:v>
                </c:pt>
                <c:pt idx="2">
                  <c:v>8.4505902150241372</c:v>
                </c:pt>
                <c:pt idx="3">
                  <c:v>10.957124879145235</c:v>
                </c:pt>
                <c:pt idx="4">
                  <c:v>8.7538514983083608</c:v>
                </c:pt>
              </c:numCache>
            </c:numRef>
          </c:val>
          <c:extLst>
            <c:ext xmlns:c16="http://schemas.microsoft.com/office/drawing/2014/chart" uri="{C3380CC4-5D6E-409C-BE32-E72D297353CC}">
              <c16:uniqueId val="{00000000-4C95-4931-843C-0EDF8BCAECFE}"/>
            </c:ext>
          </c:extLst>
        </c:ser>
        <c:ser>
          <c:idx val="3"/>
          <c:order val="3"/>
          <c:spPr>
            <a:solidFill>
              <a:srgbClr val="156082"/>
            </a:solidFill>
            <a:ln>
              <a:solidFill>
                <a:srgbClr val="0E2841"/>
              </a:solidFill>
            </a:ln>
            <a:effectLst/>
          </c:spPr>
          <c:invertIfNegative val="0"/>
          <c:cat>
            <c:strRef>
              <c:f>'Abb Sonstiges'!$J$1:$Y$1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Sonstiges'!$J$22:$Y$22</c:f>
              <c:numCache>
                <c:formatCode>General</c:formatCode>
                <c:ptCount val="16"/>
                <c:pt idx="6">
                  <c:v>14.153988709917703</c:v>
                </c:pt>
                <c:pt idx="7">
                  <c:v>11.548780276701589</c:v>
                </c:pt>
                <c:pt idx="8">
                  <c:v>23.145042727189193</c:v>
                </c:pt>
                <c:pt idx="9">
                  <c:v>22.736749488341847</c:v>
                </c:pt>
                <c:pt idx="10">
                  <c:v>18.361923507205304</c:v>
                </c:pt>
                <c:pt idx="11">
                  <c:v>22.999914661749482</c:v>
                </c:pt>
                <c:pt idx="12">
                  <c:v>20.030468926198356</c:v>
                </c:pt>
                <c:pt idx="13">
                  <c:v>18.639736895322915</c:v>
                </c:pt>
                <c:pt idx="14">
                  <c:v>21.866094847121087</c:v>
                </c:pt>
                <c:pt idx="15">
                  <c:v>18.752396935114536</c:v>
                </c:pt>
              </c:numCache>
            </c:numRef>
          </c:val>
          <c:extLst>
            <c:ext xmlns:c16="http://schemas.microsoft.com/office/drawing/2014/chart" uri="{C3380CC4-5D6E-409C-BE32-E72D297353CC}">
              <c16:uniqueId val="{00000001-4C95-4931-843C-0EDF8BCAECFE}"/>
            </c:ext>
          </c:extLst>
        </c:ser>
        <c:ser>
          <c:idx val="4"/>
          <c:order val="4"/>
          <c:spPr>
            <a:pattFill prst="wdUpDiag">
              <a:fgClr>
                <a:srgbClr val="FFC000"/>
              </a:fgClr>
              <a:bgClr>
                <a:srgbClr val="156082"/>
              </a:bgClr>
            </a:pattFill>
            <a:ln>
              <a:solidFill>
                <a:srgbClr val="0E2841"/>
              </a:solidFill>
            </a:ln>
            <a:effectLst/>
          </c:spPr>
          <c:invertIfNegative val="0"/>
          <c:cat>
            <c:strRef>
              <c:f>'Abb Sonstiges'!$J$1:$Y$1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Sonstiges'!$J$21:$O$21</c:f>
              <c:numCache>
                <c:formatCode>General</c:formatCode>
                <c:ptCount val="6"/>
                <c:pt idx="5">
                  <c:v>15.141164576336999</c:v>
                </c:pt>
              </c:numCache>
            </c:numRef>
          </c:val>
          <c:extLst>
            <c:ext xmlns:c16="http://schemas.microsoft.com/office/drawing/2014/chart" uri="{C3380CC4-5D6E-409C-BE32-E72D297353CC}">
              <c16:uniqueId val="{00000002-4C95-4931-843C-0EDF8BCAECFE}"/>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Sonstiges'!$J$23:$O$23</c:f>
              <c:numCache>
                <c:formatCode>General</c:formatCode>
                <c:ptCount val="6"/>
                <c:pt idx="0">
                  <c:v>11.630119175234034</c:v>
                </c:pt>
                <c:pt idx="1">
                  <c:v>11.630119175234034</c:v>
                </c:pt>
                <c:pt idx="2">
                  <c:v>11.630119175234034</c:v>
                </c:pt>
                <c:pt idx="3">
                  <c:v>11.630119175234034</c:v>
                </c:pt>
                <c:pt idx="4">
                  <c:v>11.630119175234034</c:v>
                </c:pt>
                <c:pt idx="5">
                  <c:v>11.630119175234034</c:v>
                </c:pt>
              </c:numCache>
            </c:numRef>
          </c:val>
          <c:smooth val="0"/>
          <c:extLst>
            <c:ext xmlns:c16="http://schemas.microsoft.com/office/drawing/2014/chart" uri="{C3380CC4-5D6E-409C-BE32-E72D297353CC}">
              <c16:uniqueId val="{00000003-4C95-4931-843C-0EDF8BCAECFE}"/>
            </c:ext>
          </c:extLst>
        </c:ser>
        <c:ser>
          <c:idx val="2"/>
          <c:order val="2"/>
          <c:tx>
            <c:v>Durchschnitt West</c:v>
          </c:tx>
          <c:spPr>
            <a:ln w="15875" cap="rnd">
              <a:solidFill>
                <a:srgbClr val="0E2841">
                  <a:lumMod val="75000"/>
                  <a:lumOff val="25000"/>
                </a:srgbClr>
              </a:solidFill>
              <a:round/>
            </a:ln>
            <a:effectLst/>
          </c:spPr>
          <c:marker>
            <c:symbol val="none"/>
          </c:marker>
          <c:val>
            <c:numRef>
              <c:f>'Abb Sonstiges'!$J$24:$Y$24</c:f>
              <c:numCache>
                <c:formatCode>General</c:formatCode>
                <c:ptCount val="16"/>
                <c:pt idx="6">
                  <c:v>17.596972466400896</c:v>
                </c:pt>
                <c:pt idx="7">
                  <c:v>17.596972466400896</c:v>
                </c:pt>
                <c:pt idx="8">
                  <c:v>17.596972466400896</c:v>
                </c:pt>
                <c:pt idx="9">
                  <c:v>17.596972466400896</c:v>
                </c:pt>
                <c:pt idx="10">
                  <c:v>17.596972466400896</c:v>
                </c:pt>
                <c:pt idx="11">
                  <c:v>17.596972466400896</c:v>
                </c:pt>
                <c:pt idx="12">
                  <c:v>17.596972466400896</c:v>
                </c:pt>
                <c:pt idx="13">
                  <c:v>17.596972466400896</c:v>
                </c:pt>
                <c:pt idx="14">
                  <c:v>17.596972466400896</c:v>
                </c:pt>
                <c:pt idx="15">
                  <c:v>17.596972466400896</c:v>
                </c:pt>
              </c:numCache>
            </c:numRef>
          </c:val>
          <c:smooth val="0"/>
          <c:extLst>
            <c:ext xmlns:c16="http://schemas.microsoft.com/office/drawing/2014/chart" uri="{C3380CC4-5D6E-409C-BE32-E72D297353CC}">
              <c16:uniqueId val="{00000004-4C95-4931-843C-0EDF8BCAECFE}"/>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Sonstiges'!$I$27</c:f>
          <c:strCache>
            <c:ptCount val="1"/>
            <c:pt idx="0">
              <c:v>Zweitstimmenanteile Bundestagswahl 2025: GRÜNE</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4995670995670995"/>
          <c:w val="0.88043526450689269"/>
          <c:h val="0.51249139312131442"/>
        </c:manualLayout>
      </c:layout>
      <c:barChart>
        <c:barDir val="col"/>
        <c:grouping val="clustered"/>
        <c:varyColors val="0"/>
        <c:ser>
          <c:idx val="0"/>
          <c:order val="0"/>
          <c:spPr>
            <a:solidFill>
              <a:srgbClr val="FFC000"/>
            </a:solidFill>
            <a:ln>
              <a:solidFill>
                <a:schemeClr val="tx2"/>
              </a:solidFill>
            </a:ln>
            <a:effectLst/>
          </c:spPr>
          <c:invertIfNegative val="0"/>
          <c:cat>
            <c:strRef>
              <c:f>'Abb Sonstiges'!$J$1:$Y$1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Sonstiges'!$J$28:$N$28</c:f>
              <c:numCache>
                <c:formatCode>General</c:formatCode>
                <c:ptCount val="5"/>
                <c:pt idx="0">
                  <c:v>6.5923325996243634</c:v>
                </c:pt>
                <c:pt idx="1">
                  <c:v>5.3580835884148907</c:v>
                </c:pt>
                <c:pt idx="2">
                  <c:v>6.5096054907198555</c:v>
                </c:pt>
                <c:pt idx="3">
                  <c:v>4.417470682671464</c:v>
                </c:pt>
                <c:pt idx="4">
                  <c:v>4.2364215804736585</c:v>
                </c:pt>
              </c:numCache>
            </c:numRef>
          </c:val>
          <c:extLst>
            <c:ext xmlns:c16="http://schemas.microsoft.com/office/drawing/2014/chart" uri="{C3380CC4-5D6E-409C-BE32-E72D297353CC}">
              <c16:uniqueId val="{00000000-153C-42EA-BA9A-758FFC678F10}"/>
            </c:ext>
          </c:extLst>
        </c:ser>
        <c:ser>
          <c:idx val="3"/>
          <c:order val="3"/>
          <c:spPr>
            <a:solidFill>
              <a:srgbClr val="156082"/>
            </a:solidFill>
            <a:ln w="15875">
              <a:solidFill>
                <a:sysClr val="windowText" lastClr="000000"/>
              </a:solidFill>
            </a:ln>
            <a:effectLst/>
          </c:spPr>
          <c:invertIfNegative val="0"/>
          <c:cat>
            <c:strRef>
              <c:f>'Abb Sonstiges'!$J$1:$Y$1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Sonstiges'!$J$30:$Y$30</c:f>
              <c:numCache>
                <c:formatCode>General</c:formatCode>
                <c:ptCount val="16"/>
                <c:pt idx="6">
                  <c:v>13.633673585409003</c:v>
                </c:pt>
                <c:pt idx="7">
                  <c:v>12.00989105191711</c:v>
                </c:pt>
                <c:pt idx="8">
                  <c:v>15.586235413029495</c:v>
                </c:pt>
                <c:pt idx="9">
                  <c:v>19.291233909068303</c:v>
                </c:pt>
                <c:pt idx="10">
                  <c:v>12.609073752092389</c:v>
                </c:pt>
                <c:pt idx="11">
                  <c:v>11.501622224313586</c:v>
                </c:pt>
                <c:pt idx="12">
                  <c:v>12.358772936008606</c:v>
                </c:pt>
                <c:pt idx="13">
                  <c:v>10.34778222963811</c:v>
                </c:pt>
                <c:pt idx="14">
                  <c:v>7.2318386988659764</c:v>
                </c:pt>
                <c:pt idx="15">
                  <c:v>14.889481676910435</c:v>
                </c:pt>
              </c:numCache>
            </c:numRef>
          </c:val>
          <c:extLst>
            <c:ext xmlns:c16="http://schemas.microsoft.com/office/drawing/2014/chart" uri="{C3380CC4-5D6E-409C-BE32-E72D297353CC}">
              <c16:uniqueId val="{00000001-153C-42EA-BA9A-758FFC678F10}"/>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cat>
            <c:strRef>
              <c:f>'Abb Sonstiges'!$J$1:$Y$1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Sonstiges'!$J$29:$O$29</c:f>
              <c:numCache>
                <c:formatCode>General</c:formatCode>
                <c:ptCount val="6"/>
                <c:pt idx="5">
                  <c:v>16.826337384388978</c:v>
                </c:pt>
              </c:numCache>
            </c:numRef>
          </c:val>
          <c:extLst>
            <c:ext xmlns:c16="http://schemas.microsoft.com/office/drawing/2014/chart" uri="{C3380CC4-5D6E-409C-BE32-E72D297353CC}">
              <c16:uniqueId val="{00000002-153C-42EA-BA9A-758FFC678F10}"/>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Sonstiges'!$J$31:$O$31</c:f>
              <c:numCache>
                <c:formatCode>General</c:formatCode>
                <c:ptCount val="6"/>
                <c:pt idx="0">
                  <c:v>7.8564296733316459</c:v>
                </c:pt>
                <c:pt idx="1">
                  <c:v>7.8564296733316459</c:v>
                </c:pt>
                <c:pt idx="2">
                  <c:v>7.8564296733316459</c:v>
                </c:pt>
                <c:pt idx="3">
                  <c:v>7.8564296733316459</c:v>
                </c:pt>
                <c:pt idx="4">
                  <c:v>7.8564296733316459</c:v>
                </c:pt>
                <c:pt idx="5">
                  <c:v>7.8564296733316459</c:v>
                </c:pt>
              </c:numCache>
            </c:numRef>
          </c:val>
          <c:smooth val="0"/>
          <c:extLst>
            <c:ext xmlns:c16="http://schemas.microsoft.com/office/drawing/2014/chart" uri="{C3380CC4-5D6E-409C-BE32-E72D297353CC}">
              <c16:uniqueId val="{00000003-153C-42EA-BA9A-758FFC678F10}"/>
            </c:ext>
          </c:extLst>
        </c:ser>
        <c:ser>
          <c:idx val="2"/>
          <c:order val="2"/>
          <c:tx>
            <c:v>Durchschnitt West</c:v>
          </c:tx>
          <c:spPr>
            <a:ln w="15875" cap="rnd">
              <a:solidFill>
                <a:srgbClr val="0E2841">
                  <a:lumMod val="75000"/>
                  <a:lumOff val="25000"/>
                </a:srgbClr>
              </a:solidFill>
              <a:round/>
            </a:ln>
            <a:effectLst/>
          </c:spPr>
          <c:marker>
            <c:symbol val="none"/>
          </c:marker>
          <c:val>
            <c:numRef>
              <c:f>'Abb Sonstiges'!$J$32:$Y$32</c:f>
              <c:numCache>
                <c:formatCode>General</c:formatCode>
                <c:ptCount val="16"/>
                <c:pt idx="6">
                  <c:v>12.534033019535171</c:v>
                </c:pt>
                <c:pt idx="7">
                  <c:v>12.534033019535171</c:v>
                </c:pt>
                <c:pt idx="8">
                  <c:v>12.534033019535171</c:v>
                </c:pt>
                <c:pt idx="9">
                  <c:v>12.534033019535171</c:v>
                </c:pt>
                <c:pt idx="10">
                  <c:v>12.534033019535171</c:v>
                </c:pt>
                <c:pt idx="11">
                  <c:v>12.534033019535171</c:v>
                </c:pt>
                <c:pt idx="12">
                  <c:v>12.534033019535171</c:v>
                </c:pt>
                <c:pt idx="13">
                  <c:v>12.534033019535171</c:v>
                </c:pt>
                <c:pt idx="14">
                  <c:v>12.534033019535171</c:v>
                </c:pt>
                <c:pt idx="15">
                  <c:v>12.534033019535171</c:v>
                </c:pt>
              </c:numCache>
            </c:numRef>
          </c:val>
          <c:smooth val="0"/>
          <c:extLst>
            <c:ext xmlns:c16="http://schemas.microsoft.com/office/drawing/2014/chart" uri="{C3380CC4-5D6E-409C-BE32-E72D297353CC}">
              <c16:uniqueId val="{00000004-153C-42EA-BA9A-758FFC678F10}"/>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Investitionen'!$I$37</c:f>
          <c:strCache>
            <c:ptCount val="1"/>
            <c:pt idx="0">
              <c:v>Modernitätsgrad des Kapitalstocks (Nettoanlagevermögen in % des Bruttoanlagevermögens), zu Wiederbeschaffungspreisen, 2021</c:v>
            </c:pt>
          </c:strCache>
        </c:strRef>
      </c:tx>
      <c:layout>
        <c:manualLayout>
          <c:xMode val="edge"/>
          <c:yMode val="edge"/>
          <c:x val="0.10163483963331563"/>
          <c:y val="1.7316017316017316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7593073593073594"/>
          <c:w val="0.88043526450689269"/>
          <c:h val="0.49084637147629273"/>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Investitionen'!$J$1:$Y$1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Investitionen'!$J$38:$N$38</c:f>
              <c:numCache>
                <c:formatCode>0</c:formatCode>
                <c:ptCount val="5"/>
                <c:pt idx="0">
                  <c:v>60.166018124526801</c:v>
                </c:pt>
                <c:pt idx="1">
                  <c:v>57.853446400006511</c:v>
                </c:pt>
                <c:pt idx="2">
                  <c:v>57.405005167909643</c:v>
                </c:pt>
                <c:pt idx="3">
                  <c:v>56.037139198294504</c:v>
                </c:pt>
                <c:pt idx="4">
                  <c:v>56.967801222720738</c:v>
                </c:pt>
              </c:numCache>
            </c:numRef>
          </c:val>
          <c:extLst>
            <c:ext xmlns:c16="http://schemas.microsoft.com/office/drawing/2014/chart" uri="{C3380CC4-5D6E-409C-BE32-E72D297353CC}">
              <c16:uniqueId val="{00000000-A83A-4120-AE1C-6DF34AC1A43E}"/>
            </c:ext>
          </c:extLst>
        </c:ser>
        <c:ser>
          <c:idx val="3"/>
          <c:order val="3"/>
          <c:spPr>
            <a:solidFill>
              <a:srgbClr val="156082"/>
            </a:solidFill>
            <a:ln>
              <a:solidFill>
                <a:sysClr val="windowText" lastClr="000000"/>
              </a:solidFill>
            </a:ln>
            <a:effectLst/>
          </c:spPr>
          <c:invertIfNegative val="0"/>
          <c:cat>
            <c:strRef>
              <c:f>'Abb Investitionen'!$J$1:$Y$1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Investitionen'!$J$40:$Y$40</c:f>
              <c:numCache>
                <c:formatCode>General</c:formatCode>
                <c:ptCount val="16"/>
                <c:pt idx="6">
                  <c:v>54.797928539856912</c:v>
                </c:pt>
                <c:pt idx="7">
                  <c:v>56.032664594346073</c:v>
                </c:pt>
                <c:pt idx="8">
                  <c:v>49.102559892548449</c:v>
                </c:pt>
                <c:pt idx="9">
                  <c:v>53.92507852801004</c:v>
                </c:pt>
                <c:pt idx="10">
                  <c:v>53.259005089514211</c:v>
                </c:pt>
                <c:pt idx="11">
                  <c:v>53.60644391261232</c:v>
                </c:pt>
                <c:pt idx="12">
                  <c:v>52.063323517800256</c:v>
                </c:pt>
                <c:pt idx="13">
                  <c:v>54.222358412077618</c:v>
                </c:pt>
                <c:pt idx="14">
                  <c:v>50.559526949641864</c:v>
                </c:pt>
                <c:pt idx="15">
                  <c:v>53.538562110094112</c:v>
                </c:pt>
              </c:numCache>
            </c:numRef>
          </c:val>
          <c:extLst>
            <c:ext xmlns:c16="http://schemas.microsoft.com/office/drawing/2014/chart" uri="{C3380CC4-5D6E-409C-BE32-E72D297353CC}">
              <c16:uniqueId val="{00000001-A83A-4120-AE1C-6DF34AC1A43E}"/>
            </c:ext>
          </c:extLst>
        </c:ser>
        <c:ser>
          <c:idx val="4"/>
          <c:order val="4"/>
          <c:spPr>
            <a:pattFill prst="wdUpDiag">
              <a:fgClr>
                <a:srgbClr val="FFC000"/>
              </a:fgClr>
              <a:bgClr>
                <a:srgbClr val="156082"/>
              </a:bgClr>
            </a:pattFill>
            <a:ln>
              <a:solidFill>
                <a:sysClr val="windowText" lastClr="000000"/>
              </a:solidFill>
            </a:ln>
            <a:effectLst/>
          </c:spPr>
          <c:invertIfNegative val="0"/>
          <c:cat>
            <c:strRef>
              <c:f>'Abb Investitionen'!$J$1:$Y$1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Investitionen'!$J$39:$O$39</c:f>
              <c:numCache>
                <c:formatCode>General</c:formatCode>
                <c:ptCount val="6"/>
                <c:pt idx="5">
                  <c:v>54.390153889524569</c:v>
                </c:pt>
              </c:numCache>
            </c:numRef>
          </c:val>
          <c:extLst>
            <c:ext xmlns:c16="http://schemas.microsoft.com/office/drawing/2014/chart" uri="{C3380CC4-5D6E-409C-BE32-E72D297353CC}">
              <c16:uniqueId val="{00000002-A83A-4120-AE1C-6DF34AC1A43E}"/>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28575" cap="rnd">
              <a:solidFill>
                <a:schemeClr val="accent2"/>
              </a:solidFill>
              <a:round/>
            </a:ln>
            <a:effectLst/>
          </c:spPr>
          <c:marker>
            <c:symbol val="none"/>
          </c:marker>
          <c:val>
            <c:numRef>
              <c:f>'Abb Investitionen'!$J$41:$O$41</c:f>
              <c:numCache>
                <c:formatCode>General</c:formatCode>
                <c:ptCount val="6"/>
                <c:pt idx="0">
                  <c:v>56.928955454969476</c:v>
                </c:pt>
                <c:pt idx="1">
                  <c:v>56.928955454969476</c:v>
                </c:pt>
                <c:pt idx="2">
                  <c:v>56.928955454969476</c:v>
                </c:pt>
                <c:pt idx="3">
                  <c:v>56.928955454969476</c:v>
                </c:pt>
                <c:pt idx="4">
                  <c:v>56.928955454969476</c:v>
                </c:pt>
                <c:pt idx="5">
                  <c:v>56.928955454969476</c:v>
                </c:pt>
              </c:numCache>
            </c:numRef>
          </c:val>
          <c:smooth val="0"/>
          <c:extLst>
            <c:ext xmlns:c16="http://schemas.microsoft.com/office/drawing/2014/chart" uri="{C3380CC4-5D6E-409C-BE32-E72D297353CC}">
              <c16:uniqueId val="{00000003-A83A-4120-AE1C-6DF34AC1A43E}"/>
            </c:ext>
          </c:extLst>
        </c:ser>
        <c:ser>
          <c:idx val="2"/>
          <c:order val="2"/>
          <c:tx>
            <c:v>Durchschnitt West</c:v>
          </c:tx>
          <c:spPr>
            <a:ln w="28575" cap="rnd">
              <a:solidFill>
                <a:schemeClr val="accent3"/>
              </a:solidFill>
              <a:round/>
            </a:ln>
            <a:effectLst/>
          </c:spPr>
          <c:marker>
            <c:symbol val="none"/>
          </c:marker>
          <c:val>
            <c:numRef>
              <c:f>'Abb Investitionen'!$J$42:$Y$42</c:f>
              <c:numCache>
                <c:formatCode>General</c:formatCode>
                <c:ptCount val="16"/>
                <c:pt idx="6">
                  <c:v>54.006038184757202</c:v>
                </c:pt>
                <c:pt idx="7">
                  <c:v>54.006038184757202</c:v>
                </c:pt>
                <c:pt idx="8">
                  <c:v>54.006038184757202</c:v>
                </c:pt>
                <c:pt idx="9">
                  <c:v>54.006038184757202</c:v>
                </c:pt>
                <c:pt idx="10">
                  <c:v>54.006038184757202</c:v>
                </c:pt>
                <c:pt idx="11">
                  <c:v>54.006038184757202</c:v>
                </c:pt>
                <c:pt idx="12">
                  <c:v>54.006038184757202</c:v>
                </c:pt>
                <c:pt idx="13">
                  <c:v>54.006038184757202</c:v>
                </c:pt>
                <c:pt idx="14">
                  <c:v>54.006038184757202</c:v>
                </c:pt>
                <c:pt idx="15">
                  <c:v>54.006038184757202</c:v>
                </c:pt>
              </c:numCache>
            </c:numRef>
          </c:val>
          <c:smooth val="0"/>
          <c:extLst>
            <c:ext xmlns:c16="http://schemas.microsoft.com/office/drawing/2014/chart" uri="{C3380CC4-5D6E-409C-BE32-E72D297353CC}">
              <c16:uniqueId val="{00000004-A83A-4120-AE1C-6DF34AC1A43E}"/>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Sonstiges'!$I$35</c:f>
          <c:strCache>
            <c:ptCount val="1"/>
            <c:pt idx="0">
              <c:v>Zweitstimmenanteile Bundestagswahl 2025: FDP</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Sonstiges'!$J$1:$Y$1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Sonstiges'!$J$36:$N$36</c:f>
              <c:numCache>
                <c:formatCode>General</c:formatCode>
                <c:ptCount val="5"/>
                <c:pt idx="0">
                  <c:v>3.2456605748182827</c:v>
                </c:pt>
                <c:pt idx="1">
                  <c:v>3.1998292275484168</c:v>
                </c:pt>
                <c:pt idx="2">
                  <c:v>3.2470777234496637</c:v>
                </c:pt>
                <c:pt idx="3">
                  <c:v>3.0845351512581982</c:v>
                </c:pt>
                <c:pt idx="4">
                  <c:v>2.816275978733688</c:v>
                </c:pt>
              </c:numCache>
            </c:numRef>
          </c:val>
          <c:extLst>
            <c:ext xmlns:c16="http://schemas.microsoft.com/office/drawing/2014/chart" uri="{C3380CC4-5D6E-409C-BE32-E72D297353CC}">
              <c16:uniqueId val="{00000000-08F1-4E9D-A40C-A874F2237DA9}"/>
            </c:ext>
          </c:extLst>
        </c:ser>
        <c:ser>
          <c:idx val="3"/>
          <c:order val="3"/>
          <c:spPr>
            <a:solidFill>
              <a:srgbClr val="156082"/>
            </a:solidFill>
            <a:ln>
              <a:solidFill>
                <a:sysClr val="windowText" lastClr="000000"/>
              </a:solidFill>
            </a:ln>
            <a:effectLst/>
          </c:spPr>
          <c:invertIfNegative val="0"/>
          <c:cat>
            <c:strRef>
              <c:f>'Abb Sonstiges'!$J$1:$Y$1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Sonstiges'!$J$38:$Y$38</c:f>
              <c:numCache>
                <c:formatCode>General</c:formatCode>
                <c:ptCount val="16"/>
                <c:pt idx="6">
                  <c:v>5.6305372064684107</c:v>
                </c:pt>
                <c:pt idx="7">
                  <c:v>4.1803153867246765</c:v>
                </c:pt>
                <c:pt idx="8">
                  <c:v>3.5304488652026094</c:v>
                </c:pt>
                <c:pt idx="9">
                  <c:v>4.5059390600791875</c:v>
                </c:pt>
                <c:pt idx="10">
                  <c:v>5.049745394508653</c:v>
                </c:pt>
                <c:pt idx="11">
                  <c:v>4.0907129651931591</c:v>
                </c:pt>
                <c:pt idx="12">
                  <c:v>4.3933128725133077</c:v>
                </c:pt>
                <c:pt idx="13">
                  <c:v>4.5943010637466477</c:v>
                </c:pt>
                <c:pt idx="14">
                  <c:v>4.2894803100764847</c:v>
                </c:pt>
                <c:pt idx="15">
                  <c:v>4.6886577429315341</c:v>
                </c:pt>
              </c:numCache>
            </c:numRef>
          </c:val>
          <c:extLst>
            <c:ext xmlns:c16="http://schemas.microsoft.com/office/drawing/2014/chart" uri="{C3380CC4-5D6E-409C-BE32-E72D297353CC}">
              <c16:uniqueId val="{00000001-08F1-4E9D-A40C-A874F2237DA9}"/>
            </c:ext>
          </c:extLst>
        </c:ser>
        <c:ser>
          <c:idx val="4"/>
          <c:order val="4"/>
          <c:spPr>
            <a:pattFill prst="wdUpDiag">
              <a:fgClr>
                <a:srgbClr val="FFC000"/>
              </a:fgClr>
              <a:bgClr>
                <a:srgbClr val="156082"/>
              </a:bgClr>
            </a:pattFill>
            <a:ln>
              <a:solidFill>
                <a:sysClr val="windowText" lastClr="000000"/>
              </a:solidFill>
            </a:ln>
            <a:effectLst/>
          </c:spPr>
          <c:invertIfNegative val="0"/>
          <c:cat>
            <c:strRef>
              <c:f>'Abb Sonstiges'!$J$1:$Y$1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Sonstiges'!$J$37:$O$37</c:f>
              <c:numCache>
                <c:formatCode>General</c:formatCode>
                <c:ptCount val="6"/>
                <c:pt idx="5">
                  <c:v>3.7996792052250461</c:v>
                </c:pt>
              </c:numCache>
            </c:numRef>
          </c:val>
          <c:extLst>
            <c:ext xmlns:c16="http://schemas.microsoft.com/office/drawing/2014/chart" uri="{C3380CC4-5D6E-409C-BE32-E72D297353CC}">
              <c16:uniqueId val="{00000002-08F1-4E9D-A40C-A874F2237DA9}"/>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Sonstiges'!$J$39:$O$39</c:f>
              <c:numCache>
                <c:formatCode>0</c:formatCode>
                <c:ptCount val="6"/>
                <c:pt idx="0" formatCode="General">
                  <c:v>3.2713336746133748</c:v>
                </c:pt>
                <c:pt idx="1">
                  <c:v>3.2713336746133748</c:v>
                </c:pt>
                <c:pt idx="2" formatCode="General">
                  <c:v>3.2713336746133748</c:v>
                </c:pt>
                <c:pt idx="3" formatCode="General">
                  <c:v>3.2713336746133748</c:v>
                </c:pt>
                <c:pt idx="4" formatCode="General">
                  <c:v>3.2713336746133748</c:v>
                </c:pt>
                <c:pt idx="5" formatCode="General">
                  <c:v>3.2713336746133748</c:v>
                </c:pt>
              </c:numCache>
            </c:numRef>
          </c:val>
          <c:smooth val="0"/>
          <c:extLst>
            <c:ext xmlns:c16="http://schemas.microsoft.com/office/drawing/2014/chart" uri="{C3380CC4-5D6E-409C-BE32-E72D297353CC}">
              <c16:uniqueId val="{00000003-08F1-4E9D-A40C-A874F2237DA9}"/>
            </c:ext>
          </c:extLst>
        </c:ser>
        <c:ser>
          <c:idx val="2"/>
          <c:order val="2"/>
          <c:tx>
            <c:v>Durchschnitt West</c:v>
          </c:tx>
          <c:spPr>
            <a:ln w="15875" cap="rnd">
              <a:solidFill>
                <a:schemeClr val="accent3"/>
              </a:solidFill>
              <a:round/>
            </a:ln>
            <a:effectLst/>
          </c:spPr>
          <c:marker>
            <c:symbol val="none"/>
          </c:marker>
          <c:val>
            <c:numRef>
              <c:f>'Abb Sonstiges'!$J$40:$Y$40</c:f>
              <c:numCache>
                <c:formatCode>General</c:formatCode>
                <c:ptCount val="16"/>
                <c:pt idx="6">
                  <c:v>4.589302527683321</c:v>
                </c:pt>
                <c:pt idx="7">
                  <c:v>4.589302527683321</c:v>
                </c:pt>
                <c:pt idx="8">
                  <c:v>4.589302527683321</c:v>
                </c:pt>
                <c:pt idx="9">
                  <c:v>4.589302527683321</c:v>
                </c:pt>
                <c:pt idx="10">
                  <c:v>4.589302527683321</c:v>
                </c:pt>
                <c:pt idx="11">
                  <c:v>4.589302527683321</c:v>
                </c:pt>
                <c:pt idx="12">
                  <c:v>4.589302527683321</c:v>
                </c:pt>
                <c:pt idx="13">
                  <c:v>4.589302527683321</c:v>
                </c:pt>
                <c:pt idx="14">
                  <c:v>4.589302527683321</c:v>
                </c:pt>
                <c:pt idx="15">
                  <c:v>4.589302527683321</c:v>
                </c:pt>
              </c:numCache>
            </c:numRef>
          </c:val>
          <c:smooth val="0"/>
          <c:extLst>
            <c:ext xmlns:c16="http://schemas.microsoft.com/office/drawing/2014/chart" uri="{C3380CC4-5D6E-409C-BE32-E72D297353CC}">
              <c16:uniqueId val="{00000004-08F1-4E9D-A40C-A874F2237DA9}"/>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Sonstiges'!$I$45</c:f>
          <c:strCache>
            <c:ptCount val="1"/>
            <c:pt idx="0">
              <c:v>Zweitstimmenanteile Bundestagswahl 2025: AfD</c:v>
            </c:pt>
          </c:strCache>
        </c:strRef>
      </c:tx>
      <c:layout>
        <c:manualLayout>
          <c:xMode val="edge"/>
          <c:yMode val="edge"/>
          <c:x val="0.18835965724872628"/>
          <c:y val="2.1645021645021644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324675324675325"/>
          <c:w val="0.88043526450689269"/>
          <c:h val="0.47353035416027545"/>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Sonstiges'!$J$1:$Y$1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Sonstiges'!$J$46:$N$46</c:f>
              <c:numCache>
                <c:formatCode>General</c:formatCode>
                <c:ptCount val="5"/>
                <c:pt idx="0">
                  <c:v>32.493331665996898</c:v>
                </c:pt>
                <c:pt idx="1">
                  <c:v>34.992783297200859</c:v>
                </c:pt>
                <c:pt idx="2">
                  <c:v>37.298079213191926</c:v>
                </c:pt>
                <c:pt idx="3">
                  <c:v>37.096524542209998</c:v>
                </c:pt>
                <c:pt idx="4">
                  <c:v>38.554781899468345</c:v>
                </c:pt>
              </c:numCache>
            </c:numRef>
          </c:val>
          <c:extLst>
            <c:ext xmlns:c16="http://schemas.microsoft.com/office/drawing/2014/chart" uri="{C3380CC4-5D6E-409C-BE32-E72D297353CC}">
              <c16:uniqueId val="{00000000-F502-4D4E-B1DF-B5FE423589C8}"/>
            </c:ext>
          </c:extLst>
        </c:ser>
        <c:ser>
          <c:idx val="3"/>
          <c:order val="3"/>
          <c:spPr>
            <a:solidFill>
              <a:srgbClr val="156082"/>
            </a:solidFill>
            <a:ln w="9525">
              <a:solidFill>
                <a:sysClr val="windowText" lastClr="000000"/>
              </a:solidFill>
            </a:ln>
            <a:effectLst/>
          </c:spPr>
          <c:invertIfNegative val="0"/>
          <c:cat>
            <c:strRef>
              <c:f>'Abb Sonstiges'!$J$1:$Y$1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Sonstiges'!$J$48:$Y$48</c:f>
              <c:numCache>
                <c:formatCode>General</c:formatCode>
                <c:ptCount val="16"/>
                <c:pt idx="6">
                  <c:v>19.786305444505654</c:v>
                </c:pt>
                <c:pt idx="7">
                  <c:v>19.013054853868276</c:v>
                </c:pt>
                <c:pt idx="8">
                  <c:v>15.073968574841496</c:v>
                </c:pt>
                <c:pt idx="9">
                  <c:v>10.865132648572139</c:v>
                </c:pt>
                <c:pt idx="10">
                  <c:v>17.78295223961792</c:v>
                </c:pt>
                <c:pt idx="11">
                  <c:v>17.836093135135911</c:v>
                </c:pt>
                <c:pt idx="12">
                  <c:v>16.818890962246918</c:v>
                </c:pt>
                <c:pt idx="13">
                  <c:v>20.089568063913426</c:v>
                </c:pt>
                <c:pt idx="14">
                  <c:v>21.558953049991413</c:v>
                </c:pt>
                <c:pt idx="15">
                  <c:v>16.285329028380243</c:v>
                </c:pt>
              </c:numCache>
            </c:numRef>
          </c:val>
          <c:extLst>
            <c:ext xmlns:c16="http://schemas.microsoft.com/office/drawing/2014/chart" uri="{C3380CC4-5D6E-409C-BE32-E72D297353CC}">
              <c16:uniqueId val="{00000001-F502-4D4E-B1DF-B5FE423589C8}"/>
            </c:ext>
          </c:extLst>
        </c:ser>
        <c:ser>
          <c:idx val="4"/>
          <c:order val="4"/>
          <c:spPr>
            <a:pattFill prst="wdUpDiag">
              <a:fgClr>
                <a:srgbClr val="FFC000"/>
              </a:fgClr>
              <a:bgClr>
                <a:srgbClr val="156082"/>
              </a:bgClr>
            </a:pattFill>
            <a:ln w="9525">
              <a:solidFill>
                <a:sysClr val="windowText" lastClr="000000"/>
              </a:solidFill>
            </a:ln>
            <a:effectLst/>
          </c:spPr>
          <c:invertIfNegative val="0"/>
          <c:cat>
            <c:strRef>
              <c:f>'Abb Sonstiges'!$J$1:$Y$1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Sonstiges'!$J$47:$O$47</c:f>
              <c:numCache>
                <c:formatCode>General</c:formatCode>
                <c:ptCount val="6"/>
                <c:pt idx="5">
                  <c:v>15.233904735134004</c:v>
                </c:pt>
              </c:numCache>
            </c:numRef>
          </c:val>
          <c:extLst>
            <c:ext xmlns:c16="http://schemas.microsoft.com/office/drawing/2014/chart" uri="{C3380CC4-5D6E-409C-BE32-E72D297353CC}">
              <c16:uniqueId val="{00000002-F502-4D4E-B1DF-B5FE423589C8}"/>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Sonstiges'!$J$49:$O$49</c:f>
              <c:numCache>
                <c:formatCode>0.000</c:formatCode>
                <c:ptCount val="6"/>
                <c:pt idx="0" formatCode="General">
                  <c:v>32.029666589976799</c:v>
                </c:pt>
                <c:pt idx="1">
                  <c:v>32.029666589976799</c:v>
                </c:pt>
                <c:pt idx="2" formatCode="General">
                  <c:v>32.029666589976799</c:v>
                </c:pt>
                <c:pt idx="3" formatCode="General">
                  <c:v>32.029666589976799</c:v>
                </c:pt>
                <c:pt idx="4" formatCode="General">
                  <c:v>32.029666589976799</c:v>
                </c:pt>
                <c:pt idx="5" formatCode="General">
                  <c:v>32.029666589976799</c:v>
                </c:pt>
              </c:numCache>
            </c:numRef>
          </c:val>
          <c:smooth val="0"/>
          <c:extLst>
            <c:ext xmlns:c16="http://schemas.microsoft.com/office/drawing/2014/chart" uri="{C3380CC4-5D6E-409C-BE32-E72D297353CC}">
              <c16:uniqueId val="{00000003-F502-4D4E-B1DF-B5FE423589C8}"/>
            </c:ext>
          </c:extLst>
        </c:ser>
        <c:ser>
          <c:idx val="2"/>
          <c:order val="2"/>
          <c:tx>
            <c:v>Durchschnitt West</c:v>
          </c:tx>
          <c:spPr>
            <a:ln w="15875" cap="rnd">
              <a:solidFill>
                <a:srgbClr val="0E2841">
                  <a:lumMod val="75000"/>
                  <a:lumOff val="25000"/>
                </a:srgbClr>
              </a:solidFill>
              <a:round/>
            </a:ln>
            <a:effectLst/>
          </c:spPr>
          <c:marker>
            <c:symbol val="none"/>
          </c:marker>
          <c:val>
            <c:numRef>
              <c:f>'Abb Sonstiges'!$J$50:$Y$50</c:f>
              <c:numCache>
                <c:formatCode>General</c:formatCode>
                <c:ptCount val="16"/>
                <c:pt idx="6">
                  <c:v>18.025273064401144</c:v>
                </c:pt>
                <c:pt idx="7">
                  <c:v>18.025273064401144</c:v>
                </c:pt>
                <c:pt idx="8">
                  <c:v>18.025273064401144</c:v>
                </c:pt>
                <c:pt idx="9">
                  <c:v>18.025273064401144</c:v>
                </c:pt>
                <c:pt idx="10">
                  <c:v>18.025273064401144</c:v>
                </c:pt>
                <c:pt idx="11">
                  <c:v>18.025273064401144</c:v>
                </c:pt>
                <c:pt idx="12">
                  <c:v>18.025273064401144</c:v>
                </c:pt>
                <c:pt idx="13">
                  <c:v>18.025273064401144</c:v>
                </c:pt>
                <c:pt idx="14">
                  <c:v>18.025273064401144</c:v>
                </c:pt>
                <c:pt idx="15">
                  <c:v>18.025273064401144</c:v>
                </c:pt>
              </c:numCache>
            </c:numRef>
          </c:val>
          <c:smooth val="0"/>
          <c:extLst>
            <c:ext xmlns:c16="http://schemas.microsoft.com/office/drawing/2014/chart" uri="{C3380CC4-5D6E-409C-BE32-E72D297353CC}">
              <c16:uniqueId val="{00000004-F502-4D4E-B1DF-B5FE423589C8}"/>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Sonstiges'!$I$52</c:f>
          <c:strCache>
            <c:ptCount val="1"/>
            <c:pt idx="0">
              <c:v>Zweitstimmenanteile Bundestagswahl 2025: BSW</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Sonstiges'!$J$1:$Y$1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Sonstiges'!$J$53:$N$53</c:f>
              <c:numCache>
                <c:formatCode>General</c:formatCode>
                <c:ptCount val="5"/>
                <c:pt idx="0">
                  <c:v>10.708488482630765</c:v>
                </c:pt>
                <c:pt idx="1">
                  <c:v>10.562824482346006</c:v>
                </c:pt>
                <c:pt idx="2">
                  <c:v>9.0387426388519181</c:v>
                </c:pt>
                <c:pt idx="3">
                  <c:v>11.246951992337079</c:v>
                </c:pt>
                <c:pt idx="4">
                  <c:v>9.4218221362977275</c:v>
                </c:pt>
              </c:numCache>
            </c:numRef>
          </c:val>
          <c:extLst>
            <c:ext xmlns:c16="http://schemas.microsoft.com/office/drawing/2014/chart" uri="{C3380CC4-5D6E-409C-BE32-E72D297353CC}">
              <c16:uniqueId val="{00000000-B65E-44B9-A979-45E2715DD891}"/>
            </c:ext>
          </c:extLst>
        </c:ser>
        <c:ser>
          <c:idx val="4"/>
          <c:order val="1"/>
          <c:spPr>
            <a:pattFill prst="wdUpDiag">
              <a:fgClr>
                <a:srgbClr val="FFC000"/>
              </a:fgClr>
              <a:bgClr>
                <a:srgbClr val="156082"/>
              </a:bgClr>
            </a:pattFill>
            <a:ln w="9525">
              <a:solidFill>
                <a:sysClr val="windowText" lastClr="000000"/>
              </a:solidFill>
            </a:ln>
            <a:effectLst/>
          </c:spPr>
          <c:invertIfNegative val="0"/>
          <c:cat>
            <c:strRef>
              <c:f>'Abb Sonstiges'!$J$1:$Y$1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Sonstiges'!$J$54:$O$54</c:f>
              <c:numCache>
                <c:formatCode>General</c:formatCode>
                <c:ptCount val="6"/>
                <c:pt idx="5">
                  <c:v>6.6503619071849513</c:v>
                </c:pt>
              </c:numCache>
            </c:numRef>
          </c:val>
          <c:extLst>
            <c:ext xmlns:c16="http://schemas.microsoft.com/office/drawing/2014/chart" uri="{C3380CC4-5D6E-409C-BE32-E72D297353CC}">
              <c16:uniqueId val="{00000001-B65E-44B9-A979-45E2715DD891}"/>
            </c:ext>
          </c:extLst>
        </c:ser>
        <c:ser>
          <c:idx val="3"/>
          <c:order val="2"/>
          <c:spPr>
            <a:solidFill>
              <a:srgbClr val="156082"/>
            </a:solidFill>
            <a:ln w="9525">
              <a:solidFill>
                <a:sysClr val="windowText" lastClr="000000"/>
              </a:solidFill>
            </a:ln>
            <a:effectLst/>
          </c:spPr>
          <c:invertIfNegative val="0"/>
          <c:cat>
            <c:strRef>
              <c:f>'Abb Sonstiges'!$J$1:$Y$1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Sonstiges'!$J$55:$Y$55</c:f>
              <c:numCache>
                <c:formatCode>General</c:formatCode>
                <c:ptCount val="16"/>
                <c:pt idx="6">
                  <c:v>4.0979382985632435</c:v>
                </c:pt>
                <c:pt idx="7">
                  <c:v>3.0922770969689868</c:v>
                </c:pt>
                <c:pt idx="8">
                  <c:v>4.3399108701644771</c:v>
                </c:pt>
                <c:pt idx="9">
                  <c:v>4.0090090090090094</c:v>
                </c:pt>
                <c:pt idx="10">
                  <c:v>4.4306158844559675</c:v>
                </c:pt>
                <c:pt idx="11">
                  <c:v>3.7759384416118884</c:v>
                </c:pt>
                <c:pt idx="12">
                  <c:v>4.1127255267698475</c:v>
                </c:pt>
                <c:pt idx="13">
                  <c:v>4.2339984804770303</c:v>
                </c:pt>
                <c:pt idx="14">
                  <c:v>6.1696816697041799</c:v>
                </c:pt>
                <c:pt idx="15">
                  <c:v>3.4455759426171739</c:v>
                </c:pt>
              </c:numCache>
            </c:numRef>
          </c:val>
          <c:extLst>
            <c:ext xmlns:c16="http://schemas.microsoft.com/office/drawing/2014/chart" uri="{C3380CC4-5D6E-409C-BE32-E72D297353CC}">
              <c16:uniqueId val="{00000002-B65E-44B9-A979-45E2715DD891}"/>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rgbClr val="E97132"/>
              </a:solidFill>
              <a:round/>
            </a:ln>
            <a:effectLst/>
          </c:spPr>
          <c:marker>
            <c:symbol val="none"/>
          </c:marker>
          <c:val>
            <c:numRef>
              <c:f>'Abb Sonstiges'!$J$56:$O$56</c:f>
              <c:numCache>
                <c:formatCode>General</c:formatCode>
                <c:ptCount val="6"/>
                <c:pt idx="0">
                  <c:v>9.3546334857451292</c:v>
                </c:pt>
                <c:pt idx="1">
                  <c:v>9.3546334857451292</c:v>
                </c:pt>
                <c:pt idx="2">
                  <c:v>9.3546334857451292</c:v>
                </c:pt>
                <c:pt idx="3">
                  <c:v>9.3546334857451292</c:v>
                </c:pt>
                <c:pt idx="4">
                  <c:v>9.3546334857451292</c:v>
                </c:pt>
                <c:pt idx="5">
                  <c:v>9.3546334857451292</c:v>
                </c:pt>
              </c:numCache>
            </c:numRef>
          </c:val>
          <c:smooth val="0"/>
          <c:extLst>
            <c:ext xmlns:c16="http://schemas.microsoft.com/office/drawing/2014/chart" uri="{C3380CC4-5D6E-409C-BE32-E72D297353CC}">
              <c16:uniqueId val="{00000003-B65E-44B9-A979-45E2715DD891}"/>
            </c:ext>
          </c:extLst>
        </c:ser>
        <c:ser>
          <c:idx val="2"/>
          <c:order val="4"/>
          <c:tx>
            <c:v>Durchschnitt West</c:v>
          </c:tx>
          <c:spPr>
            <a:ln w="15875" cap="rnd">
              <a:solidFill>
                <a:srgbClr val="0E2841">
                  <a:lumMod val="75000"/>
                  <a:lumOff val="25000"/>
                </a:srgbClr>
              </a:solidFill>
              <a:round/>
            </a:ln>
            <a:effectLst/>
          </c:spPr>
          <c:marker>
            <c:symbol val="none"/>
          </c:marker>
          <c:val>
            <c:numRef>
              <c:f>'Abb Sonstiges'!$J$57:$Y$57</c:f>
              <c:numCache>
                <c:formatCode>General</c:formatCode>
                <c:ptCount val="16"/>
                <c:pt idx="6">
                  <c:v>3.8984387009169126</c:v>
                </c:pt>
                <c:pt idx="7">
                  <c:v>3.8984387009169126</c:v>
                </c:pt>
                <c:pt idx="8">
                  <c:v>3.8984387009169126</c:v>
                </c:pt>
                <c:pt idx="9">
                  <c:v>3.8984387009169126</c:v>
                </c:pt>
                <c:pt idx="10">
                  <c:v>3.8984387009169126</c:v>
                </c:pt>
                <c:pt idx="11">
                  <c:v>3.8984387009169126</c:v>
                </c:pt>
                <c:pt idx="12">
                  <c:v>3.8984387009169126</c:v>
                </c:pt>
                <c:pt idx="13">
                  <c:v>3.8984387009169126</c:v>
                </c:pt>
                <c:pt idx="14">
                  <c:v>3.8984387009169126</c:v>
                </c:pt>
                <c:pt idx="15">
                  <c:v>3.8984387009169126</c:v>
                </c:pt>
              </c:numCache>
            </c:numRef>
          </c:val>
          <c:smooth val="0"/>
          <c:extLst>
            <c:ext xmlns:c16="http://schemas.microsoft.com/office/drawing/2014/chart" uri="{C3380CC4-5D6E-409C-BE32-E72D297353CC}">
              <c16:uniqueId val="{00000004-B65E-44B9-A979-45E2715DD891}"/>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Sonstiges'!$I$59</c:f>
          <c:strCache>
            <c:ptCount val="1"/>
            <c:pt idx="0">
              <c:v>Zweitstimmenanteile Bundestagswahl 2025: LINKE</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Sonstiges'!$J$1:$Y$1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Sonstiges'!$J$60:$N$60</c:f>
              <c:numCache>
                <c:formatCode>General</c:formatCode>
                <c:ptCount val="5"/>
                <c:pt idx="0">
                  <c:v>10.697501059284736</c:v>
                </c:pt>
                <c:pt idx="1">
                  <c:v>12.049935274890771</c:v>
                </c:pt>
                <c:pt idx="2">
                  <c:v>11.303905864478599</c:v>
                </c:pt>
                <c:pt idx="3">
                  <c:v>10.753139232915268</c:v>
                </c:pt>
                <c:pt idx="4">
                  <c:v>15.155872402126629</c:v>
                </c:pt>
              </c:numCache>
            </c:numRef>
          </c:val>
          <c:extLst>
            <c:ext xmlns:c16="http://schemas.microsoft.com/office/drawing/2014/chart" uri="{C3380CC4-5D6E-409C-BE32-E72D297353CC}">
              <c16:uniqueId val="{00000000-9D59-412E-BB9D-CCCAAFB71945}"/>
            </c:ext>
          </c:extLst>
        </c:ser>
        <c:ser>
          <c:idx val="4"/>
          <c:order val="1"/>
          <c:spPr>
            <a:pattFill prst="wdUpDiag">
              <a:fgClr>
                <a:srgbClr val="FFC000"/>
              </a:fgClr>
              <a:bgClr>
                <a:srgbClr val="156082"/>
              </a:bgClr>
            </a:pattFill>
            <a:ln>
              <a:solidFill>
                <a:sysClr val="windowText" lastClr="000000"/>
              </a:solidFill>
            </a:ln>
            <a:effectLst/>
          </c:spPr>
          <c:invertIfNegative val="0"/>
          <c:cat>
            <c:strRef>
              <c:f>'Abb Sonstiges'!$J$1:$Y$1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Sonstiges'!$J$61:$O$61</c:f>
              <c:numCache>
                <c:formatCode>General</c:formatCode>
                <c:ptCount val="6"/>
                <c:pt idx="5">
                  <c:v>19.86229522660042</c:v>
                </c:pt>
              </c:numCache>
            </c:numRef>
          </c:val>
          <c:extLst>
            <c:ext xmlns:c16="http://schemas.microsoft.com/office/drawing/2014/chart" uri="{C3380CC4-5D6E-409C-BE32-E72D297353CC}">
              <c16:uniqueId val="{00000001-9D59-412E-BB9D-CCCAAFB71945}"/>
            </c:ext>
          </c:extLst>
        </c:ser>
        <c:ser>
          <c:idx val="3"/>
          <c:order val="2"/>
          <c:spPr>
            <a:solidFill>
              <a:srgbClr val="156082"/>
            </a:solidFill>
            <a:ln>
              <a:solidFill>
                <a:sysClr val="windowText" lastClr="000000"/>
              </a:solidFill>
            </a:ln>
            <a:effectLst/>
          </c:spPr>
          <c:invertIfNegative val="0"/>
          <c:cat>
            <c:strRef>
              <c:f>'Abb Sonstiges'!$J$1:$Y$1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Sonstiges'!$J$62:$Y$62</c:f>
              <c:numCache>
                <c:formatCode>General</c:formatCode>
                <c:ptCount val="16"/>
                <c:pt idx="6">
                  <c:v>6.7635296893006904</c:v>
                </c:pt>
                <c:pt idx="7">
                  <c:v>5.7317097952422298</c:v>
                </c:pt>
                <c:pt idx="8">
                  <c:v>14.776773408067628</c:v>
                </c:pt>
                <c:pt idx="9">
                  <c:v>14.452191044547732</c:v>
                </c:pt>
                <c:pt idx="10">
                  <c:v>8.6867472773102588</c:v>
                </c:pt>
                <c:pt idx="11">
                  <c:v>8.0855799093021883</c:v>
                </c:pt>
                <c:pt idx="12">
                  <c:v>8.3328124076702803</c:v>
                </c:pt>
                <c:pt idx="13">
                  <c:v>6.5206952421850515</c:v>
                </c:pt>
                <c:pt idx="14">
                  <c:v>7.3500599443409715</c:v>
                </c:pt>
                <c:pt idx="15">
                  <c:v>7.7887026896205063</c:v>
                </c:pt>
              </c:numCache>
            </c:numRef>
          </c:val>
          <c:extLst>
            <c:ext xmlns:c16="http://schemas.microsoft.com/office/drawing/2014/chart" uri="{C3380CC4-5D6E-409C-BE32-E72D297353CC}">
              <c16:uniqueId val="{00000002-9D59-412E-BB9D-CCCAAFB71945}"/>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Sonstiges'!$J$63:$O$63</c:f>
              <c:numCache>
                <c:formatCode>General</c:formatCode>
                <c:ptCount val="6"/>
                <c:pt idx="0">
                  <c:v>13.416955742774487</c:v>
                </c:pt>
                <c:pt idx="1">
                  <c:v>13.416955742774487</c:v>
                </c:pt>
                <c:pt idx="2">
                  <c:v>13.416955742774487</c:v>
                </c:pt>
                <c:pt idx="3">
                  <c:v>13.416955742774487</c:v>
                </c:pt>
                <c:pt idx="4">
                  <c:v>13.416955742774487</c:v>
                </c:pt>
                <c:pt idx="5">
                  <c:v>13.416955742774487</c:v>
                </c:pt>
              </c:numCache>
            </c:numRef>
          </c:val>
          <c:smooth val="0"/>
          <c:extLst>
            <c:ext xmlns:c16="http://schemas.microsoft.com/office/drawing/2014/chart" uri="{C3380CC4-5D6E-409C-BE32-E72D297353CC}">
              <c16:uniqueId val="{00000003-9D59-412E-BB9D-CCCAAFB71945}"/>
            </c:ext>
          </c:extLst>
        </c:ser>
        <c:ser>
          <c:idx val="2"/>
          <c:order val="4"/>
          <c:tx>
            <c:v>Durchschnitt West</c:v>
          </c:tx>
          <c:spPr>
            <a:ln w="15875" cap="rnd">
              <a:solidFill>
                <a:srgbClr val="0E2841">
                  <a:lumMod val="75000"/>
                  <a:lumOff val="25000"/>
                </a:srgbClr>
              </a:solidFill>
              <a:round/>
            </a:ln>
            <a:effectLst/>
          </c:spPr>
          <c:marker>
            <c:symbol val="none"/>
          </c:marker>
          <c:val>
            <c:numRef>
              <c:f>'Abb Sonstiges'!$J$64:$Y$64</c:f>
              <c:numCache>
                <c:formatCode>General</c:formatCode>
                <c:ptCount val="16"/>
                <c:pt idx="6">
                  <c:v>7.6257430907964103</c:v>
                </c:pt>
                <c:pt idx="7">
                  <c:v>7.6257430907964103</c:v>
                </c:pt>
                <c:pt idx="8">
                  <c:v>7.6257430907964103</c:v>
                </c:pt>
                <c:pt idx="9">
                  <c:v>7.6257430907964103</c:v>
                </c:pt>
                <c:pt idx="10">
                  <c:v>7.6257430907964103</c:v>
                </c:pt>
                <c:pt idx="11">
                  <c:v>7.6257430907964103</c:v>
                </c:pt>
                <c:pt idx="12">
                  <c:v>7.6257430907964103</c:v>
                </c:pt>
                <c:pt idx="13">
                  <c:v>7.6257430907964103</c:v>
                </c:pt>
                <c:pt idx="14">
                  <c:v>7.6257430907964103</c:v>
                </c:pt>
                <c:pt idx="15">
                  <c:v>7.6257430907964103</c:v>
                </c:pt>
              </c:numCache>
            </c:numRef>
          </c:val>
          <c:smooth val="0"/>
          <c:extLst>
            <c:ext xmlns:c16="http://schemas.microsoft.com/office/drawing/2014/chart" uri="{C3380CC4-5D6E-409C-BE32-E72D297353CC}">
              <c16:uniqueId val="{00000004-9D59-412E-BB9D-CCCAAFB71945}"/>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Zufriedenheit'!$I$3</c:f>
          <c:strCache>
            <c:ptCount val="1"/>
            <c:pt idx="0">
              <c:v>Zufriedenheitsindikatoren (1: positiv // 3: negativ): allgemeine Lebenszufriedenheit</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Zufriedenheit'!$J$1:$Y$1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Zufriedenheit'!$J$4:$N$4</c:f>
              <c:numCache>
                <c:formatCode>General</c:formatCode>
                <c:ptCount val="5"/>
                <c:pt idx="0">
                  <c:v>2.1414760307971554</c:v>
                </c:pt>
                <c:pt idx="1">
                  <c:v>2.4070258686291934</c:v>
                </c:pt>
                <c:pt idx="2">
                  <c:v>2.3432273692390719</c:v>
                </c:pt>
                <c:pt idx="3">
                  <c:v>2.3974022769632661</c:v>
                </c:pt>
                <c:pt idx="4">
                  <c:v>2.0805377096452728</c:v>
                </c:pt>
              </c:numCache>
            </c:numRef>
          </c:val>
          <c:extLst>
            <c:ext xmlns:c16="http://schemas.microsoft.com/office/drawing/2014/chart" uri="{C3380CC4-5D6E-409C-BE32-E72D297353CC}">
              <c16:uniqueId val="{00000000-68BB-4D04-A325-3933F8A223DA}"/>
            </c:ext>
          </c:extLst>
        </c:ser>
        <c:ser>
          <c:idx val="3"/>
          <c:order val="3"/>
          <c:spPr>
            <a:solidFill>
              <a:schemeClr val="accent1"/>
            </a:solidFill>
            <a:ln>
              <a:solidFill>
                <a:sysClr val="windowText" lastClr="000000"/>
              </a:solidFill>
            </a:ln>
            <a:effectLst/>
          </c:spPr>
          <c:invertIfNegative val="0"/>
          <c:cat>
            <c:strRef>
              <c:f>'Abb Zufriedenheit'!$J$1:$Y$1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Zufriedenheit'!$J$6:$Y$6</c:f>
              <c:numCache>
                <c:formatCode>General</c:formatCode>
                <c:ptCount val="16"/>
                <c:pt idx="6">
                  <c:v>1.8093484936406785</c:v>
                </c:pt>
                <c:pt idx="7">
                  <c:v>1.7726626791897202</c:v>
                </c:pt>
                <c:pt idx="8">
                  <c:v>2</c:v>
                </c:pt>
                <c:pt idx="9">
                  <c:v>2</c:v>
                </c:pt>
                <c:pt idx="10">
                  <c:v>1.9299324111016054</c:v>
                </c:pt>
                <c:pt idx="11">
                  <c:v>1.70504636068131</c:v>
                </c:pt>
                <c:pt idx="12">
                  <c:v>1.9539088757808918</c:v>
                </c:pt>
                <c:pt idx="13">
                  <c:v>2.0149430648554936</c:v>
                </c:pt>
                <c:pt idx="14">
                  <c:v>1.9484455322880381</c:v>
                </c:pt>
                <c:pt idx="15">
                  <c:v>1.8400281755584111</c:v>
                </c:pt>
              </c:numCache>
            </c:numRef>
          </c:val>
          <c:extLst>
            <c:ext xmlns:c16="http://schemas.microsoft.com/office/drawing/2014/chart" uri="{C3380CC4-5D6E-409C-BE32-E72D297353CC}">
              <c16:uniqueId val="{00000001-68BB-4D04-A325-3933F8A223DA}"/>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3-68BB-4D04-A325-3933F8A223DA}"/>
              </c:ext>
            </c:extLst>
          </c:dPt>
          <c:cat>
            <c:strRef>
              <c:f>'Abb Zufriedenheit'!$J$1:$Y$1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Zufriedenheit'!$J$5:$O$5</c:f>
              <c:numCache>
                <c:formatCode>General</c:formatCode>
                <c:ptCount val="6"/>
                <c:pt idx="5">
                  <c:v>3</c:v>
                </c:pt>
              </c:numCache>
            </c:numRef>
          </c:val>
          <c:extLst>
            <c:ext xmlns:c16="http://schemas.microsoft.com/office/drawing/2014/chart" uri="{C3380CC4-5D6E-409C-BE32-E72D297353CC}">
              <c16:uniqueId val="{00000004-68BB-4D04-A325-3933F8A223DA}"/>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Zufriedenheit'!$J$7:$O$7</c:f>
              <c:numCache>
                <c:formatCode>General</c:formatCode>
                <c:ptCount val="6"/>
                <c:pt idx="0">
                  <c:v>2.4425683236293758</c:v>
                </c:pt>
                <c:pt idx="1">
                  <c:v>2.4425683236293758</c:v>
                </c:pt>
                <c:pt idx="2">
                  <c:v>2.4425683236293758</c:v>
                </c:pt>
                <c:pt idx="3">
                  <c:v>2.4425683236293758</c:v>
                </c:pt>
                <c:pt idx="4">
                  <c:v>2.4425683236293758</c:v>
                </c:pt>
                <c:pt idx="5">
                  <c:v>2.4425683236293758</c:v>
                </c:pt>
              </c:numCache>
            </c:numRef>
          </c:val>
          <c:smooth val="0"/>
          <c:extLst>
            <c:ext xmlns:c16="http://schemas.microsoft.com/office/drawing/2014/chart" uri="{C3380CC4-5D6E-409C-BE32-E72D297353CC}">
              <c16:uniqueId val="{00000005-68BB-4D04-A325-3933F8A223DA}"/>
            </c:ext>
          </c:extLst>
        </c:ser>
        <c:ser>
          <c:idx val="2"/>
          <c:order val="2"/>
          <c:tx>
            <c:v>Durchschnitt West</c:v>
          </c:tx>
          <c:spPr>
            <a:ln w="15875" cap="rnd">
              <a:solidFill>
                <a:schemeClr val="tx2">
                  <a:lumMod val="75000"/>
                  <a:lumOff val="25000"/>
                </a:schemeClr>
              </a:solidFill>
              <a:round/>
            </a:ln>
            <a:effectLst/>
          </c:spPr>
          <c:marker>
            <c:symbol val="none"/>
          </c:marker>
          <c:val>
            <c:numRef>
              <c:f>'Abb Zufriedenheit'!$J$8:$Y$8</c:f>
              <c:numCache>
                <c:formatCode>General</c:formatCode>
                <c:ptCount val="16"/>
                <c:pt idx="6">
                  <c:v>1.8627028544700603</c:v>
                </c:pt>
                <c:pt idx="7">
                  <c:v>1.8627028544700603</c:v>
                </c:pt>
                <c:pt idx="8">
                  <c:v>1.8627028544700603</c:v>
                </c:pt>
                <c:pt idx="9">
                  <c:v>1.8627028544700603</c:v>
                </c:pt>
                <c:pt idx="10">
                  <c:v>1.8627028544700603</c:v>
                </c:pt>
                <c:pt idx="11">
                  <c:v>1.8627028544700603</c:v>
                </c:pt>
                <c:pt idx="12">
                  <c:v>1.8627028544700603</c:v>
                </c:pt>
                <c:pt idx="13">
                  <c:v>1.8627028544700603</c:v>
                </c:pt>
                <c:pt idx="14">
                  <c:v>1.8627028544700603</c:v>
                </c:pt>
                <c:pt idx="15">
                  <c:v>1.8627028544700603</c:v>
                </c:pt>
              </c:numCache>
            </c:numRef>
          </c:val>
          <c:smooth val="0"/>
          <c:extLst>
            <c:ext xmlns:c16="http://schemas.microsoft.com/office/drawing/2014/chart" uri="{C3380CC4-5D6E-409C-BE32-E72D297353CC}">
              <c16:uniqueId val="{00000006-68BB-4D04-A325-3933F8A223DA}"/>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Zufriedenheit'!$I$11</c:f>
          <c:strCache>
            <c:ptCount val="1"/>
            <c:pt idx="0">
              <c:v>Zufriedenheitsindikatoren (1: positiv // 3: negativ): regionale Lebensbedingungen im Vergleich</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1"/>
              </a:solidFill>
            </a:ln>
            <a:effectLst/>
          </c:spPr>
          <c:invertIfNegative val="0"/>
          <c:cat>
            <c:strRef>
              <c:f>'Abb Zufriedenheit'!$J$1:$Y$1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Zufriedenheit'!$J$12:$N$12</c:f>
              <c:numCache>
                <c:formatCode>General</c:formatCode>
                <c:ptCount val="5"/>
                <c:pt idx="0">
                  <c:v>2.6981539447186642</c:v>
                </c:pt>
                <c:pt idx="1">
                  <c:v>2.9016817800209149</c:v>
                </c:pt>
                <c:pt idx="2">
                  <c:v>2.7099619583676797</c:v>
                </c:pt>
                <c:pt idx="3">
                  <c:v>3</c:v>
                </c:pt>
                <c:pt idx="4">
                  <c:v>2.6387153771671294</c:v>
                </c:pt>
              </c:numCache>
            </c:numRef>
          </c:val>
          <c:extLst>
            <c:ext xmlns:c16="http://schemas.microsoft.com/office/drawing/2014/chart" uri="{C3380CC4-5D6E-409C-BE32-E72D297353CC}">
              <c16:uniqueId val="{00000000-5E69-4354-BA11-9F62DB934EFA}"/>
            </c:ext>
          </c:extLst>
        </c:ser>
        <c:ser>
          <c:idx val="3"/>
          <c:order val="3"/>
          <c:spPr>
            <a:solidFill>
              <a:schemeClr val="accent1"/>
            </a:solidFill>
            <a:ln>
              <a:solidFill>
                <a:schemeClr val="tx1"/>
              </a:solidFill>
            </a:ln>
            <a:effectLst/>
          </c:spPr>
          <c:invertIfNegative val="0"/>
          <c:cat>
            <c:strRef>
              <c:f>'Abb Zufriedenheit'!$J$1:$Y$1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Zufriedenheit'!$J$14:$Y$14</c:f>
              <c:numCache>
                <c:formatCode>General</c:formatCode>
                <c:ptCount val="16"/>
                <c:pt idx="6">
                  <c:v>1.2735136155269391</c:v>
                </c:pt>
                <c:pt idx="7">
                  <c:v>1.3224536663842712</c:v>
                </c:pt>
                <c:pt idx="8">
                  <c:v>3</c:v>
                </c:pt>
                <c:pt idx="9">
                  <c:v>1</c:v>
                </c:pt>
                <c:pt idx="10">
                  <c:v>1.9132374221058077</c:v>
                </c:pt>
                <c:pt idx="11">
                  <c:v>2.1872166818325112</c:v>
                </c:pt>
                <c:pt idx="12">
                  <c:v>2.2674237574037588</c:v>
                </c:pt>
                <c:pt idx="13">
                  <c:v>2.1519958623111695</c:v>
                </c:pt>
                <c:pt idx="14">
                  <c:v>2.9125242351351135</c:v>
                </c:pt>
                <c:pt idx="15">
                  <c:v>1.5603446212029506</c:v>
                </c:pt>
              </c:numCache>
            </c:numRef>
          </c:val>
          <c:extLst>
            <c:ext xmlns:c16="http://schemas.microsoft.com/office/drawing/2014/chart" uri="{C3380CC4-5D6E-409C-BE32-E72D297353CC}">
              <c16:uniqueId val="{00000001-5E69-4354-BA11-9F62DB934EFA}"/>
            </c:ext>
          </c:extLst>
        </c:ser>
        <c:ser>
          <c:idx val="4"/>
          <c:order val="4"/>
          <c:spPr>
            <a:pattFill prst="wdUpDiag">
              <a:fgClr>
                <a:srgbClr val="FFC000"/>
              </a:fgClr>
              <a:bgClr>
                <a:schemeClr val="accent1"/>
              </a:bgClr>
            </a:pattFill>
            <a:ln>
              <a:solidFill>
                <a:schemeClr val="tx1"/>
              </a:solidFill>
            </a:ln>
            <a:effectLst/>
          </c:spPr>
          <c:invertIfNegative val="0"/>
          <c:cat>
            <c:strRef>
              <c:f>'Abb Zufriedenheit'!$J$1:$Y$1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Zufriedenheit'!$J$13:$O$13</c:f>
              <c:numCache>
                <c:formatCode>General</c:formatCode>
                <c:ptCount val="6"/>
                <c:pt idx="5">
                  <c:v>3</c:v>
                </c:pt>
              </c:numCache>
            </c:numRef>
          </c:val>
          <c:extLst>
            <c:ext xmlns:c16="http://schemas.microsoft.com/office/drawing/2014/chart" uri="{C3380CC4-5D6E-409C-BE32-E72D297353CC}">
              <c16:uniqueId val="{00000002-5E69-4354-BA11-9F62DB934EFA}"/>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Zufriedenheit'!$J$15:$O$15</c:f>
              <c:numCache>
                <c:formatCode>General</c:formatCode>
                <c:ptCount val="6"/>
                <c:pt idx="0">
                  <c:v>2.8234826310421788</c:v>
                </c:pt>
                <c:pt idx="1">
                  <c:v>2.8234826310421788</c:v>
                </c:pt>
                <c:pt idx="2">
                  <c:v>2.8234826310421788</c:v>
                </c:pt>
                <c:pt idx="3">
                  <c:v>2.8234826310421788</c:v>
                </c:pt>
                <c:pt idx="4">
                  <c:v>2.8234826310421788</c:v>
                </c:pt>
                <c:pt idx="5">
                  <c:v>2.8234826310421788</c:v>
                </c:pt>
              </c:numCache>
            </c:numRef>
          </c:val>
          <c:smooth val="0"/>
          <c:extLst>
            <c:ext xmlns:c16="http://schemas.microsoft.com/office/drawing/2014/chart" uri="{C3380CC4-5D6E-409C-BE32-E72D297353CC}">
              <c16:uniqueId val="{00000003-5E69-4354-BA11-9F62DB934EFA}"/>
            </c:ext>
          </c:extLst>
        </c:ser>
        <c:ser>
          <c:idx val="2"/>
          <c:order val="2"/>
          <c:tx>
            <c:v>Durchschnitt West</c:v>
          </c:tx>
          <c:spPr>
            <a:ln w="15875" cap="rnd">
              <a:solidFill>
                <a:schemeClr val="tx2">
                  <a:lumMod val="75000"/>
                  <a:lumOff val="25000"/>
                </a:schemeClr>
              </a:solidFill>
              <a:round/>
            </a:ln>
            <a:effectLst/>
          </c:spPr>
          <c:marker>
            <c:symbol val="none"/>
          </c:marker>
          <c:val>
            <c:numRef>
              <c:f>'Abb Zufriedenheit'!$J$16:$Y$16</c:f>
              <c:numCache>
                <c:formatCode>General</c:formatCode>
                <c:ptCount val="16"/>
                <c:pt idx="6">
                  <c:v>1.8171513679324813</c:v>
                </c:pt>
                <c:pt idx="7">
                  <c:v>1.8171513679324813</c:v>
                </c:pt>
                <c:pt idx="8">
                  <c:v>1.8171513679324813</c:v>
                </c:pt>
                <c:pt idx="9">
                  <c:v>1.8171513679324813</c:v>
                </c:pt>
                <c:pt idx="10">
                  <c:v>1.8171513679324813</c:v>
                </c:pt>
                <c:pt idx="11">
                  <c:v>1.8171513679324813</c:v>
                </c:pt>
                <c:pt idx="12">
                  <c:v>1.8171513679324813</c:v>
                </c:pt>
                <c:pt idx="13">
                  <c:v>1.8171513679324813</c:v>
                </c:pt>
                <c:pt idx="14">
                  <c:v>1.8171513679324813</c:v>
                </c:pt>
                <c:pt idx="15">
                  <c:v>1.8171513679324813</c:v>
                </c:pt>
              </c:numCache>
            </c:numRef>
          </c:val>
          <c:smooth val="0"/>
          <c:extLst>
            <c:ext xmlns:c16="http://schemas.microsoft.com/office/drawing/2014/chart" uri="{C3380CC4-5D6E-409C-BE32-E72D297353CC}">
              <c16:uniqueId val="{00000004-5E69-4354-BA11-9F62DB934EFA}"/>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Zufriedenheit'!$I$19</c:f>
          <c:strCache>
            <c:ptCount val="1"/>
            <c:pt idx="0">
              <c:v>Zufriedenheitsindikatoren (1: positiv // 3: negativ): Bewertung der wirtschaftlichen Lage in der Region</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rgbClr val="0E2841"/>
              </a:solidFill>
            </a:ln>
            <a:effectLst/>
          </c:spPr>
          <c:invertIfNegative val="0"/>
          <c:cat>
            <c:strRef>
              <c:f>'Abb Zufriedenheit'!$J$1:$Y$1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Zufriedenheit'!$J$20:$N$20</c:f>
              <c:numCache>
                <c:formatCode>General</c:formatCode>
                <c:ptCount val="5"/>
                <c:pt idx="0">
                  <c:v>2.3798483692900749</c:v>
                </c:pt>
                <c:pt idx="1">
                  <c:v>3</c:v>
                </c:pt>
                <c:pt idx="2">
                  <c:v>2.4199239167353594</c:v>
                </c:pt>
                <c:pt idx="3">
                  <c:v>2.8898785937568792</c:v>
                </c:pt>
                <c:pt idx="4">
                  <c:v>2.6379520669451337</c:v>
                </c:pt>
              </c:numCache>
            </c:numRef>
          </c:val>
          <c:extLst>
            <c:ext xmlns:c16="http://schemas.microsoft.com/office/drawing/2014/chart" uri="{C3380CC4-5D6E-409C-BE32-E72D297353CC}">
              <c16:uniqueId val="{00000000-81F2-4136-8809-33728FCB9820}"/>
            </c:ext>
          </c:extLst>
        </c:ser>
        <c:ser>
          <c:idx val="3"/>
          <c:order val="3"/>
          <c:spPr>
            <a:solidFill>
              <a:srgbClr val="156082"/>
            </a:solidFill>
            <a:ln>
              <a:solidFill>
                <a:srgbClr val="0E2841"/>
              </a:solidFill>
            </a:ln>
            <a:effectLst/>
          </c:spPr>
          <c:invertIfNegative val="0"/>
          <c:cat>
            <c:strRef>
              <c:f>'Abb Zufriedenheit'!$J$1:$Y$1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Zufriedenheit'!$J$22:$Y$22</c:f>
              <c:numCache>
                <c:formatCode>General</c:formatCode>
                <c:ptCount val="16"/>
                <c:pt idx="6">
                  <c:v>1.2683325896046127</c:v>
                </c:pt>
                <c:pt idx="7">
                  <c:v>1.3564446520604072</c:v>
                </c:pt>
                <c:pt idx="8">
                  <c:v>3</c:v>
                </c:pt>
                <c:pt idx="9">
                  <c:v>1</c:v>
                </c:pt>
                <c:pt idx="10">
                  <c:v>1.6213034376626081</c:v>
                </c:pt>
                <c:pt idx="11">
                  <c:v>2.0609263853958986</c:v>
                </c:pt>
                <c:pt idx="12">
                  <c:v>2.0517176017136931</c:v>
                </c:pt>
                <c:pt idx="13">
                  <c:v>2.2421295394617218</c:v>
                </c:pt>
                <c:pt idx="14">
                  <c:v>2.7693820744471171</c:v>
                </c:pt>
                <c:pt idx="15">
                  <c:v>2.1117999144212933</c:v>
                </c:pt>
              </c:numCache>
            </c:numRef>
          </c:val>
          <c:extLst>
            <c:ext xmlns:c16="http://schemas.microsoft.com/office/drawing/2014/chart" uri="{C3380CC4-5D6E-409C-BE32-E72D297353CC}">
              <c16:uniqueId val="{00000001-81F2-4136-8809-33728FCB9820}"/>
            </c:ext>
          </c:extLst>
        </c:ser>
        <c:ser>
          <c:idx val="4"/>
          <c:order val="4"/>
          <c:spPr>
            <a:pattFill prst="wdUpDiag">
              <a:fgClr>
                <a:srgbClr val="FFC000"/>
              </a:fgClr>
              <a:bgClr>
                <a:srgbClr val="156082"/>
              </a:bgClr>
            </a:pattFill>
            <a:ln>
              <a:solidFill>
                <a:srgbClr val="0E2841"/>
              </a:solidFill>
            </a:ln>
            <a:effectLst/>
          </c:spPr>
          <c:invertIfNegative val="0"/>
          <c:cat>
            <c:strRef>
              <c:f>'Abb Zufriedenheit'!$J$1:$Y$1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Zufriedenheit'!$J$21:$O$21</c:f>
              <c:numCache>
                <c:formatCode>General</c:formatCode>
                <c:ptCount val="6"/>
                <c:pt idx="5">
                  <c:v>3</c:v>
                </c:pt>
              </c:numCache>
            </c:numRef>
          </c:val>
          <c:extLst>
            <c:ext xmlns:c16="http://schemas.microsoft.com/office/drawing/2014/chart" uri="{C3380CC4-5D6E-409C-BE32-E72D297353CC}">
              <c16:uniqueId val="{00000002-81F2-4136-8809-33728FCB9820}"/>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Zufriedenheit'!$J$23:$O$23</c:f>
              <c:numCache>
                <c:formatCode>General</c:formatCode>
                <c:ptCount val="6"/>
                <c:pt idx="0">
                  <c:v>2.6959688282070893</c:v>
                </c:pt>
                <c:pt idx="1">
                  <c:v>2.6959688282070893</c:v>
                </c:pt>
                <c:pt idx="2">
                  <c:v>2.6959688282070893</c:v>
                </c:pt>
                <c:pt idx="3">
                  <c:v>2.6959688282070893</c:v>
                </c:pt>
                <c:pt idx="4">
                  <c:v>2.6959688282070893</c:v>
                </c:pt>
                <c:pt idx="5">
                  <c:v>2.6959688282070893</c:v>
                </c:pt>
              </c:numCache>
            </c:numRef>
          </c:val>
          <c:smooth val="0"/>
          <c:extLst>
            <c:ext xmlns:c16="http://schemas.microsoft.com/office/drawing/2014/chart" uri="{C3380CC4-5D6E-409C-BE32-E72D297353CC}">
              <c16:uniqueId val="{00000003-81F2-4136-8809-33728FCB9820}"/>
            </c:ext>
          </c:extLst>
        </c:ser>
        <c:ser>
          <c:idx val="2"/>
          <c:order val="2"/>
          <c:tx>
            <c:v>Durchschnitt West</c:v>
          </c:tx>
          <c:spPr>
            <a:ln w="15875" cap="rnd">
              <a:solidFill>
                <a:srgbClr val="0E2841">
                  <a:lumMod val="75000"/>
                  <a:lumOff val="25000"/>
                </a:srgbClr>
              </a:solidFill>
              <a:round/>
            </a:ln>
            <a:effectLst/>
          </c:spPr>
          <c:marker>
            <c:symbol val="none"/>
          </c:marker>
          <c:val>
            <c:numRef>
              <c:f>'Abb Zufriedenheit'!$J$24:$Y$24</c:f>
              <c:numCache>
                <c:formatCode>General</c:formatCode>
                <c:ptCount val="16"/>
                <c:pt idx="6">
                  <c:v>1.7503459498405061</c:v>
                </c:pt>
                <c:pt idx="7">
                  <c:v>1.7503459498405061</c:v>
                </c:pt>
                <c:pt idx="8">
                  <c:v>1.7503459498405061</c:v>
                </c:pt>
                <c:pt idx="9">
                  <c:v>1.7503459498405061</c:v>
                </c:pt>
                <c:pt idx="10">
                  <c:v>1.7503459498405061</c:v>
                </c:pt>
                <c:pt idx="11">
                  <c:v>1.7503459498405061</c:v>
                </c:pt>
                <c:pt idx="12">
                  <c:v>1.7503459498405061</c:v>
                </c:pt>
                <c:pt idx="13">
                  <c:v>1.7503459498405061</c:v>
                </c:pt>
                <c:pt idx="14">
                  <c:v>1.7503459498405061</c:v>
                </c:pt>
                <c:pt idx="15">
                  <c:v>1.7503459498405061</c:v>
                </c:pt>
              </c:numCache>
            </c:numRef>
          </c:val>
          <c:smooth val="0"/>
          <c:extLst>
            <c:ext xmlns:c16="http://schemas.microsoft.com/office/drawing/2014/chart" uri="{C3380CC4-5D6E-409C-BE32-E72D297353CC}">
              <c16:uniqueId val="{00000004-81F2-4136-8809-33728FCB9820}"/>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Zufriedenheit'!$I$27</c:f>
          <c:strCache>
            <c:ptCount val="1"/>
            <c:pt idx="0">
              <c:v>Zufriedenheitsindikatoren (1: positiv // 3: negativ): Beurteilung der eigenen wirtschaftlichen Lage</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4995670995670995"/>
          <c:w val="0.88043526450689269"/>
          <c:h val="0.51249139312131442"/>
        </c:manualLayout>
      </c:layout>
      <c:barChart>
        <c:barDir val="col"/>
        <c:grouping val="clustered"/>
        <c:varyColors val="0"/>
        <c:ser>
          <c:idx val="0"/>
          <c:order val="0"/>
          <c:spPr>
            <a:solidFill>
              <a:srgbClr val="FFC000"/>
            </a:solidFill>
            <a:ln>
              <a:solidFill>
                <a:schemeClr val="tx2"/>
              </a:solidFill>
            </a:ln>
            <a:effectLst/>
          </c:spPr>
          <c:invertIfNegative val="0"/>
          <c:cat>
            <c:strRef>
              <c:f>'Abb Zufriedenheit'!$J$1:$Y$1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Zufriedenheit'!$J$28:$N$28</c:f>
              <c:numCache>
                <c:formatCode>General</c:formatCode>
                <c:ptCount val="5"/>
                <c:pt idx="0">
                  <c:v>2.3803224815593955</c:v>
                </c:pt>
                <c:pt idx="1">
                  <c:v>2.4990456984628073</c:v>
                </c:pt>
                <c:pt idx="2">
                  <c:v>2.5244612561979349</c:v>
                </c:pt>
                <c:pt idx="3">
                  <c:v>2.7063562167040902</c:v>
                </c:pt>
                <c:pt idx="4">
                  <c:v>2.4915435122164973</c:v>
                </c:pt>
              </c:numCache>
            </c:numRef>
          </c:val>
          <c:extLst>
            <c:ext xmlns:c16="http://schemas.microsoft.com/office/drawing/2014/chart" uri="{C3380CC4-5D6E-409C-BE32-E72D297353CC}">
              <c16:uniqueId val="{00000000-CCA9-4CD2-90CA-F902392710D5}"/>
            </c:ext>
          </c:extLst>
        </c:ser>
        <c:ser>
          <c:idx val="3"/>
          <c:order val="3"/>
          <c:spPr>
            <a:solidFill>
              <a:srgbClr val="156082"/>
            </a:solidFill>
            <a:ln w="15875">
              <a:solidFill>
                <a:sysClr val="windowText" lastClr="000000"/>
              </a:solidFill>
            </a:ln>
            <a:effectLst/>
          </c:spPr>
          <c:invertIfNegative val="0"/>
          <c:cat>
            <c:strRef>
              <c:f>'Abb Zufriedenheit'!$J$1:$Y$1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Zufriedenheit'!$J$30:$Y$30</c:f>
              <c:numCache>
                <c:formatCode>General</c:formatCode>
                <c:ptCount val="16"/>
                <c:pt idx="6">
                  <c:v>1.9921923476487884</c:v>
                </c:pt>
                <c:pt idx="7">
                  <c:v>1.8404893851624951</c:v>
                </c:pt>
                <c:pt idx="8">
                  <c:v>2</c:v>
                </c:pt>
                <c:pt idx="9">
                  <c:v>2</c:v>
                </c:pt>
                <c:pt idx="10">
                  <c:v>2.1556902650773768</c:v>
                </c:pt>
                <c:pt idx="11">
                  <c:v>1.9895329332425546</c:v>
                </c:pt>
                <c:pt idx="12">
                  <c:v>1.9594572352417112</c:v>
                </c:pt>
                <c:pt idx="13">
                  <c:v>1.9945672471456966</c:v>
                </c:pt>
                <c:pt idx="14">
                  <c:v>2.1688203422282646</c:v>
                </c:pt>
                <c:pt idx="15">
                  <c:v>1.8288783288616379</c:v>
                </c:pt>
              </c:numCache>
            </c:numRef>
          </c:val>
          <c:extLst>
            <c:ext xmlns:c16="http://schemas.microsoft.com/office/drawing/2014/chart" uri="{C3380CC4-5D6E-409C-BE32-E72D297353CC}">
              <c16:uniqueId val="{00000001-CCA9-4CD2-90CA-F902392710D5}"/>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cat>
            <c:strRef>
              <c:f>'Abb Zufriedenheit'!$J$1:$Y$1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Zufriedenheit'!$J$29:$O$29</c:f>
              <c:numCache>
                <c:formatCode>General</c:formatCode>
                <c:ptCount val="6"/>
                <c:pt idx="5">
                  <c:v>3</c:v>
                </c:pt>
              </c:numCache>
            </c:numRef>
          </c:val>
          <c:extLst>
            <c:ext xmlns:c16="http://schemas.microsoft.com/office/drawing/2014/chart" uri="{C3380CC4-5D6E-409C-BE32-E72D297353CC}">
              <c16:uniqueId val="{00000002-CCA9-4CD2-90CA-F902392710D5}"/>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Zufriedenheit'!$J$31:$O$31</c:f>
              <c:numCache>
                <c:formatCode>General</c:formatCode>
                <c:ptCount val="6"/>
                <c:pt idx="0">
                  <c:v>2.628931237905908</c:v>
                </c:pt>
                <c:pt idx="1">
                  <c:v>2.628931237905908</c:v>
                </c:pt>
                <c:pt idx="2">
                  <c:v>2.628931237905908</c:v>
                </c:pt>
                <c:pt idx="3">
                  <c:v>2.628931237905908</c:v>
                </c:pt>
                <c:pt idx="4">
                  <c:v>2.628931237905908</c:v>
                </c:pt>
                <c:pt idx="5">
                  <c:v>2.628931237905908</c:v>
                </c:pt>
              </c:numCache>
            </c:numRef>
          </c:val>
          <c:smooth val="0"/>
          <c:extLst>
            <c:ext xmlns:c16="http://schemas.microsoft.com/office/drawing/2014/chart" uri="{C3380CC4-5D6E-409C-BE32-E72D297353CC}">
              <c16:uniqueId val="{00000003-CCA9-4CD2-90CA-F902392710D5}"/>
            </c:ext>
          </c:extLst>
        </c:ser>
        <c:ser>
          <c:idx val="2"/>
          <c:order val="2"/>
          <c:tx>
            <c:v>Durchschnitt West</c:v>
          </c:tx>
          <c:spPr>
            <a:ln w="15875" cap="rnd">
              <a:solidFill>
                <a:srgbClr val="0E2841">
                  <a:lumMod val="75000"/>
                  <a:lumOff val="25000"/>
                </a:srgbClr>
              </a:solidFill>
              <a:round/>
            </a:ln>
            <a:effectLst/>
          </c:spPr>
          <c:marker>
            <c:symbol val="none"/>
          </c:marker>
          <c:val>
            <c:numRef>
              <c:f>'Abb Zufriedenheit'!$J$32:$Y$32</c:f>
              <c:numCache>
                <c:formatCode>General</c:formatCode>
                <c:ptCount val="16"/>
                <c:pt idx="6">
                  <c:v>1.9646015597006743</c:v>
                </c:pt>
                <c:pt idx="7">
                  <c:v>1.9646015597006743</c:v>
                </c:pt>
                <c:pt idx="8">
                  <c:v>1.9646015597006743</c:v>
                </c:pt>
                <c:pt idx="9">
                  <c:v>1.9646015597006743</c:v>
                </c:pt>
                <c:pt idx="10">
                  <c:v>1.9646015597006743</c:v>
                </c:pt>
                <c:pt idx="11">
                  <c:v>1.9646015597006743</c:v>
                </c:pt>
                <c:pt idx="12">
                  <c:v>1.9646015597006743</c:v>
                </c:pt>
                <c:pt idx="13">
                  <c:v>1.9646015597006743</c:v>
                </c:pt>
                <c:pt idx="14">
                  <c:v>1.9646015597006743</c:v>
                </c:pt>
                <c:pt idx="15">
                  <c:v>1.9646015597006743</c:v>
                </c:pt>
              </c:numCache>
            </c:numRef>
          </c:val>
          <c:smooth val="0"/>
          <c:extLst>
            <c:ext xmlns:c16="http://schemas.microsoft.com/office/drawing/2014/chart" uri="{C3380CC4-5D6E-409C-BE32-E72D297353CC}">
              <c16:uniqueId val="{00000004-CCA9-4CD2-90CA-F902392710D5}"/>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Zufriedenheit'!$I$35</c:f>
          <c:strCache>
            <c:ptCount val="1"/>
            <c:pt idx="0">
              <c:v>Zufriedenheitsindikatoren (1: positiv // 3: negativ): künftige Perspektiven der Region allgemein</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Zufriedenheit'!$J$1:$Y$1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Zufriedenheit'!$J$36:$N$36</c:f>
              <c:numCache>
                <c:formatCode>General</c:formatCode>
                <c:ptCount val="5"/>
                <c:pt idx="0">
                  <c:v>2.186347425907369</c:v>
                </c:pt>
                <c:pt idx="1">
                  <c:v>2.9016817800209149</c:v>
                </c:pt>
                <c:pt idx="2">
                  <c:v>2.4303976532883138</c:v>
                </c:pt>
                <c:pt idx="3">
                  <c:v>2.564341823331719</c:v>
                </c:pt>
                <c:pt idx="4">
                  <c:v>2.2970760977885205</c:v>
                </c:pt>
              </c:numCache>
            </c:numRef>
          </c:val>
          <c:extLst>
            <c:ext xmlns:c16="http://schemas.microsoft.com/office/drawing/2014/chart" uri="{C3380CC4-5D6E-409C-BE32-E72D297353CC}">
              <c16:uniqueId val="{00000000-A7E0-4A7E-84E0-281DDFAD27D7}"/>
            </c:ext>
          </c:extLst>
        </c:ser>
        <c:ser>
          <c:idx val="3"/>
          <c:order val="3"/>
          <c:spPr>
            <a:solidFill>
              <a:srgbClr val="156082"/>
            </a:solidFill>
            <a:ln>
              <a:solidFill>
                <a:sysClr val="windowText" lastClr="000000"/>
              </a:solidFill>
            </a:ln>
            <a:effectLst/>
          </c:spPr>
          <c:invertIfNegative val="0"/>
          <c:cat>
            <c:strRef>
              <c:f>'Abb Zufriedenheit'!$J$1:$Y$1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Zufriedenheit'!$J$38:$Y$38</c:f>
              <c:numCache>
                <c:formatCode>General</c:formatCode>
                <c:ptCount val="16"/>
                <c:pt idx="6">
                  <c:v>1.6560617712266938</c:v>
                </c:pt>
                <c:pt idx="7">
                  <c:v>1.7043065376252078</c:v>
                </c:pt>
                <c:pt idx="8">
                  <c:v>2.6684212732921502</c:v>
                </c:pt>
                <c:pt idx="9">
                  <c:v>1</c:v>
                </c:pt>
                <c:pt idx="10">
                  <c:v>1.6595129618459212</c:v>
                </c:pt>
                <c:pt idx="11">
                  <c:v>1.809919430099139</c:v>
                </c:pt>
                <c:pt idx="12">
                  <c:v>1.9922770345844643</c:v>
                </c:pt>
                <c:pt idx="13">
                  <c:v>2.0273041467202613</c:v>
                </c:pt>
                <c:pt idx="14">
                  <c:v>2.7793888723522362</c:v>
                </c:pt>
                <c:pt idx="15">
                  <c:v>1.5161579544193917</c:v>
                </c:pt>
              </c:numCache>
            </c:numRef>
          </c:val>
          <c:extLst>
            <c:ext xmlns:c16="http://schemas.microsoft.com/office/drawing/2014/chart" uri="{C3380CC4-5D6E-409C-BE32-E72D297353CC}">
              <c16:uniqueId val="{00000001-A7E0-4A7E-84E0-281DDFAD27D7}"/>
            </c:ext>
          </c:extLst>
        </c:ser>
        <c:ser>
          <c:idx val="4"/>
          <c:order val="4"/>
          <c:spPr>
            <a:pattFill prst="wdUpDiag">
              <a:fgClr>
                <a:srgbClr val="FFC000"/>
              </a:fgClr>
              <a:bgClr>
                <a:srgbClr val="156082"/>
              </a:bgClr>
            </a:pattFill>
            <a:ln>
              <a:solidFill>
                <a:sysClr val="windowText" lastClr="000000"/>
              </a:solidFill>
            </a:ln>
            <a:effectLst/>
          </c:spPr>
          <c:invertIfNegative val="0"/>
          <c:cat>
            <c:strRef>
              <c:f>'Abb Zufriedenheit'!$J$1:$Y$1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Zufriedenheit'!$J$37:$O$37</c:f>
              <c:numCache>
                <c:formatCode>General</c:formatCode>
                <c:ptCount val="6"/>
                <c:pt idx="5">
                  <c:v>3</c:v>
                </c:pt>
              </c:numCache>
            </c:numRef>
          </c:val>
          <c:extLst>
            <c:ext xmlns:c16="http://schemas.microsoft.com/office/drawing/2014/chart" uri="{C3380CC4-5D6E-409C-BE32-E72D297353CC}">
              <c16:uniqueId val="{00000002-A7E0-4A7E-84E0-281DDFAD27D7}"/>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Zufriedenheit'!$J$39:$O$39</c:f>
              <c:numCache>
                <c:formatCode>0</c:formatCode>
                <c:ptCount val="6"/>
                <c:pt idx="0" formatCode="General">
                  <c:v>2.5708467620590612</c:v>
                </c:pt>
                <c:pt idx="1">
                  <c:v>2.5708467620590612</c:v>
                </c:pt>
                <c:pt idx="2" formatCode="General">
                  <c:v>2.5708467620590612</c:v>
                </c:pt>
                <c:pt idx="3" formatCode="General">
                  <c:v>2.5708467620590612</c:v>
                </c:pt>
                <c:pt idx="4" formatCode="General">
                  <c:v>2.5708467620590612</c:v>
                </c:pt>
                <c:pt idx="5" formatCode="General">
                  <c:v>2.5708467620590612</c:v>
                </c:pt>
              </c:numCache>
            </c:numRef>
          </c:val>
          <c:smooth val="0"/>
          <c:extLst>
            <c:ext xmlns:c16="http://schemas.microsoft.com/office/drawing/2014/chart" uri="{C3380CC4-5D6E-409C-BE32-E72D297353CC}">
              <c16:uniqueId val="{00000003-A7E0-4A7E-84E0-281DDFAD27D7}"/>
            </c:ext>
          </c:extLst>
        </c:ser>
        <c:ser>
          <c:idx val="2"/>
          <c:order val="2"/>
          <c:tx>
            <c:v>Durchschnitt West</c:v>
          </c:tx>
          <c:spPr>
            <a:ln w="15875" cap="rnd">
              <a:solidFill>
                <a:schemeClr val="accent3"/>
              </a:solidFill>
              <a:round/>
            </a:ln>
            <a:effectLst/>
          </c:spPr>
          <c:marker>
            <c:symbol val="none"/>
          </c:marker>
          <c:val>
            <c:numRef>
              <c:f>'Abb Zufriedenheit'!$J$40:$Y$40</c:f>
              <c:numCache>
                <c:formatCode>General</c:formatCode>
                <c:ptCount val="16"/>
                <c:pt idx="6">
                  <c:v>1.7987152520329766</c:v>
                </c:pt>
                <c:pt idx="7">
                  <c:v>1.7987152520329766</c:v>
                </c:pt>
                <c:pt idx="8">
                  <c:v>1.7987152520329766</c:v>
                </c:pt>
                <c:pt idx="9">
                  <c:v>1.7987152520329766</c:v>
                </c:pt>
                <c:pt idx="10">
                  <c:v>1.7987152520329766</c:v>
                </c:pt>
                <c:pt idx="11">
                  <c:v>1.7987152520329766</c:v>
                </c:pt>
                <c:pt idx="12">
                  <c:v>1.7987152520329766</c:v>
                </c:pt>
                <c:pt idx="13">
                  <c:v>1.7987152520329766</c:v>
                </c:pt>
                <c:pt idx="14">
                  <c:v>1.7987152520329766</c:v>
                </c:pt>
                <c:pt idx="15">
                  <c:v>1.7987152520329766</c:v>
                </c:pt>
              </c:numCache>
            </c:numRef>
          </c:val>
          <c:smooth val="0"/>
          <c:extLst>
            <c:ext xmlns:c16="http://schemas.microsoft.com/office/drawing/2014/chart" uri="{C3380CC4-5D6E-409C-BE32-E72D297353CC}">
              <c16:uniqueId val="{00000004-A7E0-4A7E-84E0-281DDFAD27D7}"/>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Zufriedenheit'!$I$45</c:f>
          <c:strCache>
            <c:ptCount val="1"/>
            <c:pt idx="0">
              <c:v>Zufriedenheitsindikatoren (1: positiv // 3: negativ): künftige wirtschaftliche Perspektiven der Region</c:v>
            </c:pt>
          </c:strCache>
        </c:strRef>
      </c:tx>
      <c:layout>
        <c:manualLayout>
          <c:xMode val="edge"/>
          <c:yMode val="edge"/>
          <c:x val="0.18835965724872628"/>
          <c:y val="2.1645021645021644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324675324675325"/>
          <c:w val="0.88043526450689269"/>
          <c:h val="0.47353035416027545"/>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Zufriedenheit'!$J$1:$Y$1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Zufriedenheit'!$J$46:$N$46</c:f>
              <c:numCache>
                <c:formatCode>General</c:formatCode>
                <c:ptCount val="5"/>
                <c:pt idx="0">
                  <c:v>1.935954172246072</c:v>
                </c:pt>
                <c:pt idx="1">
                  <c:v>2.521767894227795</c:v>
                </c:pt>
                <c:pt idx="2">
                  <c:v>2.0053694038856409</c:v>
                </c:pt>
                <c:pt idx="3">
                  <c:v>2.1608371307180909</c:v>
                </c:pt>
                <c:pt idx="4">
                  <c:v>2.3618735967695956</c:v>
                </c:pt>
              </c:numCache>
            </c:numRef>
          </c:val>
          <c:extLst>
            <c:ext xmlns:c16="http://schemas.microsoft.com/office/drawing/2014/chart" uri="{C3380CC4-5D6E-409C-BE32-E72D297353CC}">
              <c16:uniqueId val="{00000000-BD11-4547-8ADD-3470EDD9A290}"/>
            </c:ext>
          </c:extLst>
        </c:ser>
        <c:ser>
          <c:idx val="3"/>
          <c:order val="3"/>
          <c:spPr>
            <a:solidFill>
              <a:srgbClr val="156082"/>
            </a:solidFill>
            <a:ln w="9525">
              <a:solidFill>
                <a:sysClr val="windowText" lastClr="000000"/>
              </a:solidFill>
            </a:ln>
            <a:effectLst/>
          </c:spPr>
          <c:invertIfNegative val="0"/>
          <c:cat>
            <c:strRef>
              <c:f>'Abb Zufriedenheit'!$J$1:$Y$1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Zufriedenheit'!$J$48:$Y$48</c:f>
              <c:numCache>
                <c:formatCode>General</c:formatCode>
                <c:ptCount val="16"/>
                <c:pt idx="6">
                  <c:v>1.8199315475613047</c:v>
                </c:pt>
                <c:pt idx="7">
                  <c:v>1.7082026863739073</c:v>
                </c:pt>
                <c:pt idx="8">
                  <c:v>2.1657893633539249</c:v>
                </c:pt>
                <c:pt idx="9">
                  <c:v>1</c:v>
                </c:pt>
                <c:pt idx="10">
                  <c:v>1.6052216189158584</c:v>
                </c:pt>
                <c:pt idx="11">
                  <c:v>2.0883345599554812</c:v>
                </c:pt>
                <c:pt idx="12">
                  <c:v>2.173227866841132</c:v>
                </c:pt>
                <c:pt idx="13">
                  <c:v>2.1162611027304865</c:v>
                </c:pt>
                <c:pt idx="14">
                  <c:v>2.9125242351351135</c:v>
                </c:pt>
                <c:pt idx="15">
                  <c:v>1.6401101800558453</c:v>
                </c:pt>
              </c:numCache>
            </c:numRef>
          </c:val>
          <c:extLst>
            <c:ext xmlns:c16="http://schemas.microsoft.com/office/drawing/2014/chart" uri="{C3380CC4-5D6E-409C-BE32-E72D297353CC}">
              <c16:uniqueId val="{00000001-BD11-4547-8ADD-3470EDD9A290}"/>
            </c:ext>
          </c:extLst>
        </c:ser>
        <c:ser>
          <c:idx val="4"/>
          <c:order val="4"/>
          <c:spPr>
            <a:pattFill prst="wdUpDiag">
              <a:fgClr>
                <a:srgbClr val="FFC000"/>
              </a:fgClr>
              <a:bgClr>
                <a:srgbClr val="156082"/>
              </a:bgClr>
            </a:pattFill>
            <a:ln w="9525">
              <a:solidFill>
                <a:sysClr val="windowText" lastClr="000000"/>
              </a:solidFill>
            </a:ln>
            <a:effectLst/>
          </c:spPr>
          <c:invertIfNegative val="0"/>
          <c:cat>
            <c:strRef>
              <c:f>'Abb Zufriedenheit'!$J$1:$Y$1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Zufriedenheit'!$J$47:$O$47</c:f>
              <c:numCache>
                <c:formatCode>General</c:formatCode>
                <c:ptCount val="6"/>
                <c:pt idx="5">
                  <c:v>3</c:v>
                </c:pt>
              </c:numCache>
            </c:numRef>
          </c:val>
          <c:extLst>
            <c:ext xmlns:c16="http://schemas.microsoft.com/office/drawing/2014/chart" uri="{C3380CC4-5D6E-409C-BE32-E72D297353CC}">
              <c16:uniqueId val="{00000002-BD11-4547-8ADD-3470EDD9A290}"/>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Zufriedenheit'!$J$49:$O$49</c:f>
              <c:numCache>
                <c:formatCode>0.000</c:formatCode>
                <c:ptCount val="6"/>
                <c:pt idx="0" formatCode="General">
                  <c:v>2.3422356714436101</c:v>
                </c:pt>
                <c:pt idx="1">
                  <c:v>2.3422356714436101</c:v>
                </c:pt>
                <c:pt idx="2" formatCode="General">
                  <c:v>2.3422356714436101</c:v>
                </c:pt>
                <c:pt idx="3" formatCode="General">
                  <c:v>2.3422356714436101</c:v>
                </c:pt>
                <c:pt idx="4" formatCode="General">
                  <c:v>2.3422356714436101</c:v>
                </c:pt>
                <c:pt idx="5" formatCode="General">
                  <c:v>2.3422356714436101</c:v>
                </c:pt>
              </c:numCache>
            </c:numRef>
          </c:val>
          <c:smooth val="0"/>
          <c:extLst>
            <c:ext xmlns:c16="http://schemas.microsoft.com/office/drawing/2014/chart" uri="{C3380CC4-5D6E-409C-BE32-E72D297353CC}">
              <c16:uniqueId val="{00000003-BD11-4547-8ADD-3470EDD9A290}"/>
            </c:ext>
          </c:extLst>
        </c:ser>
        <c:ser>
          <c:idx val="2"/>
          <c:order val="2"/>
          <c:tx>
            <c:v>Durchschnitt West</c:v>
          </c:tx>
          <c:spPr>
            <a:ln w="15875" cap="rnd">
              <a:solidFill>
                <a:srgbClr val="0E2841">
                  <a:lumMod val="75000"/>
                  <a:lumOff val="25000"/>
                </a:srgbClr>
              </a:solidFill>
              <a:round/>
            </a:ln>
            <a:effectLst/>
          </c:spPr>
          <c:marker>
            <c:symbol val="none"/>
          </c:marker>
          <c:val>
            <c:numRef>
              <c:f>'Abb Zufriedenheit'!$J$50:$Y$50</c:f>
              <c:numCache>
                <c:formatCode>General</c:formatCode>
                <c:ptCount val="16"/>
                <c:pt idx="6">
                  <c:v>1.9107414337260333</c:v>
                </c:pt>
                <c:pt idx="7">
                  <c:v>1.9107414337260333</c:v>
                </c:pt>
                <c:pt idx="8">
                  <c:v>1.9107414337260333</c:v>
                </c:pt>
                <c:pt idx="9">
                  <c:v>1.9107414337260333</c:v>
                </c:pt>
                <c:pt idx="10">
                  <c:v>1.9107414337260333</c:v>
                </c:pt>
                <c:pt idx="11">
                  <c:v>1.9107414337260333</c:v>
                </c:pt>
                <c:pt idx="12">
                  <c:v>1.9107414337260333</c:v>
                </c:pt>
                <c:pt idx="13">
                  <c:v>1.9107414337260333</c:v>
                </c:pt>
                <c:pt idx="14">
                  <c:v>1.9107414337260333</c:v>
                </c:pt>
                <c:pt idx="15">
                  <c:v>1.9107414337260333</c:v>
                </c:pt>
              </c:numCache>
            </c:numRef>
          </c:val>
          <c:smooth val="0"/>
          <c:extLst>
            <c:ext xmlns:c16="http://schemas.microsoft.com/office/drawing/2014/chart" uri="{C3380CC4-5D6E-409C-BE32-E72D297353CC}">
              <c16:uniqueId val="{00000004-BD11-4547-8ADD-3470EDD9A290}"/>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Wirtschaftskraft'!$I$11</c:f>
          <c:strCache>
            <c:ptCount val="1"/>
            <c:pt idx="0">
              <c:v>BIP je Erwerbstätigen, nominal, Westdeutschland ohne Berlin=100,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1"/>
              </a:solidFill>
            </a:ln>
            <a:effectLst/>
          </c:spPr>
          <c:invertIfNegative val="0"/>
          <c:cat>
            <c:strRef>
              <c:f>'Abb Wirtschaftskraft'!$J$1:$Y$1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Wirtschaftskraft'!$J$12:$N$12</c:f>
              <c:numCache>
                <c:formatCode>General</c:formatCode>
                <c:ptCount val="5"/>
                <c:pt idx="0">
                  <c:v>89.203284044736733</c:v>
                </c:pt>
                <c:pt idx="1">
                  <c:v>84.723327608595483</c:v>
                </c:pt>
                <c:pt idx="2">
                  <c:v>81.999539228417035</c:v>
                </c:pt>
                <c:pt idx="3">
                  <c:v>84.081389016880991</c:v>
                </c:pt>
                <c:pt idx="4">
                  <c:v>80.411971683491814</c:v>
                </c:pt>
              </c:numCache>
            </c:numRef>
          </c:val>
          <c:extLst>
            <c:ext xmlns:c16="http://schemas.microsoft.com/office/drawing/2014/chart" uri="{C3380CC4-5D6E-409C-BE32-E72D297353CC}">
              <c16:uniqueId val="{00000000-A57E-4E8D-9FF3-831DF4D9EC7F}"/>
            </c:ext>
          </c:extLst>
        </c:ser>
        <c:ser>
          <c:idx val="3"/>
          <c:order val="3"/>
          <c:spPr>
            <a:solidFill>
              <a:schemeClr val="accent1"/>
            </a:solidFill>
            <a:ln>
              <a:solidFill>
                <a:schemeClr val="tx1"/>
              </a:solidFill>
            </a:ln>
            <a:effectLst/>
          </c:spPr>
          <c:invertIfNegative val="0"/>
          <c:val>
            <c:numRef>
              <c:f>'Abb Wirtschaftskraft'!$J$14:$Y$14</c:f>
              <c:numCache>
                <c:formatCode>General</c:formatCode>
                <c:ptCount val="16"/>
                <c:pt idx="6">
                  <c:v>105.83504377330037</c:v>
                </c:pt>
                <c:pt idx="7">
                  <c:v>105.01403258911741</c:v>
                </c:pt>
                <c:pt idx="8">
                  <c:v>97.530683198592556</c:v>
                </c:pt>
                <c:pt idx="9">
                  <c:v>124.43241318644493</c:v>
                </c:pt>
                <c:pt idx="10">
                  <c:v>106.42252754157415</c:v>
                </c:pt>
                <c:pt idx="11">
                  <c:v>94.074896326393826</c:v>
                </c:pt>
                <c:pt idx="12">
                  <c:v>92.784735894106305</c:v>
                </c:pt>
                <c:pt idx="13">
                  <c:v>93.514639969840403</c:v>
                </c:pt>
                <c:pt idx="14">
                  <c:v>85.365266200309975</c:v>
                </c:pt>
                <c:pt idx="15">
                  <c:v>89.607506387969664</c:v>
                </c:pt>
              </c:numCache>
            </c:numRef>
          </c:val>
          <c:extLst>
            <c:ext xmlns:c16="http://schemas.microsoft.com/office/drawing/2014/chart" uri="{C3380CC4-5D6E-409C-BE32-E72D297353CC}">
              <c16:uniqueId val="{00000001-A57E-4E8D-9FF3-831DF4D9EC7F}"/>
            </c:ext>
          </c:extLst>
        </c:ser>
        <c:ser>
          <c:idx val="4"/>
          <c:order val="4"/>
          <c:spPr>
            <a:pattFill prst="wdUpDiag">
              <a:fgClr>
                <a:srgbClr val="FFC000"/>
              </a:fgClr>
              <a:bgClr>
                <a:schemeClr val="accent1"/>
              </a:bgClr>
            </a:pattFill>
            <a:ln>
              <a:solidFill>
                <a:schemeClr val="tx1"/>
              </a:solidFill>
            </a:ln>
            <a:effectLst/>
          </c:spPr>
          <c:invertIfNegative val="0"/>
          <c:val>
            <c:numRef>
              <c:f>'Abb Wirtschaftskraft'!$J$13:$O$13</c:f>
              <c:numCache>
                <c:formatCode>General</c:formatCode>
                <c:ptCount val="6"/>
                <c:pt idx="5">
                  <c:v>98.687848196707577</c:v>
                </c:pt>
              </c:numCache>
            </c:numRef>
          </c:val>
          <c:extLst>
            <c:ext xmlns:c16="http://schemas.microsoft.com/office/drawing/2014/chart" uri="{C3380CC4-5D6E-409C-BE32-E72D297353CC}">
              <c16:uniqueId val="{00000004-A57E-4E8D-9FF3-831DF4D9EC7F}"/>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Wirtschaftskraft'!$J$15:$O$15</c:f>
              <c:numCache>
                <c:formatCode>General</c:formatCode>
                <c:ptCount val="6"/>
                <c:pt idx="0">
                  <c:v>87.801072341138521</c:v>
                </c:pt>
                <c:pt idx="1">
                  <c:v>87.801072341138521</c:v>
                </c:pt>
                <c:pt idx="2">
                  <c:v>87.801072341138521</c:v>
                </c:pt>
                <c:pt idx="3">
                  <c:v>87.801072341138521</c:v>
                </c:pt>
                <c:pt idx="4">
                  <c:v>87.801072341138521</c:v>
                </c:pt>
                <c:pt idx="5">
                  <c:v>87.801072341138521</c:v>
                </c:pt>
              </c:numCache>
            </c:numRef>
          </c:val>
          <c:smooth val="0"/>
          <c:extLst>
            <c:ext xmlns:c16="http://schemas.microsoft.com/office/drawing/2014/chart" uri="{C3380CC4-5D6E-409C-BE32-E72D297353CC}">
              <c16:uniqueId val="{00000005-A57E-4E8D-9FF3-831DF4D9EC7F}"/>
            </c:ext>
          </c:extLst>
        </c:ser>
        <c:ser>
          <c:idx val="2"/>
          <c:order val="2"/>
          <c:tx>
            <c:v>Durchschnitt West</c:v>
          </c:tx>
          <c:spPr>
            <a:ln w="15875" cap="rnd">
              <a:solidFill>
                <a:schemeClr val="tx2">
                  <a:lumMod val="75000"/>
                  <a:lumOff val="25000"/>
                </a:schemeClr>
              </a:solidFill>
              <a:round/>
            </a:ln>
            <a:effectLst/>
          </c:spPr>
          <c:marker>
            <c:symbol val="none"/>
          </c:marker>
          <c:val>
            <c:numRef>
              <c:f>'Abb Wirtschaftskraft'!$J$16:$Y$16</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6-A57E-4E8D-9FF3-831DF4D9EC7F}"/>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3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25"/>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Investitionen'!$I$45</c:f>
          <c:strCache>
            <c:ptCount val="1"/>
            <c:pt idx="0">
              <c:v>BIP (nominal) je Einheit Kapitalstock zu Wiederbeschaffungspreisen (Kapitalproduktivität), Westdeutschland ohne Berlin=100, 2021</c:v>
            </c:pt>
          </c:strCache>
        </c:strRef>
      </c:tx>
      <c:layout>
        <c:manualLayout>
          <c:xMode val="edge"/>
          <c:yMode val="edge"/>
          <c:x val="0.2001244602489205"/>
          <c:y val="8.658008658008658E-3"/>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324675324675325"/>
          <c:w val="0.88043526450689269"/>
          <c:h val="0.47353035416027545"/>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Investitionen'!$J$1:$Y$1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Investitionen'!$J$46:$N$46</c:f>
              <c:numCache>
                <c:formatCode>0</c:formatCode>
                <c:ptCount val="5"/>
                <c:pt idx="0">
                  <c:v>86.171620870086372</c:v>
                </c:pt>
                <c:pt idx="1">
                  <c:v>78.790757164259844</c:v>
                </c:pt>
                <c:pt idx="2">
                  <c:v>95.582574757263259</c:v>
                </c:pt>
                <c:pt idx="3">
                  <c:v>88.894996725627593</c:v>
                </c:pt>
                <c:pt idx="4">
                  <c:v>87.501220432348461</c:v>
                </c:pt>
              </c:numCache>
            </c:numRef>
          </c:val>
          <c:extLst>
            <c:ext xmlns:c16="http://schemas.microsoft.com/office/drawing/2014/chart" uri="{C3380CC4-5D6E-409C-BE32-E72D297353CC}">
              <c16:uniqueId val="{00000000-511A-4B23-B037-5E33E96C8D3E}"/>
            </c:ext>
          </c:extLst>
        </c:ser>
        <c:ser>
          <c:idx val="3"/>
          <c:order val="3"/>
          <c:spPr>
            <a:solidFill>
              <a:srgbClr val="156082"/>
            </a:solidFill>
            <a:ln w="15875">
              <a:solidFill>
                <a:sysClr val="windowText" lastClr="000000"/>
              </a:solidFill>
            </a:ln>
            <a:effectLst/>
          </c:spPr>
          <c:invertIfNegative val="0"/>
          <c:cat>
            <c:strRef>
              <c:f>'Abb Investitionen'!$J$1:$Y$1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Investitionen'!$J$48:$Y$48</c:f>
              <c:numCache>
                <c:formatCode>General</c:formatCode>
                <c:ptCount val="16"/>
                <c:pt idx="6">
                  <c:v>97.545922747221994</c:v>
                </c:pt>
                <c:pt idx="7">
                  <c:v>89.904200499306626</c:v>
                </c:pt>
                <c:pt idx="8">
                  <c:v>119.24046746566938</c:v>
                </c:pt>
                <c:pt idx="9">
                  <c:v>154.31021960563447</c:v>
                </c:pt>
                <c:pt idx="10">
                  <c:v>109.72869164976633</c:v>
                </c:pt>
                <c:pt idx="11">
                  <c:v>89.633591733802461</c:v>
                </c:pt>
                <c:pt idx="12">
                  <c:v>113.30155303809597</c:v>
                </c:pt>
                <c:pt idx="13">
                  <c:v>89.744291163512486</c:v>
                </c:pt>
                <c:pt idx="14">
                  <c:v>83.635333807291232</c:v>
                </c:pt>
                <c:pt idx="15">
                  <c:v>86.025006140242553</c:v>
                </c:pt>
              </c:numCache>
            </c:numRef>
          </c:val>
          <c:extLst>
            <c:ext xmlns:c16="http://schemas.microsoft.com/office/drawing/2014/chart" uri="{C3380CC4-5D6E-409C-BE32-E72D297353CC}">
              <c16:uniqueId val="{00000001-511A-4B23-B037-5E33E96C8D3E}"/>
            </c:ext>
          </c:extLst>
        </c:ser>
        <c:ser>
          <c:idx val="4"/>
          <c:order val="4"/>
          <c:spPr>
            <a:pattFill prst="wdUpDiag">
              <a:fgClr>
                <a:srgbClr val="FFC000"/>
              </a:fgClr>
              <a:bgClr>
                <a:srgbClr val="156082"/>
              </a:bgClr>
            </a:pattFill>
            <a:ln w="15875">
              <a:solidFill>
                <a:sysClr val="windowText" lastClr="000000"/>
              </a:solidFill>
            </a:ln>
            <a:effectLst/>
          </c:spPr>
          <c:invertIfNegative val="0"/>
          <c:cat>
            <c:strRef>
              <c:f>'Abb Investitionen'!$J$1:$Y$1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Investitionen'!$J$47:$O$47</c:f>
              <c:numCache>
                <c:formatCode>General</c:formatCode>
                <c:ptCount val="6"/>
                <c:pt idx="5">
                  <c:v>118.46152137374482</c:v>
                </c:pt>
              </c:numCache>
            </c:numRef>
          </c:val>
          <c:extLst>
            <c:ext xmlns:c16="http://schemas.microsoft.com/office/drawing/2014/chart" uri="{C3380CC4-5D6E-409C-BE32-E72D297353CC}">
              <c16:uniqueId val="{00000002-511A-4B23-B037-5E33E96C8D3E}"/>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Investitionen'!$J$49:$O$49</c:f>
              <c:numCache>
                <c:formatCode>General</c:formatCode>
                <c:ptCount val="6"/>
                <c:pt idx="0">
                  <c:v>95.958060204610319</c:v>
                </c:pt>
                <c:pt idx="1">
                  <c:v>95.958060204610319</c:v>
                </c:pt>
                <c:pt idx="2">
                  <c:v>95.958060204610319</c:v>
                </c:pt>
                <c:pt idx="3">
                  <c:v>95.958060204610319</c:v>
                </c:pt>
                <c:pt idx="4">
                  <c:v>95.958060204610319</c:v>
                </c:pt>
                <c:pt idx="5">
                  <c:v>95.958060204610319</c:v>
                </c:pt>
              </c:numCache>
            </c:numRef>
          </c:val>
          <c:smooth val="0"/>
          <c:extLst>
            <c:ext xmlns:c16="http://schemas.microsoft.com/office/drawing/2014/chart" uri="{C3380CC4-5D6E-409C-BE32-E72D297353CC}">
              <c16:uniqueId val="{00000003-511A-4B23-B037-5E33E96C8D3E}"/>
            </c:ext>
          </c:extLst>
        </c:ser>
        <c:ser>
          <c:idx val="2"/>
          <c:order val="2"/>
          <c:tx>
            <c:v>Durchschnitt West</c:v>
          </c:tx>
          <c:spPr>
            <a:ln w="15875" cap="rnd">
              <a:solidFill>
                <a:srgbClr val="0E2841">
                  <a:lumMod val="75000"/>
                  <a:lumOff val="25000"/>
                </a:srgbClr>
              </a:solidFill>
              <a:round/>
            </a:ln>
            <a:effectLst/>
          </c:spPr>
          <c:marker>
            <c:symbol val="none"/>
          </c:marker>
          <c:val>
            <c:numRef>
              <c:f>'Abb Investitionen'!$J$50:$Y$50</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511A-4B23-B037-5E33E96C8D3E}"/>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6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Zufriedenheit'!$I$52</c:f>
          <c:strCache>
            <c:ptCount val="1"/>
            <c:pt idx="0">
              <c:v>Zufriedenheitsindikatoren (1: positiv // 3: negativ): Mittelwert (ausgewählte Indikatoren gleich gewichtet)</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Zufriedenheit'!$J$1:$Y$1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Zufriedenheit'!$J$53:$N$53</c:f>
              <c:numCache>
                <c:formatCode>General</c:formatCode>
                <c:ptCount val="5"/>
                <c:pt idx="0">
                  <c:v>2.2870170707531217</c:v>
                </c:pt>
                <c:pt idx="1">
                  <c:v>2.7052005035602709</c:v>
                </c:pt>
                <c:pt idx="2">
                  <c:v>2.4055569262856671</c:v>
                </c:pt>
                <c:pt idx="3">
                  <c:v>2.6198026735790081</c:v>
                </c:pt>
                <c:pt idx="4">
                  <c:v>2.4179497267553582</c:v>
                </c:pt>
              </c:numCache>
            </c:numRef>
          </c:val>
          <c:extLst>
            <c:ext xmlns:c16="http://schemas.microsoft.com/office/drawing/2014/chart" uri="{C3380CC4-5D6E-409C-BE32-E72D297353CC}">
              <c16:uniqueId val="{00000000-7214-47CC-9D2B-51411DF3AB4E}"/>
            </c:ext>
          </c:extLst>
        </c:ser>
        <c:ser>
          <c:idx val="4"/>
          <c:order val="1"/>
          <c:spPr>
            <a:pattFill prst="wdUpDiag">
              <a:fgClr>
                <a:srgbClr val="FFC000"/>
              </a:fgClr>
              <a:bgClr>
                <a:srgbClr val="156082"/>
              </a:bgClr>
            </a:pattFill>
            <a:ln w="9525">
              <a:solidFill>
                <a:sysClr val="windowText" lastClr="000000"/>
              </a:solidFill>
            </a:ln>
            <a:effectLst/>
          </c:spPr>
          <c:invertIfNegative val="0"/>
          <c:cat>
            <c:strRef>
              <c:f>'Abb Zufriedenheit'!$J$1:$Y$1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Zufriedenheit'!$J$54:$O$54</c:f>
              <c:numCache>
                <c:formatCode>General</c:formatCode>
                <c:ptCount val="6"/>
                <c:pt idx="5">
                  <c:v>3</c:v>
                </c:pt>
              </c:numCache>
            </c:numRef>
          </c:val>
          <c:extLst>
            <c:ext xmlns:c16="http://schemas.microsoft.com/office/drawing/2014/chart" uri="{C3380CC4-5D6E-409C-BE32-E72D297353CC}">
              <c16:uniqueId val="{00000001-7214-47CC-9D2B-51411DF3AB4E}"/>
            </c:ext>
          </c:extLst>
        </c:ser>
        <c:ser>
          <c:idx val="3"/>
          <c:order val="2"/>
          <c:spPr>
            <a:solidFill>
              <a:srgbClr val="156082"/>
            </a:solidFill>
            <a:ln w="9525">
              <a:solidFill>
                <a:sysClr val="windowText" lastClr="000000"/>
              </a:solidFill>
            </a:ln>
            <a:effectLst/>
          </c:spPr>
          <c:invertIfNegative val="0"/>
          <c:cat>
            <c:strRef>
              <c:f>'Abb Zufriedenheit'!$J$1:$Y$1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Zufriedenheit'!$J$55:$Y$55</c:f>
              <c:numCache>
                <c:formatCode>General</c:formatCode>
                <c:ptCount val="16"/>
                <c:pt idx="6">
                  <c:v>1.636563394201503</c:v>
                </c:pt>
                <c:pt idx="7">
                  <c:v>1.6174266011326681</c:v>
                </c:pt>
                <c:pt idx="8">
                  <c:v>2.4723684394410124</c:v>
                </c:pt>
                <c:pt idx="9">
                  <c:v>1.3333333333333333</c:v>
                </c:pt>
                <c:pt idx="10">
                  <c:v>1.8141496861181963</c:v>
                </c:pt>
                <c:pt idx="11">
                  <c:v>1.9734960585344823</c:v>
                </c:pt>
                <c:pt idx="12">
                  <c:v>2.0663353952609422</c:v>
                </c:pt>
                <c:pt idx="13">
                  <c:v>2.0912001605374715</c:v>
                </c:pt>
                <c:pt idx="14">
                  <c:v>2.5818475485976471</c:v>
                </c:pt>
                <c:pt idx="15">
                  <c:v>1.7495531957532551</c:v>
                </c:pt>
              </c:numCache>
            </c:numRef>
          </c:val>
          <c:extLst>
            <c:ext xmlns:c16="http://schemas.microsoft.com/office/drawing/2014/chart" uri="{C3380CC4-5D6E-409C-BE32-E72D297353CC}">
              <c16:uniqueId val="{00000002-7214-47CC-9D2B-51411DF3AB4E}"/>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rgbClr val="E97132"/>
              </a:solidFill>
              <a:round/>
            </a:ln>
            <a:effectLst/>
          </c:spPr>
          <c:marker>
            <c:symbol val="none"/>
          </c:marker>
          <c:val>
            <c:numRef>
              <c:f>'Abb Zufriedenheit'!$J$56:$O$56</c:f>
              <c:numCache>
                <c:formatCode>General</c:formatCode>
                <c:ptCount val="6"/>
                <c:pt idx="0">
                  <c:v>2.5840055757145373</c:v>
                </c:pt>
                <c:pt idx="1">
                  <c:v>2.5840055757145373</c:v>
                </c:pt>
                <c:pt idx="2">
                  <c:v>2.5840055757145373</c:v>
                </c:pt>
                <c:pt idx="3">
                  <c:v>2.5840055757145373</c:v>
                </c:pt>
                <c:pt idx="4">
                  <c:v>2.5840055757145373</c:v>
                </c:pt>
                <c:pt idx="5">
                  <c:v>2.5840055757145373</c:v>
                </c:pt>
              </c:numCache>
            </c:numRef>
          </c:val>
          <c:smooth val="0"/>
          <c:extLst>
            <c:ext xmlns:c16="http://schemas.microsoft.com/office/drawing/2014/chart" uri="{C3380CC4-5D6E-409C-BE32-E72D297353CC}">
              <c16:uniqueId val="{00000003-7214-47CC-9D2B-51411DF3AB4E}"/>
            </c:ext>
          </c:extLst>
        </c:ser>
        <c:ser>
          <c:idx val="2"/>
          <c:order val="4"/>
          <c:tx>
            <c:v>Durchschnitt West</c:v>
          </c:tx>
          <c:spPr>
            <a:ln w="15875" cap="rnd">
              <a:solidFill>
                <a:srgbClr val="0E2841">
                  <a:lumMod val="75000"/>
                  <a:lumOff val="25000"/>
                </a:srgbClr>
              </a:solidFill>
              <a:round/>
            </a:ln>
            <a:effectLst/>
          </c:spPr>
          <c:marker>
            <c:symbol val="none"/>
          </c:marker>
          <c:val>
            <c:numRef>
              <c:f>'Abb Zufriedenheit'!$J$57:$Y$57</c:f>
              <c:numCache>
                <c:formatCode>General</c:formatCode>
                <c:ptCount val="16"/>
                <c:pt idx="6">
                  <c:v>1.8507097362837885</c:v>
                </c:pt>
                <c:pt idx="7">
                  <c:v>1.8507097362837885</c:v>
                </c:pt>
                <c:pt idx="8">
                  <c:v>1.8507097362837885</c:v>
                </c:pt>
                <c:pt idx="9">
                  <c:v>1.8507097362837885</c:v>
                </c:pt>
                <c:pt idx="10">
                  <c:v>1.8507097362837885</c:v>
                </c:pt>
                <c:pt idx="11">
                  <c:v>1.8507097362837885</c:v>
                </c:pt>
                <c:pt idx="12">
                  <c:v>1.8507097362837885</c:v>
                </c:pt>
                <c:pt idx="13">
                  <c:v>1.8507097362837885</c:v>
                </c:pt>
                <c:pt idx="14">
                  <c:v>1.8507097362837885</c:v>
                </c:pt>
                <c:pt idx="15">
                  <c:v>1.8507097362837885</c:v>
                </c:pt>
              </c:numCache>
            </c:numRef>
          </c:val>
          <c:smooth val="0"/>
          <c:extLst>
            <c:ext xmlns:c16="http://schemas.microsoft.com/office/drawing/2014/chart" uri="{C3380CC4-5D6E-409C-BE32-E72D297353CC}">
              <c16:uniqueId val="{00000004-7214-47CC-9D2B-51411DF3AB4E}"/>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Binnendifferenzierung'!$I$3</c:f>
          <c:strCache>
            <c:ptCount val="1"/>
            <c:pt idx="0">
              <c:v>Bruttoinlandsprodukt je Arbeitsstunde der Erwerbstätigen, 2022, nominal: Variationskoeffizient (gewichtet)</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2"/>
              </a:solidFill>
            </a:ln>
            <a:effectLst/>
          </c:spPr>
          <c:invertIfNegative val="0"/>
          <c:cat>
            <c:strRef>
              <c:f>'Abb Binnendifferenzierung'!$J$1:$Y$1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Binnendifferenzierung'!$J$4:$N$4</c:f>
              <c:numCache>
                <c:formatCode>General</c:formatCode>
                <c:ptCount val="5"/>
                <c:pt idx="0">
                  <c:v>16.810385647509257</c:v>
                </c:pt>
                <c:pt idx="1">
                  <c:v>7.1626726767808941</c:v>
                </c:pt>
                <c:pt idx="2">
                  <c:v>7.6043170335644037</c:v>
                </c:pt>
                <c:pt idx="3">
                  <c:v>12.078203448114481</c:v>
                </c:pt>
                <c:pt idx="4">
                  <c:v>7.0561289052762097</c:v>
                </c:pt>
              </c:numCache>
            </c:numRef>
          </c:val>
          <c:extLst>
            <c:ext xmlns:c16="http://schemas.microsoft.com/office/drawing/2014/chart" uri="{C3380CC4-5D6E-409C-BE32-E72D297353CC}">
              <c16:uniqueId val="{00000000-DCFB-4BD9-ADB7-91A7352EB964}"/>
            </c:ext>
          </c:extLst>
        </c:ser>
        <c:ser>
          <c:idx val="3"/>
          <c:order val="3"/>
          <c:spPr>
            <a:solidFill>
              <a:schemeClr val="accent1"/>
            </a:solidFill>
            <a:ln>
              <a:solidFill>
                <a:sysClr val="windowText" lastClr="000000"/>
              </a:solidFill>
            </a:ln>
            <a:effectLst/>
          </c:spPr>
          <c:invertIfNegative val="0"/>
          <c:cat>
            <c:strRef>
              <c:f>'Abb Binnendifferenzierung'!$J$1:$Y$1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Binnendifferenzierung'!$J$6:$Y$6</c:f>
              <c:numCache>
                <c:formatCode>General</c:formatCode>
                <c:ptCount val="16"/>
                <c:pt idx="6">
                  <c:v>15.079405369786885</c:v>
                </c:pt>
                <c:pt idx="7">
                  <c:v>21.033167390564568</c:v>
                </c:pt>
                <c:pt idx="8">
                  <c:v>8.3657014544189785</c:v>
                </c:pt>
                <c:pt idx="9">
                  <c:v>0</c:v>
                </c:pt>
                <c:pt idx="10">
                  <c:v>12.097123907678487</c:v>
                </c:pt>
                <c:pt idx="11">
                  <c:v>18.278338864624047</c:v>
                </c:pt>
                <c:pt idx="12">
                  <c:v>11.311989273512665</c:v>
                </c:pt>
                <c:pt idx="13">
                  <c:v>26.445409564026463</c:v>
                </c:pt>
                <c:pt idx="14">
                  <c:v>3.2955129389854934</c:v>
                </c:pt>
                <c:pt idx="15">
                  <c:v>8.888875777747808</c:v>
                </c:pt>
              </c:numCache>
            </c:numRef>
          </c:val>
          <c:extLst>
            <c:ext xmlns:c16="http://schemas.microsoft.com/office/drawing/2014/chart" uri="{C3380CC4-5D6E-409C-BE32-E72D297353CC}">
              <c16:uniqueId val="{00000001-DCFB-4BD9-ADB7-91A7352EB964}"/>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3-DCFB-4BD9-ADB7-91A7352EB964}"/>
              </c:ext>
            </c:extLst>
          </c:dPt>
          <c:cat>
            <c:strRef>
              <c:f>'Abb Binnendifferenzierung'!$J$1:$Y$1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Binnendifferenzierung'!$J$5:$O$5</c:f>
              <c:numCache>
                <c:formatCode>General</c:formatCode>
                <c:ptCount val="6"/>
                <c:pt idx="5">
                  <c:v>0</c:v>
                </c:pt>
              </c:numCache>
            </c:numRef>
          </c:val>
          <c:extLst>
            <c:ext xmlns:c16="http://schemas.microsoft.com/office/drawing/2014/chart" uri="{C3380CC4-5D6E-409C-BE32-E72D297353CC}">
              <c16:uniqueId val="{00000004-DCFB-4BD9-ADB7-91A7352EB964}"/>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Binnendifferenzierung'!$J$7:$O$7</c:f>
              <c:numCache>
                <c:formatCode>General</c:formatCode>
                <c:ptCount val="6"/>
                <c:pt idx="0">
                  <c:v>11.650781439440253</c:v>
                </c:pt>
                <c:pt idx="1">
                  <c:v>11.650781439440253</c:v>
                </c:pt>
                <c:pt idx="2">
                  <c:v>11.650781439440253</c:v>
                </c:pt>
                <c:pt idx="3">
                  <c:v>11.650781439440253</c:v>
                </c:pt>
                <c:pt idx="4">
                  <c:v>11.650781439440253</c:v>
                </c:pt>
                <c:pt idx="5">
                  <c:v>11.650781439440253</c:v>
                </c:pt>
              </c:numCache>
            </c:numRef>
          </c:val>
          <c:smooth val="0"/>
          <c:extLst>
            <c:ext xmlns:c16="http://schemas.microsoft.com/office/drawing/2014/chart" uri="{C3380CC4-5D6E-409C-BE32-E72D297353CC}">
              <c16:uniqueId val="{00000005-DCFB-4BD9-ADB7-91A7352EB964}"/>
            </c:ext>
          </c:extLst>
        </c:ser>
        <c:ser>
          <c:idx val="2"/>
          <c:order val="2"/>
          <c:tx>
            <c:v>Durchschnitt West</c:v>
          </c:tx>
          <c:spPr>
            <a:ln w="15875" cap="rnd">
              <a:solidFill>
                <a:schemeClr val="tx2">
                  <a:lumMod val="75000"/>
                  <a:lumOff val="25000"/>
                </a:schemeClr>
              </a:solidFill>
              <a:round/>
            </a:ln>
            <a:effectLst/>
          </c:spPr>
          <c:marker>
            <c:symbol val="none"/>
          </c:marker>
          <c:val>
            <c:numRef>
              <c:f>'Abb Binnendifferenzierung'!$J$8:$Y$8</c:f>
              <c:numCache>
                <c:formatCode>General</c:formatCode>
                <c:ptCount val="16"/>
                <c:pt idx="6">
                  <c:v>17.625972232057798</c:v>
                </c:pt>
                <c:pt idx="7">
                  <c:v>17.625972232057798</c:v>
                </c:pt>
                <c:pt idx="8">
                  <c:v>17.625972232057798</c:v>
                </c:pt>
                <c:pt idx="9">
                  <c:v>17.625972232057798</c:v>
                </c:pt>
                <c:pt idx="10">
                  <c:v>17.625972232057798</c:v>
                </c:pt>
                <c:pt idx="11">
                  <c:v>17.625972232057798</c:v>
                </c:pt>
                <c:pt idx="12">
                  <c:v>17.625972232057798</c:v>
                </c:pt>
                <c:pt idx="13">
                  <c:v>17.625972232057798</c:v>
                </c:pt>
                <c:pt idx="14">
                  <c:v>17.625972232057798</c:v>
                </c:pt>
                <c:pt idx="15">
                  <c:v>17.625972232057798</c:v>
                </c:pt>
              </c:numCache>
            </c:numRef>
          </c:val>
          <c:smooth val="0"/>
          <c:extLst>
            <c:ext xmlns:c16="http://schemas.microsoft.com/office/drawing/2014/chart" uri="{C3380CC4-5D6E-409C-BE32-E72D297353CC}">
              <c16:uniqueId val="{00000006-DCFB-4BD9-ADB7-91A7352EB964}"/>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Binnendifferenzierung'!$I$11</c:f>
          <c:strCache>
            <c:ptCount val="1"/>
            <c:pt idx="0">
              <c:v>Verfügbares Einkommen, je Einwohner 2022: Variationskoeffizient (gewichtet)</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1"/>
              </a:solidFill>
            </a:ln>
            <a:effectLst/>
          </c:spPr>
          <c:invertIfNegative val="0"/>
          <c:cat>
            <c:strRef>
              <c:f>'Abb Binnendifferenzierung'!$J$1:$Y$1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Binnendifferenzierung'!$J$12:$N$12</c:f>
              <c:numCache>
                <c:formatCode>General</c:formatCode>
                <c:ptCount val="5"/>
                <c:pt idx="0">
                  <c:v>5.3152124996719232</c:v>
                </c:pt>
                <c:pt idx="1">
                  <c:v>4.4402580600209074</c:v>
                </c:pt>
                <c:pt idx="2">
                  <c:v>4.756562484562509</c:v>
                </c:pt>
                <c:pt idx="3">
                  <c:v>4.8817611525687008</c:v>
                </c:pt>
                <c:pt idx="4">
                  <c:v>2.8332126528487467</c:v>
                </c:pt>
              </c:numCache>
            </c:numRef>
          </c:val>
          <c:extLst>
            <c:ext xmlns:c16="http://schemas.microsoft.com/office/drawing/2014/chart" uri="{C3380CC4-5D6E-409C-BE32-E72D297353CC}">
              <c16:uniqueId val="{00000000-5EDD-4BEF-B6AA-F7E63930EEB6}"/>
            </c:ext>
          </c:extLst>
        </c:ser>
        <c:ser>
          <c:idx val="3"/>
          <c:order val="3"/>
          <c:spPr>
            <a:solidFill>
              <a:schemeClr val="accent1"/>
            </a:solidFill>
            <a:ln>
              <a:solidFill>
                <a:schemeClr val="tx1"/>
              </a:solidFill>
            </a:ln>
            <a:effectLst/>
          </c:spPr>
          <c:invertIfNegative val="0"/>
          <c:cat>
            <c:strRef>
              <c:f>'Abb Binnendifferenzierung'!$J$1:$Y$1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Binnendifferenzierung'!$J$14:$Y$14</c:f>
              <c:numCache>
                <c:formatCode>General</c:formatCode>
                <c:ptCount val="16"/>
                <c:pt idx="6">
                  <c:v>4.5766100527840834</c:v>
                </c:pt>
                <c:pt idx="7">
                  <c:v>12.578888944355693</c:v>
                </c:pt>
                <c:pt idx="8">
                  <c:v>7.0711657807309622</c:v>
                </c:pt>
                <c:pt idx="9">
                  <c:v>0</c:v>
                </c:pt>
                <c:pt idx="10">
                  <c:v>10.181883703692362</c:v>
                </c:pt>
                <c:pt idx="11">
                  <c:v>5.7762931061357579</c:v>
                </c:pt>
                <c:pt idx="12">
                  <c:v>9.4813914738124012</c:v>
                </c:pt>
                <c:pt idx="13">
                  <c:v>8.1323782795009798</c:v>
                </c:pt>
                <c:pt idx="14">
                  <c:v>6.6515221531863773</c:v>
                </c:pt>
                <c:pt idx="15">
                  <c:v>9.1686916740368183</c:v>
                </c:pt>
              </c:numCache>
            </c:numRef>
          </c:val>
          <c:extLst>
            <c:ext xmlns:c16="http://schemas.microsoft.com/office/drawing/2014/chart" uri="{C3380CC4-5D6E-409C-BE32-E72D297353CC}">
              <c16:uniqueId val="{00000001-5EDD-4BEF-B6AA-F7E63930EEB6}"/>
            </c:ext>
          </c:extLst>
        </c:ser>
        <c:ser>
          <c:idx val="4"/>
          <c:order val="4"/>
          <c:spPr>
            <a:pattFill prst="wdUpDiag">
              <a:fgClr>
                <a:srgbClr val="FFC000"/>
              </a:fgClr>
              <a:bgClr>
                <a:schemeClr val="accent1"/>
              </a:bgClr>
            </a:pattFill>
            <a:ln>
              <a:solidFill>
                <a:schemeClr val="tx1"/>
              </a:solidFill>
            </a:ln>
            <a:effectLst/>
          </c:spPr>
          <c:invertIfNegative val="0"/>
          <c:cat>
            <c:strRef>
              <c:f>'Abb Binnendifferenzierung'!$J$1:$Y$1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Binnendifferenzierung'!$J$13:$O$13</c:f>
              <c:numCache>
                <c:formatCode>General</c:formatCode>
                <c:ptCount val="6"/>
                <c:pt idx="5">
                  <c:v>0</c:v>
                </c:pt>
              </c:numCache>
            </c:numRef>
          </c:val>
          <c:extLst>
            <c:ext xmlns:c16="http://schemas.microsoft.com/office/drawing/2014/chart" uri="{C3380CC4-5D6E-409C-BE32-E72D297353CC}">
              <c16:uniqueId val="{00000002-5EDD-4BEF-B6AA-F7E63930EEB6}"/>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Binnendifferenzierung'!$J$15:$O$15</c:f>
              <c:numCache>
                <c:formatCode>General</c:formatCode>
                <c:ptCount val="6"/>
                <c:pt idx="0">
                  <c:v>4.2946546582775369</c:v>
                </c:pt>
                <c:pt idx="1">
                  <c:v>4.2946546582775369</c:v>
                </c:pt>
                <c:pt idx="2">
                  <c:v>4.2946546582775369</c:v>
                </c:pt>
                <c:pt idx="3">
                  <c:v>4.2946546582775369</c:v>
                </c:pt>
                <c:pt idx="4">
                  <c:v>4.2946546582775369</c:v>
                </c:pt>
                <c:pt idx="5">
                  <c:v>4.2946546582775369</c:v>
                </c:pt>
              </c:numCache>
            </c:numRef>
          </c:val>
          <c:smooth val="0"/>
          <c:extLst>
            <c:ext xmlns:c16="http://schemas.microsoft.com/office/drawing/2014/chart" uri="{C3380CC4-5D6E-409C-BE32-E72D297353CC}">
              <c16:uniqueId val="{00000003-5EDD-4BEF-B6AA-F7E63930EEB6}"/>
            </c:ext>
          </c:extLst>
        </c:ser>
        <c:ser>
          <c:idx val="2"/>
          <c:order val="2"/>
          <c:tx>
            <c:v>Durchschnitt West</c:v>
          </c:tx>
          <c:spPr>
            <a:ln w="15875" cap="rnd">
              <a:solidFill>
                <a:schemeClr val="tx2">
                  <a:lumMod val="75000"/>
                  <a:lumOff val="25000"/>
                </a:schemeClr>
              </a:solidFill>
              <a:round/>
            </a:ln>
            <a:effectLst/>
          </c:spPr>
          <c:marker>
            <c:symbol val="none"/>
          </c:marker>
          <c:val>
            <c:numRef>
              <c:f>'Abb Binnendifferenzierung'!$J$16:$Y$16</c:f>
              <c:numCache>
                <c:formatCode>General</c:formatCode>
                <c:ptCount val="16"/>
                <c:pt idx="6">
                  <c:v>10.712258680782757</c:v>
                </c:pt>
                <c:pt idx="7">
                  <c:v>10.712258680782757</c:v>
                </c:pt>
                <c:pt idx="8">
                  <c:v>10.712258680782757</c:v>
                </c:pt>
                <c:pt idx="9">
                  <c:v>10.712258680782757</c:v>
                </c:pt>
                <c:pt idx="10">
                  <c:v>10.712258680782757</c:v>
                </c:pt>
                <c:pt idx="11">
                  <c:v>10.712258680782757</c:v>
                </c:pt>
                <c:pt idx="12">
                  <c:v>10.712258680782757</c:v>
                </c:pt>
                <c:pt idx="13">
                  <c:v>10.712258680782757</c:v>
                </c:pt>
                <c:pt idx="14">
                  <c:v>10.712258680782757</c:v>
                </c:pt>
                <c:pt idx="15">
                  <c:v>10.712258680782757</c:v>
                </c:pt>
              </c:numCache>
            </c:numRef>
          </c:val>
          <c:smooth val="0"/>
          <c:extLst>
            <c:ext xmlns:c16="http://schemas.microsoft.com/office/drawing/2014/chart" uri="{C3380CC4-5D6E-409C-BE32-E72D297353CC}">
              <c16:uniqueId val="{00000004-5EDD-4BEF-B6AA-F7E63930EEB6}"/>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Binnendifferenzierung'!$I$19</c:f>
          <c:strCache>
            <c:ptCount val="1"/>
            <c:pt idx="0">
              <c:v>Verfügbares Einkommen, real, je Einwohner 2022 (Kaufkraft): Variationskoeffizient (gewichtet)</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rgbClr val="0E2841"/>
              </a:solidFill>
            </a:ln>
            <a:effectLst/>
          </c:spPr>
          <c:invertIfNegative val="0"/>
          <c:cat>
            <c:strRef>
              <c:f>'Abb Binnendifferenzierung'!$J$1:$Y$1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Binnendifferenzierung'!$J$20:$N$20</c:f>
              <c:numCache>
                <c:formatCode>General</c:formatCode>
                <c:ptCount val="5"/>
                <c:pt idx="0">
                  <c:v>4.3571718962764994</c:v>
                </c:pt>
                <c:pt idx="1">
                  <c:v>6.0720699342590736</c:v>
                </c:pt>
                <c:pt idx="2">
                  <c:v>6.5399753222197248</c:v>
                </c:pt>
                <c:pt idx="3">
                  <c:v>5.7656480019487306</c:v>
                </c:pt>
                <c:pt idx="4">
                  <c:v>4.6218998166654996</c:v>
                </c:pt>
              </c:numCache>
            </c:numRef>
          </c:val>
          <c:extLst>
            <c:ext xmlns:c16="http://schemas.microsoft.com/office/drawing/2014/chart" uri="{C3380CC4-5D6E-409C-BE32-E72D297353CC}">
              <c16:uniqueId val="{00000000-A606-403C-88AA-09949BA2ADF7}"/>
            </c:ext>
          </c:extLst>
        </c:ser>
        <c:ser>
          <c:idx val="3"/>
          <c:order val="3"/>
          <c:spPr>
            <a:solidFill>
              <a:srgbClr val="156082"/>
            </a:solidFill>
            <a:ln>
              <a:solidFill>
                <a:srgbClr val="0E2841"/>
              </a:solidFill>
            </a:ln>
            <a:effectLst/>
          </c:spPr>
          <c:invertIfNegative val="0"/>
          <c:cat>
            <c:strRef>
              <c:f>'Abb Binnendifferenzierung'!$J$1:$Y$1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Binnendifferenzierung'!$J$22:$Y$22</c:f>
              <c:numCache>
                <c:formatCode>General</c:formatCode>
                <c:ptCount val="16"/>
                <c:pt idx="6">
                  <c:v>5.1406387288380468</c:v>
                </c:pt>
                <c:pt idx="7">
                  <c:v>7.4963051050631835</c:v>
                </c:pt>
                <c:pt idx="8">
                  <c:v>4.527123984879049</c:v>
                </c:pt>
                <c:pt idx="9">
                  <c:v>0</c:v>
                </c:pt>
                <c:pt idx="10">
                  <c:v>10.278936444210283</c:v>
                </c:pt>
                <c:pt idx="11">
                  <c:v>6.043155768062598</c:v>
                </c:pt>
                <c:pt idx="12">
                  <c:v>9.0355423652697375</c:v>
                </c:pt>
                <c:pt idx="13">
                  <c:v>8.7381147435161868</c:v>
                </c:pt>
                <c:pt idx="14">
                  <c:v>7.1233173676277035</c:v>
                </c:pt>
                <c:pt idx="15">
                  <c:v>9.0965189668611899</c:v>
                </c:pt>
              </c:numCache>
            </c:numRef>
          </c:val>
          <c:extLst>
            <c:ext xmlns:c16="http://schemas.microsoft.com/office/drawing/2014/chart" uri="{C3380CC4-5D6E-409C-BE32-E72D297353CC}">
              <c16:uniqueId val="{00000001-A606-403C-88AA-09949BA2ADF7}"/>
            </c:ext>
          </c:extLst>
        </c:ser>
        <c:ser>
          <c:idx val="4"/>
          <c:order val="4"/>
          <c:spPr>
            <a:pattFill prst="wdUpDiag">
              <a:fgClr>
                <a:srgbClr val="FFC000"/>
              </a:fgClr>
              <a:bgClr>
                <a:srgbClr val="156082"/>
              </a:bgClr>
            </a:pattFill>
            <a:ln>
              <a:solidFill>
                <a:srgbClr val="0E2841"/>
              </a:solidFill>
            </a:ln>
            <a:effectLst/>
          </c:spPr>
          <c:invertIfNegative val="0"/>
          <c:cat>
            <c:strRef>
              <c:f>'Abb Binnendifferenzierung'!$J$1:$Y$1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Binnendifferenzierung'!$J$21:$O$21</c:f>
              <c:numCache>
                <c:formatCode>General</c:formatCode>
                <c:ptCount val="6"/>
                <c:pt idx="5">
                  <c:v>0</c:v>
                </c:pt>
              </c:numCache>
            </c:numRef>
          </c:val>
          <c:extLst>
            <c:ext xmlns:c16="http://schemas.microsoft.com/office/drawing/2014/chart" uri="{C3380CC4-5D6E-409C-BE32-E72D297353CC}">
              <c16:uniqueId val="{00000002-A606-403C-88AA-09949BA2ADF7}"/>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Binnendifferenzierung'!$J$23:$O$23</c:f>
              <c:numCache>
                <c:formatCode>General</c:formatCode>
                <c:ptCount val="6"/>
                <c:pt idx="0">
                  <c:v>6.4020392007871738</c:v>
                </c:pt>
                <c:pt idx="1">
                  <c:v>6.4020392007871738</c:v>
                </c:pt>
                <c:pt idx="2">
                  <c:v>6.4020392007871738</c:v>
                </c:pt>
                <c:pt idx="3">
                  <c:v>6.4020392007871738</c:v>
                </c:pt>
                <c:pt idx="4">
                  <c:v>6.4020392007871738</c:v>
                </c:pt>
                <c:pt idx="5">
                  <c:v>6.4020392007871738</c:v>
                </c:pt>
              </c:numCache>
            </c:numRef>
          </c:val>
          <c:smooth val="0"/>
          <c:extLst>
            <c:ext xmlns:c16="http://schemas.microsoft.com/office/drawing/2014/chart" uri="{C3380CC4-5D6E-409C-BE32-E72D297353CC}">
              <c16:uniqueId val="{00000003-A606-403C-88AA-09949BA2ADF7}"/>
            </c:ext>
          </c:extLst>
        </c:ser>
        <c:ser>
          <c:idx val="2"/>
          <c:order val="2"/>
          <c:tx>
            <c:v>Durchschnitt West</c:v>
          </c:tx>
          <c:spPr>
            <a:ln w="15875" cap="rnd">
              <a:solidFill>
                <a:srgbClr val="0E2841">
                  <a:lumMod val="75000"/>
                  <a:lumOff val="25000"/>
                </a:srgbClr>
              </a:solidFill>
              <a:round/>
            </a:ln>
            <a:effectLst/>
          </c:spPr>
          <c:marker>
            <c:symbol val="none"/>
          </c:marker>
          <c:val>
            <c:numRef>
              <c:f>'Abb Binnendifferenzierung'!$J$24:$Y$24</c:f>
              <c:numCache>
                <c:formatCode>General</c:formatCode>
                <c:ptCount val="16"/>
                <c:pt idx="6">
                  <c:v>8.5010445198131279</c:v>
                </c:pt>
                <c:pt idx="7">
                  <c:v>8.5010445198131279</c:v>
                </c:pt>
                <c:pt idx="8">
                  <c:v>8.5010445198131279</c:v>
                </c:pt>
                <c:pt idx="9">
                  <c:v>8.5010445198131279</c:v>
                </c:pt>
                <c:pt idx="10">
                  <c:v>8.5010445198131279</c:v>
                </c:pt>
                <c:pt idx="11">
                  <c:v>8.5010445198131279</c:v>
                </c:pt>
                <c:pt idx="12">
                  <c:v>8.5010445198131279</c:v>
                </c:pt>
                <c:pt idx="13">
                  <c:v>8.5010445198131279</c:v>
                </c:pt>
                <c:pt idx="14">
                  <c:v>8.5010445198131279</c:v>
                </c:pt>
                <c:pt idx="15">
                  <c:v>8.5010445198131279</c:v>
                </c:pt>
              </c:numCache>
            </c:numRef>
          </c:val>
          <c:smooth val="0"/>
          <c:extLst>
            <c:ext xmlns:c16="http://schemas.microsoft.com/office/drawing/2014/chart" uri="{C3380CC4-5D6E-409C-BE32-E72D297353CC}">
              <c16:uniqueId val="{00000004-A606-403C-88AA-09949BA2ADF7}"/>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Binnendifferenzierung'!$I$27</c:f>
          <c:strCache>
            <c:ptCount val="1"/>
            <c:pt idx="0">
              <c:v>Arbeitslosenquote 2024: Variationskoeffizient (gewichtet mit Einwohnerzahl)</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4995670995670995"/>
          <c:w val="0.88043526450689269"/>
          <c:h val="0.51249139312131442"/>
        </c:manualLayout>
      </c:layout>
      <c:barChart>
        <c:barDir val="col"/>
        <c:grouping val="clustered"/>
        <c:varyColors val="0"/>
        <c:ser>
          <c:idx val="0"/>
          <c:order val="0"/>
          <c:spPr>
            <a:solidFill>
              <a:srgbClr val="FFC000"/>
            </a:solidFill>
            <a:ln>
              <a:solidFill>
                <a:schemeClr val="tx2"/>
              </a:solidFill>
            </a:ln>
            <a:effectLst/>
          </c:spPr>
          <c:invertIfNegative val="0"/>
          <c:cat>
            <c:strRef>
              <c:f>'Abb Binnendifferenzierung'!$J$1:$Y$1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Binnendifferenzierung'!$J$28:$N$28</c:f>
              <c:numCache>
                <c:formatCode>General</c:formatCode>
                <c:ptCount val="5"/>
                <c:pt idx="0">
                  <c:v>27.261983839614125</c:v>
                </c:pt>
                <c:pt idx="1">
                  <c:v>17.509547209065023</c:v>
                </c:pt>
                <c:pt idx="2">
                  <c:v>17.896437996771855</c:v>
                </c:pt>
                <c:pt idx="3">
                  <c:v>19.631911060501551</c:v>
                </c:pt>
                <c:pt idx="4">
                  <c:v>22.320365677514978</c:v>
                </c:pt>
              </c:numCache>
            </c:numRef>
          </c:val>
          <c:extLst>
            <c:ext xmlns:c16="http://schemas.microsoft.com/office/drawing/2014/chart" uri="{C3380CC4-5D6E-409C-BE32-E72D297353CC}">
              <c16:uniqueId val="{00000000-F993-43D2-B3CA-5436E2E378E4}"/>
            </c:ext>
          </c:extLst>
        </c:ser>
        <c:ser>
          <c:idx val="3"/>
          <c:order val="3"/>
          <c:spPr>
            <a:solidFill>
              <a:srgbClr val="156082"/>
            </a:solidFill>
            <a:ln w="15875">
              <a:solidFill>
                <a:sysClr val="windowText" lastClr="000000"/>
              </a:solidFill>
            </a:ln>
            <a:effectLst/>
          </c:spPr>
          <c:invertIfNegative val="0"/>
          <c:cat>
            <c:strRef>
              <c:f>'Abb Binnendifferenzierung'!$J$1:$Y$1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Binnendifferenzierung'!$J$30:$Y$30</c:f>
              <c:numCache>
                <c:formatCode>General</c:formatCode>
                <c:ptCount val="16"/>
                <c:pt idx="6">
                  <c:v>23.448581868593394</c:v>
                </c:pt>
                <c:pt idx="7">
                  <c:v>31.748818054175036</c:v>
                </c:pt>
                <c:pt idx="8">
                  <c:v>13.808383855572954</c:v>
                </c:pt>
                <c:pt idx="9">
                  <c:v>0</c:v>
                </c:pt>
                <c:pt idx="10">
                  <c:v>22.913618305194056</c:v>
                </c:pt>
                <c:pt idx="11">
                  <c:v>28.664276435079199</c:v>
                </c:pt>
                <c:pt idx="12">
                  <c:v>30.67758414754163</c:v>
                </c:pt>
                <c:pt idx="13">
                  <c:v>32.216022907358663</c:v>
                </c:pt>
                <c:pt idx="14">
                  <c:v>30.75747017843905</c:v>
                </c:pt>
                <c:pt idx="15">
                  <c:v>23.417768956388016</c:v>
                </c:pt>
              </c:numCache>
            </c:numRef>
          </c:val>
          <c:extLst>
            <c:ext xmlns:c16="http://schemas.microsoft.com/office/drawing/2014/chart" uri="{C3380CC4-5D6E-409C-BE32-E72D297353CC}">
              <c16:uniqueId val="{00000001-F993-43D2-B3CA-5436E2E378E4}"/>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cat>
            <c:strRef>
              <c:f>'Abb Binnendifferenzierung'!$J$1:$Y$1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Binnendifferenzierung'!$J$29:$O$29</c:f>
              <c:numCache>
                <c:formatCode>General</c:formatCode>
                <c:ptCount val="6"/>
                <c:pt idx="5">
                  <c:v>0</c:v>
                </c:pt>
              </c:numCache>
            </c:numRef>
          </c:val>
          <c:extLst>
            <c:ext xmlns:c16="http://schemas.microsoft.com/office/drawing/2014/chart" uri="{C3380CC4-5D6E-409C-BE32-E72D297353CC}">
              <c16:uniqueId val="{00000002-F993-43D2-B3CA-5436E2E378E4}"/>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Binnendifferenzierung'!$J$31:$O$31</c:f>
              <c:numCache>
                <c:formatCode>General</c:formatCode>
                <c:ptCount val="6"/>
                <c:pt idx="0">
                  <c:v>24.388970444915937</c:v>
                </c:pt>
                <c:pt idx="1">
                  <c:v>24.388970444915937</c:v>
                </c:pt>
                <c:pt idx="2">
                  <c:v>24.388970444915937</c:v>
                </c:pt>
                <c:pt idx="3">
                  <c:v>24.388970444915937</c:v>
                </c:pt>
                <c:pt idx="4">
                  <c:v>24.388970444915937</c:v>
                </c:pt>
                <c:pt idx="5">
                  <c:v>24.388970444915937</c:v>
                </c:pt>
              </c:numCache>
            </c:numRef>
          </c:val>
          <c:smooth val="0"/>
          <c:extLst>
            <c:ext xmlns:c16="http://schemas.microsoft.com/office/drawing/2014/chart" uri="{C3380CC4-5D6E-409C-BE32-E72D297353CC}">
              <c16:uniqueId val="{00000003-F993-43D2-B3CA-5436E2E378E4}"/>
            </c:ext>
          </c:extLst>
        </c:ser>
        <c:ser>
          <c:idx val="2"/>
          <c:order val="2"/>
          <c:tx>
            <c:v>Durchschnitt West</c:v>
          </c:tx>
          <c:spPr>
            <a:ln w="15875" cap="rnd">
              <a:solidFill>
                <a:srgbClr val="0E2841">
                  <a:lumMod val="75000"/>
                  <a:lumOff val="25000"/>
                </a:srgbClr>
              </a:solidFill>
              <a:round/>
            </a:ln>
            <a:effectLst/>
          </c:spPr>
          <c:marker>
            <c:symbol val="none"/>
          </c:marker>
          <c:val>
            <c:numRef>
              <c:f>'Abb Sonstiges'!$J$32:$Y$32</c:f>
              <c:numCache>
                <c:formatCode>General</c:formatCode>
                <c:ptCount val="16"/>
                <c:pt idx="6">
                  <c:v>12.534033019535171</c:v>
                </c:pt>
                <c:pt idx="7">
                  <c:v>12.534033019535171</c:v>
                </c:pt>
                <c:pt idx="8">
                  <c:v>12.534033019535171</c:v>
                </c:pt>
                <c:pt idx="9">
                  <c:v>12.534033019535171</c:v>
                </c:pt>
                <c:pt idx="10">
                  <c:v>12.534033019535171</c:v>
                </c:pt>
                <c:pt idx="11">
                  <c:v>12.534033019535171</c:v>
                </c:pt>
                <c:pt idx="12">
                  <c:v>12.534033019535171</c:v>
                </c:pt>
                <c:pt idx="13">
                  <c:v>12.534033019535171</c:v>
                </c:pt>
                <c:pt idx="14">
                  <c:v>12.534033019535171</c:v>
                </c:pt>
                <c:pt idx="15">
                  <c:v>12.534033019535171</c:v>
                </c:pt>
              </c:numCache>
            </c:numRef>
          </c:val>
          <c:smooth val="0"/>
          <c:extLst>
            <c:ext xmlns:c16="http://schemas.microsoft.com/office/drawing/2014/chart" uri="{C3380CC4-5D6E-409C-BE32-E72D297353CC}">
              <c16:uniqueId val="{00000004-F993-43D2-B3CA-5436E2E378E4}"/>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00"/>
              <a:t>Bruttoinlandsprodukt</a:t>
            </a:r>
            <a:r>
              <a:rPr lang="en-US" sz="1000" baseline="0"/>
              <a:t> </a:t>
            </a:r>
            <a:r>
              <a:rPr lang="en-US" sz="1000"/>
              <a:t>je Erwerbstätigenstunde 2022,</a:t>
            </a:r>
            <a:r>
              <a:rPr lang="en-US" sz="1000" baseline="0"/>
              <a:t> D=100</a:t>
            </a:r>
            <a:endParaRPr lang="en-US" sz="1000"/>
          </a:p>
        </c:rich>
      </c:tx>
      <c:layout>
        <c:manualLayout>
          <c:xMode val="edge"/>
          <c:yMode val="edge"/>
          <c:x val="0.14749999999999999"/>
          <c:y val="1.207243460764587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9136482939632546E-2"/>
          <c:y val="0.14925553319919518"/>
          <c:w val="0.89030796150481195"/>
          <c:h val="0.67368209255533196"/>
        </c:manualLayout>
      </c:layout>
      <c:lineChart>
        <c:grouping val="standard"/>
        <c:varyColors val="0"/>
        <c:ser>
          <c:idx val="1"/>
          <c:order val="1"/>
          <c:tx>
            <c:v>Länderdurchschnitte</c:v>
          </c:tx>
          <c:spPr>
            <a:ln w="19050" cap="rnd">
              <a:solidFill>
                <a:srgbClr val="FF0000"/>
              </a:solidFill>
              <a:prstDash val="solid"/>
              <a:round/>
            </a:ln>
            <a:effectLst/>
          </c:spPr>
          <c:marker>
            <c:symbol val="none"/>
          </c:marker>
          <c:cat>
            <c:strRef>
              <c:f>'[7]BIP je Stunde'!$AL$410:$AL$425</c:f>
              <c:strCache>
                <c:ptCount val="16"/>
                <c:pt idx="0">
                  <c:v>#BEZUG!</c:v>
                </c:pt>
                <c:pt idx="1">
                  <c:v>#BEZUG!</c:v>
                </c:pt>
                <c:pt idx="2">
                  <c:v>#BEZUG!</c:v>
                </c:pt>
                <c:pt idx="3">
                  <c:v>#BEZUG!</c:v>
                </c:pt>
                <c:pt idx="4">
                  <c:v>#BEZUG!</c:v>
                </c:pt>
                <c:pt idx="5">
                  <c:v>#BEZUG!</c:v>
                </c:pt>
                <c:pt idx="6">
                  <c:v>#BEZUG!</c:v>
                </c:pt>
                <c:pt idx="7">
                  <c:v>#BEZUG!</c:v>
                </c:pt>
                <c:pt idx="8">
                  <c:v>#BEZUG!</c:v>
                </c:pt>
                <c:pt idx="9">
                  <c:v>#BEZUG!</c:v>
                </c:pt>
                <c:pt idx="10">
                  <c:v>#BEZUG!</c:v>
                </c:pt>
                <c:pt idx="11">
                  <c:v>#BEZUG!</c:v>
                </c:pt>
                <c:pt idx="12">
                  <c:v>#BEZUG!</c:v>
                </c:pt>
                <c:pt idx="13">
                  <c:v>#BEZUG!</c:v>
                </c:pt>
                <c:pt idx="14">
                  <c:v>#BEZUG!</c:v>
                </c:pt>
                <c:pt idx="15">
                  <c:v>#BEZUG!</c:v>
                </c:pt>
              </c:strCache>
            </c:strRef>
          </c:cat>
          <c:val>
            <c:numRef>
              <c:f>'[8]BIP je Stunde'!$AM$410:$AM$425</c:f>
              <c:numCache>
                <c:formatCode>General</c:formatCode>
                <c:ptCount val="16"/>
                <c:pt idx="0">
                  <c:v>127.95818153017582</c:v>
                </c:pt>
                <c:pt idx="1">
                  <c:v>108.12608902265168</c:v>
                </c:pt>
                <c:pt idx="2">
                  <c:v>106.46285442737206</c:v>
                </c:pt>
                <c:pt idx="3">
                  <c:v>105.90844289561223</c:v>
                </c:pt>
                <c:pt idx="4">
                  <c:v>99.841596705211472</c:v>
                </c:pt>
                <c:pt idx="5">
                  <c:v>99.572311104070963</c:v>
                </c:pt>
                <c:pt idx="6">
                  <c:v>97.465547283383486</c:v>
                </c:pt>
                <c:pt idx="7">
                  <c:v>97.006177728496752</c:v>
                </c:pt>
                <c:pt idx="8">
                  <c:v>96.594329162046563</c:v>
                </c:pt>
                <c:pt idx="9">
                  <c:v>91.271978457151903</c:v>
                </c:pt>
                <c:pt idx="10">
                  <c:v>89.719626168224295</c:v>
                </c:pt>
                <c:pt idx="11">
                  <c:v>89.054332330112459</c:v>
                </c:pt>
                <c:pt idx="12">
                  <c:v>86.900047520988437</c:v>
                </c:pt>
                <c:pt idx="13">
                  <c:v>82.908284492317435</c:v>
                </c:pt>
                <c:pt idx="14">
                  <c:v>82.575637573261531</c:v>
                </c:pt>
                <c:pt idx="15">
                  <c:v>80.247109139870105</c:v>
                </c:pt>
              </c:numCache>
            </c:numRef>
          </c:val>
          <c:smooth val="0"/>
          <c:extLst>
            <c:ext xmlns:c16="http://schemas.microsoft.com/office/drawing/2014/chart" uri="{C3380CC4-5D6E-409C-BE32-E72D297353CC}">
              <c16:uniqueId val="{00000000-FA7F-4EF0-815E-2C9771F57801}"/>
            </c:ext>
          </c:extLst>
        </c:ser>
        <c:dLbls>
          <c:showLegendKey val="0"/>
          <c:showVal val="0"/>
          <c:showCatName val="0"/>
          <c:showSerName val="0"/>
          <c:showPercent val="0"/>
          <c:showBubbleSize val="0"/>
        </c:dLbls>
        <c:marker val="1"/>
        <c:smooth val="0"/>
        <c:axId val="729529439"/>
        <c:axId val="729524159"/>
      </c:lineChart>
      <c:scatterChart>
        <c:scatterStyle val="lineMarker"/>
        <c:varyColors val="0"/>
        <c:ser>
          <c:idx val="0"/>
          <c:order val="0"/>
          <c:tx>
            <c:v>Kreiswerte</c:v>
          </c:tx>
          <c:spPr>
            <a:ln w="25400" cap="rnd">
              <a:noFill/>
              <a:round/>
            </a:ln>
            <a:effectLst/>
          </c:spPr>
          <c:marker>
            <c:symbol val="circle"/>
            <c:size val="3"/>
            <c:spPr>
              <a:solidFill>
                <a:schemeClr val="accent1"/>
              </a:solidFill>
              <a:ln w="9525">
                <a:solidFill>
                  <a:schemeClr val="accent1"/>
                </a:solidFill>
              </a:ln>
              <a:effectLst/>
            </c:spPr>
          </c:marker>
          <c:xVal>
            <c:numRef>
              <c:f>'[8]BIP je Stunde'!$AK$7:$AK$407</c:f>
              <c:numCache>
                <c:formatCode>General</c:formatCode>
                <c:ptCount val="401"/>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c:v>
                </c:pt>
                <c:pt idx="100">
                  <c:v>2</c:v>
                </c:pt>
                <c:pt idx="101">
                  <c:v>2</c:v>
                </c:pt>
                <c:pt idx="102">
                  <c:v>2</c:v>
                </c:pt>
                <c:pt idx="103">
                  <c:v>2</c:v>
                </c:pt>
                <c:pt idx="104">
                  <c:v>2</c:v>
                </c:pt>
                <c:pt idx="105">
                  <c:v>2</c:v>
                </c:pt>
                <c:pt idx="106">
                  <c:v>2</c:v>
                </c:pt>
                <c:pt idx="107">
                  <c:v>2</c:v>
                </c:pt>
                <c:pt idx="108">
                  <c:v>2</c:v>
                </c:pt>
                <c:pt idx="109">
                  <c:v>2</c:v>
                </c:pt>
                <c:pt idx="110">
                  <c:v>2</c:v>
                </c:pt>
                <c:pt idx="111">
                  <c:v>2</c:v>
                </c:pt>
                <c:pt idx="112">
                  <c:v>2</c:v>
                </c:pt>
                <c:pt idx="113">
                  <c:v>2</c:v>
                </c:pt>
                <c:pt idx="114">
                  <c:v>2</c:v>
                </c:pt>
                <c:pt idx="115">
                  <c:v>2</c:v>
                </c:pt>
                <c:pt idx="116">
                  <c:v>2</c:v>
                </c:pt>
                <c:pt idx="117">
                  <c:v>2</c:v>
                </c:pt>
                <c:pt idx="118">
                  <c:v>2</c:v>
                </c:pt>
                <c:pt idx="119">
                  <c:v>2</c:v>
                </c:pt>
                <c:pt idx="120">
                  <c:v>2</c:v>
                </c:pt>
                <c:pt idx="121">
                  <c:v>2</c:v>
                </c:pt>
                <c:pt idx="122">
                  <c:v>2</c:v>
                </c:pt>
                <c:pt idx="123">
                  <c:v>2</c:v>
                </c:pt>
                <c:pt idx="124">
                  <c:v>2</c:v>
                </c:pt>
                <c:pt idx="125">
                  <c:v>2</c:v>
                </c:pt>
                <c:pt idx="126">
                  <c:v>2</c:v>
                </c:pt>
                <c:pt idx="127">
                  <c:v>2</c:v>
                </c:pt>
                <c:pt idx="128">
                  <c:v>2</c:v>
                </c:pt>
                <c:pt idx="129">
                  <c:v>2</c:v>
                </c:pt>
                <c:pt idx="130">
                  <c:v>2</c:v>
                </c:pt>
                <c:pt idx="131">
                  <c:v>2</c:v>
                </c:pt>
                <c:pt idx="132">
                  <c:v>2</c:v>
                </c:pt>
                <c:pt idx="133">
                  <c:v>2</c:v>
                </c:pt>
                <c:pt idx="134">
                  <c:v>2</c:v>
                </c:pt>
                <c:pt idx="135">
                  <c:v>2</c:v>
                </c:pt>
                <c:pt idx="136">
                  <c:v>2</c:v>
                </c:pt>
                <c:pt idx="137">
                  <c:v>2</c:v>
                </c:pt>
                <c:pt idx="138">
                  <c:v>2</c:v>
                </c:pt>
                <c:pt idx="139">
                  <c:v>2</c:v>
                </c:pt>
                <c:pt idx="140">
                  <c:v>7</c:v>
                </c:pt>
                <c:pt idx="141">
                  <c:v>11</c:v>
                </c:pt>
                <c:pt idx="142">
                  <c:v>11</c:v>
                </c:pt>
                <c:pt idx="143">
                  <c:v>11</c:v>
                </c:pt>
                <c:pt idx="144">
                  <c:v>11</c:v>
                </c:pt>
                <c:pt idx="145">
                  <c:v>11</c:v>
                </c:pt>
                <c:pt idx="146">
                  <c:v>11</c:v>
                </c:pt>
                <c:pt idx="147">
                  <c:v>11</c:v>
                </c:pt>
                <c:pt idx="148">
                  <c:v>11</c:v>
                </c:pt>
                <c:pt idx="149">
                  <c:v>11</c:v>
                </c:pt>
                <c:pt idx="150">
                  <c:v>11</c:v>
                </c:pt>
                <c:pt idx="151">
                  <c:v>11</c:v>
                </c:pt>
                <c:pt idx="152">
                  <c:v>11</c:v>
                </c:pt>
                <c:pt idx="153">
                  <c:v>11</c:v>
                </c:pt>
                <c:pt idx="154">
                  <c:v>11</c:v>
                </c:pt>
                <c:pt idx="155">
                  <c:v>11</c:v>
                </c:pt>
                <c:pt idx="156">
                  <c:v>11</c:v>
                </c:pt>
                <c:pt idx="157">
                  <c:v>11</c:v>
                </c:pt>
                <c:pt idx="158">
                  <c:v>11</c:v>
                </c:pt>
                <c:pt idx="159">
                  <c:v>6</c:v>
                </c:pt>
                <c:pt idx="160">
                  <c:v>6</c:v>
                </c:pt>
                <c:pt idx="161">
                  <c:v>1</c:v>
                </c:pt>
                <c:pt idx="162">
                  <c:v>3</c:v>
                </c:pt>
                <c:pt idx="163">
                  <c:v>3</c:v>
                </c:pt>
                <c:pt idx="164">
                  <c:v>3</c:v>
                </c:pt>
                <c:pt idx="165">
                  <c:v>3</c:v>
                </c:pt>
                <c:pt idx="166">
                  <c:v>3</c:v>
                </c:pt>
                <c:pt idx="167">
                  <c:v>3</c:v>
                </c:pt>
                <c:pt idx="168">
                  <c:v>3</c:v>
                </c:pt>
                <c:pt idx="169">
                  <c:v>3</c:v>
                </c:pt>
                <c:pt idx="170">
                  <c:v>3</c:v>
                </c:pt>
                <c:pt idx="171">
                  <c:v>3</c:v>
                </c:pt>
                <c:pt idx="172">
                  <c:v>3</c:v>
                </c:pt>
                <c:pt idx="173">
                  <c:v>3</c:v>
                </c:pt>
                <c:pt idx="174">
                  <c:v>3</c:v>
                </c:pt>
                <c:pt idx="175">
                  <c:v>3</c:v>
                </c:pt>
                <c:pt idx="176">
                  <c:v>3</c:v>
                </c:pt>
                <c:pt idx="177">
                  <c:v>3</c:v>
                </c:pt>
                <c:pt idx="178">
                  <c:v>3</c:v>
                </c:pt>
                <c:pt idx="179">
                  <c:v>3</c:v>
                </c:pt>
                <c:pt idx="180">
                  <c:v>3</c:v>
                </c:pt>
                <c:pt idx="181">
                  <c:v>3</c:v>
                </c:pt>
                <c:pt idx="182">
                  <c:v>3</c:v>
                </c:pt>
                <c:pt idx="183">
                  <c:v>3</c:v>
                </c:pt>
                <c:pt idx="184">
                  <c:v>3</c:v>
                </c:pt>
                <c:pt idx="185">
                  <c:v>3</c:v>
                </c:pt>
                <c:pt idx="186">
                  <c:v>3</c:v>
                </c:pt>
                <c:pt idx="187">
                  <c:v>3</c:v>
                </c:pt>
                <c:pt idx="188">
                  <c:v>14</c:v>
                </c:pt>
                <c:pt idx="189">
                  <c:v>14</c:v>
                </c:pt>
                <c:pt idx="190">
                  <c:v>14</c:v>
                </c:pt>
                <c:pt idx="191">
                  <c:v>14</c:v>
                </c:pt>
                <c:pt idx="192">
                  <c:v>14</c:v>
                </c:pt>
                <c:pt idx="193">
                  <c:v>14</c:v>
                </c:pt>
                <c:pt idx="194">
                  <c:v>14</c:v>
                </c:pt>
                <c:pt idx="195">
                  <c:v>14</c:v>
                </c:pt>
                <c:pt idx="196">
                  <c:v>9</c:v>
                </c:pt>
                <c:pt idx="197">
                  <c:v>9</c:v>
                </c:pt>
                <c:pt idx="198">
                  <c:v>9</c:v>
                </c:pt>
                <c:pt idx="199">
                  <c:v>9</c:v>
                </c:pt>
                <c:pt idx="200">
                  <c:v>9</c:v>
                </c:pt>
                <c:pt idx="201">
                  <c:v>9</c:v>
                </c:pt>
                <c:pt idx="202">
                  <c:v>9</c:v>
                </c:pt>
                <c:pt idx="203">
                  <c:v>9</c:v>
                </c:pt>
                <c:pt idx="204">
                  <c:v>9</c:v>
                </c:pt>
                <c:pt idx="205">
                  <c:v>9</c:v>
                </c:pt>
                <c:pt idx="206">
                  <c:v>9</c:v>
                </c:pt>
                <c:pt idx="207">
                  <c:v>9</c:v>
                </c:pt>
                <c:pt idx="208">
                  <c:v>9</c:v>
                </c:pt>
                <c:pt idx="209">
                  <c:v>9</c:v>
                </c:pt>
                <c:pt idx="210">
                  <c:v>9</c:v>
                </c:pt>
                <c:pt idx="211">
                  <c:v>9</c:v>
                </c:pt>
                <c:pt idx="212">
                  <c:v>9</c:v>
                </c:pt>
                <c:pt idx="213">
                  <c:v>9</c:v>
                </c:pt>
                <c:pt idx="214">
                  <c:v>9</c:v>
                </c:pt>
                <c:pt idx="215">
                  <c:v>9</c:v>
                </c:pt>
                <c:pt idx="216">
                  <c:v>9</c:v>
                </c:pt>
                <c:pt idx="217">
                  <c:v>9</c:v>
                </c:pt>
                <c:pt idx="218">
                  <c:v>9</c:v>
                </c:pt>
                <c:pt idx="219">
                  <c:v>9</c:v>
                </c:pt>
                <c:pt idx="220">
                  <c:v>9</c:v>
                </c:pt>
                <c:pt idx="221">
                  <c:v>9</c:v>
                </c:pt>
                <c:pt idx="222">
                  <c:v>9</c:v>
                </c:pt>
                <c:pt idx="223">
                  <c:v>9</c:v>
                </c:pt>
                <c:pt idx="224">
                  <c:v>9</c:v>
                </c:pt>
                <c:pt idx="225">
                  <c:v>9</c:v>
                </c:pt>
                <c:pt idx="226">
                  <c:v>9</c:v>
                </c:pt>
                <c:pt idx="227">
                  <c:v>9</c:v>
                </c:pt>
                <c:pt idx="228">
                  <c:v>9</c:v>
                </c:pt>
                <c:pt idx="229">
                  <c:v>9</c:v>
                </c:pt>
                <c:pt idx="230">
                  <c:v>9</c:v>
                </c:pt>
                <c:pt idx="231">
                  <c:v>9</c:v>
                </c:pt>
                <c:pt idx="232">
                  <c:v>9</c:v>
                </c:pt>
                <c:pt idx="233">
                  <c:v>9</c:v>
                </c:pt>
                <c:pt idx="234">
                  <c:v>9</c:v>
                </c:pt>
                <c:pt idx="235">
                  <c:v>9</c:v>
                </c:pt>
                <c:pt idx="236">
                  <c:v>9</c:v>
                </c:pt>
                <c:pt idx="237">
                  <c:v>9</c:v>
                </c:pt>
                <c:pt idx="238">
                  <c:v>9</c:v>
                </c:pt>
                <c:pt idx="239">
                  <c:v>9</c:v>
                </c:pt>
                <c:pt idx="240">
                  <c:v>9</c:v>
                </c:pt>
                <c:pt idx="241">
                  <c:v>8</c:v>
                </c:pt>
                <c:pt idx="242">
                  <c:v>8</c:v>
                </c:pt>
                <c:pt idx="243">
                  <c:v>8</c:v>
                </c:pt>
                <c:pt idx="244">
                  <c:v>8</c:v>
                </c:pt>
                <c:pt idx="245">
                  <c:v>8</c:v>
                </c:pt>
                <c:pt idx="246">
                  <c:v>8</c:v>
                </c:pt>
                <c:pt idx="247">
                  <c:v>8</c:v>
                </c:pt>
                <c:pt idx="248">
                  <c:v>8</c:v>
                </c:pt>
                <c:pt idx="249">
                  <c:v>8</c:v>
                </c:pt>
                <c:pt idx="250">
                  <c:v>8</c:v>
                </c:pt>
                <c:pt idx="251">
                  <c:v>8</c:v>
                </c:pt>
                <c:pt idx="252">
                  <c:v>8</c:v>
                </c:pt>
                <c:pt idx="253">
                  <c:v>8</c:v>
                </c:pt>
                <c:pt idx="254">
                  <c:v>8</c:v>
                </c:pt>
                <c:pt idx="255">
                  <c:v>8</c:v>
                </c:pt>
                <c:pt idx="256">
                  <c:v>8</c:v>
                </c:pt>
                <c:pt idx="257">
                  <c:v>8</c:v>
                </c:pt>
                <c:pt idx="258">
                  <c:v>8</c:v>
                </c:pt>
                <c:pt idx="259">
                  <c:v>8</c:v>
                </c:pt>
                <c:pt idx="260">
                  <c:v>8</c:v>
                </c:pt>
                <c:pt idx="261">
                  <c:v>8</c:v>
                </c:pt>
                <c:pt idx="262">
                  <c:v>8</c:v>
                </c:pt>
                <c:pt idx="263">
                  <c:v>8</c:v>
                </c:pt>
                <c:pt idx="264">
                  <c:v>8</c:v>
                </c:pt>
                <c:pt idx="265">
                  <c:v>8</c:v>
                </c:pt>
                <c:pt idx="266">
                  <c:v>8</c:v>
                </c:pt>
                <c:pt idx="267">
                  <c:v>8</c:v>
                </c:pt>
                <c:pt idx="268">
                  <c:v>8</c:v>
                </c:pt>
                <c:pt idx="269">
                  <c:v>8</c:v>
                </c:pt>
                <c:pt idx="270">
                  <c:v>8</c:v>
                </c:pt>
                <c:pt idx="271">
                  <c:v>8</c:v>
                </c:pt>
                <c:pt idx="272">
                  <c:v>8</c:v>
                </c:pt>
                <c:pt idx="273">
                  <c:v>8</c:v>
                </c:pt>
                <c:pt idx="274">
                  <c:v>8</c:v>
                </c:pt>
                <c:pt idx="275">
                  <c:v>8</c:v>
                </c:pt>
                <c:pt idx="276">
                  <c:v>8</c:v>
                </c:pt>
                <c:pt idx="277">
                  <c:v>8</c:v>
                </c:pt>
                <c:pt idx="278">
                  <c:v>8</c:v>
                </c:pt>
                <c:pt idx="279">
                  <c:v>8</c:v>
                </c:pt>
                <c:pt idx="280">
                  <c:v>8</c:v>
                </c:pt>
                <c:pt idx="281">
                  <c:v>8</c:v>
                </c:pt>
                <c:pt idx="282">
                  <c:v>8</c:v>
                </c:pt>
                <c:pt idx="283">
                  <c:v>8</c:v>
                </c:pt>
                <c:pt idx="284">
                  <c:v>8</c:v>
                </c:pt>
                <c:pt idx="285">
                  <c:v>8</c:v>
                </c:pt>
                <c:pt idx="286">
                  <c:v>8</c:v>
                </c:pt>
                <c:pt idx="287">
                  <c:v>8</c:v>
                </c:pt>
                <c:pt idx="288">
                  <c:v>8</c:v>
                </c:pt>
                <c:pt idx="289">
                  <c:v>8</c:v>
                </c:pt>
                <c:pt idx="290">
                  <c:v>8</c:v>
                </c:pt>
                <c:pt idx="291">
                  <c:v>8</c:v>
                </c:pt>
                <c:pt idx="292">
                  <c:v>8</c:v>
                </c:pt>
                <c:pt idx="293">
                  <c:v>8</c:v>
                </c:pt>
                <c:pt idx="294">
                  <c:v>5</c:v>
                </c:pt>
                <c:pt idx="295">
                  <c:v>5</c:v>
                </c:pt>
                <c:pt idx="296">
                  <c:v>5</c:v>
                </c:pt>
                <c:pt idx="297">
                  <c:v>5</c:v>
                </c:pt>
                <c:pt idx="298">
                  <c:v>5</c:v>
                </c:pt>
                <c:pt idx="299">
                  <c:v>5</c:v>
                </c:pt>
                <c:pt idx="300">
                  <c:v>5</c:v>
                </c:pt>
                <c:pt idx="301">
                  <c:v>5</c:v>
                </c:pt>
                <c:pt idx="302">
                  <c:v>5</c:v>
                </c:pt>
                <c:pt idx="303">
                  <c:v>5</c:v>
                </c:pt>
                <c:pt idx="304">
                  <c:v>5</c:v>
                </c:pt>
                <c:pt idx="305">
                  <c:v>5</c:v>
                </c:pt>
                <c:pt idx="306">
                  <c:v>5</c:v>
                </c:pt>
                <c:pt idx="307">
                  <c:v>5</c:v>
                </c:pt>
                <c:pt idx="308">
                  <c:v>5</c:v>
                </c:pt>
                <c:pt idx="309">
                  <c:v>5</c:v>
                </c:pt>
                <c:pt idx="310">
                  <c:v>5</c:v>
                </c:pt>
                <c:pt idx="311">
                  <c:v>5</c:v>
                </c:pt>
                <c:pt idx="312">
                  <c:v>5</c:v>
                </c:pt>
                <c:pt idx="313">
                  <c:v>5</c:v>
                </c:pt>
                <c:pt idx="314">
                  <c:v>5</c:v>
                </c:pt>
                <c:pt idx="315">
                  <c:v>5</c:v>
                </c:pt>
                <c:pt idx="316">
                  <c:v>5</c:v>
                </c:pt>
                <c:pt idx="317">
                  <c:v>5</c:v>
                </c:pt>
                <c:pt idx="318">
                  <c:v>5</c:v>
                </c:pt>
                <c:pt idx="319">
                  <c:v>5</c:v>
                </c:pt>
                <c:pt idx="320">
                  <c:v>5</c:v>
                </c:pt>
                <c:pt idx="321">
                  <c:v>5</c:v>
                </c:pt>
                <c:pt idx="322">
                  <c:v>5</c:v>
                </c:pt>
                <c:pt idx="323">
                  <c:v>5</c:v>
                </c:pt>
                <c:pt idx="324">
                  <c:v>5</c:v>
                </c:pt>
                <c:pt idx="325">
                  <c:v>5</c:v>
                </c:pt>
                <c:pt idx="326">
                  <c:v>5</c:v>
                </c:pt>
                <c:pt idx="327">
                  <c:v>5</c:v>
                </c:pt>
                <c:pt idx="328">
                  <c:v>5</c:v>
                </c:pt>
                <c:pt idx="329">
                  <c:v>5</c:v>
                </c:pt>
                <c:pt idx="330">
                  <c:v>12</c:v>
                </c:pt>
                <c:pt idx="331">
                  <c:v>12</c:v>
                </c:pt>
                <c:pt idx="332">
                  <c:v>12</c:v>
                </c:pt>
                <c:pt idx="333">
                  <c:v>12</c:v>
                </c:pt>
                <c:pt idx="334">
                  <c:v>12</c:v>
                </c:pt>
                <c:pt idx="335">
                  <c:v>12</c:v>
                </c:pt>
                <c:pt idx="336">
                  <c:v>15</c:v>
                </c:pt>
                <c:pt idx="337">
                  <c:v>15</c:v>
                </c:pt>
                <c:pt idx="338">
                  <c:v>15</c:v>
                </c:pt>
                <c:pt idx="339">
                  <c:v>15</c:v>
                </c:pt>
                <c:pt idx="340">
                  <c:v>15</c:v>
                </c:pt>
                <c:pt idx="341">
                  <c:v>15</c:v>
                </c:pt>
                <c:pt idx="342">
                  <c:v>15</c:v>
                </c:pt>
                <c:pt idx="343">
                  <c:v>15</c:v>
                </c:pt>
                <c:pt idx="344">
                  <c:v>15</c:v>
                </c:pt>
                <c:pt idx="345">
                  <c:v>15</c:v>
                </c:pt>
                <c:pt idx="346">
                  <c:v>15</c:v>
                </c:pt>
                <c:pt idx="347">
                  <c:v>15</c:v>
                </c:pt>
                <c:pt idx="348">
                  <c:v>15</c:v>
                </c:pt>
                <c:pt idx="349">
                  <c:v>13</c:v>
                </c:pt>
                <c:pt idx="350">
                  <c:v>13</c:v>
                </c:pt>
                <c:pt idx="351">
                  <c:v>13</c:v>
                </c:pt>
                <c:pt idx="352">
                  <c:v>13</c:v>
                </c:pt>
                <c:pt idx="353">
                  <c:v>13</c:v>
                </c:pt>
                <c:pt idx="354">
                  <c:v>13</c:v>
                </c:pt>
                <c:pt idx="355">
                  <c:v>13</c:v>
                </c:pt>
                <c:pt idx="356">
                  <c:v>13</c:v>
                </c:pt>
                <c:pt idx="357">
                  <c:v>13</c:v>
                </c:pt>
                <c:pt idx="358">
                  <c:v>13</c:v>
                </c:pt>
                <c:pt idx="359">
                  <c:v>13</c:v>
                </c:pt>
                <c:pt idx="360">
                  <c:v>13</c:v>
                </c:pt>
                <c:pt idx="361">
                  <c:v>13</c:v>
                </c:pt>
                <c:pt idx="362">
                  <c:v>13</c:v>
                </c:pt>
                <c:pt idx="363">
                  <c:v>10</c:v>
                </c:pt>
                <c:pt idx="364">
                  <c:v>10</c:v>
                </c:pt>
                <c:pt idx="365">
                  <c:v>10</c:v>
                </c:pt>
                <c:pt idx="366">
                  <c:v>10</c:v>
                </c:pt>
                <c:pt idx="367">
                  <c:v>10</c:v>
                </c:pt>
                <c:pt idx="368">
                  <c:v>10</c:v>
                </c:pt>
                <c:pt idx="369">
                  <c:v>10</c:v>
                </c:pt>
                <c:pt idx="370">
                  <c:v>10</c:v>
                </c:pt>
                <c:pt idx="371">
                  <c:v>10</c:v>
                </c:pt>
                <c:pt idx="372">
                  <c:v>10</c:v>
                </c:pt>
                <c:pt idx="373">
                  <c:v>10</c:v>
                </c:pt>
                <c:pt idx="374">
                  <c:v>10</c:v>
                </c:pt>
                <c:pt idx="375">
                  <c:v>10</c:v>
                </c:pt>
                <c:pt idx="376">
                  <c:v>10</c:v>
                </c:pt>
                <c:pt idx="377">
                  <c:v>10</c:v>
                </c:pt>
                <c:pt idx="378">
                  <c:v>16</c:v>
                </c:pt>
                <c:pt idx="379">
                  <c:v>16</c:v>
                </c:pt>
                <c:pt idx="380">
                  <c:v>16</c:v>
                </c:pt>
                <c:pt idx="381">
                  <c:v>16</c:v>
                </c:pt>
                <c:pt idx="382">
                  <c:v>16</c:v>
                </c:pt>
                <c:pt idx="383">
                  <c:v>16</c:v>
                </c:pt>
                <c:pt idx="384">
                  <c:v>16</c:v>
                </c:pt>
                <c:pt idx="385">
                  <c:v>16</c:v>
                </c:pt>
                <c:pt idx="386">
                  <c:v>16</c:v>
                </c:pt>
                <c:pt idx="387">
                  <c:v>16</c:v>
                </c:pt>
                <c:pt idx="388">
                  <c:v>16</c:v>
                </c:pt>
                <c:pt idx="389">
                  <c:v>16</c:v>
                </c:pt>
                <c:pt idx="390">
                  <c:v>16</c:v>
                </c:pt>
                <c:pt idx="391">
                  <c:v>16</c:v>
                </c:pt>
                <c:pt idx="392">
                  <c:v>16</c:v>
                </c:pt>
                <c:pt idx="393">
                  <c:v>16</c:v>
                </c:pt>
                <c:pt idx="394">
                  <c:v>16</c:v>
                </c:pt>
                <c:pt idx="395">
                  <c:v>16</c:v>
                </c:pt>
                <c:pt idx="396">
                  <c:v>16</c:v>
                </c:pt>
                <c:pt idx="397">
                  <c:v>16</c:v>
                </c:pt>
                <c:pt idx="398">
                  <c:v>16</c:v>
                </c:pt>
                <c:pt idx="399">
                  <c:v>16</c:v>
                </c:pt>
              </c:numCache>
            </c:numRef>
          </c:xVal>
          <c:yVal>
            <c:numRef>
              <c:f>'[8]BIP je Stunde'!$AL$7:$AL$407</c:f>
              <c:numCache>
                <c:formatCode>General</c:formatCode>
                <c:ptCount val="401"/>
                <c:pt idx="0">
                  <c:v>125.58213210834785</c:v>
                </c:pt>
                <c:pt idx="1">
                  <c:v>148.17044194519247</c:v>
                </c:pt>
                <c:pt idx="2">
                  <c:v>109.39331538095993</c:v>
                </c:pt>
                <c:pt idx="3">
                  <c:v>88.072231902423567</c:v>
                </c:pt>
                <c:pt idx="4">
                  <c:v>113.02075083161729</c:v>
                </c:pt>
                <c:pt idx="5">
                  <c:v>94.50340567083795</c:v>
                </c:pt>
                <c:pt idx="6">
                  <c:v>94.313321717091711</c:v>
                </c:pt>
                <c:pt idx="7">
                  <c:v>148.24964359258672</c:v>
                </c:pt>
                <c:pt idx="8">
                  <c:v>98.60605100586092</c:v>
                </c:pt>
                <c:pt idx="9">
                  <c:v>101.80579756058926</c:v>
                </c:pt>
                <c:pt idx="10">
                  <c:v>91.47790274037699</c:v>
                </c:pt>
                <c:pt idx="11">
                  <c:v>92.317440202756217</c:v>
                </c:pt>
                <c:pt idx="12">
                  <c:v>108.03104704577855</c:v>
                </c:pt>
                <c:pt idx="13">
                  <c:v>91.319499445588463</c:v>
                </c:pt>
                <c:pt idx="14">
                  <c:v>118.10549659432917</c:v>
                </c:pt>
                <c:pt idx="15">
                  <c:v>96.578488832567714</c:v>
                </c:pt>
                <c:pt idx="16">
                  <c:v>111.73768414383021</c:v>
                </c:pt>
                <c:pt idx="17">
                  <c:v>94.598447647711069</c:v>
                </c:pt>
                <c:pt idx="18">
                  <c:v>107.7776017741169</c:v>
                </c:pt>
                <c:pt idx="19">
                  <c:v>85.775384127989852</c:v>
                </c:pt>
                <c:pt idx="20">
                  <c:v>116.44226199904959</c:v>
                </c:pt>
                <c:pt idx="21">
                  <c:v>94.962775225724698</c:v>
                </c:pt>
                <c:pt idx="22">
                  <c:v>89.545382543956904</c:v>
                </c:pt>
                <c:pt idx="23">
                  <c:v>90.749247584349746</c:v>
                </c:pt>
                <c:pt idx="24">
                  <c:v>93.774750514810705</c:v>
                </c:pt>
                <c:pt idx="25">
                  <c:v>96.990337399017889</c:v>
                </c:pt>
                <c:pt idx="26">
                  <c:v>85.632821162680187</c:v>
                </c:pt>
                <c:pt idx="27">
                  <c:v>93.869792491683825</c:v>
                </c:pt>
                <c:pt idx="28">
                  <c:v>93.521305243149058</c:v>
                </c:pt>
                <c:pt idx="29">
                  <c:v>97.703152225566299</c:v>
                </c:pt>
                <c:pt idx="30">
                  <c:v>87.802946301283058</c:v>
                </c:pt>
                <c:pt idx="31">
                  <c:v>95.786472358625048</c:v>
                </c:pt>
                <c:pt idx="32">
                  <c:v>94.693489624584188</c:v>
                </c:pt>
                <c:pt idx="33">
                  <c:v>95.469665769047992</c:v>
                </c:pt>
                <c:pt idx="34">
                  <c:v>91.367020434025022</c:v>
                </c:pt>
                <c:pt idx="35">
                  <c:v>95.40630445113257</c:v>
                </c:pt>
                <c:pt idx="36">
                  <c:v>90.369079676857268</c:v>
                </c:pt>
                <c:pt idx="37">
                  <c:v>91.889751306827179</c:v>
                </c:pt>
                <c:pt idx="38">
                  <c:v>102.93046095358784</c:v>
                </c:pt>
                <c:pt idx="39">
                  <c:v>98.954538254395686</c:v>
                </c:pt>
                <c:pt idx="40">
                  <c:v>124.23570410264534</c:v>
                </c:pt>
                <c:pt idx="41">
                  <c:v>106.89054332330113</c:v>
                </c:pt>
                <c:pt idx="42">
                  <c:v>103.73831775700933</c:v>
                </c:pt>
                <c:pt idx="43">
                  <c:v>93.01441469982575</c:v>
                </c:pt>
                <c:pt idx="44">
                  <c:v>183.82702360209092</c:v>
                </c:pt>
                <c:pt idx="45">
                  <c:v>134.99128781878662</c:v>
                </c:pt>
                <c:pt idx="46">
                  <c:v>90.289878029463011</c:v>
                </c:pt>
                <c:pt idx="47">
                  <c:v>139.50578172025976</c:v>
                </c:pt>
                <c:pt idx="48">
                  <c:v>88.547441786789165</c:v>
                </c:pt>
                <c:pt idx="49">
                  <c:v>86.583240931411368</c:v>
                </c:pt>
                <c:pt idx="50">
                  <c:v>91.69966735308094</c:v>
                </c:pt>
                <c:pt idx="51">
                  <c:v>107.63503880880722</c:v>
                </c:pt>
                <c:pt idx="52">
                  <c:v>116.58482496435924</c:v>
                </c:pt>
                <c:pt idx="53">
                  <c:v>97.164581023285294</c:v>
                </c:pt>
                <c:pt idx="54">
                  <c:v>111.05654997623951</c:v>
                </c:pt>
                <c:pt idx="55">
                  <c:v>101.83747821954697</c:v>
                </c:pt>
                <c:pt idx="56">
                  <c:v>78.837319816252176</c:v>
                </c:pt>
                <c:pt idx="57">
                  <c:v>103.48487248534768</c:v>
                </c:pt>
                <c:pt idx="58">
                  <c:v>90.052273087280213</c:v>
                </c:pt>
                <c:pt idx="59">
                  <c:v>90.274037699984149</c:v>
                </c:pt>
                <c:pt idx="60">
                  <c:v>165.15127514652306</c:v>
                </c:pt>
                <c:pt idx="61">
                  <c:v>102.34436876287025</c:v>
                </c:pt>
                <c:pt idx="62">
                  <c:v>107.08062727704734</c:v>
                </c:pt>
                <c:pt idx="63">
                  <c:v>95.786472358625048</c:v>
                </c:pt>
                <c:pt idx="64">
                  <c:v>110.50213844447964</c:v>
                </c:pt>
                <c:pt idx="65">
                  <c:v>102.56613337557421</c:v>
                </c:pt>
                <c:pt idx="66">
                  <c:v>98.542689687945511</c:v>
                </c:pt>
                <c:pt idx="67">
                  <c:v>101.94836052589893</c:v>
                </c:pt>
                <c:pt idx="68">
                  <c:v>86.37731664818628</c:v>
                </c:pt>
                <c:pt idx="69">
                  <c:v>82.781561856486604</c:v>
                </c:pt>
                <c:pt idx="70">
                  <c:v>98.891176936480278</c:v>
                </c:pt>
                <c:pt idx="71">
                  <c:v>86.519879613495959</c:v>
                </c:pt>
                <c:pt idx="72">
                  <c:v>104.0234436876287</c:v>
                </c:pt>
                <c:pt idx="73">
                  <c:v>136.16347220022175</c:v>
                </c:pt>
                <c:pt idx="74">
                  <c:v>91.905591636306042</c:v>
                </c:pt>
                <c:pt idx="75">
                  <c:v>83.827023602090918</c:v>
                </c:pt>
                <c:pt idx="76">
                  <c:v>101.45731031205447</c:v>
                </c:pt>
                <c:pt idx="77">
                  <c:v>98.130841121495322</c:v>
                </c:pt>
                <c:pt idx="78">
                  <c:v>125.93061935688262</c:v>
                </c:pt>
                <c:pt idx="79">
                  <c:v>94.218279740218591</c:v>
                </c:pt>
                <c:pt idx="80">
                  <c:v>106.2886108031047</c:v>
                </c:pt>
                <c:pt idx="81">
                  <c:v>80.627277047362583</c:v>
                </c:pt>
                <c:pt idx="82">
                  <c:v>95.992396641850149</c:v>
                </c:pt>
                <c:pt idx="83">
                  <c:v>95.612228734357672</c:v>
                </c:pt>
                <c:pt idx="84">
                  <c:v>102.70869634088389</c:v>
                </c:pt>
                <c:pt idx="85">
                  <c:v>97.164581023285294</c:v>
                </c:pt>
                <c:pt idx="86">
                  <c:v>95.358783462696024</c:v>
                </c:pt>
                <c:pt idx="87">
                  <c:v>88.848408046887371</c:v>
                </c:pt>
                <c:pt idx="88">
                  <c:v>107.04894661808966</c:v>
                </c:pt>
                <c:pt idx="89">
                  <c:v>84.032947885316005</c:v>
                </c:pt>
                <c:pt idx="90">
                  <c:v>87.707904324409938</c:v>
                </c:pt>
                <c:pt idx="91">
                  <c:v>132.45683510217012</c:v>
                </c:pt>
                <c:pt idx="92">
                  <c:v>76.302867099635677</c:v>
                </c:pt>
                <c:pt idx="93">
                  <c:v>92.602566133375575</c:v>
                </c:pt>
                <c:pt idx="94">
                  <c:v>91.43038175194043</c:v>
                </c:pt>
                <c:pt idx="95">
                  <c:v>85.4268968794551</c:v>
                </c:pt>
                <c:pt idx="96">
                  <c:v>106.93806431173769</c:v>
                </c:pt>
                <c:pt idx="97">
                  <c:v>92.96689371138919</c:v>
                </c:pt>
                <c:pt idx="98">
                  <c:v>84.93584666561064</c:v>
                </c:pt>
                <c:pt idx="99">
                  <c:v>89.687945509266584</c:v>
                </c:pt>
                <c:pt idx="100">
                  <c:v>87.391097734832883</c:v>
                </c:pt>
                <c:pt idx="101">
                  <c:v>87.169333122128933</c:v>
                </c:pt>
                <c:pt idx="102">
                  <c:v>87.850467289719631</c:v>
                </c:pt>
                <c:pt idx="103">
                  <c:v>130.04910502138443</c:v>
                </c:pt>
                <c:pt idx="104">
                  <c:v>97.909076508791387</c:v>
                </c:pt>
                <c:pt idx="105">
                  <c:v>100.88705845081576</c:v>
                </c:pt>
                <c:pt idx="106">
                  <c:v>88.753366070014252</c:v>
                </c:pt>
                <c:pt idx="107">
                  <c:v>92.824330746079525</c:v>
                </c:pt>
                <c:pt idx="108">
                  <c:v>100.63361317915411</c:v>
                </c:pt>
                <c:pt idx="109">
                  <c:v>101.09298273404086</c:v>
                </c:pt>
                <c:pt idx="110">
                  <c:v>95.40630445113257</c:v>
                </c:pt>
                <c:pt idx="111">
                  <c:v>89.276096942816409</c:v>
                </c:pt>
                <c:pt idx="112">
                  <c:v>92.729288769206391</c:v>
                </c:pt>
                <c:pt idx="113">
                  <c:v>89.03849200063361</c:v>
                </c:pt>
                <c:pt idx="114">
                  <c:v>103.99176302867099</c:v>
                </c:pt>
                <c:pt idx="115">
                  <c:v>97.972437826706795</c:v>
                </c:pt>
                <c:pt idx="116">
                  <c:v>88.848408046887371</c:v>
                </c:pt>
                <c:pt idx="117">
                  <c:v>106.90638365277995</c:v>
                </c:pt>
                <c:pt idx="118">
                  <c:v>85.585300174243628</c:v>
                </c:pt>
                <c:pt idx="119">
                  <c:v>100.09504197687311</c:v>
                </c:pt>
                <c:pt idx="120">
                  <c:v>88.705845081577692</c:v>
                </c:pt>
                <c:pt idx="121">
                  <c:v>87.945509266592751</c:v>
                </c:pt>
                <c:pt idx="122">
                  <c:v>96.958656740060192</c:v>
                </c:pt>
                <c:pt idx="123">
                  <c:v>101.40978932361793</c:v>
                </c:pt>
                <c:pt idx="124">
                  <c:v>92.586725803896712</c:v>
                </c:pt>
                <c:pt idx="125">
                  <c:v>104.78377950261365</c:v>
                </c:pt>
                <c:pt idx="126">
                  <c:v>93.537145572627907</c:v>
                </c:pt>
                <c:pt idx="127">
                  <c:v>85.521938856328219</c:v>
                </c:pt>
                <c:pt idx="128">
                  <c:v>96.641850150483123</c:v>
                </c:pt>
                <c:pt idx="129">
                  <c:v>91.161096150799921</c:v>
                </c:pt>
                <c:pt idx="130">
                  <c:v>95.80231268810391</c:v>
                </c:pt>
                <c:pt idx="131">
                  <c:v>92.143196578488826</c:v>
                </c:pt>
                <c:pt idx="132">
                  <c:v>97.687311896087436</c:v>
                </c:pt>
                <c:pt idx="133">
                  <c:v>95.437985110090281</c:v>
                </c:pt>
                <c:pt idx="134">
                  <c:v>92.634246792333272</c:v>
                </c:pt>
                <c:pt idx="135">
                  <c:v>91.763028670996349</c:v>
                </c:pt>
                <c:pt idx="136">
                  <c:v>96.657690479961985</c:v>
                </c:pt>
                <c:pt idx="137">
                  <c:v>100.36432757801362</c:v>
                </c:pt>
                <c:pt idx="138">
                  <c:v>104.45113258355774</c:v>
                </c:pt>
                <c:pt idx="139">
                  <c:v>85.553619515285902</c:v>
                </c:pt>
                <c:pt idx="140">
                  <c:v>97.465547283383486</c:v>
                </c:pt>
                <c:pt idx="141">
                  <c:v>77.839379059084422</c:v>
                </c:pt>
                <c:pt idx="142">
                  <c:v>77.015681926184058</c:v>
                </c:pt>
                <c:pt idx="143">
                  <c:v>76.081102486931727</c:v>
                </c:pt>
                <c:pt idx="144">
                  <c:v>85.474417867891646</c:v>
                </c:pt>
                <c:pt idx="145">
                  <c:v>81.32425154443213</c:v>
                </c:pt>
                <c:pt idx="146">
                  <c:v>102.10676382068746</c:v>
                </c:pt>
                <c:pt idx="147">
                  <c:v>77.570093457943926</c:v>
                </c:pt>
                <c:pt idx="148">
                  <c:v>76.90479961983209</c:v>
                </c:pt>
                <c:pt idx="149">
                  <c:v>80.56391572944716</c:v>
                </c:pt>
                <c:pt idx="150">
                  <c:v>99.128781878663077</c:v>
                </c:pt>
                <c:pt idx="151">
                  <c:v>78.07698400126722</c:v>
                </c:pt>
                <c:pt idx="152">
                  <c:v>101.55235228892761</c:v>
                </c:pt>
                <c:pt idx="153">
                  <c:v>77.205765879930297</c:v>
                </c:pt>
                <c:pt idx="154">
                  <c:v>84.619040076033585</c:v>
                </c:pt>
                <c:pt idx="155">
                  <c:v>82.512276255346123</c:v>
                </c:pt>
                <c:pt idx="156">
                  <c:v>142.70552827498813</c:v>
                </c:pt>
                <c:pt idx="157">
                  <c:v>92.697608110248694</c:v>
                </c:pt>
                <c:pt idx="158">
                  <c:v>116.58482496435924</c:v>
                </c:pt>
                <c:pt idx="159">
                  <c:v>103.02550293046096</c:v>
                </c:pt>
                <c:pt idx="160">
                  <c:v>79.455092665927438</c:v>
                </c:pt>
                <c:pt idx="161">
                  <c:v>127.95818153017582</c:v>
                </c:pt>
                <c:pt idx="162">
                  <c:v>116.23633771582446</c:v>
                </c:pt>
                <c:pt idx="163">
                  <c:v>120.79835260573419</c:v>
                </c:pt>
                <c:pt idx="164">
                  <c:v>104.13432599398067</c:v>
                </c:pt>
                <c:pt idx="165">
                  <c:v>119.72121020117217</c:v>
                </c:pt>
                <c:pt idx="166">
                  <c:v>94.614287977189917</c:v>
                </c:pt>
                <c:pt idx="167">
                  <c:v>104.4669729130366</c:v>
                </c:pt>
                <c:pt idx="168">
                  <c:v>119.26184064628545</c:v>
                </c:pt>
                <c:pt idx="169">
                  <c:v>109.64676065262158</c:v>
                </c:pt>
                <c:pt idx="170">
                  <c:v>107.30239188975131</c:v>
                </c:pt>
                <c:pt idx="171">
                  <c:v>126.54839220655789</c:v>
                </c:pt>
                <c:pt idx="172">
                  <c:v>82.860763503880889</c:v>
                </c:pt>
                <c:pt idx="173">
                  <c:v>108.87058450815776</c:v>
                </c:pt>
                <c:pt idx="174">
                  <c:v>90.907650879138274</c:v>
                </c:pt>
                <c:pt idx="175">
                  <c:v>100</c:v>
                </c:pt>
                <c:pt idx="176">
                  <c:v>91.889751306827179</c:v>
                </c:pt>
                <c:pt idx="177">
                  <c:v>92.206557896404234</c:v>
                </c:pt>
                <c:pt idx="178">
                  <c:v>90.875970220180562</c:v>
                </c:pt>
                <c:pt idx="179">
                  <c:v>96.499287185173458</c:v>
                </c:pt>
                <c:pt idx="180">
                  <c:v>86.488198954538248</c:v>
                </c:pt>
                <c:pt idx="181">
                  <c:v>91.240297798194206</c:v>
                </c:pt>
                <c:pt idx="182">
                  <c:v>88.325677174085214</c:v>
                </c:pt>
                <c:pt idx="183">
                  <c:v>102.83541897671471</c:v>
                </c:pt>
                <c:pt idx="184">
                  <c:v>93.521305243149058</c:v>
                </c:pt>
                <c:pt idx="185">
                  <c:v>97.687311896087436</c:v>
                </c:pt>
                <c:pt idx="186">
                  <c:v>93.093616347220021</c:v>
                </c:pt>
                <c:pt idx="187">
                  <c:v>82.670679550134636</c:v>
                </c:pt>
                <c:pt idx="188">
                  <c:v>92.998574370346901</c:v>
                </c:pt>
                <c:pt idx="189">
                  <c:v>77.601774116901638</c:v>
                </c:pt>
                <c:pt idx="190">
                  <c:v>81.27673055599557</c:v>
                </c:pt>
                <c:pt idx="191">
                  <c:v>83.082528116584825</c:v>
                </c:pt>
                <c:pt idx="192">
                  <c:v>77.744337082211302</c:v>
                </c:pt>
                <c:pt idx="193">
                  <c:v>89.482021226041496</c:v>
                </c:pt>
                <c:pt idx="194">
                  <c:v>75.289086012989074</c:v>
                </c:pt>
                <c:pt idx="195">
                  <c:v>85.822905116426412</c:v>
                </c:pt>
                <c:pt idx="196">
                  <c:v>138.65040392840172</c:v>
                </c:pt>
                <c:pt idx="197">
                  <c:v>114.25629653096783</c:v>
                </c:pt>
                <c:pt idx="198">
                  <c:v>167.0204340250277</c:v>
                </c:pt>
                <c:pt idx="199">
                  <c:v>91.667986694123229</c:v>
                </c:pt>
                <c:pt idx="200">
                  <c:v>84.603199746554722</c:v>
                </c:pt>
                <c:pt idx="201">
                  <c:v>86.282274671313147</c:v>
                </c:pt>
                <c:pt idx="202">
                  <c:v>80.326310787264376</c:v>
                </c:pt>
                <c:pt idx="203">
                  <c:v>91.224457468715343</c:v>
                </c:pt>
                <c:pt idx="204">
                  <c:v>92.697608110248694</c:v>
                </c:pt>
                <c:pt idx="205">
                  <c:v>87.058450815776965</c:v>
                </c:pt>
                <c:pt idx="206">
                  <c:v>88.230635197212109</c:v>
                </c:pt>
                <c:pt idx="207">
                  <c:v>89.814668145097414</c:v>
                </c:pt>
                <c:pt idx="208">
                  <c:v>82.844923174402012</c:v>
                </c:pt>
                <c:pt idx="209">
                  <c:v>95.010296214161244</c:v>
                </c:pt>
                <c:pt idx="210">
                  <c:v>90.384920006336131</c:v>
                </c:pt>
                <c:pt idx="211">
                  <c:v>80.991604625376212</c:v>
                </c:pt>
                <c:pt idx="212">
                  <c:v>101.12466339299857</c:v>
                </c:pt>
                <c:pt idx="213">
                  <c:v>91.937272295263739</c:v>
                </c:pt>
                <c:pt idx="214">
                  <c:v>90.194836052589892</c:v>
                </c:pt>
                <c:pt idx="215">
                  <c:v>85.078409630920333</c:v>
                </c:pt>
                <c:pt idx="216">
                  <c:v>80.896562648503092</c:v>
                </c:pt>
                <c:pt idx="217">
                  <c:v>85.078409630920333</c:v>
                </c:pt>
                <c:pt idx="218">
                  <c:v>79.866941232377627</c:v>
                </c:pt>
                <c:pt idx="219">
                  <c:v>89.371138919689528</c:v>
                </c:pt>
                <c:pt idx="220">
                  <c:v>93.806431173768416</c:v>
                </c:pt>
                <c:pt idx="221">
                  <c:v>103.5482338032631</c:v>
                </c:pt>
                <c:pt idx="222">
                  <c:v>87.64454300649453</c:v>
                </c:pt>
                <c:pt idx="223">
                  <c:v>85.316014573103118</c:v>
                </c:pt>
                <c:pt idx="224">
                  <c:v>77.918580706478693</c:v>
                </c:pt>
                <c:pt idx="225">
                  <c:v>102.20180579756058</c:v>
                </c:pt>
                <c:pt idx="226">
                  <c:v>89.909710121970534</c:v>
                </c:pt>
                <c:pt idx="227">
                  <c:v>87.961349596071585</c:v>
                </c:pt>
                <c:pt idx="228">
                  <c:v>91.145255821321086</c:v>
                </c:pt>
                <c:pt idx="229">
                  <c:v>86.282274671313147</c:v>
                </c:pt>
                <c:pt idx="230">
                  <c:v>83.019166798669403</c:v>
                </c:pt>
                <c:pt idx="231">
                  <c:v>84.064628544273717</c:v>
                </c:pt>
                <c:pt idx="232">
                  <c:v>111.13575162363377</c:v>
                </c:pt>
                <c:pt idx="233">
                  <c:v>86.567400601932505</c:v>
                </c:pt>
                <c:pt idx="234">
                  <c:v>89.466180896562648</c:v>
                </c:pt>
                <c:pt idx="235">
                  <c:v>96.911135751623632</c:v>
                </c:pt>
                <c:pt idx="236">
                  <c:v>86.440677966101688</c:v>
                </c:pt>
                <c:pt idx="237">
                  <c:v>88.420719150958334</c:v>
                </c:pt>
                <c:pt idx="238">
                  <c:v>90.606684619040081</c:v>
                </c:pt>
                <c:pt idx="239">
                  <c:v>100.15840329478851</c:v>
                </c:pt>
                <c:pt idx="240">
                  <c:v>85.712022810074444</c:v>
                </c:pt>
                <c:pt idx="241">
                  <c:v>118.07381593537146</c:v>
                </c:pt>
                <c:pt idx="242">
                  <c:v>105.68667828290828</c:v>
                </c:pt>
                <c:pt idx="243">
                  <c:v>97.370505306510367</c:v>
                </c:pt>
                <c:pt idx="244">
                  <c:v>94.059876445430064</c:v>
                </c:pt>
                <c:pt idx="245">
                  <c:v>85.680342151116747</c:v>
                </c:pt>
                <c:pt idx="246">
                  <c:v>101.88499920798351</c:v>
                </c:pt>
                <c:pt idx="247">
                  <c:v>82.242990654205599</c:v>
                </c:pt>
                <c:pt idx="248">
                  <c:v>85.316014573103118</c:v>
                </c:pt>
                <c:pt idx="249">
                  <c:v>89.196895295422138</c:v>
                </c:pt>
                <c:pt idx="250">
                  <c:v>96.214161254554099</c:v>
                </c:pt>
                <c:pt idx="251">
                  <c:v>88.610803104704573</c:v>
                </c:pt>
                <c:pt idx="252">
                  <c:v>101.69491525423729</c:v>
                </c:pt>
                <c:pt idx="253">
                  <c:v>111.10407096467607</c:v>
                </c:pt>
                <c:pt idx="254">
                  <c:v>85.902106763820669</c:v>
                </c:pt>
                <c:pt idx="255">
                  <c:v>92.444162838587047</c:v>
                </c:pt>
                <c:pt idx="256">
                  <c:v>123.76049421827973</c:v>
                </c:pt>
                <c:pt idx="257">
                  <c:v>108.66466022493266</c:v>
                </c:pt>
                <c:pt idx="258">
                  <c:v>119.4836052589894</c:v>
                </c:pt>
                <c:pt idx="259">
                  <c:v>87.296055757959749</c:v>
                </c:pt>
                <c:pt idx="260">
                  <c:v>117.44020275621732</c:v>
                </c:pt>
                <c:pt idx="261">
                  <c:v>85.917947093299546</c:v>
                </c:pt>
                <c:pt idx="262">
                  <c:v>84.397275463329635</c:v>
                </c:pt>
                <c:pt idx="263">
                  <c:v>87.359417075875172</c:v>
                </c:pt>
                <c:pt idx="264">
                  <c:v>92.1907175669254</c:v>
                </c:pt>
                <c:pt idx="265">
                  <c:v>93.648027878979875</c:v>
                </c:pt>
                <c:pt idx="266">
                  <c:v>94.614287977189917</c:v>
                </c:pt>
                <c:pt idx="267">
                  <c:v>81.229209567558996</c:v>
                </c:pt>
                <c:pt idx="268">
                  <c:v>101.67907492475842</c:v>
                </c:pt>
                <c:pt idx="269">
                  <c:v>98.891176936480278</c:v>
                </c:pt>
                <c:pt idx="270">
                  <c:v>88.7692063994931</c:v>
                </c:pt>
                <c:pt idx="271">
                  <c:v>86.060510058609211</c:v>
                </c:pt>
                <c:pt idx="272">
                  <c:v>88.959290353239339</c:v>
                </c:pt>
                <c:pt idx="273">
                  <c:v>89.640424520830038</c:v>
                </c:pt>
                <c:pt idx="274">
                  <c:v>84.238872168541107</c:v>
                </c:pt>
                <c:pt idx="275">
                  <c:v>84.619040076033585</c:v>
                </c:pt>
                <c:pt idx="276">
                  <c:v>98.431807381593543</c:v>
                </c:pt>
                <c:pt idx="277">
                  <c:v>88.389038492000623</c:v>
                </c:pt>
                <c:pt idx="278">
                  <c:v>83.906225249485189</c:v>
                </c:pt>
                <c:pt idx="279">
                  <c:v>87.59702201805797</c:v>
                </c:pt>
                <c:pt idx="280">
                  <c:v>101.55235228892761</c:v>
                </c:pt>
                <c:pt idx="281">
                  <c:v>89.846348804055125</c:v>
                </c:pt>
                <c:pt idx="282">
                  <c:v>95.010296214161244</c:v>
                </c:pt>
                <c:pt idx="283">
                  <c:v>93.093616347220021</c:v>
                </c:pt>
                <c:pt idx="284">
                  <c:v>91.303659116109614</c:v>
                </c:pt>
                <c:pt idx="285">
                  <c:v>83.589418659908134</c:v>
                </c:pt>
                <c:pt idx="286">
                  <c:v>83.906225249485189</c:v>
                </c:pt>
                <c:pt idx="287">
                  <c:v>86.218913353397738</c:v>
                </c:pt>
                <c:pt idx="288">
                  <c:v>85.696182480595596</c:v>
                </c:pt>
                <c:pt idx="289">
                  <c:v>88.341517503564077</c:v>
                </c:pt>
                <c:pt idx="290">
                  <c:v>94.23412006969744</c:v>
                </c:pt>
                <c:pt idx="291">
                  <c:v>91.620465705686684</c:v>
                </c:pt>
                <c:pt idx="292">
                  <c:v>94.772691271978445</c:v>
                </c:pt>
                <c:pt idx="293">
                  <c:v>91.652146364644381</c:v>
                </c:pt>
                <c:pt idx="294">
                  <c:v>97.750673214002845</c:v>
                </c:pt>
                <c:pt idx="295">
                  <c:v>87.866307619198466</c:v>
                </c:pt>
                <c:pt idx="296">
                  <c:v>85.046728971962608</c:v>
                </c:pt>
                <c:pt idx="297">
                  <c:v>87.248534769523204</c:v>
                </c:pt>
                <c:pt idx="298">
                  <c:v>80.421352764137495</c:v>
                </c:pt>
                <c:pt idx="299">
                  <c:v>90.194836052589892</c:v>
                </c:pt>
                <c:pt idx="300">
                  <c:v>92.063994931094555</c:v>
                </c:pt>
                <c:pt idx="301">
                  <c:v>90.099794075716773</c:v>
                </c:pt>
                <c:pt idx="302">
                  <c:v>94.313321717091711</c:v>
                </c:pt>
                <c:pt idx="303">
                  <c:v>86.614921590369079</c:v>
                </c:pt>
                <c:pt idx="304">
                  <c:v>86.234753682876601</c:v>
                </c:pt>
                <c:pt idx="305">
                  <c:v>82.829082844923178</c:v>
                </c:pt>
                <c:pt idx="306">
                  <c:v>81.799461428797713</c:v>
                </c:pt>
                <c:pt idx="307">
                  <c:v>95.643909393315383</c:v>
                </c:pt>
                <c:pt idx="308">
                  <c:v>84.143830191667973</c:v>
                </c:pt>
                <c:pt idx="309">
                  <c:v>87.454459052748291</c:v>
                </c:pt>
                <c:pt idx="310">
                  <c:v>89.260256613337546</c:v>
                </c:pt>
                <c:pt idx="311">
                  <c:v>87.406938064311731</c:v>
                </c:pt>
                <c:pt idx="312">
                  <c:v>83.019166798669403</c:v>
                </c:pt>
                <c:pt idx="313">
                  <c:v>106.92222398225883</c:v>
                </c:pt>
                <c:pt idx="314">
                  <c:v>180.18374782195471</c:v>
                </c:pt>
                <c:pt idx="315">
                  <c:v>80.817361001108821</c:v>
                </c:pt>
                <c:pt idx="316">
                  <c:v>73.023918897513056</c:v>
                </c:pt>
                <c:pt idx="317">
                  <c:v>89.434500237604937</c:v>
                </c:pt>
                <c:pt idx="318">
                  <c:v>95.707270711230791</c:v>
                </c:pt>
                <c:pt idx="319">
                  <c:v>100.31680658957704</c:v>
                </c:pt>
                <c:pt idx="320">
                  <c:v>92.301599873277368</c:v>
                </c:pt>
                <c:pt idx="321">
                  <c:v>82.638998891176939</c:v>
                </c:pt>
                <c:pt idx="322">
                  <c:v>85.949627752257243</c:v>
                </c:pt>
                <c:pt idx="323">
                  <c:v>115.46016157136067</c:v>
                </c:pt>
                <c:pt idx="324">
                  <c:v>88.119752890860127</c:v>
                </c:pt>
                <c:pt idx="325">
                  <c:v>90.35323934737842</c:v>
                </c:pt>
                <c:pt idx="326">
                  <c:v>85.696182480595596</c:v>
                </c:pt>
                <c:pt idx="327">
                  <c:v>91.034373514969104</c:v>
                </c:pt>
                <c:pt idx="328">
                  <c:v>136.32187549501029</c:v>
                </c:pt>
                <c:pt idx="329">
                  <c:v>87.628702677015681</c:v>
                </c:pt>
                <c:pt idx="330">
                  <c:v>91.873910977348331</c:v>
                </c:pt>
                <c:pt idx="331">
                  <c:v>86.440677966101688</c:v>
                </c:pt>
                <c:pt idx="332">
                  <c:v>83.636939648344679</c:v>
                </c:pt>
                <c:pt idx="333">
                  <c:v>88.309836844606366</c:v>
                </c:pt>
                <c:pt idx="334">
                  <c:v>89.830508474576263</c:v>
                </c:pt>
                <c:pt idx="335">
                  <c:v>84.286393156977667</c:v>
                </c:pt>
                <c:pt idx="336">
                  <c:v>89.244416283858712</c:v>
                </c:pt>
                <c:pt idx="337">
                  <c:v>76.191984793283694</c:v>
                </c:pt>
                <c:pt idx="338">
                  <c:v>91.176936480278798</c:v>
                </c:pt>
                <c:pt idx="339">
                  <c:v>81.83114208775541</c:v>
                </c:pt>
                <c:pt idx="340">
                  <c:v>74.148582290511641</c:v>
                </c:pt>
                <c:pt idx="341">
                  <c:v>80.468873752574041</c:v>
                </c:pt>
                <c:pt idx="342">
                  <c:v>70.837953429431337</c:v>
                </c:pt>
                <c:pt idx="343">
                  <c:v>80.833201330587684</c:v>
                </c:pt>
                <c:pt idx="344">
                  <c:v>74.354506573736728</c:v>
                </c:pt>
                <c:pt idx="345">
                  <c:v>82.116268018374782</c:v>
                </c:pt>
                <c:pt idx="346">
                  <c:v>83.003326469190554</c:v>
                </c:pt>
                <c:pt idx="347">
                  <c:v>94.186599081260894</c:v>
                </c:pt>
                <c:pt idx="348">
                  <c:v>87.105971804213524</c:v>
                </c:pt>
                <c:pt idx="349">
                  <c:v>77.633454775859335</c:v>
                </c:pt>
                <c:pt idx="350">
                  <c:v>79.930302550293035</c:v>
                </c:pt>
                <c:pt idx="351">
                  <c:v>80.247109139870105</c:v>
                </c:pt>
                <c:pt idx="352">
                  <c:v>85.347695232060829</c:v>
                </c:pt>
                <c:pt idx="353">
                  <c:v>102.24932678599714</c:v>
                </c:pt>
                <c:pt idx="354">
                  <c:v>83.66862030730239</c:v>
                </c:pt>
                <c:pt idx="355">
                  <c:v>96.895295422144784</c:v>
                </c:pt>
                <c:pt idx="356">
                  <c:v>83.827023602090918</c:v>
                </c:pt>
                <c:pt idx="357">
                  <c:v>76.746396325043563</c:v>
                </c:pt>
                <c:pt idx="358">
                  <c:v>79.756058926025659</c:v>
                </c:pt>
                <c:pt idx="359">
                  <c:v>112.18121336923808</c:v>
                </c:pt>
                <c:pt idx="360">
                  <c:v>83.779502613654373</c:v>
                </c:pt>
                <c:pt idx="361">
                  <c:v>92.982734040868053</c:v>
                </c:pt>
                <c:pt idx="362">
                  <c:v>83.953746237921749</c:v>
                </c:pt>
                <c:pt idx="363">
                  <c:v>84.397275463329635</c:v>
                </c:pt>
                <c:pt idx="364">
                  <c:v>87.391097734832883</c:v>
                </c:pt>
                <c:pt idx="365">
                  <c:v>107.73008078568034</c:v>
                </c:pt>
                <c:pt idx="366">
                  <c:v>85.11009028987803</c:v>
                </c:pt>
                <c:pt idx="367">
                  <c:v>112.22873435767463</c:v>
                </c:pt>
                <c:pt idx="368">
                  <c:v>87.248534769523204</c:v>
                </c:pt>
                <c:pt idx="369">
                  <c:v>86.456518295580537</c:v>
                </c:pt>
                <c:pt idx="370">
                  <c:v>79.375891018533181</c:v>
                </c:pt>
                <c:pt idx="371">
                  <c:v>93.299540630445108</c:v>
                </c:pt>
                <c:pt idx="372">
                  <c:v>82.353872960557581</c:v>
                </c:pt>
                <c:pt idx="373">
                  <c:v>93.917313480120384</c:v>
                </c:pt>
                <c:pt idx="374">
                  <c:v>86.884207191509574</c:v>
                </c:pt>
                <c:pt idx="375">
                  <c:v>90.780928243307457</c:v>
                </c:pt>
                <c:pt idx="376">
                  <c:v>88.737525740535403</c:v>
                </c:pt>
                <c:pt idx="377">
                  <c:v>92.871851734516071</c:v>
                </c:pt>
                <c:pt idx="378">
                  <c:v>80.310470457785527</c:v>
                </c:pt>
                <c:pt idx="379">
                  <c:v>74.607951845398375</c:v>
                </c:pt>
                <c:pt idx="380">
                  <c:v>90.844289561222865</c:v>
                </c:pt>
                <c:pt idx="381">
                  <c:v>74.322825914779017</c:v>
                </c:pt>
                <c:pt idx="382">
                  <c:v>77.110723903057178</c:v>
                </c:pt>
                <c:pt idx="383">
                  <c:v>76.334547758593374</c:v>
                </c:pt>
                <c:pt idx="384">
                  <c:v>78.061143671788372</c:v>
                </c:pt>
                <c:pt idx="385">
                  <c:v>74.33866624425788</c:v>
                </c:pt>
                <c:pt idx="386">
                  <c:v>85.743703469032155</c:v>
                </c:pt>
                <c:pt idx="387">
                  <c:v>76.50879138286075</c:v>
                </c:pt>
                <c:pt idx="388">
                  <c:v>77.712656423253605</c:v>
                </c:pt>
                <c:pt idx="389">
                  <c:v>80.674798035799142</c:v>
                </c:pt>
                <c:pt idx="390">
                  <c:v>65.674006019325205</c:v>
                </c:pt>
                <c:pt idx="391">
                  <c:v>84.207191509583396</c:v>
                </c:pt>
                <c:pt idx="392">
                  <c:v>89.577063202914616</c:v>
                </c:pt>
                <c:pt idx="393">
                  <c:v>76.239505781720268</c:v>
                </c:pt>
                <c:pt idx="394">
                  <c:v>82.844923174402012</c:v>
                </c:pt>
                <c:pt idx="395">
                  <c:v>77.680975764295894</c:v>
                </c:pt>
                <c:pt idx="396">
                  <c:v>87.264375099002052</c:v>
                </c:pt>
                <c:pt idx="397">
                  <c:v>76.350388088072236</c:v>
                </c:pt>
                <c:pt idx="398">
                  <c:v>72.928876920639937</c:v>
                </c:pt>
                <c:pt idx="399">
                  <c:v>87.074291145255813</c:v>
                </c:pt>
              </c:numCache>
            </c:numRef>
          </c:yVal>
          <c:smooth val="0"/>
          <c:extLst>
            <c:ext xmlns:c16="http://schemas.microsoft.com/office/drawing/2014/chart" uri="{C3380CC4-5D6E-409C-BE32-E72D297353CC}">
              <c16:uniqueId val="{00000001-FA7F-4EF0-815E-2C9771F57801}"/>
            </c:ext>
          </c:extLst>
        </c:ser>
        <c:dLbls>
          <c:showLegendKey val="0"/>
          <c:showVal val="0"/>
          <c:showCatName val="0"/>
          <c:showSerName val="0"/>
          <c:showPercent val="0"/>
          <c:showBubbleSize val="0"/>
        </c:dLbls>
        <c:axId val="729529439"/>
        <c:axId val="729524159"/>
      </c:scatterChart>
      <c:catAx>
        <c:axId val="72952943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29524159"/>
        <c:crosses val="autoZero"/>
        <c:auto val="1"/>
        <c:lblAlgn val="ctr"/>
        <c:lblOffset val="100"/>
        <c:tickMarkSkip val="1"/>
        <c:noMultiLvlLbl val="0"/>
      </c:catAx>
      <c:valAx>
        <c:axId val="729524159"/>
        <c:scaling>
          <c:orientation val="minMax"/>
          <c:min val="6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295294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00"/>
              <a:t>Verfügbare Einkommen je Einwohner 2022,</a:t>
            </a:r>
            <a:r>
              <a:rPr lang="en-US" sz="1000" baseline="0"/>
              <a:t> D=100</a:t>
            </a:r>
            <a:endParaRPr lang="en-US" sz="10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9136482939632546E-2"/>
          <c:y val="0.14925553319919518"/>
          <c:w val="0.89030796150481195"/>
          <c:h val="0.67368209255533196"/>
        </c:manualLayout>
      </c:layout>
      <c:lineChart>
        <c:grouping val="standard"/>
        <c:varyColors val="0"/>
        <c:ser>
          <c:idx val="1"/>
          <c:order val="1"/>
          <c:tx>
            <c:v>Länderdurchschnitte</c:v>
          </c:tx>
          <c:spPr>
            <a:ln w="19050" cap="rnd">
              <a:solidFill>
                <a:srgbClr val="FF0000"/>
              </a:solidFill>
              <a:prstDash val="solid"/>
              <a:round/>
            </a:ln>
            <a:effectLst/>
          </c:spPr>
          <c:marker>
            <c:symbol val="none"/>
          </c:marker>
          <c:cat>
            <c:strRef>
              <c:f>'[7]verf Eink nom'!$AL$410:$AL$425</c:f>
              <c:strCache>
                <c:ptCount val="16"/>
                <c:pt idx="0">
                  <c:v>#BEZUG!</c:v>
                </c:pt>
                <c:pt idx="1">
                  <c:v>#BEZUG!</c:v>
                </c:pt>
                <c:pt idx="2">
                  <c:v>#BEZUG!</c:v>
                </c:pt>
                <c:pt idx="3">
                  <c:v>#BEZUG!</c:v>
                </c:pt>
                <c:pt idx="4">
                  <c:v>#BEZUG!</c:v>
                </c:pt>
                <c:pt idx="5">
                  <c:v>#BEZUG!</c:v>
                </c:pt>
                <c:pt idx="6">
                  <c:v>#BEZUG!</c:v>
                </c:pt>
                <c:pt idx="7">
                  <c:v>#BEZUG!</c:v>
                </c:pt>
                <c:pt idx="8">
                  <c:v>#BEZUG!</c:v>
                </c:pt>
                <c:pt idx="9">
                  <c:v>#BEZUG!</c:v>
                </c:pt>
                <c:pt idx="10">
                  <c:v>#BEZUG!</c:v>
                </c:pt>
                <c:pt idx="11">
                  <c:v>#BEZUG!</c:v>
                </c:pt>
                <c:pt idx="12">
                  <c:v>#BEZUG!</c:v>
                </c:pt>
                <c:pt idx="13">
                  <c:v>#BEZUG!</c:v>
                </c:pt>
                <c:pt idx="14">
                  <c:v>#BEZUG!</c:v>
                </c:pt>
                <c:pt idx="15">
                  <c:v>#BEZUG!</c:v>
                </c:pt>
              </c:strCache>
            </c:strRef>
          </c:cat>
          <c:val>
            <c:numRef>
              <c:f>'[8]verf Eink nom'!$AM$410:$AM$425</c:f>
              <c:numCache>
                <c:formatCode>General</c:formatCode>
                <c:ptCount val="16"/>
                <c:pt idx="0">
                  <c:v>110.89043747580334</c:v>
                </c:pt>
                <c:pt idx="1">
                  <c:v>106.45760743321719</c:v>
                </c:pt>
                <c:pt idx="2">
                  <c:v>106.19047619047619</c:v>
                </c:pt>
                <c:pt idx="3">
                  <c:v>102.50096786682153</c:v>
                </c:pt>
                <c:pt idx="4">
                  <c:v>100.77042198993418</c:v>
                </c:pt>
                <c:pt idx="5">
                  <c:v>99.314750290360038</c:v>
                </c:pt>
                <c:pt idx="6">
                  <c:v>97.173828881145951</c:v>
                </c:pt>
                <c:pt idx="7">
                  <c:v>96.05497483546263</c:v>
                </c:pt>
                <c:pt idx="8">
                  <c:v>93.108788230739449</c:v>
                </c:pt>
                <c:pt idx="9">
                  <c:v>92.729384436701508</c:v>
                </c:pt>
                <c:pt idx="10">
                  <c:v>92.384823848238483</c:v>
                </c:pt>
                <c:pt idx="11">
                  <c:v>92.164150212930693</c:v>
                </c:pt>
                <c:pt idx="12">
                  <c:v>91.223383662408054</c:v>
                </c:pt>
                <c:pt idx="13">
                  <c:v>90.882694541231118</c:v>
                </c:pt>
                <c:pt idx="14">
                  <c:v>90.09678668215254</c:v>
                </c:pt>
                <c:pt idx="15">
                  <c:v>89.082462253193967</c:v>
                </c:pt>
              </c:numCache>
            </c:numRef>
          </c:val>
          <c:smooth val="0"/>
          <c:extLst>
            <c:ext xmlns:c16="http://schemas.microsoft.com/office/drawing/2014/chart" uri="{C3380CC4-5D6E-409C-BE32-E72D297353CC}">
              <c16:uniqueId val="{00000000-1B76-45CD-8AFA-940AD0EA137C}"/>
            </c:ext>
          </c:extLst>
        </c:ser>
        <c:dLbls>
          <c:showLegendKey val="0"/>
          <c:showVal val="0"/>
          <c:showCatName val="0"/>
          <c:showSerName val="0"/>
          <c:showPercent val="0"/>
          <c:showBubbleSize val="0"/>
        </c:dLbls>
        <c:marker val="1"/>
        <c:smooth val="0"/>
        <c:axId val="729529439"/>
        <c:axId val="729524159"/>
      </c:lineChart>
      <c:scatterChart>
        <c:scatterStyle val="lineMarker"/>
        <c:varyColors val="0"/>
        <c:ser>
          <c:idx val="0"/>
          <c:order val="0"/>
          <c:tx>
            <c:v>Kreiswerte</c:v>
          </c:tx>
          <c:spPr>
            <a:ln w="25400" cap="rnd">
              <a:noFill/>
              <a:round/>
            </a:ln>
            <a:effectLst/>
          </c:spPr>
          <c:marker>
            <c:symbol val="circle"/>
            <c:size val="3"/>
            <c:spPr>
              <a:solidFill>
                <a:schemeClr val="accent1"/>
              </a:solidFill>
              <a:ln w="9525">
                <a:solidFill>
                  <a:schemeClr val="accent1"/>
                </a:solidFill>
              </a:ln>
              <a:effectLst/>
            </c:spPr>
          </c:marker>
          <c:xVal>
            <c:numRef>
              <c:f>'[8]verf Eink nom'!$AK$7:$AK$407</c:f>
              <c:numCache>
                <c:formatCode>General</c:formatCode>
                <c:ptCount val="401"/>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pt idx="30">
                  <c:v>3</c:v>
                </c:pt>
                <c:pt idx="31">
                  <c:v>3</c:v>
                </c:pt>
                <c:pt idx="32">
                  <c:v>3</c:v>
                </c:pt>
                <c:pt idx="33">
                  <c:v>3</c:v>
                </c:pt>
                <c:pt idx="34">
                  <c:v>3</c:v>
                </c:pt>
                <c:pt idx="35">
                  <c:v>3</c:v>
                </c:pt>
                <c:pt idx="36">
                  <c:v>3</c:v>
                </c:pt>
                <c:pt idx="37">
                  <c:v>3</c:v>
                </c:pt>
                <c:pt idx="38">
                  <c:v>3</c:v>
                </c:pt>
                <c:pt idx="39">
                  <c:v>3</c:v>
                </c:pt>
                <c:pt idx="40">
                  <c:v>3</c:v>
                </c:pt>
                <c:pt idx="41">
                  <c:v>3</c:v>
                </c:pt>
                <c:pt idx="42">
                  <c:v>3</c:v>
                </c:pt>
                <c:pt idx="43">
                  <c:v>3</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10</c:v>
                </c:pt>
                <c:pt idx="141">
                  <c:v>9</c:v>
                </c:pt>
                <c:pt idx="142">
                  <c:v>9</c:v>
                </c:pt>
                <c:pt idx="143">
                  <c:v>9</c:v>
                </c:pt>
                <c:pt idx="144">
                  <c:v>9</c:v>
                </c:pt>
                <c:pt idx="145">
                  <c:v>9</c:v>
                </c:pt>
                <c:pt idx="146">
                  <c:v>9</c:v>
                </c:pt>
                <c:pt idx="147">
                  <c:v>9</c:v>
                </c:pt>
                <c:pt idx="148">
                  <c:v>9</c:v>
                </c:pt>
                <c:pt idx="149">
                  <c:v>9</c:v>
                </c:pt>
                <c:pt idx="150">
                  <c:v>9</c:v>
                </c:pt>
                <c:pt idx="151">
                  <c:v>9</c:v>
                </c:pt>
                <c:pt idx="152">
                  <c:v>9</c:v>
                </c:pt>
                <c:pt idx="153">
                  <c:v>9</c:v>
                </c:pt>
                <c:pt idx="154">
                  <c:v>9</c:v>
                </c:pt>
                <c:pt idx="155">
                  <c:v>9</c:v>
                </c:pt>
                <c:pt idx="156">
                  <c:v>9</c:v>
                </c:pt>
                <c:pt idx="157">
                  <c:v>9</c:v>
                </c:pt>
                <c:pt idx="158">
                  <c:v>9</c:v>
                </c:pt>
                <c:pt idx="159">
                  <c:v>12</c:v>
                </c:pt>
                <c:pt idx="160">
                  <c:v>12</c:v>
                </c:pt>
                <c:pt idx="161">
                  <c:v>2</c:v>
                </c:pt>
                <c:pt idx="162">
                  <c:v>5</c:v>
                </c:pt>
                <c:pt idx="163">
                  <c:v>5</c:v>
                </c:pt>
                <c:pt idx="164">
                  <c:v>5</c:v>
                </c:pt>
                <c:pt idx="165">
                  <c:v>5</c:v>
                </c:pt>
                <c:pt idx="166">
                  <c:v>5</c:v>
                </c:pt>
                <c:pt idx="167">
                  <c:v>5</c:v>
                </c:pt>
                <c:pt idx="168">
                  <c:v>5</c:v>
                </c:pt>
                <c:pt idx="169">
                  <c:v>5</c:v>
                </c:pt>
                <c:pt idx="170">
                  <c:v>5</c:v>
                </c:pt>
                <c:pt idx="171">
                  <c:v>5</c:v>
                </c:pt>
                <c:pt idx="172">
                  <c:v>5</c:v>
                </c:pt>
                <c:pt idx="173">
                  <c:v>5</c:v>
                </c:pt>
                <c:pt idx="174">
                  <c:v>5</c:v>
                </c:pt>
                <c:pt idx="175">
                  <c:v>5</c:v>
                </c:pt>
                <c:pt idx="176">
                  <c:v>5</c:v>
                </c:pt>
                <c:pt idx="177">
                  <c:v>5</c:v>
                </c:pt>
                <c:pt idx="178">
                  <c:v>5</c:v>
                </c:pt>
                <c:pt idx="179">
                  <c:v>5</c:v>
                </c:pt>
                <c:pt idx="180">
                  <c:v>5</c:v>
                </c:pt>
                <c:pt idx="181">
                  <c:v>5</c:v>
                </c:pt>
                <c:pt idx="182">
                  <c:v>5</c:v>
                </c:pt>
                <c:pt idx="183">
                  <c:v>5</c:v>
                </c:pt>
                <c:pt idx="184">
                  <c:v>5</c:v>
                </c:pt>
                <c:pt idx="185">
                  <c:v>5</c:v>
                </c:pt>
                <c:pt idx="186">
                  <c:v>5</c:v>
                </c:pt>
                <c:pt idx="187">
                  <c:v>5</c:v>
                </c:pt>
                <c:pt idx="188">
                  <c:v>14</c:v>
                </c:pt>
                <c:pt idx="189">
                  <c:v>14</c:v>
                </c:pt>
                <c:pt idx="190">
                  <c:v>14</c:v>
                </c:pt>
                <c:pt idx="191">
                  <c:v>14</c:v>
                </c:pt>
                <c:pt idx="192">
                  <c:v>14</c:v>
                </c:pt>
                <c:pt idx="193">
                  <c:v>14</c:v>
                </c:pt>
                <c:pt idx="194">
                  <c:v>14</c:v>
                </c:pt>
                <c:pt idx="195">
                  <c:v>14</c:v>
                </c:pt>
                <c:pt idx="196">
                  <c:v>8</c:v>
                </c:pt>
                <c:pt idx="197">
                  <c:v>8</c:v>
                </c:pt>
                <c:pt idx="198">
                  <c:v>8</c:v>
                </c:pt>
                <c:pt idx="199">
                  <c:v>8</c:v>
                </c:pt>
                <c:pt idx="200">
                  <c:v>8</c:v>
                </c:pt>
                <c:pt idx="201">
                  <c:v>8</c:v>
                </c:pt>
                <c:pt idx="202">
                  <c:v>8</c:v>
                </c:pt>
                <c:pt idx="203">
                  <c:v>8</c:v>
                </c:pt>
                <c:pt idx="204">
                  <c:v>8</c:v>
                </c:pt>
                <c:pt idx="205">
                  <c:v>8</c:v>
                </c:pt>
                <c:pt idx="206">
                  <c:v>8</c:v>
                </c:pt>
                <c:pt idx="207">
                  <c:v>8</c:v>
                </c:pt>
                <c:pt idx="208">
                  <c:v>8</c:v>
                </c:pt>
                <c:pt idx="209">
                  <c:v>8</c:v>
                </c:pt>
                <c:pt idx="210">
                  <c:v>8</c:v>
                </c:pt>
                <c:pt idx="211">
                  <c:v>8</c:v>
                </c:pt>
                <c:pt idx="212">
                  <c:v>8</c:v>
                </c:pt>
                <c:pt idx="213">
                  <c:v>8</c:v>
                </c:pt>
                <c:pt idx="214">
                  <c:v>8</c:v>
                </c:pt>
                <c:pt idx="215">
                  <c:v>8</c:v>
                </c:pt>
                <c:pt idx="216">
                  <c:v>8</c:v>
                </c:pt>
                <c:pt idx="217">
                  <c:v>8</c:v>
                </c:pt>
                <c:pt idx="218">
                  <c:v>8</c:v>
                </c:pt>
                <c:pt idx="219">
                  <c:v>8</c:v>
                </c:pt>
                <c:pt idx="220">
                  <c:v>8</c:v>
                </c:pt>
                <c:pt idx="221">
                  <c:v>8</c:v>
                </c:pt>
                <c:pt idx="222">
                  <c:v>8</c:v>
                </c:pt>
                <c:pt idx="223">
                  <c:v>8</c:v>
                </c:pt>
                <c:pt idx="224">
                  <c:v>8</c:v>
                </c:pt>
                <c:pt idx="225">
                  <c:v>8</c:v>
                </c:pt>
                <c:pt idx="226">
                  <c:v>8</c:v>
                </c:pt>
                <c:pt idx="227">
                  <c:v>8</c:v>
                </c:pt>
                <c:pt idx="228">
                  <c:v>8</c:v>
                </c:pt>
                <c:pt idx="229">
                  <c:v>8</c:v>
                </c:pt>
                <c:pt idx="230">
                  <c:v>8</c:v>
                </c:pt>
                <c:pt idx="231">
                  <c:v>8</c:v>
                </c:pt>
                <c:pt idx="232">
                  <c:v>8</c:v>
                </c:pt>
                <c:pt idx="233">
                  <c:v>8</c:v>
                </c:pt>
                <c:pt idx="234">
                  <c:v>8</c:v>
                </c:pt>
                <c:pt idx="235">
                  <c:v>8</c:v>
                </c:pt>
                <c:pt idx="236">
                  <c:v>8</c:v>
                </c:pt>
                <c:pt idx="237">
                  <c:v>8</c:v>
                </c:pt>
                <c:pt idx="238">
                  <c:v>8</c:v>
                </c:pt>
                <c:pt idx="239">
                  <c:v>8</c:v>
                </c:pt>
                <c:pt idx="240">
                  <c:v>8</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6</c:v>
                </c:pt>
                <c:pt idx="295">
                  <c:v>6</c:v>
                </c:pt>
                <c:pt idx="296">
                  <c:v>6</c:v>
                </c:pt>
                <c:pt idx="297">
                  <c:v>6</c:v>
                </c:pt>
                <c:pt idx="298">
                  <c:v>6</c:v>
                </c:pt>
                <c:pt idx="299">
                  <c:v>6</c:v>
                </c:pt>
                <c:pt idx="300">
                  <c:v>6</c:v>
                </c:pt>
                <c:pt idx="301">
                  <c:v>6</c:v>
                </c:pt>
                <c:pt idx="302">
                  <c:v>6</c:v>
                </c:pt>
                <c:pt idx="303">
                  <c:v>6</c:v>
                </c:pt>
                <c:pt idx="304">
                  <c:v>6</c:v>
                </c:pt>
                <c:pt idx="305">
                  <c:v>6</c:v>
                </c:pt>
                <c:pt idx="306">
                  <c:v>6</c:v>
                </c:pt>
                <c:pt idx="307">
                  <c:v>6</c:v>
                </c:pt>
                <c:pt idx="308">
                  <c:v>6</c:v>
                </c:pt>
                <c:pt idx="309">
                  <c:v>6</c:v>
                </c:pt>
                <c:pt idx="310">
                  <c:v>6</c:v>
                </c:pt>
                <c:pt idx="311">
                  <c:v>6</c:v>
                </c:pt>
                <c:pt idx="312">
                  <c:v>6</c:v>
                </c:pt>
                <c:pt idx="313">
                  <c:v>6</c:v>
                </c:pt>
                <c:pt idx="314">
                  <c:v>6</c:v>
                </c:pt>
                <c:pt idx="315">
                  <c:v>6</c:v>
                </c:pt>
                <c:pt idx="316">
                  <c:v>6</c:v>
                </c:pt>
                <c:pt idx="317">
                  <c:v>6</c:v>
                </c:pt>
                <c:pt idx="318">
                  <c:v>6</c:v>
                </c:pt>
                <c:pt idx="319">
                  <c:v>6</c:v>
                </c:pt>
                <c:pt idx="320">
                  <c:v>6</c:v>
                </c:pt>
                <c:pt idx="321">
                  <c:v>6</c:v>
                </c:pt>
                <c:pt idx="322">
                  <c:v>6</c:v>
                </c:pt>
                <c:pt idx="323">
                  <c:v>6</c:v>
                </c:pt>
                <c:pt idx="324">
                  <c:v>6</c:v>
                </c:pt>
                <c:pt idx="325">
                  <c:v>6</c:v>
                </c:pt>
                <c:pt idx="326">
                  <c:v>6</c:v>
                </c:pt>
                <c:pt idx="327">
                  <c:v>6</c:v>
                </c:pt>
                <c:pt idx="328">
                  <c:v>6</c:v>
                </c:pt>
                <c:pt idx="329">
                  <c:v>6</c:v>
                </c:pt>
                <c:pt idx="330">
                  <c:v>11</c:v>
                </c:pt>
                <c:pt idx="331">
                  <c:v>11</c:v>
                </c:pt>
                <c:pt idx="332">
                  <c:v>11</c:v>
                </c:pt>
                <c:pt idx="333">
                  <c:v>11</c:v>
                </c:pt>
                <c:pt idx="334">
                  <c:v>11</c:v>
                </c:pt>
                <c:pt idx="335">
                  <c:v>11</c:v>
                </c:pt>
                <c:pt idx="336">
                  <c:v>13</c:v>
                </c:pt>
                <c:pt idx="337">
                  <c:v>13</c:v>
                </c:pt>
                <c:pt idx="338">
                  <c:v>13</c:v>
                </c:pt>
                <c:pt idx="339">
                  <c:v>13</c:v>
                </c:pt>
                <c:pt idx="340">
                  <c:v>13</c:v>
                </c:pt>
                <c:pt idx="341">
                  <c:v>13</c:v>
                </c:pt>
                <c:pt idx="342">
                  <c:v>13</c:v>
                </c:pt>
                <c:pt idx="343">
                  <c:v>13</c:v>
                </c:pt>
                <c:pt idx="344">
                  <c:v>13</c:v>
                </c:pt>
                <c:pt idx="345">
                  <c:v>13</c:v>
                </c:pt>
                <c:pt idx="346">
                  <c:v>13</c:v>
                </c:pt>
                <c:pt idx="347">
                  <c:v>13</c:v>
                </c:pt>
                <c:pt idx="348">
                  <c:v>13</c:v>
                </c:pt>
                <c:pt idx="349">
                  <c:v>16</c:v>
                </c:pt>
                <c:pt idx="350">
                  <c:v>16</c:v>
                </c:pt>
                <c:pt idx="351">
                  <c:v>16</c:v>
                </c:pt>
                <c:pt idx="352">
                  <c:v>16</c:v>
                </c:pt>
                <c:pt idx="353">
                  <c:v>16</c:v>
                </c:pt>
                <c:pt idx="354">
                  <c:v>16</c:v>
                </c:pt>
                <c:pt idx="355">
                  <c:v>16</c:v>
                </c:pt>
                <c:pt idx="356">
                  <c:v>16</c:v>
                </c:pt>
                <c:pt idx="357">
                  <c:v>16</c:v>
                </c:pt>
                <c:pt idx="358">
                  <c:v>16</c:v>
                </c:pt>
                <c:pt idx="359">
                  <c:v>16</c:v>
                </c:pt>
                <c:pt idx="360">
                  <c:v>16</c:v>
                </c:pt>
                <c:pt idx="361">
                  <c:v>16</c:v>
                </c:pt>
                <c:pt idx="362">
                  <c:v>16</c:v>
                </c:pt>
                <c:pt idx="363">
                  <c:v>4</c:v>
                </c:pt>
                <c:pt idx="364">
                  <c:v>4</c:v>
                </c:pt>
                <c:pt idx="365">
                  <c:v>4</c:v>
                </c:pt>
                <c:pt idx="366">
                  <c:v>4</c:v>
                </c:pt>
                <c:pt idx="367">
                  <c:v>4</c:v>
                </c:pt>
                <c:pt idx="368">
                  <c:v>4</c:v>
                </c:pt>
                <c:pt idx="369">
                  <c:v>4</c:v>
                </c:pt>
                <c:pt idx="370">
                  <c:v>4</c:v>
                </c:pt>
                <c:pt idx="371">
                  <c:v>4</c:v>
                </c:pt>
                <c:pt idx="372">
                  <c:v>4</c:v>
                </c:pt>
                <c:pt idx="373">
                  <c:v>4</c:v>
                </c:pt>
                <c:pt idx="374">
                  <c:v>4</c:v>
                </c:pt>
                <c:pt idx="375">
                  <c:v>4</c:v>
                </c:pt>
                <c:pt idx="376">
                  <c:v>4</c:v>
                </c:pt>
                <c:pt idx="377">
                  <c:v>4</c:v>
                </c:pt>
                <c:pt idx="378">
                  <c:v>15</c:v>
                </c:pt>
                <c:pt idx="379">
                  <c:v>15</c:v>
                </c:pt>
                <c:pt idx="380">
                  <c:v>15</c:v>
                </c:pt>
                <c:pt idx="381">
                  <c:v>15</c:v>
                </c:pt>
                <c:pt idx="382">
                  <c:v>15</c:v>
                </c:pt>
                <c:pt idx="383">
                  <c:v>15</c:v>
                </c:pt>
                <c:pt idx="384">
                  <c:v>15</c:v>
                </c:pt>
                <c:pt idx="385">
                  <c:v>15</c:v>
                </c:pt>
                <c:pt idx="386">
                  <c:v>15</c:v>
                </c:pt>
                <c:pt idx="387">
                  <c:v>15</c:v>
                </c:pt>
                <c:pt idx="388">
                  <c:v>15</c:v>
                </c:pt>
                <c:pt idx="389">
                  <c:v>15</c:v>
                </c:pt>
                <c:pt idx="390">
                  <c:v>15</c:v>
                </c:pt>
                <c:pt idx="391">
                  <c:v>15</c:v>
                </c:pt>
                <c:pt idx="392">
                  <c:v>15</c:v>
                </c:pt>
                <c:pt idx="393">
                  <c:v>15</c:v>
                </c:pt>
                <c:pt idx="394">
                  <c:v>15</c:v>
                </c:pt>
                <c:pt idx="395">
                  <c:v>15</c:v>
                </c:pt>
                <c:pt idx="396">
                  <c:v>15</c:v>
                </c:pt>
                <c:pt idx="397">
                  <c:v>15</c:v>
                </c:pt>
                <c:pt idx="398">
                  <c:v>15</c:v>
                </c:pt>
                <c:pt idx="399">
                  <c:v>15</c:v>
                </c:pt>
              </c:numCache>
            </c:numRef>
          </c:xVal>
          <c:yVal>
            <c:numRef>
              <c:f>'[8]verf Eink nom'!$AL$7:$AL$407</c:f>
              <c:numCache>
                <c:formatCode>General</c:formatCode>
                <c:ptCount val="401"/>
                <c:pt idx="0">
                  <c:v>113.05458768873402</c:v>
                </c:pt>
                <c:pt idx="1">
                  <c:v>109.63608207510647</c:v>
                </c:pt>
                <c:pt idx="2">
                  <c:v>108.03329461866046</c:v>
                </c:pt>
                <c:pt idx="3">
                  <c:v>110.60394889663183</c:v>
                </c:pt>
                <c:pt idx="4">
                  <c:v>109.77545489740612</c:v>
                </c:pt>
                <c:pt idx="5">
                  <c:v>107.67324816105304</c:v>
                </c:pt>
                <c:pt idx="6">
                  <c:v>96.252419667053815</c:v>
                </c:pt>
                <c:pt idx="7">
                  <c:v>107.73519163763066</c:v>
                </c:pt>
                <c:pt idx="8">
                  <c:v>104.48703058459157</c:v>
                </c:pt>
                <c:pt idx="9">
                  <c:v>103.63530778164925</c:v>
                </c:pt>
                <c:pt idx="10">
                  <c:v>101.40921409214091</c:v>
                </c:pt>
                <c:pt idx="11">
                  <c:v>98.594657375145175</c:v>
                </c:pt>
                <c:pt idx="12">
                  <c:v>106.90282617111886</c:v>
                </c:pt>
                <c:pt idx="13">
                  <c:v>123.06233062330622</c:v>
                </c:pt>
                <c:pt idx="14">
                  <c:v>101.0607820363918</c:v>
                </c:pt>
                <c:pt idx="15">
                  <c:v>105.31939605110337</c:v>
                </c:pt>
                <c:pt idx="16">
                  <c:v>100.75880758807587</c:v>
                </c:pt>
                <c:pt idx="17">
                  <c:v>101.37049941927991</c:v>
                </c:pt>
                <c:pt idx="18">
                  <c:v>97.429345722028643</c:v>
                </c:pt>
                <c:pt idx="19">
                  <c:v>97.723577235772368</c:v>
                </c:pt>
                <c:pt idx="20">
                  <c:v>110.34456058846303</c:v>
                </c:pt>
                <c:pt idx="21">
                  <c:v>92.508710801393718</c:v>
                </c:pt>
                <c:pt idx="22">
                  <c:v>101.99380565234225</c:v>
                </c:pt>
                <c:pt idx="23">
                  <c:v>108.08362369337978</c:v>
                </c:pt>
                <c:pt idx="24">
                  <c:v>104.45218737901665</c:v>
                </c:pt>
                <c:pt idx="25">
                  <c:v>97.917150600077434</c:v>
                </c:pt>
                <c:pt idx="26">
                  <c:v>107.37514518002322</c:v>
                </c:pt>
                <c:pt idx="27">
                  <c:v>103.2326751838947</c:v>
                </c:pt>
                <c:pt idx="28">
                  <c:v>102.81842818428184</c:v>
                </c:pt>
                <c:pt idx="29">
                  <c:v>106.80216802168022</c:v>
                </c:pt>
                <c:pt idx="30">
                  <c:v>102.27642276422763</c:v>
                </c:pt>
                <c:pt idx="31">
                  <c:v>109.67866821525358</c:v>
                </c:pt>
                <c:pt idx="32">
                  <c:v>107.13898567557105</c:v>
                </c:pt>
                <c:pt idx="33">
                  <c:v>113.94502516453736</c:v>
                </c:pt>
                <c:pt idx="34">
                  <c:v>106.21757646147888</c:v>
                </c:pt>
                <c:pt idx="35">
                  <c:v>105.59814169570268</c:v>
                </c:pt>
                <c:pt idx="36">
                  <c:v>102.4196670538134</c:v>
                </c:pt>
                <c:pt idx="37">
                  <c:v>108.80758807588076</c:v>
                </c:pt>
                <c:pt idx="38">
                  <c:v>116.98025551684088</c:v>
                </c:pt>
                <c:pt idx="39">
                  <c:v>103.43786295005808</c:v>
                </c:pt>
                <c:pt idx="40">
                  <c:v>105.63685636856368</c:v>
                </c:pt>
                <c:pt idx="41">
                  <c:v>113.97599690282618</c:v>
                </c:pt>
                <c:pt idx="42">
                  <c:v>106.79442508710801</c:v>
                </c:pt>
                <c:pt idx="43">
                  <c:v>99.554781262098331</c:v>
                </c:pt>
                <c:pt idx="44">
                  <c:v>101.95896244676732</c:v>
                </c:pt>
                <c:pt idx="45">
                  <c:v>137.3093302361595</c:v>
                </c:pt>
                <c:pt idx="46">
                  <c:v>99.767711962833914</c:v>
                </c:pt>
                <c:pt idx="47">
                  <c:v>103.10878823073946</c:v>
                </c:pt>
                <c:pt idx="48">
                  <c:v>103.67015098722416</c:v>
                </c:pt>
                <c:pt idx="49">
                  <c:v>116.66279519938057</c:v>
                </c:pt>
                <c:pt idx="50">
                  <c:v>113.85598141695704</c:v>
                </c:pt>
                <c:pt idx="51">
                  <c:v>121.45954316686026</c:v>
                </c:pt>
                <c:pt idx="52">
                  <c:v>106.66279519938055</c:v>
                </c:pt>
                <c:pt idx="53">
                  <c:v>111.67634533488192</c:v>
                </c:pt>
                <c:pt idx="54">
                  <c:v>107.16995741385986</c:v>
                </c:pt>
                <c:pt idx="55">
                  <c:v>116.69376693766938</c:v>
                </c:pt>
                <c:pt idx="56">
                  <c:v>112.81068524970964</c:v>
                </c:pt>
                <c:pt idx="57">
                  <c:v>114.42895857530004</c:v>
                </c:pt>
                <c:pt idx="58">
                  <c:v>149.51993805652342</c:v>
                </c:pt>
                <c:pt idx="59">
                  <c:v>105.39295392953929</c:v>
                </c:pt>
                <c:pt idx="60">
                  <c:v>138.72241579558653</c:v>
                </c:pt>
                <c:pt idx="61">
                  <c:v>104.49477351916376</c:v>
                </c:pt>
                <c:pt idx="62">
                  <c:v>111.54084397986837</c:v>
                </c:pt>
                <c:pt idx="63">
                  <c:v>114.43670150987224</c:v>
                </c:pt>
                <c:pt idx="64">
                  <c:v>155.6523422377081</c:v>
                </c:pt>
                <c:pt idx="65">
                  <c:v>109.96128532713898</c:v>
                </c:pt>
                <c:pt idx="66">
                  <c:v>111.85830429732869</c:v>
                </c:pt>
                <c:pt idx="67">
                  <c:v>109.42315137437089</c:v>
                </c:pt>
                <c:pt idx="68">
                  <c:v>91.850561362756494</c:v>
                </c:pt>
                <c:pt idx="69">
                  <c:v>96.635694928377859</c:v>
                </c:pt>
                <c:pt idx="70">
                  <c:v>104.99806426635693</c:v>
                </c:pt>
                <c:pt idx="71">
                  <c:v>96.701509872241573</c:v>
                </c:pt>
                <c:pt idx="72">
                  <c:v>105.80332946186606</c:v>
                </c:pt>
                <c:pt idx="73">
                  <c:v>107.34804490902053</c:v>
                </c:pt>
                <c:pt idx="74">
                  <c:v>98.699186991869908</c:v>
                </c:pt>
                <c:pt idx="75">
                  <c:v>98.536585365853654</c:v>
                </c:pt>
                <c:pt idx="76">
                  <c:v>105.1374370886566</c:v>
                </c:pt>
                <c:pt idx="77">
                  <c:v>103.93341076267906</c:v>
                </c:pt>
                <c:pt idx="78">
                  <c:v>105.49748354626402</c:v>
                </c:pt>
                <c:pt idx="79">
                  <c:v>95.284552845528452</c:v>
                </c:pt>
                <c:pt idx="80">
                  <c:v>101.33178474641889</c:v>
                </c:pt>
                <c:pt idx="81">
                  <c:v>97.328687572590013</c:v>
                </c:pt>
                <c:pt idx="82">
                  <c:v>102.69454123112661</c:v>
                </c:pt>
                <c:pt idx="83">
                  <c:v>103.33333333333334</c:v>
                </c:pt>
                <c:pt idx="84">
                  <c:v>107.21641502129306</c:v>
                </c:pt>
                <c:pt idx="85">
                  <c:v>98.633372048006194</c:v>
                </c:pt>
                <c:pt idx="86">
                  <c:v>106.82926829268294</c:v>
                </c:pt>
                <c:pt idx="87">
                  <c:v>99.179248935346493</c:v>
                </c:pt>
                <c:pt idx="88">
                  <c:v>102.02477739063104</c:v>
                </c:pt>
                <c:pt idx="89">
                  <c:v>95.911730545876878</c:v>
                </c:pt>
                <c:pt idx="90">
                  <c:v>93.360433604336052</c:v>
                </c:pt>
                <c:pt idx="91">
                  <c:v>109.06310491676345</c:v>
                </c:pt>
                <c:pt idx="92">
                  <c:v>89.156020131629887</c:v>
                </c:pt>
                <c:pt idx="93">
                  <c:v>102.7216415021293</c:v>
                </c:pt>
                <c:pt idx="94">
                  <c:v>101.76926054974835</c:v>
                </c:pt>
                <c:pt idx="95">
                  <c:v>108.6178861788618</c:v>
                </c:pt>
                <c:pt idx="96">
                  <c:v>108.54045683313976</c:v>
                </c:pt>
                <c:pt idx="97">
                  <c:v>98.025551684088271</c:v>
                </c:pt>
                <c:pt idx="98">
                  <c:v>102.51258226867984</c:v>
                </c:pt>
                <c:pt idx="99">
                  <c:v>104.33991482771971</c:v>
                </c:pt>
                <c:pt idx="100">
                  <c:v>99.4696089818041</c:v>
                </c:pt>
                <c:pt idx="101">
                  <c:v>109.01277584204414</c:v>
                </c:pt>
                <c:pt idx="102">
                  <c:v>93.395276809910953</c:v>
                </c:pt>
                <c:pt idx="103">
                  <c:v>105.76848625629114</c:v>
                </c:pt>
                <c:pt idx="104">
                  <c:v>98.985675571041426</c:v>
                </c:pt>
                <c:pt idx="105">
                  <c:v>96.364692218350754</c:v>
                </c:pt>
                <c:pt idx="106">
                  <c:v>114.8703058459156</c:v>
                </c:pt>
                <c:pt idx="107">
                  <c:v>105.51684088269455</c:v>
                </c:pt>
                <c:pt idx="108">
                  <c:v>118.07975222609369</c:v>
                </c:pt>
                <c:pt idx="109">
                  <c:v>112.20286488579173</c:v>
                </c:pt>
                <c:pt idx="110">
                  <c:v>111.99767711962834</c:v>
                </c:pt>
                <c:pt idx="111">
                  <c:v>102.60936895083236</c:v>
                </c:pt>
                <c:pt idx="112">
                  <c:v>110.20518776616338</c:v>
                </c:pt>
                <c:pt idx="113">
                  <c:v>99.728997289972895</c:v>
                </c:pt>
                <c:pt idx="114">
                  <c:v>102.85714285714285</c:v>
                </c:pt>
                <c:pt idx="115">
                  <c:v>93.766937669376688</c:v>
                </c:pt>
                <c:pt idx="116">
                  <c:v>100.55749128919859</c:v>
                </c:pt>
                <c:pt idx="117">
                  <c:v>106.90669763840495</c:v>
                </c:pt>
                <c:pt idx="118">
                  <c:v>103.97212543554006</c:v>
                </c:pt>
                <c:pt idx="119">
                  <c:v>102.51645373596594</c:v>
                </c:pt>
                <c:pt idx="120">
                  <c:v>100.09678668215254</c:v>
                </c:pt>
                <c:pt idx="121">
                  <c:v>105.79171506000775</c:v>
                </c:pt>
                <c:pt idx="122">
                  <c:v>103.08943089430895</c:v>
                </c:pt>
                <c:pt idx="123">
                  <c:v>104.0572977158343</c:v>
                </c:pt>
                <c:pt idx="124">
                  <c:v>100.71622144792876</c:v>
                </c:pt>
                <c:pt idx="125">
                  <c:v>105.24970963995355</c:v>
                </c:pt>
                <c:pt idx="126">
                  <c:v>89.287650019357329</c:v>
                </c:pt>
                <c:pt idx="127">
                  <c:v>98.540456833139757</c:v>
                </c:pt>
                <c:pt idx="128">
                  <c:v>98.575300038714673</c:v>
                </c:pt>
                <c:pt idx="129">
                  <c:v>108.18428184281844</c:v>
                </c:pt>
                <c:pt idx="130">
                  <c:v>118.19589624467672</c:v>
                </c:pt>
                <c:pt idx="131">
                  <c:v>109.95354239256679</c:v>
                </c:pt>
                <c:pt idx="132">
                  <c:v>108.31204026325977</c:v>
                </c:pt>
                <c:pt idx="133">
                  <c:v>111.51761517615175</c:v>
                </c:pt>
                <c:pt idx="134">
                  <c:v>106.06658923732095</c:v>
                </c:pt>
                <c:pt idx="135">
                  <c:v>110.41424699961286</c:v>
                </c:pt>
                <c:pt idx="136">
                  <c:v>107.49516066589237</c:v>
                </c:pt>
                <c:pt idx="137">
                  <c:v>111.42082849399924</c:v>
                </c:pt>
                <c:pt idx="138">
                  <c:v>116.43437862950059</c:v>
                </c:pt>
                <c:pt idx="139">
                  <c:v>110.69686411149826</c:v>
                </c:pt>
                <c:pt idx="140">
                  <c:v>92.729384436701508</c:v>
                </c:pt>
                <c:pt idx="141">
                  <c:v>82.288037166085942</c:v>
                </c:pt>
                <c:pt idx="142">
                  <c:v>86.875725900116137</c:v>
                </c:pt>
                <c:pt idx="143">
                  <c:v>81.242740998838556</c:v>
                </c:pt>
                <c:pt idx="144">
                  <c:v>92.922957801006575</c:v>
                </c:pt>
                <c:pt idx="145">
                  <c:v>94.64963221060782</c:v>
                </c:pt>
                <c:pt idx="146">
                  <c:v>95.602013162988769</c:v>
                </c:pt>
                <c:pt idx="147">
                  <c:v>87.785520712349978</c:v>
                </c:pt>
                <c:pt idx="148">
                  <c:v>93.495934959349597</c:v>
                </c:pt>
                <c:pt idx="149">
                  <c:v>94.672861014324425</c:v>
                </c:pt>
                <c:pt idx="150">
                  <c:v>97.100271002710031</c:v>
                </c:pt>
                <c:pt idx="151">
                  <c:v>90.089043747580334</c:v>
                </c:pt>
                <c:pt idx="152">
                  <c:v>93.213317847464197</c:v>
                </c:pt>
                <c:pt idx="153">
                  <c:v>88.563685636856377</c:v>
                </c:pt>
                <c:pt idx="154">
                  <c:v>103.71660859465737</c:v>
                </c:pt>
                <c:pt idx="155">
                  <c:v>89.752226093689515</c:v>
                </c:pt>
                <c:pt idx="156">
                  <c:v>93.879210220673642</c:v>
                </c:pt>
                <c:pt idx="157">
                  <c:v>93.232675183894699</c:v>
                </c:pt>
                <c:pt idx="158">
                  <c:v>86.662795199380554</c:v>
                </c:pt>
                <c:pt idx="159">
                  <c:v>95.090979481223386</c:v>
                </c:pt>
                <c:pt idx="160">
                  <c:v>77.657762291908639</c:v>
                </c:pt>
                <c:pt idx="161">
                  <c:v>106.45760743321719</c:v>
                </c:pt>
                <c:pt idx="162">
                  <c:v>99.125048393341075</c:v>
                </c:pt>
                <c:pt idx="163">
                  <c:v>98.312040263259775</c:v>
                </c:pt>
                <c:pt idx="164">
                  <c:v>78.501742160278738</c:v>
                </c:pt>
                <c:pt idx="165">
                  <c:v>102.08672086720867</c:v>
                </c:pt>
                <c:pt idx="166">
                  <c:v>105.31552458381728</c:v>
                </c:pt>
                <c:pt idx="167">
                  <c:v>107.14672861014324</c:v>
                </c:pt>
                <c:pt idx="168">
                  <c:v>90.611691831204027</c:v>
                </c:pt>
                <c:pt idx="169">
                  <c:v>137.77003484320559</c:v>
                </c:pt>
                <c:pt idx="170">
                  <c:v>103.58110723964383</c:v>
                </c:pt>
                <c:pt idx="171">
                  <c:v>118.13395276809911</c:v>
                </c:pt>
                <c:pt idx="172">
                  <c:v>95.946573751451808</c:v>
                </c:pt>
                <c:pt idx="173">
                  <c:v>103.39527680991097</c:v>
                </c:pt>
                <c:pt idx="174">
                  <c:v>110.22067363530779</c:v>
                </c:pt>
                <c:pt idx="175">
                  <c:v>105.1413085559427</c:v>
                </c:pt>
                <c:pt idx="176">
                  <c:v>89.98838559814169</c:v>
                </c:pt>
                <c:pt idx="177">
                  <c:v>96.643437862950051</c:v>
                </c:pt>
                <c:pt idx="178">
                  <c:v>99.446380178087495</c:v>
                </c:pt>
                <c:pt idx="179">
                  <c:v>92.876500193573364</c:v>
                </c:pt>
                <c:pt idx="180">
                  <c:v>96.043360433604335</c:v>
                </c:pt>
                <c:pt idx="181">
                  <c:v>85.722028648857915</c:v>
                </c:pt>
                <c:pt idx="182">
                  <c:v>99.895470383275267</c:v>
                </c:pt>
                <c:pt idx="183">
                  <c:v>94.765776229190863</c:v>
                </c:pt>
                <c:pt idx="184">
                  <c:v>98.749516066589237</c:v>
                </c:pt>
                <c:pt idx="185">
                  <c:v>96.697638404955484</c:v>
                </c:pt>
                <c:pt idx="186">
                  <c:v>97.266744096012388</c:v>
                </c:pt>
                <c:pt idx="187">
                  <c:v>91.111111111111114</c:v>
                </c:pt>
                <c:pt idx="188">
                  <c:v>85.269066976384039</c:v>
                </c:pt>
                <c:pt idx="189">
                  <c:v>87.034456058846303</c:v>
                </c:pt>
                <c:pt idx="190">
                  <c:v>91.126596980255513</c:v>
                </c:pt>
                <c:pt idx="191">
                  <c:v>96.809910956252423</c:v>
                </c:pt>
                <c:pt idx="192">
                  <c:v>90.774293457220296</c:v>
                </c:pt>
                <c:pt idx="193">
                  <c:v>91.482771970576849</c:v>
                </c:pt>
                <c:pt idx="194">
                  <c:v>86.531165311653112</c:v>
                </c:pt>
                <c:pt idx="195">
                  <c:v>96.229190863337195</c:v>
                </c:pt>
                <c:pt idx="196">
                  <c:v>97.483546264034075</c:v>
                </c:pt>
                <c:pt idx="197">
                  <c:v>83.674022454510251</c:v>
                </c:pt>
                <c:pt idx="198">
                  <c:v>103.24816105303911</c:v>
                </c:pt>
                <c:pt idx="199">
                  <c:v>102.77584204413472</c:v>
                </c:pt>
                <c:pt idx="200">
                  <c:v>92.953929539295387</c:v>
                </c:pt>
                <c:pt idx="201">
                  <c:v>101.0801393728223</c:v>
                </c:pt>
                <c:pt idx="202">
                  <c:v>99.066976384049553</c:v>
                </c:pt>
                <c:pt idx="203">
                  <c:v>95.876887340301977</c:v>
                </c:pt>
                <c:pt idx="204">
                  <c:v>98.505613627564841</c:v>
                </c:pt>
                <c:pt idx="205">
                  <c:v>92.404181184668985</c:v>
                </c:pt>
                <c:pt idx="206">
                  <c:v>103.71273712737128</c:v>
                </c:pt>
                <c:pt idx="207">
                  <c:v>95.346496322106077</c:v>
                </c:pt>
                <c:pt idx="208">
                  <c:v>93.886953155245834</c:v>
                </c:pt>
                <c:pt idx="209">
                  <c:v>93.128145567169966</c:v>
                </c:pt>
                <c:pt idx="210">
                  <c:v>94.533488192024777</c:v>
                </c:pt>
                <c:pt idx="211">
                  <c:v>96.318234610917543</c:v>
                </c:pt>
                <c:pt idx="212">
                  <c:v>93.27913279132791</c:v>
                </c:pt>
                <c:pt idx="213">
                  <c:v>91.03368176538909</c:v>
                </c:pt>
                <c:pt idx="214">
                  <c:v>97.824235385210997</c:v>
                </c:pt>
                <c:pt idx="215">
                  <c:v>111.6105303910182</c:v>
                </c:pt>
                <c:pt idx="216">
                  <c:v>92.439024390243901</c:v>
                </c:pt>
                <c:pt idx="217">
                  <c:v>93.832752613240416</c:v>
                </c:pt>
                <c:pt idx="218">
                  <c:v>100.76267905536199</c:v>
                </c:pt>
                <c:pt idx="219">
                  <c:v>101.45954316686023</c:v>
                </c:pt>
                <c:pt idx="220">
                  <c:v>91.746031746031747</c:v>
                </c:pt>
                <c:pt idx="221">
                  <c:v>100.86720867208672</c:v>
                </c:pt>
                <c:pt idx="222">
                  <c:v>94.866434378629506</c:v>
                </c:pt>
                <c:pt idx="223">
                  <c:v>102.21447928765002</c:v>
                </c:pt>
                <c:pt idx="224">
                  <c:v>82.605497483546259</c:v>
                </c:pt>
                <c:pt idx="225">
                  <c:v>80.747193186217586</c:v>
                </c:pt>
                <c:pt idx="226">
                  <c:v>88.927603561749905</c:v>
                </c:pt>
                <c:pt idx="227">
                  <c:v>92.338366240805271</c:v>
                </c:pt>
                <c:pt idx="228">
                  <c:v>79.500580720092913</c:v>
                </c:pt>
                <c:pt idx="229">
                  <c:v>98.610143244289588</c:v>
                </c:pt>
                <c:pt idx="230">
                  <c:v>92.117692605497481</c:v>
                </c:pt>
                <c:pt idx="231">
                  <c:v>94.490902051877654</c:v>
                </c:pt>
                <c:pt idx="232">
                  <c:v>98.060394889663186</c:v>
                </c:pt>
                <c:pt idx="233">
                  <c:v>94.065040650406502</c:v>
                </c:pt>
                <c:pt idx="234">
                  <c:v>93.399148277197057</c:v>
                </c:pt>
                <c:pt idx="235">
                  <c:v>88.153310104529609</c:v>
                </c:pt>
                <c:pt idx="236">
                  <c:v>103.03523035230353</c:v>
                </c:pt>
                <c:pt idx="237">
                  <c:v>100.36391792489354</c:v>
                </c:pt>
                <c:pt idx="238">
                  <c:v>102.03252032520325</c:v>
                </c:pt>
                <c:pt idx="239">
                  <c:v>95.942702284165705</c:v>
                </c:pt>
                <c:pt idx="240">
                  <c:v>95.493612078977932</c:v>
                </c:pt>
                <c:pt idx="241">
                  <c:v>113.64692218350756</c:v>
                </c:pt>
                <c:pt idx="242">
                  <c:v>74.816105303910192</c:v>
                </c:pt>
                <c:pt idx="243">
                  <c:v>90.991095625241968</c:v>
                </c:pt>
                <c:pt idx="244">
                  <c:v>92.582268679829667</c:v>
                </c:pt>
                <c:pt idx="245">
                  <c:v>91.02206736353078</c:v>
                </c:pt>
                <c:pt idx="246">
                  <c:v>100.17034456058846</c:v>
                </c:pt>
                <c:pt idx="247">
                  <c:v>82.295780100658149</c:v>
                </c:pt>
                <c:pt idx="248">
                  <c:v>93.232675183894699</c:v>
                </c:pt>
                <c:pt idx="249">
                  <c:v>98.838559814169571</c:v>
                </c:pt>
                <c:pt idx="250">
                  <c:v>88.381726674409606</c:v>
                </c:pt>
                <c:pt idx="251">
                  <c:v>92.392566782810675</c:v>
                </c:pt>
                <c:pt idx="252">
                  <c:v>109.15602013162989</c:v>
                </c:pt>
                <c:pt idx="253">
                  <c:v>108.23073945025166</c:v>
                </c:pt>
                <c:pt idx="254">
                  <c:v>102.48935346496322</c:v>
                </c:pt>
                <c:pt idx="255">
                  <c:v>97.944250871080143</c:v>
                </c:pt>
                <c:pt idx="256">
                  <c:v>100.08517228029423</c:v>
                </c:pt>
                <c:pt idx="257">
                  <c:v>99.330236159504452</c:v>
                </c:pt>
                <c:pt idx="258">
                  <c:v>94.761904761904759</c:v>
                </c:pt>
                <c:pt idx="259">
                  <c:v>94.556716995741382</c:v>
                </c:pt>
                <c:pt idx="260">
                  <c:v>99.291521486643447</c:v>
                </c:pt>
                <c:pt idx="261">
                  <c:v>96.031746031746039</c:v>
                </c:pt>
                <c:pt idx="262">
                  <c:v>91.951219512195124</c:v>
                </c:pt>
                <c:pt idx="263">
                  <c:v>98.943089430894304</c:v>
                </c:pt>
                <c:pt idx="264">
                  <c:v>114.09601238869531</c:v>
                </c:pt>
                <c:pt idx="265">
                  <c:v>105.17615176151762</c:v>
                </c:pt>
                <c:pt idx="266">
                  <c:v>89.821912504839332</c:v>
                </c:pt>
                <c:pt idx="267">
                  <c:v>91.192411924119241</c:v>
                </c:pt>
                <c:pt idx="268">
                  <c:v>71.707317073170728</c:v>
                </c:pt>
                <c:pt idx="269">
                  <c:v>100.96399535423926</c:v>
                </c:pt>
                <c:pt idx="270">
                  <c:v>102.91134339914827</c:v>
                </c:pt>
                <c:pt idx="271">
                  <c:v>107.06155632984901</c:v>
                </c:pt>
                <c:pt idx="272">
                  <c:v>90.363917924893528</c:v>
                </c:pt>
                <c:pt idx="273">
                  <c:v>99.864498644986455</c:v>
                </c:pt>
                <c:pt idx="274">
                  <c:v>104.88192024777389</c:v>
                </c:pt>
                <c:pt idx="275">
                  <c:v>95.621370499419271</c:v>
                </c:pt>
                <c:pt idx="276">
                  <c:v>108.75725900116144</c:v>
                </c:pt>
                <c:pt idx="277">
                  <c:v>102.28416569879985</c:v>
                </c:pt>
                <c:pt idx="278">
                  <c:v>99.833526906697628</c:v>
                </c:pt>
                <c:pt idx="279">
                  <c:v>96.759581881533094</c:v>
                </c:pt>
                <c:pt idx="280">
                  <c:v>100.5110336817654</c:v>
                </c:pt>
                <c:pt idx="281">
                  <c:v>97.162214479287641</c:v>
                </c:pt>
                <c:pt idx="282">
                  <c:v>86.794425087108024</c:v>
                </c:pt>
                <c:pt idx="283">
                  <c:v>84.866434378629492</c:v>
                </c:pt>
                <c:pt idx="284">
                  <c:v>83.190089043747577</c:v>
                </c:pt>
                <c:pt idx="285">
                  <c:v>82.191250483933402</c:v>
                </c:pt>
                <c:pt idx="286">
                  <c:v>78.521099496709255</c:v>
                </c:pt>
                <c:pt idx="287">
                  <c:v>105.11033681765389</c:v>
                </c:pt>
                <c:pt idx="288">
                  <c:v>106.98799845141309</c:v>
                </c:pt>
                <c:pt idx="289">
                  <c:v>100.46070460704608</c:v>
                </c:pt>
                <c:pt idx="290">
                  <c:v>112.6906697638405</c:v>
                </c:pt>
                <c:pt idx="291">
                  <c:v>103.51142082849401</c:v>
                </c:pt>
                <c:pt idx="292">
                  <c:v>100.07355787843592</c:v>
                </c:pt>
                <c:pt idx="293">
                  <c:v>93.546264034068912</c:v>
                </c:pt>
                <c:pt idx="294">
                  <c:v>91.858304297328687</c:v>
                </c:pt>
                <c:pt idx="295">
                  <c:v>105.70654277971352</c:v>
                </c:pt>
                <c:pt idx="296">
                  <c:v>95.737514518002314</c:v>
                </c:pt>
                <c:pt idx="297">
                  <c:v>95.78397212543554</c:v>
                </c:pt>
                <c:pt idx="298">
                  <c:v>90.91366627951993</c:v>
                </c:pt>
                <c:pt idx="299">
                  <c:v>99.059233449477361</c:v>
                </c:pt>
                <c:pt idx="300">
                  <c:v>99.566395663956641</c:v>
                </c:pt>
                <c:pt idx="301">
                  <c:v>95.934959349593498</c:v>
                </c:pt>
                <c:pt idx="302">
                  <c:v>105.04839334107628</c:v>
                </c:pt>
                <c:pt idx="303">
                  <c:v>96.616337591947342</c:v>
                </c:pt>
                <c:pt idx="304">
                  <c:v>102.9694154084398</c:v>
                </c:pt>
                <c:pt idx="305">
                  <c:v>93.162988772744868</c:v>
                </c:pt>
                <c:pt idx="306">
                  <c:v>99.574138598528833</c:v>
                </c:pt>
                <c:pt idx="307">
                  <c:v>97.526132404181183</c:v>
                </c:pt>
                <c:pt idx="308">
                  <c:v>97.208672086720867</c:v>
                </c:pt>
                <c:pt idx="309">
                  <c:v>102.77971351142084</c:v>
                </c:pt>
                <c:pt idx="310">
                  <c:v>93.066202090592327</c:v>
                </c:pt>
                <c:pt idx="311">
                  <c:v>83.801780874951604</c:v>
                </c:pt>
                <c:pt idx="312">
                  <c:v>94.332171893147503</c:v>
                </c:pt>
                <c:pt idx="313">
                  <c:v>85.706542779713516</c:v>
                </c:pt>
                <c:pt idx="314">
                  <c:v>95.58652729384437</c:v>
                </c:pt>
                <c:pt idx="315">
                  <c:v>113.16686024003097</c:v>
                </c:pt>
                <c:pt idx="316">
                  <c:v>82.431281455671694</c:v>
                </c:pt>
                <c:pt idx="317">
                  <c:v>107.22028648857918</c:v>
                </c:pt>
                <c:pt idx="318">
                  <c:v>89.399922570654283</c:v>
                </c:pt>
                <c:pt idx="319">
                  <c:v>88.726287262872631</c:v>
                </c:pt>
                <c:pt idx="320">
                  <c:v>100.42198993418505</c:v>
                </c:pt>
                <c:pt idx="321">
                  <c:v>116.79442508710802</c:v>
                </c:pt>
                <c:pt idx="322">
                  <c:v>97.080913666279528</c:v>
                </c:pt>
                <c:pt idx="323">
                  <c:v>100.06194347657762</c:v>
                </c:pt>
                <c:pt idx="324">
                  <c:v>92.140921409214087</c:v>
                </c:pt>
                <c:pt idx="325">
                  <c:v>91.451800232288036</c:v>
                </c:pt>
                <c:pt idx="326">
                  <c:v>107.04219899341851</c:v>
                </c:pt>
                <c:pt idx="327">
                  <c:v>116.34146341463413</c:v>
                </c:pt>
                <c:pt idx="328">
                  <c:v>110.97560975609757</c:v>
                </c:pt>
                <c:pt idx="329">
                  <c:v>100.78977932636468</c:v>
                </c:pt>
                <c:pt idx="330">
                  <c:v>87.487417731320178</c:v>
                </c:pt>
                <c:pt idx="331">
                  <c:v>84.471544715447152</c:v>
                </c:pt>
                <c:pt idx="332">
                  <c:v>90.692992644212154</c:v>
                </c:pt>
                <c:pt idx="333">
                  <c:v>94.661246612466115</c:v>
                </c:pt>
                <c:pt idx="334">
                  <c:v>102.40805265195509</c:v>
                </c:pt>
                <c:pt idx="335">
                  <c:v>101.54858691444058</c:v>
                </c:pt>
                <c:pt idx="336">
                  <c:v>90.278745644599297</c:v>
                </c:pt>
                <c:pt idx="337">
                  <c:v>94.185056136275648</c:v>
                </c:pt>
                <c:pt idx="338">
                  <c:v>87.770034843205579</c:v>
                </c:pt>
                <c:pt idx="339">
                  <c:v>96.426635694928379</c:v>
                </c:pt>
                <c:pt idx="340">
                  <c:v>94.510259388308171</c:v>
                </c:pt>
                <c:pt idx="341">
                  <c:v>88.695315524583819</c:v>
                </c:pt>
                <c:pt idx="342">
                  <c:v>91.684088269454122</c:v>
                </c:pt>
                <c:pt idx="343">
                  <c:v>92.880371660859467</c:v>
                </c:pt>
                <c:pt idx="344">
                  <c:v>91.761517615176146</c:v>
                </c:pt>
                <c:pt idx="345">
                  <c:v>94.219899341850564</c:v>
                </c:pt>
                <c:pt idx="346">
                  <c:v>83.08168795973674</c:v>
                </c:pt>
                <c:pt idx="347">
                  <c:v>98.811459543166862</c:v>
                </c:pt>
                <c:pt idx="348">
                  <c:v>93.08168795973674</c:v>
                </c:pt>
                <c:pt idx="349">
                  <c:v>89.713511420828496</c:v>
                </c:pt>
                <c:pt idx="350">
                  <c:v>79.87611304684475</c:v>
                </c:pt>
                <c:pt idx="351">
                  <c:v>84.64963221060782</c:v>
                </c:pt>
                <c:pt idx="352">
                  <c:v>93.008130081300806</c:v>
                </c:pt>
                <c:pt idx="353">
                  <c:v>91.006581494386367</c:v>
                </c:pt>
                <c:pt idx="354">
                  <c:v>93.898567557104144</c:v>
                </c:pt>
                <c:pt idx="355">
                  <c:v>94.541231126596983</c:v>
                </c:pt>
                <c:pt idx="356">
                  <c:v>89.597367402245453</c:v>
                </c:pt>
                <c:pt idx="357">
                  <c:v>90.495547812620984</c:v>
                </c:pt>
                <c:pt idx="358">
                  <c:v>87.634533488192019</c:v>
                </c:pt>
                <c:pt idx="359">
                  <c:v>93.615950445218743</c:v>
                </c:pt>
                <c:pt idx="360">
                  <c:v>87.437088656600849</c:v>
                </c:pt>
                <c:pt idx="361">
                  <c:v>89.005032907471943</c:v>
                </c:pt>
                <c:pt idx="362">
                  <c:v>93.209446380178079</c:v>
                </c:pt>
                <c:pt idx="363">
                  <c:v>81.804103755323268</c:v>
                </c:pt>
                <c:pt idx="364">
                  <c:v>87.0150987224158</c:v>
                </c:pt>
                <c:pt idx="365">
                  <c:v>90.069686411149831</c:v>
                </c:pt>
                <c:pt idx="366">
                  <c:v>86.604723190089032</c:v>
                </c:pt>
                <c:pt idx="367">
                  <c:v>103.61207897793263</c:v>
                </c:pt>
                <c:pt idx="368">
                  <c:v>105.50909794812233</c:v>
                </c:pt>
                <c:pt idx="369">
                  <c:v>118.19976771196283</c:v>
                </c:pt>
                <c:pt idx="370">
                  <c:v>106.26403406891211</c:v>
                </c:pt>
                <c:pt idx="371">
                  <c:v>109.12504839334107</c:v>
                </c:pt>
                <c:pt idx="372">
                  <c:v>105.29229578010066</c:v>
                </c:pt>
                <c:pt idx="373">
                  <c:v>106.35307781649246</c:v>
                </c:pt>
                <c:pt idx="374">
                  <c:v>99.442508710801391</c:v>
                </c:pt>
                <c:pt idx="375">
                  <c:v>102.61324041811845</c:v>
                </c:pt>
                <c:pt idx="376">
                  <c:v>98.730158730158735</c:v>
                </c:pt>
                <c:pt idx="377">
                  <c:v>114.89740611691832</c:v>
                </c:pt>
                <c:pt idx="378">
                  <c:v>87.21254355400697</c:v>
                </c:pt>
                <c:pt idx="379">
                  <c:v>87.483546264034075</c:v>
                </c:pt>
                <c:pt idx="380">
                  <c:v>88.501742160278738</c:v>
                </c:pt>
                <c:pt idx="381">
                  <c:v>85.896244676732479</c:v>
                </c:pt>
                <c:pt idx="382">
                  <c:v>92.512582268679836</c:v>
                </c:pt>
                <c:pt idx="383">
                  <c:v>86.999612853271387</c:v>
                </c:pt>
                <c:pt idx="384">
                  <c:v>88.540456833139757</c:v>
                </c:pt>
                <c:pt idx="385">
                  <c:v>88.513356562137048</c:v>
                </c:pt>
                <c:pt idx="386">
                  <c:v>89.427022841656992</c:v>
                </c:pt>
                <c:pt idx="387">
                  <c:v>93.825009678668209</c:v>
                </c:pt>
                <c:pt idx="388">
                  <c:v>91.571815718157183</c:v>
                </c:pt>
                <c:pt idx="389">
                  <c:v>93.445605884630282</c:v>
                </c:pt>
                <c:pt idx="390">
                  <c:v>91.486643437862952</c:v>
                </c:pt>
                <c:pt idx="391">
                  <c:v>93.472706155632991</c:v>
                </c:pt>
                <c:pt idx="392">
                  <c:v>91.707317073170742</c:v>
                </c:pt>
                <c:pt idx="393">
                  <c:v>92.106078203639171</c:v>
                </c:pt>
                <c:pt idx="394">
                  <c:v>93.015873015873012</c:v>
                </c:pt>
                <c:pt idx="395">
                  <c:v>92.810685249709636</c:v>
                </c:pt>
                <c:pt idx="396">
                  <c:v>88.006194347657768</c:v>
                </c:pt>
                <c:pt idx="397">
                  <c:v>92.075106465350359</c:v>
                </c:pt>
                <c:pt idx="398">
                  <c:v>91.300813008130078</c:v>
                </c:pt>
                <c:pt idx="399">
                  <c:v>85.648470770421994</c:v>
                </c:pt>
              </c:numCache>
            </c:numRef>
          </c:yVal>
          <c:smooth val="0"/>
          <c:extLst>
            <c:ext xmlns:c16="http://schemas.microsoft.com/office/drawing/2014/chart" uri="{C3380CC4-5D6E-409C-BE32-E72D297353CC}">
              <c16:uniqueId val="{00000001-1B76-45CD-8AFA-940AD0EA137C}"/>
            </c:ext>
          </c:extLst>
        </c:ser>
        <c:dLbls>
          <c:showLegendKey val="0"/>
          <c:showVal val="0"/>
          <c:showCatName val="0"/>
          <c:showSerName val="0"/>
          <c:showPercent val="0"/>
          <c:showBubbleSize val="0"/>
        </c:dLbls>
        <c:axId val="729529439"/>
        <c:axId val="729524159"/>
      </c:scatterChart>
      <c:catAx>
        <c:axId val="72952943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29524159"/>
        <c:crosses val="autoZero"/>
        <c:auto val="1"/>
        <c:lblAlgn val="ctr"/>
        <c:lblOffset val="100"/>
        <c:tickMarkSkip val="1"/>
        <c:noMultiLvlLbl val="0"/>
      </c:catAx>
      <c:valAx>
        <c:axId val="729524159"/>
        <c:scaling>
          <c:orientation val="minMax"/>
          <c:min val="6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295294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000"/>
              <a:t>Verfügbare Einkommen je Einwohner, real, 2022,</a:t>
            </a:r>
            <a:r>
              <a:rPr lang="en-US" sz="1000" baseline="0"/>
              <a:t> D=100</a:t>
            </a:r>
            <a:endParaRPr lang="en-US" sz="1000"/>
          </a:p>
        </c:rich>
      </c:tx>
      <c:layout>
        <c:manualLayout>
          <c:xMode val="edge"/>
          <c:yMode val="edge"/>
          <c:x val="0.18354177602799651"/>
          <c:y val="2.0120724346076459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9136482939632546E-2"/>
          <c:y val="0.13315895372233402"/>
          <c:w val="0.89030796150481195"/>
          <c:h val="0.68977867203219312"/>
        </c:manualLayout>
      </c:layout>
      <c:lineChart>
        <c:grouping val="standard"/>
        <c:varyColors val="0"/>
        <c:ser>
          <c:idx val="1"/>
          <c:order val="1"/>
          <c:tx>
            <c:v>Landesdurchschnitt</c:v>
          </c:tx>
          <c:spPr>
            <a:ln w="19050" cap="rnd">
              <a:solidFill>
                <a:schemeClr val="accent2"/>
              </a:solidFill>
              <a:round/>
            </a:ln>
            <a:effectLst/>
          </c:spPr>
          <c:marker>
            <c:symbol val="none"/>
          </c:marker>
          <c:cat>
            <c:strRef>
              <c:f>'[7]verf Eink real'!$I$410:$I$425</c:f>
              <c:strCache>
                <c:ptCount val="16"/>
                <c:pt idx="0">
                  <c:v>#BEZUG!</c:v>
                </c:pt>
                <c:pt idx="1">
                  <c:v>#BEZUG!</c:v>
                </c:pt>
                <c:pt idx="2">
                  <c:v>#BEZUG!</c:v>
                </c:pt>
                <c:pt idx="3">
                  <c:v>#BEZUG!</c:v>
                </c:pt>
                <c:pt idx="4">
                  <c:v>#BEZUG!</c:v>
                </c:pt>
                <c:pt idx="5">
                  <c:v>#BEZUG!</c:v>
                </c:pt>
                <c:pt idx="6">
                  <c:v>#BEZUG!</c:v>
                </c:pt>
                <c:pt idx="7">
                  <c:v>#BEZUG!</c:v>
                </c:pt>
                <c:pt idx="8">
                  <c:v>#BEZUG!</c:v>
                </c:pt>
                <c:pt idx="9">
                  <c:v>#BEZUG!</c:v>
                </c:pt>
                <c:pt idx="10">
                  <c:v>#BEZUG!</c:v>
                </c:pt>
                <c:pt idx="11">
                  <c:v>#BEZUG!</c:v>
                </c:pt>
                <c:pt idx="12">
                  <c:v>#BEZUG!</c:v>
                </c:pt>
                <c:pt idx="13">
                  <c:v>#BEZUG!</c:v>
                </c:pt>
                <c:pt idx="14">
                  <c:v>#BEZUG!</c:v>
                </c:pt>
                <c:pt idx="15">
                  <c:v>#BEZUG!</c:v>
                </c:pt>
              </c:strCache>
            </c:strRef>
          </c:cat>
          <c:val>
            <c:numRef>
              <c:f>'[8]verf Eink real'!$J$410:$J$425</c:f>
              <c:numCache>
                <c:formatCode>General</c:formatCode>
                <c:ptCount val="16"/>
                <c:pt idx="0">
                  <c:v>105.78988693906068</c:v>
                </c:pt>
                <c:pt idx="1">
                  <c:v>102.80826764115574</c:v>
                </c:pt>
                <c:pt idx="2">
                  <c:v>102.2683306267545</c:v>
                </c:pt>
                <c:pt idx="3">
                  <c:v>101.61081945069013</c:v>
                </c:pt>
                <c:pt idx="4">
                  <c:v>99.081787067729209</c:v>
                </c:pt>
                <c:pt idx="5">
                  <c:v>98.276744721027683</c:v>
                </c:pt>
                <c:pt idx="6">
                  <c:v>97.586385491628121</c:v>
                </c:pt>
                <c:pt idx="7">
                  <c:v>97.446200261288681</c:v>
                </c:pt>
                <c:pt idx="8">
                  <c:v>96.57075725240702</c:v>
                </c:pt>
                <c:pt idx="9">
                  <c:v>96.222112962980816</c:v>
                </c:pt>
                <c:pt idx="10">
                  <c:v>95.635769091304141</c:v>
                </c:pt>
                <c:pt idx="11">
                  <c:v>95.43515953432582</c:v>
                </c:pt>
                <c:pt idx="12">
                  <c:v>95.357532160977982</c:v>
                </c:pt>
                <c:pt idx="13">
                  <c:v>95.319458161465221</c:v>
                </c:pt>
                <c:pt idx="14">
                  <c:v>91.867196392178514</c:v>
                </c:pt>
                <c:pt idx="15">
                  <c:v>87.864639191930948</c:v>
                </c:pt>
              </c:numCache>
            </c:numRef>
          </c:val>
          <c:smooth val="0"/>
          <c:extLst>
            <c:ext xmlns:c16="http://schemas.microsoft.com/office/drawing/2014/chart" uri="{C3380CC4-5D6E-409C-BE32-E72D297353CC}">
              <c16:uniqueId val="{00000000-D060-43B8-8304-BA49E99D00DE}"/>
            </c:ext>
          </c:extLst>
        </c:ser>
        <c:dLbls>
          <c:showLegendKey val="0"/>
          <c:showVal val="0"/>
          <c:showCatName val="0"/>
          <c:showSerName val="0"/>
          <c:showPercent val="0"/>
          <c:showBubbleSize val="0"/>
        </c:dLbls>
        <c:marker val="1"/>
        <c:smooth val="0"/>
        <c:axId val="729529439"/>
        <c:axId val="729524159"/>
      </c:lineChart>
      <c:scatterChart>
        <c:scatterStyle val="lineMarker"/>
        <c:varyColors val="0"/>
        <c:ser>
          <c:idx val="0"/>
          <c:order val="0"/>
          <c:tx>
            <c:v>Kreiswerte</c:v>
          </c:tx>
          <c:spPr>
            <a:ln w="25400" cap="rnd">
              <a:noFill/>
              <a:round/>
            </a:ln>
            <a:effectLst/>
          </c:spPr>
          <c:marker>
            <c:symbol val="circle"/>
            <c:size val="3"/>
            <c:spPr>
              <a:solidFill>
                <a:schemeClr val="accent1"/>
              </a:solidFill>
              <a:ln w="9525">
                <a:solidFill>
                  <a:schemeClr val="accent1"/>
                </a:solidFill>
              </a:ln>
              <a:effectLst/>
            </c:spPr>
          </c:marker>
          <c:xVal>
            <c:numRef>
              <c:f>'[8]verf Eink real'!$I$2:$I$401</c:f>
              <c:numCache>
                <c:formatCode>General</c:formatCode>
                <c:ptCount val="400"/>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16</c:v>
                </c:pt>
                <c:pt idx="141">
                  <c:v>13</c:v>
                </c:pt>
                <c:pt idx="142">
                  <c:v>13</c:v>
                </c:pt>
                <c:pt idx="143">
                  <c:v>13</c:v>
                </c:pt>
                <c:pt idx="144">
                  <c:v>13</c:v>
                </c:pt>
                <c:pt idx="145">
                  <c:v>13</c:v>
                </c:pt>
                <c:pt idx="146">
                  <c:v>13</c:v>
                </c:pt>
                <c:pt idx="147">
                  <c:v>13</c:v>
                </c:pt>
                <c:pt idx="148">
                  <c:v>13</c:v>
                </c:pt>
                <c:pt idx="149">
                  <c:v>13</c:v>
                </c:pt>
                <c:pt idx="150">
                  <c:v>13</c:v>
                </c:pt>
                <c:pt idx="151">
                  <c:v>13</c:v>
                </c:pt>
                <c:pt idx="152">
                  <c:v>13</c:v>
                </c:pt>
                <c:pt idx="153">
                  <c:v>13</c:v>
                </c:pt>
                <c:pt idx="154">
                  <c:v>13</c:v>
                </c:pt>
                <c:pt idx="155">
                  <c:v>13</c:v>
                </c:pt>
                <c:pt idx="156">
                  <c:v>13</c:v>
                </c:pt>
                <c:pt idx="157">
                  <c:v>13</c:v>
                </c:pt>
                <c:pt idx="158">
                  <c:v>13</c:v>
                </c:pt>
                <c:pt idx="159">
                  <c:v>15</c:v>
                </c:pt>
                <c:pt idx="160">
                  <c:v>15</c:v>
                </c:pt>
                <c:pt idx="161">
                  <c:v>12</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14</c:v>
                </c:pt>
                <c:pt idx="189">
                  <c:v>14</c:v>
                </c:pt>
                <c:pt idx="190">
                  <c:v>14</c:v>
                </c:pt>
                <c:pt idx="191">
                  <c:v>14</c:v>
                </c:pt>
                <c:pt idx="192">
                  <c:v>14</c:v>
                </c:pt>
                <c:pt idx="193">
                  <c:v>14</c:v>
                </c:pt>
                <c:pt idx="194">
                  <c:v>14</c:v>
                </c:pt>
                <c:pt idx="195">
                  <c:v>14</c:v>
                </c:pt>
                <c:pt idx="196">
                  <c:v>5</c:v>
                </c:pt>
                <c:pt idx="197">
                  <c:v>5</c:v>
                </c:pt>
                <c:pt idx="198">
                  <c:v>5</c:v>
                </c:pt>
                <c:pt idx="199">
                  <c:v>5</c:v>
                </c:pt>
                <c:pt idx="200">
                  <c:v>5</c:v>
                </c:pt>
                <c:pt idx="201">
                  <c:v>5</c:v>
                </c:pt>
                <c:pt idx="202">
                  <c:v>5</c:v>
                </c:pt>
                <c:pt idx="203">
                  <c:v>5</c:v>
                </c:pt>
                <c:pt idx="204">
                  <c:v>5</c:v>
                </c:pt>
                <c:pt idx="205">
                  <c:v>5</c:v>
                </c:pt>
                <c:pt idx="206">
                  <c:v>5</c:v>
                </c:pt>
                <c:pt idx="207">
                  <c:v>5</c:v>
                </c:pt>
                <c:pt idx="208">
                  <c:v>5</c:v>
                </c:pt>
                <c:pt idx="209">
                  <c:v>5</c:v>
                </c:pt>
                <c:pt idx="210">
                  <c:v>5</c:v>
                </c:pt>
                <c:pt idx="211">
                  <c:v>5</c:v>
                </c:pt>
                <c:pt idx="212">
                  <c:v>5</c:v>
                </c:pt>
                <c:pt idx="213">
                  <c:v>5</c:v>
                </c:pt>
                <c:pt idx="214">
                  <c:v>5</c:v>
                </c:pt>
                <c:pt idx="215">
                  <c:v>5</c:v>
                </c:pt>
                <c:pt idx="216">
                  <c:v>5</c:v>
                </c:pt>
                <c:pt idx="217">
                  <c:v>5</c:v>
                </c:pt>
                <c:pt idx="218">
                  <c:v>5</c:v>
                </c:pt>
                <c:pt idx="219">
                  <c:v>5</c:v>
                </c:pt>
                <c:pt idx="220">
                  <c:v>5</c:v>
                </c:pt>
                <c:pt idx="221">
                  <c:v>5</c:v>
                </c:pt>
                <c:pt idx="222">
                  <c:v>5</c:v>
                </c:pt>
                <c:pt idx="223">
                  <c:v>5</c:v>
                </c:pt>
                <c:pt idx="224">
                  <c:v>5</c:v>
                </c:pt>
                <c:pt idx="225">
                  <c:v>5</c:v>
                </c:pt>
                <c:pt idx="226">
                  <c:v>5</c:v>
                </c:pt>
                <c:pt idx="227">
                  <c:v>5</c:v>
                </c:pt>
                <c:pt idx="228">
                  <c:v>5</c:v>
                </c:pt>
                <c:pt idx="229">
                  <c:v>5</c:v>
                </c:pt>
                <c:pt idx="230">
                  <c:v>5</c:v>
                </c:pt>
                <c:pt idx="231">
                  <c:v>5</c:v>
                </c:pt>
                <c:pt idx="232">
                  <c:v>5</c:v>
                </c:pt>
                <c:pt idx="233">
                  <c:v>5</c:v>
                </c:pt>
                <c:pt idx="234">
                  <c:v>5</c:v>
                </c:pt>
                <c:pt idx="235">
                  <c:v>5</c:v>
                </c:pt>
                <c:pt idx="236">
                  <c:v>5</c:v>
                </c:pt>
                <c:pt idx="237">
                  <c:v>5</c:v>
                </c:pt>
                <c:pt idx="238">
                  <c:v>5</c:v>
                </c:pt>
                <c:pt idx="239">
                  <c:v>5</c:v>
                </c:pt>
                <c:pt idx="240">
                  <c:v>5</c:v>
                </c:pt>
                <c:pt idx="241">
                  <c:v>6</c:v>
                </c:pt>
                <c:pt idx="242">
                  <c:v>6</c:v>
                </c:pt>
                <c:pt idx="243">
                  <c:v>6</c:v>
                </c:pt>
                <c:pt idx="244">
                  <c:v>6</c:v>
                </c:pt>
                <c:pt idx="245">
                  <c:v>6</c:v>
                </c:pt>
                <c:pt idx="246">
                  <c:v>6</c:v>
                </c:pt>
                <c:pt idx="247">
                  <c:v>6</c:v>
                </c:pt>
                <c:pt idx="248">
                  <c:v>6</c:v>
                </c:pt>
                <c:pt idx="249">
                  <c:v>6</c:v>
                </c:pt>
                <c:pt idx="250">
                  <c:v>6</c:v>
                </c:pt>
                <c:pt idx="251">
                  <c:v>6</c:v>
                </c:pt>
                <c:pt idx="252">
                  <c:v>6</c:v>
                </c:pt>
                <c:pt idx="253">
                  <c:v>6</c:v>
                </c:pt>
                <c:pt idx="254">
                  <c:v>6</c:v>
                </c:pt>
                <c:pt idx="255">
                  <c:v>6</c:v>
                </c:pt>
                <c:pt idx="256">
                  <c:v>6</c:v>
                </c:pt>
                <c:pt idx="257">
                  <c:v>6</c:v>
                </c:pt>
                <c:pt idx="258">
                  <c:v>6</c:v>
                </c:pt>
                <c:pt idx="259">
                  <c:v>6</c:v>
                </c:pt>
                <c:pt idx="260">
                  <c:v>6</c:v>
                </c:pt>
                <c:pt idx="261">
                  <c:v>6</c:v>
                </c:pt>
                <c:pt idx="262">
                  <c:v>6</c:v>
                </c:pt>
                <c:pt idx="263">
                  <c:v>6</c:v>
                </c:pt>
                <c:pt idx="264">
                  <c:v>6</c:v>
                </c:pt>
                <c:pt idx="265">
                  <c:v>6</c:v>
                </c:pt>
                <c:pt idx="266">
                  <c:v>6</c:v>
                </c:pt>
                <c:pt idx="267">
                  <c:v>6</c:v>
                </c:pt>
                <c:pt idx="268">
                  <c:v>6</c:v>
                </c:pt>
                <c:pt idx="269">
                  <c:v>6</c:v>
                </c:pt>
                <c:pt idx="270">
                  <c:v>6</c:v>
                </c:pt>
                <c:pt idx="271">
                  <c:v>6</c:v>
                </c:pt>
                <c:pt idx="272">
                  <c:v>6</c:v>
                </c:pt>
                <c:pt idx="273">
                  <c:v>6</c:v>
                </c:pt>
                <c:pt idx="274">
                  <c:v>6</c:v>
                </c:pt>
                <c:pt idx="275">
                  <c:v>6</c:v>
                </c:pt>
                <c:pt idx="276">
                  <c:v>6</c:v>
                </c:pt>
                <c:pt idx="277">
                  <c:v>6</c:v>
                </c:pt>
                <c:pt idx="278">
                  <c:v>6</c:v>
                </c:pt>
                <c:pt idx="279">
                  <c:v>6</c:v>
                </c:pt>
                <c:pt idx="280">
                  <c:v>6</c:v>
                </c:pt>
                <c:pt idx="281">
                  <c:v>6</c:v>
                </c:pt>
                <c:pt idx="282">
                  <c:v>6</c:v>
                </c:pt>
                <c:pt idx="283">
                  <c:v>6</c:v>
                </c:pt>
                <c:pt idx="284">
                  <c:v>6</c:v>
                </c:pt>
                <c:pt idx="285">
                  <c:v>6</c:v>
                </c:pt>
                <c:pt idx="286">
                  <c:v>6</c:v>
                </c:pt>
                <c:pt idx="287">
                  <c:v>6</c:v>
                </c:pt>
                <c:pt idx="288">
                  <c:v>6</c:v>
                </c:pt>
                <c:pt idx="289">
                  <c:v>6</c:v>
                </c:pt>
                <c:pt idx="290">
                  <c:v>6</c:v>
                </c:pt>
                <c:pt idx="291">
                  <c:v>6</c:v>
                </c:pt>
                <c:pt idx="292">
                  <c:v>6</c:v>
                </c:pt>
                <c:pt idx="293">
                  <c:v>6</c:v>
                </c:pt>
                <c:pt idx="294">
                  <c:v>4</c:v>
                </c:pt>
                <c:pt idx="295">
                  <c:v>4</c:v>
                </c:pt>
                <c:pt idx="296">
                  <c:v>4</c:v>
                </c:pt>
                <c:pt idx="297">
                  <c:v>4</c:v>
                </c:pt>
                <c:pt idx="298">
                  <c:v>4</c:v>
                </c:pt>
                <c:pt idx="299">
                  <c:v>4</c:v>
                </c:pt>
                <c:pt idx="300">
                  <c:v>4</c:v>
                </c:pt>
                <c:pt idx="301">
                  <c:v>4</c:v>
                </c:pt>
                <c:pt idx="302">
                  <c:v>4</c:v>
                </c:pt>
                <c:pt idx="303">
                  <c:v>4</c:v>
                </c:pt>
                <c:pt idx="304">
                  <c:v>4</c:v>
                </c:pt>
                <c:pt idx="305">
                  <c:v>4</c:v>
                </c:pt>
                <c:pt idx="306">
                  <c:v>4</c:v>
                </c:pt>
                <c:pt idx="307">
                  <c:v>4</c:v>
                </c:pt>
                <c:pt idx="308">
                  <c:v>4</c:v>
                </c:pt>
                <c:pt idx="309">
                  <c:v>4</c:v>
                </c:pt>
                <c:pt idx="310">
                  <c:v>4</c:v>
                </c:pt>
                <c:pt idx="311">
                  <c:v>4</c:v>
                </c:pt>
                <c:pt idx="312">
                  <c:v>4</c:v>
                </c:pt>
                <c:pt idx="313">
                  <c:v>4</c:v>
                </c:pt>
                <c:pt idx="314">
                  <c:v>4</c:v>
                </c:pt>
                <c:pt idx="315">
                  <c:v>4</c:v>
                </c:pt>
                <c:pt idx="316">
                  <c:v>4</c:v>
                </c:pt>
                <c:pt idx="317">
                  <c:v>4</c:v>
                </c:pt>
                <c:pt idx="318">
                  <c:v>4</c:v>
                </c:pt>
                <c:pt idx="319">
                  <c:v>4</c:v>
                </c:pt>
                <c:pt idx="320">
                  <c:v>4</c:v>
                </c:pt>
                <c:pt idx="321">
                  <c:v>4</c:v>
                </c:pt>
                <c:pt idx="322">
                  <c:v>4</c:v>
                </c:pt>
                <c:pt idx="323">
                  <c:v>4</c:v>
                </c:pt>
                <c:pt idx="324">
                  <c:v>4</c:v>
                </c:pt>
                <c:pt idx="325">
                  <c:v>4</c:v>
                </c:pt>
                <c:pt idx="326">
                  <c:v>4</c:v>
                </c:pt>
                <c:pt idx="327">
                  <c:v>4</c:v>
                </c:pt>
                <c:pt idx="328">
                  <c:v>4</c:v>
                </c:pt>
                <c:pt idx="329">
                  <c:v>4</c:v>
                </c:pt>
                <c:pt idx="330">
                  <c:v>11</c:v>
                </c:pt>
                <c:pt idx="331">
                  <c:v>11</c:v>
                </c:pt>
                <c:pt idx="332">
                  <c:v>11</c:v>
                </c:pt>
                <c:pt idx="333">
                  <c:v>11</c:v>
                </c:pt>
                <c:pt idx="334">
                  <c:v>11</c:v>
                </c:pt>
                <c:pt idx="335">
                  <c:v>11</c:v>
                </c:pt>
                <c:pt idx="336">
                  <c:v>8</c:v>
                </c:pt>
                <c:pt idx="337">
                  <c:v>8</c:v>
                </c:pt>
                <c:pt idx="338">
                  <c:v>8</c:v>
                </c:pt>
                <c:pt idx="339">
                  <c:v>8</c:v>
                </c:pt>
                <c:pt idx="340">
                  <c:v>8</c:v>
                </c:pt>
                <c:pt idx="341">
                  <c:v>8</c:v>
                </c:pt>
                <c:pt idx="342">
                  <c:v>8</c:v>
                </c:pt>
                <c:pt idx="343">
                  <c:v>8</c:v>
                </c:pt>
                <c:pt idx="344">
                  <c:v>8</c:v>
                </c:pt>
                <c:pt idx="345">
                  <c:v>8</c:v>
                </c:pt>
                <c:pt idx="346">
                  <c:v>8</c:v>
                </c:pt>
                <c:pt idx="347">
                  <c:v>8</c:v>
                </c:pt>
                <c:pt idx="348">
                  <c:v>8</c:v>
                </c:pt>
                <c:pt idx="349">
                  <c:v>9</c:v>
                </c:pt>
                <c:pt idx="350">
                  <c:v>9</c:v>
                </c:pt>
                <c:pt idx="351">
                  <c:v>9</c:v>
                </c:pt>
                <c:pt idx="352">
                  <c:v>9</c:v>
                </c:pt>
                <c:pt idx="353">
                  <c:v>9</c:v>
                </c:pt>
                <c:pt idx="354">
                  <c:v>9</c:v>
                </c:pt>
                <c:pt idx="355">
                  <c:v>9</c:v>
                </c:pt>
                <c:pt idx="356">
                  <c:v>9</c:v>
                </c:pt>
                <c:pt idx="357">
                  <c:v>9</c:v>
                </c:pt>
                <c:pt idx="358">
                  <c:v>9</c:v>
                </c:pt>
                <c:pt idx="359">
                  <c:v>9</c:v>
                </c:pt>
                <c:pt idx="360">
                  <c:v>9</c:v>
                </c:pt>
                <c:pt idx="361">
                  <c:v>9</c:v>
                </c:pt>
                <c:pt idx="362">
                  <c:v>9</c:v>
                </c:pt>
                <c:pt idx="363">
                  <c:v>3</c:v>
                </c:pt>
                <c:pt idx="364">
                  <c:v>3</c:v>
                </c:pt>
                <c:pt idx="365">
                  <c:v>3</c:v>
                </c:pt>
                <c:pt idx="366">
                  <c:v>3</c:v>
                </c:pt>
                <c:pt idx="367">
                  <c:v>3</c:v>
                </c:pt>
                <c:pt idx="368">
                  <c:v>3</c:v>
                </c:pt>
                <c:pt idx="369">
                  <c:v>3</c:v>
                </c:pt>
                <c:pt idx="370">
                  <c:v>3</c:v>
                </c:pt>
                <c:pt idx="371">
                  <c:v>3</c:v>
                </c:pt>
                <c:pt idx="372">
                  <c:v>3</c:v>
                </c:pt>
                <c:pt idx="373">
                  <c:v>3</c:v>
                </c:pt>
                <c:pt idx="374">
                  <c:v>3</c:v>
                </c:pt>
                <c:pt idx="375">
                  <c:v>3</c:v>
                </c:pt>
                <c:pt idx="376">
                  <c:v>3</c:v>
                </c:pt>
                <c:pt idx="377">
                  <c:v>3</c:v>
                </c:pt>
                <c:pt idx="378">
                  <c:v>10</c:v>
                </c:pt>
                <c:pt idx="379">
                  <c:v>10</c:v>
                </c:pt>
                <c:pt idx="380">
                  <c:v>10</c:v>
                </c:pt>
                <c:pt idx="381">
                  <c:v>10</c:v>
                </c:pt>
                <c:pt idx="382">
                  <c:v>10</c:v>
                </c:pt>
                <c:pt idx="383">
                  <c:v>10</c:v>
                </c:pt>
                <c:pt idx="384">
                  <c:v>10</c:v>
                </c:pt>
                <c:pt idx="385">
                  <c:v>10</c:v>
                </c:pt>
                <c:pt idx="386">
                  <c:v>10</c:v>
                </c:pt>
                <c:pt idx="387">
                  <c:v>10</c:v>
                </c:pt>
                <c:pt idx="388">
                  <c:v>10</c:v>
                </c:pt>
                <c:pt idx="389">
                  <c:v>10</c:v>
                </c:pt>
                <c:pt idx="390">
                  <c:v>10</c:v>
                </c:pt>
                <c:pt idx="391">
                  <c:v>10</c:v>
                </c:pt>
                <c:pt idx="392">
                  <c:v>10</c:v>
                </c:pt>
                <c:pt idx="393">
                  <c:v>10</c:v>
                </c:pt>
                <c:pt idx="394">
                  <c:v>10</c:v>
                </c:pt>
                <c:pt idx="395">
                  <c:v>10</c:v>
                </c:pt>
                <c:pt idx="396">
                  <c:v>10</c:v>
                </c:pt>
                <c:pt idx="397">
                  <c:v>10</c:v>
                </c:pt>
                <c:pt idx="398">
                  <c:v>10</c:v>
                </c:pt>
                <c:pt idx="399">
                  <c:v>10</c:v>
                </c:pt>
              </c:numCache>
            </c:numRef>
          </c:xVal>
          <c:yVal>
            <c:numRef>
              <c:f>'[8]verf Eink real'!$J$2:$J$401</c:f>
              <c:numCache>
                <c:formatCode>General</c:formatCode>
                <c:ptCount val="400"/>
                <c:pt idx="0">
                  <c:v>98.445918287625346</c:v>
                </c:pt>
                <c:pt idx="1">
                  <c:v>102.36916241852903</c:v>
                </c:pt>
                <c:pt idx="2">
                  <c:v>101.98492081320603</c:v>
                </c:pt>
                <c:pt idx="3">
                  <c:v>109.64006254001939</c:v>
                </c:pt>
                <c:pt idx="4">
                  <c:v>103.35053261470964</c:v>
                </c:pt>
                <c:pt idx="5">
                  <c:v>103.36284788901075</c:v>
                </c:pt>
                <c:pt idx="6">
                  <c:v>92.57287648190308</c:v>
                </c:pt>
                <c:pt idx="7">
                  <c:v>105.92789126868203</c:v>
                </c:pt>
                <c:pt idx="8">
                  <c:v>105.25638423154673</c:v>
                </c:pt>
                <c:pt idx="9">
                  <c:v>104.88287914074044</c:v>
                </c:pt>
                <c:pt idx="10">
                  <c:v>105.88623333722791</c:v>
                </c:pt>
                <c:pt idx="11">
                  <c:v>100.2725296464223</c:v>
                </c:pt>
                <c:pt idx="12">
                  <c:v>107.21555787109519</c:v>
                </c:pt>
                <c:pt idx="13">
                  <c:v>119.48898736351303</c:v>
                </c:pt>
                <c:pt idx="14">
                  <c:v>95.381521137363833</c:v>
                </c:pt>
                <c:pt idx="15">
                  <c:v>104.30710705095562</c:v>
                </c:pt>
                <c:pt idx="16">
                  <c:v>101.13956568823106</c:v>
                </c:pt>
                <c:pt idx="17">
                  <c:v>90.880450721853592</c:v>
                </c:pt>
                <c:pt idx="18">
                  <c:v>93.057812596838872</c:v>
                </c:pt>
                <c:pt idx="19">
                  <c:v>101.98298853669721</c:v>
                </c:pt>
                <c:pt idx="20">
                  <c:v>108.66589527160208</c:v>
                </c:pt>
                <c:pt idx="21">
                  <c:v>92.194752634666699</c:v>
                </c:pt>
                <c:pt idx="22">
                  <c:v>103.24223136242293</c:v>
                </c:pt>
                <c:pt idx="23">
                  <c:v>108.14729324933448</c:v>
                </c:pt>
                <c:pt idx="24">
                  <c:v>107.34740264911258</c:v>
                </c:pt>
                <c:pt idx="25">
                  <c:v>86.89600282469695</c:v>
                </c:pt>
                <c:pt idx="26">
                  <c:v>103.2439083292094</c:v>
                </c:pt>
                <c:pt idx="27">
                  <c:v>100.15263123908353</c:v>
                </c:pt>
                <c:pt idx="28">
                  <c:v>103.16033971943774</c:v>
                </c:pt>
                <c:pt idx="29">
                  <c:v>110.25435651147744</c:v>
                </c:pt>
                <c:pt idx="30">
                  <c:v>103.97446510517845</c:v>
                </c:pt>
                <c:pt idx="31">
                  <c:v>112.32576873241695</c:v>
                </c:pt>
                <c:pt idx="32">
                  <c:v>102.00829681261237</c:v>
                </c:pt>
                <c:pt idx="33">
                  <c:v>108.40946136007015</c:v>
                </c:pt>
                <c:pt idx="34">
                  <c:v>106.4686102801697</c:v>
                </c:pt>
                <c:pt idx="35">
                  <c:v>101.67319737080295</c:v>
                </c:pt>
                <c:pt idx="36">
                  <c:v>96.541040763699399</c:v>
                </c:pt>
                <c:pt idx="37">
                  <c:v>111.51928315882083</c:v>
                </c:pt>
                <c:pt idx="38">
                  <c:v>110.39328055068943</c:v>
                </c:pt>
                <c:pt idx="39">
                  <c:v>102.54013636103359</c:v>
                </c:pt>
                <c:pt idx="40">
                  <c:v>105.3038739357527</c:v>
                </c:pt>
                <c:pt idx="41">
                  <c:v>109.40076396323433</c:v>
                </c:pt>
                <c:pt idx="42">
                  <c:v>104.36861154120859</c:v>
                </c:pt>
                <c:pt idx="43">
                  <c:v>103.43377754294491</c:v>
                </c:pt>
                <c:pt idx="44">
                  <c:v>94.082583098085095</c:v>
                </c:pt>
                <c:pt idx="45">
                  <c:v>109.76912503792353</c:v>
                </c:pt>
                <c:pt idx="46">
                  <c:v>94.045864687976788</c:v>
                </c:pt>
                <c:pt idx="47">
                  <c:v>106.61163834415348</c:v>
                </c:pt>
                <c:pt idx="48">
                  <c:v>100.56011132893525</c:v>
                </c:pt>
                <c:pt idx="49">
                  <c:v>108.26532918978322</c:v>
                </c:pt>
                <c:pt idx="50">
                  <c:v>103.39767659323364</c:v>
                </c:pt>
                <c:pt idx="51">
                  <c:v>109.71886532277526</c:v>
                </c:pt>
                <c:pt idx="52">
                  <c:v>105.39008659731664</c:v>
                </c:pt>
                <c:pt idx="53">
                  <c:v>104.53760309175017</c:v>
                </c:pt>
                <c:pt idx="54">
                  <c:v>99.208894072889564</c:v>
                </c:pt>
                <c:pt idx="55">
                  <c:v>104.8574364433123</c:v>
                </c:pt>
                <c:pt idx="56">
                  <c:v>107.60563086774026</c:v>
                </c:pt>
                <c:pt idx="57">
                  <c:v>109.00217519120876</c:v>
                </c:pt>
                <c:pt idx="58">
                  <c:v>136.21782848368397</c:v>
                </c:pt>
                <c:pt idx="59">
                  <c:v>106.71902424823325</c:v>
                </c:pt>
                <c:pt idx="60">
                  <c:v>118.86230312367512</c:v>
                </c:pt>
                <c:pt idx="61">
                  <c:v>102.74173445567504</c:v>
                </c:pt>
                <c:pt idx="62">
                  <c:v>109.94803124908414</c:v>
                </c:pt>
                <c:pt idx="63">
                  <c:v>109.52464180215173</c:v>
                </c:pt>
                <c:pt idx="64">
                  <c:v>136.21907316774065</c:v>
                </c:pt>
                <c:pt idx="65">
                  <c:v>108.13924183450729</c:v>
                </c:pt>
                <c:pt idx="66">
                  <c:v>107.24226991141803</c:v>
                </c:pt>
                <c:pt idx="67">
                  <c:v>105.14593057894311</c:v>
                </c:pt>
                <c:pt idx="68">
                  <c:v>90.612224796651276</c:v>
                </c:pt>
                <c:pt idx="69">
                  <c:v>98.224635568108937</c:v>
                </c:pt>
                <c:pt idx="70">
                  <c:v>107.8714290496672</c:v>
                </c:pt>
                <c:pt idx="71">
                  <c:v>105.11740824851967</c:v>
                </c:pt>
                <c:pt idx="72">
                  <c:v>106.27360717740322</c:v>
                </c:pt>
                <c:pt idx="73">
                  <c:v>108.77818322961339</c:v>
                </c:pt>
                <c:pt idx="74">
                  <c:v>103.30735732889931</c:v>
                </c:pt>
                <c:pt idx="75">
                  <c:v>106.93621201670382</c:v>
                </c:pt>
                <c:pt idx="76">
                  <c:v>110.09405185752752</c:v>
                </c:pt>
                <c:pt idx="77">
                  <c:v>109.48893401928457</c:v>
                </c:pt>
                <c:pt idx="78">
                  <c:v>110.12534248364607</c:v>
                </c:pt>
                <c:pt idx="79">
                  <c:v>97.571209264472486</c:v>
                </c:pt>
                <c:pt idx="80">
                  <c:v>93.937704710036712</c:v>
                </c:pt>
                <c:pt idx="81">
                  <c:v>100.10386193173029</c:v>
                </c:pt>
                <c:pt idx="82">
                  <c:v>107.98165681195971</c:v>
                </c:pt>
                <c:pt idx="83">
                  <c:v>110.25257549127214</c:v>
                </c:pt>
                <c:pt idx="84">
                  <c:v>107.23630199349776</c:v>
                </c:pt>
                <c:pt idx="85">
                  <c:v>106.25774112621575</c:v>
                </c:pt>
                <c:pt idx="86">
                  <c:v>106.27843037639499</c:v>
                </c:pt>
                <c:pt idx="87">
                  <c:v>103.4113555592689</c:v>
                </c:pt>
                <c:pt idx="88">
                  <c:v>111.64152352251386</c:v>
                </c:pt>
                <c:pt idx="89">
                  <c:v>93.183317420796911</c:v>
                </c:pt>
                <c:pt idx="90">
                  <c:v>92.62221509932921</c:v>
                </c:pt>
                <c:pt idx="91">
                  <c:v>111.43812095455779</c:v>
                </c:pt>
                <c:pt idx="92">
                  <c:v>96.144676689743591</c:v>
                </c:pt>
                <c:pt idx="93">
                  <c:v>106.02356738886223</c:v>
                </c:pt>
                <c:pt idx="94">
                  <c:v>106.87481585278546</c:v>
                </c:pt>
                <c:pt idx="95">
                  <c:v>115.51506179906139</c:v>
                </c:pt>
                <c:pt idx="96">
                  <c:v>109.69963532770599</c:v>
                </c:pt>
                <c:pt idx="97">
                  <c:v>107.23221123519487</c:v>
                </c:pt>
                <c:pt idx="98">
                  <c:v>108.86295120788989</c:v>
                </c:pt>
                <c:pt idx="99">
                  <c:v>110.39085252417524</c:v>
                </c:pt>
                <c:pt idx="100">
                  <c:v>105.37120575494102</c:v>
                </c:pt>
                <c:pt idx="101">
                  <c:v>120.11965671714708</c:v>
                </c:pt>
                <c:pt idx="102">
                  <c:v>95.31534145540472</c:v>
                </c:pt>
                <c:pt idx="103">
                  <c:v>98.381250648589926</c:v>
                </c:pt>
                <c:pt idx="104">
                  <c:v>96.13860014746632</c:v>
                </c:pt>
                <c:pt idx="105">
                  <c:v>92.184689037422558</c:v>
                </c:pt>
                <c:pt idx="106">
                  <c:v>113.20315617276987</c:v>
                </c:pt>
                <c:pt idx="107">
                  <c:v>110.4861464608025</c:v>
                </c:pt>
                <c:pt idx="108">
                  <c:v>116.82383409296226</c:v>
                </c:pt>
                <c:pt idx="109">
                  <c:v>111.21468349777474</c:v>
                </c:pt>
                <c:pt idx="110">
                  <c:v>111.81583661533266</c:v>
                </c:pt>
                <c:pt idx="111">
                  <c:v>107.23275418528782</c:v>
                </c:pt>
                <c:pt idx="112">
                  <c:v>111.97313836621585</c:v>
                </c:pt>
                <c:pt idx="113">
                  <c:v>104.61870942473715</c:v>
                </c:pt>
                <c:pt idx="114">
                  <c:v>98.943671318446576</c:v>
                </c:pt>
                <c:pt idx="115">
                  <c:v>96.718083992901171</c:v>
                </c:pt>
                <c:pt idx="116">
                  <c:v>95.840698043820822</c:v>
                </c:pt>
                <c:pt idx="117">
                  <c:v>107.08682624709868</c:v>
                </c:pt>
                <c:pt idx="118">
                  <c:v>110.31460636489436</c:v>
                </c:pt>
                <c:pt idx="119">
                  <c:v>109.93851502241445</c:v>
                </c:pt>
                <c:pt idx="120">
                  <c:v>106.53239933826096</c:v>
                </c:pt>
                <c:pt idx="121">
                  <c:v>109.4901885175496</c:v>
                </c:pt>
                <c:pt idx="122">
                  <c:v>105.48508472094184</c:v>
                </c:pt>
                <c:pt idx="123">
                  <c:v>109.0061816321179</c:v>
                </c:pt>
                <c:pt idx="124">
                  <c:v>105.42065618146277</c:v>
                </c:pt>
                <c:pt idx="125">
                  <c:v>106.17345158249118</c:v>
                </c:pt>
                <c:pt idx="126">
                  <c:v>84.835990838533462</c:v>
                </c:pt>
                <c:pt idx="127">
                  <c:v>100.28822894011125</c:v>
                </c:pt>
                <c:pt idx="128">
                  <c:v>96.420110025808995</c:v>
                </c:pt>
                <c:pt idx="129">
                  <c:v>106.62587746930178</c:v>
                </c:pt>
                <c:pt idx="130">
                  <c:v>116.38145237523514</c:v>
                </c:pt>
                <c:pt idx="131">
                  <c:v>108.72543317488552</c:v>
                </c:pt>
                <c:pt idx="132">
                  <c:v>110.29047267243755</c:v>
                </c:pt>
                <c:pt idx="133">
                  <c:v>112.83201221120187</c:v>
                </c:pt>
                <c:pt idx="134">
                  <c:v>103.28687501623406</c:v>
                </c:pt>
                <c:pt idx="135">
                  <c:v>105.04508292815996</c:v>
                </c:pt>
                <c:pt idx="136">
                  <c:v>107.35751223158465</c:v>
                </c:pt>
                <c:pt idx="137">
                  <c:v>112.03267252847901</c:v>
                </c:pt>
                <c:pt idx="138">
                  <c:v>119.59303519303892</c:v>
                </c:pt>
                <c:pt idx="139">
                  <c:v>110.5405619676872</c:v>
                </c:pt>
                <c:pt idx="140">
                  <c:v>87.864639191930948</c:v>
                </c:pt>
                <c:pt idx="141">
                  <c:v>87.608505190654611</c:v>
                </c:pt>
                <c:pt idx="142">
                  <c:v>91.805398549944556</c:v>
                </c:pt>
                <c:pt idx="143">
                  <c:v>86.199180975025385</c:v>
                </c:pt>
                <c:pt idx="144">
                  <c:v>87.207473312126268</c:v>
                </c:pt>
                <c:pt idx="145">
                  <c:v>96.930996261375697</c:v>
                </c:pt>
                <c:pt idx="146">
                  <c:v>94.382270496979999</c:v>
                </c:pt>
                <c:pt idx="147">
                  <c:v>95.526719478749399</c:v>
                </c:pt>
                <c:pt idx="148">
                  <c:v>94.921720906483557</c:v>
                </c:pt>
                <c:pt idx="149">
                  <c:v>96.646078194047618</c:v>
                </c:pt>
                <c:pt idx="150">
                  <c:v>96.847308737706399</c:v>
                </c:pt>
                <c:pt idx="151">
                  <c:v>97.708301959384428</c:v>
                </c:pt>
                <c:pt idx="152">
                  <c:v>96.126937829580712</c:v>
                </c:pt>
                <c:pt idx="153">
                  <c:v>94.993289326101475</c:v>
                </c:pt>
                <c:pt idx="154">
                  <c:v>102.78476601733486</c:v>
                </c:pt>
                <c:pt idx="155">
                  <c:v>98.053623321113164</c:v>
                </c:pt>
                <c:pt idx="156">
                  <c:v>102.57132929646744</c:v>
                </c:pt>
                <c:pt idx="157">
                  <c:v>95.372170530055897</c:v>
                </c:pt>
                <c:pt idx="158">
                  <c:v>92.694734487867052</c:v>
                </c:pt>
                <c:pt idx="159">
                  <c:v>93.800655784242238</c:v>
                </c:pt>
                <c:pt idx="160">
                  <c:v>82.667623647288494</c:v>
                </c:pt>
                <c:pt idx="161">
                  <c:v>95.43515953432582</c:v>
                </c:pt>
                <c:pt idx="162">
                  <c:v>90.75918858472096</c:v>
                </c:pt>
                <c:pt idx="163">
                  <c:v>84.859801469008062</c:v>
                </c:pt>
                <c:pt idx="164">
                  <c:v>73.783603171788727</c:v>
                </c:pt>
                <c:pt idx="165">
                  <c:v>94.502478334857358</c:v>
                </c:pt>
                <c:pt idx="166">
                  <c:v>104.24675041222847</c:v>
                </c:pt>
                <c:pt idx="167">
                  <c:v>104.15560664647887</c:v>
                </c:pt>
                <c:pt idx="168">
                  <c:v>86.809644682049097</c:v>
                </c:pt>
                <c:pt idx="169">
                  <c:v>127.16312933199137</c:v>
                </c:pt>
                <c:pt idx="170">
                  <c:v>101.93382402458289</c:v>
                </c:pt>
                <c:pt idx="171">
                  <c:v>109.66968487391968</c:v>
                </c:pt>
                <c:pt idx="172">
                  <c:v>99.094013668637231</c:v>
                </c:pt>
                <c:pt idx="173">
                  <c:v>97.628222479191379</c:v>
                </c:pt>
                <c:pt idx="174">
                  <c:v>108.28652576684119</c:v>
                </c:pt>
                <c:pt idx="175">
                  <c:v>103.12294401526883</c:v>
                </c:pt>
                <c:pt idx="176">
                  <c:v>88.834069480921741</c:v>
                </c:pt>
                <c:pt idx="177">
                  <c:v>99.330794769743463</c:v>
                </c:pt>
                <c:pt idx="178">
                  <c:v>103.09370665231302</c:v>
                </c:pt>
                <c:pt idx="179">
                  <c:v>91.435647206964816</c:v>
                </c:pt>
                <c:pt idx="180">
                  <c:v>103.41416134986845</c:v>
                </c:pt>
                <c:pt idx="181">
                  <c:v>85.840754997094407</c:v>
                </c:pt>
                <c:pt idx="182">
                  <c:v>102.76507514815714</c:v>
                </c:pt>
                <c:pt idx="183">
                  <c:v>100.71157940424831</c:v>
                </c:pt>
                <c:pt idx="184">
                  <c:v>103.05330550089681</c:v>
                </c:pt>
                <c:pt idx="185">
                  <c:v>103.21248365406335</c:v>
                </c:pt>
                <c:pt idx="186">
                  <c:v>103.50112945359309</c:v>
                </c:pt>
                <c:pt idx="187">
                  <c:v>99.207088074470335</c:v>
                </c:pt>
                <c:pt idx="188">
                  <c:v>85.627584535177775</c:v>
                </c:pt>
                <c:pt idx="189">
                  <c:v>90.319750267880195</c:v>
                </c:pt>
                <c:pt idx="190">
                  <c:v>98.136024344776501</c:v>
                </c:pt>
                <c:pt idx="191">
                  <c:v>101.83663980083595</c:v>
                </c:pt>
                <c:pt idx="192">
                  <c:v>94.887864571076435</c:v>
                </c:pt>
                <c:pt idx="193">
                  <c:v>95.60815386027059</c:v>
                </c:pt>
                <c:pt idx="194">
                  <c:v>89.987926421933977</c:v>
                </c:pt>
                <c:pt idx="195">
                  <c:v>103.45296038122227</c:v>
                </c:pt>
                <c:pt idx="196">
                  <c:v>97.445307750819566</c:v>
                </c:pt>
                <c:pt idx="197">
                  <c:v>88.607308802212842</c:v>
                </c:pt>
                <c:pt idx="198">
                  <c:v>102.44694399345508</c:v>
                </c:pt>
                <c:pt idx="199">
                  <c:v>106.14728138061777</c:v>
                </c:pt>
                <c:pt idx="200">
                  <c:v>100.12055485068522</c:v>
                </c:pt>
                <c:pt idx="201">
                  <c:v>107.92456298360898</c:v>
                </c:pt>
                <c:pt idx="202">
                  <c:v>107.08841597783885</c:v>
                </c:pt>
                <c:pt idx="203">
                  <c:v>100.32084075476028</c:v>
                </c:pt>
                <c:pt idx="204">
                  <c:v>102.31007622098882</c:v>
                </c:pt>
                <c:pt idx="205">
                  <c:v>93.962710597278672</c:v>
                </c:pt>
                <c:pt idx="206">
                  <c:v>107.52110008565307</c:v>
                </c:pt>
                <c:pt idx="207">
                  <c:v>101.91555951101445</c:v>
                </c:pt>
                <c:pt idx="208">
                  <c:v>98.899472134452111</c:v>
                </c:pt>
                <c:pt idx="209">
                  <c:v>101.95858376627176</c:v>
                </c:pt>
                <c:pt idx="210">
                  <c:v>101.41588559168039</c:v>
                </c:pt>
                <c:pt idx="211">
                  <c:v>102.27549370217713</c:v>
                </c:pt>
                <c:pt idx="212">
                  <c:v>92.58470583445191</c:v>
                </c:pt>
                <c:pt idx="213">
                  <c:v>95.273389519288827</c:v>
                </c:pt>
                <c:pt idx="214">
                  <c:v>103.24099186172948</c:v>
                </c:pt>
                <c:pt idx="215">
                  <c:v>108.70702446923805</c:v>
                </c:pt>
                <c:pt idx="216">
                  <c:v>101.45444492620999</c:v>
                </c:pt>
                <c:pt idx="217">
                  <c:v>92.367923884488164</c:v>
                </c:pt>
                <c:pt idx="218">
                  <c:v>103.19543401570677</c:v>
                </c:pt>
                <c:pt idx="219">
                  <c:v>105.99696256308565</c:v>
                </c:pt>
                <c:pt idx="220">
                  <c:v>97.151128018419413</c:v>
                </c:pt>
                <c:pt idx="221">
                  <c:v>101.42798982792675</c:v>
                </c:pt>
                <c:pt idx="222">
                  <c:v>101.26966247681395</c:v>
                </c:pt>
                <c:pt idx="223">
                  <c:v>103.91638547827836</c:v>
                </c:pt>
                <c:pt idx="224">
                  <c:v>85.708622738269128</c:v>
                </c:pt>
                <c:pt idx="225">
                  <c:v>85.032375963850555</c:v>
                </c:pt>
                <c:pt idx="226">
                  <c:v>87.229328781359328</c:v>
                </c:pt>
                <c:pt idx="227">
                  <c:v>92.478122879225268</c:v>
                </c:pt>
                <c:pt idx="228">
                  <c:v>85.10882868871218</c:v>
                </c:pt>
                <c:pt idx="229">
                  <c:v>101.36883735909161</c:v>
                </c:pt>
                <c:pt idx="230">
                  <c:v>96.68752299023069</c:v>
                </c:pt>
                <c:pt idx="231">
                  <c:v>100.75224824899209</c:v>
                </c:pt>
                <c:pt idx="232">
                  <c:v>103.96908261772779</c:v>
                </c:pt>
                <c:pt idx="233">
                  <c:v>99.369659378730262</c:v>
                </c:pt>
                <c:pt idx="234">
                  <c:v>98.318643520882375</c:v>
                </c:pt>
                <c:pt idx="235">
                  <c:v>93.517217352627753</c:v>
                </c:pt>
                <c:pt idx="236">
                  <c:v>106.73869149658874</c:v>
                </c:pt>
                <c:pt idx="237">
                  <c:v>105.58769046758019</c:v>
                </c:pt>
                <c:pt idx="238">
                  <c:v>106.49094253939862</c:v>
                </c:pt>
                <c:pt idx="239">
                  <c:v>103.52003890293655</c:v>
                </c:pt>
                <c:pt idx="240">
                  <c:v>101.78730540733633</c:v>
                </c:pt>
                <c:pt idx="241">
                  <c:v>104.77100258323296</c:v>
                </c:pt>
                <c:pt idx="242">
                  <c:v>77.89391673053548</c:v>
                </c:pt>
                <c:pt idx="243">
                  <c:v>92.211054328785607</c:v>
                </c:pt>
                <c:pt idx="244">
                  <c:v>94.265992215853828</c:v>
                </c:pt>
                <c:pt idx="245">
                  <c:v>93.732347566655378</c:v>
                </c:pt>
                <c:pt idx="246">
                  <c:v>101.3806110886734</c:v>
                </c:pt>
                <c:pt idx="247">
                  <c:v>86.196165195364927</c:v>
                </c:pt>
                <c:pt idx="248">
                  <c:v>97.041082551358343</c:v>
                </c:pt>
                <c:pt idx="249">
                  <c:v>100.63462521793794</c:v>
                </c:pt>
                <c:pt idx="250">
                  <c:v>91.530445389557798</c:v>
                </c:pt>
                <c:pt idx="251">
                  <c:v>96.166404811899028</c:v>
                </c:pt>
                <c:pt idx="252">
                  <c:v>107.91374195441136</c:v>
                </c:pt>
                <c:pt idx="253">
                  <c:v>106.68218564987599</c:v>
                </c:pt>
                <c:pt idx="254">
                  <c:v>105.50706984179021</c:v>
                </c:pt>
                <c:pt idx="255">
                  <c:v>101.03453144291508</c:v>
                </c:pt>
                <c:pt idx="256">
                  <c:v>93.702375422790894</c:v>
                </c:pt>
                <c:pt idx="257">
                  <c:v>90.830803655748227</c:v>
                </c:pt>
                <c:pt idx="258">
                  <c:v>93.203333454970704</c:v>
                </c:pt>
                <c:pt idx="259">
                  <c:v>97.879681277684512</c:v>
                </c:pt>
                <c:pt idx="260">
                  <c:v>97.384244246184821</c:v>
                </c:pt>
                <c:pt idx="261">
                  <c:v>99.431903494540791</c:v>
                </c:pt>
                <c:pt idx="262">
                  <c:v>95.315954684270906</c:v>
                </c:pt>
                <c:pt idx="263">
                  <c:v>103.15253175771109</c:v>
                </c:pt>
                <c:pt idx="264">
                  <c:v>112.6149067656587</c:v>
                </c:pt>
                <c:pt idx="265">
                  <c:v>103.82604049953824</c:v>
                </c:pt>
                <c:pt idx="266">
                  <c:v>89.674149235212525</c:v>
                </c:pt>
                <c:pt idx="267">
                  <c:v>94.26838265124249</c:v>
                </c:pt>
                <c:pt idx="268">
                  <c:v>75.557163069322783</c:v>
                </c:pt>
                <c:pt idx="269">
                  <c:v>94.737557889680232</c:v>
                </c:pt>
                <c:pt idx="270">
                  <c:v>106.87876991001153</c:v>
                </c:pt>
                <c:pt idx="271">
                  <c:v>111.3954857035805</c:v>
                </c:pt>
                <c:pt idx="272">
                  <c:v>94.213715511472373</c:v>
                </c:pt>
                <c:pt idx="273">
                  <c:v>104.42645063800364</c:v>
                </c:pt>
                <c:pt idx="274">
                  <c:v>109.85012618527159</c:v>
                </c:pt>
                <c:pt idx="275">
                  <c:v>97.170308950732988</c:v>
                </c:pt>
                <c:pt idx="276">
                  <c:v>112.87120212059722</c:v>
                </c:pt>
                <c:pt idx="277">
                  <c:v>107.56423814652601</c:v>
                </c:pt>
                <c:pt idx="278">
                  <c:v>107.80594120164966</c:v>
                </c:pt>
                <c:pt idx="279">
                  <c:v>101.64697263630147</c:v>
                </c:pt>
                <c:pt idx="280">
                  <c:v>105.80195900324713</c:v>
                </c:pt>
                <c:pt idx="281">
                  <c:v>100.34057960037583</c:v>
                </c:pt>
                <c:pt idx="282">
                  <c:v>88.686566281713326</c:v>
                </c:pt>
                <c:pt idx="283">
                  <c:v>86.653751184409074</c:v>
                </c:pt>
                <c:pt idx="284">
                  <c:v>87.274878912133786</c:v>
                </c:pt>
                <c:pt idx="285">
                  <c:v>86.814545198132748</c:v>
                </c:pt>
                <c:pt idx="286">
                  <c:v>81.828953096689844</c:v>
                </c:pt>
                <c:pt idx="287">
                  <c:v>109.6579164057502</c:v>
                </c:pt>
                <c:pt idx="288">
                  <c:v>114.15778060426661</c:v>
                </c:pt>
                <c:pt idx="289">
                  <c:v>105.81496066330209</c:v>
                </c:pt>
                <c:pt idx="290">
                  <c:v>116.42900846048228</c:v>
                </c:pt>
                <c:pt idx="291">
                  <c:v>106.40325706116288</c:v>
                </c:pt>
                <c:pt idx="292">
                  <c:v>104.87665157266774</c:v>
                </c:pt>
                <c:pt idx="293">
                  <c:v>98.200330222498607</c:v>
                </c:pt>
                <c:pt idx="294">
                  <c:v>92.107555632550373</c:v>
                </c:pt>
                <c:pt idx="295">
                  <c:v>108.15736155316789</c:v>
                </c:pt>
                <c:pt idx="296">
                  <c:v>102.28987669123759</c:v>
                </c:pt>
                <c:pt idx="297">
                  <c:v>98.705005618558744</c:v>
                </c:pt>
                <c:pt idx="298">
                  <c:v>98.168246699780497</c:v>
                </c:pt>
                <c:pt idx="299">
                  <c:v>104.1387181451455</c:v>
                </c:pt>
                <c:pt idx="300">
                  <c:v>104.28355267131317</c:v>
                </c:pt>
                <c:pt idx="301">
                  <c:v>101.47807863618132</c:v>
                </c:pt>
                <c:pt idx="302">
                  <c:v>109.95042530173744</c:v>
                </c:pt>
                <c:pt idx="303">
                  <c:v>105.07028768561777</c:v>
                </c:pt>
                <c:pt idx="304">
                  <c:v>110.80982794638842</c:v>
                </c:pt>
                <c:pt idx="305">
                  <c:v>89.361317926218334</c:v>
                </c:pt>
                <c:pt idx="306">
                  <c:v>105.68415269061002</c:v>
                </c:pt>
                <c:pt idx="307">
                  <c:v>99.523064687599145</c:v>
                </c:pt>
                <c:pt idx="308">
                  <c:v>105.73619583111417</c:v>
                </c:pt>
                <c:pt idx="309">
                  <c:v>104.57811512106672</c:v>
                </c:pt>
                <c:pt idx="310">
                  <c:v>94.077143788486168</c:v>
                </c:pt>
                <c:pt idx="311">
                  <c:v>85.62233257102973</c:v>
                </c:pt>
                <c:pt idx="312">
                  <c:v>93.708977207842651</c:v>
                </c:pt>
                <c:pt idx="313">
                  <c:v>84.818921250716897</c:v>
                </c:pt>
                <c:pt idx="314">
                  <c:v>87.237138417005923</c:v>
                </c:pt>
                <c:pt idx="315">
                  <c:v>114.60464310451657</c:v>
                </c:pt>
                <c:pt idx="316">
                  <c:v>90.863014869834331</c:v>
                </c:pt>
                <c:pt idx="317">
                  <c:v>105.56602465581271</c:v>
                </c:pt>
                <c:pt idx="318">
                  <c:v>90.019260483939405</c:v>
                </c:pt>
                <c:pt idx="319">
                  <c:v>93.940639041259104</c:v>
                </c:pt>
                <c:pt idx="320">
                  <c:v>103.15969769792946</c:v>
                </c:pt>
                <c:pt idx="321">
                  <c:v>118.92851038821189</c:v>
                </c:pt>
                <c:pt idx="322">
                  <c:v>102.14794941792211</c:v>
                </c:pt>
                <c:pt idx="323">
                  <c:v>100.5567975552989</c:v>
                </c:pt>
                <c:pt idx="324">
                  <c:v>96.713633897856965</c:v>
                </c:pt>
                <c:pt idx="325">
                  <c:v>97.922672413229222</c:v>
                </c:pt>
                <c:pt idx="326">
                  <c:v>109.22078670636719</c:v>
                </c:pt>
                <c:pt idx="327">
                  <c:v>117.71287848252356</c:v>
                </c:pt>
                <c:pt idx="328">
                  <c:v>109.06185771404611</c:v>
                </c:pt>
                <c:pt idx="329">
                  <c:v>108.55925677445568</c:v>
                </c:pt>
                <c:pt idx="330">
                  <c:v>89.549268138382061</c:v>
                </c:pt>
                <c:pt idx="331">
                  <c:v>87.127892945333045</c:v>
                </c:pt>
                <c:pt idx="332">
                  <c:v>95.93462047014998</c:v>
                </c:pt>
                <c:pt idx="333">
                  <c:v>98.058744818256244</c:v>
                </c:pt>
                <c:pt idx="334">
                  <c:v>105.93139657966046</c:v>
                </c:pt>
                <c:pt idx="335">
                  <c:v>106.35930774559222</c:v>
                </c:pt>
                <c:pt idx="336">
                  <c:v>90.788743238756126</c:v>
                </c:pt>
                <c:pt idx="337">
                  <c:v>101.89190841583569</c:v>
                </c:pt>
                <c:pt idx="338">
                  <c:v>96.902841821498427</c:v>
                </c:pt>
                <c:pt idx="339">
                  <c:v>103.27819479282195</c:v>
                </c:pt>
                <c:pt idx="340">
                  <c:v>100.52963943391147</c:v>
                </c:pt>
                <c:pt idx="341">
                  <c:v>96.25583500381893</c:v>
                </c:pt>
                <c:pt idx="342">
                  <c:v>100.46928203692093</c:v>
                </c:pt>
                <c:pt idx="343">
                  <c:v>101.31154807173847</c:v>
                </c:pt>
                <c:pt idx="344">
                  <c:v>101.39845630826609</c:v>
                </c:pt>
                <c:pt idx="345">
                  <c:v>103.0765825604657</c:v>
                </c:pt>
                <c:pt idx="346">
                  <c:v>86.210992676206132</c:v>
                </c:pt>
                <c:pt idx="347">
                  <c:v>107.15364396785662</c:v>
                </c:pt>
                <c:pt idx="348">
                  <c:v>100.40091030492971</c:v>
                </c:pt>
                <c:pt idx="349">
                  <c:v>96.642029806967471</c:v>
                </c:pt>
                <c:pt idx="350">
                  <c:v>84.436617506242044</c:v>
                </c:pt>
                <c:pt idx="351">
                  <c:v>89.973166314571728</c:v>
                </c:pt>
                <c:pt idx="352">
                  <c:v>102.25166191293059</c:v>
                </c:pt>
                <c:pt idx="353">
                  <c:v>98.414656163936115</c:v>
                </c:pt>
                <c:pt idx="354">
                  <c:v>102.37577631062334</c:v>
                </c:pt>
                <c:pt idx="355">
                  <c:v>102.81260939299925</c:v>
                </c:pt>
                <c:pt idx="356">
                  <c:v>98.278341459774666</c:v>
                </c:pt>
                <c:pt idx="357">
                  <c:v>99.042685987479189</c:v>
                </c:pt>
                <c:pt idx="358">
                  <c:v>95.282066522721351</c:v>
                </c:pt>
                <c:pt idx="359">
                  <c:v>100.96197504791749</c:v>
                </c:pt>
                <c:pt idx="360">
                  <c:v>96.378914211071049</c:v>
                </c:pt>
                <c:pt idx="361">
                  <c:v>97.534137710844476</c:v>
                </c:pt>
                <c:pt idx="362">
                  <c:v>101.75428816762657</c:v>
                </c:pt>
                <c:pt idx="363">
                  <c:v>83.571426314742979</c:v>
                </c:pt>
                <c:pt idx="364">
                  <c:v>85.885800926617861</c:v>
                </c:pt>
                <c:pt idx="365">
                  <c:v>88.698110278703908</c:v>
                </c:pt>
                <c:pt idx="366">
                  <c:v>89.179965931907475</c:v>
                </c:pt>
                <c:pt idx="367">
                  <c:v>109.06519360128964</c:v>
                </c:pt>
                <c:pt idx="368">
                  <c:v>105.29550076005553</c:v>
                </c:pt>
                <c:pt idx="369">
                  <c:v>121.16696865897725</c:v>
                </c:pt>
                <c:pt idx="370">
                  <c:v>105.65369170957044</c:v>
                </c:pt>
                <c:pt idx="371">
                  <c:v>104.96876904517735</c:v>
                </c:pt>
                <c:pt idx="372">
                  <c:v>105.70453607146185</c:v>
                </c:pt>
                <c:pt idx="373">
                  <c:v>108.62014091520125</c:v>
                </c:pt>
                <c:pt idx="374">
                  <c:v>103.02661401308053</c:v>
                </c:pt>
                <c:pt idx="375">
                  <c:v>99.92620575927252</c:v>
                </c:pt>
                <c:pt idx="376">
                  <c:v>102.92691410643329</c:v>
                </c:pt>
                <c:pt idx="377">
                  <c:v>110.15992669426589</c:v>
                </c:pt>
                <c:pt idx="378">
                  <c:v>88.92440413771709</c:v>
                </c:pt>
                <c:pt idx="379">
                  <c:v>95.738662195987416</c:v>
                </c:pt>
                <c:pt idx="380">
                  <c:v>85.853752302403166</c:v>
                </c:pt>
                <c:pt idx="381">
                  <c:v>91.891684554483305</c:v>
                </c:pt>
                <c:pt idx="382">
                  <c:v>94.859963203113267</c:v>
                </c:pt>
                <c:pt idx="383">
                  <c:v>94.136435890677191</c:v>
                </c:pt>
                <c:pt idx="384">
                  <c:v>96.462111610466678</c:v>
                </c:pt>
                <c:pt idx="385">
                  <c:v>96.696637294810856</c:v>
                </c:pt>
                <c:pt idx="386">
                  <c:v>97.64003274784848</c:v>
                </c:pt>
                <c:pt idx="387">
                  <c:v>101.45836358827178</c:v>
                </c:pt>
                <c:pt idx="388">
                  <c:v>97.889198933907778</c:v>
                </c:pt>
                <c:pt idx="389">
                  <c:v>100.76106039114843</c:v>
                </c:pt>
                <c:pt idx="390">
                  <c:v>99.933355406933075</c:v>
                </c:pt>
                <c:pt idx="391">
                  <c:v>99.315802417141882</c:v>
                </c:pt>
                <c:pt idx="392">
                  <c:v>97.373319612793793</c:v>
                </c:pt>
                <c:pt idx="393">
                  <c:v>100.59901416592855</c:v>
                </c:pt>
                <c:pt idx="394">
                  <c:v>100.51455970867363</c:v>
                </c:pt>
                <c:pt idx="395">
                  <c:v>99.969064052078963</c:v>
                </c:pt>
                <c:pt idx="396">
                  <c:v>95.717447482426863</c:v>
                </c:pt>
                <c:pt idx="397">
                  <c:v>101.74355090598881</c:v>
                </c:pt>
                <c:pt idx="398">
                  <c:v>100.48384135511377</c:v>
                </c:pt>
                <c:pt idx="399">
                  <c:v>92.550743237255858</c:v>
                </c:pt>
              </c:numCache>
            </c:numRef>
          </c:yVal>
          <c:smooth val="0"/>
          <c:extLst>
            <c:ext xmlns:c16="http://schemas.microsoft.com/office/drawing/2014/chart" uri="{C3380CC4-5D6E-409C-BE32-E72D297353CC}">
              <c16:uniqueId val="{00000001-D060-43B8-8304-BA49E99D00DE}"/>
            </c:ext>
          </c:extLst>
        </c:ser>
        <c:dLbls>
          <c:showLegendKey val="0"/>
          <c:showVal val="0"/>
          <c:showCatName val="0"/>
          <c:showSerName val="0"/>
          <c:showPercent val="0"/>
          <c:showBubbleSize val="0"/>
        </c:dLbls>
        <c:axId val="729529439"/>
        <c:axId val="729524159"/>
      </c:scatterChart>
      <c:catAx>
        <c:axId val="72952943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29524159"/>
        <c:crosses val="autoZero"/>
        <c:auto val="1"/>
        <c:lblAlgn val="ctr"/>
        <c:lblOffset val="100"/>
        <c:tickMarkSkip val="1"/>
        <c:noMultiLvlLbl val="0"/>
      </c:catAx>
      <c:valAx>
        <c:axId val="7295241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295294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00"/>
              <a:t>Arbeitslosenquote 2024</a:t>
            </a:r>
          </a:p>
        </c:rich>
      </c:tx>
      <c:layout>
        <c:manualLayout>
          <c:xMode val="edge"/>
          <c:yMode val="edge"/>
          <c:x val="0.32249999999999995"/>
          <c:y val="1.609657947686116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9136482939632546E-2"/>
          <c:y val="0.14925553319919518"/>
          <c:w val="0.89030796150481195"/>
          <c:h val="0.67368209255533196"/>
        </c:manualLayout>
      </c:layout>
      <c:lineChart>
        <c:grouping val="standard"/>
        <c:varyColors val="0"/>
        <c:ser>
          <c:idx val="1"/>
          <c:order val="1"/>
          <c:tx>
            <c:v>Länderdurchschnitte</c:v>
          </c:tx>
          <c:spPr>
            <a:ln w="19050" cap="rnd">
              <a:solidFill>
                <a:schemeClr val="accent2"/>
              </a:solidFill>
              <a:round/>
            </a:ln>
            <a:effectLst/>
          </c:spPr>
          <c:marker>
            <c:symbol val="none"/>
          </c:marker>
          <c:cat>
            <c:strRef>
              <c:f>[7]ALQ!$D$11:$D$411</c:f>
              <c:strCache>
                <c:ptCount val="401"/>
                <c:pt idx="0">
                  <c:v>#BEZUG!</c:v>
                </c:pt>
                <c:pt idx="1">
                  <c:v>#BEZUG!</c:v>
                </c:pt>
                <c:pt idx="2">
                  <c:v>#BEZUG!</c:v>
                </c:pt>
                <c:pt idx="3">
                  <c:v>#BEZUG!</c:v>
                </c:pt>
                <c:pt idx="4">
                  <c:v>#BEZUG!</c:v>
                </c:pt>
                <c:pt idx="5">
                  <c:v>#BEZUG!</c:v>
                </c:pt>
                <c:pt idx="6">
                  <c:v>#BEZUG!</c:v>
                </c:pt>
                <c:pt idx="7">
                  <c:v>#BEZUG!</c:v>
                </c:pt>
                <c:pt idx="8">
                  <c:v>#BEZUG!</c:v>
                </c:pt>
                <c:pt idx="9">
                  <c:v>#BEZUG!</c:v>
                </c:pt>
                <c:pt idx="10">
                  <c:v>#BEZUG!</c:v>
                </c:pt>
                <c:pt idx="11">
                  <c:v>#BEZUG!</c:v>
                </c:pt>
                <c:pt idx="12">
                  <c:v>#BEZUG!</c:v>
                </c:pt>
                <c:pt idx="13">
                  <c:v>#BEZUG!</c:v>
                </c:pt>
                <c:pt idx="14">
                  <c:v>#BEZUG!</c:v>
                </c:pt>
                <c:pt idx="15">
                  <c:v>#BEZUG!</c:v>
                </c:pt>
                <c:pt idx="16">
                  <c:v>#BEZUG!</c:v>
                </c:pt>
                <c:pt idx="17">
                  <c:v>#BEZUG!</c:v>
                </c:pt>
                <c:pt idx="18">
                  <c:v>#BEZUG!</c:v>
                </c:pt>
                <c:pt idx="19">
                  <c:v>#BEZUG!</c:v>
                </c:pt>
                <c:pt idx="20">
                  <c:v>#BEZUG!</c:v>
                </c:pt>
                <c:pt idx="21">
                  <c:v>#BEZUG!</c:v>
                </c:pt>
                <c:pt idx="22">
                  <c:v>#BEZUG!</c:v>
                </c:pt>
                <c:pt idx="23">
                  <c:v>#BEZUG!</c:v>
                </c:pt>
                <c:pt idx="24">
                  <c:v>#BEZUG!</c:v>
                </c:pt>
                <c:pt idx="25">
                  <c:v>#BEZUG!</c:v>
                </c:pt>
                <c:pt idx="26">
                  <c:v>#BEZUG!</c:v>
                </c:pt>
                <c:pt idx="27">
                  <c:v>#BEZUG!</c:v>
                </c:pt>
                <c:pt idx="28">
                  <c:v>#BEZUG!</c:v>
                </c:pt>
                <c:pt idx="29">
                  <c:v>#BEZUG!</c:v>
                </c:pt>
                <c:pt idx="30">
                  <c:v>#BEZUG!</c:v>
                </c:pt>
                <c:pt idx="31">
                  <c:v>#BEZUG!</c:v>
                </c:pt>
                <c:pt idx="32">
                  <c:v>#BEZUG!</c:v>
                </c:pt>
                <c:pt idx="33">
                  <c:v>#BEZUG!</c:v>
                </c:pt>
                <c:pt idx="34">
                  <c:v>#BEZUG!</c:v>
                </c:pt>
                <c:pt idx="35">
                  <c:v>#BEZUG!</c:v>
                </c:pt>
                <c:pt idx="36">
                  <c:v>#BEZUG!</c:v>
                </c:pt>
                <c:pt idx="37">
                  <c:v>#BEZUG!</c:v>
                </c:pt>
                <c:pt idx="38">
                  <c:v>#BEZUG!</c:v>
                </c:pt>
                <c:pt idx="39">
                  <c:v>#BEZUG!</c:v>
                </c:pt>
                <c:pt idx="40">
                  <c:v>#BEZUG!</c:v>
                </c:pt>
                <c:pt idx="41">
                  <c:v>#BEZUG!</c:v>
                </c:pt>
                <c:pt idx="42">
                  <c:v>#BEZUG!</c:v>
                </c:pt>
                <c:pt idx="43">
                  <c:v>#BEZUG!</c:v>
                </c:pt>
                <c:pt idx="44">
                  <c:v>#BEZUG!</c:v>
                </c:pt>
                <c:pt idx="45">
                  <c:v>#BEZUG!</c:v>
                </c:pt>
                <c:pt idx="46">
                  <c:v>#BEZUG!</c:v>
                </c:pt>
                <c:pt idx="47">
                  <c:v>#BEZUG!</c:v>
                </c:pt>
                <c:pt idx="48">
                  <c:v>#BEZUG!</c:v>
                </c:pt>
                <c:pt idx="49">
                  <c:v>#BEZUG!</c:v>
                </c:pt>
                <c:pt idx="50">
                  <c:v>#BEZUG!</c:v>
                </c:pt>
                <c:pt idx="51">
                  <c:v>#BEZUG!</c:v>
                </c:pt>
                <c:pt idx="52">
                  <c:v>#BEZUG!</c:v>
                </c:pt>
                <c:pt idx="53">
                  <c:v>#BEZUG!</c:v>
                </c:pt>
                <c:pt idx="54">
                  <c:v>#BEZUG!</c:v>
                </c:pt>
                <c:pt idx="55">
                  <c:v>#BEZUG!</c:v>
                </c:pt>
                <c:pt idx="56">
                  <c:v>#BEZUG!</c:v>
                </c:pt>
                <c:pt idx="57">
                  <c:v>#BEZUG!</c:v>
                </c:pt>
                <c:pt idx="58">
                  <c:v>#BEZUG!</c:v>
                </c:pt>
                <c:pt idx="59">
                  <c:v>#BEZUG!</c:v>
                </c:pt>
                <c:pt idx="60">
                  <c:v>#BEZUG!</c:v>
                </c:pt>
                <c:pt idx="61">
                  <c:v>#BEZUG!</c:v>
                </c:pt>
                <c:pt idx="62">
                  <c:v>#BEZUG!</c:v>
                </c:pt>
                <c:pt idx="63">
                  <c:v>#BEZUG!</c:v>
                </c:pt>
                <c:pt idx="64">
                  <c:v>#BEZUG!</c:v>
                </c:pt>
                <c:pt idx="65">
                  <c:v>#BEZUG!</c:v>
                </c:pt>
                <c:pt idx="66">
                  <c:v>#BEZUG!</c:v>
                </c:pt>
                <c:pt idx="67">
                  <c:v>#BEZUG!</c:v>
                </c:pt>
                <c:pt idx="68">
                  <c:v>#BEZUG!</c:v>
                </c:pt>
                <c:pt idx="69">
                  <c:v>#BEZUG!</c:v>
                </c:pt>
                <c:pt idx="70">
                  <c:v>#BEZUG!</c:v>
                </c:pt>
                <c:pt idx="71">
                  <c:v>#BEZUG!</c:v>
                </c:pt>
                <c:pt idx="72">
                  <c:v>#BEZUG!</c:v>
                </c:pt>
                <c:pt idx="73">
                  <c:v>#BEZUG!</c:v>
                </c:pt>
                <c:pt idx="74">
                  <c:v>#BEZUG!</c:v>
                </c:pt>
                <c:pt idx="75">
                  <c:v>#BEZUG!</c:v>
                </c:pt>
                <c:pt idx="76">
                  <c:v>#BEZUG!</c:v>
                </c:pt>
                <c:pt idx="77">
                  <c:v>#BEZUG!</c:v>
                </c:pt>
                <c:pt idx="78">
                  <c:v>#BEZUG!</c:v>
                </c:pt>
                <c:pt idx="79">
                  <c:v>#BEZUG!</c:v>
                </c:pt>
                <c:pt idx="80">
                  <c:v>#BEZUG!</c:v>
                </c:pt>
                <c:pt idx="81">
                  <c:v>#BEZUG!</c:v>
                </c:pt>
                <c:pt idx="82">
                  <c:v>#BEZUG!</c:v>
                </c:pt>
                <c:pt idx="83">
                  <c:v>#BEZUG!</c:v>
                </c:pt>
                <c:pt idx="84">
                  <c:v>#BEZUG!</c:v>
                </c:pt>
                <c:pt idx="85">
                  <c:v>#BEZUG!</c:v>
                </c:pt>
                <c:pt idx="86">
                  <c:v>#BEZUG!</c:v>
                </c:pt>
                <c:pt idx="87">
                  <c:v>#BEZUG!</c:v>
                </c:pt>
                <c:pt idx="88">
                  <c:v>#BEZUG!</c:v>
                </c:pt>
                <c:pt idx="89">
                  <c:v>#BEZUG!</c:v>
                </c:pt>
                <c:pt idx="90">
                  <c:v>#BEZUG!</c:v>
                </c:pt>
                <c:pt idx="91">
                  <c:v>#BEZUG!</c:v>
                </c:pt>
                <c:pt idx="92">
                  <c:v>#BEZUG!</c:v>
                </c:pt>
                <c:pt idx="93">
                  <c:v>#BEZUG!</c:v>
                </c:pt>
                <c:pt idx="94">
                  <c:v>#BEZUG!</c:v>
                </c:pt>
                <c:pt idx="95">
                  <c:v>#BEZUG!</c:v>
                </c:pt>
                <c:pt idx="96">
                  <c:v>#BEZUG!</c:v>
                </c:pt>
                <c:pt idx="97">
                  <c:v>#BEZUG!</c:v>
                </c:pt>
                <c:pt idx="98">
                  <c:v>#BEZUG!</c:v>
                </c:pt>
                <c:pt idx="99">
                  <c:v>#BEZUG!</c:v>
                </c:pt>
                <c:pt idx="100">
                  <c:v>#BEZUG!</c:v>
                </c:pt>
                <c:pt idx="101">
                  <c:v>#BEZUG!</c:v>
                </c:pt>
                <c:pt idx="102">
                  <c:v>#BEZUG!</c:v>
                </c:pt>
                <c:pt idx="103">
                  <c:v>#BEZUG!</c:v>
                </c:pt>
                <c:pt idx="104">
                  <c:v>#BEZUG!</c:v>
                </c:pt>
                <c:pt idx="105">
                  <c:v>#BEZUG!</c:v>
                </c:pt>
                <c:pt idx="106">
                  <c:v>#BEZUG!</c:v>
                </c:pt>
                <c:pt idx="107">
                  <c:v>#BEZUG!</c:v>
                </c:pt>
                <c:pt idx="108">
                  <c:v>#BEZUG!</c:v>
                </c:pt>
                <c:pt idx="109">
                  <c:v>#BEZUG!</c:v>
                </c:pt>
                <c:pt idx="110">
                  <c:v>#BEZUG!</c:v>
                </c:pt>
                <c:pt idx="111">
                  <c:v>#BEZUG!</c:v>
                </c:pt>
                <c:pt idx="112">
                  <c:v>#BEZUG!</c:v>
                </c:pt>
                <c:pt idx="113">
                  <c:v>#BEZUG!</c:v>
                </c:pt>
                <c:pt idx="114">
                  <c:v>#BEZUG!</c:v>
                </c:pt>
                <c:pt idx="115">
                  <c:v>#BEZUG!</c:v>
                </c:pt>
                <c:pt idx="116">
                  <c:v>#BEZUG!</c:v>
                </c:pt>
                <c:pt idx="117">
                  <c:v>#BEZUG!</c:v>
                </c:pt>
                <c:pt idx="118">
                  <c:v>#BEZUG!</c:v>
                </c:pt>
                <c:pt idx="119">
                  <c:v>#BEZUG!</c:v>
                </c:pt>
                <c:pt idx="120">
                  <c:v>#BEZUG!</c:v>
                </c:pt>
                <c:pt idx="121">
                  <c:v>#BEZUG!</c:v>
                </c:pt>
                <c:pt idx="122">
                  <c:v>#BEZUG!</c:v>
                </c:pt>
                <c:pt idx="123">
                  <c:v>#BEZUG!</c:v>
                </c:pt>
                <c:pt idx="124">
                  <c:v>#BEZUG!</c:v>
                </c:pt>
                <c:pt idx="125">
                  <c:v>#BEZUG!</c:v>
                </c:pt>
                <c:pt idx="126">
                  <c:v>#BEZUG!</c:v>
                </c:pt>
                <c:pt idx="127">
                  <c:v>#BEZUG!</c:v>
                </c:pt>
                <c:pt idx="128">
                  <c:v>#BEZUG!</c:v>
                </c:pt>
                <c:pt idx="129">
                  <c:v>#BEZUG!</c:v>
                </c:pt>
                <c:pt idx="130">
                  <c:v>#BEZUG!</c:v>
                </c:pt>
                <c:pt idx="131">
                  <c:v>#BEZUG!</c:v>
                </c:pt>
                <c:pt idx="132">
                  <c:v>#BEZUG!</c:v>
                </c:pt>
                <c:pt idx="133">
                  <c:v>#BEZUG!</c:v>
                </c:pt>
                <c:pt idx="134">
                  <c:v>#BEZUG!</c:v>
                </c:pt>
                <c:pt idx="135">
                  <c:v>#BEZUG!</c:v>
                </c:pt>
                <c:pt idx="136">
                  <c:v>#BEZUG!</c:v>
                </c:pt>
                <c:pt idx="137">
                  <c:v>#BEZUG!</c:v>
                </c:pt>
                <c:pt idx="138">
                  <c:v>#BEZUG!</c:v>
                </c:pt>
                <c:pt idx="139">
                  <c:v>#BEZUG!</c:v>
                </c:pt>
                <c:pt idx="140">
                  <c:v>#BEZUG!</c:v>
                </c:pt>
                <c:pt idx="141">
                  <c:v>#BEZUG!</c:v>
                </c:pt>
                <c:pt idx="142">
                  <c:v>#BEZUG!</c:v>
                </c:pt>
                <c:pt idx="143">
                  <c:v>#BEZUG!</c:v>
                </c:pt>
                <c:pt idx="144">
                  <c:v>#BEZUG!</c:v>
                </c:pt>
                <c:pt idx="145">
                  <c:v>#BEZUG!</c:v>
                </c:pt>
                <c:pt idx="146">
                  <c:v>#BEZUG!</c:v>
                </c:pt>
                <c:pt idx="147">
                  <c:v>#BEZUG!</c:v>
                </c:pt>
                <c:pt idx="148">
                  <c:v>#BEZUG!</c:v>
                </c:pt>
                <c:pt idx="149">
                  <c:v>#BEZUG!</c:v>
                </c:pt>
                <c:pt idx="150">
                  <c:v>#BEZUG!</c:v>
                </c:pt>
                <c:pt idx="151">
                  <c:v>#BEZUG!</c:v>
                </c:pt>
                <c:pt idx="152">
                  <c:v>#BEZUG!</c:v>
                </c:pt>
                <c:pt idx="153">
                  <c:v>#BEZUG!</c:v>
                </c:pt>
                <c:pt idx="154">
                  <c:v>#BEZUG!</c:v>
                </c:pt>
                <c:pt idx="155">
                  <c:v>#BEZUG!</c:v>
                </c:pt>
                <c:pt idx="156">
                  <c:v>#BEZUG!</c:v>
                </c:pt>
                <c:pt idx="157">
                  <c:v>#BEZUG!</c:v>
                </c:pt>
                <c:pt idx="158">
                  <c:v>#BEZUG!</c:v>
                </c:pt>
                <c:pt idx="159">
                  <c:v>#BEZUG!</c:v>
                </c:pt>
                <c:pt idx="160">
                  <c:v>#BEZUG!</c:v>
                </c:pt>
                <c:pt idx="161">
                  <c:v>#BEZUG!</c:v>
                </c:pt>
                <c:pt idx="162">
                  <c:v>#BEZUG!</c:v>
                </c:pt>
                <c:pt idx="163">
                  <c:v>#BEZUG!</c:v>
                </c:pt>
                <c:pt idx="164">
                  <c:v>#BEZUG!</c:v>
                </c:pt>
                <c:pt idx="165">
                  <c:v>#BEZUG!</c:v>
                </c:pt>
                <c:pt idx="166">
                  <c:v>#BEZUG!</c:v>
                </c:pt>
                <c:pt idx="167">
                  <c:v>#BEZUG!</c:v>
                </c:pt>
                <c:pt idx="168">
                  <c:v>#BEZUG!</c:v>
                </c:pt>
                <c:pt idx="169">
                  <c:v>#BEZUG!</c:v>
                </c:pt>
                <c:pt idx="170">
                  <c:v>#BEZUG!</c:v>
                </c:pt>
                <c:pt idx="171">
                  <c:v>#BEZUG!</c:v>
                </c:pt>
                <c:pt idx="172">
                  <c:v>#BEZUG!</c:v>
                </c:pt>
                <c:pt idx="173">
                  <c:v>#BEZUG!</c:v>
                </c:pt>
                <c:pt idx="174">
                  <c:v>#BEZUG!</c:v>
                </c:pt>
                <c:pt idx="175">
                  <c:v>#BEZUG!</c:v>
                </c:pt>
                <c:pt idx="176">
                  <c:v>#BEZUG!</c:v>
                </c:pt>
                <c:pt idx="177">
                  <c:v>#BEZUG!</c:v>
                </c:pt>
                <c:pt idx="178">
                  <c:v>#BEZUG!</c:v>
                </c:pt>
                <c:pt idx="179">
                  <c:v>#BEZUG!</c:v>
                </c:pt>
                <c:pt idx="180">
                  <c:v>#BEZUG!</c:v>
                </c:pt>
                <c:pt idx="181">
                  <c:v>#BEZUG!</c:v>
                </c:pt>
                <c:pt idx="182">
                  <c:v>#BEZUG!</c:v>
                </c:pt>
                <c:pt idx="183">
                  <c:v>#BEZUG!</c:v>
                </c:pt>
                <c:pt idx="184">
                  <c:v>#BEZUG!</c:v>
                </c:pt>
                <c:pt idx="185">
                  <c:v>#BEZUG!</c:v>
                </c:pt>
                <c:pt idx="186">
                  <c:v>#BEZUG!</c:v>
                </c:pt>
                <c:pt idx="187">
                  <c:v>#BEZUG!</c:v>
                </c:pt>
                <c:pt idx="188">
                  <c:v>#BEZUG!</c:v>
                </c:pt>
                <c:pt idx="189">
                  <c:v>#BEZUG!</c:v>
                </c:pt>
                <c:pt idx="190">
                  <c:v>#BEZUG!</c:v>
                </c:pt>
                <c:pt idx="191">
                  <c:v>#BEZUG!</c:v>
                </c:pt>
                <c:pt idx="192">
                  <c:v>#BEZUG!</c:v>
                </c:pt>
                <c:pt idx="193">
                  <c:v>#BEZUG!</c:v>
                </c:pt>
                <c:pt idx="194">
                  <c:v>#BEZUG!</c:v>
                </c:pt>
                <c:pt idx="195">
                  <c:v>#BEZUG!</c:v>
                </c:pt>
                <c:pt idx="196">
                  <c:v>#BEZUG!</c:v>
                </c:pt>
                <c:pt idx="197">
                  <c:v>#BEZUG!</c:v>
                </c:pt>
                <c:pt idx="198">
                  <c:v>#BEZUG!</c:v>
                </c:pt>
                <c:pt idx="199">
                  <c:v>#BEZUG!</c:v>
                </c:pt>
                <c:pt idx="200">
                  <c:v>#BEZUG!</c:v>
                </c:pt>
                <c:pt idx="201">
                  <c:v>#BEZUG!</c:v>
                </c:pt>
                <c:pt idx="202">
                  <c:v>#BEZUG!</c:v>
                </c:pt>
                <c:pt idx="203">
                  <c:v>#BEZUG!</c:v>
                </c:pt>
                <c:pt idx="204">
                  <c:v>#BEZUG!</c:v>
                </c:pt>
                <c:pt idx="205">
                  <c:v>#BEZUG!</c:v>
                </c:pt>
                <c:pt idx="206">
                  <c:v>#BEZUG!</c:v>
                </c:pt>
                <c:pt idx="207">
                  <c:v>#BEZUG!</c:v>
                </c:pt>
                <c:pt idx="208">
                  <c:v>#BEZUG!</c:v>
                </c:pt>
                <c:pt idx="209">
                  <c:v>#BEZUG!</c:v>
                </c:pt>
                <c:pt idx="210">
                  <c:v>#BEZUG!</c:v>
                </c:pt>
                <c:pt idx="211">
                  <c:v>#BEZUG!</c:v>
                </c:pt>
                <c:pt idx="212">
                  <c:v>#BEZUG!</c:v>
                </c:pt>
                <c:pt idx="213">
                  <c:v>#BEZUG!</c:v>
                </c:pt>
                <c:pt idx="214">
                  <c:v>#BEZUG!</c:v>
                </c:pt>
                <c:pt idx="215">
                  <c:v>#BEZUG!</c:v>
                </c:pt>
                <c:pt idx="216">
                  <c:v>#BEZUG!</c:v>
                </c:pt>
                <c:pt idx="217">
                  <c:v>#BEZUG!</c:v>
                </c:pt>
                <c:pt idx="218">
                  <c:v>#BEZUG!</c:v>
                </c:pt>
                <c:pt idx="219">
                  <c:v>#BEZUG!</c:v>
                </c:pt>
                <c:pt idx="220">
                  <c:v>#BEZUG!</c:v>
                </c:pt>
                <c:pt idx="221">
                  <c:v>#BEZUG!</c:v>
                </c:pt>
                <c:pt idx="222">
                  <c:v>#BEZUG!</c:v>
                </c:pt>
                <c:pt idx="223">
                  <c:v>#BEZUG!</c:v>
                </c:pt>
                <c:pt idx="224">
                  <c:v>#BEZUG!</c:v>
                </c:pt>
                <c:pt idx="225">
                  <c:v>#BEZUG!</c:v>
                </c:pt>
                <c:pt idx="226">
                  <c:v>#BEZUG!</c:v>
                </c:pt>
                <c:pt idx="227">
                  <c:v>#BEZUG!</c:v>
                </c:pt>
                <c:pt idx="228">
                  <c:v>#BEZUG!</c:v>
                </c:pt>
                <c:pt idx="229">
                  <c:v>#BEZUG!</c:v>
                </c:pt>
                <c:pt idx="230">
                  <c:v>#BEZUG!</c:v>
                </c:pt>
                <c:pt idx="231">
                  <c:v>#BEZUG!</c:v>
                </c:pt>
                <c:pt idx="232">
                  <c:v>#BEZUG!</c:v>
                </c:pt>
                <c:pt idx="233">
                  <c:v>#BEZUG!</c:v>
                </c:pt>
                <c:pt idx="234">
                  <c:v>#BEZUG!</c:v>
                </c:pt>
                <c:pt idx="235">
                  <c:v>#BEZUG!</c:v>
                </c:pt>
                <c:pt idx="236">
                  <c:v>#BEZUG!</c:v>
                </c:pt>
                <c:pt idx="237">
                  <c:v>#BEZUG!</c:v>
                </c:pt>
                <c:pt idx="238">
                  <c:v>#BEZUG!</c:v>
                </c:pt>
                <c:pt idx="239">
                  <c:v>#BEZUG!</c:v>
                </c:pt>
                <c:pt idx="240">
                  <c:v>#BEZUG!</c:v>
                </c:pt>
                <c:pt idx="241">
                  <c:v>#BEZUG!</c:v>
                </c:pt>
                <c:pt idx="242">
                  <c:v>#BEZUG!</c:v>
                </c:pt>
                <c:pt idx="243">
                  <c:v>#BEZUG!</c:v>
                </c:pt>
                <c:pt idx="244">
                  <c:v>#BEZUG!</c:v>
                </c:pt>
                <c:pt idx="245">
                  <c:v>#BEZUG!</c:v>
                </c:pt>
                <c:pt idx="246">
                  <c:v>#BEZUG!</c:v>
                </c:pt>
                <c:pt idx="247">
                  <c:v>#BEZUG!</c:v>
                </c:pt>
                <c:pt idx="248">
                  <c:v>#BEZUG!</c:v>
                </c:pt>
                <c:pt idx="249">
                  <c:v>#BEZUG!</c:v>
                </c:pt>
                <c:pt idx="250">
                  <c:v>#BEZUG!</c:v>
                </c:pt>
                <c:pt idx="251">
                  <c:v>#BEZUG!</c:v>
                </c:pt>
                <c:pt idx="252">
                  <c:v>#BEZUG!</c:v>
                </c:pt>
                <c:pt idx="253">
                  <c:v>#BEZUG!</c:v>
                </c:pt>
                <c:pt idx="254">
                  <c:v>#BEZUG!</c:v>
                </c:pt>
                <c:pt idx="255">
                  <c:v>#BEZUG!</c:v>
                </c:pt>
                <c:pt idx="256">
                  <c:v>#BEZUG!</c:v>
                </c:pt>
                <c:pt idx="257">
                  <c:v>#BEZUG!</c:v>
                </c:pt>
                <c:pt idx="258">
                  <c:v>#BEZUG!</c:v>
                </c:pt>
                <c:pt idx="259">
                  <c:v>#BEZUG!</c:v>
                </c:pt>
                <c:pt idx="260">
                  <c:v>#BEZUG!</c:v>
                </c:pt>
                <c:pt idx="261">
                  <c:v>#BEZUG!</c:v>
                </c:pt>
                <c:pt idx="262">
                  <c:v>#BEZUG!</c:v>
                </c:pt>
                <c:pt idx="263">
                  <c:v>#BEZUG!</c:v>
                </c:pt>
                <c:pt idx="264">
                  <c:v>#BEZUG!</c:v>
                </c:pt>
                <c:pt idx="265">
                  <c:v>#BEZUG!</c:v>
                </c:pt>
                <c:pt idx="266">
                  <c:v>#BEZUG!</c:v>
                </c:pt>
                <c:pt idx="267">
                  <c:v>#BEZUG!</c:v>
                </c:pt>
                <c:pt idx="268">
                  <c:v>#BEZUG!</c:v>
                </c:pt>
                <c:pt idx="269">
                  <c:v>#BEZUG!</c:v>
                </c:pt>
                <c:pt idx="270">
                  <c:v>#BEZUG!</c:v>
                </c:pt>
                <c:pt idx="271">
                  <c:v>#BEZUG!</c:v>
                </c:pt>
                <c:pt idx="272">
                  <c:v>#BEZUG!</c:v>
                </c:pt>
                <c:pt idx="273">
                  <c:v>#BEZUG!</c:v>
                </c:pt>
                <c:pt idx="274">
                  <c:v>#BEZUG!</c:v>
                </c:pt>
                <c:pt idx="275">
                  <c:v>#BEZUG!</c:v>
                </c:pt>
                <c:pt idx="276">
                  <c:v>#BEZUG!</c:v>
                </c:pt>
                <c:pt idx="277">
                  <c:v>#BEZUG!</c:v>
                </c:pt>
                <c:pt idx="278">
                  <c:v>#BEZUG!</c:v>
                </c:pt>
                <c:pt idx="279">
                  <c:v>#BEZUG!</c:v>
                </c:pt>
                <c:pt idx="280">
                  <c:v>#BEZUG!</c:v>
                </c:pt>
                <c:pt idx="281">
                  <c:v>#BEZUG!</c:v>
                </c:pt>
                <c:pt idx="282">
                  <c:v>#BEZUG!</c:v>
                </c:pt>
                <c:pt idx="283">
                  <c:v>#BEZUG!</c:v>
                </c:pt>
                <c:pt idx="284">
                  <c:v>#BEZUG!</c:v>
                </c:pt>
                <c:pt idx="285">
                  <c:v>#BEZUG!</c:v>
                </c:pt>
                <c:pt idx="286">
                  <c:v>#BEZUG!</c:v>
                </c:pt>
                <c:pt idx="287">
                  <c:v>#BEZUG!</c:v>
                </c:pt>
                <c:pt idx="288">
                  <c:v>#BEZUG!</c:v>
                </c:pt>
                <c:pt idx="289">
                  <c:v>#BEZUG!</c:v>
                </c:pt>
                <c:pt idx="290">
                  <c:v>#BEZUG!</c:v>
                </c:pt>
                <c:pt idx="291">
                  <c:v>#BEZUG!</c:v>
                </c:pt>
                <c:pt idx="292">
                  <c:v>#BEZUG!</c:v>
                </c:pt>
                <c:pt idx="293">
                  <c:v>#BEZUG!</c:v>
                </c:pt>
                <c:pt idx="294">
                  <c:v>#BEZUG!</c:v>
                </c:pt>
                <c:pt idx="295">
                  <c:v>#BEZUG!</c:v>
                </c:pt>
                <c:pt idx="296">
                  <c:v>#BEZUG!</c:v>
                </c:pt>
                <c:pt idx="297">
                  <c:v>#BEZUG!</c:v>
                </c:pt>
                <c:pt idx="298">
                  <c:v>#BEZUG!</c:v>
                </c:pt>
                <c:pt idx="299">
                  <c:v>#BEZUG!</c:v>
                </c:pt>
                <c:pt idx="300">
                  <c:v>#BEZUG!</c:v>
                </c:pt>
                <c:pt idx="301">
                  <c:v>#BEZUG!</c:v>
                </c:pt>
                <c:pt idx="302">
                  <c:v>#BEZUG!</c:v>
                </c:pt>
                <c:pt idx="303">
                  <c:v>#BEZUG!</c:v>
                </c:pt>
                <c:pt idx="304">
                  <c:v>#BEZUG!</c:v>
                </c:pt>
                <c:pt idx="305">
                  <c:v>#BEZUG!</c:v>
                </c:pt>
                <c:pt idx="306">
                  <c:v>#BEZUG!</c:v>
                </c:pt>
                <c:pt idx="307">
                  <c:v>#BEZUG!</c:v>
                </c:pt>
                <c:pt idx="308">
                  <c:v>#BEZUG!</c:v>
                </c:pt>
                <c:pt idx="309">
                  <c:v>#BEZUG!</c:v>
                </c:pt>
                <c:pt idx="310">
                  <c:v>#BEZUG!</c:v>
                </c:pt>
                <c:pt idx="311">
                  <c:v>#BEZUG!</c:v>
                </c:pt>
                <c:pt idx="312">
                  <c:v>#BEZUG!</c:v>
                </c:pt>
                <c:pt idx="313">
                  <c:v>#BEZUG!</c:v>
                </c:pt>
                <c:pt idx="314">
                  <c:v>#BEZUG!</c:v>
                </c:pt>
                <c:pt idx="315">
                  <c:v>#BEZUG!</c:v>
                </c:pt>
                <c:pt idx="316">
                  <c:v>#BEZUG!</c:v>
                </c:pt>
                <c:pt idx="317">
                  <c:v>#BEZUG!</c:v>
                </c:pt>
                <c:pt idx="318">
                  <c:v>#BEZUG!</c:v>
                </c:pt>
                <c:pt idx="319">
                  <c:v>#BEZUG!</c:v>
                </c:pt>
                <c:pt idx="320">
                  <c:v>#BEZUG!</c:v>
                </c:pt>
                <c:pt idx="321">
                  <c:v>#BEZUG!</c:v>
                </c:pt>
                <c:pt idx="322">
                  <c:v>#BEZUG!</c:v>
                </c:pt>
                <c:pt idx="323">
                  <c:v>#BEZUG!</c:v>
                </c:pt>
                <c:pt idx="324">
                  <c:v>#BEZUG!</c:v>
                </c:pt>
                <c:pt idx="325">
                  <c:v>#BEZUG!</c:v>
                </c:pt>
                <c:pt idx="326">
                  <c:v>#BEZUG!</c:v>
                </c:pt>
                <c:pt idx="327">
                  <c:v>#BEZUG!</c:v>
                </c:pt>
                <c:pt idx="328">
                  <c:v>#BEZUG!</c:v>
                </c:pt>
                <c:pt idx="329">
                  <c:v>#BEZUG!</c:v>
                </c:pt>
                <c:pt idx="330">
                  <c:v>#BEZUG!</c:v>
                </c:pt>
                <c:pt idx="331">
                  <c:v>#BEZUG!</c:v>
                </c:pt>
                <c:pt idx="332">
                  <c:v>#BEZUG!</c:v>
                </c:pt>
                <c:pt idx="333">
                  <c:v>#BEZUG!</c:v>
                </c:pt>
                <c:pt idx="334">
                  <c:v>#BEZUG!</c:v>
                </c:pt>
                <c:pt idx="335">
                  <c:v>#BEZUG!</c:v>
                </c:pt>
                <c:pt idx="336">
                  <c:v>#BEZUG!</c:v>
                </c:pt>
                <c:pt idx="337">
                  <c:v>#BEZUG!</c:v>
                </c:pt>
                <c:pt idx="338">
                  <c:v>#BEZUG!</c:v>
                </c:pt>
                <c:pt idx="339">
                  <c:v>#BEZUG!</c:v>
                </c:pt>
                <c:pt idx="340">
                  <c:v>#BEZUG!</c:v>
                </c:pt>
                <c:pt idx="341">
                  <c:v>#BEZUG!</c:v>
                </c:pt>
                <c:pt idx="342">
                  <c:v>#BEZUG!</c:v>
                </c:pt>
                <c:pt idx="343">
                  <c:v>#BEZUG!</c:v>
                </c:pt>
                <c:pt idx="344">
                  <c:v>#BEZUG!</c:v>
                </c:pt>
                <c:pt idx="345">
                  <c:v>#BEZUG!</c:v>
                </c:pt>
                <c:pt idx="346">
                  <c:v>#BEZUG!</c:v>
                </c:pt>
                <c:pt idx="347">
                  <c:v>#BEZUG!</c:v>
                </c:pt>
                <c:pt idx="348">
                  <c:v>#BEZUG!</c:v>
                </c:pt>
                <c:pt idx="349">
                  <c:v>#BEZUG!</c:v>
                </c:pt>
                <c:pt idx="350">
                  <c:v>#BEZUG!</c:v>
                </c:pt>
                <c:pt idx="351">
                  <c:v>#BEZUG!</c:v>
                </c:pt>
                <c:pt idx="352">
                  <c:v>#BEZUG!</c:v>
                </c:pt>
                <c:pt idx="353">
                  <c:v>#BEZUG!</c:v>
                </c:pt>
                <c:pt idx="354">
                  <c:v>#BEZUG!</c:v>
                </c:pt>
                <c:pt idx="355">
                  <c:v>#BEZUG!</c:v>
                </c:pt>
                <c:pt idx="356">
                  <c:v>#BEZUG!</c:v>
                </c:pt>
                <c:pt idx="357">
                  <c:v>#BEZUG!</c:v>
                </c:pt>
                <c:pt idx="358">
                  <c:v>#BEZUG!</c:v>
                </c:pt>
                <c:pt idx="359">
                  <c:v>#BEZUG!</c:v>
                </c:pt>
                <c:pt idx="360">
                  <c:v>#BEZUG!</c:v>
                </c:pt>
                <c:pt idx="361">
                  <c:v>#BEZUG!</c:v>
                </c:pt>
                <c:pt idx="362">
                  <c:v>#BEZUG!</c:v>
                </c:pt>
                <c:pt idx="363">
                  <c:v>#BEZUG!</c:v>
                </c:pt>
                <c:pt idx="364">
                  <c:v>#BEZUG!</c:v>
                </c:pt>
                <c:pt idx="365">
                  <c:v>#BEZUG!</c:v>
                </c:pt>
                <c:pt idx="366">
                  <c:v>#BEZUG!</c:v>
                </c:pt>
                <c:pt idx="367">
                  <c:v>#BEZUG!</c:v>
                </c:pt>
                <c:pt idx="368">
                  <c:v>#BEZUG!</c:v>
                </c:pt>
                <c:pt idx="369">
                  <c:v>#BEZUG!</c:v>
                </c:pt>
                <c:pt idx="370">
                  <c:v>#BEZUG!</c:v>
                </c:pt>
                <c:pt idx="371">
                  <c:v>#BEZUG!</c:v>
                </c:pt>
                <c:pt idx="372">
                  <c:v>#BEZUG!</c:v>
                </c:pt>
                <c:pt idx="373">
                  <c:v>#BEZUG!</c:v>
                </c:pt>
                <c:pt idx="374">
                  <c:v>#BEZUG!</c:v>
                </c:pt>
                <c:pt idx="375">
                  <c:v>#BEZUG!</c:v>
                </c:pt>
                <c:pt idx="376">
                  <c:v>#BEZUG!</c:v>
                </c:pt>
                <c:pt idx="377">
                  <c:v>#BEZUG!</c:v>
                </c:pt>
                <c:pt idx="378">
                  <c:v>#BEZUG!</c:v>
                </c:pt>
                <c:pt idx="379">
                  <c:v>#BEZUG!</c:v>
                </c:pt>
                <c:pt idx="380">
                  <c:v>#BEZUG!</c:v>
                </c:pt>
                <c:pt idx="381">
                  <c:v>#BEZUG!</c:v>
                </c:pt>
                <c:pt idx="382">
                  <c:v>#BEZUG!</c:v>
                </c:pt>
                <c:pt idx="383">
                  <c:v>#BEZUG!</c:v>
                </c:pt>
                <c:pt idx="384">
                  <c:v>#BEZUG!</c:v>
                </c:pt>
                <c:pt idx="385">
                  <c:v>#BEZUG!</c:v>
                </c:pt>
                <c:pt idx="386">
                  <c:v>#BEZUG!</c:v>
                </c:pt>
                <c:pt idx="387">
                  <c:v>#BEZUG!</c:v>
                </c:pt>
                <c:pt idx="388">
                  <c:v>#BEZUG!</c:v>
                </c:pt>
                <c:pt idx="389">
                  <c:v>#BEZUG!</c:v>
                </c:pt>
                <c:pt idx="390">
                  <c:v>#BEZUG!</c:v>
                </c:pt>
                <c:pt idx="391">
                  <c:v>#BEZUG!</c:v>
                </c:pt>
                <c:pt idx="392">
                  <c:v>#BEZUG!</c:v>
                </c:pt>
                <c:pt idx="393">
                  <c:v>#BEZUG!</c:v>
                </c:pt>
                <c:pt idx="394">
                  <c:v>#BEZUG!</c:v>
                </c:pt>
                <c:pt idx="395">
                  <c:v>#BEZUG!</c:v>
                </c:pt>
                <c:pt idx="396">
                  <c:v>#BEZUG!</c:v>
                </c:pt>
                <c:pt idx="397">
                  <c:v>#BEZUG!</c:v>
                </c:pt>
                <c:pt idx="398">
                  <c:v>#BEZUG!</c:v>
                </c:pt>
                <c:pt idx="399">
                  <c:v>#BEZUG!</c:v>
                </c:pt>
                <c:pt idx="400">
                  <c:v>#BEZUG!</c:v>
                </c:pt>
              </c:strCache>
            </c:strRef>
          </c:cat>
          <c:val>
            <c:numRef>
              <c:f>[8]ALQ!$J$11:$J$26</c:f>
              <c:numCache>
                <c:formatCode>General</c:formatCode>
                <c:ptCount val="16"/>
                <c:pt idx="0">
                  <c:v>11.1</c:v>
                </c:pt>
                <c:pt idx="1">
                  <c:v>9.6999999999999993</c:v>
                </c:pt>
                <c:pt idx="2">
                  <c:v>8</c:v>
                </c:pt>
                <c:pt idx="3">
                  <c:v>7.9</c:v>
                </c:pt>
                <c:pt idx="4">
                  <c:v>7.7</c:v>
                </c:pt>
                <c:pt idx="5">
                  <c:v>7.5</c:v>
                </c:pt>
                <c:pt idx="6">
                  <c:v>7</c:v>
                </c:pt>
                <c:pt idx="7">
                  <c:v>6.5</c:v>
                </c:pt>
                <c:pt idx="8">
                  <c:v>6.2</c:v>
                </c:pt>
                <c:pt idx="9">
                  <c:v>6.1</c:v>
                </c:pt>
                <c:pt idx="10">
                  <c:v>5.9</c:v>
                </c:pt>
                <c:pt idx="11">
                  <c:v>5.7</c:v>
                </c:pt>
                <c:pt idx="12">
                  <c:v>5.5</c:v>
                </c:pt>
                <c:pt idx="13">
                  <c:v>5.3</c:v>
                </c:pt>
                <c:pt idx="14">
                  <c:v>4.2</c:v>
                </c:pt>
                <c:pt idx="15">
                  <c:v>3.7</c:v>
                </c:pt>
              </c:numCache>
            </c:numRef>
          </c:val>
          <c:smooth val="0"/>
          <c:extLst>
            <c:ext xmlns:c16="http://schemas.microsoft.com/office/drawing/2014/chart" uri="{C3380CC4-5D6E-409C-BE32-E72D297353CC}">
              <c16:uniqueId val="{00000000-AA6E-455B-B136-F48FD5F358A5}"/>
            </c:ext>
          </c:extLst>
        </c:ser>
        <c:dLbls>
          <c:showLegendKey val="0"/>
          <c:showVal val="0"/>
          <c:showCatName val="0"/>
          <c:showSerName val="0"/>
          <c:showPercent val="0"/>
          <c:showBubbleSize val="0"/>
        </c:dLbls>
        <c:marker val="1"/>
        <c:smooth val="0"/>
        <c:axId val="729529439"/>
        <c:axId val="729524159"/>
      </c:lineChart>
      <c:scatterChart>
        <c:scatterStyle val="lineMarker"/>
        <c:varyColors val="0"/>
        <c:ser>
          <c:idx val="0"/>
          <c:order val="0"/>
          <c:tx>
            <c:v>Kreiswerte</c:v>
          </c:tx>
          <c:spPr>
            <a:ln w="25400" cap="rnd">
              <a:noFill/>
              <a:round/>
            </a:ln>
            <a:effectLst/>
          </c:spPr>
          <c:marker>
            <c:symbol val="circle"/>
            <c:size val="3"/>
            <c:spPr>
              <a:solidFill>
                <a:schemeClr val="accent1"/>
              </a:solidFill>
              <a:ln w="9525">
                <a:solidFill>
                  <a:schemeClr val="accent1"/>
                </a:solidFill>
              </a:ln>
              <a:effectLst/>
            </c:spPr>
          </c:marker>
          <c:xVal>
            <c:numRef>
              <c:f>[8]ALQ!$D$11:$D$411</c:f>
              <c:numCache>
                <c:formatCode>General</c:formatCode>
                <c:ptCount val="401"/>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pt idx="17">
                  <c:v>15</c:v>
                </c:pt>
                <c:pt idx="18">
                  <c:v>15</c:v>
                </c:pt>
                <c:pt idx="19">
                  <c:v>15</c:v>
                </c:pt>
                <c:pt idx="20">
                  <c:v>15</c:v>
                </c:pt>
                <c:pt idx="21">
                  <c:v>15</c:v>
                </c:pt>
                <c:pt idx="22">
                  <c:v>15</c:v>
                </c:pt>
                <c:pt idx="23">
                  <c:v>15</c:v>
                </c:pt>
                <c:pt idx="24">
                  <c:v>15</c:v>
                </c:pt>
                <c:pt idx="25">
                  <c:v>15</c:v>
                </c:pt>
                <c:pt idx="26">
                  <c:v>15</c:v>
                </c:pt>
                <c:pt idx="27">
                  <c:v>15</c:v>
                </c:pt>
                <c:pt idx="28">
                  <c:v>15</c:v>
                </c:pt>
                <c:pt idx="29">
                  <c:v>15</c:v>
                </c:pt>
                <c:pt idx="30">
                  <c:v>15</c:v>
                </c:pt>
                <c:pt idx="31">
                  <c:v>15</c:v>
                </c:pt>
                <c:pt idx="32">
                  <c:v>15</c:v>
                </c:pt>
                <c:pt idx="33">
                  <c:v>15</c:v>
                </c:pt>
                <c:pt idx="34">
                  <c:v>15</c:v>
                </c:pt>
                <c:pt idx="35">
                  <c:v>15</c:v>
                </c:pt>
                <c:pt idx="36">
                  <c:v>15</c:v>
                </c:pt>
                <c:pt idx="37">
                  <c:v>15</c:v>
                </c:pt>
                <c:pt idx="38">
                  <c:v>15</c:v>
                </c:pt>
                <c:pt idx="39">
                  <c:v>15</c:v>
                </c:pt>
                <c:pt idx="40">
                  <c:v>15</c:v>
                </c:pt>
                <c:pt idx="41">
                  <c:v>15</c:v>
                </c:pt>
                <c:pt idx="42">
                  <c:v>15</c:v>
                </c:pt>
                <c:pt idx="43">
                  <c:v>15</c:v>
                </c:pt>
                <c:pt idx="44">
                  <c:v>16</c:v>
                </c:pt>
                <c:pt idx="45">
                  <c:v>16</c:v>
                </c:pt>
                <c:pt idx="46">
                  <c:v>16</c:v>
                </c:pt>
                <c:pt idx="47">
                  <c:v>16</c:v>
                </c:pt>
                <c:pt idx="48">
                  <c:v>16</c:v>
                </c:pt>
                <c:pt idx="49">
                  <c:v>16</c:v>
                </c:pt>
                <c:pt idx="50">
                  <c:v>16</c:v>
                </c:pt>
                <c:pt idx="51">
                  <c:v>16</c:v>
                </c:pt>
                <c:pt idx="52">
                  <c:v>16</c:v>
                </c:pt>
                <c:pt idx="53">
                  <c:v>16</c:v>
                </c:pt>
                <c:pt idx="54">
                  <c:v>16</c:v>
                </c:pt>
                <c:pt idx="55">
                  <c:v>16</c:v>
                </c:pt>
                <c:pt idx="56">
                  <c:v>16</c:v>
                </c:pt>
                <c:pt idx="57">
                  <c:v>16</c:v>
                </c:pt>
                <c:pt idx="58">
                  <c:v>16</c:v>
                </c:pt>
                <c:pt idx="59">
                  <c:v>16</c:v>
                </c:pt>
                <c:pt idx="60">
                  <c:v>16</c:v>
                </c:pt>
                <c:pt idx="61">
                  <c:v>16</c:v>
                </c:pt>
                <c:pt idx="62">
                  <c:v>16</c:v>
                </c:pt>
                <c:pt idx="63">
                  <c:v>16</c:v>
                </c:pt>
                <c:pt idx="64">
                  <c:v>16</c:v>
                </c:pt>
                <c:pt idx="65">
                  <c:v>16</c:v>
                </c:pt>
                <c:pt idx="66">
                  <c:v>16</c:v>
                </c:pt>
                <c:pt idx="67">
                  <c:v>16</c:v>
                </c:pt>
                <c:pt idx="68">
                  <c:v>16</c:v>
                </c:pt>
                <c:pt idx="69">
                  <c:v>16</c:v>
                </c:pt>
                <c:pt idx="70">
                  <c:v>16</c:v>
                </c:pt>
                <c:pt idx="71">
                  <c:v>16</c:v>
                </c:pt>
                <c:pt idx="72">
                  <c:v>16</c:v>
                </c:pt>
                <c:pt idx="73">
                  <c:v>16</c:v>
                </c:pt>
                <c:pt idx="74">
                  <c:v>16</c:v>
                </c:pt>
                <c:pt idx="75">
                  <c:v>16</c:v>
                </c:pt>
                <c:pt idx="76">
                  <c:v>16</c:v>
                </c:pt>
                <c:pt idx="77">
                  <c:v>16</c:v>
                </c:pt>
                <c:pt idx="78">
                  <c:v>16</c:v>
                </c:pt>
                <c:pt idx="79">
                  <c:v>16</c:v>
                </c:pt>
                <c:pt idx="80">
                  <c:v>16</c:v>
                </c:pt>
                <c:pt idx="81">
                  <c:v>16</c:v>
                </c:pt>
                <c:pt idx="82">
                  <c:v>16</c:v>
                </c:pt>
                <c:pt idx="83">
                  <c:v>16</c:v>
                </c:pt>
                <c:pt idx="84">
                  <c:v>16</c:v>
                </c:pt>
                <c:pt idx="85">
                  <c:v>16</c:v>
                </c:pt>
                <c:pt idx="86">
                  <c:v>16</c:v>
                </c:pt>
                <c:pt idx="87">
                  <c:v>16</c:v>
                </c:pt>
                <c:pt idx="88">
                  <c:v>16</c:v>
                </c:pt>
                <c:pt idx="89">
                  <c:v>16</c:v>
                </c:pt>
                <c:pt idx="90">
                  <c:v>16</c:v>
                </c:pt>
                <c:pt idx="91">
                  <c:v>16</c:v>
                </c:pt>
                <c:pt idx="92">
                  <c:v>16</c:v>
                </c:pt>
                <c:pt idx="93">
                  <c:v>16</c:v>
                </c:pt>
                <c:pt idx="94">
                  <c:v>16</c:v>
                </c:pt>
                <c:pt idx="95">
                  <c:v>16</c:v>
                </c:pt>
                <c:pt idx="96">
                  <c:v>16</c:v>
                </c:pt>
                <c:pt idx="97">
                  <c:v>16</c:v>
                </c:pt>
                <c:pt idx="98">
                  <c:v>16</c:v>
                </c:pt>
                <c:pt idx="99">
                  <c:v>16</c:v>
                </c:pt>
                <c:pt idx="100">
                  <c:v>16</c:v>
                </c:pt>
                <c:pt idx="101">
                  <c:v>16</c:v>
                </c:pt>
                <c:pt idx="102">
                  <c:v>16</c:v>
                </c:pt>
                <c:pt idx="103">
                  <c:v>16</c:v>
                </c:pt>
                <c:pt idx="104">
                  <c:v>16</c:v>
                </c:pt>
                <c:pt idx="105">
                  <c:v>16</c:v>
                </c:pt>
                <c:pt idx="106">
                  <c:v>16</c:v>
                </c:pt>
                <c:pt idx="107">
                  <c:v>16</c:v>
                </c:pt>
                <c:pt idx="108">
                  <c:v>16</c:v>
                </c:pt>
                <c:pt idx="109">
                  <c:v>16</c:v>
                </c:pt>
                <c:pt idx="110">
                  <c:v>16</c:v>
                </c:pt>
                <c:pt idx="111">
                  <c:v>16</c:v>
                </c:pt>
                <c:pt idx="112">
                  <c:v>16</c:v>
                </c:pt>
                <c:pt idx="113">
                  <c:v>16</c:v>
                </c:pt>
                <c:pt idx="114">
                  <c:v>16</c:v>
                </c:pt>
                <c:pt idx="115">
                  <c:v>16</c:v>
                </c:pt>
                <c:pt idx="116">
                  <c:v>16</c:v>
                </c:pt>
                <c:pt idx="117">
                  <c:v>16</c:v>
                </c:pt>
                <c:pt idx="118">
                  <c:v>16</c:v>
                </c:pt>
                <c:pt idx="119">
                  <c:v>16</c:v>
                </c:pt>
                <c:pt idx="120">
                  <c:v>16</c:v>
                </c:pt>
                <c:pt idx="121">
                  <c:v>16</c:v>
                </c:pt>
                <c:pt idx="122">
                  <c:v>16</c:v>
                </c:pt>
                <c:pt idx="123">
                  <c:v>16</c:v>
                </c:pt>
                <c:pt idx="124">
                  <c:v>16</c:v>
                </c:pt>
                <c:pt idx="125">
                  <c:v>16</c:v>
                </c:pt>
                <c:pt idx="126">
                  <c:v>16</c:v>
                </c:pt>
                <c:pt idx="127">
                  <c:v>16</c:v>
                </c:pt>
                <c:pt idx="128">
                  <c:v>16</c:v>
                </c:pt>
                <c:pt idx="129">
                  <c:v>16</c:v>
                </c:pt>
                <c:pt idx="130">
                  <c:v>16</c:v>
                </c:pt>
                <c:pt idx="131">
                  <c:v>16</c:v>
                </c:pt>
                <c:pt idx="132">
                  <c:v>16</c:v>
                </c:pt>
                <c:pt idx="133">
                  <c:v>16</c:v>
                </c:pt>
                <c:pt idx="134">
                  <c:v>16</c:v>
                </c:pt>
                <c:pt idx="135">
                  <c:v>16</c:v>
                </c:pt>
                <c:pt idx="136">
                  <c:v>16</c:v>
                </c:pt>
                <c:pt idx="137">
                  <c:v>16</c:v>
                </c:pt>
                <c:pt idx="138">
                  <c:v>16</c:v>
                </c:pt>
                <c:pt idx="139">
                  <c:v>16</c:v>
                </c:pt>
                <c:pt idx="140">
                  <c:v>16</c:v>
                </c:pt>
                <c:pt idx="141">
                  <c:v>2</c:v>
                </c:pt>
                <c:pt idx="142">
                  <c:v>10</c:v>
                </c:pt>
                <c:pt idx="143">
                  <c:v>10</c:v>
                </c:pt>
                <c:pt idx="144">
                  <c:v>10</c:v>
                </c:pt>
                <c:pt idx="145">
                  <c:v>10</c:v>
                </c:pt>
                <c:pt idx="146">
                  <c:v>10</c:v>
                </c:pt>
                <c:pt idx="147">
                  <c:v>10</c:v>
                </c:pt>
                <c:pt idx="148">
                  <c:v>10</c:v>
                </c:pt>
                <c:pt idx="149">
                  <c:v>10</c:v>
                </c:pt>
                <c:pt idx="150">
                  <c:v>10</c:v>
                </c:pt>
                <c:pt idx="151">
                  <c:v>10</c:v>
                </c:pt>
                <c:pt idx="152">
                  <c:v>10</c:v>
                </c:pt>
                <c:pt idx="153">
                  <c:v>10</c:v>
                </c:pt>
                <c:pt idx="154">
                  <c:v>10</c:v>
                </c:pt>
                <c:pt idx="155">
                  <c:v>10</c:v>
                </c:pt>
                <c:pt idx="156">
                  <c:v>10</c:v>
                </c:pt>
                <c:pt idx="157">
                  <c:v>10</c:v>
                </c:pt>
                <c:pt idx="158">
                  <c:v>10</c:v>
                </c:pt>
                <c:pt idx="159">
                  <c:v>10</c:v>
                </c:pt>
                <c:pt idx="160">
                  <c:v>1</c:v>
                </c:pt>
                <c:pt idx="161">
                  <c:v>1</c:v>
                </c:pt>
                <c:pt idx="162">
                  <c:v>3</c:v>
                </c:pt>
                <c:pt idx="163">
                  <c:v>13</c:v>
                </c:pt>
                <c:pt idx="164">
                  <c:v>13</c:v>
                </c:pt>
                <c:pt idx="165">
                  <c:v>13</c:v>
                </c:pt>
                <c:pt idx="166">
                  <c:v>13</c:v>
                </c:pt>
                <c:pt idx="167">
                  <c:v>13</c:v>
                </c:pt>
                <c:pt idx="168">
                  <c:v>13</c:v>
                </c:pt>
                <c:pt idx="169">
                  <c:v>13</c:v>
                </c:pt>
                <c:pt idx="170">
                  <c:v>13</c:v>
                </c:pt>
                <c:pt idx="171">
                  <c:v>13</c:v>
                </c:pt>
                <c:pt idx="172">
                  <c:v>13</c:v>
                </c:pt>
                <c:pt idx="173">
                  <c:v>13</c:v>
                </c:pt>
                <c:pt idx="174">
                  <c:v>13</c:v>
                </c:pt>
                <c:pt idx="175">
                  <c:v>13</c:v>
                </c:pt>
                <c:pt idx="176">
                  <c:v>13</c:v>
                </c:pt>
                <c:pt idx="177">
                  <c:v>13</c:v>
                </c:pt>
                <c:pt idx="178">
                  <c:v>13</c:v>
                </c:pt>
                <c:pt idx="179">
                  <c:v>13</c:v>
                </c:pt>
                <c:pt idx="180">
                  <c:v>13</c:v>
                </c:pt>
                <c:pt idx="181">
                  <c:v>13</c:v>
                </c:pt>
                <c:pt idx="182">
                  <c:v>13</c:v>
                </c:pt>
                <c:pt idx="183">
                  <c:v>13</c:v>
                </c:pt>
                <c:pt idx="184">
                  <c:v>13</c:v>
                </c:pt>
                <c:pt idx="185">
                  <c:v>13</c:v>
                </c:pt>
                <c:pt idx="186">
                  <c:v>13</c:v>
                </c:pt>
                <c:pt idx="187">
                  <c:v>13</c:v>
                </c:pt>
                <c:pt idx="188">
                  <c:v>13</c:v>
                </c:pt>
                <c:pt idx="189">
                  <c:v>4</c:v>
                </c:pt>
                <c:pt idx="190">
                  <c:v>4</c:v>
                </c:pt>
                <c:pt idx="191">
                  <c:v>4</c:v>
                </c:pt>
                <c:pt idx="192">
                  <c:v>4</c:v>
                </c:pt>
                <c:pt idx="193">
                  <c:v>4</c:v>
                </c:pt>
                <c:pt idx="194">
                  <c:v>4</c:v>
                </c:pt>
                <c:pt idx="195">
                  <c:v>4</c:v>
                </c:pt>
                <c:pt idx="196">
                  <c:v>4</c:v>
                </c:pt>
                <c:pt idx="197">
                  <c:v>11</c:v>
                </c:pt>
                <c:pt idx="198">
                  <c:v>11</c:v>
                </c:pt>
                <c:pt idx="199">
                  <c:v>11</c:v>
                </c:pt>
                <c:pt idx="200">
                  <c:v>11</c:v>
                </c:pt>
                <c:pt idx="201">
                  <c:v>11</c:v>
                </c:pt>
                <c:pt idx="202">
                  <c:v>11</c:v>
                </c:pt>
                <c:pt idx="203">
                  <c:v>11</c:v>
                </c:pt>
                <c:pt idx="204">
                  <c:v>11</c:v>
                </c:pt>
                <c:pt idx="205">
                  <c:v>11</c:v>
                </c:pt>
                <c:pt idx="206">
                  <c:v>11</c:v>
                </c:pt>
                <c:pt idx="207">
                  <c:v>11</c:v>
                </c:pt>
                <c:pt idx="208">
                  <c:v>11</c:v>
                </c:pt>
                <c:pt idx="209">
                  <c:v>11</c:v>
                </c:pt>
                <c:pt idx="210">
                  <c:v>11</c:v>
                </c:pt>
                <c:pt idx="211">
                  <c:v>11</c:v>
                </c:pt>
                <c:pt idx="212">
                  <c:v>11</c:v>
                </c:pt>
                <c:pt idx="213">
                  <c:v>11</c:v>
                </c:pt>
                <c:pt idx="214">
                  <c:v>11</c:v>
                </c:pt>
                <c:pt idx="215">
                  <c:v>11</c:v>
                </c:pt>
                <c:pt idx="216">
                  <c:v>11</c:v>
                </c:pt>
                <c:pt idx="217">
                  <c:v>11</c:v>
                </c:pt>
                <c:pt idx="218">
                  <c:v>11</c:v>
                </c:pt>
                <c:pt idx="219">
                  <c:v>11</c:v>
                </c:pt>
                <c:pt idx="220">
                  <c:v>11</c:v>
                </c:pt>
                <c:pt idx="221">
                  <c:v>11</c:v>
                </c:pt>
                <c:pt idx="222">
                  <c:v>11</c:v>
                </c:pt>
                <c:pt idx="223">
                  <c:v>11</c:v>
                </c:pt>
                <c:pt idx="224">
                  <c:v>11</c:v>
                </c:pt>
                <c:pt idx="225">
                  <c:v>11</c:v>
                </c:pt>
                <c:pt idx="226">
                  <c:v>11</c:v>
                </c:pt>
                <c:pt idx="227">
                  <c:v>11</c:v>
                </c:pt>
                <c:pt idx="228">
                  <c:v>11</c:v>
                </c:pt>
                <c:pt idx="229">
                  <c:v>11</c:v>
                </c:pt>
                <c:pt idx="230">
                  <c:v>11</c:v>
                </c:pt>
                <c:pt idx="231">
                  <c:v>11</c:v>
                </c:pt>
                <c:pt idx="232">
                  <c:v>11</c:v>
                </c:pt>
                <c:pt idx="233">
                  <c:v>11</c:v>
                </c:pt>
                <c:pt idx="234">
                  <c:v>11</c:v>
                </c:pt>
                <c:pt idx="235">
                  <c:v>11</c:v>
                </c:pt>
                <c:pt idx="236">
                  <c:v>11</c:v>
                </c:pt>
                <c:pt idx="237">
                  <c:v>11</c:v>
                </c:pt>
                <c:pt idx="238">
                  <c:v>11</c:v>
                </c:pt>
                <c:pt idx="239">
                  <c:v>11</c:v>
                </c:pt>
                <c:pt idx="240">
                  <c:v>11</c:v>
                </c:pt>
                <c:pt idx="241">
                  <c:v>11</c:v>
                </c:pt>
                <c:pt idx="242">
                  <c:v>6</c:v>
                </c:pt>
                <c:pt idx="243">
                  <c:v>6</c:v>
                </c:pt>
                <c:pt idx="244">
                  <c:v>6</c:v>
                </c:pt>
                <c:pt idx="245">
                  <c:v>6</c:v>
                </c:pt>
                <c:pt idx="246">
                  <c:v>6</c:v>
                </c:pt>
                <c:pt idx="247">
                  <c:v>6</c:v>
                </c:pt>
                <c:pt idx="248">
                  <c:v>6</c:v>
                </c:pt>
                <c:pt idx="249">
                  <c:v>6</c:v>
                </c:pt>
                <c:pt idx="250">
                  <c:v>6</c:v>
                </c:pt>
                <c:pt idx="251">
                  <c:v>6</c:v>
                </c:pt>
                <c:pt idx="252">
                  <c:v>6</c:v>
                </c:pt>
                <c:pt idx="253">
                  <c:v>6</c:v>
                </c:pt>
                <c:pt idx="254">
                  <c:v>6</c:v>
                </c:pt>
                <c:pt idx="255">
                  <c:v>6</c:v>
                </c:pt>
                <c:pt idx="256">
                  <c:v>6</c:v>
                </c:pt>
                <c:pt idx="257">
                  <c:v>6</c:v>
                </c:pt>
                <c:pt idx="258">
                  <c:v>6</c:v>
                </c:pt>
                <c:pt idx="259">
                  <c:v>6</c:v>
                </c:pt>
                <c:pt idx="260">
                  <c:v>6</c:v>
                </c:pt>
                <c:pt idx="261">
                  <c:v>6</c:v>
                </c:pt>
                <c:pt idx="262">
                  <c:v>6</c:v>
                </c:pt>
                <c:pt idx="263">
                  <c:v>6</c:v>
                </c:pt>
                <c:pt idx="264">
                  <c:v>6</c:v>
                </c:pt>
                <c:pt idx="265">
                  <c:v>6</c:v>
                </c:pt>
                <c:pt idx="266">
                  <c:v>6</c:v>
                </c:pt>
                <c:pt idx="267">
                  <c:v>6</c:v>
                </c:pt>
                <c:pt idx="268">
                  <c:v>6</c:v>
                </c:pt>
                <c:pt idx="269">
                  <c:v>6</c:v>
                </c:pt>
                <c:pt idx="270">
                  <c:v>6</c:v>
                </c:pt>
                <c:pt idx="271">
                  <c:v>6</c:v>
                </c:pt>
                <c:pt idx="272">
                  <c:v>6</c:v>
                </c:pt>
                <c:pt idx="273">
                  <c:v>6</c:v>
                </c:pt>
                <c:pt idx="274">
                  <c:v>6</c:v>
                </c:pt>
                <c:pt idx="275">
                  <c:v>6</c:v>
                </c:pt>
                <c:pt idx="276">
                  <c:v>6</c:v>
                </c:pt>
                <c:pt idx="277">
                  <c:v>6</c:v>
                </c:pt>
                <c:pt idx="278">
                  <c:v>6</c:v>
                </c:pt>
                <c:pt idx="279">
                  <c:v>6</c:v>
                </c:pt>
                <c:pt idx="280">
                  <c:v>6</c:v>
                </c:pt>
                <c:pt idx="281">
                  <c:v>6</c:v>
                </c:pt>
                <c:pt idx="282">
                  <c:v>6</c:v>
                </c:pt>
                <c:pt idx="283">
                  <c:v>6</c:v>
                </c:pt>
                <c:pt idx="284">
                  <c:v>6</c:v>
                </c:pt>
                <c:pt idx="285">
                  <c:v>6</c:v>
                </c:pt>
                <c:pt idx="286">
                  <c:v>6</c:v>
                </c:pt>
                <c:pt idx="287">
                  <c:v>6</c:v>
                </c:pt>
                <c:pt idx="288">
                  <c:v>6</c:v>
                </c:pt>
                <c:pt idx="289">
                  <c:v>6</c:v>
                </c:pt>
                <c:pt idx="290">
                  <c:v>6</c:v>
                </c:pt>
                <c:pt idx="291">
                  <c:v>6</c:v>
                </c:pt>
                <c:pt idx="292">
                  <c:v>6</c:v>
                </c:pt>
                <c:pt idx="293">
                  <c:v>6</c:v>
                </c:pt>
                <c:pt idx="294">
                  <c:v>6</c:v>
                </c:pt>
                <c:pt idx="295">
                  <c:v>14</c:v>
                </c:pt>
                <c:pt idx="296">
                  <c:v>14</c:v>
                </c:pt>
                <c:pt idx="297">
                  <c:v>14</c:v>
                </c:pt>
                <c:pt idx="298">
                  <c:v>14</c:v>
                </c:pt>
                <c:pt idx="299">
                  <c:v>14</c:v>
                </c:pt>
                <c:pt idx="300">
                  <c:v>14</c:v>
                </c:pt>
                <c:pt idx="301">
                  <c:v>14</c:v>
                </c:pt>
                <c:pt idx="302">
                  <c:v>14</c:v>
                </c:pt>
                <c:pt idx="303">
                  <c:v>14</c:v>
                </c:pt>
                <c:pt idx="304">
                  <c:v>14</c:v>
                </c:pt>
                <c:pt idx="305">
                  <c:v>14</c:v>
                </c:pt>
                <c:pt idx="306">
                  <c:v>14</c:v>
                </c:pt>
                <c:pt idx="307">
                  <c:v>14</c:v>
                </c:pt>
                <c:pt idx="308">
                  <c:v>14</c:v>
                </c:pt>
                <c:pt idx="309">
                  <c:v>14</c:v>
                </c:pt>
                <c:pt idx="310">
                  <c:v>14</c:v>
                </c:pt>
                <c:pt idx="311">
                  <c:v>14</c:v>
                </c:pt>
                <c:pt idx="312">
                  <c:v>14</c:v>
                </c:pt>
                <c:pt idx="313">
                  <c:v>14</c:v>
                </c:pt>
                <c:pt idx="314">
                  <c:v>14</c:v>
                </c:pt>
                <c:pt idx="315">
                  <c:v>14</c:v>
                </c:pt>
                <c:pt idx="316">
                  <c:v>14</c:v>
                </c:pt>
                <c:pt idx="317">
                  <c:v>14</c:v>
                </c:pt>
                <c:pt idx="318">
                  <c:v>14</c:v>
                </c:pt>
                <c:pt idx="319">
                  <c:v>14</c:v>
                </c:pt>
                <c:pt idx="320">
                  <c:v>14</c:v>
                </c:pt>
                <c:pt idx="321">
                  <c:v>14</c:v>
                </c:pt>
                <c:pt idx="322">
                  <c:v>14</c:v>
                </c:pt>
                <c:pt idx="323">
                  <c:v>14</c:v>
                </c:pt>
                <c:pt idx="324">
                  <c:v>14</c:v>
                </c:pt>
                <c:pt idx="325">
                  <c:v>14</c:v>
                </c:pt>
                <c:pt idx="326">
                  <c:v>14</c:v>
                </c:pt>
                <c:pt idx="327">
                  <c:v>14</c:v>
                </c:pt>
                <c:pt idx="328">
                  <c:v>14</c:v>
                </c:pt>
                <c:pt idx="329">
                  <c:v>14</c:v>
                </c:pt>
                <c:pt idx="330">
                  <c:v>14</c:v>
                </c:pt>
                <c:pt idx="331">
                  <c:v>7</c:v>
                </c:pt>
                <c:pt idx="332">
                  <c:v>7</c:v>
                </c:pt>
                <c:pt idx="333">
                  <c:v>7</c:v>
                </c:pt>
                <c:pt idx="334">
                  <c:v>7</c:v>
                </c:pt>
                <c:pt idx="335">
                  <c:v>7</c:v>
                </c:pt>
                <c:pt idx="336">
                  <c:v>7</c:v>
                </c:pt>
                <c:pt idx="337">
                  <c:v>8</c:v>
                </c:pt>
                <c:pt idx="338">
                  <c:v>8</c:v>
                </c:pt>
                <c:pt idx="339">
                  <c:v>8</c:v>
                </c:pt>
                <c:pt idx="340">
                  <c:v>8</c:v>
                </c:pt>
                <c:pt idx="341">
                  <c:v>8</c:v>
                </c:pt>
                <c:pt idx="342">
                  <c:v>8</c:v>
                </c:pt>
                <c:pt idx="343">
                  <c:v>8</c:v>
                </c:pt>
                <c:pt idx="344">
                  <c:v>8</c:v>
                </c:pt>
                <c:pt idx="345">
                  <c:v>8</c:v>
                </c:pt>
                <c:pt idx="346">
                  <c:v>8</c:v>
                </c:pt>
                <c:pt idx="347">
                  <c:v>8</c:v>
                </c:pt>
                <c:pt idx="348">
                  <c:v>8</c:v>
                </c:pt>
                <c:pt idx="349">
                  <c:v>8</c:v>
                </c:pt>
                <c:pt idx="350">
                  <c:v>5</c:v>
                </c:pt>
                <c:pt idx="351">
                  <c:v>5</c:v>
                </c:pt>
                <c:pt idx="352">
                  <c:v>5</c:v>
                </c:pt>
                <c:pt idx="353">
                  <c:v>5</c:v>
                </c:pt>
                <c:pt idx="354">
                  <c:v>5</c:v>
                </c:pt>
                <c:pt idx="355">
                  <c:v>5</c:v>
                </c:pt>
                <c:pt idx="356">
                  <c:v>5</c:v>
                </c:pt>
                <c:pt idx="357">
                  <c:v>5</c:v>
                </c:pt>
                <c:pt idx="358">
                  <c:v>5</c:v>
                </c:pt>
                <c:pt idx="359">
                  <c:v>5</c:v>
                </c:pt>
                <c:pt idx="360">
                  <c:v>5</c:v>
                </c:pt>
                <c:pt idx="361">
                  <c:v>5</c:v>
                </c:pt>
                <c:pt idx="362">
                  <c:v>5</c:v>
                </c:pt>
                <c:pt idx="363">
                  <c:v>5</c:v>
                </c:pt>
                <c:pt idx="364">
                  <c:v>12</c:v>
                </c:pt>
                <c:pt idx="365">
                  <c:v>12</c:v>
                </c:pt>
                <c:pt idx="366">
                  <c:v>12</c:v>
                </c:pt>
                <c:pt idx="367">
                  <c:v>12</c:v>
                </c:pt>
                <c:pt idx="368">
                  <c:v>12</c:v>
                </c:pt>
                <c:pt idx="369">
                  <c:v>12</c:v>
                </c:pt>
                <c:pt idx="370">
                  <c:v>12</c:v>
                </c:pt>
                <c:pt idx="371">
                  <c:v>12</c:v>
                </c:pt>
                <c:pt idx="372">
                  <c:v>12</c:v>
                </c:pt>
                <c:pt idx="373">
                  <c:v>12</c:v>
                </c:pt>
                <c:pt idx="374">
                  <c:v>12</c:v>
                </c:pt>
                <c:pt idx="375">
                  <c:v>12</c:v>
                </c:pt>
                <c:pt idx="376">
                  <c:v>12</c:v>
                </c:pt>
                <c:pt idx="377">
                  <c:v>12</c:v>
                </c:pt>
                <c:pt idx="378">
                  <c:v>12</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numCache>
            </c:numRef>
          </c:xVal>
          <c:yVal>
            <c:numRef>
              <c:f>[8]ALQ!$B$11:$B$411</c:f>
              <c:numCache>
                <c:formatCode>General</c:formatCode>
                <c:ptCount val="401"/>
                <c:pt idx="0">
                  <c:v>5.7</c:v>
                </c:pt>
                <c:pt idx="1">
                  <c:v>3.9</c:v>
                </c:pt>
                <c:pt idx="2">
                  <c:v>4</c:v>
                </c:pt>
                <c:pt idx="3">
                  <c:v>4.9000000000000004</c:v>
                </c:pt>
                <c:pt idx="4">
                  <c:v>3.9</c:v>
                </c:pt>
                <c:pt idx="5">
                  <c:v>4.2</c:v>
                </c:pt>
                <c:pt idx="6">
                  <c:v>6.4</c:v>
                </c:pt>
                <c:pt idx="7">
                  <c:v>3.8</c:v>
                </c:pt>
                <c:pt idx="8">
                  <c:v>3.4</c:v>
                </c:pt>
                <c:pt idx="9">
                  <c:v>3.8</c:v>
                </c:pt>
                <c:pt idx="10">
                  <c:v>3.4</c:v>
                </c:pt>
                <c:pt idx="11">
                  <c:v>4.8</c:v>
                </c:pt>
                <c:pt idx="12">
                  <c:v>3.6</c:v>
                </c:pt>
                <c:pt idx="13">
                  <c:v>7</c:v>
                </c:pt>
                <c:pt idx="14">
                  <c:v>4.9000000000000004</c:v>
                </c:pt>
                <c:pt idx="15">
                  <c:v>3.8</c:v>
                </c:pt>
                <c:pt idx="16">
                  <c:v>4</c:v>
                </c:pt>
                <c:pt idx="17">
                  <c:v>4.8</c:v>
                </c:pt>
                <c:pt idx="18">
                  <c:v>7.6</c:v>
                </c:pt>
                <c:pt idx="19">
                  <c:v>3.9</c:v>
                </c:pt>
                <c:pt idx="20">
                  <c:v>4.2</c:v>
                </c:pt>
                <c:pt idx="21">
                  <c:v>6.9</c:v>
                </c:pt>
                <c:pt idx="22">
                  <c:v>3.9</c:v>
                </c:pt>
                <c:pt idx="23">
                  <c:v>3.3</c:v>
                </c:pt>
                <c:pt idx="24">
                  <c:v>3.9</c:v>
                </c:pt>
                <c:pt idx="25">
                  <c:v>5.4</c:v>
                </c:pt>
                <c:pt idx="26">
                  <c:v>3.4</c:v>
                </c:pt>
                <c:pt idx="27">
                  <c:v>3</c:v>
                </c:pt>
                <c:pt idx="28">
                  <c:v>3.9</c:v>
                </c:pt>
                <c:pt idx="29">
                  <c:v>3.4</c:v>
                </c:pt>
                <c:pt idx="30">
                  <c:v>4.5</c:v>
                </c:pt>
                <c:pt idx="31">
                  <c:v>4.4000000000000004</c:v>
                </c:pt>
                <c:pt idx="32">
                  <c:v>4.0999999999999996</c:v>
                </c:pt>
                <c:pt idx="33">
                  <c:v>4.9000000000000004</c:v>
                </c:pt>
                <c:pt idx="34">
                  <c:v>4.2</c:v>
                </c:pt>
                <c:pt idx="35">
                  <c:v>4.3</c:v>
                </c:pt>
                <c:pt idx="36">
                  <c:v>3.3</c:v>
                </c:pt>
                <c:pt idx="37">
                  <c:v>4.3</c:v>
                </c:pt>
                <c:pt idx="38">
                  <c:v>4.0999999999999996</c:v>
                </c:pt>
                <c:pt idx="39">
                  <c:v>2.8</c:v>
                </c:pt>
                <c:pt idx="40">
                  <c:v>2.6</c:v>
                </c:pt>
                <c:pt idx="41">
                  <c:v>3.5</c:v>
                </c:pt>
                <c:pt idx="42">
                  <c:v>3</c:v>
                </c:pt>
                <c:pt idx="43">
                  <c:v>3.6</c:v>
                </c:pt>
                <c:pt idx="44">
                  <c:v>3.8</c:v>
                </c:pt>
                <c:pt idx="45">
                  <c:v>4.8</c:v>
                </c:pt>
                <c:pt idx="46">
                  <c:v>4.9000000000000004</c:v>
                </c:pt>
                <c:pt idx="47">
                  <c:v>3.3</c:v>
                </c:pt>
                <c:pt idx="48">
                  <c:v>3.8</c:v>
                </c:pt>
                <c:pt idx="49">
                  <c:v>2.2999999999999998</c:v>
                </c:pt>
                <c:pt idx="50">
                  <c:v>3</c:v>
                </c:pt>
                <c:pt idx="51">
                  <c:v>2.6</c:v>
                </c:pt>
                <c:pt idx="52">
                  <c:v>2.5</c:v>
                </c:pt>
                <c:pt idx="53">
                  <c:v>2.4</c:v>
                </c:pt>
                <c:pt idx="54">
                  <c:v>3</c:v>
                </c:pt>
                <c:pt idx="55">
                  <c:v>3.3</c:v>
                </c:pt>
                <c:pt idx="56">
                  <c:v>3.4</c:v>
                </c:pt>
                <c:pt idx="57">
                  <c:v>2.9</c:v>
                </c:pt>
                <c:pt idx="58">
                  <c:v>2.8</c:v>
                </c:pt>
                <c:pt idx="59">
                  <c:v>3.5</c:v>
                </c:pt>
                <c:pt idx="60">
                  <c:v>3.2</c:v>
                </c:pt>
                <c:pt idx="61">
                  <c:v>2.9</c:v>
                </c:pt>
                <c:pt idx="62">
                  <c:v>2.2999999999999998</c:v>
                </c:pt>
                <c:pt idx="63">
                  <c:v>2.8</c:v>
                </c:pt>
                <c:pt idx="64">
                  <c:v>3.3</c:v>
                </c:pt>
                <c:pt idx="65">
                  <c:v>3.1</c:v>
                </c:pt>
                <c:pt idx="66">
                  <c:v>3.1</c:v>
                </c:pt>
                <c:pt idx="67">
                  <c:v>5.6</c:v>
                </c:pt>
                <c:pt idx="68">
                  <c:v>6</c:v>
                </c:pt>
                <c:pt idx="69">
                  <c:v>5.4</c:v>
                </c:pt>
                <c:pt idx="70">
                  <c:v>3.4</c:v>
                </c:pt>
                <c:pt idx="71">
                  <c:v>3.3</c:v>
                </c:pt>
                <c:pt idx="72">
                  <c:v>3.1</c:v>
                </c:pt>
                <c:pt idx="73">
                  <c:v>3.1</c:v>
                </c:pt>
                <c:pt idx="74">
                  <c:v>3.5</c:v>
                </c:pt>
                <c:pt idx="75">
                  <c:v>3.7</c:v>
                </c:pt>
                <c:pt idx="76">
                  <c:v>3.7</c:v>
                </c:pt>
                <c:pt idx="77">
                  <c:v>3</c:v>
                </c:pt>
                <c:pt idx="78">
                  <c:v>3.4</c:v>
                </c:pt>
                <c:pt idx="79">
                  <c:v>5.8</c:v>
                </c:pt>
                <c:pt idx="80">
                  <c:v>4.3</c:v>
                </c:pt>
                <c:pt idx="81">
                  <c:v>6</c:v>
                </c:pt>
                <c:pt idx="82">
                  <c:v>3.4</c:v>
                </c:pt>
                <c:pt idx="83">
                  <c:v>3</c:v>
                </c:pt>
                <c:pt idx="84">
                  <c:v>2.6</c:v>
                </c:pt>
                <c:pt idx="85">
                  <c:v>3.5</c:v>
                </c:pt>
                <c:pt idx="86">
                  <c:v>2.7</c:v>
                </c:pt>
                <c:pt idx="87">
                  <c:v>3.4</c:v>
                </c:pt>
                <c:pt idx="88">
                  <c:v>3.8</c:v>
                </c:pt>
                <c:pt idx="89">
                  <c:v>#N/A</c:v>
                </c:pt>
                <c:pt idx="90">
                  <c:v>4.5999999999999996</c:v>
                </c:pt>
                <c:pt idx="91">
                  <c:v>5.0999999999999996</c:v>
                </c:pt>
                <c:pt idx="92">
                  <c:v>6.8</c:v>
                </c:pt>
                <c:pt idx="93">
                  <c:v>6.8</c:v>
                </c:pt>
                <c:pt idx="94">
                  <c:v>2.7</c:v>
                </c:pt>
                <c:pt idx="95">
                  <c:v>3.3</c:v>
                </c:pt>
                <c:pt idx="96">
                  <c:v>4.3</c:v>
                </c:pt>
                <c:pt idx="97">
                  <c:v>3.2</c:v>
                </c:pt>
                <c:pt idx="98">
                  <c:v>3.9</c:v>
                </c:pt>
                <c:pt idx="99">
                  <c:v>3.8</c:v>
                </c:pt>
                <c:pt idx="100">
                  <c:v>4</c:v>
                </c:pt>
                <c:pt idx="101">
                  <c:v>4.3</c:v>
                </c:pt>
                <c:pt idx="102">
                  <c:v>5.2</c:v>
                </c:pt>
                <c:pt idx="103">
                  <c:v>4.7</c:v>
                </c:pt>
                <c:pt idx="104">
                  <c:v>4.4000000000000004</c:v>
                </c:pt>
                <c:pt idx="105">
                  <c:v>5.6</c:v>
                </c:pt>
                <c:pt idx="106">
                  <c:v>6.7</c:v>
                </c:pt>
                <c:pt idx="107">
                  <c:v>4.0999999999999996</c:v>
                </c:pt>
                <c:pt idx="108">
                  <c:v>2.8</c:v>
                </c:pt>
                <c:pt idx="109">
                  <c:v>2.9</c:v>
                </c:pt>
                <c:pt idx="110">
                  <c:v>2.9</c:v>
                </c:pt>
                <c:pt idx="111">
                  <c:v>2.7</c:v>
                </c:pt>
                <c:pt idx="112">
                  <c:v>2.7</c:v>
                </c:pt>
                <c:pt idx="113">
                  <c:v>2.4</c:v>
                </c:pt>
                <c:pt idx="114">
                  <c:v>3.6</c:v>
                </c:pt>
                <c:pt idx="115">
                  <c:v>6.7</c:v>
                </c:pt>
                <c:pt idx="116">
                  <c:v>6.9</c:v>
                </c:pt>
                <c:pt idx="117">
                  <c:v>4.3</c:v>
                </c:pt>
                <c:pt idx="118">
                  <c:v>3.8</c:v>
                </c:pt>
                <c:pt idx="119">
                  <c:v>3.4</c:v>
                </c:pt>
                <c:pt idx="120">
                  <c:v>3.4</c:v>
                </c:pt>
                <c:pt idx="121">
                  <c:v>2.9</c:v>
                </c:pt>
                <c:pt idx="122">
                  <c:v>2.9</c:v>
                </c:pt>
                <c:pt idx="123">
                  <c:v>4.0999999999999996</c:v>
                </c:pt>
                <c:pt idx="124">
                  <c:v>2.4</c:v>
                </c:pt>
                <c:pt idx="125">
                  <c:v>2.5</c:v>
                </c:pt>
                <c:pt idx="126">
                  <c:v>2.7</c:v>
                </c:pt>
                <c:pt idx="127">
                  <c:v>6</c:v>
                </c:pt>
                <c:pt idx="128">
                  <c:v>4.2</c:v>
                </c:pt>
                <c:pt idx="129">
                  <c:v>3.7</c:v>
                </c:pt>
                <c:pt idx="130">
                  <c:v>3.8</c:v>
                </c:pt>
                <c:pt idx="131">
                  <c:v>2.7</c:v>
                </c:pt>
                <c:pt idx="132">
                  <c:v>3</c:v>
                </c:pt>
                <c:pt idx="133">
                  <c:v>3</c:v>
                </c:pt>
                <c:pt idx="134">
                  <c:v>2.4</c:v>
                </c:pt>
                <c:pt idx="135">
                  <c:v>2.8</c:v>
                </c:pt>
                <c:pt idx="136">
                  <c:v>2.9</c:v>
                </c:pt>
                <c:pt idx="137">
                  <c:v>2.6</c:v>
                </c:pt>
                <c:pt idx="138">
                  <c:v>2.4</c:v>
                </c:pt>
                <c:pt idx="139">
                  <c:v>2.5</c:v>
                </c:pt>
                <c:pt idx="140">
                  <c:v>2.6</c:v>
                </c:pt>
                <c:pt idx="141">
                  <c:v>9.6999999999999993</c:v>
                </c:pt>
                <c:pt idx="142">
                  <c:v>9.1</c:v>
                </c:pt>
                <c:pt idx="143">
                  <c:v>8.1</c:v>
                </c:pt>
                <c:pt idx="144">
                  <c:v>8.5</c:v>
                </c:pt>
                <c:pt idx="145">
                  <c:v>5.7</c:v>
                </c:pt>
                <c:pt idx="146">
                  <c:v>5.4</c:v>
                </c:pt>
                <c:pt idx="147">
                  <c:v>3.8</c:v>
                </c:pt>
                <c:pt idx="148">
                  <c:v>6.6</c:v>
                </c:pt>
                <c:pt idx="149">
                  <c:v>6.1</c:v>
                </c:pt>
                <c:pt idx="150">
                  <c:v>5.6</c:v>
                </c:pt>
                <c:pt idx="151">
                  <c:v>5.0999999999999996</c:v>
                </c:pt>
                <c:pt idx="152">
                  <c:v>7.2</c:v>
                </c:pt>
                <c:pt idx="153">
                  <c:v>6.4</c:v>
                </c:pt>
                <c:pt idx="154">
                  <c:v>7</c:v>
                </c:pt>
                <c:pt idx="155">
                  <c:v>4.5999999999999996</c:v>
                </c:pt>
                <c:pt idx="156">
                  <c:v>8.1999999999999993</c:v>
                </c:pt>
                <c:pt idx="157">
                  <c:v>6</c:v>
                </c:pt>
                <c:pt idx="158">
                  <c:v>5</c:v>
                </c:pt>
                <c:pt idx="159">
                  <c:v>11.2</c:v>
                </c:pt>
                <c:pt idx="160">
                  <c:v>10.4</c:v>
                </c:pt>
                <c:pt idx="161">
                  <c:v>14.5</c:v>
                </c:pt>
                <c:pt idx="162">
                  <c:v>8</c:v>
                </c:pt>
                <c:pt idx="163">
                  <c:v>6</c:v>
                </c:pt>
                <c:pt idx="164">
                  <c:v>6.5</c:v>
                </c:pt>
                <c:pt idx="165">
                  <c:v>9.1999999999999993</c:v>
                </c:pt>
                <c:pt idx="166">
                  <c:v>8.3000000000000007</c:v>
                </c:pt>
                <c:pt idx="167">
                  <c:v>4.5</c:v>
                </c:pt>
                <c:pt idx="168">
                  <c:v>5.0999999999999996</c:v>
                </c:pt>
                <c:pt idx="169">
                  <c:v>6.3</c:v>
                </c:pt>
                <c:pt idx="170">
                  <c:v>4.5</c:v>
                </c:pt>
                <c:pt idx="171">
                  <c:v>5.6</c:v>
                </c:pt>
                <c:pt idx="172">
                  <c:v>5.3</c:v>
                </c:pt>
                <c:pt idx="173">
                  <c:v>4.8</c:v>
                </c:pt>
                <c:pt idx="174">
                  <c:v>5.0999999999999996</c:v>
                </c:pt>
                <c:pt idx="175">
                  <c:v>5</c:v>
                </c:pt>
                <c:pt idx="176">
                  <c:v>4.4000000000000004</c:v>
                </c:pt>
                <c:pt idx="177">
                  <c:v>5.9</c:v>
                </c:pt>
                <c:pt idx="178">
                  <c:v>6</c:v>
                </c:pt>
                <c:pt idx="179">
                  <c:v>5.2</c:v>
                </c:pt>
                <c:pt idx="180">
                  <c:v>4.5999999999999996</c:v>
                </c:pt>
                <c:pt idx="181">
                  <c:v>4.4000000000000004</c:v>
                </c:pt>
                <c:pt idx="182">
                  <c:v>8.5</c:v>
                </c:pt>
                <c:pt idx="183">
                  <c:v>3.7</c:v>
                </c:pt>
                <c:pt idx="184">
                  <c:v>4.0999999999999996</c:v>
                </c:pt>
                <c:pt idx="185">
                  <c:v>4.3</c:v>
                </c:pt>
                <c:pt idx="186">
                  <c:v>4.4000000000000004</c:v>
                </c:pt>
                <c:pt idx="187">
                  <c:v>4.5</c:v>
                </c:pt>
                <c:pt idx="188">
                  <c:v>5.4</c:v>
                </c:pt>
                <c:pt idx="189">
                  <c:v>7.6</c:v>
                </c:pt>
                <c:pt idx="190">
                  <c:v>10.199999999999999</c:v>
                </c:pt>
                <c:pt idx="191">
                  <c:v>9</c:v>
                </c:pt>
                <c:pt idx="192">
                  <c:v>6</c:v>
                </c:pt>
                <c:pt idx="193">
                  <c:v>9.1999999999999993</c:v>
                </c:pt>
                <c:pt idx="194">
                  <c:v>6.8</c:v>
                </c:pt>
                <c:pt idx="195">
                  <c:v>9.1</c:v>
                </c:pt>
                <c:pt idx="196">
                  <c:v>6.3</c:v>
                </c:pt>
                <c:pt idx="197">
                  <c:v>5.7</c:v>
                </c:pt>
                <c:pt idx="198">
                  <c:v>9.8000000000000007</c:v>
                </c:pt>
                <c:pt idx="199">
                  <c:v>6</c:v>
                </c:pt>
                <c:pt idx="200">
                  <c:v>4.5</c:v>
                </c:pt>
                <c:pt idx="201">
                  <c:v>7.2</c:v>
                </c:pt>
                <c:pt idx="202">
                  <c:v>6.7</c:v>
                </c:pt>
                <c:pt idx="203">
                  <c:v>6.1</c:v>
                </c:pt>
                <c:pt idx="204">
                  <c:v>5.8</c:v>
                </c:pt>
                <c:pt idx="205">
                  <c:v>5.0999999999999996</c:v>
                </c:pt>
                <c:pt idx="206">
                  <c:v>6.9</c:v>
                </c:pt>
                <c:pt idx="207">
                  <c:v>4.4000000000000004</c:v>
                </c:pt>
                <c:pt idx="208">
                  <c:v>7</c:v>
                </c:pt>
                <c:pt idx="209">
                  <c:v>6.9</c:v>
                </c:pt>
                <c:pt idx="210">
                  <c:v>7.2</c:v>
                </c:pt>
                <c:pt idx="211">
                  <c:v>5.9</c:v>
                </c:pt>
                <c:pt idx="212">
                  <c:v>6</c:v>
                </c:pt>
                <c:pt idx="213">
                  <c:v>7.8</c:v>
                </c:pt>
                <c:pt idx="214">
                  <c:v>5.8</c:v>
                </c:pt>
                <c:pt idx="215">
                  <c:v>5.9</c:v>
                </c:pt>
                <c:pt idx="216">
                  <c:v>4.5999999999999996</c:v>
                </c:pt>
                <c:pt idx="217">
                  <c:v>7.4</c:v>
                </c:pt>
                <c:pt idx="218">
                  <c:v>5.9</c:v>
                </c:pt>
                <c:pt idx="219">
                  <c:v>3.5</c:v>
                </c:pt>
                <c:pt idx="220">
                  <c:v>3.8</c:v>
                </c:pt>
                <c:pt idx="221">
                  <c:v>6.5</c:v>
                </c:pt>
                <c:pt idx="222">
                  <c:v>5.8</c:v>
                </c:pt>
                <c:pt idx="223">
                  <c:v>5.3</c:v>
                </c:pt>
                <c:pt idx="224">
                  <c:v>4.0999999999999996</c:v>
                </c:pt>
                <c:pt idx="225">
                  <c:v>10.7</c:v>
                </c:pt>
                <c:pt idx="226">
                  <c:v>9.4</c:v>
                </c:pt>
                <c:pt idx="227">
                  <c:v>6.7</c:v>
                </c:pt>
                <c:pt idx="228">
                  <c:v>7.7</c:v>
                </c:pt>
                <c:pt idx="229">
                  <c:v>11.7</c:v>
                </c:pt>
                <c:pt idx="230">
                  <c:v>4.4000000000000004</c:v>
                </c:pt>
                <c:pt idx="231">
                  <c:v>6.5</c:v>
                </c:pt>
                <c:pt idx="232">
                  <c:v>4.5</c:v>
                </c:pt>
                <c:pt idx="233">
                  <c:v>3.4</c:v>
                </c:pt>
                <c:pt idx="234">
                  <c:v>4.7</c:v>
                </c:pt>
                <c:pt idx="235">
                  <c:v>3.4</c:v>
                </c:pt>
                <c:pt idx="236">
                  <c:v>5.9</c:v>
                </c:pt>
                <c:pt idx="237">
                  <c:v>3.6</c:v>
                </c:pt>
                <c:pt idx="238">
                  <c:v>3.6</c:v>
                </c:pt>
                <c:pt idx="239">
                  <c:v>3.8</c:v>
                </c:pt>
                <c:pt idx="240">
                  <c:v>6.4</c:v>
                </c:pt>
                <c:pt idx="241">
                  <c:v>5.8</c:v>
                </c:pt>
                <c:pt idx="242">
                  <c:v>7.7</c:v>
                </c:pt>
                <c:pt idx="243">
                  <c:v>12.8</c:v>
                </c:pt>
                <c:pt idx="244">
                  <c:v>10.8</c:v>
                </c:pt>
                <c:pt idx="245">
                  <c:v>10.8</c:v>
                </c:pt>
                <c:pt idx="246">
                  <c:v>10.3</c:v>
                </c:pt>
                <c:pt idx="247">
                  <c:v>8</c:v>
                </c:pt>
                <c:pt idx="248">
                  <c:v>10.9</c:v>
                </c:pt>
                <c:pt idx="249">
                  <c:v>8.1</c:v>
                </c:pt>
                <c:pt idx="250">
                  <c:v>8.1</c:v>
                </c:pt>
                <c:pt idx="251">
                  <c:v>9.3000000000000007</c:v>
                </c:pt>
                <c:pt idx="252">
                  <c:v>6.2</c:v>
                </c:pt>
                <c:pt idx="253">
                  <c:v>6.9</c:v>
                </c:pt>
                <c:pt idx="254">
                  <c:v>5.9</c:v>
                </c:pt>
                <c:pt idx="255">
                  <c:v>5.8</c:v>
                </c:pt>
                <c:pt idx="256">
                  <c:v>7.2</c:v>
                </c:pt>
                <c:pt idx="257">
                  <c:v>7</c:v>
                </c:pt>
                <c:pt idx="258">
                  <c:v>8.9</c:v>
                </c:pt>
                <c:pt idx="259">
                  <c:v>7.4</c:v>
                </c:pt>
                <c:pt idx="260">
                  <c:v>7.4</c:v>
                </c:pt>
                <c:pt idx="261">
                  <c:v>6.2</c:v>
                </c:pt>
                <c:pt idx="262">
                  <c:v>5.8</c:v>
                </c:pt>
                <c:pt idx="263">
                  <c:v>5.9</c:v>
                </c:pt>
                <c:pt idx="264">
                  <c:v>5.5</c:v>
                </c:pt>
                <c:pt idx="265">
                  <c:v>5.8</c:v>
                </c:pt>
                <c:pt idx="266">
                  <c:v>5.6</c:v>
                </c:pt>
                <c:pt idx="267">
                  <c:v>7.4</c:v>
                </c:pt>
                <c:pt idx="268">
                  <c:v>8.1</c:v>
                </c:pt>
                <c:pt idx="269">
                  <c:v>14.8</c:v>
                </c:pt>
                <c:pt idx="270">
                  <c:v>5.0999999999999996</c:v>
                </c:pt>
                <c:pt idx="271">
                  <c:v>4.5999999999999996</c:v>
                </c:pt>
                <c:pt idx="272">
                  <c:v>4</c:v>
                </c:pt>
                <c:pt idx="273">
                  <c:v>8.3000000000000007</c:v>
                </c:pt>
                <c:pt idx="274">
                  <c:v>5.0999999999999996</c:v>
                </c:pt>
                <c:pt idx="275">
                  <c:v>5.5</c:v>
                </c:pt>
                <c:pt idx="276">
                  <c:v>8.9</c:v>
                </c:pt>
                <c:pt idx="277">
                  <c:v>5.0999999999999996</c:v>
                </c:pt>
                <c:pt idx="278">
                  <c:v>6.2</c:v>
                </c:pt>
                <c:pt idx="279">
                  <c:v>4.8</c:v>
                </c:pt>
                <c:pt idx="280">
                  <c:v>5.5</c:v>
                </c:pt>
                <c:pt idx="281">
                  <c:v>6.2</c:v>
                </c:pt>
                <c:pt idx="282">
                  <c:v>5.7</c:v>
                </c:pt>
                <c:pt idx="283">
                  <c:v>9</c:v>
                </c:pt>
                <c:pt idx="284">
                  <c:v>11.7</c:v>
                </c:pt>
                <c:pt idx="285">
                  <c:v>12</c:v>
                </c:pt>
                <c:pt idx="286">
                  <c:v>8.6</c:v>
                </c:pt>
                <c:pt idx="287">
                  <c:v>11.6</c:v>
                </c:pt>
                <c:pt idx="288">
                  <c:v>7.1</c:v>
                </c:pt>
                <c:pt idx="289">
                  <c:v>4.8</c:v>
                </c:pt>
                <c:pt idx="290">
                  <c:v>7.7</c:v>
                </c:pt>
                <c:pt idx="291">
                  <c:v>4.4000000000000004</c:v>
                </c:pt>
                <c:pt idx="292">
                  <c:v>5.9</c:v>
                </c:pt>
                <c:pt idx="293">
                  <c:v>5.9</c:v>
                </c:pt>
                <c:pt idx="294">
                  <c:v>7.3</c:v>
                </c:pt>
                <c:pt idx="295">
                  <c:v>6.5</c:v>
                </c:pt>
                <c:pt idx="296">
                  <c:v>3.9</c:v>
                </c:pt>
                <c:pt idx="297">
                  <c:v>5.6</c:v>
                </c:pt>
                <c:pt idx="298">
                  <c:v>6.4</c:v>
                </c:pt>
                <c:pt idx="299">
                  <c:v>6.7</c:v>
                </c:pt>
                <c:pt idx="300">
                  <c:v>3.9</c:v>
                </c:pt>
                <c:pt idx="301">
                  <c:v>5.3</c:v>
                </c:pt>
                <c:pt idx="302">
                  <c:v>4.2</c:v>
                </c:pt>
                <c:pt idx="303">
                  <c:v>3.7</c:v>
                </c:pt>
                <c:pt idx="304">
                  <c:v>3.7</c:v>
                </c:pt>
                <c:pt idx="305">
                  <c:v>4</c:v>
                </c:pt>
                <c:pt idx="306">
                  <c:v>7.2</c:v>
                </c:pt>
                <c:pt idx="307">
                  <c:v>3.9</c:v>
                </c:pt>
                <c:pt idx="308">
                  <c:v>3.2</c:v>
                </c:pt>
                <c:pt idx="309">
                  <c:v>4.5</c:v>
                </c:pt>
                <c:pt idx="310">
                  <c:v>3.3</c:v>
                </c:pt>
                <c:pt idx="311">
                  <c:v>7.6</c:v>
                </c:pt>
                <c:pt idx="312">
                  <c:v>9</c:v>
                </c:pt>
                <c:pt idx="313">
                  <c:v>6</c:v>
                </c:pt>
                <c:pt idx="314">
                  <c:v>9.5</c:v>
                </c:pt>
                <c:pt idx="315">
                  <c:v>5.4</c:v>
                </c:pt>
                <c:pt idx="316">
                  <c:v>6.6</c:v>
                </c:pt>
                <c:pt idx="317">
                  <c:v>12</c:v>
                </c:pt>
                <c:pt idx="318">
                  <c:v>6.2</c:v>
                </c:pt>
                <c:pt idx="319">
                  <c:v>8.3000000000000007</c:v>
                </c:pt>
                <c:pt idx="320">
                  <c:v>6.8</c:v>
                </c:pt>
                <c:pt idx="321">
                  <c:v>4.3</c:v>
                </c:pt>
                <c:pt idx="322">
                  <c:v>4.5</c:v>
                </c:pt>
                <c:pt idx="323">
                  <c:v>5.5</c:v>
                </c:pt>
                <c:pt idx="324">
                  <c:v>4.7</c:v>
                </c:pt>
                <c:pt idx="325">
                  <c:v>5.3</c:v>
                </c:pt>
                <c:pt idx="326">
                  <c:v>4.8</c:v>
                </c:pt>
                <c:pt idx="327">
                  <c:v>4.5</c:v>
                </c:pt>
                <c:pt idx="328">
                  <c:v>4.2</c:v>
                </c:pt>
                <c:pt idx="329">
                  <c:v>5.0999999999999996</c:v>
                </c:pt>
                <c:pt idx="330">
                  <c:v>4.5</c:v>
                </c:pt>
                <c:pt idx="331">
                  <c:v>9.6999999999999993</c:v>
                </c:pt>
                <c:pt idx="332">
                  <c:v>4.5</c:v>
                </c:pt>
                <c:pt idx="333">
                  <c:v>7.9</c:v>
                </c:pt>
                <c:pt idx="334">
                  <c:v>5.9</c:v>
                </c:pt>
                <c:pt idx="335">
                  <c:v>5.2</c:v>
                </c:pt>
                <c:pt idx="336">
                  <c:v>4.0999999999999996</c:v>
                </c:pt>
                <c:pt idx="337">
                  <c:v>6.5</c:v>
                </c:pt>
                <c:pt idx="338">
                  <c:v>6.2</c:v>
                </c:pt>
                <c:pt idx="339">
                  <c:v>8.9</c:v>
                </c:pt>
                <c:pt idx="340">
                  <c:v>6</c:v>
                </c:pt>
                <c:pt idx="341">
                  <c:v>5.3</c:v>
                </c:pt>
                <c:pt idx="342">
                  <c:v>8.9</c:v>
                </c:pt>
                <c:pt idx="343">
                  <c:v>5.3</c:v>
                </c:pt>
                <c:pt idx="344">
                  <c:v>5.5</c:v>
                </c:pt>
                <c:pt idx="345">
                  <c:v>6</c:v>
                </c:pt>
                <c:pt idx="346">
                  <c:v>5.4</c:v>
                </c:pt>
                <c:pt idx="347">
                  <c:v>7.7</c:v>
                </c:pt>
                <c:pt idx="348">
                  <c:v>5.8</c:v>
                </c:pt>
                <c:pt idx="349">
                  <c:v>6.6</c:v>
                </c:pt>
                <c:pt idx="350">
                  <c:v>9.1</c:v>
                </c:pt>
                <c:pt idx="351">
                  <c:v>9.5</c:v>
                </c:pt>
                <c:pt idx="352">
                  <c:v>8.8000000000000007</c:v>
                </c:pt>
                <c:pt idx="353">
                  <c:v>6.9</c:v>
                </c:pt>
                <c:pt idx="354">
                  <c:v>7.3</c:v>
                </c:pt>
                <c:pt idx="355">
                  <c:v>6.9</c:v>
                </c:pt>
                <c:pt idx="356">
                  <c:v>5.3</c:v>
                </c:pt>
                <c:pt idx="357">
                  <c:v>7.4</c:v>
                </c:pt>
                <c:pt idx="358">
                  <c:v>5.4</c:v>
                </c:pt>
                <c:pt idx="359">
                  <c:v>10.199999999999999</c:v>
                </c:pt>
                <c:pt idx="360">
                  <c:v>6.6</c:v>
                </c:pt>
                <c:pt idx="361">
                  <c:v>8.3000000000000007</c:v>
                </c:pt>
                <c:pt idx="362">
                  <c:v>9.4</c:v>
                </c:pt>
                <c:pt idx="363">
                  <c:v>6.9</c:v>
                </c:pt>
                <c:pt idx="364">
                  <c:v>8.3000000000000007</c:v>
                </c:pt>
                <c:pt idx="365">
                  <c:v>7.9</c:v>
                </c:pt>
                <c:pt idx="366">
                  <c:v>8.1</c:v>
                </c:pt>
                <c:pt idx="367">
                  <c:v>8.6</c:v>
                </c:pt>
                <c:pt idx="368">
                  <c:v>6.1</c:v>
                </c:pt>
                <c:pt idx="369">
                  <c:v>5.2</c:v>
                </c:pt>
                <c:pt idx="370">
                  <c:v>5</c:v>
                </c:pt>
                <c:pt idx="371">
                  <c:v>5</c:v>
                </c:pt>
                <c:pt idx="372">
                  <c:v>5.5</c:v>
                </c:pt>
                <c:pt idx="373">
                  <c:v>4.4000000000000004</c:v>
                </c:pt>
                <c:pt idx="374">
                  <c:v>4.5999999999999996</c:v>
                </c:pt>
                <c:pt idx="375">
                  <c:v>5.4</c:v>
                </c:pt>
                <c:pt idx="376">
                  <c:v>5.0999999999999996</c:v>
                </c:pt>
                <c:pt idx="377">
                  <c:v>5.7</c:v>
                </c:pt>
                <c:pt idx="378">
                  <c:v>4.2</c:v>
                </c:pt>
                <c:pt idx="379">
                  <c:v>6.3</c:v>
                </c:pt>
                <c:pt idx="380">
                  <c:v>9.9</c:v>
                </c:pt>
                <c:pt idx="381">
                  <c:v>5.9</c:v>
                </c:pt>
                <c:pt idx="382">
                  <c:v>7</c:v>
                </c:pt>
                <c:pt idx="383">
                  <c:v>6.3</c:v>
                </c:pt>
                <c:pt idx="384">
                  <c:v>4.4000000000000004</c:v>
                </c:pt>
                <c:pt idx="385">
                  <c:v>8.5</c:v>
                </c:pt>
                <c:pt idx="386">
                  <c:v>5.6</c:v>
                </c:pt>
                <c:pt idx="387">
                  <c:v>7.4</c:v>
                </c:pt>
                <c:pt idx="388">
                  <c:v>8.5</c:v>
                </c:pt>
                <c:pt idx="389">
                  <c:v>4.9000000000000004</c:v>
                </c:pt>
                <c:pt idx="390">
                  <c:v>6.3</c:v>
                </c:pt>
                <c:pt idx="391">
                  <c:v>6.4</c:v>
                </c:pt>
                <c:pt idx="392">
                  <c:v>4.5999999999999996</c:v>
                </c:pt>
                <c:pt idx="393">
                  <c:v>5.9</c:v>
                </c:pt>
                <c:pt idx="394">
                  <c:v>4.5</c:v>
                </c:pt>
                <c:pt idx="395">
                  <c:v>5.2</c:v>
                </c:pt>
                <c:pt idx="396">
                  <c:v>6.2</c:v>
                </c:pt>
                <c:pt idx="397">
                  <c:v>4.8</c:v>
                </c:pt>
                <c:pt idx="398">
                  <c:v>5.6</c:v>
                </c:pt>
                <c:pt idx="399">
                  <c:v>5.7</c:v>
                </c:pt>
                <c:pt idx="400">
                  <c:v>9.1999999999999993</c:v>
                </c:pt>
              </c:numCache>
            </c:numRef>
          </c:yVal>
          <c:smooth val="0"/>
          <c:extLst>
            <c:ext xmlns:c16="http://schemas.microsoft.com/office/drawing/2014/chart" uri="{C3380CC4-5D6E-409C-BE32-E72D297353CC}">
              <c16:uniqueId val="{00000001-AA6E-455B-B136-F48FD5F358A5}"/>
            </c:ext>
          </c:extLst>
        </c:ser>
        <c:dLbls>
          <c:showLegendKey val="0"/>
          <c:showVal val="0"/>
          <c:showCatName val="0"/>
          <c:showSerName val="0"/>
          <c:showPercent val="0"/>
          <c:showBubbleSize val="0"/>
        </c:dLbls>
        <c:axId val="729529439"/>
        <c:axId val="729524159"/>
      </c:scatterChart>
      <c:catAx>
        <c:axId val="72952943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29524159"/>
        <c:crosses val="autoZero"/>
        <c:auto val="1"/>
        <c:lblAlgn val="ctr"/>
        <c:lblOffset val="100"/>
        <c:tickMarkSkip val="1"/>
        <c:noMultiLvlLbl val="0"/>
      </c:catAx>
      <c:valAx>
        <c:axId val="7295241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295294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EU-Vergleichsdaten'!$H$1</c:f>
          <c:strCache>
            <c:ptCount val="1"/>
            <c:pt idx="0">
              <c:v>BIP in KKS je Einwohner, EU27=100,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4.8992498221745041E-2"/>
          <c:y val="0.17171296296296296"/>
          <c:w val="0.89897789734277267"/>
          <c:h val="0.70629811898512684"/>
        </c:manualLayout>
      </c:layout>
      <c:barChart>
        <c:barDir val="col"/>
        <c:grouping val="clustered"/>
        <c:varyColors val="0"/>
        <c:ser>
          <c:idx val="0"/>
          <c:order val="0"/>
          <c:spPr>
            <a:solidFill>
              <a:schemeClr val="accent4">
                <a:lumMod val="40000"/>
                <a:lumOff val="60000"/>
              </a:schemeClr>
            </a:solidFill>
            <a:ln>
              <a:noFill/>
            </a:ln>
            <a:effectLst/>
          </c:spPr>
          <c:invertIfNegative val="0"/>
          <c:cat>
            <c:strRef>
              <c:f>'Abb EU-Vergleichsdaten'!$M$3:$M$94</c:f>
              <c:strCache>
                <c:ptCount val="51"/>
                <c:pt idx="3">
                  <c:v>HH</c:v>
                </c:pt>
                <c:pt idx="6">
                  <c:v>BY</c:v>
                </c:pt>
                <c:pt idx="7">
                  <c:v>HB</c:v>
                </c:pt>
                <c:pt idx="9">
                  <c:v>BW</c:v>
                </c:pt>
                <c:pt idx="10">
                  <c:v>HE</c:v>
                </c:pt>
                <c:pt idx="14">
                  <c:v>BE</c:v>
                </c:pt>
                <c:pt idx="18">
                  <c:v>NW</c:v>
                </c:pt>
                <c:pt idx="21">
                  <c:v>NI</c:v>
                </c:pt>
                <c:pt idx="28">
                  <c:v>RP</c:v>
                </c:pt>
                <c:pt idx="29">
                  <c:v>SL</c:v>
                </c:pt>
                <c:pt idx="34">
                  <c:v>SH</c:v>
                </c:pt>
                <c:pt idx="41">
                  <c:v>SN</c:v>
                </c:pt>
                <c:pt idx="44">
                  <c:v>TH</c:v>
                </c:pt>
                <c:pt idx="45">
                  <c:v>BB</c:v>
                </c:pt>
                <c:pt idx="49">
                  <c:v>ST</c:v>
                </c:pt>
                <c:pt idx="50">
                  <c:v>MV</c:v>
                </c:pt>
              </c:strCache>
            </c:strRef>
          </c:cat>
          <c:val>
            <c:numRef>
              <c:f>'Abb EU-Vergleichsdaten'!$N$3:$N$94</c:f>
              <c:numCache>
                <c:formatCode>General</c:formatCode>
                <c:ptCount val="92"/>
                <c:pt idx="0">
                  <c:v>256.24993799999999</c:v>
                </c:pt>
                <c:pt idx="1">
                  <c:v>205.59207826315787</c:v>
                </c:pt>
                <c:pt idx="2">
                  <c:v>201.97366521052632</c:v>
                </c:pt>
                <c:pt idx="3">
                  <c:v>197.36841305263155</c:v>
                </c:pt>
                <c:pt idx="4">
                  <c:v>172.69732942105264</c:v>
                </c:pt>
                <c:pt idx="5">
                  <c:v>146.71045731578948</c:v>
                </c:pt>
                <c:pt idx="6">
                  <c:v>144.73683810526316</c:v>
                </c:pt>
                <c:pt idx="7">
                  <c:v>142.4342035263158</c:v>
                </c:pt>
                <c:pt idx="8">
                  <c:v>140.78938168421053</c:v>
                </c:pt>
                <c:pt idx="9">
                  <c:v>138.48683910526316</c:v>
                </c:pt>
                <c:pt idx="10">
                  <c:v>138.48683310526314</c:v>
                </c:pt>
                <c:pt idx="11">
                  <c:v>131.24992700000001</c:v>
                </c:pt>
                <c:pt idx="12">
                  <c:v>130.92102763157894</c:v>
                </c:pt>
                <c:pt idx="13">
                  <c:v>129.93414052631582</c:v>
                </c:pt>
                <c:pt idx="14">
                  <c:v>128.94736342105264</c:v>
                </c:pt>
                <c:pt idx="15">
                  <c:v>122.03939368421054</c:v>
                </c:pt>
                <c:pt idx="16">
                  <c:v>121.05256057894736</c:v>
                </c:pt>
                <c:pt idx="17">
                  <c:v>119.40787473684209</c:v>
                </c:pt>
                <c:pt idx="18">
                  <c:v>118.749988</c:v>
                </c:pt>
                <c:pt idx="19">
                  <c:v>115.46046331578947</c:v>
                </c:pt>
                <c:pt idx="20">
                  <c:v>114.4736302105263</c:v>
                </c:pt>
                <c:pt idx="21">
                  <c:v>113.8157784736842</c:v>
                </c:pt>
                <c:pt idx="22">
                  <c:v>113.81575547368421</c:v>
                </c:pt>
                <c:pt idx="23">
                  <c:v>111.8420332631579</c:v>
                </c:pt>
                <c:pt idx="24">
                  <c:v>111.8420152631579</c:v>
                </c:pt>
                <c:pt idx="25">
                  <c:v>111.51308989473684</c:v>
                </c:pt>
                <c:pt idx="26">
                  <c:v>110.19731142105263</c:v>
                </c:pt>
                <c:pt idx="27">
                  <c:v>109.21043331578946</c:v>
                </c:pt>
                <c:pt idx="28">
                  <c:v>106.249987</c:v>
                </c:pt>
                <c:pt idx="29">
                  <c:v>105.92103863157894</c:v>
                </c:pt>
                <c:pt idx="30">
                  <c:v>104.93414452631579</c:v>
                </c:pt>
                <c:pt idx="31">
                  <c:v>103.94728242105263</c:v>
                </c:pt>
                <c:pt idx="32">
                  <c:v>103.94727442105263</c:v>
                </c:pt>
                <c:pt idx="33">
                  <c:v>103.61833005263158</c:v>
                </c:pt>
                <c:pt idx="34">
                  <c:v>102.96050931578947</c:v>
                </c:pt>
                <c:pt idx="35">
                  <c:v>101.9736172105263</c:v>
                </c:pt>
                <c:pt idx="36">
                  <c:v>101.64468784210526</c:v>
                </c:pt>
                <c:pt idx="37">
                  <c:v>99.671019631578943</c:v>
                </c:pt>
                <c:pt idx="38">
                  <c:v>99.670994631578949</c:v>
                </c:pt>
                <c:pt idx="39">
                  <c:v>96.381528947368423</c:v>
                </c:pt>
                <c:pt idx="40">
                  <c:v>96.052607578947374</c:v>
                </c:pt>
                <c:pt idx="41">
                  <c:v>94.736827105263146</c:v>
                </c:pt>
                <c:pt idx="42">
                  <c:v>94.407849736842095</c:v>
                </c:pt>
                <c:pt idx="43">
                  <c:v>91.118362052631582</c:v>
                </c:pt>
                <c:pt idx="44">
                  <c:v>89.473666210526318</c:v>
                </c:pt>
                <c:pt idx="45">
                  <c:v>89.144730842105261</c:v>
                </c:pt>
                <c:pt idx="46">
                  <c:v>89.144690842105263</c:v>
                </c:pt>
                <c:pt idx="47">
                  <c:v>88.157847736842101</c:v>
                </c:pt>
                <c:pt idx="48">
                  <c:v>87.82885936842105</c:v>
                </c:pt>
                <c:pt idx="49">
                  <c:v>87.499983999999998</c:v>
                </c:pt>
                <c:pt idx="50">
                  <c:v>87.171042631578942</c:v>
                </c:pt>
                <c:pt idx="51">
                  <c:v>87.171031631578941</c:v>
                </c:pt>
                <c:pt idx="52">
                  <c:v>86.842044263157902</c:v>
                </c:pt>
                <c:pt idx="53">
                  <c:v>86.18418252631578</c:v>
                </c:pt>
                <c:pt idx="54">
                  <c:v>86.184174526315786</c:v>
                </c:pt>
                <c:pt idx="55">
                  <c:v>85.855223157894741</c:v>
                </c:pt>
                <c:pt idx="56">
                  <c:v>85.855215157894733</c:v>
                </c:pt>
                <c:pt idx="57">
                  <c:v>85.52628978947368</c:v>
                </c:pt>
                <c:pt idx="58">
                  <c:v>85.526271789473682</c:v>
                </c:pt>
                <c:pt idx="59">
                  <c:v>84.539431684210541</c:v>
                </c:pt>
                <c:pt idx="60">
                  <c:v>83.552590578947374</c:v>
                </c:pt>
                <c:pt idx="61">
                  <c:v>82.894693842105255</c:v>
                </c:pt>
                <c:pt idx="62">
                  <c:v>80.592029263157897</c:v>
                </c:pt>
                <c:pt idx="63">
                  <c:v>79.276264789473686</c:v>
                </c:pt>
                <c:pt idx="64">
                  <c:v>76.315714473684224</c:v>
                </c:pt>
                <c:pt idx="65">
                  <c:v>75.657813736842101</c:v>
                </c:pt>
                <c:pt idx="66">
                  <c:v>75.32891536842105</c:v>
                </c:pt>
                <c:pt idx="67">
                  <c:v>75.328873368421057</c:v>
                </c:pt>
                <c:pt idx="68">
                  <c:v>74.342016263157902</c:v>
                </c:pt>
                <c:pt idx="69">
                  <c:v>73.684187526315782</c:v>
                </c:pt>
                <c:pt idx="70">
                  <c:v>72.368386052631578</c:v>
                </c:pt>
                <c:pt idx="71">
                  <c:v>70.394658842105258</c:v>
                </c:pt>
                <c:pt idx="72">
                  <c:v>68.749939999999995</c:v>
                </c:pt>
                <c:pt idx="73">
                  <c:v>68.092021263157903</c:v>
                </c:pt>
                <c:pt idx="74">
                  <c:v>67.763074894736846</c:v>
                </c:pt>
                <c:pt idx="75">
                  <c:v>66.447291421052626</c:v>
                </c:pt>
                <c:pt idx="76">
                  <c:v>66.447286421052624</c:v>
                </c:pt>
                <c:pt idx="77">
                  <c:v>65.78942068421054</c:v>
                </c:pt>
                <c:pt idx="78">
                  <c:v>63.815702473684212</c:v>
                </c:pt>
                <c:pt idx="79">
                  <c:v>63.157830736842101</c:v>
                </c:pt>
                <c:pt idx="80">
                  <c:v>62.828910368421049</c:v>
                </c:pt>
                <c:pt idx="81">
                  <c:v>62.170997631578949</c:v>
                </c:pt>
                <c:pt idx="82">
                  <c:v>60.197316421052633</c:v>
                </c:pt>
                <c:pt idx="83">
                  <c:v>60.197312421052629</c:v>
                </c:pt>
                <c:pt idx="84">
                  <c:v>59.868383052631579</c:v>
                </c:pt>
                <c:pt idx="85">
                  <c:v>56.907815736842103</c:v>
                </c:pt>
                <c:pt idx="86">
                  <c:v>51.315724473684213</c:v>
                </c:pt>
                <c:pt idx="87">
                  <c:v>50.986811105263151</c:v>
                </c:pt>
                <c:pt idx="88">
                  <c:v>50.986757105263152</c:v>
                </c:pt>
                <c:pt idx="89">
                  <c:v>49.671023631578954</c:v>
                </c:pt>
                <c:pt idx="90">
                  <c:v>47.368391052631573</c:v>
                </c:pt>
                <c:pt idx="91">
                  <c:v>40.789451684210526</c:v>
                </c:pt>
              </c:numCache>
            </c:numRef>
          </c:val>
          <c:extLst>
            <c:ext xmlns:c16="http://schemas.microsoft.com/office/drawing/2014/chart" uri="{C3380CC4-5D6E-409C-BE32-E72D297353CC}">
              <c16:uniqueId val="{00000000-3049-4C75-BC37-169D7E9D7D49}"/>
            </c:ext>
          </c:extLst>
        </c:ser>
        <c:ser>
          <c:idx val="1"/>
          <c:order val="1"/>
          <c:spPr>
            <a:solidFill>
              <a:schemeClr val="accent1"/>
            </a:solidFill>
            <a:ln>
              <a:noFill/>
            </a:ln>
            <a:effectLst/>
          </c:spPr>
          <c:invertIfNegative val="0"/>
          <c:cat>
            <c:strRef>
              <c:f>'Abb EU-Vergleichsdaten'!$M$3:$M$94</c:f>
              <c:strCache>
                <c:ptCount val="51"/>
                <c:pt idx="3">
                  <c:v>HH</c:v>
                </c:pt>
                <c:pt idx="6">
                  <c:v>BY</c:v>
                </c:pt>
                <c:pt idx="7">
                  <c:v>HB</c:v>
                </c:pt>
                <c:pt idx="9">
                  <c:v>BW</c:v>
                </c:pt>
                <c:pt idx="10">
                  <c:v>HE</c:v>
                </c:pt>
                <c:pt idx="14">
                  <c:v>BE</c:v>
                </c:pt>
                <c:pt idx="18">
                  <c:v>NW</c:v>
                </c:pt>
                <c:pt idx="21">
                  <c:v>NI</c:v>
                </c:pt>
                <c:pt idx="28">
                  <c:v>RP</c:v>
                </c:pt>
                <c:pt idx="29">
                  <c:v>SL</c:v>
                </c:pt>
                <c:pt idx="34">
                  <c:v>SH</c:v>
                </c:pt>
                <c:pt idx="41">
                  <c:v>SN</c:v>
                </c:pt>
                <c:pt idx="44">
                  <c:v>TH</c:v>
                </c:pt>
                <c:pt idx="45">
                  <c:v>BB</c:v>
                </c:pt>
                <c:pt idx="49">
                  <c:v>ST</c:v>
                </c:pt>
                <c:pt idx="50">
                  <c:v>MV</c:v>
                </c:pt>
              </c:strCache>
            </c:strRef>
          </c:cat>
          <c:val>
            <c:numRef>
              <c:f>'Abb EU-Vergleichsdaten'!$O$3:$O$94</c:f>
              <c:numCache>
                <c:formatCode>General</c:formatCode>
                <c:ptCount val="92"/>
                <c:pt idx="0">
                  <c:v>0</c:v>
                </c:pt>
                <c:pt idx="1">
                  <c:v>0</c:v>
                </c:pt>
                <c:pt idx="2">
                  <c:v>0</c:v>
                </c:pt>
                <c:pt idx="3">
                  <c:v>197.36841305263155</c:v>
                </c:pt>
                <c:pt idx="4">
                  <c:v>0</c:v>
                </c:pt>
                <c:pt idx="5">
                  <c:v>0</c:v>
                </c:pt>
                <c:pt idx="6">
                  <c:v>144.73683810526316</c:v>
                </c:pt>
                <c:pt idx="7">
                  <c:v>142.4342035263158</c:v>
                </c:pt>
                <c:pt idx="8">
                  <c:v>0</c:v>
                </c:pt>
                <c:pt idx="9">
                  <c:v>138.48683910526316</c:v>
                </c:pt>
                <c:pt idx="10">
                  <c:v>138.48683310526314</c:v>
                </c:pt>
                <c:pt idx="11">
                  <c:v>0</c:v>
                </c:pt>
                <c:pt idx="12">
                  <c:v>0</c:v>
                </c:pt>
                <c:pt idx="13">
                  <c:v>0</c:v>
                </c:pt>
                <c:pt idx="14">
                  <c:v>0</c:v>
                </c:pt>
                <c:pt idx="15">
                  <c:v>0</c:v>
                </c:pt>
                <c:pt idx="16">
                  <c:v>0</c:v>
                </c:pt>
                <c:pt idx="17">
                  <c:v>0</c:v>
                </c:pt>
                <c:pt idx="18">
                  <c:v>118.749988</c:v>
                </c:pt>
                <c:pt idx="19">
                  <c:v>0</c:v>
                </c:pt>
                <c:pt idx="20">
                  <c:v>0</c:v>
                </c:pt>
                <c:pt idx="21">
                  <c:v>113.8157784736842</c:v>
                </c:pt>
                <c:pt idx="22">
                  <c:v>0</c:v>
                </c:pt>
                <c:pt idx="23">
                  <c:v>0</c:v>
                </c:pt>
                <c:pt idx="24">
                  <c:v>0</c:v>
                </c:pt>
                <c:pt idx="25">
                  <c:v>0</c:v>
                </c:pt>
                <c:pt idx="26">
                  <c:v>0</c:v>
                </c:pt>
                <c:pt idx="27">
                  <c:v>0</c:v>
                </c:pt>
                <c:pt idx="28">
                  <c:v>106.249987</c:v>
                </c:pt>
                <c:pt idx="29">
                  <c:v>105.92103863157894</c:v>
                </c:pt>
                <c:pt idx="30">
                  <c:v>0</c:v>
                </c:pt>
                <c:pt idx="31">
                  <c:v>0</c:v>
                </c:pt>
                <c:pt idx="32">
                  <c:v>0</c:v>
                </c:pt>
                <c:pt idx="33">
                  <c:v>0</c:v>
                </c:pt>
                <c:pt idx="34">
                  <c:v>102.96050931578947</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numCache>
            </c:numRef>
          </c:val>
          <c:extLst>
            <c:ext xmlns:c16="http://schemas.microsoft.com/office/drawing/2014/chart" uri="{C3380CC4-5D6E-409C-BE32-E72D297353CC}">
              <c16:uniqueId val="{00000001-3049-4C75-BC37-169D7E9D7D49}"/>
            </c:ext>
          </c:extLst>
        </c:ser>
        <c:ser>
          <c:idx val="2"/>
          <c:order val="2"/>
          <c:spPr>
            <a:solidFill>
              <a:srgbClr val="FFC000"/>
            </a:solidFill>
            <a:ln>
              <a:noFill/>
            </a:ln>
            <a:effectLst/>
          </c:spPr>
          <c:invertIfNegative val="0"/>
          <c:dPt>
            <c:idx val="14"/>
            <c:invertIfNegative val="0"/>
            <c:bubble3D val="0"/>
            <c:spPr>
              <a:pattFill prst="wdUpDiag">
                <a:fgClr>
                  <a:srgbClr val="FFC000"/>
                </a:fgClr>
                <a:bgClr>
                  <a:schemeClr val="accent1"/>
                </a:bgClr>
              </a:pattFill>
              <a:ln>
                <a:noFill/>
              </a:ln>
              <a:effectLst/>
            </c:spPr>
            <c:extLst>
              <c:ext xmlns:c16="http://schemas.microsoft.com/office/drawing/2014/chart" uri="{C3380CC4-5D6E-409C-BE32-E72D297353CC}">
                <c16:uniqueId val="{00000003-3049-4C75-BC37-169D7E9D7D49}"/>
              </c:ext>
            </c:extLst>
          </c:dPt>
          <c:cat>
            <c:strRef>
              <c:f>'Abb EU-Vergleichsdaten'!$M$3:$M$94</c:f>
              <c:strCache>
                <c:ptCount val="51"/>
                <c:pt idx="3">
                  <c:v>HH</c:v>
                </c:pt>
                <c:pt idx="6">
                  <c:v>BY</c:v>
                </c:pt>
                <c:pt idx="7">
                  <c:v>HB</c:v>
                </c:pt>
                <c:pt idx="9">
                  <c:v>BW</c:v>
                </c:pt>
                <c:pt idx="10">
                  <c:v>HE</c:v>
                </c:pt>
                <c:pt idx="14">
                  <c:v>BE</c:v>
                </c:pt>
                <c:pt idx="18">
                  <c:v>NW</c:v>
                </c:pt>
                <c:pt idx="21">
                  <c:v>NI</c:v>
                </c:pt>
                <c:pt idx="28">
                  <c:v>RP</c:v>
                </c:pt>
                <c:pt idx="29">
                  <c:v>SL</c:v>
                </c:pt>
                <c:pt idx="34">
                  <c:v>SH</c:v>
                </c:pt>
                <c:pt idx="41">
                  <c:v>SN</c:v>
                </c:pt>
                <c:pt idx="44">
                  <c:v>TH</c:v>
                </c:pt>
                <c:pt idx="45">
                  <c:v>BB</c:v>
                </c:pt>
                <c:pt idx="49">
                  <c:v>ST</c:v>
                </c:pt>
                <c:pt idx="50">
                  <c:v>MV</c:v>
                </c:pt>
              </c:strCache>
            </c:strRef>
          </c:cat>
          <c:val>
            <c:numRef>
              <c:f>'Abb EU-Vergleichsdaten'!$P$3:$P$94</c:f>
              <c:numCache>
                <c:formatCode>General</c:formatCode>
                <c:ptCount val="9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128.94736342105264</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94.736827105263146</c:v>
                </c:pt>
                <c:pt idx="42">
                  <c:v>0</c:v>
                </c:pt>
                <c:pt idx="43">
                  <c:v>0</c:v>
                </c:pt>
                <c:pt idx="44">
                  <c:v>89.473666210526318</c:v>
                </c:pt>
                <c:pt idx="45">
                  <c:v>89.144730842105261</c:v>
                </c:pt>
                <c:pt idx="46">
                  <c:v>0</c:v>
                </c:pt>
                <c:pt idx="47">
                  <c:v>0</c:v>
                </c:pt>
                <c:pt idx="48">
                  <c:v>0</c:v>
                </c:pt>
                <c:pt idx="49">
                  <c:v>87.499983999999998</c:v>
                </c:pt>
                <c:pt idx="50">
                  <c:v>87.171042631578942</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numCache>
            </c:numRef>
          </c:val>
          <c:extLst>
            <c:ext xmlns:c16="http://schemas.microsoft.com/office/drawing/2014/chart" uri="{C3380CC4-5D6E-409C-BE32-E72D297353CC}">
              <c16:uniqueId val="{00000002-3049-4C75-BC37-169D7E9D7D49}"/>
            </c:ext>
          </c:extLst>
        </c:ser>
        <c:dLbls>
          <c:showLegendKey val="0"/>
          <c:showVal val="0"/>
          <c:showCatName val="0"/>
          <c:showSerName val="0"/>
          <c:showPercent val="0"/>
          <c:showBubbleSize val="0"/>
        </c:dLbls>
        <c:gapWidth val="50"/>
        <c:overlap val="100"/>
        <c:axId val="1138366016"/>
        <c:axId val="1138357856"/>
      </c:barChart>
      <c:catAx>
        <c:axId val="113836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500" b="0" i="0" u="none" strike="noStrike" kern="1200" baseline="0">
                <a:solidFill>
                  <a:schemeClr val="tx1">
                    <a:lumMod val="65000"/>
                    <a:lumOff val="35000"/>
                  </a:schemeClr>
                </a:solidFill>
                <a:latin typeface="+mn-lt"/>
                <a:ea typeface="+mn-ea"/>
                <a:cs typeface="+mn-cs"/>
              </a:defRPr>
            </a:pPr>
            <a:endParaRPr lang="de-DE"/>
          </a:p>
        </c:txPr>
        <c:crossAx val="1138357856"/>
        <c:crosses val="autoZero"/>
        <c:auto val="1"/>
        <c:lblAlgn val="ctr"/>
        <c:lblOffset val="100"/>
        <c:noMultiLvlLbl val="0"/>
      </c:catAx>
      <c:valAx>
        <c:axId val="1138357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1383660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Wirtschaftswachstum'!$I$51</c:f>
          <c:strCache>
            <c:ptCount val="1"/>
            <c:pt idx="0">
              <c:v>Veränderungsrate Bruttoinlandsprodukt je Einheit Kapitalstock (Kapitalproduktivität), real, ø 2019-2021</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Wirtschaftswachstum'!$J$52:$N$52</c:f>
              <c:numCache>
                <c:formatCode>General</c:formatCode>
                <c:ptCount val="5"/>
                <c:pt idx="0">
                  <c:v>-2.3448125928520227</c:v>
                </c:pt>
                <c:pt idx="1">
                  <c:v>-2.158118203546735</c:v>
                </c:pt>
                <c:pt idx="2">
                  <c:v>-1.5762157337485831</c:v>
                </c:pt>
                <c:pt idx="3">
                  <c:v>-1.458879006213337</c:v>
                </c:pt>
                <c:pt idx="4">
                  <c:v>-1.0966782033899278</c:v>
                </c:pt>
              </c:numCache>
            </c:numRef>
          </c:val>
          <c:extLst>
            <c:ext xmlns:c16="http://schemas.microsoft.com/office/drawing/2014/chart" uri="{C3380CC4-5D6E-409C-BE32-E72D297353CC}">
              <c16:uniqueId val="{00000000-D956-4DFF-8135-483A20E152DA}"/>
            </c:ext>
          </c:extLst>
        </c:ser>
        <c:ser>
          <c:idx val="4"/>
          <c:order val="1"/>
          <c:spPr>
            <a:pattFill prst="wdUpDiag">
              <a:fgClr>
                <a:srgbClr val="FFC000"/>
              </a:fgClr>
              <a:bgClr>
                <a:srgbClr val="156082"/>
              </a:bgClr>
            </a:pattFill>
            <a:ln w="15875">
              <a:no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Wirtschaftswachstum'!$J$53:$O$53</c:f>
              <c:numCache>
                <c:formatCode>General</c:formatCode>
                <c:ptCount val="6"/>
                <c:pt idx="5">
                  <c:v>0.20373474580451045</c:v>
                </c:pt>
              </c:numCache>
            </c:numRef>
          </c:val>
          <c:extLst>
            <c:ext xmlns:c16="http://schemas.microsoft.com/office/drawing/2014/chart" uri="{C3380CC4-5D6E-409C-BE32-E72D297353CC}">
              <c16:uniqueId val="{00000001-D956-4DFF-8135-483A20E152DA}"/>
            </c:ext>
          </c:extLst>
        </c:ser>
        <c:ser>
          <c:idx val="3"/>
          <c:order val="2"/>
          <c:spPr>
            <a:solidFill>
              <a:srgbClr val="156082"/>
            </a:solidFill>
            <a:ln w="9525">
              <a:solidFill>
                <a:sysClr val="windowText" lastClr="000000"/>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Wirtschaftswachstum'!$J$54:$Y$54</c:f>
              <c:numCache>
                <c:formatCode>General</c:formatCode>
                <c:ptCount val="16"/>
                <c:pt idx="6">
                  <c:v>-1.2699564360761144</c:v>
                </c:pt>
                <c:pt idx="7">
                  <c:v>-1.6420138315420161</c:v>
                </c:pt>
                <c:pt idx="8">
                  <c:v>-2.1937587543973791E-2</c:v>
                </c:pt>
                <c:pt idx="9">
                  <c:v>-2.4490598983007885</c:v>
                </c:pt>
                <c:pt idx="10">
                  <c:v>-1.2848580893787442</c:v>
                </c:pt>
                <c:pt idx="11">
                  <c:v>-2.4385400153655183</c:v>
                </c:pt>
                <c:pt idx="12">
                  <c:v>-1.0337128712828303</c:v>
                </c:pt>
                <c:pt idx="13">
                  <c:v>3.6106595297841011</c:v>
                </c:pt>
                <c:pt idx="14">
                  <c:v>-2.0650698744839957</c:v>
                </c:pt>
                <c:pt idx="15">
                  <c:v>-2.2966802747233288</c:v>
                </c:pt>
              </c:numCache>
            </c:numRef>
          </c:val>
          <c:extLst>
            <c:ext xmlns:c16="http://schemas.microsoft.com/office/drawing/2014/chart" uri="{C3380CC4-5D6E-409C-BE32-E72D297353CC}">
              <c16:uniqueId val="{00000002-D956-4DFF-8135-483A20E152DA}"/>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rgbClr val="E97132"/>
              </a:solidFill>
              <a:round/>
            </a:ln>
            <a:effectLst/>
          </c:spPr>
          <c:marker>
            <c:symbol val="none"/>
          </c:marker>
          <c:val>
            <c:numRef>
              <c:f>'Abb Wirtschaftswachstum'!$J$55:$O$55</c:f>
              <c:numCache>
                <c:formatCode>General</c:formatCode>
                <c:ptCount val="6"/>
                <c:pt idx="0">
                  <c:v>-1.1359580334687678</c:v>
                </c:pt>
                <c:pt idx="1">
                  <c:v>-1.1359580334687678</c:v>
                </c:pt>
                <c:pt idx="2">
                  <c:v>-1.1359580334687678</c:v>
                </c:pt>
                <c:pt idx="3">
                  <c:v>-1.1359580334687678</c:v>
                </c:pt>
                <c:pt idx="4">
                  <c:v>-1.1359580334687678</c:v>
                </c:pt>
                <c:pt idx="5">
                  <c:v>-1.1359580334687678</c:v>
                </c:pt>
              </c:numCache>
            </c:numRef>
          </c:val>
          <c:smooth val="0"/>
          <c:extLst>
            <c:ext xmlns:c16="http://schemas.microsoft.com/office/drawing/2014/chart" uri="{C3380CC4-5D6E-409C-BE32-E72D297353CC}">
              <c16:uniqueId val="{00000003-D956-4DFF-8135-483A20E152DA}"/>
            </c:ext>
          </c:extLst>
        </c:ser>
        <c:ser>
          <c:idx val="2"/>
          <c:order val="4"/>
          <c:tx>
            <c:v>Durchschnitt West</c:v>
          </c:tx>
          <c:spPr>
            <a:ln w="15875" cap="rnd">
              <a:solidFill>
                <a:srgbClr val="0E2841">
                  <a:lumMod val="75000"/>
                  <a:lumOff val="25000"/>
                </a:srgbClr>
              </a:solidFill>
              <a:round/>
            </a:ln>
            <a:effectLst/>
          </c:spPr>
          <c:marker>
            <c:symbol val="none"/>
          </c:marker>
          <c:val>
            <c:numRef>
              <c:f>'Abb Wirtschaftswachstum'!$J$56:$Y$56</c:f>
              <c:numCache>
                <c:formatCode>General</c:formatCode>
                <c:ptCount val="16"/>
                <c:pt idx="6">
                  <c:v>-1.2925850993854482</c:v>
                </c:pt>
                <c:pt idx="7">
                  <c:v>-1.2925850993854482</c:v>
                </c:pt>
                <c:pt idx="8">
                  <c:v>-1.2925850993854482</c:v>
                </c:pt>
                <c:pt idx="9">
                  <c:v>-1.2925850993854482</c:v>
                </c:pt>
                <c:pt idx="10">
                  <c:v>-1.2925850993854482</c:v>
                </c:pt>
                <c:pt idx="11">
                  <c:v>-1.2925850993854482</c:v>
                </c:pt>
                <c:pt idx="12">
                  <c:v>-1.2925850993854482</c:v>
                </c:pt>
                <c:pt idx="13">
                  <c:v>-1.2925850993854482</c:v>
                </c:pt>
                <c:pt idx="14">
                  <c:v>-1.2925850993854482</c:v>
                </c:pt>
                <c:pt idx="15">
                  <c:v>-1.2925850993854482</c:v>
                </c:pt>
              </c:numCache>
            </c:numRef>
          </c:val>
          <c:smooth val="0"/>
          <c:extLst>
            <c:ext xmlns:c16="http://schemas.microsoft.com/office/drawing/2014/chart" uri="{C3380CC4-5D6E-409C-BE32-E72D297353CC}">
              <c16:uniqueId val="{00000004-D956-4DFF-8135-483A20E152DA}"/>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4"/>
          <c:min val="-3"/>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EU-Vergleichsdaten'!$H$97</c:f>
          <c:strCache>
            <c:ptCount val="1"/>
            <c:pt idx="0">
              <c:v>Wirtschaftswachstum, Durchschnitt 2019-2023, in %</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4.8992498221745041E-2"/>
          <c:y val="0.17171296296296296"/>
          <c:w val="0.89897789734277267"/>
          <c:h val="0.70629811898512684"/>
        </c:manualLayout>
      </c:layout>
      <c:barChart>
        <c:barDir val="col"/>
        <c:grouping val="clustered"/>
        <c:varyColors val="0"/>
        <c:ser>
          <c:idx val="0"/>
          <c:order val="0"/>
          <c:spPr>
            <a:solidFill>
              <a:schemeClr val="accent4">
                <a:lumMod val="40000"/>
                <a:lumOff val="60000"/>
              </a:schemeClr>
            </a:solidFill>
            <a:ln>
              <a:noFill/>
            </a:ln>
            <a:effectLst/>
          </c:spPr>
          <c:invertIfNegative val="0"/>
          <c:cat>
            <c:strRef>
              <c:f>'Abb EU-Vergleichsdaten'!$M$99:$M$190</c:f>
              <c:strCache>
                <c:ptCount val="91"/>
                <c:pt idx="31">
                  <c:v>BE</c:v>
                </c:pt>
                <c:pt idx="44">
                  <c:v>MV</c:v>
                </c:pt>
                <c:pt idx="47">
                  <c:v>BB</c:v>
                </c:pt>
                <c:pt idx="60">
                  <c:v>BY</c:v>
                </c:pt>
                <c:pt idx="68">
                  <c:v>HB</c:v>
                </c:pt>
                <c:pt idx="69">
                  <c:v>RP</c:v>
                </c:pt>
                <c:pt idx="70">
                  <c:v>HE</c:v>
                </c:pt>
                <c:pt idx="73">
                  <c:v>TH</c:v>
                </c:pt>
                <c:pt idx="75">
                  <c:v>HH</c:v>
                </c:pt>
                <c:pt idx="77">
                  <c:v>BW</c:v>
                </c:pt>
                <c:pt idx="79">
                  <c:v>SN</c:v>
                </c:pt>
                <c:pt idx="82">
                  <c:v>ST</c:v>
                </c:pt>
                <c:pt idx="86">
                  <c:v>SH</c:v>
                </c:pt>
                <c:pt idx="88">
                  <c:v>NW</c:v>
                </c:pt>
                <c:pt idx="89">
                  <c:v>NI</c:v>
                </c:pt>
                <c:pt idx="90">
                  <c:v>SL</c:v>
                </c:pt>
              </c:strCache>
            </c:strRef>
          </c:cat>
          <c:val>
            <c:numRef>
              <c:f>'Abb EU-Vergleichsdaten'!$N$99:$N$190</c:f>
              <c:numCache>
                <c:formatCode>General</c:formatCode>
                <c:ptCount val="92"/>
                <c:pt idx="0">
                  <c:v>7.1812434999745713</c:v>
                </c:pt>
                <c:pt idx="1">
                  <c:v>6.3454026812459334</c:v>
                </c:pt>
                <c:pt idx="2">
                  <c:v>5.0534795296709998</c:v>
                </c:pt>
                <c:pt idx="3">
                  <c:v>4.3941501954243112</c:v>
                </c:pt>
                <c:pt idx="4">
                  <c:v>4.3376181651990011</c:v>
                </c:pt>
                <c:pt idx="5">
                  <c:v>3.5792218105666795</c:v>
                </c:pt>
                <c:pt idx="6">
                  <c:v>3.4344396316124586</c:v>
                </c:pt>
                <c:pt idx="7">
                  <c:v>3.0244656141195478</c:v>
                </c:pt>
                <c:pt idx="8">
                  <c:v>2.980515507576845</c:v>
                </c:pt>
                <c:pt idx="9">
                  <c:v>2.7798120414504397</c:v>
                </c:pt>
                <c:pt idx="10">
                  <c:v>2.6559290625298422</c:v>
                </c:pt>
                <c:pt idx="11">
                  <c:v>2.6428575572831514</c:v>
                </c:pt>
                <c:pt idx="12">
                  <c:v>2.3918883031582676</c:v>
                </c:pt>
                <c:pt idx="13">
                  <c:v>2.3457414278960109</c:v>
                </c:pt>
                <c:pt idx="14">
                  <c:v>2.2982540952138573</c:v>
                </c:pt>
                <c:pt idx="15">
                  <c:v>2.2927481634381661</c:v>
                </c:pt>
                <c:pt idx="16">
                  <c:v>2.2723549349690177</c:v>
                </c:pt>
                <c:pt idx="17">
                  <c:v>2.2471488085889857</c:v>
                </c:pt>
                <c:pt idx="18">
                  <c:v>2.2030205206186309</c:v>
                </c:pt>
                <c:pt idx="19">
                  <c:v>2.1699191032135512</c:v>
                </c:pt>
                <c:pt idx="20">
                  <c:v>2.1636353381941431</c:v>
                </c:pt>
                <c:pt idx="21">
                  <c:v>2.1428155801752182</c:v>
                </c:pt>
                <c:pt idx="22">
                  <c:v>2.137605999563005</c:v>
                </c:pt>
                <c:pt idx="23">
                  <c:v>2.0887364097230976</c:v>
                </c:pt>
                <c:pt idx="24">
                  <c:v>1.9955705893920617</c:v>
                </c:pt>
                <c:pt idx="25">
                  <c:v>1.916656809879985</c:v>
                </c:pt>
                <c:pt idx="26">
                  <c:v>1.8480849608364118</c:v>
                </c:pt>
                <c:pt idx="27">
                  <c:v>1.8243951098570002</c:v>
                </c:pt>
                <c:pt idx="28">
                  <c:v>1.8169376576733054</c:v>
                </c:pt>
                <c:pt idx="29">
                  <c:v>1.7768067284234028</c:v>
                </c:pt>
                <c:pt idx="30">
                  <c:v>1.7701368603094731</c:v>
                </c:pt>
                <c:pt idx="31">
                  <c:v>1.7195812554355485</c:v>
                </c:pt>
                <c:pt idx="32">
                  <c:v>1.5863310301751326</c:v>
                </c:pt>
                <c:pt idx="33">
                  <c:v>1.5257110432060978</c:v>
                </c:pt>
                <c:pt idx="34">
                  <c:v>1.5110151710988009</c:v>
                </c:pt>
                <c:pt idx="35">
                  <c:v>1.4132849770605571</c:v>
                </c:pt>
                <c:pt idx="36">
                  <c:v>1.403913095240449</c:v>
                </c:pt>
                <c:pt idx="37">
                  <c:v>1.3253847355255877</c:v>
                </c:pt>
                <c:pt idx="38">
                  <c:v>1.209847799347618</c:v>
                </c:pt>
                <c:pt idx="39">
                  <c:v>1.2074271489526152</c:v>
                </c:pt>
                <c:pt idx="40">
                  <c:v>1.2023680403231984</c:v>
                </c:pt>
                <c:pt idx="41">
                  <c:v>1.1435173464198203</c:v>
                </c:pt>
                <c:pt idx="42">
                  <c:v>1.0821874610988882</c:v>
                </c:pt>
                <c:pt idx="43">
                  <c:v>1.0676483759340927</c:v>
                </c:pt>
                <c:pt idx="44">
                  <c:v>1.0667430624636796</c:v>
                </c:pt>
                <c:pt idx="45">
                  <c:v>0.97915699524174271</c:v>
                </c:pt>
                <c:pt idx="46">
                  <c:v>0.97870868270368316</c:v>
                </c:pt>
                <c:pt idx="47">
                  <c:v>0.89652834923673519</c:v>
                </c:pt>
                <c:pt idx="48">
                  <c:v>0.88270007803771833</c:v>
                </c:pt>
                <c:pt idx="49">
                  <c:v>0.86854071491716978</c:v>
                </c:pt>
                <c:pt idx="50">
                  <c:v>0.83995577903064578</c:v>
                </c:pt>
                <c:pt idx="51">
                  <c:v>0.77503806870860259</c:v>
                </c:pt>
                <c:pt idx="52">
                  <c:v>0.74211393393936131</c:v>
                </c:pt>
                <c:pt idx="53">
                  <c:v>0.6854140743997903</c:v>
                </c:pt>
                <c:pt idx="54">
                  <c:v>0.66953950312428334</c:v>
                </c:pt>
                <c:pt idx="55">
                  <c:v>0.64068904412975058</c:v>
                </c:pt>
                <c:pt idx="56">
                  <c:v>0.56591155104418844</c:v>
                </c:pt>
                <c:pt idx="57">
                  <c:v>0.55296547341421753</c:v>
                </c:pt>
                <c:pt idx="58">
                  <c:v>0.54391305542665891</c:v>
                </c:pt>
                <c:pt idx="59">
                  <c:v>0.54342127364789861</c:v>
                </c:pt>
                <c:pt idx="60">
                  <c:v>0.50309500273687857</c:v>
                </c:pt>
                <c:pt idx="61">
                  <c:v>0.48123894040990783</c:v>
                </c:pt>
                <c:pt idx="62">
                  <c:v>0.45513389688219069</c:v>
                </c:pt>
                <c:pt idx="63">
                  <c:v>0.45231464660833942</c:v>
                </c:pt>
                <c:pt idx="64">
                  <c:v>0.41518384401338604</c:v>
                </c:pt>
                <c:pt idx="65">
                  <c:v>0.38830282176090813</c:v>
                </c:pt>
                <c:pt idx="66">
                  <c:v>0.33193113244263101</c:v>
                </c:pt>
                <c:pt idx="67">
                  <c:v>0.30320168370354633</c:v>
                </c:pt>
                <c:pt idx="68">
                  <c:v>0.26983077566555447</c:v>
                </c:pt>
                <c:pt idx="69">
                  <c:v>0.26514140777902612</c:v>
                </c:pt>
                <c:pt idx="70">
                  <c:v>0.25577330035096241</c:v>
                </c:pt>
                <c:pt idx="71">
                  <c:v>0.2551816238959147</c:v>
                </c:pt>
                <c:pt idx="72">
                  <c:v>0.21568098431185326</c:v>
                </c:pt>
                <c:pt idx="73">
                  <c:v>0.19358974852923569</c:v>
                </c:pt>
                <c:pt idx="74">
                  <c:v>0.18844725022654854</c:v>
                </c:pt>
                <c:pt idx="75">
                  <c:v>0.18586240792731512</c:v>
                </c:pt>
                <c:pt idx="76">
                  <c:v>0.10940023887460969</c:v>
                </c:pt>
                <c:pt idx="77">
                  <c:v>7.0341267210150091E-2</c:v>
                </c:pt>
                <c:pt idx="78">
                  <c:v>2.3477566532440781E-2</c:v>
                </c:pt>
                <c:pt idx="79">
                  <c:v>2.3468964038821472E-2</c:v>
                </c:pt>
                <c:pt idx="80">
                  <c:v>-9.2E-5</c:v>
                </c:pt>
                <c:pt idx="81">
                  <c:v>-0.1151832330090468</c:v>
                </c:pt>
                <c:pt idx="82">
                  <c:v>-0.14456386126287488</c:v>
                </c:pt>
                <c:pt idx="83">
                  <c:v>-0.14473128216297265</c:v>
                </c:pt>
                <c:pt idx="84">
                  <c:v>-0.14501193240189572</c:v>
                </c:pt>
                <c:pt idx="85">
                  <c:v>-0.26759065655830017</c:v>
                </c:pt>
                <c:pt idx="86">
                  <c:v>-0.32477592611625611</c:v>
                </c:pt>
                <c:pt idx="87">
                  <c:v>-0.34095838185762933</c:v>
                </c:pt>
                <c:pt idx="88">
                  <c:v>-0.40725885883901247</c:v>
                </c:pt>
                <c:pt idx="89">
                  <c:v>-0.40976638949958988</c:v>
                </c:pt>
                <c:pt idx="90">
                  <c:v>-0.58715249907040168</c:v>
                </c:pt>
                <c:pt idx="91">
                  <c:v>-1.0544717835608848</c:v>
                </c:pt>
              </c:numCache>
            </c:numRef>
          </c:val>
          <c:extLst>
            <c:ext xmlns:c16="http://schemas.microsoft.com/office/drawing/2014/chart" uri="{C3380CC4-5D6E-409C-BE32-E72D297353CC}">
              <c16:uniqueId val="{00000000-CDBC-4BE5-BC59-2E8119344BD6}"/>
            </c:ext>
          </c:extLst>
        </c:ser>
        <c:ser>
          <c:idx val="1"/>
          <c:order val="1"/>
          <c:spPr>
            <a:solidFill>
              <a:schemeClr val="accent1"/>
            </a:solidFill>
            <a:ln>
              <a:noFill/>
            </a:ln>
            <a:effectLst/>
          </c:spPr>
          <c:invertIfNegative val="0"/>
          <c:cat>
            <c:strRef>
              <c:f>'Abb EU-Vergleichsdaten'!$M$99:$M$190</c:f>
              <c:strCache>
                <c:ptCount val="91"/>
                <c:pt idx="31">
                  <c:v>BE</c:v>
                </c:pt>
                <c:pt idx="44">
                  <c:v>MV</c:v>
                </c:pt>
                <c:pt idx="47">
                  <c:v>BB</c:v>
                </c:pt>
                <c:pt idx="60">
                  <c:v>BY</c:v>
                </c:pt>
                <c:pt idx="68">
                  <c:v>HB</c:v>
                </c:pt>
                <c:pt idx="69">
                  <c:v>RP</c:v>
                </c:pt>
                <c:pt idx="70">
                  <c:v>HE</c:v>
                </c:pt>
                <c:pt idx="73">
                  <c:v>TH</c:v>
                </c:pt>
                <c:pt idx="75">
                  <c:v>HH</c:v>
                </c:pt>
                <c:pt idx="77">
                  <c:v>BW</c:v>
                </c:pt>
                <c:pt idx="79">
                  <c:v>SN</c:v>
                </c:pt>
                <c:pt idx="82">
                  <c:v>ST</c:v>
                </c:pt>
                <c:pt idx="86">
                  <c:v>SH</c:v>
                </c:pt>
                <c:pt idx="88">
                  <c:v>NW</c:v>
                </c:pt>
                <c:pt idx="89">
                  <c:v>NI</c:v>
                </c:pt>
                <c:pt idx="90">
                  <c:v>SL</c:v>
                </c:pt>
              </c:strCache>
            </c:strRef>
          </c:cat>
          <c:val>
            <c:numRef>
              <c:f>'Abb EU-Vergleichsdaten'!$O$99:$O$190</c:f>
              <c:numCache>
                <c:formatCode>General</c:formatCode>
                <c:ptCount val="9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0.50309500273687857</c:v>
                </c:pt>
                <c:pt idx="61">
                  <c:v>0</c:v>
                </c:pt>
                <c:pt idx="62">
                  <c:v>0</c:v>
                </c:pt>
                <c:pt idx="63">
                  <c:v>0</c:v>
                </c:pt>
                <c:pt idx="64">
                  <c:v>0</c:v>
                </c:pt>
                <c:pt idx="65">
                  <c:v>0</c:v>
                </c:pt>
                <c:pt idx="66">
                  <c:v>0</c:v>
                </c:pt>
                <c:pt idx="67">
                  <c:v>0</c:v>
                </c:pt>
                <c:pt idx="68">
                  <c:v>0.26983077566555447</c:v>
                </c:pt>
                <c:pt idx="69">
                  <c:v>0.26514140777902612</c:v>
                </c:pt>
                <c:pt idx="70">
                  <c:v>0.25577330035096241</c:v>
                </c:pt>
                <c:pt idx="71">
                  <c:v>0</c:v>
                </c:pt>
                <c:pt idx="72">
                  <c:v>0</c:v>
                </c:pt>
                <c:pt idx="73">
                  <c:v>0</c:v>
                </c:pt>
                <c:pt idx="74">
                  <c:v>0</c:v>
                </c:pt>
                <c:pt idx="75">
                  <c:v>0.18586240792731512</c:v>
                </c:pt>
                <c:pt idx="76">
                  <c:v>0</c:v>
                </c:pt>
                <c:pt idx="77">
                  <c:v>7.0341267210150091E-2</c:v>
                </c:pt>
                <c:pt idx="78">
                  <c:v>0</c:v>
                </c:pt>
                <c:pt idx="79">
                  <c:v>0</c:v>
                </c:pt>
                <c:pt idx="80">
                  <c:v>0</c:v>
                </c:pt>
                <c:pt idx="81">
                  <c:v>0</c:v>
                </c:pt>
                <c:pt idx="82">
                  <c:v>0</c:v>
                </c:pt>
                <c:pt idx="83">
                  <c:v>0</c:v>
                </c:pt>
                <c:pt idx="84">
                  <c:v>0</c:v>
                </c:pt>
                <c:pt idx="85">
                  <c:v>0</c:v>
                </c:pt>
                <c:pt idx="86">
                  <c:v>-0.32477592611625611</c:v>
                </c:pt>
                <c:pt idx="87">
                  <c:v>0</c:v>
                </c:pt>
                <c:pt idx="88">
                  <c:v>-0.40725885883901247</c:v>
                </c:pt>
                <c:pt idx="89">
                  <c:v>-0.40976638949958988</c:v>
                </c:pt>
                <c:pt idx="90">
                  <c:v>-0.58715249907040168</c:v>
                </c:pt>
                <c:pt idx="91">
                  <c:v>0</c:v>
                </c:pt>
              </c:numCache>
            </c:numRef>
          </c:val>
          <c:extLst>
            <c:ext xmlns:c16="http://schemas.microsoft.com/office/drawing/2014/chart" uri="{C3380CC4-5D6E-409C-BE32-E72D297353CC}">
              <c16:uniqueId val="{00000001-CDBC-4BE5-BC59-2E8119344BD6}"/>
            </c:ext>
          </c:extLst>
        </c:ser>
        <c:ser>
          <c:idx val="2"/>
          <c:order val="2"/>
          <c:spPr>
            <a:solidFill>
              <a:srgbClr val="FFC000"/>
            </a:solidFill>
            <a:ln>
              <a:noFill/>
            </a:ln>
            <a:effectLst/>
          </c:spPr>
          <c:invertIfNegative val="0"/>
          <c:dPt>
            <c:idx val="31"/>
            <c:invertIfNegative val="0"/>
            <c:bubble3D val="0"/>
            <c:spPr>
              <a:pattFill prst="wdUpDiag">
                <a:fgClr>
                  <a:srgbClr val="FFC000"/>
                </a:fgClr>
                <a:bgClr>
                  <a:schemeClr val="accent1"/>
                </a:bgClr>
              </a:pattFill>
              <a:ln>
                <a:noFill/>
              </a:ln>
              <a:effectLst/>
            </c:spPr>
            <c:extLst>
              <c:ext xmlns:c16="http://schemas.microsoft.com/office/drawing/2014/chart" uri="{C3380CC4-5D6E-409C-BE32-E72D297353CC}">
                <c16:uniqueId val="{00000003-CDBC-4BE5-BC59-2E8119344BD6}"/>
              </c:ext>
            </c:extLst>
          </c:dPt>
          <c:cat>
            <c:strRef>
              <c:f>'Abb EU-Vergleichsdaten'!$M$99:$M$190</c:f>
              <c:strCache>
                <c:ptCount val="91"/>
                <c:pt idx="31">
                  <c:v>BE</c:v>
                </c:pt>
                <c:pt idx="44">
                  <c:v>MV</c:v>
                </c:pt>
                <c:pt idx="47">
                  <c:v>BB</c:v>
                </c:pt>
                <c:pt idx="60">
                  <c:v>BY</c:v>
                </c:pt>
                <c:pt idx="68">
                  <c:v>HB</c:v>
                </c:pt>
                <c:pt idx="69">
                  <c:v>RP</c:v>
                </c:pt>
                <c:pt idx="70">
                  <c:v>HE</c:v>
                </c:pt>
                <c:pt idx="73">
                  <c:v>TH</c:v>
                </c:pt>
                <c:pt idx="75">
                  <c:v>HH</c:v>
                </c:pt>
                <c:pt idx="77">
                  <c:v>BW</c:v>
                </c:pt>
                <c:pt idx="79">
                  <c:v>SN</c:v>
                </c:pt>
                <c:pt idx="82">
                  <c:v>ST</c:v>
                </c:pt>
                <c:pt idx="86">
                  <c:v>SH</c:v>
                </c:pt>
                <c:pt idx="88">
                  <c:v>NW</c:v>
                </c:pt>
                <c:pt idx="89">
                  <c:v>NI</c:v>
                </c:pt>
                <c:pt idx="90">
                  <c:v>SL</c:v>
                </c:pt>
              </c:strCache>
            </c:strRef>
          </c:cat>
          <c:val>
            <c:numRef>
              <c:f>'Abb EU-Vergleichsdaten'!$P$99:$P$190</c:f>
              <c:numCache>
                <c:formatCode>General</c:formatCode>
                <c:ptCount val="9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1.7195812554355485</c:v>
                </c:pt>
                <c:pt idx="32">
                  <c:v>0</c:v>
                </c:pt>
                <c:pt idx="33">
                  <c:v>0</c:v>
                </c:pt>
                <c:pt idx="34">
                  <c:v>0</c:v>
                </c:pt>
                <c:pt idx="35">
                  <c:v>0</c:v>
                </c:pt>
                <c:pt idx="36">
                  <c:v>0</c:v>
                </c:pt>
                <c:pt idx="37">
                  <c:v>0</c:v>
                </c:pt>
                <c:pt idx="38">
                  <c:v>0</c:v>
                </c:pt>
                <c:pt idx="39">
                  <c:v>0</c:v>
                </c:pt>
                <c:pt idx="40">
                  <c:v>0</c:v>
                </c:pt>
                <c:pt idx="41">
                  <c:v>0</c:v>
                </c:pt>
                <c:pt idx="42">
                  <c:v>0</c:v>
                </c:pt>
                <c:pt idx="43">
                  <c:v>0</c:v>
                </c:pt>
                <c:pt idx="44">
                  <c:v>1.0667430624636796</c:v>
                </c:pt>
                <c:pt idx="45">
                  <c:v>0</c:v>
                </c:pt>
                <c:pt idx="46">
                  <c:v>0</c:v>
                </c:pt>
                <c:pt idx="47">
                  <c:v>0.89652834923673519</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0.19358974852923569</c:v>
                </c:pt>
                <c:pt idx="74">
                  <c:v>0</c:v>
                </c:pt>
                <c:pt idx="75">
                  <c:v>0</c:v>
                </c:pt>
                <c:pt idx="76">
                  <c:v>0</c:v>
                </c:pt>
                <c:pt idx="77">
                  <c:v>0</c:v>
                </c:pt>
                <c:pt idx="78">
                  <c:v>0</c:v>
                </c:pt>
                <c:pt idx="79">
                  <c:v>2.3468964038821472E-2</c:v>
                </c:pt>
                <c:pt idx="80">
                  <c:v>0</c:v>
                </c:pt>
                <c:pt idx="81">
                  <c:v>0</c:v>
                </c:pt>
                <c:pt idx="82">
                  <c:v>-0.14456386126287488</c:v>
                </c:pt>
                <c:pt idx="83">
                  <c:v>0</c:v>
                </c:pt>
                <c:pt idx="84">
                  <c:v>0</c:v>
                </c:pt>
                <c:pt idx="85">
                  <c:v>0</c:v>
                </c:pt>
                <c:pt idx="86">
                  <c:v>0</c:v>
                </c:pt>
                <c:pt idx="87">
                  <c:v>0</c:v>
                </c:pt>
                <c:pt idx="88">
                  <c:v>0</c:v>
                </c:pt>
                <c:pt idx="89">
                  <c:v>0</c:v>
                </c:pt>
                <c:pt idx="90">
                  <c:v>0</c:v>
                </c:pt>
                <c:pt idx="91">
                  <c:v>0</c:v>
                </c:pt>
              </c:numCache>
            </c:numRef>
          </c:val>
          <c:extLst>
            <c:ext xmlns:c16="http://schemas.microsoft.com/office/drawing/2014/chart" uri="{C3380CC4-5D6E-409C-BE32-E72D297353CC}">
              <c16:uniqueId val="{00000002-CDBC-4BE5-BC59-2E8119344BD6}"/>
            </c:ext>
          </c:extLst>
        </c:ser>
        <c:dLbls>
          <c:showLegendKey val="0"/>
          <c:showVal val="0"/>
          <c:showCatName val="0"/>
          <c:showSerName val="0"/>
          <c:showPercent val="0"/>
          <c:showBubbleSize val="0"/>
        </c:dLbls>
        <c:gapWidth val="50"/>
        <c:overlap val="100"/>
        <c:axId val="1138366016"/>
        <c:axId val="1138357856"/>
      </c:barChart>
      <c:catAx>
        <c:axId val="113836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500" b="0" i="0" u="none" strike="noStrike" kern="1200" baseline="0">
                <a:solidFill>
                  <a:schemeClr val="tx1">
                    <a:lumMod val="65000"/>
                    <a:lumOff val="35000"/>
                  </a:schemeClr>
                </a:solidFill>
                <a:latin typeface="+mn-lt"/>
                <a:ea typeface="+mn-ea"/>
                <a:cs typeface="+mn-cs"/>
              </a:defRPr>
            </a:pPr>
            <a:endParaRPr lang="de-DE"/>
          </a:p>
        </c:txPr>
        <c:crossAx val="1138357856"/>
        <c:crosses val="autoZero"/>
        <c:auto val="1"/>
        <c:lblAlgn val="ctr"/>
        <c:lblOffset val="100"/>
        <c:noMultiLvlLbl val="0"/>
      </c:catAx>
      <c:valAx>
        <c:axId val="1138357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1383660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EU-Vergleichsdaten'!$H$193</c:f>
          <c:strCache>
            <c:ptCount val="1"/>
            <c:pt idx="0">
              <c:v>Veränderung reales BIP je Einwohner, Durchschnitt 2019-2023, in %</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4.8992498221745041E-2"/>
          <c:y val="0.17171296296296296"/>
          <c:w val="0.89897789734277267"/>
          <c:h val="0.70629811898512684"/>
        </c:manualLayout>
      </c:layout>
      <c:barChart>
        <c:barDir val="col"/>
        <c:grouping val="clustered"/>
        <c:varyColors val="0"/>
        <c:ser>
          <c:idx val="0"/>
          <c:order val="0"/>
          <c:spPr>
            <a:solidFill>
              <a:schemeClr val="accent4">
                <a:lumMod val="40000"/>
                <a:lumOff val="60000"/>
              </a:schemeClr>
            </a:solidFill>
            <a:ln>
              <a:noFill/>
            </a:ln>
            <a:effectLst/>
          </c:spPr>
          <c:invertIfNegative val="0"/>
          <c:cat>
            <c:strRef>
              <c:f>'Abb EU-Vergleichsdaten'!$M$195:$M$285</c:f>
              <c:strCache>
                <c:ptCount val="91"/>
                <c:pt idx="39">
                  <c:v>BE</c:v>
                </c:pt>
                <c:pt idx="46">
                  <c:v>MV</c:v>
                </c:pt>
                <c:pt idx="54">
                  <c:v>TH</c:v>
                </c:pt>
                <c:pt idx="55">
                  <c:v>BB</c:v>
                </c:pt>
                <c:pt idx="61">
                  <c:v>ST</c:v>
                </c:pt>
                <c:pt idx="62">
                  <c:v>HB</c:v>
                </c:pt>
                <c:pt idx="65">
                  <c:v>SN</c:v>
                </c:pt>
                <c:pt idx="66">
                  <c:v>BY</c:v>
                </c:pt>
                <c:pt idx="72">
                  <c:v>RP</c:v>
                </c:pt>
                <c:pt idx="78">
                  <c:v>HE</c:v>
                </c:pt>
                <c:pt idx="82">
                  <c:v>BW</c:v>
                </c:pt>
                <c:pt idx="85">
                  <c:v>HH</c:v>
                </c:pt>
                <c:pt idx="86">
                  <c:v>SL</c:v>
                </c:pt>
                <c:pt idx="87">
                  <c:v>NW</c:v>
                </c:pt>
                <c:pt idx="88">
                  <c:v>SH</c:v>
                </c:pt>
                <c:pt idx="90">
                  <c:v>NI</c:v>
                </c:pt>
              </c:strCache>
            </c:strRef>
          </c:cat>
          <c:val>
            <c:numRef>
              <c:f>'Abb EU-Vergleichsdaten'!$N$195:$N$286</c:f>
              <c:numCache>
                <c:formatCode>General</c:formatCode>
                <c:ptCount val="92"/>
                <c:pt idx="0">
                  <c:v>6.2989547144692333</c:v>
                </c:pt>
                <c:pt idx="1">
                  <c:v>4.8753388991127169</c:v>
                </c:pt>
                <c:pt idx="2">
                  <c:v>4.6569282330036446</c:v>
                </c:pt>
                <c:pt idx="3">
                  <c:v>3.9652349582179207</c:v>
                </c:pt>
                <c:pt idx="4">
                  <c:v>3.9427963214383515</c:v>
                </c:pt>
                <c:pt idx="5">
                  <c:v>3.7266593564874411</c:v>
                </c:pt>
                <c:pt idx="6">
                  <c:v>3.169017575312103</c:v>
                </c:pt>
                <c:pt idx="7">
                  <c:v>3.0989719525735726</c:v>
                </c:pt>
                <c:pt idx="8">
                  <c:v>2.8542547524079733</c:v>
                </c:pt>
                <c:pt idx="9">
                  <c:v>2.8496178997244108</c:v>
                </c:pt>
                <c:pt idx="10">
                  <c:v>2.7707368178698597</c:v>
                </c:pt>
                <c:pt idx="11">
                  <c:v>2.6873964913566355</c:v>
                </c:pt>
                <c:pt idx="12">
                  <c:v>2.6463571702895532</c:v>
                </c:pt>
                <c:pt idx="13">
                  <c:v>2.6134625688533237</c:v>
                </c:pt>
                <c:pt idx="14">
                  <c:v>2.5064929316582458</c:v>
                </c:pt>
                <c:pt idx="15">
                  <c:v>2.4104556258771508</c:v>
                </c:pt>
                <c:pt idx="16">
                  <c:v>2.2848448423332255</c:v>
                </c:pt>
                <c:pt idx="17">
                  <c:v>2.2499258319323792</c:v>
                </c:pt>
                <c:pt idx="18">
                  <c:v>2.0139510119843256</c:v>
                </c:pt>
                <c:pt idx="19">
                  <c:v>1.9843581166660813</c:v>
                </c:pt>
                <c:pt idx="20">
                  <c:v>1.7930401614117337</c:v>
                </c:pt>
                <c:pt idx="21">
                  <c:v>1.7879951654638331</c:v>
                </c:pt>
                <c:pt idx="22">
                  <c:v>1.7794815947634155</c:v>
                </c:pt>
                <c:pt idx="23">
                  <c:v>1.7772856897512195</c:v>
                </c:pt>
                <c:pt idx="24">
                  <c:v>1.7496500847523646</c:v>
                </c:pt>
                <c:pt idx="25">
                  <c:v>1.7244592008203736</c:v>
                </c:pt>
                <c:pt idx="26">
                  <c:v>1.6667209931267011</c:v>
                </c:pt>
                <c:pt idx="27">
                  <c:v>1.6636160123371042</c:v>
                </c:pt>
                <c:pt idx="28">
                  <c:v>1.5799233359737259</c:v>
                </c:pt>
                <c:pt idx="29">
                  <c:v>1.5551783167298021</c:v>
                </c:pt>
                <c:pt idx="30">
                  <c:v>1.4971029504706419</c:v>
                </c:pt>
                <c:pt idx="31">
                  <c:v>1.4613258270834546</c:v>
                </c:pt>
                <c:pt idx="32">
                  <c:v>1.3279123525579524</c:v>
                </c:pt>
                <c:pt idx="33">
                  <c:v>1.2899671889887665</c:v>
                </c:pt>
                <c:pt idx="34">
                  <c:v>1.2883536814948688</c:v>
                </c:pt>
                <c:pt idx="35">
                  <c:v>1.1901378262592786</c:v>
                </c:pt>
                <c:pt idx="36">
                  <c:v>1.1336217998262677</c:v>
                </c:pt>
                <c:pt idx="37">
                  <c:v>1.1085698513185018</c:v>
                </c:pt>
                <c:pt idx="38">
                  <c:v>0.96631283406962587</c:v>
                </c:pt>
                <c:pt idx="39">
                  <c:v>0.95831313504488091</c:v>
                </c:pt>
                <c:pt idx="40">
                  <c:v>0.9473561201475037</c:v>
                </c:pt>
                <c:pt idx="41">
                  <c:v>0.86751514541416785</c:v>
                </c:pt>
                <c:pt idx="42">
                  <c:v>0.84720337453676031</c:v>
                </c:pt>
                <c:pt idx="43">
                  <c:v>0.83412759672482595</c:v>
                </c:pt>
                <c:pt idx="44">
                  <c:v>0.79320836108877912</c:v>
                </c:pt>
                <c:pt idx="45">
                  <c:v>0.76567061424247695</c:v>
                </c:pt>
                <c:pt idx="46">
                  <c:v>0.75492154384198096</c:v>
                </c:pt>
                <c:pt idx="47">
                  <c:v>0.70019605661793183</c:v>
                </c:pt>
                <c:pt idx="48">
                  <c:v>0.61480576715721902</c:v>
                </c:pt>
                <c:pt idx="49">
                  <c:v>0.60912875141799228</c:v>
                </c:pt>
                <c:pt idx="50">
                  <c:v>0.56930177942410531</c:v>
                </c:pt>
                <c:pt idx="51">
                  <c:v>0.51120625317902935</c:v>
                </c:pt>
                <c:pt idx="52">
                  <c:v>0.36101337955061397</c:v>
                </c:pt>
                <c:pt idx="53">
                  <c:v>0.35844933029085119</c:v>
                </c:pt>
                <c:pt idx="54">
                  <c:v>0.35436833553666375</c:v>
                </c:pt>
                <c:pt idx="55">
                  <c:v>0.29925069265269461</c:v>
                </c:pt>
                <c:pt idx="56">
                  <c:v>0.27141568941514665</c:v>
                </c:pt>
                <c:pt idx="57">
                  <c:v>0.25584502371659368</c:v>
                </c:pt>
                <c:pt idx="58">
                  <c:v>0.25237138472982312</c:v>
                </c:pt>
                <c:pt idx="59">
                  <c:v>0.16415195278247813</c:v>
                </c:pt>
                <c:pt idx="60">
                  <c:v>0.11778208926333378</c:v>
                </c:pt>
                <c:pt idx="61">
                  <c:v>6.0706123053385096E-2</c:v>
                </c:pt>
                <c:pt idx="62">
                  <c:v>4.3623925168191788E-2</c:v>
                </c:pt>
                <c:pt idx="63">
                  <c:v>3.2775584416091753E-3</c:v>
                </c:pt>
                <c:pt idx="64">
                  <c:v>-1.8557282269575551E-2</c:v>
                </c:pt>
                <c:pt idx="65">
                  <c:v>-5.5229638078065697E-2</c:v>
                </c:pt>
                <c:pt idx="66">
                  <c:v>-6.6935547315941632E-2</c:v>
                </c:pt>
                <c:pt idx="67">
                  <c:v>-7.1135615022904997E-2</c:v>
                </c:pt>
                <c:pt idx="68">
                  <c:v>-0.10793164896049998</c:v>
                </c:pt>
                <c:pt idx="69">
                  <c:v>-0.12725652825697192</c:v>
                </c:pt>
                <c:pt idx="70">
                  <c:v>-0.1664172770159934</c:v>
                </c:pt>
                <c:pt idx="71">
                  <c:v>-0.19790739054878639</c:v>
                </c:pt>
                <c:pt idx="72">
                  <c:v>-0.20345695183242213</c:v>
                </c:pt>
                <c:pt idx="73">
                  <c:v>-0.21537140107863742</c:v>
                </c:pt>
                <c:pt idx="74">
                  <c:v>-0.21949583443770712</c:v>
                </c:pt>
                <c:pt idx="75">
                  <c:v>-0.22575749711843929</c:v>
                </c:pt>
                <c:pt idx="76">
                  <c:v>-0.22737921626633245</c:v>
                </c:pt>
                <c:pt idx="77">
                  <c:v>-0.23524857695583282</c:v>
                </c:pt>
                <c:pt idx="78">
                  <c:v>-0.25315985756133313</c:v>
                </c:pt>
                <c:pt idx="79">
                  <c:v>-0.26491042061557513</c:v>
                </c:pt>
                <c:pt idx="80">
                  <c:v>-0.34414861859399459</c:v>
                </c:pt>
                <c:pt idx="81">
                  <c:v>-0.36474930760345897</c:v>
                </c:pt>
                <c:pt idx="82">
                  <c:v>-0.43062983622185758</c:v>
                </c:pt>
                <c:pt idx="83">
                  <c:v>-0.46096242857081154</c:v>
                </c:pt>
                <c:pt idx="84">
                  <c:v>-0.50691220022959993</c:v>
                </c:pt>
                <c:pt idx="85">
                  <c:v>-0.5725966337590781</c:v>
                </c:pt>
                <c:pt idx="86">
                  <c:v>-0.70844599396828578</c:v>
                </c:pt>
                <c:pt idx="87">
                  <c:v>-0.7168435653642411</c:v>
                </c:pt>
                <c:pt idx="88">
                  <c:v>-0.82736503947043238</c:v>
                </c:pt>
                <c:pt idx="89">
                  <c:v>-0.86770880130256656</c:v>
                </c:pt>
                <c:pt idx="90">
                  <c:v>-0.91164530078131156</c:v>
                </c:pt>
                <c:pt idx="91">
                  <c:v>-0.99161156201512302</c:v>
                </c:pt>
              </c:numCache>
            </c:numRef>
          </c:val>
          <c:extLst>
            <c:ext xmlns:c16="http://schemas.microsoft.com/office/drawing/2014/chart" uri="{C3380CC4-5D6E-409C-BE32-E72D297353CC}">
              <c16:uniqueId val="{00000000-CB37-429F-97E9-2182AB7CAF1B}"/>
            </c:ext>
          </c:extLst>
        </c:ser>
        <c:ser>
          <c:idx val="1"/>
          <c:order val="1"/>
          <c:spPr>
            <a:solidFill>
              <a:schemeClr val="accent1"/>
            </a:solidFill>
            <a:ln>
              <a:noFill/>
            </a:ln>
            <a:effectLst/>
          </c:spPr>
          <c:invertIfNegative val="0"/>
          <c:cat>
            <c:strRef>
              <c:f>'Abb EU-Vergleichsdaten'!$M$195:$M$285</c:f>
              <c:strCache>
                <c:ptCount val="91"/>
                <c:pt idx="39">
                  <c:v>BE</c:v>
                </c:pt>
                <c:pt idx="46">
                  <c:v>MV</c:v>
                </c:pt>
                <c:pt idx="54">
                  <c:v>TH</c:v>
                </c:pt>
                <c:pt idx="55">
                  <c:v>BB</c:v>
                </c:pt>
                <c:pt idx="61">
                  <c:v>ST</c:v>
                </c:pt>
                <c:pt idx="62">
                  <c:v>HB</c:v>
                </c:pt>
                <c:pt idx="65">
                  <c:v>SN</c:v>
                </c:pt>
                <c:pt idx="66">
                  <c:v>BY</c:v>
                </c:pt>
                <c:pt idx="72">
                  <c:v>RP</c:v>
                </c:pt>
                <c:pt idx="78">
                  <c:v>HE</c:v>
                </c:pt>
                <c:pt idx="82">
                  <c:v>BW</c:v>
                </c:pt>
                <c:pt idx="85">
                  <c:v>HH</c:v>
                </c:pt>
                <c:pt idx="86">
                  <c:v>SL</c:v>
                </c:pt>
                <c:pt idx="87">
                  <c:v>NW</c:v>
                </c:pt>
                <c:pt idx="88">
                  <c:v>SH</c:v>
                </c:pt>
                <c:pt idx="90">
                  <c:v>NI</c:v>
                </c:pt>
              </c:strCache>
            </c:strRef>
          </c:cat>
          <c:val>
            <c:numRef>
              <c:f>'Abb EU-Vergleichsdaten'!$O$195:$O$286</c:f>
              <c:numCache>
                <c:formatCode>General</c:formatCode>
                <c:ptCount val="9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4.3623925168191788E-2</c:v>
                </c:pt>
                <c:pt idx="63">
                  <c:v>0</c:v>
                </c:pt>
                <c:pt idx="64">
                  <c:v>0</c:v>
                </c:pt>
                <c:pt idx="65">
                  <c:v>0</c:v>
                </c:pt>
                <c:pt idx="66">
                  <c:v>-6.6935547315941632E-2</c:v>
                </c:pt>
                <c:pt idx="67">
                  <c:v>0</c:v>
                </c:pt>
                <c:pt idx="68">
                  <c:v>0</c:v>
                </c:pt>
                <c:pt idx="69">
                  <c:v>0</c:v>
                </c:pt>
                <c:pt idx="70">
                  <c:v>0</c:v>
                </c:pt>
                <c:pt idx="71">
                  <c:v>0</c:v>
                </c:pt>
                <c:pt idx="72">
                  <c:v>-0.20345695183242213</c:v>
                </c:pt>
                <c:pt idx="73">
                  <c:v>0</c:v>
                </c:pt>
                <c:pt idx="74">
                  <c:v>0</c:v>
                </c:pt>
                <c:pt idx="75">
                  <c:v>0</c:v>
                </c:pt>
                <c:pt idx="76">
                  <c:v>0</c:v>
                </c:pt>
                <c:pt idx="77">
                  <c:v>0</c:v>
                </c:pt>
                <c:pt idx="78">
                  <c:v>-0.25315985756133313</c:v>
                </c:pt>
                <c:pt idx="79">
                  <c:v>0</c:v>
                </c:pt>
                <c:pt idx="80">
                  <c:v>0</c:v>
                </c:pt>
                <c:pt idx="81">
                  <c:v>0</c:v>
                </c:pt>
                <c:pt idx="82">
                  <c:v>-0.43062983622185758</c:v>
                </c:pt>
                <c:pt idx="83">
                  <c:v>0</c:v>
                </c:pt>
                <c:pt idx="84">
                  <c:v>0</c:v>
                </c:pt>
                <c:pt idx="85">
                  <c:v>-0.5725966337590781</c:v>
                </c:pt>
                <c:pt idx="86">
                  <c:v>-0.70844599396828578</c:v>
                </c:pt>
                <c:pt idx="87">
                  <c:v>-0.7168435653642411</c:v>
                </c:pt>
                <c:pt idx="88">
                  <c:v>-0.82736503947043238</c:v>
                </c:pt>
                <c:pt idx="89">
                  <c:v>0</c:v>
                </c:pt>
                <c:pt idx="90">
                  <c:v>-0.91164530078131156</c:v>
                </c:pt>
                <c:pt idx="91">
                  <c:v>0</c:v>
                </c:pt>
              </c:numCache>
            </c:numRef>
          </c:val>
          <c:extLst>
            <c:ext xmlns:c16="http://schemas.microsoft.com/office/drawing/2014/chart" uri="{C3380CC4-5D6E-409C-BE32-E72D297353CC}">
              <c16:uniqueId val="{00000001-CB37-429F-97E9-2182AB7CAF1B}"/>
            </c:ext>
          </c:extLst>
        </c:ser>
        <c:ser>
          <c:idx val="2"/>
          <c:order val="2"/>
          <c:spPr>
            <a:solidFill>
              <a:srgbClr val="FFC000"/>
            </a:solidFill>
            <a:ln>
              <a:noFill/>
            </a:ln>
            <a:effectLst/>
          </c:spPr>
          <c:invertIfNegative val="0"/>
          <c:dPt>
            <c:idx val="39"/>
            <c:invertIfNegative val="0"/>
            <c:bubble3D val="0"/>
            <c:spPr>
              <a:pattFill prst="wdUpDiag">
                <a:fgClr>
                  <a:srgbClr val="FFC000"/>
                </a:fgClr>
                <a:bgClr>
                  <a:schemeClr val="accent1"/>
                </a:bgClr>
              </a:pattFill>
              <a:ln>
                <a:noFill/>
              </a:ln>
              <a:effectLst/>
            </c:spPr>
            <c:extLst>
              <c:ext xmlns:c16="http://schemas.microsoft.com/office/drawing/2014/chart" uri="{C3380CC4-5D6E-409C-BE32-E72D297353CC}">
                <c16:uniqueId val="{00000003-CB37-429F-97E9-2182AB7CAF1B}"/>
              </c:ext>
            </c:extLst>
          </c:dPt>
          <c:cat>
            <c:strRef>
              <c:f>'Abb EU-Vergleichsdaten'!$M$195:$M$285</c:f>
              <c:strCache>
                <c:ptCount val="91"/>
                <c:pt idx="39">
                  <c:v>BE</c:v>
                </c:pt>
                <c:pt idx="46">
                  <c:v>MV</c:v>
                </c:pt>
                <c:pt idx="54">
                  <c:v>TH</c:v>
                </c:pt>
                <c:pt idx="55">
                  <c:v>BB</c:v>
                </c:pt>
                <c:pt idx="61">
                  <c:v>ST</c:v>
                </c:pt>
                <c:pt idx="62">
                  <c:v>HB</c:v>
                </c:pt>
                <c:pt idx="65">
                  <c:v>SN</c:v>
                </c:pt>
                <c:pt idx="66">
                  <c:v>BY</c:v>
                </c:pt>
                <c:pt idx="72">
                  <c:v>RP</c:v>
                </c:pt>
                <c:pt idx="78">
                  <c:v>HE</c:v>
                </c:pt>
                <c:pt idx="82">
                  <c:v>BW</c:v>
                </c:pt>
                <c:pt idx="85">
                  <c:v>HH</c:v>
                </c:pt>
                <c:pt idx="86">
                  <c:v>SL</c:v>
                </c:pt>
                <c:pt idx="87">
                  <c:v>NW</c:v>
                </c:pt>
                <c:pt idx="88">
                  <c:v>SH</c:v>
                </c:pt>
                <c:pt idx="90">
                  <c:v>NI</c:v>
                </c:pt>
              </c:strCache>
            </c:strRef>
          </c:cat>
          <c:val>
            <c:numRef>
              <c:f>'Abb EU-Vergleichsdaten'!$P$195:$P$286</c:f>
              <c:numCache>
                <c:formatCode>General</c:formatCode>
                <c:ptCount val="9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0.95831313504488091</c:v>
                </c:pt>
                <c:pt idx="40">
                  <c:v>0</c:v>
                </c:pt>
                <c:pt idx="41">
                  <c:v>0</c:v>
                </c:pt>
                <c:pt idx="42">
                  <c:v>0</c:v>
                </c:pt>
                <c:pt idx="43">
                  <c:v>0</c:v>
                </c:pt>
                <c:pt idx="44">
                  <c:v>0</c:v>
                </c:pt>
                <c:pt idx="45">
                  <c:v>0</c:v>
                </c:pt>
                <c:pt idx="46">
                  <c:v>0.75492154384198096</c:v>
                </c:pt>
                <c:pt idx="47">
                  <c:v>0</c:v>
                </c:pt>
                <c:pt idx="48">
                  <c:v>0</c:v>
                </c:pt>
                <c:pt idx="49">
                  <c:v>0</c:v>
                </c:pt>
                <c:pt idx="50">
                  <c:v>0</c:v>
                </c:pt>
                <c:pt idx="51">
                  <c:v>0</c:v>
                </c:pt>
                <c:pt idx="52">
                  <c:v>0</c:v>
                </c:pt>
                <c:pt idx="53">
                  <c:v>0</c:v>
                </c:pt>
                <c:pt idx="54">
                  <c:v>0.35436833553666375</c:v>
                </c:pt>
                <c:pt idx="55">
                  <c:v>0.29925069265269461</c:v>
                </c:pt>
                <c:pt idx="56">
                  <c:v>0</c:v>
                </c:pt>
                <c:pt idx="57">
                  <c:v>0</c:v>
                </c:pt>
                <c:pt idx="58">
                  <c:v>0</c:v>
                </c:pt>
                <c:pt idx="59">
                  <c:v>0</c:v>
                </c:pt>
                <c:pt idx="60">
                  <c:v>0</c:v>
                </c:pt>
                <c:pt idx="61">
                  <c:v>6.0706123053385096E-2</c:v>
                </c:pt>
                <c:pt idx="62">
                  <c:v>0</c:v>
                </c:pt>
                <c:pt idx="63">
                  <c:v>0</c:v>
                </c:pt>
                <c:pt idx="64">
                  <c:v>0</c:v>
                </c:pt>
                <c:pt idx="65">
                  <c:v>-5.5229638078065697E-2</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numCache>
            </c:numRef>
          </c:val>
          <c:extLst>
            <c:ext xmlns:c16="http://schemas.microsoft.com/office/drawing/2014/chart" uri="{C3380CC4-5D6E-409C-BE32-E72D297353CC}">
              <c16:uniqueId val="{00000002-CB37-429F-97E9-2182AB7CAF1B}"/>
            </c:ext>
          </c:extLst>
        </c:ser>
        <c:dLbls>
          <c:showLegendKey val="0"/>
          <c:showVal val="0"/>
          <c:showCatName val="0"/>
          <c:showSerName val="0"/>
          <c:showPercent val="0"/>
          <c:showBubbleSize val="0"/>
        </c:dLbls>
        <c:gapWidth val="50"/>
        <c:overlap val="100"/>
        <c:axId val="1138366016"/>
        <c:axId val="1138357856"/>
      </c:barChart>
      <c:catAx>
        <c:axId val="113836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500" b="0" i="0" u="none" strike="noStrike" kern="1200" baseline="0">
                <a:solidFill>
                  <a:schemeClr val="tx1">
                    <a:lumMod val="65000"/>
                    <a:lumOff val="35000"/>
                  </a:schemeClr>
                </a:solidFill>
                <a:latin typeface="+mn-lt"/>
                <a:ea typeface="+mn-ea"/>
                <a:cs typeface="+mn-cs"/>
              </a:defRPr>
            </a:pPr>
            <a:endParaRPr lang="de-DE"/>
          </a:p>
        </c:txPr>
        <c:crossAx val="1138357856"/>
        <c:crosses val="autoZero"/>
        <c:auto val="1"/>
        <c:lblAlgn val="ctr"/>
        <c:lblOffset val="100"/>
        <c:noMultiLvlLbl val="0"/>
      </c:catAx>
      <c:valAx>
        <c:axId val="1138357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1383660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EU-Vergleichsdaten'!$H$289</c:f>
          <c:strCache>
            <c:ptCount val="1"/>
            <c:pt idx="0">
              <c:v>Verfügbares Einkommen in KKS je Einwohner, 2022, EU27=100</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4.8992498221745041E-2"/>
          <c:y val="0.17171296296296296"/>
          <c:w val="0.89897789734277267"/>
          <c:h val="0.70629811898512684"/>
        </c:manualLayout>
      </c:layout>
      <c:barChart>
        <c:barDir val="col"/>
        <c:grouping val="clustered"/>
        <c:varyColors val="0"/>
        <c:ser>
          <c:idx val="0"/>
          <c:order val="0"/>
          <c:spPr>
            <a:solidFill>
              <a:schemeClr val="accent4">
                <a:lumMod val="40000"/>
                <a:lumOff val="60000"/>
              </a:schemeClr>
            </a:solidFill>
            <a:ln>
              <a:noFill/>
            </a:ln>
            <a:effectLst/>
          </c:spPr>
          <c:invertIfNegative val="0"/>
          <c:cat>
            <c:strRef>
              <c:f>'Abb EU-Vergleichsdaten'!$M$291:$M$382</c:f>
              <c:strCache>
                <c:ptCount val="26"/>
                <c:pt idx="1">
                  <c:v>BY</c:v>
                </c:pt>
                <c:pt idx="2">
                  <c:v>BW</c:v>
                </c:pt>
                <c:pt idx="3">
                  <c:v>HH</c:v>
                </c:pt>
                <c:pt idx="4">
                  <c:v>HE</c:v>
                </c:pt>
                <c:pt idx="5">
                  <c:v>SH</c:v>
                </c:pt>
                <c:pt idx="6">
                  <c:v>RP</c:v>
                </c:pt>
                <c:pt idx="7">
                  <c:v>NI</c:v>
                </c:pt>
                <c:pt idx="8">
                  <c:v>NW</c:v>
                </c:pt>
                <c:pt idx="12">
                  <c:v>HB</c:v>
                </c:pt>
                <c:pt idx="16">
                  <c:v>SL</c:v>
                </c:pt>
                <c:pt idx="19">
                  <c:v>BE</c:v>
                </c:pt>
                <c:pt idx="20">
                  <c:v>BB</c:v>
                </c:pt>
                <c:pt idx="21">
                  <c:v>SN</c:v>
                </c:pt>
                <c:pt idx="23">
                  <c:v>MV</c:v>
                </c:pt>
                <c:pt idx="24">
                  <c:v>TH</c:v>
                </c:pt>
                <c:pt idx="25">
                  <c:v>ST</c:v>
                </c:pt>
              </c:strCache>
            </c:strRef>
          </c:cat>
          <c:val>
            <c:numRef>
              <c:f>'Abb EU-Vergleichsdaten'!$N$291:$N$382</c:f>
              <c:numCache>
                <c:formatCode>General</c:formatCode>
                <c:ptCount val="92"/>
                <c:pt idx="0">
                  <c:v>152.60108906936415</c:v>
                </c:pt>
                <c:pt idx="1">
                  <c:v>142.19652379190751</c:v>
                </c:pt>
                <c:pt idx="2">
                  <c:v>137.5722473352601</c:v>
                </c:pt>
                <c:pt idx="3">
                  <c:v>136.41617297109826</c:v>
                </c:pt>
                <c:pt idx="4">
                  <c:v>130.63582515028901</c:v>
                </c:pt>
                <c:pt idx="5">
                  <c:v>130.0577824682081</c:v>
                </c:pt>
                <c:pt idx="6">
                  <c:v>126.01154369364161</c:v>
                </c:pt>
                <c:pt idx="7">
                  <c:v>123.69940696531791</c:v>
                </c:pt>
                <c:pt idx="8">
                  <c:v>123.69940596531791</c:v>
                </c:pt>
                <c:pt idx="9">
                  <c:v>122.54327460115607</c:v>
                </c:pt>
                <c:pt idx="10">
                  <c:v>121.96527391907514</c:v>
                </c:pt>
                <c:pt idx="11">
                  <c:v>121.96525891907515</c:v>
                </c:pt>
                <c:pt idx="12">
                  <c:v>120.23120287283237</c:v>
                </c:pt>
                <c:pt idx="13">
                  <c:v>120.23117487283237</c:v>
                </c:pt>
                <c:pt idx="14">
                  <c:v>119.65310319075144</c:v>
                </c:pt>
                <c:pt idx="15">
                  <c:v>119.07506750867051</c:v>
                </c:pt>
                <c:pt idx="16">
                  <c:v>118.4970918265896</c:v>
                </c:pt>
                <c:pt idx="17">
                  <c:v>117.91901314450868</c:v>
                </c:pt>
                <c:pt idx="18">
                  <c:v>117.34101546242775</c:v>
                </c:pt>
                <c:pt idx="19">
                  <c:v>116.76299678034681</c:v>
                </c:pt>
                <c:pt idx="20">
                  <c:v>116.76299578034681</c:v>
                </c:pt>
                <c:pt idx="21">
                  <c:v>114.45084805202312</c:v>
                </c:pt>
                <c:pt idx="22">
                  <c:v>112.71672500578035</c:v>
                </c:pt>
                <c:pt idx="23">
                  <c:v>112.13871432369943</c:v>
                </c:pt>
                <c:pt idx="24">
                  <c:v>112.13870632369942</c:v>
                </c:pt>
                <c:pt idx="25">
                  <c:v>110.40460427745664</c:v>
                </c:pt>
                <c:pt idx="26">
                  <c:v>109.82649259537573</c:v>
                </c:pt>
                <c:pt idx="27">
                  <c:v>109.2484589132948</c:v>
                </c:pt>
                <c:pt idx="28">
                  <c:v>108.09242254913296</c:v>
                </c:pt>
                <c:pt idx="29">
                  <c:v>107.51437686705202</c:v>
                </c:pt>
                <c:pt idx="30">
                  <c:v>106.9363521849711</c:v>
                </c:pt>
                <c:pt idx="31">
                  <c:v>106.35833650289017</c:v>
                </c:pt>
                <c:pt idx="32">
                  <c:v>105.78030082080926</c:v>
                </c:pt>
                <c:pt idx="33">
                  <c:v>105.78029282080925</c:v>
                </c:pt>
                <c:pt idx="34">
                  <c:v>105.20225613872833</c:v>
                </c:pt>
                <c:pt idx="35">
                  <c:v>104.62422545664739</c:v>
                </c:pt>
                <c:pt idx="36">
                  <c:v>104.62422245664739</c:v>
                </c:pt>
                <c:pt idx="37">
                  <c:v>103.46813309248556</c:v>
                </c:pt>
                <c:pt idx="38">
                  <c:v>102.3120897283237</c:v>
                </c:pt>
                <c:pt idx="39">
                  <c:v>102.3120877283237</c:v>
                </c:pt>
                <c:pt idx="40">
                  <c:v>101.73405704624277</c:v>
                </c:pt>
                <c:pt idx="41">
                  <c:v>101.73401904624276</c:v>
                </c:pt>
                <c:pt idx="42">
                  <c:v>101.15604536416187</c:v>
                </c:pt>
                <c:pt idx="43">
                  <c:v>101.15601936416186</c:v>
                </c:pt>
                <c:pt idx="44">
                  <c:v>101.15599636416187</c:v>
                </c:pt>
                <c:pt idx="45">
                  <c:v>101.15597436416186</c:v>
                </c:pt>
                <c:pt idx="46">
                  <c:v>100.57800868208092</c:v>
                </c:pt>
                <c:pt idx="47">
                  <c:v>99.999947000000006</c:v>
                </c:pt>
                <c:pt idx="48">
                  <c:v>99.999902000000006</c:v>
                </c:pt>
                <c:pt idx="49">
                  <c:v>98.843889635838153</c:v>
                </c:pt>
                <c:pt idx="50">
                  <c:v>98.26582395375722</c:v>
                </c:pt>
                <c:pt idx="51">
                  <c:v>96.531759907514441</c:v>
                </c:pt>
                <c:pt idx="52">
                  <c:v>95.953686225433515</c:v>
                </c:pt>
                <c:pt idx="53">
                  <c:v>95.375623543352603</c:v>
                </c:pt>
                <c:pt idx="54">
                  <c:v>93.641588497109822</c:v>
                </c:pt>
                <c:pt idx="55">
                  <c:v>93.641570497109811</c:v>
                </c:pt>
                <c:pt idx="56">
                  <c:v>92.485512132947974</c:v>
                </c:pt>
                <c:pt idx="57">
                  <c:v>90.173342404624279</c:v>
                </c:pt>
                <c:pt idx="58">
                  <c:v>86.705162312138725</c:v>
                </c:pt>
                <c:pt idx="59">
                  <c:v>85.549041947976889</c:v>
                </c:pt>
                <c:pt idx="60">
                  <c:v>83.814962901734091</c:v>
                </c:pt>
                <c:pt idx="61">
                  <c:v>83.814942901734099</c:v>
                </c:pt>
                <c:pt idx="62">
                  <c:v>83.814935901734088</c:v>
                </c:pt>
                <c:pt idx="63">
                  <c:v>83.236965219653186</c:v>
                </c:pt>
                <c:pt idx="64">
                  <c:v>82.080845855491333</c:v>
                </c:pt>
                <c:pt idx="65">
                  <c:v>82.080837855491339</c:v>
                </c:pt>
                <c:pt idx="66">
                  <c:v>80.924812491329476</c:v>
                </c:pt>
                <c:pt idx="67">
                  <c:v>80.346787809248553</c:v>
                </c:pt>
                <c:pt idx="68">
                  <c:v>79.768705127167635</c:v>
                </c:pt>
                <c:pt idx="69">
                  <c:v>79.768698127167625</c:v>
                </c:pt>
                <c:pt idx="70">
                  <c:v>78.612655763005776</c:v>
                </c:pt>
                <c:pt idx="71">
                  <c:v>78.034602080924856</c:v>
                </c:pt>
                <c:pt idx="72">
                  <c:v>77.456587398843922</c:v>
                </c:pt>
                <c:pt idx="73">
                  <c:v>76.878570716763008</c:v>
                </c:pt>
                <c:pt idx="74">
                  <c:v>75.144425670520221</c:v>
                </c:pt>
                <c:pt idx="75">
                  <c:v>74.566442988439306</c:v>
                </c:pt>
                <c:pt idx="76">
                  <c:v>74.566416988439315</c:v>
                </c:pt>
                <c:pt idx="77">
                  <c:v>72.832335942196522</c:v>
                </c:pt>
                <c:pt idx="78">
                  <c:v>72.254253260115604</c:v>
                </c:pt>
                <c:pt idx="79">
                  <c:v>67.051995121387279</c:v>
                </c:pt>
                <c:pt idx="80">
                  <c:v>66.473953439306356</c:v>
                </c:pt>
                <c:pt idx="81">
                  <c:v>65.895864757225425</c:v>
                </c:pt>
                <c:pt idx="82">
                  <c:v>65.317850075144506</c:v>
                </c:pt>
                <c:pt idx="83">
                  <c:v>65.317825075144498</c:v>
                </c:pt>
                <c:pt idx="84">
                  <c:v>64.739848393063596</c:v>
                </c:pt>
                <c:pt idx="85">
                  <c:v>64.739819393063584</c:v>
                </c:pt>
                <c:pt idx="86">
                  <c:v>64.739800393063589</c:v>
                </c:pt>
                <c:pt idx="87">
                  <c:v>64.739792393063595</c:v>
                </c:pt>
                <c:pt idx="88">
                  <c:v>62.427687664739885</c:v>
                </c:pt>
                <c:pt idx="89">
                  <c:v>57.225363526011556</c:v>
                </c:pt>
                <c:pt idx="90">
                  <c:v>53.75713543352601</c:v>
                </c:pt>
                <c:pt idx="91">
                  <c:v>45.664712884393062</c:v>
                </c:pt>
              </c:numCache>
            </c:numRef>
          </c:val>
          <c:extLst>
            <c:ext xmlns:c16="http://schemas.microsoft.com/office/drawing/2014/chart" uri="{C3380CC4-5D6E-409C-BE32-E72D297353CC}">
              <c16:uniqueId val="{00000000-647B-4858-AF53-EFD3BB933D66}"/>
            </c:ext>
          </c:extLst>
        </c:ser>
        <c:ser>
          <c:idx val="1"/>
          <c:order val="1"/>
          <c:spPr>
            <a:solidFill>
              <a:schemeClr val="accent1"/>
            </a:solidFill>
            <a:ln>
              <a:noFill/>
            </a:ln>
            <a:effectLst/>
          </c:spPr>
          <c:invertIfNegative val="0"/>
          <c:cat>
            <c:strRef>
              <c:f>'Abb EU-Vergleichsdaten'!$M$291:$M$382</c:f>
              <c:strCache>
                <c:ptCount val="26"/>
                <c:pt idx="1">
                  <c:v>BY</c:v>
                </c:pt>
                <c:pt idx="2">
                  <c:v>BW</c:v>
                </c:pt>
                <c:pt idx="3">
                  <c:v>HH</c:v>
                </c:pt>
                <c:pt idx="4">
                  <c:v>HE</c:v>
                </c:pt>
                <c:pt idx="5">
                  <c:v>SH</c:v>
                </c:pt>
                <c:pt idx="6">
                  <c:v>RP</c:v>
                </c:pt>
                <c:pt idx="7">
                  <c:v>NI</c:v>
                </c:pt>
                <c:pt idx="8">
                  <c:v>NW</c:v>
                </c:pt>
                <c:pt idx="12">
                  <c:v>HB</c:v>
                </c:pt>
                <c:pt idx="16">
                  <c:v>SL</c:v>
                </c:pt>
                <c:pt idx="19">
                  <c:v>BE</c:v>
                </c:pt>
                <c:pt idx="20">
                  <c:v>BB</c:v>
                </c:pt>
                <c:pt idx="21">
                  <c:v>SN</c:v>
                </c:pt>
                <c:pt idx="23">
                  <c:v>MV</c:v>
                </c:pt>
                <c:pt idx="24">
                  <c:v>TH</c:v>
                </c:pt>
                <c:pt idx="25">
                  <c:v>ST</c:v>
                </c:pt>
              </c:strCache>
            </c:strRef>
          </c:cat>
          <c:val>
            <c:numRef>
              <c:f>'Abb EU-Vergleichsdaten'!$O$291:$O$382</c:f>
              <c:numCache>
                <c:formatCode>General</c:formatCode>
                <c:ptCount val="92"/>
                <c:pt idx="0">
                  <c:v>0</c:v>
                </c:pt>
                <c:pt idx="1">
                  <c:v>142.19652379190751</c:v>
                </c:pt>
                <c:pt idx="2">
                  <c:v>137.5722473352601</c:v>
                </c:pt>
                <c:pt idx="3">
                  <c:v>136.41617297109826</c:v>
                </c:pt>
                <c:pt idx="4">
                  <c:v>130.63582515028901</c:v>
                </c:pt>
                <c:pt idx="5">
                  <c:v>130.0577824682081</c:v>
                </c:pt>
                <c:pt idx="6">
                  <c:v>126.01154369364161</c:v>
                </c:pt>
                <c:pt idx="7">
                  <c:v>123.69940696531791</c:v>
                </c:pt>
                <c:pt idx="8">
                  <c:v>123.69940596531791</c:v>
                </c:pt>
                <c:pt idx="9">
                  <c:v>0</c:v>
                </c:pt>
                <c:pt idx="10">
                  <c:v>0</c:v>
                </c:pt>
                <c:pt idx="11">
                  <c:v>0</c:v>
                </c:pt>
                <c:pt idx="12">
                  <c:v>120.23120287283237</c:v>
                </c:pt>
                <c:pt idx="13">
                  <c:v>0</c:v>
                </c:pt>
                <c:pt idx="14">
                  <c:v>0</c:v>
                </c:pt>
                <c:pt idx="15">
                  <c:v>0</c:v>
                </c:pt>
                <c:pt idx="16">
                  <c:v>118.4970918265896</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numCache>
            </c:numRef>
          </c:val>
          <c:extLst>
            <c:ext xmlns:c16="http://schemas.microsoft.com/office/drawing/2014/chart" uri="{C3380CC4-5D6E-409C-BE32-E72D297353CC}">
              <c16:uniqueId val="{00000001-647B-4858-AF53-EFD3BB933D66}"/>
            </c:ext>
          </c:extLst>
        </c:ser>
        <c:ser>
          <c:idx val="2"/>
          <c:order val="2"/>
          <c:spPr>
            <a:solidFill>
              <a:srgbClr val="FFC000"/>
            </a:solidFill>
            <a:ln>
              <a:noFill/>
            </a:ln>
            <a:effectLst/>
          </c:spPr>
          <c:invertIfNegative val="0"/>
          <c:dPt>
            <c:idx val="19"/>
            <c:invertIfNegative val="0"/>
            <c:bubble3D val="0"/>
            <c:spPr>
              <a:pattFill prst="wdUpDiag">
                <a:fgClr>
                  <a:srgbClr val="FFC000"/>
                </a:fgClr>
                <a:bgClr>
                  <a:schemeClr val="accent1"/>
                </a:bgClr>
              </a:pattFill>
              <a:ln>
                <a:noFill/>
              </a:ln>
              <a:effectLst/>
            </c:spPr>
            <c:extLst>
              <c:ext xmlns:c16="http://schemas.microsoft.com/office/drawing/2014/chart" uri="{C3380CC4-5D6E-409C-BE32-E72D297353CC}">
                <c16:uniqueId val="{00000005-647B-4858-AF53-EFD3BB933D66}"/>
              </c:ext>
            </c:extLst>
          </c:dPt>
          <c:cat>
            <c:strRef>
              <c:f>'Abb EU-Vergleichsdaten'!$M$291:$M$382</c:f>
              <c:strCache>
                <c:ptCount val="26"/>
                <c:pt idx="1">
                  <c:v>BY</c:v>
                </c:pt>
                <c:pt idx="2">
                  <c:v>BW</c:v>
                </c:pt>
                <c:pt idx="3">
                  <c:v>HH</c:v>
                </c:pt>
                <c:pt idx="4">
                  <c:v>HE</c:v>
                </c:pt>
                <c:pt idx="5">
                  <c:v>SH</c:v>
                </c:pt>
                <c:pt idx="6">
                  <c:v>RP</c:v>
                </c:pt>
                <c:pt idx="7">
                  <c:v>NI</c:v>
                </c:pt>
                <c:pt idx="8">
                  <c:v>NW</c:v>
                </c:pt>
                <c:pt idx="12">
                  <c:v>HB</c:v>
                </c:pt>
                <c:pt idx="16">
                  <c:v>SL</c:v>
                </c:pt>
                <c:pt idx="19">
                  <c:v>BE</c:v>
                </c:pt>
                <c:pt idx="20">
                  <c:v>BB</c:v>
                </c:pt>
                <c:pt idx="21">
                  <c:v>SN</c:v>
                </c:pt>
                <c:pt idx="23">
                  <c:v>MV</c:v>
                </c:pt>
                <c:pt idx="24">
                  <c:v>TH</c:v>
                </c:pt>
                <c:pt idx="25">
                  <c:v>ST</c:v>
                </c:pt>
              </c:strCache>
            </c:strRef>
          </c:cat>
          <c:val>
            <c:numRef>
              <c:f>'Abb EU-Vergleichsdaten'!$P$291:$P$382</c:f>
              <c:numCache>
                <c:formatCode>General</c:formatCode>
                <c:ptCount val="9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116.76299678034681</c:v>
                </c:pt>
                <c:pt idx="20">
                  <c:v>116.76299578034681</c:v>
                </c:pt>
                <c:pt idx="21">
                  <c:v>114.45084805202312</c:v>
                </c:pt>
                <c:pt idx="22">
                  <c:v>0</c:v>
                </c:pt>
                <c:pt idx="23">
                  <c:v>112.13871432369943</c:v>
                </c:pt>
                <c:pt idx="24">
                  <c:v>112.13870632369942</c:v>
                </c:pt>
                <c:pt idx="25">
                  <c:v>110.40460427745664</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numCache>
            </c:numRef>
          </c:val>
          <c:extLst>
            <c:ext xmlns:c16="http://schemas.microsoft.com/office/drawing/2014/chart" uri="{C3380CC4-5D6E-409C-BE32-E72D297353CC}">
              <c16:uniqueId val="{00000004-647B-4858-AF53-EFD3BB933D66}"/>
            </c:ext>
          </c:extLst>
        </c:ser>
        <c:dLbls>
          <c:showLegendKey val="0"/>
          <c:showVal val="0"/>
          <c:showCatName val="0"/>
          <c:showSerName val="0"/>
          <c:showPercent val="0"/>
          <c:showBubbleSize val="0"/>
        </c:dLbls>
        <c:gapWidth val="50"/>
        <c:overlap val="100"/>
        <c:axId val="1138366016"/>
        <c:axId val="1138357856"/>
      </c:barChart>
      <c:catAx>
        <c:axId val="113836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500" b="0" i="0" u="none" strike="noStrike" kern="1200" baseline="0">
                <a:solidFill>
                  <a:schemeClr val="tx1">
                    <a:lumMod val="65000"/>
                    <a:lumOff val="35000"/>
                  </a:schemeClr>
                </a:solidFill>
                <a:latin typeface="+mn-lt"/>
                <a:ea typeface="+mn-ea"/>
                <a:cs typeface="+mn-cs"/>
              </a:defRPr>
            </a:pPr>
            <a:endParaRPr lang="de-DE"/>
          </a:p>
        </c:txPr>
        <c:crossAx val="1138357856"/>
        <c:crosses val="autoZero"/>
        <c:auto val="1"/>
        <c:lblAlgn val="ctr"/>
        <c:lblOffset val="100"/>
        <c:noMultiLvlLbl val="0"/>
      </c:catAx>
      <c:valAx>
        <c:axId val="1138357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1383660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EU-Vergleichsdaten'!$H$385</c:f>
          <c:strCache>
            <c:ptCount val="1"/>
            <c:pt idx="0">
              <c:v>BIP (in KKS) je Erwerbstätigenstunde, 2022, EU27=100</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4.8992498221745041E-2"/>
          <c:y val="0.17171296296296296"/>
          <c:w val="0.89897789734277267"/>
          <c:h val="0.70629811898512684"/>
        </c:manualLayout>
      </c:layout>
      <c:barChart>
        <c:barDir val="col"/>
        <c:grouping val="clustered"/>
        <c:varyColors val="0"/>
        <c:ser>
          <c:idx val="0"/>
          <c:order val="0"/>
          <c:spPr>
            <a:solidFill>
              <a:schemeClr val="accent4">
                <a:lumMod val="40000"/>
                <a:lumOff val="60000"/>
              </a:schemeClr>
            </a:solidFill>
            <a:ln>
              <a:noFill/>
            </a:ln>
            <a:effectLst/>
          </c:spPr>
          <c:invertIfNegative val="0"/>
          <c:cat>
            <c:strRef>
              <c:f>'Abb EU-Vergleichsdaten'!$M$387:$M$478</c:f>
              <c:strCache>
                <c:ptCount val="48"/>
                <c:pt idx="3">
                  <c:v>HH</c:v>
                </c:pt>
                <c:pt idx="6">
                  <c:v>BY</c:v>
                </c:pt>
                <c:pt idx="8">
                  <c:v>BW</c:v>
                </c:pt>
                <c:pt idx="10">
                  <c:v>HE</c:v>
                </c:pt>
                <c:pt idx="11">
                  <c:v>RP</c:v>
                </c:pt>
                <c:pt idx="13">
                  <c:v>HB</c:v>
                </c:pt>
                <c:pt idx="15">
                  <c:v>BE</c:v>
                </c:pt>
                <c:pt idx="16">
                  <c:v>NW</c:v>
                </c:pt>
                <c:pt idx="21">
                  <c:v>NI</c:v>
                </c:pt>
                <c:pt idx="24">
                  <c:v>SH</c:v>
                </c:pt>
                <c:pt idx="26">
                  <c:v>SL</c:v>
                </c:pt>
                <c:pt idx="27">
                  <c:v>BB</c:v>
                </c:pt>
                <c:pt idx="36">
                  <c:v>ST</c:v>
                </c:pt>
                <c:pt idx="42">
                  <c:v>MV</c:v>
                </c:pt>
                <c:pt idx="43">
                  <c:v>SN</c:v>
                </c:pt>
                <c:pt idx="47">
                  <c:v>TH</c:v>
                </c:pt>
              </c:strCache>
            </c:strRef>
          </c:cat>
          <c:val>
            <c:numRef>
              <c:f>'Abb EU-Vergleichsdaten'!$N$387:$N$478</c:f>
              <c:numCache>
                <c:formatCode>General</c:formatCode>
                <c:ptCount val="92"/>
                <c:pt idx="0">
                  <c:v>220.67208549668783</c:v>
                </c:pt>
                <c:pt idx="1">
                  <c:v>173.3898318930776</c:v>
                </c:pt>
                <c:pt idx="2">
                  <c:v>166.78135200844164</c:v>
                </c:pt>
                <c:pt idx="3">
                  <c:v>157.77988180629561</c:v>
                </c:pt>
                <c:pt idx="4">
                  <c:v>149.50602708403832</c:v>
                </c:pt>
                <c:pt idx="5">
                  <c:v>139.94227882208079</c:v>
                </c:pt>
                <c:pt idx="6">
                  <c:v>134.96551749575283</c:v>
                </c:pt>
                <c:pt idx="7">
                  <c:v>133.05813763994405</c:v>
                </c:pt>
                <c:pt idx="8">
                  <c:v>132.69529155158304</c:v>
                </c:pt>
                <c:pt idx="9">
                  <c:v>131.82688644030694</c:v>
                </c:pt>
                <c:pt idx="10">
                  <c:v>131.77812357567112</c:v>
                </c:pt>
                <c:pt idx="11">
                  <c:v>124.67839177598411</c:v>
                </c:pt>
                <c:pt idx="12">
                  <c:v>124.2660612654109</c:v>
                </c:pt>
                <c:pt idx="13">
                  <c:v>123.92659192878213</c:v>
                </c:pt>
                <c:pt idx="14">
                  <c:v>121.35889192854785</c:v>
                </c:pt>
                <c:pt idx="15">
                  <c:v>120.44913826265616</c:v>
                </c:pt>
                <c:pt idx="16">
                  <c:v>120.41338407572599</c:v>
                </c:pt>
                <c:pt idx="17">
                  <c:v>120.29809536158042</c:v>
                </c:pt>
                <c:pt idx="18">
                  <c:v>120.00649094428626</c:v>
                </c:pt>
                <c:pt idx="19">
                  <c:v>119.5402619435487</c:v>
                </c:pt>
                <c:pt idx="20">
                  <c:v>119.39825058359638</c:v>
                </c:pt>
                <c:pt idx="21">
                  <c:v>118.60601926556464</c:v>
                </c:pt>
                <c:pt idx="22">
                  <c:v>117.06263949075688</c:v>
                </c:pt>
                <c:pt idx="23">
                  <c:v>115.91780361722979</c:v>
                </c:pt>
                <c:pt idx="24">
                  <c:v>113.31703654956958</c:v>
                </c:pt>
                <c:pt idx="25">
                  <c:v>111.9107579338026</c:v>
                </c:pt>
                <c:pt idx="26">
                  <c:v>110.68465138661352</c:v>
                </c:pt>
                <c:pt idx="27">
                  <c:v>109.60022929144657</c:v>
                </c:pt>
                <c:pt idx="28">
                  <c:v>108.60807333116905</c:v>
                </c:pt>
                <c:pt idx="29">
                  <c:v>108.17373966461257</c:v>
                </c:pt>
                <c:pt idx="30">
                  <c:v>108.0764513107454</c:v>
                </c:pt>
                <c:pt idx="31">
                  <c:v>107.72556349831061</c:v>
                </c:pt>
                <c:pt idx="32">
                  <c:v>107.32749246997263</c:v>
                </c:pt>
                <c:pt idx="33">
                  <c:v>107.28474773934622</c:v>
                </c:pt>
                <c:pt idx="34">
                  <c:v>106.89384298462012</c:v>
                </c:pt>
                <c:pt idx="35">
                  <c:v>106.69385322182727</c:v>
                </c:pt>
                <c:pt idx="36">
                  <c:v>106.23568358076994</c:v>
                </c:pt>
                <c:pt idx="37">
                  <c:v>104.990827228166</c:v>
                </c:pt>
                <c:pt idx="38">
                  <c:v>104.74660711618665</c:v>
                </c:pt>
                <c:pt idx="39">
                  <c:v>103.94539794069705</c:v>
                </c:pt>
                <c:pt idx="40">
                  <c:v>103.74905418039548</c:v>
                </c:pt>
                <c:pt idx="41">
                  <c:v>103.25619589829681</c:v>
                </c:pt>
                <c:pt idx="42">
                  <c:v>101.85251212325525</c:v>
                </c:pt>
                <c:pt idx="43">
                  <c:v>101.47103336281482</c:v>
                </c:pt>
                <c:pt idx="44">
                  <c:v>101.13281241705359</c:v>
                </c:pt>
                <c:pt idx="45">
                  <c:v>100.43945993375517</c:v>
                </c:pt>
                <c:pt idx="46">
                  <c:v>99.990768923876459</c:v>
                </c:pt>
                <c:pt idx="47">
                  <c:v>98.998208034680175</c:v>
                </c:pt>
                <c:pt idx="48">
                  <c:v>98.989883665491888</c:v>
                </c:pt>
                <c:pt idx="49">
                  <c:v>97.778734876800542</c:v>
                </c:pt>
                <c:pt idx="50">
                  <c:v>95.847380210563188</c:v>
                </c:pt>
                <c:pt idx="51">
                  <c:v>95.411090425456408</c:v>
                </c:pt>
                <c:pt idx="52">
                  <c:v>95.365233482845539</c:v>
                </c:pt>
                <c:pt idx="53">
                  <c:v>92.192352618287018</c:v>
                </c:pt>
                <c:pt idx="54">
                  <c:v>92.106458753850788</c:v>
                </c:pt>
                <c:pt idx="55">
                  <c:v>90.449173336184288</c:v>
                </c:pt>
                <c:pt idx="56">
                  <c:v>89.686679103965091</c:v>
                </c:pt>
                <c:pt idx="57">
                  <c:v>86.600705261518826</c:v>
                </c:pt>
                <c:pt idx="58">
                  <c:v>82.982414380587301</c:v>
                </c:pt>
                <c:pt idx="59">
                  <c:v>82.407854663153515</c:v>
                </c:pt>
                <c:pt idx="60">
                  <c:v>82.143212319412797</c:v>
                </c:pt>
                <c:pt idx="61">
                  <c:v>80.875649148225961</c:v>
                </c:pt>
                <c:pt idx="62">
                  <c:v>78.382208425937222</c:v>
                </c:pt>
                <c:pt idx="63">
                  <c:v>78.25327512890064</c:v>
                </c:pt>
                <c:pt idx="64">
                  <c:v>77.964770165861168</c:v>
                </c:pt>
                <c:pt idx="65">
                  <c:v>77.366541076994864</c:v>
                </c:pt>
                <c:pt idx="66">
                  <c:v>76.930177011405362</c:v>
                </c:pt>
                <c:pt idx="67">
                  <c:v>76.606669091699061</c:v>
                </c:pt>
                <c:pt idx="68">
                  <c:v>76.265515422637179</c:v>
                </c:pt>
                <c:pt idx="69">
                  <c:v>71.688775546265646</c:v>
                </c:pt>
                <c:pt idx="70">
                  <c:v>71.632819050408472</c:v>
                </c:pt>
                <c:pt idx="71">
                  <c:v>69.396220021136216</c:v>
                </c:pt>
                <c:pt idx="72">
                  <c:v>66.883299230528081</c:v>
                </c:pt>
                <c:pt idx="73">
                  <c:v>66.526857968984231</c:v>
                </c:pt>
                <c:pt idx="74">
                  <c:v>66.313475135738159</c:v>
                </c:pt>
                <c:pt idx="75">
                  <c:v>66.01292476966988</c:v>
                </c:pt>
                <c:pt idx="76">
                  <c:v>65.363810237575493</c:v>
                </c:pt>
                <c:pt idx="77">
                  <c:v>64.625637425165777</c:v>
                </c:pt>
                <c:pt idx="78">
                  <c:v>63.710347855203892</c:v>
                </c:pt>
                <c:pt idx="79">
                  <c:v>63.683036418012826</c:v>
                </c:pt>
                <c:pt idx="80">
                  <c:v>62.779563021326759</c:v>
                </c:pt>
                <c:pt idx="81">
                  <c:v>59.541121776675503</c:v>
                </c:pt>
                <c:pt idx="82">
                  <c:v>59.451059284423508</c:v>
                </c:pt>
                <c:pt idx="83">
                  <c:v>57.515823407795168</c:v>
                </c:pt>
                <c:pt idx="84">
                  <c:v>55.954310985058441</c:v>
                </c:pt>
                <c:pt idx="85">
                  <c:v>55.391659172551201</c:v>
                </c:pt>
                <c:pt idx="86">
                  <c:v>48.720320573298977</c:v>
                </c:pt>
                <c:pt idx="87">
                  <c:v>47.821956858751598</c:v>
                </c:pt>
                <c:pt idx="88">
                  <c:v>47.167587088917657</c:v>
                </c:pt>
                <c:pt idx="89">
                  <c:v>46.992088579009859</c:v>
                </c:pt>
                <c:pt idx="90">
                  <c:v>44.17959044409551</c:v>
                </c:pt>
                <c:pt idx="91">
                  <c:v>43.07197885060706</c:v>
                </c:pt>
              </c:numCache>
            </c:numRef>
          </c:val>
          <c:extLst>
            <c:ext xmlns:c16="http://schemas.microsoft.com/office/drawing/2014/chart" uri="{C3380CC4-5D6E-409C-BE32-E72D297353CC}">
              <c16:uniqueId val="{00000000-76E8-4D51-9387-088EAE5F0337}"/>
            </c:ext>
          </c:extLst>
        </c:ser>
        <c:ser>
          <c:idx val="1"/>
          <c:order val="1"/>
          <c:spPr>
            <a:solidFill>
              <a:schemeClr val="accent1"/>
            </a:solidFill>
            <a:ln>
              <a:noFill/>
            </a:ln>
            <a:effectLst/>
          </c:spPr>
          <c:invertIfNegative val="0"/>
          <c:cat>
            <c:strRef>
              <c:f>'Abb EU-Vergleichsdaten'!$M$387:$M$478</c:f>
              <c:strCache>
                <c:ptCount val="48"/>
                <c:pt idx="3">
                  <c:v>HH</c:v>
                </c:pt>
                <c:pt idx="6">
                  <c:v>BY</c:v>
                </c:pt>
                <c:pt idx="8">
                  <c:v>BW</c:v>
                </c:pt>
                <c:pt idx="10">
                  <c:v>HE</c:v>
                </c:pt>
                <c:pt idx="11">
                  <c:v>RP</c:v>
                </c:pt>
                <c:pt idx="13">
                  <c:v>HB</c:v>
                </c:pt>
                <c:pt idx="15">
                  <c:v>BE</c:v>
                </c:pt>
                <c:pt idx="16">
                  <c:v>NW</c:v>
                </c:pt>
                <c:pt idx="21">
                  <c:v>NI</c:v>
                </c:pt>
                <c:pt idx="24">
                  <c:v>SH</c:v>
                </c:pt>
                <c:pt idx="26">
                  <c:v>SL</c:v>
                </c:pt>
                <c:pt idx="27">
                  <c:v>BB</c:v>
                </c:pt>
                <c:pt idx="36">
                  <c:v>ST</c:v>
                </c:pt>
                <c:pt idx="42">
                  <c:v>MV</c:v>
                </c:pt>
                <c:pt idx="43">
                  <c:v>SN</c:v>
                </c:pt>
                <c:pt idx="47">
                  <c:v>TH</c:v>
                </c:pt>
              </c:strCache>
            </c:strRef>
          </c:cat>
          <c:val>
            <c:numRef>
              <c:f>'Abb EU-Vergleichsdaten'!$O$387:$O$478</c:f>
              <c:numCache>
                <c:formatCode>General</c:formatCode>
                <c:ptCount val="92"/>
                <c:pt idx="0">
                  <c:v>0</c:v>
                </c:pt>
                <c:pt idx="1">
                  <c:v>0</c:v>
                </c:pt>
                <c:pt idx="2">
                  <c:v>0</c:v>
                </c:pt>
                <c:pt idx="3">
                  <c:v>157.77988180629561</c:v>
                </c:pt>
                <c:pt idx="4">
                  <c:v>0</c:v>
                </c:pt>
                <c:pt idx="5">
                  <c:v>0</c:v>
                </c:pt>
                <c:pt idx="6">
                  <c:v>134.96551749575283</c:v>
                </c:pt>
                <c:pt idx="7">
                  <c:v>0</c:v>
                </c:pt>
                <c:pt idx="8">
                  <c:v>132.69529155158304</c:v>
                </c:pt>
                <c:pt idx="9">
                  <c:v>0</c:v>
                </c:pt>
                <c:pt idx="10">
                  <c:v>131.77812357567112</c:v>
                </c:pt>
                <c:pt idx="11">
                  <c:v>124.67839177598411</c:v>
                </c:pt>
                <c:pt idx="12">
                  <c:v>0</c:v>
                </c:pt>
                <c:pt idx="13">
                  <c:v>123.92659192878213</c:v>
                </c:pt>
                <c:pt idx="14">
                  <c:v>0</c:v>
                </c:pt>
                <c:pt idx="15">
                  <c:v>0</c:v>
                </c:pt>
                <c:pt idx="16">
                  <c:v>120.41338407572599</c:v>
                </c:pt>
                <c:pt idx="17">
                  <c:v>0</c:v>
                </c:pt>
                <c:pt idx="18">
                  <c:v>0</c:v>
                </c:pt>
                <c:pt idx="19">
                  <c:v>0</c:v>
                </c:pt>
                <c:pt idx="20">
                  <c:v>0</c:v>
                </c:pt>
                <c:pt idx="21">
                  <c:v>118.60601926556464</c:v>
                </c:pt>
                <c:pt idx="22">
                  <c:v>0</c:v>
                </c:pt>
                <c:pt idx="23">
                  <c:v>0</c:v>
                </c:pt>
                <c:pt idx="24">
                  <c:v>113.31703654956958</c:v>
                </c:pt>
                <c:pt idx="25">
                  <c:v>0</c:v>
                </c:pt>
                <c:pt idx="26">
                  <c:v>110.68465138661352</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numCache>
            </c:numRef>
          </c:val>
          <c:extLst>
            <c:ext xmlns:c16="http://schemas.microsoft.com/office/drawing/2014/chart" uri="{C3380CC4-5D6E-409C-BE32-E72D297353CC}">
              <c16:uniqueId val="{00000001-76E8-4D51-9387-088EAE5F0337}"/>
            </c:ext>
          </c:extLst>
        </c:ser>
        <c:ser>
          <c:idx val="2"/>
          <c:order val="2"/>
          <c:spPr>
            <a:solidFill>
              <a:srgbClr val="FFC000"/>
            </a:solidFill>
            <a:ln>
              <a:noFill/>
            </a:ln>
            <a:effectLst/>
          </c:spPr>
          <c:invertIfNegative val="0"/>
          <c:dPt>
            <c:idx val="15"/>
            <c:invertIfNegative val="0"/>
            <c:bubble3D val="0"/>
            <c:spPr>
              <a:pattFill prst="wdUpDiag">
                <a:fgClr>
                  <a:srgbClr val="FFC000"/>
                </a:fgClr>
                <a:bgClr>
                  <a:schemeClr val="accent1"/>
                </a:bgClr>
              </a:pattFill>
              <a:ln>
                <a:noFill/>
              </a:ln>
              <a:effectLst/>
            </c:spPr>
            <c:extLst>
              <c:ext xmlns:c16="http://schemas.microsoft.com/office/drawing/2014/chart" uri="{C3380CC4-5D6E-409C-BE32-E72D297353CC}">
                <c16:uniqueId val="{00000005-76E8-4D51-9387-088EAE5F0337}"/>
              </c:ext>
            </c:extLst>
          </c:dPt>
          <c:cat>
            <c:strRef>
              <c:f>'Abb EU-Vergleichsdaten'!$M$387:$M$478</c:f>
              <c:strCache>
                <c:ptCount val="48"/>
                <c:pt idx="3">
                  <c:v>HH</c:v>
                </c:pt>
                <c:pt idx="6">
                  <c:v>BY</c:v>
                </c:pt>
                <c:pt idx="8">
                  <c:v>BW</c:v>
                </c:pt>
                <c:pt idx="10">
                  <c:v>HE</c:v>
                </c:pt>
                <c:pt idx="11">
                  <c:v>RP</c:v>
                </c:pt>
                <c:pt idx="13">
                  <c:v>HB</c:v>
                </c:pt>
                <c:pt idx="15">
                  <c:v>BE</c:v>
                </c:pt>
                <c:pt idx="16">
                  <c:v>NW</c:v>
                </c:pt>
                <c:pt idx="21">
                  <c:v>NI</c:v>
                </c:pt>
                <c:pt idx="24">
                  <c:v>SH</c:v>
                </c:pt>
                <c:pt idx="26">
                  <c:v>SL</c:v>
                </c:pt>
                <c:pt idx="27">
                  <c:v>BB</c:v>
                </c:pt>
                <c:pt idx="36">
                  <c:v>ST</c:v>
                </c:pt>
                <c:pt idx="42">
                  <c:v>MV</c:v>
                </c:pt>
                <c:pt idx="43">
                  <c:v>SN</c:v>
                </c:pt>
                <c:pt idx="47">
                  <c:v>TH</c:v>
                </c:pt>
              </c:strCache>
            </c:strRef>
          </c:cat>
          <c:val>
            <c:numRef>
              <c:f>'Abb EU-Vergleichsdaten'!$P$387:$P$478</c:f>
              <c:numCache>
                <c:formatCode>General</c:formatCode>
                <c:ptCount val="9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120.44913826265616</c:v>
                </c:pt>
                <c:pt idx="16">
                  <c:v>0</c:v>
                </c:pt>
                <c:pt idx="17">
                  <c:v>0</c:v>
                </c:pt>
                <c:pt idx="18">
                  <c:v>0</c:v>
                </c:pt>
                <c:pt idx="19">
                  <c:v>0</c:v>
                </c:pt>
                <c:pt idx="20">
                  <c:v>0</c:v>
                </c:pt>
                <c:pt idx="21">
                  <c:v>0</c:v>
                </c:pt>
                <c:pt idx="22">
                  <c:v>0</c:v>
                </c:pt>
                <c:pt idx="23">
                  <c:v>0</c:v>
                </c:pt>
                <c:pt idx="24">
                  <c:v>0</c:v>
                </c:pt>
                <c:pt idx="25">
                  <c:v>0</c:v>
                </c:pt>
                <c:pt idx="26">
                  <c:v>0</c:v>
                </c:pt>
                <c:pt idx="27">
                  <c:v>109.60022929144657</c:v>
                </c:pt>
                <c:pt idx="28">
                  <c:v>0</c:v>
                </c:pt>
                <c:pt idx="29">
                  <c:v>0</c:v>
                </c:pt>
                <c:pt idx="30">
                  <c:v>0</c:v>
                </c:pt>
                <c:pt idx="31">
                  <c:v>0</c:v>
                </c:pt>
                <c:pt idx="32">
                  <c:v>0</c:v>
                </c:pt>
                <c:pt idx="33">
                  <c:v>0</c:v>
                </c:pt>
                <c:pt idx="34">
                  <c:v>0</c:v>
                </c:pt>
                <c:pt idx="35">
                  <c:v>0</c:v>
                </c:pt>
                <c:pt idx="36">
                  <c:v>106.23568358076994</c:v>
                </c:pt>
                <c:pt idx="37">
                  <c:v>0</c:v>
                </c:pt>
                <c:pt idx="38">
                  <c:v>0</c:v>
                </c:pt>
                <c:pt idx="39">
                  <c:v>0</c:v>
                </c:pt>
                <c:pt idx="40">
                  <c:v>0</c:v>
                </c:pt>
                <c:pt idx="41">
                  <c:v>0</c:v>
                </c:pt>
                <c:pt idx="42">
                  <c:v>101.85251212325525</c:v>
                </c:pt>
                <c:pt idx="43">
                  <c:v>101.47103336281482</c:v>
                </c:pt>
                <c:pt idx="44">
                  <c:v>0</c:v>
                </c:pt>
                <c:pt idx="45">
                  <c:v>0</c:v>
                </c:pt>
                <c:pt idx="46">
                  <c:v>0</c:v>
                </c:pt>
                <c:pt idx="47">
                  <c:v>98.998208034680175</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numCache>
            </c:numRef>
          </c:val>
          <c:extLst>
            <c:ext xmlns:c16="http://schemas.microsoft.com/office/drawing/2014/chart" uri="{C3380CC4-5D6E-409C-BE32-E72D297353CC}">
              <c16:uniqueId val="{00000004-76E8-4D51-9387-088EAE5F0337}"/>
            </c:ext>
          </c:extLst>
        </c:ser>
        <c:dLbls>
          <c:showLegendKey val="0"/>
          <c:showVal val="0"/>
          <c:showCatName val="0"/>
          <c:showSerName val="0"/>
          <c:showPercent val="0"/>
          <c:showBubbleSize val="0"/>
        </c:dLbls>
        <c:gapWidth val="50"/>
        <c:overlap val="100"/>
        <c:axId val="1138366016"/>
        <c:axId val="1138357856"/>
      </c:barChart>
      <c:catAx>
        <c:axId val="113836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500" b="0" i="0" u="none" strike="noStrike" kern="1200" baseline="0">
                <a:solidFill>
                  <a:schemeClr val="tx1">
                    <a:lumMod val="65000"/>
                    <a:lumOff val="35000"/>
                  </a:schemeClr>
                </a:solidFill>
                <a:latin typeface="+mn-lt"/>
                <a:ea typeface="+mn-ea"/>
                <a:cs typeface="+mn-cs"/>
              </a:defRPr>
            </a:pPr>
            <a:endParaRPr lang="de-DE"/>
          </a:p>
        </c:txPr>
        <c:crossAx val="1138357856"/>
        <c:crosses val="autoZero"/>
        <c:auto val="1"/>
        <c:lblAlgn val="ctr"/>
        <c:lblOffset val="100"/>
        <c:noMultiLvlLbl val="0"/>
      </c:catAx>
      <c:valAx>
        <c:axId val="1138357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1383660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EU-Vergleichsdaten'!$H$481</c:f>
          <c:strCache>
            <c:ptCount val="1"/>
            <c:pt idx="0">
              <c:v>Arbeitslosenquote 20-64 Jahre, 2022, EU27=100</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4.8992498221745041E-2"/>
          <c:y val="0.17171296296296296"/>
          <c:w val="0.89897789734277267"/>
          <c:h val="0.70629811898512684"/>
        </c:manualLayout>
      </c:layout>
      <c:barChart>
        <c:barDir val="col"/>
        <c:grouping val="clustered"/>
        <c:varyColors val="0"/>
        <c:ser>
          <c:idx val="0"/>
          <c:order val="0"/>
          <c:spPr>
            <a:solidFill>
              <a:schemeClr val="accent4">
                <a:lumMod val="40000"/>
                <a:lumOff val="60000"/>
              </a:schemeClr>
            </a:solidFill>
            <a:ln>
              <a:noFill/>
            </a:ln>
            <a:effectLst/>
          </c:spPr>
          <c:invertIfNegative val="0"/>
          <c:cat>
            <c:strRef>
              <c:f>'Abb EU-Vergleichsdaten'!$M$483:$M$573</c:f>
              <c:strCache>
                <c:ptCount val="43"/>
                <c:pt idx="0">
                  <c:v>BY</c:v>
                </c:pt>
                <c:pt idx="8">
                  <c:v>BW</c:v>
                </c:pt>
                <c:pt idx="9">
                  <c:v>NI</c:v>
                </c:pt>
                <c:pt idx="11">
                  <c:v>HE</c:v>
                </c:pt>
                <c:pt idx="16">
                  <c:v>TH</c:v>
                </c:pt>
                <c:pt idx="17">
                  <c:v>SH</c:v>
                </c:pt>
                <c:pt idx="18">
                  <c:v>RP</c:v>
                </c:pt>
                <c:pt idx="19">
                  <c:v>BB</c:v>
                </c:pt>
                <c:pt idx="24">
                  <c:v>SL</c:v>
                </c:pt>
                <c:pt idx="25">
                  <c:v>NW</c:v>
                </c:pt>
                <c:pt idx="28">
                  <c:v>SN</c:v>
                </c:pt>
                <c:pt idx="30">
                  <c:v>ST</c:v>
                </c:pt>
                <c:pt idx="34">
                  <c:v>HH</c:v>
                </c:pt>
                <c:pt idx="36">
                  <c:v>HB</c:v>
                </c:pt>
                <c:pt idx="37">
                  <c:v>MV</c:v>
                </c:pt>
                <c:pt idx="42">
                  <c:v>BE</c:v>
                </c:pt>
              </c:strCache>
            </c:strRef>
          </c:cat>
          <c:val>
            <c:numRef>
              <c:f>'Abb EU-Vergleichsdaten'!$N$483:$N$573</c:f>
              <c:numCache>
                <c:formatCode>General</c:formatCode>
                <c:ptCount val="91"/>
                <c:pt idx="0">
                  <c:v>2.0999920000000003</c:v>
                </c:pt>
                <c:pt idx="1">
                  <c:v>2.2999149999999999</c:v>
                </c:pt>
                <c:pt idx="2">
                  <c:v>2.3999199999999998</c:v>
                </c:pt>
                <c:pt idx="3">
                  <c:v>2.399921</c:v>
                </c:pt>
                <c:pt idx="4">
                  <c:v>2.4999709999999999</c:v>
                </c:pt>
                <c:pt idx="5">
                  <c:v>2.5999180000000002</c:v>
                </c:pt>
                <c:pt idx="6">
                  <c:v>2.5999250000000003</c:v>
                </c:pt>
                <c:pt idx="7">
                  <c:v>2.5999319999999999</c:v>
                </c:pt>
                <c:pt idx="8">
                  <c:v>2.599993</c:v>
                </c:pt>
                <c:pt idx="9">
                  <c:v>2.6999850000000003</c:v>
                </c:pt>
                <c:pt idx="10">
                  <c:v>2.7999269999999998</c:v>
                </c:pt>
                <c:pt idx="11">
                  <c:v>2.7999869999999998</c:v>
                </c:pt>
                <c:pt idx="12">
                  <c:v>2.8999189999999997</c:v>
                </c:pt>
                <c:pt idx="13">
                  <c:v>2.9999220000000002</c:v>
                </c:pt>
                <c:pt idx="14">
                  <c:v>2.9999259999999999</c:v>
                </c:pt>
                <c:pt idx="15">
                  <c:v>2.9999750000000001</c:v>
                </c:pt>
                <c:pt idx="16">
                  <c:v>2.999978</c:v>
                </c:pt>
                <c:pt idx="17">
                  <c:v>2.9999790000000002</c:v>
                </c:pt>
                <c:pt idx="18">
                  <c:v>2.9999829999999998</c:v>
                </c:pt>
                <c:pt idx="19">
                  <c:v>3.09999</c:v>
                </c:pt>
                <c:pt idx="20">
                  <c:v>3.1999280000000003</c:v>
                </c:pt>
                <c:pt idx="21">
                  <c:v>3.199929</c:v>
                </c:pt>
                <c:pt idx="22">
                  <c:v>3.2999309999999999</c:v>
                </c:pt>
                <c:pt idx="23">
                  <c:v>3.2999719999999999</c:v>
                </c:pt>
                <c:pt idx="24">
                  <c:v>3.299982</c:v>
                </c:pt>
                <c:pt idx="25">
                  <c:v>3.2999839999999998</c:v>
                </c:pt>
                <c:pt idx="26">
                  <c:v>3.3999069999999998</c:v>
                </c:pt>
                <c:pt idx="27">
                  <c:v>3.3999109999999999</c:v>
                </c:pt>
                <c:pt idx="28">
                  <c:v>3.3999809999999999</c:v>
                </c:pt>
                <c:pt idx="29">
                  <c:v>3.5999159999999999</c:v>
                </c:pt>
                <c:pt idx="30">
                  <c:v>3.59998</c:v>
                </c:pt>
                <c:pt idx="31">
                  <c:v>3.8999169999999999</c:v>
                </c:pt>
                <c:pt idx="32">
                  <c:v>3.8999679999999999</c:v>
                </c:pt>
                <c:pt idx="33">
                  <c:v>4.0999229999999995</c:v>
                </c:pt>
                <c:pt idx="34">
                  <c:v>4.0999879999999997</c:v>
                </c:pt>
                <c:pt idx="35">
                  <c:v>4.299938</c:v>
                </c:pt>
                <c:pt idx="36">
                  <c:v>4.2999890000000001</c:v>
                </c:pt>
                <c:pt idx="37">
                  <c:v>4.3999860000000002</c:v>
                </c:pt>
                <c:pt idx="38">
                  <c:v>4.599933</c:v>
                </c:pt>
                <c:pt idx="39">
                  <c:v>4.5999409999999994</c:v>
                </c:pt>
                <c:pt idx="40">
                  <c:v>4.6999700000000004</c:v>
                </c:pt>
                <c:pt idx="41">
                  <c:v>4.8999090000000001</c:v>
                </c:pt>
                <c:pt idx="42">
                  <c:v>4.9999909999999996</c:v>
                </c:pt>
                <c:pt idx="43">
                  <c:v>5.0999489999999996</c:v>
                </c:pt>
                <c:pt idx="44">
                  <c:v>5.1999550000000001</c:v>
                </c:pt>
                <c:pt idx="45">
                  <c:v>5.3999010000000007</c:v>
                </c:pt>
                <c:pt idx="46">
                  <c:v>5.3999730000000001</c:v>
                </c:pt>
                <c:pt idx="47">
                  <c:v>5.5999499999999998</c:v>
                </c:pt>
                <c:pt idx="48">
                  <c:v>5.6999060000000004</c:v>
                </c:pt>
                <c:pt idx="49">
                  <c:v>5.6999300000000002</c:v>
                </c:pt>
                <c:pt idx="50">
                  <c:v>5.6999440000000003</c:v>
                </c:pt>
                <c:pt idx="51">
                  <c:v>5.7999359999999998</c:v>
                </c:pt>
                <c:pt idx="52">
                  <c:v>5.7999419999999997</c:v>
                </c:pt>
                <c:pt idx="53">
                  <c:v>5.8999120000000005</c:v>
                </c:pt>
                <c:pt idx="54">
                  <c:v>5.899953</c:v>
                </c:pt>
                <c:pt idx="55">
                  <c:v>5.9999079999999996</c:v>
                </c:pt>
                <c:pt idx="56">
                  <c:v>6.0999459999999992</c:v>
                </c:pt>
                <c:pt idx="57">
                  <c:v>6.0999539999999994</c:v>
                </c:pt>
                <c:pt idx="58">
                  <c:v>6.1999370000000003</c:v>
                </c:pt>
                <c:pt idx="59">
                  <c:v>6.1999690000000003</c:v>
                </c:pt>
                <c:pt idx="60">
                  <c:v>6.2999510000000001</c:v>
                </c:pt>
                <c:pt idx="61">
                  <c:v>6.3999130000000006</c:v>
                </c:pt>
                <c:pt idx="62">
                  <c:v>6.3999140000000008</c:v>
                </c:pt>
                <c:pt idx="63">
                  <c:v>6.5999029999999994</c:v>
                </c:pt>
                <c:pt idx="64">
                  <c:v>6.5999049999999997</c:v>
                </c:pt>
                <c:pt idx="65">
                  <c:v>6.6999240000000002</c:v>
                </c:pt>
                <c:pt idx="66">
                  <c:v>6.699935</c:v>
                </c:pt>
                <c:pt idx="67">
                  <c:v>6.6999450000000005</c:v>
                </c:pt>
                <c:pt idx="68">
                  <c:v>6.7999099999999997</c:v>
                </c:pt>
                <c:pt idx="69">
                  <c:v>6.7999479999999997</c:v>
                </c:pt>
                <c:pt idx="70">
                  <c:v>6.899902</c:v>
                </c:pt>
                <c:pt idx="71">
                  <c:v>6.9999339999999997</c:v>
                </c:pt>
                <c:pt idx="72">
                  <c:v>7.2999469999999995</c:v>
                </c:pt>
                <c:pt idx="73">
                  <c:v>7.3999560000000004</c:v>
                </c:pt>
                <c:pt idx="74">
                  <c:v>7.8999740000000003</c:v>
                </c:pt>
                <c:pt idx="75">
                  <c:v>8.1999619999999993</c:v>
                </c:pt>
                <c:pt idx="76">
                  <c:v>8.9999520000000004</c:v>
                </c:pt>
                <c:pt idx="77">
                  <c:v>9.2999670000000005</c:v>
                </c:pt>
                <c:pt idx="78">
                  <c:v>9.5999660000000002</c:v>
                </c:pt>
                <c:pt idx="79">
                  <c:v>9.6999610000000001</c:v>
                </c:pt>
                <c:pt idx="80">
                  <c:v>9.8999629999999996</c:v>
                </c:pt>
                <c:pt idx="81">
                  <c:v>10.299959000000001</c:v>
                </c:pt>
                <c:pt idx="82">
                  <c:v>10.399976000000001</c:v>
                </c:pt>
                <c:pt idx="83">
                  <c:v>10.999964</c:v>
                </c:pt>
                <c:pt idx="84">
                  <c:v>12.29996</c:v>
                </c:pt>
                <c:pt idx="85">
                  <c:v>13.699964999999999</c:v>
                </c:pt>
                <c:pt idx="86">
                  <c:v>13.899940000000001</c:v>
                </c:pt>
                <c:pt idx="87">
                  <c:v>14.099938999999999</c:v>
                </c:pt>
                <c:pt idx="88">
                  <c:v>15.899957000000001</c:v>
                </c:pt>
                <c:pt idx="89">
                  <c:v>16.299942999999999</c:v>
                </c:pt>
                <c:pt idx="90">
                  <c:v>17.099958000000001</c:v>
                </c:pt>
              </c:numCache>
            </c:numRef>
          </c:val>
          <c:extLst>
            <c:ext xmlns:c16="http://schemas.microsoft.com/office/drawing/2014/chart" uri="{C3380CC4-5D6E-409C-BE32-E72D297353CC}">
              <c16:uniqueId val="{00000000-7701-4601-BBFC-4B51D8DC7B97}"/>
            </c:ext>
          </c:extLst>
        </c:ser>
        <c:ser>
          <c:idx val="1"/>
          <c:order val="1"/>
          <c:spPr>
            <a:solidFill>
              <a:schemeClr val="accent1"/>
            </a:solidFill>
            <a:ln>
              <a:noFill/>
            </a:ln>
            <a:effectLst/>
          </c:spPr>
          <c:invertIfNegative val="0"/>
          <c:cat>
            <c:strRef>
              <c:f>'Abb EU-Vergleichsdaten'!$M$483:$M$573</c:f>
              <c:strCache>
                <c:ptCount val="43"/>
                <c:pt idx="0">
                  <c:v>BY</c:v>
                </c:pt>
                <c:pt idx="8">
                  <c:v>BW</c:v>
                </c:pt>
                <c:pt idx="9">
                  <c:v>NI</c:v>
                </c:pt>
                <c:pt idx="11">
                  <c:v>HE</c:v>
                </c:pt>
                <c:pt idx="16">
                  <c:v>TH</c:v>
                </c:pt>
                <c:pt idx="17">
                  <c:v>SH</c:v>
                </c:pt>
                <c:pt idx="18">
                  <c:v>RP</c:v>
                </c:pt>
                <c:pt idx="19">
                  <c:v>BB</c:v>
                </c:pt>
                <c:pt idx="24">
                  <c:v>SL</c:v>
                </c:pt>
                <c:pt idx="25">
                  <c:v>NW</c:v>
                </c:pt>
                <c:pt idx="28">
                  <c:v>SN</c:v>
                </c:pt>
                <c:pt idx="30">
                  <c:v>ST</c:v>
                </c:pt>
                <c:pt idx="34">
                  <c:v>HH</c:v>
                </c:pt>
                <c:pt idx="36">
                  <c:v>HB</c:v>
                </c:pt>
                <c:pt idx="37">
                  <c:v>MV</c:v>
                </c:pt>
                <c:pt idx="42">
                  <c:v>BE</c:v>
                </c:pt>
              </c:strCache>
            </c:strRef>
          </c:cat>
          <c:val>
            <c:numRef>
              <c:f>'Abb EU-Vergleichsdaten'!$O$483:$O$573</c:f>
              <c:numCache>
                <c:formatCode>General</c:formatCode>
                <c:ptCount val="91"/>
                <c:pt idx="0">
                  <c:v>2.0999920000000003</c:v>
                </c:pt>
                <c:pt idx="1">
                  <c:v>0</c:v>
                </c:pt>
                <c:pt idx="2">
                  <c:v>0</c:v>
                </c:pt>
                <c:pt idx="3">
                  <c:v>0</c:v>
                </c:pt>
                <c:pt idx="4">
                  <c:v>0</c:v>
                </c:pt>
                <c:pt idx="5">
                  <c:v>0</c:v>
                </c:pt>
                <c:pt idx="6">
                  <c:v>0</c:v>
                </c:pt>
                <c:pt idx="7">
                  <c:v>0</c:v>
                </c:pt>
                <c:pt idx="8">
                  <c:v>2.599993</c:v>
                </c:pt>
                <c:pt idx="9">
                  <c:v>2.6999850000000003</c:v>
                </c:pt>
                <c:pt idx="10">
                  <c:v>0</c:v>
                </c:pt>
                <c:pt idx="11">
                  <c:v>2.7999869999999998</c:v>
                </c:pt>
                <c:pt idx="12">
                  <c:v>0</c:v>
                </c:pt>
                <c:pt idx="13">
                  <c:v>0</c:v>
                </c:pt>
                <c:pt idx="14">
                  <c:v>0</c:v>
                </c:pt>
                <c:pt idx="15">
                  <c:v>0</c:v>
                </c:pt>
                <c:pt idx="16">
                  <c:v>0</c:v>
                </c:pt>
                <c:pt idx="17">
                  <c:v>2.9999790000000002</c:v>
                </c:pt>
                <c:pt idx="18">
                  <c:v>2.9999829999999998</c:v>
                </c:pt>
                <c:pt idx="19">
                  <c:v>0</c:v>
                </c:pt>
                <c:pt idx="20">
                  <c:v>0</c:v>
                </c:pt>
                <c:pt idx="21">
                  <c:v>0</c:v>
                </c:pt>
                <c:pt idx="22">
                  <c:v>0</c:v>
                </c:pt>
                <c:pt idx="23">
                  <c:v>0</c:v>
                </c:pt>
                <c:pt idx="24">
                  <c:v>3.299982</c:v>
                </c:pt>
                <c:pt idx="25">
                  <c:v>3.2999839999999998</c:v>
                </c:pt>
                <c:pt idx="26">
                  <c:v>0</c:v>
                </c:pt>
                <c:pt idx="27">
                  <c:v>0</c:v>
                </c:pt>
                <c:pt idx="28">
                  <c:v>0</c:v>
                </c:pt>
                <c:pt idx="29">
                  <c:v>0</c:v>
                </c:pt>
                <c:pt idx="30">
                  <c:v>0</c:v>
                </c:pt>
                <c:pt idx="31">
                  <c:v>0</c:v>
                </c:pt>
                <c:pt idx="32">
                  <c:v>0</c:v>
                </c:pt>
                <c:pt idx="33">
                  <c:v>0</c:v>
                </c:pt>
                <c:pt idx="34">
                  <c:v>4.0999879999999997</c:v>
                </c:pt>
                <c:pt idx="35">
                  <c:v>0</c:v>
                </c:pt>
                <c:pt idx="36">
                  <c:v>4.2999890000000001</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extLst>
            <c:ext xmlns:c16="http://schemas.microsoft.com/office/drawing/2014/chart" uri="{C3380CC4-5D6E-409C-BE32-E72D297353CC}">
              <c16:uniqueId val="{00000001-7701-4601-BBFC-4B51D8DC7B97}"/>
            </c:ext>
          </c:extLst>
        </c:ser>
        <c:ser>
          <c:idx val="2"/>
          <c:order val="2"/>
          <c:spPr>
            <a:solidFill>
              <a:srgbClr val="FFC000"/>
            </a:solidFill>
            <a:ln>
              <a:noFill/>
            </a:ln>
            <a:effectLst/>
          </c:spPr>
          <c:invertIfNegative val="0"/>
          <c:dPt>
            <c:idx val="42"/>
            <c:invertIfNegative val="0"/>
            <c:bubble3D val="0"/>
            <c:spPr>
              <a:pattFill prst="wdUpDiag">
                <a:fgClr>
                  <a:srgbClr val="FFC000"/>
                </a:fgClr>
                <a:bgClr>
                  <a:schemeClr val="accent1"/>
                </a:bgClr>
              </a:pattFill>
              <a:ln>
                <a:noFill/>
              </a:ln>
              <a:effectLst/>
            </c:spPr>
            <c:extLst>
              <c:ext xmlns:c16="http://schemas.microsoft.com/office/drawing/2014/chart" uri="{C3380CC4-5D6E-409C-BE32-E72D297353CC}">
                <c16:uniqueId val="{00000005-7701-4601-BBFC-4B51D8DC7B97}"/>
              </c:ext>
            </c:extLst>
          </c:dPt>
          <c:cat>
            <c:strRef>
              <c:f>'Abb EU-Vergleichsdaten'!$M$483:$M$573</c:f>
              <c:strCache>
                <c:ptCount val="43"/>
                <c:pt idx="0">
                  <c:v>BY</c:v>
                </c:pt>
                <c:pt idx="8">
                  <c:v>BW</c:v>
                </c:pt>
                <c:pt idx="9">
                  <c:v>NI</c:v>
                </c:pt>
                <c:pt idx="11">
                  <c:v>HE</c:v>
                </c:pt>
                <c:pt idx="16">
                  <c:v>TH</c:v>
                </c:pt>
                <c:pt idx="17">
                  <c:v>SH</c:v>
                </c:pt>
                <c:pt idx="18">
                  <c:v>RP</c:v>
                </c:pt>
                <c:pt idx="19">
                  <c:v>BB</c:v>
                </c:pt>
                <c:pt idx="24">
                  <c:v>SL</c:v>
                </c:pt>
                <c:pt idx="25">
                  <c:v>NW</c:v>
                </c:pt>
                <c:pt idx="28">
                  <c:v>SN</c:v>
                </c:pt>
                <c:pt idx="30">
                  <c:v>ST</c:v>
                </c:pt>
                <c:pt idx="34">
                  <c:v>HH</c:v>
                </c:pt>
                <c:pt idx="36">
                  <c:v>HB</c:v>
                </c:pt>
                <c:pt idx="37">
                  <c:v>MV</c:v>
                </c:pt>
                <c:pt idx="42">
                  <c:v>BE</c:v>
                </c:pt>
              </c:strCache>
            </c:strRef>
          </c:cat>
          <c:val>
            <c:numRef>
              <c:f>'Abb EU-Vergleichsdaten'!$P$483:$P$573</c:f>
              <c:numCache>
                <c:formatCode>General</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2.999978</c:v>
                </c:pt>
                <c:pt idx="17">
                  <c:v>0</c:v>
                </c:pt>
                <c:pt idx="18">
                  <c:v>0</c:v>
                </c:pt>
                <c:pt idx="19">
                  <c:v>3.09999</c:v>
                </c:pt>
                <c:pt idx="20">
                  <c:v>0</c:v>
                </c:pt>
                <c:pt idx="21">
                  <c:v>0</c:v>
                </c:pt>
                <c:pt idx="22">
                  <c:v>0</c:v>
                </c:pt>
                <c:pt idx="23">
                  <c:v>0</c:v>
                </c:pt>
                <c:pt idx="24">
                  <c:v>0</c:v>
                </c:pt>
                <c:pt idx="25">
                  <c:v>0</c:v>
                </c:pt>
                <c:pt idx="26">
                  <c:v>0</c:v>
                </c:pt>
                <c:pt idx="27">
                  <c:v>0</c:v>
                </c:pt>
                <c:pt idx="28">
                  <c:v>3.3999809999999999</c:v>
                </c:pt>
                <c:pt idx="29">
                  <c:v>0</c:v>
                </c:pt>
                <c:pt idx="30">
                  <c:v>3.59998</c:v>
                </c:pt>
                <c:pt idx="31">
                  <c:v>0</c:v>
                </c:pt>
                <c:pt idx="32">
                  <c:v>0</c:v>
                </c:pt>
                <c:pt idx="33">
                  <c:v>0</c:v>
                </c:pt>
                <c:pt idx="34">
                  <c:v>0</c:v>
                </c:pt>
                <c:pt idx="35">
                  <c:v>0</c:v>
                </c:pt>
                <c:pt idx="36">
                  <c:v>0</c:v>
                </c:pt>
                <c:pt idx="37">
                  <c:v>4.3999860000000002</c:v>
                </c:pt>
                <c:pt idx="38">
                  <c:v>0</c:v>
                </c:pt>
                <c:pt idx="39">
                  <c:v>0</c:v>
                </c:pt>
                <c:pt idx="40">
                  <c:v>0</c:v>
                </c:pt>
                <c:pt idx="41">
                  <c:v>0</c:v>
                </c:pt>
                <c:pt idx="42">
                  <c:v>4.9999909999999996</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extLst>
            <c:ext xmlns:c16="http://schemas.microsoft.com/office/drawing/2014/chart" uri="{C3380CC4-5D6E-409C-BE32-E72D297353CC}">
              <c16:uniqueId val="{00000004-7701-4601-BBFC-4B51D8DC7B97}"/>
            </c:ext>
          </c:extLst>
        </c:ser>
        <c:dLbls>
          <c:showLegendKey val="0"/>
          <c:showVal val="0"/>
          <c:showCatName val="0"/>
          <c:showSerName val="0"/>
          <c:showPercent val="0"/>
          <c:showBubbleSize val="0"/>
        </c:dLbls>
        <c:gapWidth val="50"/>
        <c:overlap val="100"/>
        <c:axId val="1138366016"/>
        <c:axId val="1138357856"/>
      </c:barChart>
      <c:catAx>
        <c:axId val="113836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500" b="0" i="0" u="none" strike="noStrike" kern="1200" baseline="0">
                <a:solidFill>
                  <a:schemeClr val="tx1">
                    <a:lumMod val="65000"/>
                    <a:lumOff val="35000"/>
                  </a:schemeClr>
                </a:solidFill>
                <a:latin typeface="+mn-lt"/>
                <a:ea typeface="+mn-ea"/>
                <a:cs typeface="+mn-cs"/>
              </a:defRPr>
            </a:pPr>
            <a:endParaRPr lang="de-DE"/>
          </a:p>
        </c:txPr>
        <c:crossAx val="1138357856"/>
        <c:crosses val="autoZero"/>
        <c:auto val="1"/>
        <c:lblAlgn val="ctr"/>
        <c:lblOffset val="100"/>
        <c:noMultiLvlLbl val="0"/>
      </c:catAx>
      <c:valAx>
        <c:axId val="1138357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1383660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EU-Vergleichsdaten'!$H$577</c:f>
          <c:strCache>
            <c:ptCount val="1"/>
            <c:pt idx="0">
              <c:v>FuE-Ausgaben in % des BIP, 2021</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4.8992498221745041E-2"/>
          <c:y val="0.17171296296296296"/>
          <c:w val="0.89897789734277267"/>
          <c:h val="0.70629811898512684"/>
        </c:manualLayout>
      </c:layout>
      <c:barChart>
        <c:barDir val="col"/>
        <c:grouping val="clustered"/>
        <c:varyColors val="0"/>
        <c:ser>
          <c:idx val="0"/>
          <c:order val="0"/>
          <c:spPr>
            <a:solidFill>
              <a:schemeClr val="accent4">
                <a:lumMod val="40000"/>
                <a:lumOff val="60000"/>
              </a:schemeClr>
            </a:solidFill>
            <a:ln>
              <a:noFill/>
            </a:ln>
            <a:effectLst/>
          </c:spPr>
          <c:invertIfNegative val="0"/>
          <c:cat>
            <c:strRef>
              <c:f>'Abb EU-Vergleichsdaten'!$M$579:$M$670</c:f>
              <c:strCache>
                <c:ptCount val="47"/>
                <c:pt idx="0">
                  <c:v>BW</c:v>
                </c:pt>
                <c:pt idx="7">
                  <c:v>BY</c:v>
                </c:pt>
                <c:pt idx="8">
                  <c:v>BE</c:v>
                </c:pt>
                <c:pt idx="9">
                  <c:v>HB</c:v>
                </c:pt>
                <c:pt idx="11">
                  <c:v>SN</c:v>
                </c:pt>
                <c:pt idx="12">
                  <c:v>HE</c:v>
                </c:pt>
                <c:pt idx="18">
                  <c:v>TH</c:v>
                </c:pt>
                <c:pt idx="19">
                  <c:v>RP</c:v>
                </c:pt>
                <c:pt idx="21">
                  <c:v>NI</c:v>
                </c:pt>
                <c:pt idx="24">
                  <c:v>HH</c:v>
                </c:pt>
                <c:pt idx="25">
                  <c:v>NW</c:v>
                </c:pt>
                <c:pt idx="32">
                  <c:v>SL</c:v>
                </c:pt>
                <c:pt idx="36">
                  <c:v>MV</c:v>
                </c:pt>
                <c:pt idx="37">
                  <c:v>BB</c:v>
                </c:pt>
                <c:pt idx="43">
                  <c:v>SH</c:v>
                </c:pt>
                <c:pt idx="46">
                  <c:v>ST</c:v>
                </c:pt>
              </c:strCache>
            </c:strRef>
          </c:cat>
          <c:val>
            <c:numRef>
              <c:f>'Abb EU-Vergleichsdaten'!$N$579:$N$670</c:f>
              <c:numCache>
                <c:formatCode>General</c:formatCode>
                <c:ptCount val="92"/>
                <c:pt idx="0">
                  <c:v>5.5899929999999998</c:v>
                </c:pt>
                <c:pt idx="1">
                  <c:v>4.4999229999999999</c:v>
                </c:pt>
                <c:pt idx="2">
                  <c:v>3.959902</c:v>
                </c:pt>
                <c:pt idx="3">
                  <c:v>3.649975</c:v>
                </c:pt>
                <c:pt idx="4">
                  <c:v>3.6099739999999998</c:v>
                </c:pt>
                <c:pt idx="5">
                  <c:v>3.609947</c:v>
                </c:pt>
                <c:pt idx="6">
                  <c:v>3.5899030000000001</c:v>
                </c:pt>
                <c:pt idx="7">
                  <c:v>3.3699920000000003</c:v>
                </c:pt>
                <c:pt idx="8">
                  <c:v>3.3699910000000002</c:v>
                </c:pt>
                <c:pt idx="9">
                  <c:v>3.2499889999999998</c:v>
                </c:pt>
                <c:pt idx="10">
                  <c:v>3.1899250000000001</c:v>
                </c:pt>
                <c:pt idx="11">
                  <c:v>3.0799810000000001</c:v>
                </c:pt>
                <c:pt idx="12">
                  <c:v>3.0699869999999998</c:v>
                </c:pt>
                <c:pt idx="13">
                  <c:v>3.0399240000000001</c:v>
                </c:pt>
                <c:pt idx="14">
                  <c:v>2.9899050000000003</c:v>
                </c:pt>
                <c:pt idx="15">
                  <c:v>2.9099220000000003</c:v>
                </c:pt>
                <c:pt idx="16">
                  <c:v>2.8799459999999999</c:v>
                </c:pt>
                <c:pt idx="17">
                  <c:v>2.8299560000000001</c:v>
                </c:pt>
                <c:pt idx="18">
                  <c:v>2.7599779999999998</c:v>
                </c:pt>
                <c:pt idx="19">
                  <c:v>2.7499829999999998</c:v>
                </c:pt>
                <c:pt idx="20">
                  <c:v>2.73997</c:v>
                </c:pt>
                <c:pt idx="21">
                  <c:v>2.6999850000000003</c:v>
                </c:pt>
                <c:pt idx="22">
                  <c:v>2.4899760000000004</c:v>
                </c:pt>
                <c:pt idx="23">
                  <c:v>2.2599319999999996</c:v>
                </c:pt>
                <c:pt idx="24">
                  <c:v>2.2099880000000001</c:v>
                </c:pt>
                <c:pt idx="25">
                  <c:v>2.2099839999999999</c:v>
                </c:pt>
                <c:pt idx="26">
                  <c:v>2.1999270000000002</c:v>
                </c:pt>
                <c:pt idx="27">
                  <c:v>2.159945</c:v>
                </c:pt>
                <c:pt idx="28">
                  <c:v>2.1599150000000003</c:v>
                </c:pt>
                <c:pt idx="29">
                  <c:v>2.1299069999999998</c:v>
                </c:pt>
                <c:pt idx="30">
                  <c:v>2.1099259999999997</c:v>
                </c:pt>
                <c:pt idx="31">
                  <c:v>1.9999709999999999</c:v>
                </c:pt>
                <c:pt idx="32">
                  <c:v>1.9599819999999999</c:v>
                </c:pt>
                <c:pt idx="33">
                  <c:v>1.929961</c:v>
                </c:pt>
                <c:pt idx="34">
                  <c:v>1.8099620000000001</c:v>
                </c:pt>
                <c:pt idx="35">
                  <c:v>1.7899670000000001</c:v>
                </c:pt>
                <c:pt idx="36">
                  <c:v>1.7699860000000001</c:v>
                </c:pt>
                <c:pt idx="37">
                  <c:v>1.7499899999999999</c:v>
                </c:pt>
                <c:pt idx="38">
                  <c:v>1.7499690000000001</c:v>
                </c:pt>
                <c:pt idx="39">
                  <c:v>1.749949</c:v>
                </c:pt>
                <c:pt idx="40">
                  <c:v>1.739914</c:v>
                </c:pt>
                <c:pt idx="41">
                  <c:v>1.729954</c:v>
                </c:pt>
                <c:pt idx="42">
                  <c:v>1.699937</c:v>
                </c:pt>
                <c:pt idx="43">
                  <c:v>1.6699789999999999</c:v>
                </c:pt>
                <c:pt idx="44">
                  <c:v>1.6399379999999999</c:v>
                </c:pt>
                <c:pt idx="45">
                  <c:v>1.609928</c:v>
                </c:pt>
                <c:pt idx="46">
                  <c:v>1.5999800000000002</c:v>
                </c:pt>
                <c:pt idx="47">
                  <c:v>1.5899210000000001</c:v>
                </c:pt>
                <c:pt idx="48">
                  <c:v>1.499959</c:v>
                </c:pt>
                <c:pt idx="49">
                  <c:v>1.4999549999999999</c:v>
                </c:pt>
                <c:pt idx="50">
                  <c:v>1.489941</c:v>
                </c:pt>
                <c:pt idx="51">
                  <c:v>1.479948</c:v>
                </c:pt>
                <c:pt idx="52">
                  <c:v>1.4799009999999999</c:v>
                </c:pt>
                <c:pt idx="53">
                  <c:v>1.439918</c:v>
                </c:pt>
                <c:pt idx="54">
                  <c:v>1.409953</c:v>
                </c:pt>
                <c:pt idx="55">
                  <c:v>1.409951</c:v>
                </c:pt>
                <c:pt idx="56">
                  <c:v>1.32995</c:v>
                </c:pt>
                <c:pt idx="57">
                  <c:v>1.279965</c:v>
                </c:pt>
                <c:pt idx="58">
                  <c:v>1.2399420000000001</c:v>
                </c:pt>
                <c:pt idx="59">
                  <c:v>1.229919</c:v>
                </c:pt>
                <c:pt idx="60">
                  <c:v>1.1999659999999999</c:v>
                </c:pt>
                <c:pt idx="61">
                  <c:v>1.1399159999999999</c:v>
                </c:pt>
                <c:pt idx="62">
                  <c:v>1.119931</c:v>
                </c:pt>
                <c:pt idx="63">
                  <c:v>1.1099340000000002</c:v>
                </c:pt>
                <c:pt idx="64">
                  <c:v>1.079952</c:v>
                </c:pt>
                <c:pt idx="65">
                  <c:v>1.069968</c:v>
                </c:pt>
                <c:pt idx="66">
                  <c:v>1.06996</c:v>
                </c:pt>
                <c:pt idx="67">
                  <c:v>1.0499579999999999</c:v>
                </c:pt>
                <c:pt idx="68">
                  <c:v>1.0399400000000001</c:v>
                </c:pt>
                <c:pt idx="69">
                  <c:v>1.039933</c:v>
                </c:pt>
                <c:pt idx="70">
                  <c:v>1.0299720000000001</c:v>
                </c:pt>
                <c:pt idx="71">
                  <c:v>1.029963</c:v>
                </c:pt>
                <c:pt idx="72">
                  <c:v>1.0099640000000001</c:v>
                </c:pt>
                <c:pt idx="73">
                  <c:v>1.00993</c:v>
                </c:pt>
                <c:pt idx="74">
                  <c:v>0.9499169999999999</c:v>
                </c:pt>
                <c:pt idx="75">
                  <c:v>0.92990600000000001</c:v>
                </c:pt>
                <c:pt idx="76">
                  <c:v>0.88993900000000004</c:v>
                </c:pt>
                <c:pt idx="77">
                  <c:v>0.82993600000000001</c:v>
                </c:pt>
                <c:pt idx="78">
                  <c:v>0.76992000000000005</c:v>
                </c:pt>
                <c:pt idx="79">
                  <c:v>0.75990900000000006</c:v>
                </c:pt>
                <c:pt idx="80">
                  <c:v>0.73994300000000002</c:v>
                </c:pt>
                <c:pt idx="81">
                  <c:v>0.73993500000000001</c:v>
                </c:pt>
                <c:pt idx="82">
                  <c:v>0.59992899999999993</c:v>
                </c:pt>
                <c:pt idx="83">
                  <c:v>0.55995700000000004</c:v>
                </c:pt>
                <c:pt idx="84">
                  <c:v>0.45991200000000004</c:v>
                </c:pt>
                <c:pt idx="85">
                  <c:v>0.419908</c:v>
                </c:pt>
                <c:pt idx="86">
                  <c:v>0.40991299999999997</c:v>
                </c:pt>
                <c:pt idx="87">
                  <c:v>0.38990400000000003</c:v>
                </c:pt>
                <c:pt idx="88">
                  <c:v>0.369944</c:v>
                </c:pt>
                <c:pt idx="89">
                  <c:v>0.31997300000000001</c:v>
                </c:pt>
                <c:pt idx="90">
                  <c:v>0.29991099999999998</c:v>
                </c:pt>
                <c:pt idx="91">
                  <c:v>0.17990999999999999</c:v>
                </c:pt>
              </c:numCache>
            </c:numRef>
          </c:val>
          <c:extLst>
            <c:ext xmlns:c16="http://schemas.microsoft.com/office/drawing/2014/chart" uri="{C3380CC4-5D6E-409C-BE32-E72D297353CC}">
              <c16:uniqueId val="{00000000-F574-49EA-97E9-71E48612F5B1}"/>
            </c:ext>
          </c:extLst>
        </c:ser>
        <c:ser>
          <c:idx val="1"/>
          <c:order val="1"/>
          <c:spPr>
            <a:solidFill>
              <a:schemeClr val="accent1"/>
            </a:solidFill>
            <a:ln>
              <a:noFill/>
            </a:ln>
            <a:effectLst/>
          </c:spPr>
          <c:invertIfNegative val="0"/>
          <c:cat>
            <c:strRef>
              <c:f>'Abb EU-Vergleichsdaten'!$M$579:$M$670</c:f>
              <c:strCache>
                <c:ptCount val="47"/>
                <c:pt idx="0">
                  <c:v>BW</c:v>
                </c:pt>
                <c:pt idx="7">
                  <c:v>BY</c:v>
                </c:pt>
                <c:pt idx="8">
                  <c:v>BE</c:v>
                </c:pt>
                <c:pt idx="9">
                  <c:v>HB</c:v>
                </c:pt>
                <c:pt idx="11">
                  <c:v>SN</c:v>
                </c:pt>
                <c:pt idx="12">
                  <c:v>HE</c:v>
                </c:pt>
                <c:pt idx="18">
                  <c:v>TH</c:v>
                </c:pt>
                <c:pt idx="19">
                  <c:v>RP</c:v>
                </c:pt>
                <c:pt idx="21">
                  <c:v>NI</c:v>
                </c:pt>
                <c:pt idx="24">
                  <c:v>HH</c:v>
                </c:pt>
                <c:pt idx="25">
                  <c:v>NW</c:v>
                </c:pt>
                <c:pt idx="32">
                  <c:v>SL</c:v>
                </c:pt>
                <c:pt idx="36">
                  <c:v>MV</c:v>
                </c:pt>
                <c:pt idx="37">
                  <c:v>BB</c:v>
                </c:pt>
                <c:pt idx="43">
                  <c:v>SH</c:v>
                </c:pt>
                <c:pt idx="46">
                  <c:v>ST</c:v>
                </c:pt>
              </c:strCache>
            </c:strRef>
          </c:cat>
          <c:val>
            <c:numRef>
              <c:f>'Abb EU-Vergleichsdaten'!$O$579:$O$670</c:f>
              <c:numCache>
                <c:formatCode>General</c:formatCode>
                <c:ptCount val="92"/>
                <c:pt idx="0">
                  <c:v>5.5899929999999998</c:v>
                </c:pt>
                <c:pt idx="1">
                  <c:v>0</c:v>
                </c:pt>
                <c:pt idx="2">
                  <c:v>0</c:v>
                </c:pt>
                <c:pt idx="3">
                  <c:v>0</c:v>
                </c:pt>
                <c:pt idx="4">
                  <c:v>0</c:v>
                </c:pt>
                <c:pt idx="5">
                  <c:v>0</c:v>
                </c:pt>
                <c:pt idx="6">
                  <c:v>0</c:v>
                </c:pt>
                <c:pt idx="7">
                  <c:v>3.3699920000000003</c:v>
                </c:pt>
                <c:pt idx="8">
                  <c:v>0</c:v>
                </c:pt>
                <c:pt idx="9">
                  <c:v>3.2499889999999998</c:v>
                </c:pt>
                <c:pt idx="10">
                  <c:v>0</c:v>
                </c:pt>
                <c:pt idx="11">
                  <c:v>0</c:v>
                </c:pt>
                <c:pt idx="12">
                  <c:v>3.0699869999999998</c:v>
                </c:pt>
                <c:pt idx="13">
                  <c:v>0</c:v>
                </c:pt>
                <c:pt idx="14">
                  <c:v>0</c:v>
                </c:pt>
                <c:pt idx="15">
                  <c:v>0</c:v>
                </c:pt>
                <c:pt idx="16">
                  <c:v>0</c:v>
                </c:pt>
                <c:pt idx="17">
                  <c:v>0</c:v>
                </c:pt>
                <c:pt idx="18">
                  <c:v>0</c:v>
                </c:pt>
                <c:pt idx="19">
                  <c:v>2.7499829999999998</c:v>
                </c:pt>
                <c:pt idx="20">
                  <c:v>0</c:v>
                </c:pt>
                <c:pt idx="21">
                  <c:v>2.6999850000000003</c:v>
                </c:pt>
                <c:pt idx="22">
                  <c:v>0</c:v>
                </c:pt>
                <c:pt idx="23">
                  <c:v>0</c:v>
                </c:pt>
                <c:pt idx="24">
                  <c:v>2.2099880000000001</c:v>
                </c:pt>
                <c:pt idx="25">
                  <c:v>2.2099839999999999</c:v>
                </c:pt>
                <c:pt idx="26">
                  <c:v>0</c:v>
                </c:pt>
                <c:pt idx="27">
                  <c:v>0</c:v>
                </c:pt>
                <c:pt idx="28">
                  <c:v>0</c:v>
                </c:pt>
                <c:pt idx="29">
                  <c:v>0</c:v>
                </c:pt>
                <c:pt idx="30">
                  <c:v>0</c:v>
                </c:pt>
                <c:pt idx="31">
                  <c:v>0</c:v>
                </c:pt>
                <c:pt idx="32">
                  <c:v>1.9599819999999999</c:v>
                </c:pt>
                <c:pt idx="33">
                  <c:v>0</c:v>
                </c:pt>
                <c:pt idx="34">
                  <c:v>0</c:v>
                </c:pt>
                <c:pt idx="35">
                  <c:v>0</c:v>
                </c:pt>
                <c:pt idx="36">
                  <c:v>0</c:v>
                </c:pt>
                <c:pt idx="37">
                  <c:v>0</c:v>
                </c:pt>
                <c:pt idx="38">
                  <c:v>0</c:v>
                </c:pt>
                <c:pt idx="39">
                  <c:v>0</c:v>
                </c:pt>
                <c:pt idx="40">
                  <c:v>0</c:v>
                </c:pt>
                <c:pt idx="41">
                  <c:v>0</c:v>
                </c:pt>
                <c:pt idx="42">
                  <c:v>0</c:v>
                </c:pt>
                <c:pt idx="43">
                  <c:v>1.6699789999999999</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numCache>
            </c:numRef>
          </c:val>
          <c:extLst>
            <c:ext xmlns:c16="http://schemas.microsoft.com/office/drawing/2014/chart" uri="{C3380CC4-5D6E-409C-BE32-E72D297353CC}">
              <c16:uniqueId val="{00000001-F574-49EA-97E9-71E48612F5B1}"/>
            </c:ext>
          </c:extLst>
        </c:ser>
        <c:ser>
          <c:idx val="2"/>
          <c:order val="2"/>
          <c:spPr>
            <a:solidFill>
              <a:srgbClr val="FFC000"/>
            </a:solidFill>
            <a:ln>
              <a:noFill/>
            </a:ln>
            <a:effectLst/>
          </c:spPr>
          <c:invertIfNegative val="0"/>
          <c:dPt>
            <c:idx val="8"/>
            <c:invertIfNegative val="0"/>
            <c:bubble3D val="0"/>
            <c:spPr>
              <a:pattFill prst="wdUpDiag">
                <a:fgClr>
                  <a:srgbClr val="FFC000"/>
                </a:fgClr>
                <a:bgClr>
                  <a:schemeClr val="accent1"/>
                </a:bgClr>
              </a:pattFill>
              <a:ln>
                <a:noFill/>
              </a:ln>
              <a:effectLst/>
            </c:spPr>
            <c:extLst>
              <c:ext xmlns:c16="http://schemas.microsoft.com/office/drawing/2014/chart" uri="{C3380CC4-5D6E-409C-BE32-E72D297353CC}">
                <c16:uniqueId val="{00000005-F574-49EA-97E9-71E48612F5B1}"/>
              </c:ext>
            </c:extLst>
          </c:dPt>
          <c:cat>
            <c:strRef>
              <c:f>'Abb EU-Vergleichsdaten'!$M$579:$M$670</c:f>
              <c:strCache>
                <c:ptCount val="47"/>
                <c:pt idx="0">
                  <c:v>BW</c:v>
                </c:pt>
                <c:pt idx="7">
                  <c:v>BY</c:v>
                </c:pt>
                <c:pt idx="8">
                  <c:v>BE</c:v>
                </c:pt>
                <c:pt idx="9">
                  <c:v>HB</c:v>
                </c:pt>
                <c:pt idx="11">
                  <c:v>SN</c:v>
                </c:pt>
                <c:pt idx="12">
                  <c:v>HE</c:v>
                </c:pt>
                <c:pt idx="18">
                  <c:v>TH</c:v>
                </c:pt>
                <c:pt idx="19">
                  <c:v>RP</c:v>
                </c:pt>
                <c:pt idx="21">
                  <c:v>NI</c:v>
                </c:pt>
                <c:pt idx="24">
                  <c:v>HH</c:v>
                </c:pt>
                <c:pt idx="25">
                  <c:v>NW</c:v>
                </c:pt>
                <c:pt idx="32">
                  <c:v>SL</c:v>
                </c:pt>
                <c:pt idx="36">
                  <c:v>MV</c:v>
                </c:pt>
                <c:pt idx="37">
                  <c:v>BB</c:v>
                </c:pt>
                <c:pt idx="43">
                  <c:v>SH</c:v>
                </c:pt>
                <c:pt idx="46">
                  <c:v>ST</c:v>
                </c:pt>
              </c:strCache>
            </c:strRef>
          </c:cat>
          <c:val>
            <c:numRef>
              <c:f>'Abb EU-Vergleichsdaten'!$P$579:$P$670</c:f>
              <c:numCache>
                <c:formatCode>General</c:formatCode>
                <c:ptCount val="92"/>
                <c:pt idx="0">
                  <c:v>0</c:v>
                </c:pt>
                <c:pt idx="1">
                  <c:v>0</c:v>
                </c:pt>
                <c:pt idx="2">
                  <c:v>0</c:v>
                </c:pt>
                <c:pt idx="3">
                  <c:v>0</c:v>
                </c:pt>
                <c:pt idx="4">
                  <c:v>0</c:v>
                </c:pt>
                <c:pt idx="5">
                  <c:v>0</c:v>
                </c:pt>
                <c:pt idx="6">
                  <c:v>0</c:v>
                </c:pt>
                <c:pt idx="7">
                  <c:v>0</c:v>
                </c:pt>
                <c:pt idx="8">
                  <c:v>3.3699910000000002</c:v>
                </c:pt>
                <c:pt idx="9">
                  <c:v>0</c:v>
                </c:pt>
                <c:pt idx="10">
                  <c:v>0</c:v>
                </c:pt>
                <c:pt idx="11">
                  <c:v>3.0799810000000001</c:v>
                </c:pt>
                <c:pt idx="12">
                  <c:v>0</c:v>
                </c:pt>
                <c:pt idx="13">
                  <c:v>0</c:v>
                </c:pt>
                <c:pt idx="14">
                  <c:v>0</c:v>
                </c:pt>
                <c:pt idx="15">
                  <c:v>0</c:v>
                </c:pt>
                <c:pt idx="16">
                  <c:v>0</c:v>
                </c:pt>
                <c:pt idx="17">
                  <c:v>0</c:v>
                </c:pt>
                <c:pt idx="18">
                  <c:v>2.7599779999999998</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1.7699860000000001</c:v>
                </c:pt>
                <c:pt idx="37">
                  <c:v>1.7499899999999999</c:v>
                </c:pt>
                <c:pt idx="38">
                  <c:v>0</c:v>
                </c:pt>
                <c:pt idx="39">
                  <c:v>0</c:v>
                </c:pt>
                <c:pt idx="40">
                  <c:v>0</c:v>
                </c:pt>
                <c:pt idx="41">
                  <c:v>0</c:v>
                </c:pt>
                <c:pt idx="42">
                  <c:v>0</c:v>
                </c:pt>
                <c:pt idx="43">
                  <c:v>0</c:v>
                </c:pt>
                <c:pt idx="44">
                  <c:v>0</c:v>
                </c:pt>
                <c:pt idx="45">
                  <c:v>0</c:v>
                </c:pt>
                <c:pt idx="46">
                  <c:v>1.5999800000000002</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numCache>
            </c:numRef>
          </c:val>
          <c:extLst>
            <c:ext xmlns:c16="http://schemas.microsoft.com/office/drawing/2014/chart" uri="{C3380CC4-5D6E-409C-BE32-E72D297353CC}">
              <c16:uniqueId val="{00000004-F574-49EA-97E9-71E48612F5B1}"/>
            </c:ext>
          </c:extLst>
        </c:ser>
        <c:dLbls>
          <c:showLegendKey val="0"/>
          <c:showVal val="0"/>
          <c:showCatName val="0"/>
          <c:showSerName val="0"/>
          <c:showPercent val="0"/>
          <c:showBubbleSize val="0"/>
        </c:dLbls>
        <c:gapWidth val="50"/>
        <c:overlap val="100"/>
        <c:axId val="1138366016"/>
        <c:axId val="1138357856"/>
      </c:barChart>
      <c:catAx>
        <c:axId val="113836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500" b="0" i="0" u="none" strike="noStrike" kern="1200" baseline="0">
                <a:solidFill>
                  <a:schemeClr val="tx1">
                    <a:lumMod val="65000"/>
                    <a:lumOff val="35000"/>
                  </a:schemeClr>
                </a:solidFill>
                <a:latin typeface="+mn-lt"/>
                <a:ea typeface="+mn-ea"/>
                <a:cs typeface="+mn-cs"/>
              </a:defRPr>
            </a:pPr>
            <a:endParaRPr lang="de-DE"/>
          </a:p>
        </c:txPr>
        <c:crossAx val="1138357856"/>
        <c:crosses val="autoZero"/>
        <c:auto val="1"/>
        <c:lblAlgn val="ctr"/>
        <c:lblOffset val="100"/>
        <c:noMultiLvlLbl val="0"/>
      </c:catAx>
      <c:valAx>
        <c:axId val="1138357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1383660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EU-Vergleichsdaten'!$H$673</c:f>
          <c:strCache>
            <c:ptCount val="1"/>
            <c:pt idx="0">
              <c:v>Beschäftigte in High-Tech-Sektoren , in % aller Beschäftigten,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4.8992498221745041E-2"/>
          <c:y val="0.17171296296296296"/>
          <c:w val="0.89897789734277267"/>
          <c:h val="0.70629811898512684"/>
        </c:manualLayout>
      </c:layout>
      <c:barChart>
        <c:barDir val="col"/>
        <c:grouping val="clustered"/>
        <c:varyColors val="0"/>
        <c:ser>
          <c:idx val="0"/>
          <c:order val="0"/>
          <c:spPr>
            <a:solidFill>
              <a:schemeClr val="accent4">
                <a:lumMod val="40000"/>
                <a:lumOff val="60000"/>
              </a:schemeClr>
            </a:solidFill>
            <a:ln>
              <a:noFill/>
            </a:ln>
            <a:effectLst/>
          </c:spPr>
          <c:invertIfNegative val="0"/>
          <c:cat>
            <c:strRef>
              <c:f>'Abb EU-Vergleichsdaten'!$M$675:$M$766</c:f>
              <c:strCache>
                <c:ptCount val="77"/>
                <c:pt idx="2">
                  <c:v>BE</c:v>
                </c:pt>
                <c:pt idx="9">
                  <c:v>HH</c:v>
                </c:pt>
                <c:pt idx="10">
                  <c:v>BW</c:v>
                </c:pt>
                <c:pt idx="12">
                  <c:v>BY</c:v>
                </c:pt>
                <c:pt idx="19">
                  <c:v>HE</c:v>
                </c:pt>
                <c:pt idx="20">
                  <c:v>SN</c:v>
                </c:pt>
                <c:pt idx="24">
                  <c:v>RP</c:v>
                </c:pt>
                <c:pt idx="30">
                  <c:v>HB</c:v>
                </c:pt>
                <c:pt idx="40">
                  <c:v>NW</c:v>
                </c:pt>
                <c:pt idx="44">
                  <c:v>SL</c:v>
                </c:pt>
                <c:pt idx="46">
                  <c:v>TH</c:v>
                </c:pt>
                <c:pt idx="51">
                  <c:v>BB</c:v>
                </c:pt>
                <c:pt idx="52">
                  <c:v>NI</c:v>
                </c:pt>
                <c:pt idx="64">
                  <c:v>SH</c:v>
                </c:pt>
                <c:pt idx="65">
                  <c:v>ST</c:v>
                </c:pt>
                <c:pt idx="76">
                  <c:v>MV</c:v>
                </c:pt>
              </c:strCache>
            </c:strRef>
          </c:cat>
          <c:val>
            <c:numRef>
              <c:f>'Abb EU-Vergleichsdaten'!$N$675:$N$766</c:f>
              <c:numCache>
                <c:formatCode>General</c:formatCode>
                <c:ptCount val="92"/>
                <c:pt idx="0">
                  <c:v>11.083353593670177</c:v>
                </c:pt>
                <c:pt idx="1">
                  <c:v>10.116145115300307</c:v>
                </c:pt>
                <c:pt idx="2">
                  <c:v>9.8620564026966981</c:v>
                </c:pt>
                <c:pt idx="3">
                  <c:v>9.2366826846658299</c:v>
                </c:pt>
                <c:pt idx="4">
                  <c:v>8.8541276666666686</c:v>
                </c:pt>
                <c:pt idx="5">
                  <c:v>8.6662631650981954</c:v>
                </c:pt>
                <c:pt idx="6">
                  <c:v>7.6883409092383665</c:v>
                </c:pt>
                <c:pt idx="7">
                  <c:v>7.6671719999999999</c:v>
                </c:pt>
                <c:pt idx="8">
                  <c:v>7.5887391681623093</c:v>
                </c:pt>
                <c:pt idx="9">
                  <c:v>7.3078709945463567</c:v>
                </c:pt>
                <c:pt idx="10">
                  <c:v>7.2602083369991108</c:v>
                </c:pt>
                <c:pt idx="11">
                  <c:v>6.7603703859533848</c:v>
                </c:pt>
                <c:pt idx="12">
                  <c:v>6.6622410957784588</c:v>
                </c:pt>
                <c:pt idx="13">
                  <c:v>6.6418241388491257</c:v>
                </c:pt>
                <c:pt idx="14">
                  <c:v>6.3630718488273335</c:v>
                </c:pt>
                <c:pt idx="15">
                  <c:v>6.360661991951079</c:v>
                </c:pt>
                <c:pt idx="16">
                  <c:v>6.2576903021076786</c:v>
                </c:pt>
                <c:pt idx="17">
                  <c:v>6.254299129304286</c:v>
                </c:pt>
                <c:pt idx="18">
                  <c:v>6.1812907822403513</c:v>
                </c:pt>
                <c:pt idx="19">
                  <c:v>6.0944761564784669</c:v>
                </c:pt>
                <c:pt idx="20">
                  <c:v>5.9429489130745292</c:v>
                </c:pt>
                <c:pt idx="21">
                  <c:v>5.7955147076370057</c:v>
                </c:pt>
                <c:pt idx="22">
                  <c:v>5.7946269595477284</c:v>
                </c:pt>
                <c:pt idx="23">
                  <c:v>5.6684787568152313</c:v>
                </c:pt>
                <c:pt idx="24">
                  <c:v>5.6669195207867036</c:v>
                </c:pt>
                <c:pt idx="25">
                  <c:v>5.5722495364527713</c:v>
                </c:pt>
                <c:pt idx="26">
                  <c:v>5.5504250843400964</c:v>
                </c:pt>
                <c:pt idx="27">
                  <c:v>5.5259238896582534</c:v>
                </c:pt>
                <c:pt idx="28">
                  <c:v>5.515422701147056</c:v>
                </c:pt>
                <c:pt idx="29">
                  <c:v>5.4764181485148518</c:v>
                </c:pt>
                <c:pt idx="30">
                  <c:v>5.4711136200607902</c:v>
                </c:pt>
                <c:pt idx="31">
                  <c:v>5.4638535257731959</c:v>
                </c:pt>
                <c:pt idx="32">
                  <c:v>5.4516882836302827</c:v>
                </c:pt>
                <c:pt idx="33">
                  <c:v>5.3683716961902928</c:v>
                </c:pt>
                <c:pt idx="34">
                  <c:v>5.3442094177253345</c:v>
                </c:pt>
                <c:pt idx="35">
                  <c:v>5.2904497917702908</c:v>
                </c:pt>
                <c:pt idx="36">
                  <c:v>5.281207371217806</c:v>
                </c:pt>
                <c:pt idx="37">
                  <c:v>5.2515180675627446</c:v>
                </c:pt>
                <c:pt idx="38">
                  <c:v>5.2223613351147433</c:v>
                </c:pt>
                <c:pt idx="39">
                  <c:v>5.2056771675872051</c:v>
                </c:pt>
                <c:pt idx="40">
                  <c:v>5.1180071400570757</c:v>
                </c:pt>
                <c:pt idx="41">
                  <c:v>5.074294526241931</c:v>
                </c:pt>
                <c:pt idx="42">
                  <c:v>5.0394717530864197</c:v>
                </c:pt>
                <c:pt idx="43">
                  <c:v>4.9938110357055514</c:v>
                </c:pt>
                <c:pt idx="44">
                  <c:v>4.9714226600380789</c:v>
                </c:pt>
                <c:pt idx="45">
                  <c:v>4.9538751971927892</c:v>
                </c:pt>
                <c:pt idx="46">
                  <c:v>4.9446495182932901</c:v>
                </c:pt>
                <c:pt idx="47">
                  <c:v>4.925228546619012</c:v>
                </c:pt>
                <c:pt idx="48">
                  <c:v>4.8609419652904435</c:v>
                </c:pt>
                <c:pt idx="49">
                  <c:v>4.7747701708363115</c:v>
                </c:pt>
                <c:pt idx="50">
                  <c:v>4.7126283888566451</c:v>
                </c:pt>
                <c:pt idx="51">
                  <c:v>4.5287732881518101</c:v>
                </c:pt>
                <c:pt idx="52">
                  <c:v>4.1831119237294292</c:v>
                </c:pt>
                <c:pt idx="53">
                  <c:v>4.0926642317880795</c:v>
                </c:pt>
                <c:pt idx="54">
                  <c:v>4.0873270055692767</c:v>
                </c:pt>
                <c:pt idx="55">
                  <c:v>4.0820442048135916</c:v>
                </c:pt>
                <c:pt idx="56">
                  <c:v>4.0336721069418386</c:v>
                </c:pt>
                <c:pt idx="57">
                  <c:v>3.887537822014052</c:v>
                </c:pt>
                <c:pt idx="58">
                  <c:v>3.7604042333138743</c:v>
                </c:pt>
                <c:pt idx="59">
                  <c:v>3.7142552950643006</c:v>
                </c:pt>
                <c:pt idx="60">
                  <c:v>3.7053908430835225</c:v>
                </c:pt>
                <c:pt idx="61">
                  <c:v>3.6667725645088276</c:v>
                </c:pt>
                <c:pt idx="62">
                  <c:v>3.5260514143195008</c:v>
                </c:pt>
                <c:pt idx="63">
                  <c:v>3.5050728617039733</c:v>
                </c:pt>
                <c:pt idx="64">
                  <c:v>3.5008221703204043</c:v>
                </c:pt>
                <c:pt idx="65">
                  <c:v>3.4852078417626431</c:v>
                </c:pt>
                <c:pt idx="66">
                  <c:v>3.4231430893668584</c:v>
                </c:pt>
                <c:pt idx="67">
                  <c:v>3.4080544687774847</c:v>
                </c:pt>
                <c:pt idx="68">
                  <c:v>3.2954225459383215</c:v>
                </c:pt>
                <c:pt idx="69">
                  <c:v>3.2087065823093379</c:v>
                </c:pt>
                <c:pt idx="70">
                  <c:v>3.1236921847554151</c:v>
                </c:pt>
                <c:pt idx="71">
                  <c:v>3.1064731959690177</c:v>
                </c:pt>
                <c:pt idx="72">
                  <c:v>3.0555155555555555</c:v>
                </c:pt>
                <c:pt idx="73">
                  <c:v>3.0256724374971435</c:v>
                </c:pt>
                <c:pt idx="74">
                  <c:v>2.9744644231723751</c:v>
                </c:pt>
                <c:pt idx="75">
                  <c:v>2.9639624957319941</c:v>
                </c:pt>
                <c:pt idx="76">
                  <c:v>2.8552491578947365</c:v>
                </c:pt>
                <c:pt idx="77">
                  <c:v>2.5708946907460919</c:v>
                </c:pt>
                <c:pt idx="78">
                  <c:v>2.5400906446470115</c:v>
                </c:pt>
                <c:pt idx="79">
                  <c:v>2.3621564942533957</c:v>
                </c:pt>
                <c:pt idx="80">
                  <c:v>2.2874256724823105</c:v>
                </c:pt>
                <c:pt idx="81">
                  <c:v>2.1646339920751392</c:v>
                </c:pt>
                <c:pt idx="82">
                  <c:v>2.1440984127456817</c:v>
                </c:pt>
                <c:pt idx="83">
                  <c:v>2.0799729235668791</c:v>
                </c:pt>
                <c:pt idx="84">
                  <c:v>1.5070778404681737</c:v>
                </c:pt>
                <c:pt idx="85">
                  <c:v>1.4006451171477079</c:v>
                </c:pt>
                <c:pt idx="86">
                  <c:v>1.1962174604370761</c:v>
                </c:pt>
                <c:pt idx="87">
                  <c:v>1.1801903712876076</c:v>
                </c:pt>
                <c:pt idx="88">
                  <c:v>-5.5999999999999999E-5</c:v>
                </c:pt>
                <c:pt idx="89">
                  <c:v>-8.7000000000000001E-5</c:v>
                </c:pt>
                <c:pt idx="90">
                  <c:v>-8.7999999999999998E-5</c:v>
                </c:pt>
                <c:pt idx="91">
                  <c:v>-9.6000000000000002E-5</c:v>
                </c:pt>
              </c:numCache>
            </c:numRef>
          </c:val>
          <c:extLst>
            <c:ext xmlns:c16="http://schemas.microsoft.com/office/drawing/2014/chart" uri="{C3380CC4-5D6E-409C-BE32-E72D297353CC}">
              <c16:uniqueId val="{00000000-982D-433D-BCF9-A30ECD438394}"/>
            </c:ext>
          </c:extLst>
        </c:ser>
        <c:ser>
          <c:idx val="1"/>
          <c:order val="1"/>
          <c:spPr>
            <a:solidFill>
              <a:schemeClr val="accent1"/>
            </a:solidFill>
            <a:ln>
              <a:noFill/>
            </a:ln>
            <a:effectLst/>
          </c:spPr>
          <c:invertIfNegative val="0"/>
          <c:cat>
            <c:strRef>
              <c:f>'Abb EU-Vergleichsdaten'!$M$675:$M$766</c:f>
              <c:strCache>
                <c:ptCount val="77"/>
                <c:pt idx="2">
                  <c:v>BE</c:v>
                </c:pt>
                <c:pt idx="9">
                  <c:v>HH</c:v>
                </c:pt>
                <c:pt idx="10">
                  <c:v>BW</c:v>
                </c:pt>
                <c:pt idx="12">
                  <c:v>BY</c:v>
                </c:pt>
                <c:pt idx="19">
                  <c:v>HE</c:v>
                </c:pt>
                <c:pt idx="20">
                  <c:v>SN</c:v>
                </c:pt>
                <c:pt idx="24">
                  <c:v>RP</c:v>
                </c:pt>
                <c:pt idx="30">
                  <c:v>HB</c:v>
                </c:pt>
                <c:pt idx="40">
                  <c:v>NW</c:v>
                </c:pt>
                <c:pt idx="44">
                  <c:v>SL</c:v>
                </c:pt>
                <c:pt idx="46">
                  <c:v>TH</c:v>
                </c:pt>
                <c:pt idx="51">
                  <c:v>BB</c:v>
                </c:pt>
                <c:pt idx="52">
                  <c:v>NI</c:v>
                </c:pt>
                <c:pt idx="64">
                  <c:v>SH</c:v>
                </c:pt>
                <c:pt idx="65">
                  <c:v>ST</c:v>
                </c:pt>
                <c:pt idx="76">
                  <c:v>MV</c:v>
                </c:pt>
              </c:strCache>
            </c:strRef>
          </c:cat>
          <c:val>
            <c:numRef>
              <c:f>'Abb EU-Vergleichsdaten'!$O$675:$O$766</c:f>
              <c:numCache>
                <c:formatCode>General</c:formatCode>
                <c:ptCount val="92"/>
                <c:pt idx="0">
                  <c:v>0</c:v>
                </c:pt>
                <c:pt idx="1">
                  <c:v>0</c:v>
                </c:pt>
                <c:pt idx="2">
                  <c:v>0</c:v>
                </c:pt>
                <c:pt idx="3">
                  <c:v>0</c:v>
                </c:pt>
                <c:pt idx="4">
                  <c:v>0</c:v>
                </c:pt>
                <c:pt idx="5">
                  <c:v>0</c:v>
                </c:pt>
                <c:pt idx="6">
                  <c:v>0</c:v>
                </c:pt>
                <c:pt idx="7">
                  <c:v>0</c:v>
                </c:pt>
                <c:pt idx="8">
                  <c:v>0</c:v>
                </c:pt>
                <c:pt idx="9">
                  <c:v>7.3078709945463567</c:v>
                </c:pt>
                <c:pt idx="10">
                  <c:v>7.2602083369991108</c:v>
                </c:pt>
                <c:pt idx="11">
                  <c:v>0</c:v>
                </c:pt>
                <c:pt idx="12">
                  <c:v>6.6622410957784588</c:v>
                </c:pt>
                <c:pt idx="13">
                  <c:v>0</c:v>
                </c:pt>
                <c:pt idx="14">
                  <c:v>0</c:v>
                </c:pt>
                <c:pt idx="15">
                  <c:v>0</c:v>
                </c:pt>
                <c:pt idx="16">
                  <c:v>0</c:v>
                </c:pt>
                <c:pt idx="17">
                  <c:v>0</c:v>
                </c:pt>
                <c:pt idx="18">
                  <c:v>0</c:v>
                </c:pt>
                <c:pt idx="19">
                  <c:v>6.0944761564784669</c:v>
                </c:pt>
                <c:pt idx="20">
                  <c:v>0</c:v>
                </c:pt>
                <c:pt idx="21">
                  <c:v>0</c:v>
                </c:pt>
                <c:pt idx="22">
                  <c:v>0</c:v>
                </c:pt>
                <c:pt idx="23">
                  <c:v>0</c:v>
                </c:pt>
                <c:pt idx="24">
                  <c:v>5.6669195207867036</c:v>
                </c:pt>
                <c:pt idx="25">
                  <c:v>0</c:v>
                </c:pt>
                <c:pt idx="26">
                  <c:v>0</c:v>
                </c:pt>
                <c:pt idx="27">
                  <c:v>0</c:v>
                </c:pt>
                <c:pt idx="28">
                  <c:v>0</c:v>
                </c:pt>
                <c:pt idx="29">
                  <c:v>0</c:v>
                </c:pt>
                <c:pt idx="30">
                  <c:v>5.4711136200607902</c:v>
                </c:pt>
                <c:pt idx="31">
                  <c:v>0</c:v>
                </c:pt>
                <c:pt idx="32">
                  <c:v>0</c:v>
                </c:pt>
                <c:pt idx="33">
                  <c:v>0</c:v>
                </c:pt>
                <c:pt idx="34">
                  <c:v>0</c:v>
                </c:pt>
                <c:pt idx="35">
                  <c:v>0</c:v>
                </c:pt>
                <c:pt idx="36">
                  <c:v>0</c:v>
                </c:pt>
                <c:pt idx="37">
                  <c:v>0</c:v>
                </c:pt>
                <c:pt idx="38">
                  <c:v>0</c:v>
                </c:pt>
                <c:pt idx="39">
                  <c:v>0</c:v>
                </c:pt>
                <c:pt idx="40">
                  <c:v>5.1180071400570757</c:v>
                </c:pt>
                <c:pt idx="41">
                  <c:v>0</c:v>
                </c:pt>
                <c:pt idx="42">
                  <c:v>0</c:v>
                </c:pt>
                <c:pt idx="43">
                  <c:v>0</c:v>
                </c:pt>
                <c:pt idx="44">
                  <c:v>4.9714226600380789</c:v>
                </c:pt>
                <c:pt idx="45">
                  <c:v>0</c:v>
                </c:pt>
                <c:pt idx="46">
                  <c:v>0</c:v>
                </c:pt>
                <c:pt idx="47">
                  <c:v>0</c:v>
                </c:pt>
                <c:pt idx="48">
                  <c:v>0</c:v>
                </c:pt>
                <c:pt idx="49">
                  <c:v>0</c:v>
                </c:pt>
                <c:pt idx="50">
                  <c:v>0</c:v>
                </c:pt>
                <c:pt idx="51">
                  <c:v>0</c:v>
                </c:pt>
                <c:pt idx="52">
                  <c:v>4.1831119237294292</c:v>
                </c:pt>
                <c:pt idx="53">
                  <c:v>0</c:v>
                </c:pt>
                <c:pt idx="54">
                  <c:v>0</c:v>
                </c:pt>
                <c:pt idx="55">
                  <c:v>0</c:v>
                </c:pt>
                <c:pt idx="56">
                  <c:v>0</c:v>
                </c:pt>
                <c:pt idx="57">
                  <c:v>0</c:v>
                </c:pt>
                <c:pt idx="58">
                  <c:v>0</c:v>
                </c:pt>
                <c:pt idx="59">
                  <c:v>0</c:v>
                </c:pt>
                <c:pt idx="60">
                  <c:v>0</c:v>
                </c:pt>
                <c:pt idx="61">
                  <c:v>0</c:v>
                </c:pt>
                <c:pt idx="62">
                  <c:v>0</c:v>
                </c:pt>
                <c:pt idx="63">
                  <c:v>0</c:v>
                </c:pt>
                <c:pt idx="64">
                  <c:v>3.5008221703204043</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numCache>
            </c:numRef>
          </c:val>
          <c:extLst>
            <c:ext xmlns:c16="http://schemas.microsoft.com/office/drawing/2014/chart" uri="{C3380CC4-5D6E-409C-BE32-E72D297353CC}">
              <c16:uniqueId val="{00000001-982D-433D-BCF9-A30ECD438394}"/>
            </c:ext>
          </c:extLst>
        </c:ser>
        <c:ser>
          <c:idx val="2"/>
          <c:order val="2"/>
          <c:spPr>
            <a:solidFill>
              <a:srgbClr val="FFC000"/>
            </a:solidFill>
            <a:ln>
              <a:noFill/>
            </a:ln>
            <a:effectLst/>
          </c:spPr>
          <c:invertIfNegative val="0"/>
          <c:dPt>
            <c:idx val="2"/>
            <c:invertIfNegative val="0"/>
            <c:bubble3D val="0"/>
            <c:spPr>
              <a:pattFill prst="wdUpDiag">
                <a:fgClr>
                  <a:srgbClr val="FFC000"/>
                </a:fgClr>
                <a:bgClr>
                  <a:schemeClr val="accent1"/>
                </a:bgClr>
              </a:pattFill>
              <a:ln>
                <a:noFill/>
              </a:ln>
              <a:effectLst/>
            </c:spPr>
            <c:extLst>
              <c:ext xmlns:c16="http://schemas.microsoft.com/office/drawing/2014/chart" uri="{C3380CC4-5D6E-409C-BE32-E72D297353CC}">
                <c16:uniqueId val="{00000005-982D-433D-BCF9-A30ECD438394}"/>
              </c:ext>
            </c:extLst>
          </c:dPt>
          <c:cat>
            <c:strRef>
              <c:f>'Abb EU-Vergleichsdaten'!$M$675:$M$766</c:f>
              <c:strCache>
                <c:ptCount val="77"/>
                <c:pt idx="2">
                  <c:v>BE</c:v>
                </c:pt>
                <c:pt idx="9">
                  <c:v>HH</c:v>
                </c:pt>
                <c:pt idx="10">
                  <c:v>BW</c:v>
                </c:pt>
                <c:pt idx="12">
                  <c:v>BY</c:v>
                </c:pt>
                <c:pt idx="19">
                  <c:v>HE</c:v>
                </c:pt>
                <c:pt idx="20">
                  <c:v>SN</c:v>
                </c:pt>
                <c:pt idx="24">
                  <c:v>RP</c:v>
                </c:pt>
                <c:pt idx="30">
                  <c:v>HB</c:v>
                </c:pt>
                <c:pt idx="40">
                  <c:v>NW</c:v>
                </c:pt>
                <c:pt idx="44">
                  <c:v>SL</c:v>
                </c:pt>
                <c:pt idx="46">
                  <c:v>TH</c:v>
                </c:pt>
                <c:pt idx="51">
                  <c:v>BB</c:v>
                </c:pt>
                <c:pt idx="52">
                  <c:v>NI</c:v>
                </c:pt>
                <c:pt idx="64">
                  <c:v>SH</c:v>
                </c:pt>
                <c:pt idx="65">
                  <c:v>ST</c:v>
                </c:pt>
                <c:pt idx="76">
                  <c:v>MV</c:v>
                </c:pt>
              </c:strCache>
            </c:strRef>
          </c:cat>
          <c:val>
            <c:numRef>
              <c:f>'Abb EU-Vergleichsdaten'!$P$675:$P$766</c:f>
              <c:numCache>
                <c:formatCode>General</c:formatCode>
                <c:ptCount val="92"/>
                <c:pt idx="0">
                  <c:v>0</c:v>
                </c:pt>
                <c:pt idx="1">
                  <c:v>0</c:v>
                </c:pt>
                <c:pt idx="2">
                  <c:v>9.8620564026966981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5.9429489130745292</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4.9446495182932901</c:v>
                </c:pt>
                <c:pt idx="47">
                  <c:v>0</c:v>
                </c:pt>
                <c:pt idx="48">
                  <c:v>0</c:v>
                </c:pt>
                <c:pt idx="49">
                  <c:v>0</c:v>
                </c:pt>
                <c:pt idx="50">
                  <c:v>0</c:v>
                </c:pt>
                <c:pt idx="51">
                  <c:v>4.5287732881518101</c:v>
                </c:pt>
                <c:pt idx="52">
                  <c:v>0</c:v>
                </c:pt>
                <c:pt idx="53">
                  <c:v>0</c:v>
                </c:pt>
                <c:pt idx="54">
                  <c:v>0</c:v>
                </c:pt>
                <c:pt idx="55">
                  <c:v>0</c:v>
                </c:pt>
                <c:pt idx="56">
                  <c:v>0</c:v>
                </c:pt>
                <c:pt idx="57">
                  <c:v>0</c:v>
                </c:pt>
                <c:pt idx="58">
                  <c:v>0</c:v>
                </c:pt>
                <c:pt idx="59">
                  <c:v>0</c:v>
                </c:pt>
                <c:pt idx="60">
                  <c:v>0</c:v>
                </c:pt>
                <c:pt idx="61">
                  <c:v>0</c:v>
                </c:pt>
                <c:pt idx="62">
                  <c:v>0</c:v>
                </c:pt>
                <c:pt idx="63">
                  <c:v>0</c:v>
                </c:pt>
                <c:pt idx="64">
                  <c:v>0</c:v>
                </c:pt>
                <c:pt idx="65">
                  <c:v>3.4852078417626431</c:v>
                </c:pt>
                <c:pt idx="66">
                  <c:v>0</c:v>
                </c:pt>
                <c:pt idx="67">
                  <c:v>0</c:v>
                </c:pt>
                <c:pt idx="68">
                  <c:v>0</c:v>
                </c:pt>
                <c:pt idx="69">
                  <c:v>0</c:v>
                </c:pt>
                <c:pt idx="70">
                  <c:v>0</c:v>
                </c:pt>
                <c:pt idx="71">
                  <c:v>0</c:v>
                </c:pt>
                <c:pt idx="72">
                  <c:v>0</c:v>
                </c:pt>
                <c:pt idx="73">
                  <c:v>0</c:v>
                </c:pt>
                <c:pt idx="74">
                  <c:v>0</c:v>
                </c:pt>
                <c:pt idx="75">
                  <c:v>0</c:v>
                </c:pt>
                <c:pt idx="76">
                  <c:v>2.8552491578947365</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numCache>
            </c:numRef>
          </c:val>
          <c:extLst>
            <c:ext xmlns:c16="http://schemas.microsoft.com/office/drawing/2014/chart" uri="{C3380CC4-5D6E-409C-BE32-E72D297353CC}">
              <c16:uniqueId val="{00000004-982D-433D-BCF9-A30ECD438394}"/>
            </c:ext>
          </c:extLst>
        </c:ser>
        <c:dLbls>
          <c:showLegendKey val="0"/>
          <c:showVal val="0"/>
          <c:showCatName val="0"/>
          <c:showSerName val="0"/>
          <c:showPercent val="0"/>
          <c:showBubbleSize val="0"/>
        </c:dLbls>
        <c:gapWidth val="50"/>
        <c:overlap val="100"/>
        <c:axId val="1138366016"/>
        <c:axId val="1138357856"/>
      </c:barChart>
      <c:catAx>
        <c:axId val="113836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500" b="0" i="0" u="none" strike="noStrike" kern="1200" baseline="0">
                <a:solidFill>
                  <a:schemeClr val="tx1">
                    <a:lumMod val="65000"/>
                    <a:lumOff val="35000"/>
                  </a:schemeClr>
                </a:solidFill>
                <a:latin typeface="+mn-lt"/>
                <a:ea typeface="+mn-ea"/>
                <a:cs typeface="+mn-cs"/>
              </a:defRPr>
            </a:pPr>
            <a:endParaRPr lang="de-DE"/>
          </a:p>
        </c:txPr>
        <c:crossAx val="1138357856"/>
        <c:crosses val="autoZero"/>
        <c:auto val="1"/>
        <c:lblAlgn val="ctr"/>
        <c:lblOffset val="100"/>
        <c:noMultiLvlLbl val="0"/>
      </c:catAx>
      <c:valAx>
        <c:axId val="1138357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1383660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Arbeitsangebot'!$I$3</c:f>
          <c:strCache>
            <c:ptCount val="1"/>
            <c:pt idx="0">
              <c:v>Erwerbspersonen (20-64 Jahre) am Wohnort in Relation zur erwerbsfähigen Bevölkerung (20-64 Jahre) (Erwerbsbeteiligungsquote), 2023</c:v>
            </c:pt>
          </c:strCache>
        </c:strRef>
      </c:tx>
      <c:layout>
        <c:manualLayout>
          <c:xMode val="edge"/>
          <c:yMode val="edge"/>
          <c:x val="0.14964070473595489"/>
          <c:y val="8.658008658008658E-3"/>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20623376623376624"/>
          <c:w val="0.88043526450689269"/>
          <c:h val="0.46054334117326245"/>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Arbeitsangebot'!$J$1:$Y$1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Arbeitsangebot'!$J$4:$N$4</c:f>
              <c:numCache>
                <c:formatCode>General</c:formatCode>
                <c:ptCount val="5"/>
                <c:pt idx="0">
                  <c:v>79.599999999999994</c:v>
                </c:pt>
                <c:pt idx="1">
                  <c:v>79.8</c:v>
                </c:pt>
                <c:pt idx="2">
                  <c:v>81.7</c:v>
                </c:pt>
                <c:pt idx="3">
                  <c:v>78.8</c:v>
                </c:pt>
                <c:pt idx="4">
                  <c:v>80.400000000000006</c:v>
                </c:pt>
              </c:numCache>
            </c:numRef>
          </c:val>
          <c:extLst>
            <c:ext xmlns:c16="http://schemas.microsoft.com/office/drawing/2014/chart" uri="{C3380CC4-5D6E-409C-BE32-E72D297353CC}">
              <c16:uniqueId val="{00000000-C738-4DA8-A39B-26AA0F8C6E2D}"/>
            </c:ext>
          </c:extLst>
        </c:ser>
        <c:ser>
          <c:idx val="3"/>
          <c:order val="3"/>
          <c:spPr>
            <a:solidFill>
              <a:schemeClr val="accent1"/>
            </a:solidFill>
            <a:ln>
              <a:solidFill>
                <a:sysClr val="windowText" lastClr="000000"/>
              </a:solidFill>
            </a:ln>
            <a:effectLst/>
          </c:spPr>
          <c:invertIfNegative val="0"/>
          <c:cat>
            <c:strRef>
              <c:f>'Abb Arbeitsangebot'!$J$1:$Y$1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Arbeitsangebot'!$J$6:$Y$6</c:f>
              <c:numCache>
                <c:formatCode>General</c:formatCode>
                <c:ptCount val="16"/>
                <c:pt idx="6">
                  <c:v>81.7</c:v>
                </c:pt>
                <c:pt idx="7">
                  <c:v>82.3</c:v>
                </c:pt>
                <c:pt idx="8">
                  <c:v>75.099999999999994</c:v>
                </c:pt>
                <c:pt idx="9">
                  <c:v>78.599999999999994</c:v>
                </c:pt>
                <c:pt idx="10">
                  <c:v>78.400000000000006</c:v>
                </c:pt>
                <c:pt idx="11">
                  <c:v>79.400000000000006</c:v>
                </c:pt>
                <c:pt idx="12">
                  <c:v>77.5</c:v>
                </c:pt>
                <c:pt idx="13">
                  <c:v>80</c:v>
                </c:pt>
                <c:pt idx="14">
                  <c:v>77.5</c:v>
                </c:pt>
                <c:pt idx="15">
                  <c:v>79</c:v>
                </c:pt>
              </c:numCache>
            </c:numRef>
          </c:val>
          <c:extLst>
            <c:ext xmlns:c16="http://schemas.microsoft.com/office/drawing/2014/chart" uri="{C3380CC4-5D6E-409C-BE32-E72D297353CC}">
              <c16:uniqueId val="{00000001-C738-4DA8-A39B-26AA0F8C6E2D}"/>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3-C738-4DA8-A39B-26AA0F8C6E2D}"/>
              </c:ext>
            </c:extLst>
          </c:dPt>
          <c:cat>
            <c:strRef>
              <c:f>'Abb Arbeitsangebot'!$J$1:$Y$1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Arbeitsangebot'!$J$5:$O$5</c:f>
              <c:numCache>
                <c:formatCode>General</c:formatCode>
                <c:ptCount val="6"/>
                <c:pt idx="5">
                  <c:v>77.900000000000006</c:v>
                </c:pt>
              </c:numCache>
            </c:numRef>
          </c:val>
          <c:extLst>
            <c:ext xmlns:c16="http://schemas.microsoft.com/office/drawing/2014/chart" uri="{C3380CC4-5D6E-409C-BE32-E72D297353CC}">
              <c16:uniqueId val="{00000004-C738-4DA8-A39B-26AA0F8C6E2D}"/>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Arbeitsangebot'!$J$7:$O$7</c:f>
              <c:numCache>
                <c:formatCode>General</c:formatCode>
                <c:ptCount val="6"/>
                <c:pt idx="0">
                  <c:v>79.7</c:v>
                </c:pt>
                <c:pt idx="1">
                  <c:v>79.7</c:v>
                </c:pt>
                <c:pt idx="2">
                  <c:v>79.7</c:v>
                </c:pt>
                <c:pt idx="3">
                  <c:v>79.7</c:v>
                </c:pt>
                <c:pt idx="4">
                  <c:v>79.7</c:v>
                </c:pt>
                <c:pt idx="5">
                  <c:v>79.7</c:v>
                </c:pt>
              </c:numCache>
            </c:numRef>
          </c:val>
          <c:smooth val="0"/>
          <c:extLst>
            <c:ext xmlns:c16="http://schemas.microsoft.com/office/drawing/2014/chart" uri="{C3380CC4-5D6E-409C-BE32-E72D297353CC}">
              <c16:uniqueId val="{00000005-C738-4DA8-A39B-26AA0F8C6E2D}"/>
            </c:ext>
          </c:extLst>
        </c:ser>
        <c:ser>
          <c:idx val="2"/>
          <c:order val="2"/>
          <c:tx>
            <c:v>Durchschnitt West</c:v>
          </c:tx>
          <c:spPr>
            <a:ln w="15875" cap="rnd">
              <a:solidFill>
                <a:schemeClr val="tx2">
                  <a:lumMod val="75000"/>
                  <a:lumOff val="25000"/>
                </a:schemeClr>
              </a:solidFill>
              <a:round/>
            </a:ln>
            <a:effectLst/>
          </c:spPr>
          <c:marker>
            <c:symbol val="none"/>
          </c:marker>
          <c:val>
            <c:numRef>
              <c:f>'Abb Arbeitsangebot'!$J$8:$Y$8</c:f>
              <c:numCache>
                <c:formatCode>General</c:formatCode>
                <c:ptCount val="16"/>
                <c:pt idx="6">
                  <c:v>79.7</c:v>
                </c:pt>
                <c:pt idx="7">
                  <c:v>79.7</c:v>
                </c:pt>
                <c:pt idx="8">
                  <c:v>79.7</c:v>
                </c:pt>
                <c:pt idx="9">
                  <c:v>79.7</c:v>
                </c:pt>
                <c:pt idx="10">
                  <c:v>79.7</c:v>
                </c:pt>
                <c:pt idx="11">
                  <c:v>79.7</c:v>
                </c:pt>
                <c:pt idx="12">
                  <c:v>79.7</c:v>
                </c:pt>
                <c:pt idx="13">
                  <c:v>79.7</c:v>
                </c:pt>
                <c:pt idx="14">
                  <c:v>79.7</c:v>
                </c:pt>
                <c:pt idx="15">
                  <c:v>79.7</c:v>
                </c:pt>
              </c:numCache>
            </c:numRef>
          </c:val>
          <c:smooth val="0"/>
          <c:extLst>
            <c:ext xmlns:c16="http://schemas.microsoft.com/office/drawing/2014/chart" uri="{C3380CC4-5D6E-409C-BE32-E72D297353CC}">
              <c16:uniqueId val="{00000006-C738-4DA8-A39B-26AA0F8C6E2D}"/>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Arbeitsangebot'!$I$11</c:f>
          <c:strCache>
            <c:ptCount val="1"/>
            <c:pt idx="0">
              <c:v>Veränderungsrate der Erwerbspersonen am Wohnort, ø 2019-2023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1"/>
              </a:solidFill>
            </a:ln>
            <a:effectLst/>
          </c:spPr>
          <c:invertIfNegative val="0"/>
          <c:cat>
            <c:strRef>
              <c:f>'Abb Arbeitsangebot'!$J$1:$Y$1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Arbeitsangebot'!$J$12:$N$12</c:f>
              <c:numCache>
                <c:formatCode>General</c:formatCode>
                <c:ptCount val="5"/>
                <c:pt idx="0">
                  <c:v>0.32062382481632312</c:v>
                </c:pt>
                <c:pt idx="1">
                  <c:v>0.11216135124200832</c:v>
                </c:pt>
                <c:pt idx="2">
                  <c:v>0.22261813189257396</c:v>
                </c:pt>
                <c:pt idx="3">
                  <c:v>-0.35917032794398551</c:v>
                </c:pt>
                <c:pt idx="4">
                  <c:v>-0.39670088332741216</c:v>
                </c:pt>
              </c:numCache>
            </c:numRef>
          </c:val>
          <c:extLst>
            <c:ext xmlns:c16="http://schemas.microsoft.com/office/drawing/2014/chart" uri="{C3380CC4-5D6E-409C-BE32-E72D297353CC}">
              <c16:uniqueId val="{00000000-1A6C-413F-B774-14C3F27AB819}"/>
            </c:ext>
          </c:extLst>
        </c:ser>
        <c:ser>
          <c:idx val="3"/>
          <c:order val="3"/>
          <c:spPr>
            <a:solidFill>
              <a:schemeClr val="accent1"/>
            </a:solidFill>
            <a:ln>
              <a:solidFill>
                <a:schemeClr val="tx1"/>
              </a:solidFill>
            </a:ln>
            <a:effectLst/>
          </c:spPr>
          <c:invertIfNegative val="0"/>
          <c:cat>
            <c:strRef>
              <c:f>'Abb Arbeitsangebot'!$J$1:$Y$1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Arbeitsangebot'!$J$14:$Y$14</c:f>
              <c:numCache>
                <c:formatCode>General</c:formatCode>
                <c:ptCount val="16"/>
                <c:pt idx="6">
                  <c:v>0.47163428578949151</c:v>
                </c:pt>
                <c:pt idx="7">
                  <c:v>0.55211953717623885</c:v>
                </c:pt>
                <c:pt idx="8">
                  <c:v>0.61476275034483763</c:v>
                </c:pt>
                <c:pt idx="9">
                  <c:v>1.0311375999571624</c:v>
                </c:pt>
                <c:pt idx="10">
                  <c:v>0.70155710483061284</c:v>
                </c:pt>
                <c:pt idx="11">
                  <c:v>0.63226410037285063</c:v>
                </c:pt>
                <c:pt idx="12">
                  <c:v>0.61590642391004735</c:v>
                </c:pt>
                <c:pt idx="13">
                  <c:v>0.39046766950141887</c:v>
                </c:pt>
                <c:pt idx="14">
                  <c:v>-1.4272306653680289E-2</c:v>
                </c:pt>
                <c:pt idx="15">
                  <c:v>0.80145847675498771</c:v>
                </c:pt>
              </c:numCache>
            </c:numRef>
          </c:val>
          <c:extLst>
            <c:ext xmlns:c16="http://schemas.microsoft.com/office/drawing/2014/chart" uri="{C3380CC4-5D6E-409C-BE32-E72D297353CC}">
              <c16:uniqueId val="{00000001-1A6C-413F-B774-14C3F27AB819}"/>
            </c:ext>
          </c:extLst>
        </c:ser>
        <c:ser>
          <c:idx val="4"/>
          <c:order val="4"/>
          <c:spPr>
            <a:pattFill prst="wdUpDiag">
              <a:fgClr>
                <a:srgbClr val="FFC000"/>
              </a:fgClr>
              <a:bgClr>
                <a:schemeClr val="accent1"/>
              </a:bgClr>
            </a:pattFill>
            <a:ln>
              <a:solidFill>
                <a:schemeClr val="tx1"/>
              </a:solidFill>
            </a:ln>
            <a:effectLst/>
          </c:spPr>
          <c:invertIfNegative val="0"/>
          <c:cat>
            <c:strRef>
              <c:f>'Abb Arbeitsangebot'!$J$1:$Y$1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Arbeitsangebot'!$J$13:$O$13</c:f>
              <c:numCache>
                <c:formatCode>General</c:formatCode>
                <c:ptCount val="6"/>
                <c:pt idx="5">
                  <c:v>1.3668430078407852</c:v>
                </c:pt>
              </c:numCache>
            </c:numRef>
          </c:val>
          <c:extLst>
            <c:ext xmlns:c16="http://schemas.microsoft.com/office/drawing/2014/chart" uri="{C3380CC4-5D6E-409C-BE32-E72D297353CC}">
              <c16:uniqueId val="{00000002-1A6C-413F-B774-14C3F27AB819}"/>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Arbeitsangebot'!$J$15:$O$15</c:f>
              <c:numCache>
                <c:formatCode>General</c:formatCode>
                <c:ptCount val="6"/>
                <c:pt idx="0">
                  <c:v>0.34074414137191411</c:v>
                </c:pt>
                <c:pt idx="1">
                  <c:v>0.34074414137191411</c:v>
                </c:pt>
                <c:pt idx="2">
                  <c:v>0.34074414137191411</c:v>
                </c:pt>
                <c:pt idx="3">
                  <c:v>0.34074414137191411</c:v>
                </c:pt>
                <c:pt idx="4">
                  <c:v>0.34074414137191411</c:v>
                </c:pt>
                <c:pt idx="5">
                  <c:v>0.34074414137191411</c:v>
                </c:pt>
              </c:numCache>
            </c:numRef>
          </c:val>
          <c:smooth val="0"/>
          <c:extLst>
            <c:ext xmlns:c16="http://schemas.microsoft.com/office/drawing/2014/chart" uri="{C3380CC4-5D6E-409C-BE32-E72D297353CC}">
              <c16:uniqueId val="{00000003-1A6C-413F-B774-14C3F27AB819}"/>
            </c:ext>
          </c:extLst>
        </c:ser>
        <c:ser>
          <c:idx val="2"/>
          <c:order val="2"/>
          <c:tx>
            <c:v>Durchschnitt West</c:v>
          </c:tx>
          <c:spPr>
            <a:ln w="15875" cap="rnd">
              <a:solidFill>
                <a:schemeClr val="tx2">
                  <a:lumMod val="75000"/>
                  <a:lumOff val="25000"/>
                </a:schemeClr>
              </a:solidFill>
              <a:round/>
            </a:ln>
            <a:effectLst/>
          </c:spPr>
          <c:marker>
            <c:symbol val="none"/>
          </c:marker>
          <c:val>
            <c:numRef>
              <c:f>'Abb Arbeitsangebot'!$J$16:$Y$16</c:f>
              <c:numCache>
                <c:formatCode>General</c:formatCode>
                <c:ptCount val="16"/>
                <c:pt idx="6">
                  <c:v>0.58605942381629461</c:v>
                </c:pt>
                <c:pt idx="7">
                  <c:v>0.58605942381629461</c:v>
                </c:pt>
                <c:pt idx="8">
                  <c:v>0.58605942381629461</c:v>
                </c:pt>
                <c:pt idx="9">
                  <c:v>0.58605942381629461</c:v>
                </c:pt>
                <c:pt idx="10">
                  <c:v>0.58605942381629461</c:v>
                </c:pt>
                <c:pt idx="11">
                  <c:v>0.58605942381629461</c:v>
                </c:pt>
                <c:pt idx="12">
                  <c:v>0.58605942381629461</c:v>
                </c:pt>
                <c:pt idx="13">
                  <c:v>0.58605942381629461</c:v>
                </c:pt>
                <c:pt idx="14">
                  <c:v>0.58605942381629461</c:v>
                </c:pt>
                <c:pt idx="15">
                  <c:v>0.58605942381629461</c:v>
                </c:pt>
              </c:numCache>
            </c:numRef>
          </c:val>
          <c:smooth val="0"/>
          <c:extLst>
            <c:ext xmlns:c16="http://schemas.microsoft.com/office/drawing/2014/chart" uri="{C3380CC4-5D6E-409C-BE32-E72D297353CC}">
              <c16:uniqueId val="{00000004-1A6C-413F-B774-14C3F27AB819}"/>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2"/>
          <c:min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Arbeitsnachfrage'!$I$3</c:f>
          <c:strCache>
            <c:ptCount val="1"/>
            <c:pt idx="0">
              <c:v>Erwerbstätige (Inländer) in % der erwerbsfähigen Bevölkerung (20 bis 64 Jahre),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Arbeitsnachfrage'!$J$1:$Y$1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Arbeitsnachfrage'!$J$4:$N$4</c:f>
              <c:numCache>
                <c:formatCode>General</c:formatCode>
                <c:ptCount val="5"/>
                <c:pt idx="0">
                  <c:v>90.058402586315964</c:v>
                </c:pt>
                <c:pt idx="1">
                  <c:v>88.913850573530254</c:v>
                </c:pt>
                <c:pt idx="2">
                  <c:v>92.132686565466187</c:v>
                </c:pt>
                <c:pt idx="3">
                  <c:v>88.261555109478664</c:v>
                </c:pt>
                <c:pt idx="4">
                  <c:v>91.635931409908665</c:v>
                </c:pt>
              </c:numCache>
            </c:numRef>
          </c:val>
          <c:extLst>
            <c:ext xmlns:c16="http://schemas.microsoft.com/office/drawing/2014/chart" uri="{C3380CC4-5D6E-409C-BE32-E72D297353CC}">
              <c16:uniqueId val="{00000000-2E88-4DBE-92C8-DA9C083124F7}"/>
            </c:ext>
          </c:extLst>
        </c:ser>
        <c:ser>
          <c:idx val="3"/>
          <c:order val="3"/>
          <c:spPr>
            <a:solidFill>
              <a:schemeClr val="accent1"/>
            </a:solidFill>
            <a:ln>
              <a:solidFill>
                <a:sysClr val="windowText" lastClr="000000"/>
              </a:solidFill>
            </a:ln>
            <a:effectLst/>
          </c:spPr>
          <c:invertIfNegative val="0"/>
          <c:cat>
            <c:strRef>
              <c:f>'Abb Arbeitsnachfrage'!$J$1:$Y$1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Arbeitsnachfrage'!$J$6:$Y$6</c:f>
              <c:numCache>
                <c:formatCode>General</c:formatCode>
                <c:ptCount val="16"/>
                <c:pt idx="6">
                  <c:v>94.028113386175903</c:v>
                </c:pt>
                <c:pt idx="7">
                  <c:v>96.659565087299811</c:v>
                </c:pt>
                <c:pt idx="8">
                  <c:v>85.239844925376872</c:v>
                </c:pt>
                <c:pt idx="9">
                  <c:v>89.527769471659951</c:v>
                </c:pt>
                <c:pt idx="10">
                  <c:v>90.534564835888006</c:v>
                </c:pt>
                <c:pt idx="11">
                  <c:v>92.65569014407987</c:v>
                </c:pt>
                <c:pt idx="12">
                  <c:v>90.403436312046097</c:v>
                </c:pt>
                <c:pt idx="13">
                  <c:v>92.533697104430274</c:v>
                </c:pt>
                <c:pt idx="14">
                  <c:v>89.812761925657412</c:v>
                </c:pt>
                <c:pt idx="15">
                  <c:v>93.751536366589832</c:v>
                </c:pt>
              </c:numCache>
            </c:numRef>
          </c:val>
          <c:extLst>
            <c:ext xmlns:c16="http://schemas.microsoft.com/office/drawing/2014/chart" uri="{C3380CC4-5D6E-409C-BE32-E72D297353CC}">
              <c16:uniqueId val="{00000001-2E88-4DBE-92C8-DA9C083124F7}"/>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3-2E88-4DBE-92C8-DA9C083124F7}"/>
              </c:ext>
            </c:extLst>
          </c:dPt>
          <c:cat>
            <c:strRef>
              <c:f>'Abb Arbeitsnachfrage'!$J$1:$Y$1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Arbeitsnachfrage'!$J$5:$O$5</c:f>
              <c:numCache>
                <c:formatCode>General</c:formatCode>
                <c:ptCount val="6"/>
                <c:pt idx="5">
                  <c:v>83.86852090815006</c:v>
                </c:pt>
              </c:numCache>
            </c:numRef>
          </c:val>
          <c:extLst>
            <c:ext xmlns:c16="http://schemas.microsoft.com/office/drawing/2014/chart" uri="{C3380CC4-5D6E-409C-BE32-E72D297353CC}">
              <c16:uniqueId val="{00000004-2E88-4DBE-92C8-DA9C083124F7}"/>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Arbeitsnachfrage'!$J$7:$O$7</c:f>
              <c:numCache>
                <c:formatCode>General</c:formatCode>
                <c:ptCount val="6"/>
                <c:pt idx="0">
                  <c:v>88.855979360899397</c:v>
                </c:pt>
                <c:pt idx="1">
                  <c:v>88.855979360899397</c:v>
                </c:pt>
                <c:pt idx="2">
                  <c:v>88.855979360899397</c:v>
                </c:pt>
                <c:pt idx="3">
                  <c:v>88.855979360899397</c:v>
                </c:pt>
                <c:pt idx="4">
                  <c:v>88.855979360899397</c:v>
                </c:pt>
                <c:pt idx="5">
                  <c:v>88.855979360899397</c:v>
                </c:pt>
              </c:numCache>
            </c:numRef>
          </c:val>
          <c:smooth val="0"/>
          <c:extLst>
            <c:ext xmlns:c16="http://schemas.microsoft.com/office/drawing/2014/chart" uri="{C3380CC4-5D6E-409C-BE32-E72D297353CC}">
              <c16:uniqueId val="{00000005-2E88-4DBE-92C8-DA9C083124F7}"/>
            </c:ext>
          </c:extLst>
        </c:ser>
        <c:ser>
          <c:idx val="2"/>
          <c:order val="2"/>
          <c:tx>
            <c:v>Durchschnitt West</c:v>
          </c:tx>
          <c:spPr>
            <a:ln w="15875" cap="rnd">
              <a:solidFill>
                <a:schemeClr val="tx2">
                  <a:lumMod val="75000"/>
                  <a:lumOff val="25000"/>
                </a:schemeClr>
              </a:solidFill>
              <a:round/>
            </a:ln>
            <a:effectLst/>
          </c:spPr>
          <c:marker>
            <c:symbol val="none"/>
          </c:marker>
          <c:val>
            <c:numRef>
              <c:f>'Abb Arbeitsnachfrage'!$J$8:$Y$8</c:f>
              <c:numCache>
                <c:formatCode>General</c:formatCode>
                <c:ptCount val="16"/>
                <c:pt idx="6">
                  <c:v>92.70962980909087</c:v>
                </c:pt>
                <c:pt idx="7">
                  <c:v>92.70962980909087</c:v>
                </c:pt>
                <c:pt idx="8">
                  <c:v>92.70962980909087</c:v>
                </c:pt>
                <c:pt idx="9">
                  <c:v>92.70962980909087</c:v>
                </c:pt>
                <c:pt idx="10">
                  <c:v>92.70962980909087</c:v>
                </c:pt>
                <c:pt idx="11">
                  <c:v>92.70962980909087</c:v>
                </c:pt>
                <c:pt idx="12">
                  <c:v>92.70962980909087</c:v>
                </c:pt>
                <c:pt idx="13">
                  <c:v>92.70962980909087</c:v>
                </c:pt>
                <c:pt idx="14">
                  <c:v>92.70962980909087</c:v>
                </c:pt>
                <c:pt idx="15">
                  <c:v>92.70962980909087</c:v>
                </c:pt>
              </c:numCache>
            </c:numRef>
          </c:val>
          <c:smooth val="0"/>
          <c:extLst>
            <c:ext xmlns:c16="http://schemas.microsoft.com/office/drawing/2014/chart" uri="{C3380CC4-5D6E-409C-BE32-E72D297353CC}">
              <c16:uniqueId val="{00000006-2E88-4DBE-92C8-DA9C083124F7}"/>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00"/>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25"/>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Arbeitsnachfrage'!$I$11</c:f>
          <c:strCache>
            <c:ptCount val="1"/>
            <c:pt idx="0">
              <c:v>Erwerbstätige (Inland) je 100 erwerbsfähige Einwohner am Wohnort (20-64 Jahre),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1"/>
              </a:solidFill>
            </a:ln>
            <a:effectLst/>
          </c:spPr>
          <c:invertIfNegative val="0"/>
          <c:cat>
            <c:strRef>
              <c:f>'Abb Arbeitsnachfrage'!$J$1:$Y$1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Arbeitsnachfrage'!$J$12:$N$12</c:f>
              <c:numCache>
                <c:formatCode>General</c:formatCode>
                <c:ptCount val="5"/>
                <c:pt idx="0">
                  <c:v>79.162078239352624</c:v>
                </c:pt>
                <c:pt idx="1">
                  <c:v>84.325771874634754</c:v>
                </c:pt>
                <c:pt idx="2">
                  <c:v>91.841348565601649</c:v>
                </c:pt>
                <c:pt idx="3">
                  <c:v>82.443145080040495</c:v>
                </c:pt>
                <c:pt idx="4">
                  <c:v>87.296745858029752</c:v>
                </c:pt>
              </c:numCache>
            </c:numRef>
          </c:val>
          <c:extLst>
            <c:ext xmlns:c16="http://schemas.microsoft.com/office/drawing/2014/chart" uri="{C3380CC4-5D6E-409C-BE32-E72D297353CC}">
              <c16:uniqueId val="{00000000-A3F3-485E-B0F1-CFB02D53E66B}"/>
            </c:ext>
          </c:extLst>
        </c:ser>
        <c:ser>
          <c:idx val="3"/>
          <c:order val="3"/>
          <c:spPr>
            <a:solidFill>
              <a:schemeClr val="accent1"/>
            </a:solidFill>
            <a:ln>
              <a:solidFill>
                <a:schemeClr val="tx1"/>
              </a:solidFill>
            </a:ln>
            <a:effectLst/>
          </c:spPr>
          <c:invertIfNegative val="0"/>
          <c:cat>
            <c:strRef>
              <c:f>'Abb Arbeitsnachfrage'!$J$1:$Y$1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Arbeitsnachfrage'!$J$14:$Y$14</c:f>
              <c:numCache>
                <c:formatCode>General</c:formatCode>
                <c:ptCount val="16"/>
                <c:pt idx="6">
                  <c:v>95.448055023537336</c:v>
                </c:pt>
                <c:pt idx="7">
                  <c:v>97.857798958675474</c:v>
                </c:pt>
                <c:pt idx="8">
                  <c:v>107.74835734373831</c:v>
                </c:pt>
                <c:pt idx="9">
                  <c:v>112.63078451428893</c:v>
                </c:pt>
                <c:pt idx="10">
                  <c:v>94.470410713898261</c:v>
                </c:pt>
                <c:pt idx="11">
                  <c:v>89.236856911385416</c:v>
                </c:pt>
                <c:pt idx="12">
                  <c:v>91.212842841329902</c:v>
                </c:pt>
                <c:pt idx="13">
                  <c:v>84.677501283761089</c:v>
                </c:pt>
                <c:pt idx="14">
                  <c:v>91.540522077119746</c:v>
                </c:pt>
                <c:pt idx="15">
                  <c:v>85.939393857818473</c:v>
                </c:pt>
              </c:numCache>
            </c:numRef>
          </c:val>
          <c:extLst>
            <c:ext xmlns:c16="http://schemas.microsoft.com/office/drawing/2014/chart" uri="{C3380CC4-5D6E-409C-BE32-E72D297353CC}">
              <c16:uniqueId val="{00000001-A3F3-485E-B0F1-CFB02D53E66B}"/>
            </c:ext>
          </c:extLst>
        </c:ser>
        <c:ser>
          <c:idx val="4"/>
          <c:order val="4"/>
          <c:spPr>
            <a:pattFill prst="wdUpDiag">
              <a:fgClr>
                <a:srgbClr val="FFC000"/>
              </a:fgClr>
              <a:bgClr>
                <a:schemeClr val="accent1"/>
              </a:bgClr>
            </a:pattFill>
            <a:ln>
              <a:solidFill>
                <a:schemeClr val="tx1"/>
              </a:solidFill>
            </a:ln>
            <a:effectLst/>
          </c:spPr>
          <c:invertIfNegative val="0"/>
          <c:cat>
            <c:strRef>
              <c:f>'Abb Arbeitsnachfrage'!$J$1:$Y$1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Arbeitsnachfrage'!$J$13:$O$13</c:f>
              <c:numCache>
                <c:formatCode>General</c:formatCode>
                <c:ptCount val="6"/>
                <c:pt idx="5">
                  <c:v>93.038548024770094</c:v>
                </c:pt>
              </c:numCache>
            </c:numRef>
          </c:val>
          <c:extLst>
            <c:ext xmlns:c16="http://schemas.microsoft.com/office/drawing/2014/chart" uri="{C3380CC4-5D6E-409C-BE32-E72D297353CC}">
              <c16:uniqueId val="{00000002-A3F3-485E-B0F1-CFB02D53E66B}"/>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Arbeitsnachfrage'!$J$15:$O$15</c:f>
              <c:numCache>
                <c:formatCode>General</c:formatCode>
                <c:ptCount val="6"/>
                <c:pt idx="0">
                  <c:v>87.66827321011607</c:v>
                </c:pt>
                <c:pt idx="1">
                  <c:v>87.66827321011607</c:v>
                </c:pt>
                <c:pt idx="2">
                  <c:v>87.66827321011607</c:v>
                </c:pt>
                <c:pt idx="3">
                  <c:v>87.66827321011607</c:v>
                </c:pt>
                <c:pt idx="4">
                  <c:v>87.66827321011607</c:v>
                </c:pt>
                <c:pt idx="5">
                  <c:v>87.66827321011607</c:v>
                </c:pt>
              </c:numCache>
            </c:numRef>
          </c:val>
          <c:smooth val="0"/>
          <c:extLst>
            <c:ext xmlns:c16="http://schemas.microsoft.com/office/drawing/2014/chart" uri="{C3380CC4-5D6E-409C-BE32-E72D297353CC}">
              <c16:uniqueId val="{00000003-A3F3-485E-B0F1-CFB02D53E66B}"/>
            </c:ext>
          </c:extLst>
        </c:ser>
        <c:ser>
          <c:idx val="2"/>
          <c:order val="2"/>
          <c:tx>
            <c:v>Durchschnitt West</c:v>
          </c:tx>
          <c:spPr>
            <a:ln w="15875" cap="rnd">
              <a:solidFill>
                <a:schemeClr val="tx2">
                  <a:lumMod val="75000"/>
                  <a:lumOff val="25000"/>
                </a:schemeClr>
              </a:solidFill>
              <a:round/>
            </a:ln>
            <a:effectLst/>
          </c:spPr>
          <c:marker>
            <c:symbol val="none"/>
          </c:marker>
          <c:val>
            <c:numRef>
              <c:f>'Abb Arbeitsnachfrage'!$J$16:$Y$16</c:f>
              <c:numCache>
                <c:formatCode>General</c:formatCode>
                <c:ptCount val="16"/>
                <c:pt idx="6">
                  <c:v>93.503252552851308</c:v>
                </c:pt>
                <c:pt idx="7">
                  <c:v>93.503252552851308</c:v>
                </c:pt>
                <c:pt idx="8">
                  <c:v>93.503252552851308</c:v>
                </c:pt>
                <c:pt idx="9">
                  <c:v>93.503252552851308</c:v>
                </c:pt>
                <c:pt idx="10">
                  <c:v>93.503252552851308</c:v>
                </c:pt>
                <c:pt idx="11">
                  <c:v>93.503252552851308</c:v>
                </c:pt>
                <c:pt idx="12">
                  <c:v>93.503252552851308</c:v>
                </c:pt>
                <c:pt idx="13">
                  <c:v>93.503252552851308</c:v>
                </c:pt>
                <c:pt idx="14">
                  <c:v>93.503252552851308</c:v>
                </c:pt>
                <c:pt idx="15">
                  <c:v>93.503252552851308</c:v>
                </c:pt>
              </c:numCache>
            </c:numRef>
          </c:val>
          <c:smooth val="0"/>
          <c:extLst>
            <c:ext xmlns:c16="http://schemas.microsoft.com/office/drawing/2014/chart" uri="{C3380CC4-5D6E-409C-BE32-E72D297353CC}">
              <c16:uniqueId val="{00000004-A3F3-485E-B0F1-CFB02D53E66B}"/>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3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25"/>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Arbeitsnachfrage'!$I$19</c:f>
          <c:strCache>
            <c:ptCount val="1"/>
            <c:pt idx="0">
              <c:v>Erwerbstätige (Inland): Veränderungsrate gegenüber Vorjahr, ø 2019-2024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rgbClr val="0E2841"/>
              </a:solidFill>
            </a:ln>
            <a:effectLst/>
          </c:spPr>
          <c:invertIfNegative val="0"/>
          <c:cat>
            <c:strRef>
              <c:f>'Abb Arbeitsnachfrage'!$J$1:$Y$1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Arbeitsnachfrage'!$J$20:$N$20</c:f>
              <c:numCache>
                <c:formatCode>General</c:formatCode>
                <c:ptCount val="5"/>
                <c:pt idx="0">
                  <c:v>0.26946410536021403</c:v>
                </c:pt>
                <c:pt idx="1">
                  <c:v>-0.11933239645213689</c:v>
                </c:pt>
                <c:pt idx="2">
                  <c:v>3.0137470263341015E-2</c:v>
                </c:pt>
                <c:pt idx="3">
                  <c:v>-0.35747076051903548</c:v>
                </c:pt>
                <c:pt idx="4">
                  <c:v>-0.51435007909225305</c:v>
                </c:pt>
              </c:numCache>
            </c:numRef>
          </c:val>
          <c:extLst>
            <c:ext xmlns:c16="http://schemas.microsoft.com/office/drawing/2014/chart" uri="{C3380CC4-5D6E-409C-BE32-E72D297353CC}">
              <c16:uniqueId val="{00000000-9D29-4C27-8829-4F2C7BC08DAE}"/>
            </c:ext>
          </c:extLst>
        </c:ser>
        <c:ser>
          <c:idx val="3"/>
          <c:order val="3"/>
          <c:spPr>
            <a:solidFill>
              <a:srgbClr val="156082"/>
            </a:solidFill>
            <a:ln>
              <a:solidFill>
                <a:srgbClr val="0E2841"/>
              </a:solidFill>
            </a:ln>
            <a:effectLst/>
          </c:spPr>
          <c:invertIfNegative val="0"/>
          <c:cat>
            <c:strRef>
              <c:f>'Abb Arbeitsnachfrage'!$J$1:$Y$1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Arbeitsnachfrage'!$J$22:$Y$22</c:f>
              <c:numCache>
                <c:formatCode>General</c:formatCode>
                <c:ptCount val="16"/>
                <c:pt idx="6">
                  <c:v>0.28477078192530314</c:v>
                </c:pt>
                <c:pt idx="7">
                  <c:v>0.41478498210341286</c:v>
                </c:pt>
                <c:pt idx="8">
                  <c:v>0.23440067576299839</c:v>
                </c:pt>
                <c:pt idx="9">
                  <c:v>0.97270650558573379</c:v>
                </c:pt>
                <c:pt idx="10">
                  <c:v>0.52810631684761233</c:v>
                </c:pt>
                <c:pt idx="11">
                  <c:v>0.29053599394728735</c:v>
                </c:pt>
                <c:pt idx="12">
                  <c:v>0.37215775991832345</c:v>
                </c:pt>
                <c:pt idx="13">
                  <c:v>0.10310375024292284</c:v>
                </c:pt>
                <c:pt idx="14">
                  <c:v>-0.51123206873603522</c:v>
                </c:pt>
                <c:pt idx="15">
                  <c:v>0.55782077930699359</c:v>
                </c:pt>
              </c:numCache>
            </c:numRef>
          </c:val>
          <c:extLst>
            <c:ext xmlns:c16="http://schemas.microsoft.com/office/drawing/2014/chart" uri="{C3380CC4-5D6E-409C-BE32-E72D297353CC}">
              <c16:uniqueId val="{00000001-9D29-4C27-8829-4F2C7BC08DAE}"/>
            </c:ext>
          </c:extLst>
        </c:ser>
        <c:ser>
          <c:idx val="4"/>
          <c:order val="4"/>
          <c:spPr>
            <a:pattFill prst="wdUpDiag">
              <a:fgClr>
                <a:srgbClr val="FFC000"/>
              </a:fgClr>
              <a:bgClr>
                <a:srgbClr val="156082"/>
              </a:bgClr>
            </a:pattFill>
            <a:ln>
              <a:solidFill>
                <a:srgbClr val="0E2841"/>
              </a:solidFill>
            </a:ln>
            <a:effectLst/>
          </c:spPr>
          <c:invertIfNegative val="0"/>
          <c:cat>
            <c:strRef>
              <c:f>'Abb Arbeitsnachfrage'!$J$1:$Y$1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Arbeitsnachfrage'!$J$21:$O$21</c:f>
              <c:numCache>
                <c:formatCode>General</c:formatCode>
                <c:ptCount val="6"/>
                <c:pt idx="5">
                  <c:v>1.1825796901681684</c:v>
                </c:pt>
              </c:numCache>
            </c:numRef>
          </c:val>
          <c:extLst>
            <c:ext xmlns:c16="http://schemas.microsoft.com/office/drawing/2014/chart" uri="{C3380CC4-5D6E-409C-BE32-E72D297353CC}">
              <c16:uniqueId val="{00000002-9D29-4C27-8829-4F2C7BC08DAE}"/>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Arbeitsnachfrage'!$J$23:$O$23</c:f>
              <c:numCache>
                <c:formatCode>General</c:formatCode>
                <c:ptCount val="6"/>
                <c:pt idx="0">
                  <c:v>0.23373696560169321</c:v>
                </c:pt>
                <c:pt idx="1">
                  <c:v>0.23373696560169321</c:v>
                </c:pt>
                <c:pt idx="2">
                  <c:v>0.23373696560169321</c:v>
                </c:pt>
                <c:pt idx="3">
                  <c:v>0.23373696560169321</c:v>
                </c:pt>
                <c:pt idx="4">
                  <c:v>0.23373696560169321</c:v>
                </c:pt>
                <c:pt idx="5">
                  <c:v>0.23373696560169321</c:v>
                </c:pt>
              </c:numCache>
            </c:numRef>
          </c:val>
          <c:smooth val="0"/>
          <c:extLst>
            <c:ext xmlns:c16="http://schemas.microsoft.com/office/drawing/2014/chart" uri="{C3380CC4-5D6E-409C-BE32-E72D297353CC}">
              <c16:uniqueId val="{00000003-9D29-4C27-8829-4F2C7BC08DAE}"/>
            </c:ext>
          </c:extLst>
        </c:ser>
        <c:ser>
          <c:idx val="2"/>
          <c:order val="2"/>
          <c:tx>
            <c:v>Durchschnitt West</c:v>
          </c:tx>
          <c:spPr>
            <a:ln w="15875" cap="rnd">
              <a:solidFill>
                <a:srgbClr val="0E2841">
                  <a:lumMod val="75000"/>
                  <a:lumOff val="25000"/>
                </a:srgbClr>
              </a:solidFill>
              <a:round/>
            </a:ln>
            <a:effectLst/>
          </c:spPr>
          <c:marker>
            <c:symbol val="none"/>
          </c:marker>
          <c:val>
            <c:numRef>
              <c:f>'Abb Arbeitsnachfrage'!$J$24:$Y$24</c:f>
              <c:numCache>
                <c:formatCode>General</c:formatCode>
                <c:ptCount val="16"/>
                <c:pt idx="6">
                  <c:v>0.37137933375797161</c:v>
                </c:pt>
                <c:pt idx="7">
                  <c:v>0.37137933375797161</c:v>
                </c:pt>
                <c:pt idx="8">
                  <c:v>0.37137933375797161</c:v>
                </c:pt>
                <c:pt idx="9">
                  <c:v>0.37137933375797161</c:v>
                </c:pt>
                <c:pt idx="10">
                  <c:v>0.37137933375797161</c:v>
                </c:pt>
                <c:pt idx="11">
                  <c:v>0.37137933375797161</c:v>
                </c:pt>
                <c:pt idx="12">
                  <c:v>0.37137933375797161</c:v>
                </c:pt>
                <c:pt idx="13">
                  <c:v>0.37137933375797161</c:v>
                </c:pt>
                <c:pt idx="14">
                  <c:v>0.37137933375797161</c:v>
                </c:pt>
                <c:pt idx="15">
                  <c:v>0.37137933375797161</c:v>
                </c:pt>
              </c:numCache>
            </c:numRef>
          </c:val>
          <c:smooth val="0"/>
          <c:extLst>
            <c:ext xmlns:c16="http://schemas.microsoft.com/office/drawing/2014/chart" uri="{C3380CC4-5D6E-409C-BE32-E72D297353CC}">
              <c16:uniqueId val="{00000004-9D29-4C27-8829-4F2C7BC08DAE}"/>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Arbeitsnachfrage'!$I$27</c:f>
          <c:strCache>
            <c:ptCount val="1"/>
            <c:pt idx="0">
              <c:v>Arbeitsstunden je Erwerbstätigen pro Jahr,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2"/>
              </a:solidFill>
            </a:ln>
            <a:effectLst/>
          </c:spPr>
          <c:invertIfNegative val="0"/>
          <c:cat>
            <c:strRef>
              <c:f>'Abb Wirtschaftskraft'!$J$1:$Y$1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Arbeitsnachfrage'!$J$28:$N$28</c:f>
              <c:numCache>
                <c:formatCode>0</c:formatCode>
                <c:ptCount val="5"/>
                <c:pt idx="0">
                  <c:v>1376.1011210541069</c:v>
                </c:pt>
                <c:pt idx="1">
                  <c:v>1360.5531770428092</c:v>
                </c:pt>
                <c:pt idx="2">
                  <c:v>1354.0477865877397</c:v>
                </c:pt>
                <c:pt idx="3">
                  <c:v>1356.2322008247395</c:v>
                </c:pt>
                <c:pt idx="4">
                  <c:v>1330.6106848477882</c:v>
                </c:pt>
              </c:numCache>
            </c:numRef>
          </c:val>
          <c:extLst>
            <c:ext xmlns:c16="http://schemas.microsoft.com/office/drawing/2014/chart" uri="{C3380CC4-5D6E-409C-BE32-E72D297353CC}">
              <c16:uniqueId val="{00000000-50B1-4A91-8FF5-75B0F4D5D49A}"/>
            </c:ext>
          </c:extLst>
        </c:ser>
        <c:ser>
          <c:idx val="3"/>
          <c:order val="3"/>
          <c:spPr>
            <a:solidFill>
              <a:srgbClr val="156082"/>
            </a:solidFill>
            <a:ln w="15875">
              <a:solidFill>
                <a:sysClr val="windowText" lastClr="000000"/>
              </a:solidFill>
            </a:ln>
            <a:effectLst/>
          </c:spPr>
          <c:invertIfNegative val="0"/>
          <c:val>
            <c:numRef>
              <c:f>'Abb Arbeitsnachfrage'!$J$30:$Y$30</c:f>
              <c:numCache>
                <c:formatCode>General</c:formatCode>
                <c:ptCount val="16"/>
                <c:pt idx="6" formatCode="0">
                  <c:v>1328.1172600748521</c:v>
                </c:pt>
                <c:pt idx="7" formatCode="0">
                  <c:v>1331.3394862294576</c:v>
                </c:pt>
                <c:pt idx="8" formatCode="0">
                  <c:v>1329.3473854884473</c:v>
                </c:pt>
                <c:pt idx="9" formatCode="0">
                  <c:v>1366.8572460544342</c:v>
                </c:pt>
                <c:pt idx="10" formatCode="0">
                  <c:v>1338.899673160684</c:v>
                </c:pt>
                <c:pt idx="11" formatCode="0">
                  <c:v>1321.3820282511952</c:v>
                </c:pt>
                <c:pt idx="12" formatCode="0">
                  <c:v>1318.8164272661513</c:v>
                </c:pt>
                <c:pt idx="13" formatCode="0">
                  <c:v>1301.561046662549</c:v>
                </c:pt>
                <c:pt idx="14" formatCode="0">
                  <c:v>1316.6778957684151</c:v>
                </c:pt>
                <c:pt idx="15" formatCode="0">
                  <c:v>1331.7678601909467</c:v>
                </c:pt>
              </c:numCache>
            </c:numRef>
          </c:val>
          <c:extLst>
            <c:ext xmlns:c16="http://schemas.microsoft.com/office/drawing/2014/chart" uri="{C3380CC4-5D6E-409C-BE32-E72D297353CC}">
              <c16:uniqueId val="{00000001-50B1-4A91-8FF5-75B0F4D5D49A}"/>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val>
            <c:numRef>
              <c:f>'Abb Arbeitsnachfrage'!$J$29:$O$29</c:f>
              <c:numCache>
                <c:formatCode>General</c:formatCode>
                <c:ptCount val="6"/>
                <c:pt idx="5" formatCode="0">
                  <c:v>1357.0236122995141</c:v>
                </c:pt>
              </c:numCache>
            </c:numRef>
          </c:val>
          <c:extLst>
            <c:ext xmlns:c16="http://schemas.microsoft.com/office/drawing/2014/chart" uri="{C3380CC4-5D6E-409C-BE32-E72D297353CC}">
              <c16:uniqueId val="{00000002-50B1-4A91-8FF5-75B0F4D5D49A}"/>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Arbeitsnachfrage'!$J$31:$O$31</c:f>
              <c:numCache>
                <c:formatCode>General</c:formatCode>
                <c:ptCount val="6"/>
                <c:pt idx="0" formatCode="0">
                  <c:v>1355.885747170845</c:v>
                </c:pt>
                <c:pt idx="1">
                  <c:v>1355.885747170845</c:v>
                </c:pt>
                <c:pt idx="2">
                  <c:v>1355.885747170845</c:v>
                </c:pt>
                <c:pt idx="3">
                  <c:v>1355.885747170845</c:v>
                </c:pt>
                <c:pt idx="4">
                  <c:v>1355.885747170845</c:v>
                </c:pt>
                <c:pt idx="5">
                  <c:v>1355.885747170845</c:v>
                </c:pt>
              </c:numCache>
            </c:numRef>
          </c:val>
          <c:smooth val="0"/>
          <c:extLst>
            <c:ext xmlns:c16="http://schemas.microsoft.com/office/drawing/2014/chart" uri="{C3380CC4-5D6E-409C-BE32-E72D297353CC}">
              <c16:uniqueId val="{00000003-50B1-4A91-8FF5-75B0F4D5D49A}"/>
            </c:ext>
          </c:extLst>
        </c:ser>
        <c:ser>
          <c:idx val="2"/>
          <c:order val="2"/>
          <c:tx>
            <c:v>Durchschnitt West</c:v>
          </c:tx>
          <c:spPr>
            <a:ln w="15875" cap="rnd">
              <a:solidFill>
                <a:srgbClr val="0E2841">
                  <a:lumMod val="75000"/>
                  <a:lumOff val="25000"/>
                </a:srgbClr>
              </a:solidFill>
              <a:round/>
            </a:ln>
            <a:effectLst/>
          </c:spPr>
          <c:marker>
            <c:symbol val="none"/>
          </c:marker>
          <c:val>
            <c:numRef>
              <c:f>'Abb Arbeitsnachfrage'!$J$32:$Y$32</c:f>
              <c:numCache>
                <c:formatCode>General</c:formatCode>
                <c:ptCount val="16"/>
                <c:pt idx="6" formatCode="0">
                  <c:v>1326.5984126397493</c:v>
                </c:pt>
                <c:pt idx="7">
                  <c:v>1326.5984126397493</c:v>
                </c:pt>
                <c:pt idx="8">
                  <c:v>1326.5984126397493</c:v>
                </c:pt>
                <c:pt idx="9">
                  <c:v>1326.5984126397493</c:v>
                </c:pt>
                <c:pt idx="10">
                  <c:v>1326.5984126397493</c:v>
                </c:pt>
                <c:pt idx="11">
                  <c:v>1326.5984126397493</c:v>
                </c:pt>
                <c:pt idx="12">
                  <c:v>1326.5984126397493</c:v>
                </c:pt>
                <c:pt idx="13">
                  <c:v>1326.5984126397493</c:v>
                </c:pt>
                <c:pt idx="14">
                  <c:v>1326.5984126397493</c:v>
                </c:pt>
                <c:pt idx="15">
                  <c:v>1326.5984126397493</c:v>
                </c:pt>
              </c:numCache>
            </c:numRef>
          </c:val>
          <c:smooth val="0"/>
          <c:extLst>
            <c:ext xmlns:c16="http://schemas.microsoft.com/office/drawing/2014/chart" uri="{C3380CC4-5D6E-409C-BE32-E72D297353CC}">
              <c16:uniqueId val="{00000004-50B1-4A91-8FF5-75B0F4D5D49A}"/>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25"/>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Arbeitsnachfrage'!$I$45</c:f>
          <c:strCache>
            <c:ptCount val="1"/>
            <c:pt idx="0">
              <c:v>Pendlersaldo der Erwerbstätigen je 100 Erwerbstätige am Arbeitsort, 2023</c:v>
            </c:pt>
          </c:strCache>
        </c:strRef>
      </c:tx>
      <c:layout>
        <c:manualLayout>
          <c:xMode val="edge"/>
          <c:yMode val="edge"/>
          <c:x val="0.2001244602489205"/>
          <c:y val="8.658008658008658E-3"/>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324675324675325"/>
          <c:w val="0.88043526450689269"/>
          <c:h val="0.47353035416027545"/>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Arbeitsnachfrage'!$J$1:$Y$1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Arbeitsnachfrage'!$J$46:$N$46</c:f>
              <c:numCache>
                <c:formatCode>General</c:formatCode>
                <c:ptCount val="5"/>
                <c:pt idx="0">
                  <c:v>-13.764575904661678</c:v>
                </c:pt>
                <c:pt idx="1">
                  <c:v>-5.4408973637578795</c:v>
                </c:pt>
                <c:pt idx="2">
                  <c:v>-0.31721877391253955</c:v>
                </c:pt>
                <c:pt idx="3">
                  <c:v>-7.0574818849879231</c:v>
                </c:pt>
                <c:pt idx="4">
                  <c:v>-4.9706154670824985</c:v>
                </c:pt>
              </c:numCache>
            </c:numRef>
          </c:val>
          <c:extLst>
            <c:ext xmlns:c16="http://schemas.microsoft.com/office/drawing/2014/chart" uri="{C3380CC4-5D6E-409C-BE32-E72D297353CC}">
              <c16:uniqueId val="{00000000-B3E0-4438-8517-023BF2D26052}"/>
            </c:ext>
          </c:extLst>
        </c:ser>
        <c:ser>
          <c:idx val="3"/>
          <c:order val="3"/>
          <c:spPr>
            <a:solidFill>
              <a:srgbClr val="156082"/>
            </a:solidFill>
            <a:ln w="15875">
              <a:solidFill>
                <a:sysClr val="windowText" lastClr="000000"/>
              </a:solidFill>
            </a:ln>
            <a:effectLst/>
          </c:spPr>
          <c:invertIfNegative val="0"/>
          <c:cat>
            <c:strRef>
              <c:f>'Abb Arbeitsnachfrage'!$J$1:$Y$1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Arbeitsnachfrage'!$J$48:$Y$48</c:f>
              <c:numCache>
                <c:formatCode>General</c:formatCode>
                <c:ptCount val="16"/>
                <c:pt idx="6">
                  <c:v>1.4876590591723176</c:v>
                </c:pt>
                <c:pt idx="7">
                  <c:v>1.2244643596384748</c:v>
                </c:pt>
                <c:pt idx="8">
                  <c:v>20.889889157711139</c:v>
                </c:pt>
                <c:pt idx="9">
                  <c:v>20.512167381465776</c:v>
                </c:pt>
                <c:pt idx="10">
                  <c:v>4.1662207756562992</c:v>
                </c:pt>
                <c:pt idx="11">
                  <c:v>-3.8311896575307007</c:v>
                </c:pt>
                <c:pt idx="12">
                  <c:v>0.8873821975835311</c:v>
                </c:pt>
                <c:pt idx="13">
                  <c:v>-9.2777841830056484</c:v>
                </c:pt>
                <c:pt idx="14">
                  <c:v>1.8874265868909401</c:v>
                </c:pt>
                <c:pt idx="15">
                  <c:v>-9.0902927727138536</c:v>
                </c:pt>
              </c:numCache>
            </c:numRef>
          </c:val>
          <c:extLst>
            <c:ext xmlns:c16="http://schemas.microsoft.com/office/drawing/2014/chart" uri="{C3380CC4-5D6E-409C-BE32-E72D297353CC}">
              <c16:uniqueId val="{00000001-B3E0-4438-8517-023BF2D26052}"/>
            </c:ext>
          </c:extLst>
        </c:ser>
        <c:ser>
          <c:idx val="4"/>
          <c:order val="4"/>
          <c:spPr>
            <a:pattFill prst="wdUpDiag">
              <a:fgClr>
                <a:srgbClr val="FFC000"/>
              </a:fgClr>
              <a:bgClr>
                <a:srgbClr val="156082"/>
              </a:bgClr>
            </a:pattFill>
            <a:ln w="15875">
              <a:solidFill>
                <a:sysClr val="windowText" lastClr="000000"/>
              </a:solidFill>
            </a:ln>
            <a:effectLst/>
          </c:spPr>
          <c:invertIfNegative val="0"/>
          <c:cat>
            <c:strRef>
              <c:f>'Abb Arbeitsnachfrage'!$J$1:$Y$1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Arbeitsnachfrage'!$J$47:$O$47</c:f>
              <c:numCache>
                <c:formatCode>General</c:formatCode>
                <c:ptCount val="6"/>
                <c:pt idx="5">
                  <c:v>9.8561588839269678</c:v>
                </c:pt>
              </c:numCache>
            </c:numRef>
          </c:val>
          <c:extLst>
            <c:ext xmlns:c16="http://schemas.microsoft.com/office/drawing/2014/chart" uri="{C3380CC4-5D6E-409C-BE32-E72D297353CC}">
              <c16:uniqueId val="{00000002-B3E0-4438-8517-023BF2D26052}"/>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Arbeitsnachfrage'!$J$49:$O$49</c:f>
              <c:numCache>
                <c:formatCode>General</c:formatCode>
                <c:ptCount val="6"/>
                <c:pt idx="0">
                  <c:v>-1.3547730636107367</c:v>
                </c:pt>
                <c:pt idx="1">
                  <c:v>-1.3547730636107367</c:v>
                </c:pt>
                <c:pt idx="2">
                  <c:v>-1.3547730636107367</c:v>
                </c:pt>
                <c:pt idx="3">
                  <c:v>-1.3547730636107367</c:v>
                </c:pt>
                <c:pt idx="4">
                  <c:v>-1.3547730636107367</c:v>
                </c:pt>
                <c:pt idx="5">
                  <c:v>-1.3547730636107367</c:v>
                </c:pt>
              </c:numCache>
            </c:numRef>
          </c:val>
          <c:smooth val="0"/>
          <c:extLst>
            <c:ext xmlns:c16="http://schemas.microsoft.com/office/drawing/2014/chart" uri="{C3380CC4-5D6E-409C-BE32-E72D297353CC}">
              <c16:uniqueId val="{00000003-B3E0-4438-8517-023BF2D26052}"/>
            </c:ext>
          </c:extLst>
        </c:ser>
        <c:ser>
          <c:idx val="2"/>
          <c:order val="2"/>
          <c:tx>
            <c:v>Durchschnitt West</c:v>
          </c:tx>
          <c:spPr>
            <a:ln w="15875" cap="rnd">
              <a:solidFill>
                <a:srgbClr val="0E2841">
                  <a:lumMod val="75000"/>
                  <a:lumOff val="25000"/>
                </a:srgbClr>
              </a:solidFill>
              <a:round/>
            </a:ln>
            <a:effectLst/>
          </c:spPr>
          <c:marker>
            <c:symbol val="none"/>
          </c:marker>
          <c:val>
            <c:numRef>
              <c:f>'Abb Arbeitsnachfrage'!$J$50:$Y$50</c:f>
              <c:numCache>
                <c:formatCode>General</c:formatCode>
                <c:ptCount val="16"/>
                <c:pt idx="6">
                  <c:v>0.84876485265775858</c:v>
                </c:pt>
                <c:pt idx="7">
                  <c:v>0.84876485265775858</c:v>
                </c:pt>
                <c:pt idx="8">
                  <c:v>0.84876485265775858</c:v>
                </c:pt>
                <c:pt idx="9">
                  <c:v>0.84876485265775858</c:v>
                </c:pt>
                <c:pt idx="10">
                  <c:v>0.84876485265775858</c:v>
                </c:pt>
                <c:pt idx="11">
                  <c:v>0.84876485265775858</c:v>
                </c:pt>
                <c:pt idx="12">
                  <c:v>0.84876485265775858</c:v>
                </c:pt>
                <c:pt idx="13">
                  <c:v>0.84876485265775858</c:v>
                </c:pt>
                <c:pt idx="14">
                  <c:v>0.84876485265775858</c:v>
                </c:pt>
                <c:pt idx="15">
                  <c:v>0.84876485265775858</c:v>
                </c:pt>
              </c:numCache>
            </c:numRef>
          </c:val>
          <c:smooth val="0"/>
          <c:extLst>
            <c:ext xmlns:c16="http://schemas.microsoft.com/office/drawing/2014/chart" uri="{C3380CC4-5D6E-409C-BE32-E72D297353CC}">
              <c16:uniqueId val="{00000004-B3E0-4438-8517-023BF2D26052}"/>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Arbeitslosigkeit'!$I$3</c:f>
          <c:strCache>
            <c:ptCount val="1"/>
            <c:pt idx="0">
              <c:v>Arbeitslosenquote (in % aller zivilen Erwerbspersonen),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Arbeitslosigkeit'!$J$1:$Y$1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Arbeitslosigkeit'!$J$4:$N$4</c:f>
              <c:numCache>
                <c:formatCode>General</c:formatCode>
                <c:ptCount val="5"/>
                <c:pt idx="0">
                  <c:v>6.1</c:v>
                </c:pt>
                <c:pt idx="1">
                  <c:v>7.9</c:v>
                </c:pt>
                <c:pt idx="2">
                  <c:v>6.5</c:v>
                </c:pt>
                <c:pt idx="3">
                  <c:v>7.7</c:v>
                </c:pt>
                <c:pt idx="4">
                  <c:v>6.2</c:v>
                </c:pt>
              </c:numCache>
            </c:numRef>
          </c:val>
          <c:extLst>
            <c:ext xmlns:c16="http://schemas.microsoft.com/office/drawing/2014/chart" uri="{C3380CC4-5D6E-409C-BE32-E72D297353CC}">
              <c16:uniqueId val="{00000000-D0F4-4B28-83C0-D32E25C4D230}"/>
            </c:ext>
          </c:extLst>
        </c:ser>
        <c:ser>
          <c:idx val="3"/>
          <c:order val="3"/>
          <c:spPr>
            <a:solidFill>
              <a:schemeClr val="accent1"/>
            </a:solidFill>
            <a:ln>
              <a:solidFill>
                <a:sysClr val="windowText" lastClr="000000"/>
              </a:solidFill>
            </a:ln>
            <a:effectLst/>
          </c:spPr>
          <c:invertIfNegative val="0"/>
          <c:cat>
            <c:strRef>
              <c:f>'Abb Arbeitslosigkeit'!$J$1:$Y$1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Arbeitslosigkeit'!$J$6:$Y$6</c:f>
              <c:numCache>
                <c:formatCode>General</c:formatCode>
                <c:ptCount val="16"/>
                <c:pt idx="6">
                  <c:v>4.2</c:v>
                </c:pt>
                <c:pt idx="7">
                  <c:v>3.7</c:v>
                </c:pt>
                <c:pt idx="8">
                  <c:v>11.1</c:v>
                </c:pt>
                <c:pt idx="9">
                  <c:v>8</c:v>
                </c:pt>
                <c:pt idx="10">
                  <c:v>5.5</c:v>
                </c:pt>
                <c:pt idx="11">
                  <c:v>5.9</c:v>
                </c:pt>
                <c:pt idx="12">
                  <c:v>7.5</c:v>
                </c:pt>
                <c:pt idx="13">
                  <c:v>5.3</c:v>
                </c:pt>
                <c:pt idx="14">
                  <c:v>7</c:v>
                </c:pt>
                <c:pt idx="15">
                  <c:v>5.7</c:v>
                </c:pt>
              </c:numCache>
            </c:numRef>
          </c:val>
          <c:extLst>
            <c:ext xmlns:c16="http://schemas.microsoft.com/office/drawing/2014/chart" uri="{C3380CC4-5D6E-409C-BE32-E72D297353CC}">
              <c16:uniqueId val="{00000001-D0F4-4B28-83C0-D32E25C4D230}"/>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3-D0F4-4B28-83C0-D32E25C4D230}"/>
              </c:ext>
            </c:extLst>
          </c:dPt>
          <c:cat>
            <c:strRef>
              <c:f>'Abb Arbeitslosigkeit'!$J$1:$Y$1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Arbeitslosigkeit'!$J$5:$O$5</c:f>
              <c:numCache>
                <c:formatCode>General</c:formatCode>
                <c:ptCount val="6"/>
                <c:pt idx="5">
                  <c:v>9.6999999999999993</c:v>
                </c:pt>
              </c:numCache>
            </c:numRef>
          </c:val>
          <c:extLst>
            <c:ext xmlns:c16="http://schemas.microsoft.com/office/drawing/2014/chart" uri="{C3380CC4-5D6E-409C-BE32-E72D297353CC}">
              <c16:uniqueId val="{00000004-D0F4-4B28-83C0-D32E25C4D230}"/>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Arbeitslosigkeit'!$J$7:$O$7</c:f>
              <c:numCache>
                <c:formatCode>General</c:formatCode>
                <c:ptCount val="6"/>
                <c:pt idx="0">
                  <c:v>7.5</c:v>
                </c:pt>
                <c:pt idx="1">
                  <c:v>7.5</c:v>
                </c:pt>
                <c:pt idx="2">
                  <c:v>7.5</c:v>
                </c:pt>
                <c:pt idx="3">
                  <c:v>7.5</c:v>
                </c:pt>
                <c:pt idx="4">
                  <c:v>7.5</c:v>
                </c:pt>
                <c:pt idx="5">
                  <c:v>7.5</c:v>
                </c:pt>
              </c:numCache>
            </c:numRef>
          </c:val>
          <c:smooth val="0"/>
          <c:extLst>
            <c:ext xmlns:c16="http://schemas.microsoft.com/office/drawing/2014/chart" uri="{C3380CC4-5D6E-409C-BE32-E72D297353CC}">
              <c16:uniqueId val="{00000005-D0F4-4B28-83C0-D32E25C4D230}"/>
            </c:ext>
          </c:extLst>
        </c:ser>
        <c:ser>
          <c:idx val="2"/>
          <c:order val="2"/>
          <c:tx>
            <c:v>Durchschnitt West</c:v>
          </c:tx>
          <c:spPr>
            <a:ln w="15875" cap="rnd">
              <a:solidFill>
                <a:schemeClr val="tx2">
                  <a:lumMod val="75000"/>
                  <a:lumOff val="25000"/>
                </a:schemeClr>
              </a:solidFill>
              <a:round/>
            </a:ln>
            <a:effectLst/>
          </c:spPr>
          <c:marker>
            <c:symbol val="none"/>
          </c:marker>
          <c:val>
            <c:numRef>
              <c:f>'Abb Arbeitslosigkeit'!$J$8:$Y$8</c:f>
              <c:numCache>
                <c:formatCode>General</c:formatCode>
                <c:ptCount val="16"/>
                <c:pt idx="6">
                  <c:v>5.7</c:v>
                </c:pt>
                <c:pt idx="7">
                  <c:v>5.7</c:v>
                </c:pt>
                <c:pt idx="8">
                  <c:v>5.7</c:v>
                </c:pt>
                <c:pt idx="9">
                  <c:v>5.7</c:v>
                </c:pt>
                <c:pt idx="10">
                  <c:v>5.7</c:v>
                </c:pt>
                <c:pt idx="11">
                  <c:v>5.7</c:v>
                </c:pt>
                <c:pt idx="12">
                  <c:v>5.7</c:v>
                </c:pt>
                <c:pt idx="13">
                  <c:v>5.7</c:v>
                </c:pt>
                <c:pt idx="14">
                  <c:v>5.7</c:v>
                </c:pt>
                <c:pt idx="15">
                  <c:v>5.7</c:v>
                </c:pt>
              </c:numCache>
            </c:numRef>
          </c:val>
          <c:smooth val="0"/>
          <c:extLst>
            <c:ext xmlns:c16="http://schemas.microsoft.com/office/drawing/2014/chart" uri="{C3380CC4-5D6E-409C-BE32-E72D297353CC}">
              <c16:uniqueId val="{00000006-D0F4-4B28-83C0-D32E25C4D230}"/>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2"/>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Wirtschaftskraft'!$I$19</c:f>
          <c:strCache>
            <c:ptCount val="1"/>
            <c:pt idx="0">
              <c:v>BIP je Erwerbstätigenstunde, nominal, Westdeutschland ohne Berlin=100,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rgbClr val="0E2841"/>
              </a:solidFill>
            </a:ln>
            <a:effectLst/>
          </c:spPr>
          <c:invertIfNegative val="0"/>
          <c:cat>
            <c:strRef>
              <c:f>'Abb Wirtschaftskraft'!$J$1:$Y$1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Wirtschaftskraft'!$J$20:$N$20</c:f>
              <c:numCache>
                <c:formatCode>General</c:formatCode>
                <c:ptCount val="5"/>
                <c:pt idx="0">
                  <c:v>85.99611003056404</c:v>
                </c:pt>
                <c:pt idx="1">
                  <c:v>82.606279522089466</c:v>
                </c:pt>
                <c:pt idx="2">
                  <c:v>80.341761600444556</c:v>
                </c:pt>
                <c:pt idx="3">
                  <c:v>82.245068074465138</c:v>
                </c:pt>
                <c:pt idx="4">
                  <c:v>80.175048624617943</c:v>
                </c:pt>
              </c:numCache>
            </c:numRef>
          </c:val>
          <c:extLst>
            <c:ext xmlns:c16="http://schemas.microsoft.com/office/drawing/2014/chart" uri="{C3380CC4-5D6E-409C-BE32-E72D297353CC}">
              <c16:uniqueId val="{00000000-323A-49F8-A182-D37FEC12AFB0}"/>
            </c:ext>
          </c:extLst>
        </c:ser>
        <c:ser>
          <c:idx val="3"/>
          <c:order val="3"/>
          <c:spPr>
            <a:solidFill>
              <a:srgbClr val="156082"/>
            </a:solidFill>
            <a:ln>
              <a:solidFill>
                <a:srgbClr val="0E2841"/>
              </a:solidFill>
            </a:ln>
            <a:effectLst/>
          </c:spPr>
          <c:invertIfNegative val="0"/>
          <c:val>
            <c:numRef>
              <c:f>'Abb Wirtschaftskraft'!$J$22:$Y$22</c:f>
              <c:numCache>
                <c:formatCode>General</c:formatCode>
                <c:ptCount val="16"/>
                <c:pt idx="6">
                  <c:v>105.72381217004722</c:v>
                </c:pt>
                <c:pt idx="7">
                  <c:v>104.64017782717421</c:v>
                </c:pt>
                <c:pt idx="8">
                  <c:v>97.332592386774095</c:v>
                </c:pt>
                <c:pt idx="9">
                  <c:v>120.76965823839956</c:v>
                </c:pt>
                <c:pt idx="10">
                  <c:v>105.4459572103362</c:v>
                </c:pt>
                <c:pt idx="11">
                  <c:v>94.442900805779388</c:v>
                </c:pt>
                <c:pt idx="12">
                  <c:v>93.33148096693526</c:v>
                </c:pt>
                <c:pt idx="13">
                  <c:v>95.318143928869119</c:v>
                </c:pt>
                <c:pt idx="14">
                  <c:v>86.010002778549591</c:v>
                </c:pt>
                <c:pt idx="15">
                  <c:v>89.260905807168655</c:v>
                </c:pt>
              </c:numCache>
            </c:numRef>
          </c:val>
          <c:extLst>
            <c:ext xmlns:c16="http://schemas.microsoft.com/office/drawing/2014/chart" uri="{C3380CC4-5D6E-409C-BE32-E72D297353CC}">
              <c16:uniqueId val="{00000001-323A-49F8-A182-D37FEC12AFB0}"/>
            </c:ext>
          </c:extLst>
        </c:ser>
        <c:ser>
          <c:idx val="4"/>
          <c:order val="4"/>
          <c:spPr>
            <a:pattFill prst="wdUpDiag">
              <a:fgClr>
                <a:srgbClr val="FFC000"/>
              </a:fgClr>
              <a:bgClr>
                <a:srgbClr val="156082"/>
              </a:bgClr>
            </a:pattFill>
            <a:ln>
              <a:solidFill>
                <a:srgbClr val="0E2841"/>
              </a:solidFill>
            </a:ln>
            <a:effectLst/>
          </c:spPr>
          <c:invertIfNegative val="0"/>
          <c:val>
            <c:numRef>
              <c:f>'Abb Wirtschaftskraft'!$J$21:$O$21</c:f>
              <c:numCache>
                <c:formatCode>General</c:formatCode>
                <c:ptCount val="6"/>
                <c:pt idx="5">
                  <c:v>96.485134759655452</c:v>
                </c:pt>
              </c:numCache>
            </c:numRef>
          </c:val>
          <c:extLst>
            <c:ext xmlns:c16="http://schemas.microsoft.com/office/drawing/2014/chart" uri="{C3380CC4-5D6E-409C-BE32-E72D297353CC}">
              <c16:uniqueId val="{00000002-323A-49F8-A182-D37FEC12AFB0}"/>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Wirtschaftskraft'!$J$23:$O$23</c:f>
              <c:numCache>
                <c:formatCode>General</c:formatCode>
                <c:ptCount val="6"/>
                <c:pt idx="0">
                  <c:v>85.912753542650734</c:v>
                </c:pt>
                <c:pt idx="1">
                  <c:v>85.912753542650734</c:v>
                </c:pt>
                <c:pt idx="2">
                  <c:v>85.912753542650734</c:v>
                </c:pt>
                <c:pt idx="3">
                  <c:v>85.912753542650734</c:v>
                </c:pt>
                <c:pt idx="4">
                  <c:v>85.912753542650734</c:v>
                </c:pt>
                <c:pt idx="5">
                  <c:v>85.912753542650734</c:v>
                </c:pt>
              </c:numCache>
            </c:numRef>
          </c:val>
          <c:smooth val="0"/>
          <c:extLst>
            <c:ext xmlns:c16="http://schemas.microsoft.com/office/drawing/2014/chart" uri="{C3380CC4-5D6E-409C-BE32-E72D297353CC}">
              <c16:uniqueId val="{00000003-323A-49F8-A182-D37FEC12AFB0}"/>
            </c:ext>
          </c:extLst>
        </c:ser>
        <c:ser>
          <c:idx val="2"/>
          <c:order val="2"/>
          <c:tx>
            <c:v>Durchschnitt West</c:v>
          </c:tx>
          <c:spPr>
            <a:ln w="15875" cap="rnd">
              <a:solidFill>
                <a:srgbClr val="0E2841">
                  <a:lumMod val="75000"/>
                  <a:lumOff val="25000"/>
                </a:srgbClr>
              </a:solidFill>
              <a:round/>
            </a:ln>
            <a:effectLst/>
          </c:spPr>
          <c:marker>
            <c:symbol val="none"/>
          </c:marker>
          <c:val>
            <c:numRef>
              <c:f>'Abb Wirtschaftskraft'!$J$24:$Y$24</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323A-49F8-A182-D37FEC12AFB0}"/>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3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25"/>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Arbeitslosigkeit'!$I$11</c:f>
          <c:strCache>
            <c:ptCount val="1"/>
            <c:pt idx="0">
              <c:v>durchschnittliche Veränderung der Zahl der Arbeitslosen gegenüber Vorjahr in %, ø 2019-2024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1"/>
              </a:solidFill>
            </a:ln>
            <a:effectLst/>
          </c:spPr>
          <c:invertIfNegative val="0"/>
          <c:cat>
            <c:strRef>
              <c:f>'Abb Arbeitslosigkeit'!$J$1:$Y$1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Arbeitslosigkeit'!$J$12:$N$12</c:f>
              <c:numCache>
                <c:formatCode>General</c:formatCode>
                <c:ptCount val="5"/>
                <c:pt idx="0">
                  <c:v>1.4914095275144916</c:v>
                </c:pt>
                <c:pt idx="1">
                  <c:v>2.1172285053814335</c:v>
                </c:pt>
                <c:pt idx="2">
                  <c:v>3.786618617043743</c:v>
                </c:pt>
                <c:pt idx="3">
                  <c:v>1.0193887325686148</c:v>
                </c:pt>
                <c:pt idx="4">
                  <c:v>3.0887663141319024</c:v>
                </c:pt>
              </c:numCache>
            </c:numRef>
          </c:val>
          <c:extLst>
            <c:ext xmlns:c16="http://schemas.microsoft.com/office/drawing/2014/chart" uri="{C3380CC4-5D6E-409C-BE32-E72D297353CC}">
              <c16:uniqueId val="{00000000-43FA-4108-B5F5-6D461A9851DE}"/>
            </c:ext>
          </c:extLst>
        </c:ser>
        <c:ser>
          <c:idx val="3"/>
          <c:order val="3"/>
          <c:spPr>
            <a:solidFill>
              <a:schemeClr val="accent1"/>
            </a:solidFill>
            <a:ln>
              <a:solidFill>
                <a:schemeClr val="tx1"/>
              </a:solidFill>
            </a:ln>
            <a:effectLst/>
          </c:spPr>
          <c:invertIfNegative val="0"/>
          <c:cat>
            <c:strRef>
              <c:f>'Abb Arbeitslosigkeit'!$J$1:$Y$1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Arbeitslosigkeit'!$J$14:$Y$14</c:f>
              <c:numCache>
                <c:formatCode>General</c:formatCode>
                <c:ptCount val="16"/>
                <c:pt idx="6">
                  <c:v>6.511950738365897</c:v>
                </c:pt>
                <c:pt idx="7">
                  <c:v>6.1175833872577243</c:v>
                </c:pt>
                <c:pt idx="8">
                  <c:v>2.86389335667225</c:v>
                </c:pt>
                <c:pt idx="9">
                  <c:v>6.4339968154072409</c:v>
                </c:pt>
                <c:pt idx="10">
                  <c:v>5.4043342311462794</c:v>
                </c:pt>
                <c:pt idx="11">
                  <c:v>3.8198598286367798</c:v>
                </c:pt>
                <c:pt idx="12">
                  <c:v>3.3612247466502794</c:v>
                </c:pt>
                <c:pt idx="13">
                  <c:v>4.2896089596049052</c:v>
                </c:pt>
                <c:pt idx="14">
                  <c:v>2.5384647336612431</c:v>
                </c:pt>
                <c:pt idx="15">
                  <c:v>3.0277012739735341</c:v>
                </c:pt>
              </c:numCache>
            </c:numRef>
          </c:val>
          <c:extLst>
            <c:ext xmlns:c16="http://schemas.microsoft.com/office/drawing/2014/chart" uri="{C3380CC4-5D6E-409C-BE32-E72D297353CC}">
              <c16:uniqueId val="{00000001-43FA-4108-B5F5-6D461A9851DE}"/>
            </c:ext>
          </c:extLst>
        </c:ser>
        <c:ser>
          <c:idx val="4"/>
          <c:order val="4"/>
          <c:spPr>
            <a:pattFill prst="wdUpDiag">
              <a:fgClr>
                <a:srgbClr val="FFC000"/>
              </a:fgClr>
              <a:bgClr>
                <a:schemeClr val="accent1"/>
              </a:bgClr>
            </a:pattFill>
            <a:ln>
              <a:solidFill>
                <a:schemeClr val="tx1"/>
              </a:solidFill>
            </a:ln>
            <a:effectLst/>
          </c:spPr>
          <c:invertIfNegative val="0"/>
          <c:cat>
            <c:strRef>
              <c:f>'Abb Arbeitslosigkeit'!$J$1:$Y$1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Arbeitslosigkeit'!$J$13:$O$13</c:f>
              <c:numCache>
                <c:formatCode>General</c:formatCode>
                <c:ptCount val="6"/>
                <c:pt idx="5">
                  <c:v>5.9038404148997756</c:v>
                </c:pt>
              </c:numCache>
            </c:numRef>
          </c:val>
          <c:extLst>
            <c:ext xmlns:c16="http://schemas.microsoft.com/office/drawing/2014/chart" uri="{C3380CC4-5D6E-409C-BE32-E72D297353CC}">
              <c16:uniqueId val="{00000002-43FA-4108-B5F5-6D461A9851DE}"/>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Arbeitslosigkeit'!$J$15:$O$15</c:f>
              <c:numCache>
                <c:formatCode>General</c:formatCode>
                <c:ptCount val="6"/>
                <c:pt idx="0">
                  <c:v>3.4551385103124233</c:v>
                </c:pt>
                <c:pt idx="1">
                  <c:v>3.4551385103124233</c:v>
                </c:pt>
                <c:pt idx="2">
                  <c:v>3.4551385103124233</c:v>
                </c:pt>
                <c:pt idx="3">
                  <c:v>3.4551385103124233</c:v>
                </c:pt>
                <c:pt idx="4">
                  <c:v>3.4551385103124233</c:v>
                </c:pt>
                <c:pt idx="5">
                  <c:v>3.4551385103124233</c:v>
                </c:pt>
              </c:numCache>
            </c:numRef>
          </c:val>
          <c:smooth val="0"/>
          <c:extLst>
            <c:ext xmlns:c16="http://schemas.microsoft.com/office/drawing/2014/chart" uri="{C3380CC4-5D6E-409C-BE32-E72D297353CC}">
              <c16:uniqueId val="{00000003-43FA-4108-B5F5-6D461A9851DE}"/>
            </c:ext>
          </c:extLst>
        </c:ser>
        <c:ser>
          <c:idx val="2"/>
          <c:order val="2"/>
          <c:tx>
            <c:v>Durchschnitt West</c:v>
          </c:tx>
          <c:spPr>
            <a:ln w="15875" cap="rnd">
              <a:solidFill>
                <a:schemeClr val="tx2">
                  <a:lumMod val="75000"/>
                  <a:lumOff val="25000"/>
                </a:schemeClr>
              </a:solidFill>
              <a:round/>
            </a:ln>
            <a:effectLst/>
          </c:spPr>
          <c:marker>
            <c:symbol val="none"/>
          </c:marker>
          <c:val>
            <c:numRef>
              <c:f>'Abb Arbeitslosigkeit'!$J$16:$Y$16</c:f>
              <c:numCache>
                <c:formatCode>General</c:formatCode>
                <c:ptCount val="16"/>
                <c:pt idx="6">
                  <c:v>4.4567756198137261</c:v>
                </c:pt>
                <c:pt idx="7">
                  <c:v>4.4567756198137261</c:v>
                </c:pt>
                <c:pt idx="8">
                  <c:v>4.4567756198137261</c:v>
                </c:pt>
                <c:pt idx="9">
                  <c:v>4.4567756198137261</c:v>
                </c:pt>
                <c:pt idx="10">
                  <c:v>4.4567756198137261</c:v>
                </c:pt>
                <c:pt idx="11">
                  <c:v>4.4567756198137261</c:v>
                </c:pt>
                <c:pt idx="12">
                  <c:v>4.4567756198137261</c:v>
                </c:pt>
                <c:pt idx="13">
                  <c:v>4.4567756198137261</c:v>
                </c:pt>
                <c:pt idx="14">
                  <c:v>4.4567756198137261</c:v>
                </c:pt>
                <c:pt idx="15">
                  <c:v>4.4567756198137261</c:v>
                </c:pt>
              </c:numCache>
            </c:numRef>
          </c:val>
          <c:smooth val="0"/>
          <c:extLst>
            <c:ext xmlns:c16="http://schemas.microsoft.com/office/drawing/2014/chart" uri="{C3380CC4-5D6E-409C-BE32-E72D297353CC}">
              <c16:uniqueId val="{00000004-43FA-4108-B5F5-6D461A9851DE}"/>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Arbeitslosigkeit'!$I$19</c:f>
          <c:strCache>
            <c:ptCount val="1"/>
            <c:pt idx="0">
              <c:v>Veränderung der Arbeitslosenquote in Prozentpunkten, 2019-2024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rgbClr val="0E2841"/>
              </a:solidFill>
            </a:ln>
            <a:effectLst/>
          </c:spPr>
          <c:invertIfNegative val="0"/>
          <c:cat>
            <c:strRef>
              <c:f>'Abb Arbeitsnachfrage'!$J$1:$Y$1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Arbeitslosigkeit'!$J$20:$N$20</c:f>
              <c:numCache>
                <c:formatCode>General</c:formatCode>
                <c:ptCount val="5"/>
                <c:pt idx="0">
                  <c:v>0.29999999999999982</c:v>
                </c:pt>
                <c:pt idx="1">
                  <c:v>0.80000000000000071</c:v>
                </c:pt>
                <c:pt idx="2">
                  <c:v>1</c:v>
                </c:pt>
                <c:pt idx="3">
                  <c:v>0.60000000000000053</c:v>
                </c:pt>
                <c:pt idx="4">
                  <c:v>0.90000000000000036</c:v>
                </c:pt>
              </c:numCache>
            </c:numRef>
          </c:val>
          <c:extLst>
            <c:ext xmlns:c16="http://schemas.microsoft.com/office/drawing/2014/chart" uri="{C3380CC4-5D6E-409C-BE32-E72D297353CC}">
              <c16:uniqueId val="{00000000-5F64-409B-B3BF-BFEBECB5415B}"/>
            </c:ext>
          </c:extLst>
        </c:ser>
        <c:ser>
          <c:idx val="3"/>
          <c:order val="3"/>
          <c:spPr>
            <a:solidFill>
              <a:srgbClr val="156082"/>
            </a:solidFill>
            <a:ln>
              <a:solidFill>
                <a:srgbClr val="0E2841"/>
              </a:solidFill>
            </a:ln>
            <a:effectLst/>
          </c:spPr>
          <c:invertIfNegative val="0"/>
          <c:cat>
            <c:strRef>
              <c:f>'Abb Arbeitsnachfrage'!$J$1:$Y$1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Arbeitslosigkeit'!$J$22:$Y$22</c:f>
              <c:numCache>
                <c:formatCode>General</c:formatCode>
                <c:ptCount val="16"/>
                <c:pt idx="6">
                  <c:v>1</c:v>
                </c:pt>
                <c:pt idx="7">
                  <c:v>0.90000000000000036</c:v>
                </c:pt>
                <c:pt idx="8">
                  <c:v>1.1999999999999993</c:v>
                </c:pt>
                <c:pt idx="9">
                  <c:v>1.9000000000000004</c:v>
                </c:pt>
                <c:pt idx="10">
                  <c:v>1.0999999999999996</c:v>
                </c:pt>
                <c:pt idx="11">
                  <c:v>0.90000000000000036</c:v>
                </c:pt>
                <c:pt idx="12">
                  <c:v>1</c:v>
                </c:pt>
                <c:pt idx="13">
                  <c:v>1</c:v>
                </c:pt>
                <c:pt idx="14">
                  <c:v>0.79999999999999982</c:v>
                </c:pt>
                <c:pt idx="15">
                  <c:v>0.60000000000000053</c:v>
                </c:pt>
              </c:numCache>
            </c:numRef>
          </c:val>
          <c:extLst>
            <c:ext xmlns:c16="http://schemas.microsoft.com/office/drawing/2014/chart" uri="{C3380CC4-5D6E-409C-BE32-E72D297353CC}">
              <c16:uniqueId val="{00000001-5F64-409B-B3BF-BFEBECB5415B}"/>
            </c:ext>
          </c:extLst>
        </c:ser>
        <c:ser>
          <c:idx val="4"/>
          <c:order val="4"/>
          <c:spPr>
            <a:pattFill prst="wdUpDiag">
              <a:fgClr>
                <a:srgbClr val="FFC000"/>
              </a:fgClr>
              <a:bgClr>
                <a:srgbClr val="156082"/>
              </a:bgClr>
            </a:pattFill>
            <a:ln>
              <a:solidFill>
                <a:srgbClr val="0E2841"/>
              </a:solidFill>
            </a:ln>
            <a:effectLst/>
          </c:spPr>
          <c:invertIfNegative val="0"/>
          <c:cat>
            <c:strRef>
              <c:f>'Abb Arbeitsnachfrage'!$J$1:$Y$1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Arbeitslosigkeit'!$J$21:$O$21</c:f>
              <c:numCache>
                <c:formatCode>General</c:formatCode>
                <c:ptCount val="6"/>
                <c:pt idx="5">
                  <c:v>1.8999999999999995</c:v>
                </c:pt>
              </c:numCache>
            </c:numRef>
          </c:val>
          <c:extLst>
            <c:ext xmlns:c16="http://schemas.microsoft.com/office/drawing/2014/chart" uri="{C3380CC4-5D6E-409C-BE32-E72D297353CC}">
              <c16:uniqueId val="{00000002-5F64-409B-B3BF-BFEBECB5415B}"/>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Arbeitslosigkeit'!$J$23:$O$23</c:f>
              <c:numCache>
                <c:formatCode>General</c:formatCode>
                <c:ptCount val="6"/>
                <c:pt idx="0">
                  <c:v>1.0999999999999996</c:v>
                </c:pt>
                <c:pt idx="1">
                  <c:v>1.0999999999999996</c:v>
                </c:pt>
                <c:pt idx="2">
                  <c:v>1.0999999999999996</c:v>
                </c:pt>
                <c:pt idx="3">
                  <c:v>1.0999999999999996</c:v>
                </c:pt>
                <c:pt idx="4">
                  <c:v>1.0999999999999996</c:v>
                </c:pt>
                <c:pt idx="5">
                  <c:v>1.0999999999999996</c:v>
                </c:pt>
              </c:numCache>
            </c:numRef>
          </c:val>
          <c:smooth val="0"/>
          <c:extLst>
            <c:ext xmlns:c16="http://schemas.microsoft.com/office/drawing/2014/chart" uri="{C3380CC4-5D6E-409C-BE32-E72D297353CC}">
              <c16:uniqueId val="{00000003-5F64-409B-B3BF-BFEBECB5415B}"/>
            </c:ext>
          </c:extLst>
        </c:ser>
        <c:ser>
          <c:idx val="2"/>
          <c:order val="2"/>
          <c:tx>
            <c:v>Durchschnitt West</c:v>
          </c:tx>
          <c:spPr>
            <a:ln w="15875" cap="rnd">
              <a:solidFill>
                <a:srgbClr val="0E2841">
                  <a:lumMod val="75000"/>
                  <a:lumOff val="25000"/>
                </a:srgbClr>
              </a:solidFill>
              <a:round/>
            </a:ln>
            <a:effectLst/>
          </c:spPr>
          <c:marker>
            <c:symbol val="none"/>
          </c:marker>
          <c:val>
            <c:numRef>
              <c:f>'Abb Arbeitslosigkeit'!$J$24:$Y$24</c:f>
              <c:numCache>
                <c:formatCode>General</c:formatCode>
                <c:ptCount val="16"/>
                <c:pt idx="6">
                  <c:v>1</c:v>
                </c:pt>
                <c:pt idx="7">
                  <c:v>1</c:v>
                </c:pt>
                <c:pt idx="8">
                  <c:v>1</c:v>
                </c:pt>
                <c:pt idx="9">
                  <c:v>1</c:v>
                </c:pt>
                <c:pt idx="10">
                  <c:v>1</c:v>
                </c:pt>
                <c:pt idx="11">
                  <c:v>1</c:v>
                </c:pt>
                <c:pt idx="12">
                  <c:v>1</c:v>
                </c:pt>
                <c:pt idx="13">
                  <c:v>1</c:v>
                </c:pt>
                <c:pt idx="14">
                  <c:v>1</c:v>
                </c:pt>
                <c:pt idx="15">
                  <c:v>1</c:v>
                </c:pt>
              </c:numCache>
            </c:numRef>
          </c:val>
          <c:smooth val="0"/>
          <c:extLst>
            <c:ext xmlns:c16="http://schemas.microsoft.com/office/drawing/2014/chart" uri="{C3380CC4-5D6E-409C-BE32-E72D297353CC}">
              <c16:uniqueId val="{00000004-5F64-409B-B3BF-BFEBECB5415B}"/>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Löhne, Einkommen'!$I$3</c:f>
          <c:strCache>
            <c:ptCount val="1"/>
            <c:pt idx="0">
              <c:v>Bruttolöhne und -gehälter je Arbeitnehmer, Westdeutschland ohne Berlin=100,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Einkommen'!$J$4:$N$4</c:f>
              <c:numCache>
                <c:formatCode>General</c:formatCode>
                <c:ptCount val="5"/>
                <c:pt idx="0">
                  <c:v>85.424141465914914</c:v>
                </c:pt>
                <c:pt idx="1">
                  <c:v>82.434221766615408</c:v>
                </c:pt>
                <c:pt idx="2">
                  <c:v>85.970869639501117</c:v>
                </c:pt>
                <c:pt idx="3">
                  <c:v>83.23722877157013</c:v>
                </c:pt>
                <c:pt idx="4">
                  <c:v>83.809584828293183</c:v>
                </c:pt>
              </c:numCache>
            </c:numRef>
          </c:val>
          <c:extLst>
            <c:ext xmlns:c16="http://schemas.microsoft.com/office/drawing/2014/chart" uri="{C3380CC4-5D6E-409C-BE32-E72D297353CC}">
              <c16:uniqueId val="{00000000-00D0-44F5-8FDF-DBE123C3BDC5}"/>
            </c:ext>
          </c:extLst>
        </c:ser>
        <c:ser>
          <c:idx val="3"/>
          <c:order val="3"/>
          <c:spPr>
            <a:solidFill>
              <a:schemeClr val="accent1"/>
            </a:solidFill>
            <a:ln>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Einkommen'!$J$6:$Y$6</c:f>
              <c:numCache>
                <c:formatCode>General</c:formatCode>
                <c:ptCount val="16"/>
                <c:pt idx="6">
                  <c:v>104.83299162822483</c:v>
                </c:pt>
                <c:pt idx="7">
                  <c:v>104.72620878182128</c:v>
                </c:pt>
                <c:pt idx="8">
                  <c:v>99.72450025627883</c:v>
                </c:pt>
                <c:pt idx="9">
                  <c:v>117.19844524175636</c:v>
                </c:pt>
                <c:pt idx="10">
                  <c:v>109.81761489834273</c:v>
                </c:pt>
                <c:pt idx="11">
                  <c:v>89.554501964804373</c:v>
                </c:pt>
                <c:pt idx="12">
                  <c:v>95.972151033657951</c:v>
                </c:pt>
                <c:pt idx="13">
                  <c:v>90.887151887920723</c:v>
                </c:pt>
                <c:pt idx="14">
                  <c:v>90.912779771057572</c:v>
                </c:pt>
                <c:pt idx="15">
                  <c:v>86.551768323936443</c:v>
                </c:pt>
              </c:numCache>
            </c:numRef>
          </c:val>
          <c:extLst>
            <c:ext xmlns:c16="http://schemas.microsoft.com/office/drawing/2014/chart" uri="{C3380CC4-5D6E-409C-BE32-E72D297353CC}">
              <c16:uniqueId val="{00000001-00D0-44F5-8FDF-DBE123C3BDC5}"/>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3-00D0-44F5-8FDF-DBE123C3BDC5}"/>
              </c:ext>
            </c:extLst>
          </c:dPt>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Einkommen'!$J$5:$O$5</c:f>
              <c:numCache>
                <c:formatCode>General</c:formatCode>
                <c:ptCount val="6"/>
                <c:pt idx="5">
                  <c:v>105.20459593370921</c:v>
                </c:pt>
              </c:numCache>
            </c:numRef>
          </c:val>
          <c:extLst>
            <c:ext xmlns:c16="http://schemas.microsoft.com/office/drawing/2014/chart" uri="{C3380CC4-5D6E-409C-BE32-E72D297353CC}">
              <c16:uniqueId val="{00000004-00D0-44F5-8FDF-DBE123C3BDC5}"/>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Löhne, Einkommen'!$J$7:$O$7</c:f>
              <c:numCache>
                <c:formatCode>General</c:formatCode>
                <c:ptCount val="6"/>
                <c:pt idx="0">
                  <c:v>90.090551853750213</c:v>
                </c:pt>
                <c:pt idx="1">
                  <c:v>90.090551853750213</c:v>
                </c:pt>
                <c:pt idx="2">
                  <c:v>90.090551853750213</c:v>
                </c:pt>
                <c:pt idx="3">
                  <c:v>90.090551853750213</c:v>
                </c:pt>
                <c:pt idx="4">
                  <c:v>90.090551853750213</c:v>
                </c:pt>
                <c:pt idx="5">
                  <c:v>90.090551853750213</c:v>
                </c:pt>
              </c:numCache>
            </c:numRef>
          </c:val>
          <c:smooth val="0"/>
          <c:extLst>
            <c:ext xmlns:c16="http://schemas.microsoft.com/office/drawing/2014/chart" uri="{C3380CC4-5D6E-409C-BE32-E72D297353CC}">
              <c16:uniqueId val="{00000005-00D0-44F5-8FDF-DBE123C3BDC5}"/>
            </c:ext>
          </c:extLst>
        </c:ser>
        <c:ser>
          <c:idx val="2"/>
          <c:order val="2"/>
          <c:tx>
            <c:v>Durchschnitt West</c:v>
          </c:tx>
          <c:spPr>
            <a:ln w="15875" cap="rnd">
              <a:solidFill>
                <a:schemeClr val="tx2">
                  <a:lumMod val="75000"/>
                  <a:lumOff val="25000"/>
                </a:schemeClr>
              </a:solidFill>
              <a:round/>
            </a:ln>
            <a:effectLst/>
          </c:spPr>
          <c:marker>
            <c:symbol val="none"/>
          </c:marker>
          <c:val>
            <c:numRef>
              <c:f>'Abb Löhne, Einkommen'!$J$8:$Y$8</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6-00D0-44F5-8FDF-DBE123C3BDC5}"/>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20"/>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0"/>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Löhne, Einkommen'!$I$11</c:f>
          <c:strCache>
            <c:ptCount val="1"/>
            <c:pt idx="0">
              <c:v>Bruttolöhne und -gehälter je Arbeitsstunde der Arbeitnehmer, Westdeutschland ohne Berlin=100,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1"/>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Einkommen'!$J$12:$N$12</c:f>
              <c:numCache>
                <c:formatCode>General</c:formatCode>
                <c:ptCount val="5"/>
                <c:pt idx="0">
                  <c:v>82.714010459675208</c:v>
                </c:pt>
                <c:pt idx="1">
                  <c:v>80.677126341866227</c:v>
                </c:pt>
                <c:pt idx="2">
                  <c:v>84.338012661712085</c:v>
                </c:pt>
                <c:pt idx="3">
                  <c:v>81.227635562895685</c:v>
                </c:pt>
                <c:pt idx="4">
                  <c:v>83.952656206991477</c:v>
                </c:pt>
              </c:numCache>
            </c:numRef>
          </c:val>
          <c:extLst>
            <c:ext xmlns:c16="http://schemas.microsoft.com/office/drawing/2014/chart" uri="{C3380CC4-5D6E-409C-BE32-E72D297353CC}">
              <c16:uniqueId val="{00000000-8741-46F9-BD2D-D809D99030FB}"/>
            </c:ext>
          </c:extLst>
        </c:ser>
        <c:ser>
          <c:idx val="3"/>
          <c:order val="3"/>
          <c:spPr>
            <a:solidFill>
              <a:schemeClr val="accent1"/>
            </a:solidFill>
            <a:ln>
              <a:solidFill>
                <a:schemeClr val="tx1"/>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Einkommen'!$J$14:$Y$14</c:f>
              <c:numCache>
                <c:formatCode>General</c:formatCode>
                <c:ptCount val="16"/>
                <c:pt idx="6">
                  <c:v>104.59675199559592</c:v>
                </c:pt>
                <c:pt idx="7">
                  <c:v>104.73437930085328</c:v>
                </c:pt>
                <c:pt idx="8">
                  <c:v>98.541150564271945</c:v>
                </c:pt>
                <c:pt idx="9">
                  <c:v>112.68923754472888</c:v>
                </c:pt>
                <c:pt idx="10">
                  <c:v>108.56041838700799</c:v>
                </c:pt>
                <c:pt idx="11">
                  <c:v>90.173410404624278</c:v>
                </c:pt>
                <c:pt idx="12">
                  <c:v>96.311588219102688</c:v>
                </c:pt>
                <c:pt idx="13">
                  <c:v>93.06358381502892</c:v>
                </c:pt>
                <c:pt idx="14">
                  <c:v>91.109276080374357</c:v>
                </c:pt>
                <c:pt idx="15">
                  <c:v>86.92540600055051</c:v>
                </c:pt>
              </c:numCache>
            </c:numRef>
          </c:val>
          <c:extLst>
            <c:ext xmlns:c16="http://schemas.microsoft.com/office/drawing/2014/chart" uri="{C3380CC4-5D6E-409C-BE32-E72D297353CC}">
              <c16:uniqueId val="{00000001-8741-46F9-BD2D-D809D99030FB}"/>
            </c:ext>
          </c:extLst>
        </c:ser>
        <c:ser>
          <c:idx val="4"/>
          <c:order val="4"/>
          <c:spPr>
            <a:pattFill prst="wdUpDiag">
              <a:fgClr>
                <a:srgbClr val="FFC000"/>
              </a:fgClr>
              <a:bgClr>
                <a:schemeClr val="accent1"/>
              </a:bgClr>
            </a:pattFill>
            <a:ln>
              <a:solidFill>
                <a:schemeClr val="tx1"/>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Einkommen'!$J$13:$O$13</c:f>
              <c:numCache>
                <c:formatCode>General</c:formatCode>
                <c:ptCount val="6"/>
                <c:pt idx="5">
                  <c:v>102.64244426094137</c:v>
                </c:pt>
              </c:numCache>
            </c:numRef>
          </c:val>
          <c:extLst>
            <c:ext xmlns:c16="http://schemas.microsoft.com/office/drawing/2014/chart" uri="{C3380CC4-5D6E-409C-BE32-E72D297353CC}">
              <c16:uniqueId val="{00000002-8741-46F9-BD2D-D809D99030FB}"/>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Löhne, Einkommen'!$J$15:$O$15</c:f>
              <c:numCache>
                <c:formatCode>General</c:formatCode>
                <c:ptCount val="6"/>
                <c:pt idx="0">
                  <c:v>88.246628131021211</c:v>
                </c:pt>
                <c:pt idx="1">
                  <c:v>88.246628131021211</c:v>
                </c:pt>
                <c:pt idx="2">
                  <c:v>88.246628131021211</c:v>
                </c:pt>
                <c:pt idx="3">
                  <c:v>88.246628131021211</c:v>
                </c:pt>
                <c:pt idx="4">
                  <c:v>88.246628131021211</c:v>
                </c:pt>
                <c:pt idx="5">
                  <c:v>88.246628131021211</c:v>
                </c:pt>
              </c:numCache>
            </c:numRef>
          </c:val>
          <c:smooth val="0"/>
          <c:extLst>
            <c:ext xmlns:c16="http://schemas.microsoft.com/office/drawing/2014/chart" uri="{C3380CC4-5D6E-409C-BE32-E72D297353CC}">
              <c16:uniqueId val="{00000003-8741-46F9-BD2D-D809D99030FB}"/>
            </c:ext>
          </c:extLst>
        </c:ser>
        <c:ser>
          <c:idx val="2"/>
          <c:order val="2"/>
          <c:tx>
            <c:v>Durchschnitt West</c:v>
          </c:tx>
          <c:spPr>
            <a:ln w="15875" cap="rnd">
              <a:solidFill>
                <a:schemeClr val="tx2">
                  <a:lumMod val="75000"/>
                  <a:lumOff val="25000"/>
                </a:schemeClr>
              </a:solidFill>
              <a:round/>
            </a:ln>
            <a:effectLst/>
          </c:spPr>
          <c:marker>
            <c:symbol val="none"/>
          </c:marker>
          <c:val>
            <c:numRef>
              <c:f>'Abb Löhne, Einkommen'!$J$16:$Y$16</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8741-46F9-BD2D-D809D99030FB}"/>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20"/>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0"/>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Löhne, Einkommen'!$I$19</c:f>
          <c:strCache>
            <c:ptCount val="1"/>
            <c:pt idx="0">
              <c:v>Bruttolöhne und -gehälter je Arbeitsstunde, Veränderung gegenüber Vorjahr in %, Durchschnitt 2019-2024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rgbClr val="0E2841"/>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Einkommen'!$J$20:$N$20</c:f>
              <c:numCache>
                <c:formatCode>General</c:formatCode>
                <c:ptCount val="5"/>
                <c:pt idx="0">
                  <c:v>5.0133492337997296</c:v>
                </c:pt>
                <c:pt idx="1">
                  <c:v>5.3091852840318552</c:v>
                </c:pt>
                <c:pt idx="2">
                  <c:v>4.9364712016428882</c:v>
                </c:pt>
                <c:pt idx="3">
                  <c:v>5.3225185615780788</c:v>
                </c:pt>
                <c:pt idx="4">
                  <c:v>5.5784729978548597</c:v>
                </c:pt>
              </c:numCache>
            </c:numRef>
          </c:val>
          <c:extLst>
            <c:ext xmlns:c16="http://schemas.microsoft.com/office/drawing/2014/chart" uri="{C3380CC4-5D6E-409C-BE32-E72D297353CC}">
              <c16:uniqueId val="{00000000-FDAB-4A5F-9E30-94DCF1A64BB8}"/>
            </c:ext>
          </c:extLst>
        </c:ser>
        <c:ser>
          <c:idx val="3"/>
          <c:order val="3"/>
          <c:spPr>
            <a:solidFill>
              <a:srgbClr val="156082"/>
            </a:solidFill>
            <a:ln>
              <a:solidFill>
                <a:srgbClr val="0E2841"/>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Einkommen'!$J$22:$Y$22</c:f>
              <c:numCache>
                <c:formatCode>General</c:formatCode>
                <c:ptCount val="16"/>
                <c:pt idx="6">
                  <c:v>3.9622348130431817</c:v>
                </c:pt>
                <c:pt idx="7">
                  <c:v>4.2035923291361144</c:v>
                </c:pt>
                <c:pt idx="8">
                  <c:v>3.8977973216713764</c:v>
                </c:pt>
                <c:pt idx="9">
                  <c:v>4.4824158634917239</c:v>
                </c:pt>
                <c:pt idx="10">
                  <c:v>4.2369689997395596</c:v>
                </c:pt>
                <c:pt idx="11">
                  <c:v>3.9277941796568285</c:v>
                </c:pt>
                <c:pt idx="12">
                  <c:v>3.7981148576642738</c:v>
                </c:pt>
                <c:pt idx="13">
                  <c:v>4.278684561971275</c:v>
                </c:pt>
                <c:pt idx="14">
                  <c:v>3.8218533586574353</c:v>
                </c:pt>
                <c:pt idx="15">
                  <c:v>4.5838330798261495</c:v>
                </c:pt>
              </c:numCache>
            </c:numRef>
          </c:val>
          <c:extLst>
            <c:ext xmlns:c16="http://schemas.microsoft.com/office/drawing/2014/chart" uri="{C3380CC4-5D6E-409C-BE32-E72D297353CC}">
              <c16:uniqueId val="{00000001-FDAB-4A5F-9E30-94DCF1A64BB8}"/>
            </c:ext>
          </c:extLst>
        </c:ser>
        <c:ser>
          <c:idx val="4"/>
          <c:order val="4"/>
          <c:spPr>
            <a:pattFill prst="wdUpDiag">
              <a:fgClr>
                <a:srgbClr val="FFC000"/>
              </a:fgClr>
              <a:bgClr>
                <a:srgbClr val="156082"/>
              </a:bgClr>
            </a:pattFill>
            <a:ln>
              <a:solidFill>
                <a:srgbClr val="0E2841"/>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Einkommen'!$J$21:$O$21</c:f>
              <c:numCache>
                <c:formatCode>General</c:formatCode>
                <c:ptCount val="6"/>
                <c:pt idx="5">
                  <c:v>5.0631408267998808</c:v>
                </c:pt>
              </c:numCache>
            </c:numRef>
          </c:val>
          <c:extLst>
            <c:ext xmlns:c16="http://schemas.microsoft.com/office/drawing/2014/chart" uri="{C3380CC4-5D6E-409C-BE32-E72D297353CC}">
              <c16:uniqueId val="{00000002-FDAB-4A5F-9E30-94DCF1A64BB8}"/>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Löhne, Einkommen'!$J$23:$O$23</c:f>
              <c:numCache>
                <c:formatCode>General</c:formatCode>
                <c:ptCount val="6"/>
                <c:pt idx="0">
                  <c:v>5.2355282200085185</c:v>
                </c:pt>
                <c:pt idx="1">
                  <c:v>5.2355282200085185</c:v>
                </c:pt>
                <c:pt idx="2">
                  <c:v>5.2355282200085185</c:v>
                </c:pt>
                <c:pt idx="3">
                  <c:v>5.2355282200085185</c:v>
                </c:pt>
                <c:pt idx="4">
                  <c:v>5.2355282200085185</c:v>
                </c:pt>
                <c:pt idx="5">
                  <c:v>5.2355282200085185</c:v>
                </c:pt>
              </c:numCache>
            </c:numRef>
          </c:val>
          <c:smooth val="0"/>
          <c:extLst>
            <c:ext xmlns:c16="http://schemas.microsoft.com/office/drawing/2014/chart" uri="{C3380CC4-5D6E-409C-BE32-E72D297353CC}">
              <c16:uniqueId val="{00000003-FDAB-4A5F-9E30-94DCF1A64BB8}"/>
            </c:ext>
          </c:extLst>
        </c:ser>
        <c:ser>
          <c:idx val="2"/>
          <c:order val="2"/>
          <c:tx>
            <c:v>Durchschnitt West</c:v>
          </c:tx>
          <c:spPr>
            <a:ln w="15875" cap="rnd">
              <a:solidFill>
                <a:srgbClr val="0E2841">
                  <a:lumMod val="75000"/>
                  <a:lumOff val="25000"/>
                </a:srgbClr>
              </a:solidFill>
              <a:round/>
            </a:ln>
            <a:effectLst/>
          </c:spPr>
          <c:marker>
            <c:symbol val="none"/>
          </c:marker>
          <c:val>
            <c:numRef>
              <c:f>'Abb Löhne, Einkommen'!$J$24:$Y$24</c:f>
              <c:numCache>
                <c:formatCode>General</c:formatCode>
                <c:ptCount val="16"/>
                <c:pt idx="6">
                  <c:v>4.0562428692872032</c:v>
                </c:pt>
                <c:pt idx="7">
                  <c:v>4.0562428692872032</c:v>
                </c:pt>
                <c:pt idx="8">
                  <c:v>4.0562428692872032</c:v>
                </c:pt>
                <c:pt idx="9">
                  <c:v>4.0562428692872032</c:v>
                </c:pt>
                <c:pt idx="10">
                  <c:v>4.0562428692872032</c:v>
                </c:pt>
                <c:pt idx="11">
                  <c:v>4.0562428692872032</c:v>
                </c:pt>
                <c:pt idx="12">
                  <c:v>4.0562428692872032</c:v>
                </c:pt>
                <c:pt idx="13">
                  <c:v>4.0562428692872032</c:v>
                </c:pt>
                <c:pt idx="14">
                  <c:v>4.0562428692872032</c:v>
                </c:pt>
                <c:pt idx="15">
                  <c:v>4.0562428692872032</c:v>
                </c:pt>
              </c:numCache>
            </c:numRef>
          </c:val>
          <c:smooth val="0"/>
          <c:extLst>
            <c:ext xmlns:c16="http://schemas.microsoft.com/office/drawing/2014/chart" uri="{C3380CC4-5D6E-409C-BE32-E72D297353CC}">
              <c16:uniqueId val="{00000004-FDAB-4A5F-9E30-94DCF1A64BB8}"/>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Löhne, Einkommen'!$I$27</c:f>
          <c:strCache>
            <c:ptCount val="1"/>
            <c:pt idx="0">
              <c:v>Bruttolöhne und -gehälter je Arbeitsstunde, real, Veränderung gegenüber Vorjahr in %, Durchschnitt ø 2019-2024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2"/>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Einkommen'!$J$28:$N$28</c:f>
              <c:numCache>
                <c:formatCode>0</c:formatCode>
                <c:ptCount val="5"/>
                <c:pt idx="0">
                  <c:v>1.0249345906233174</c:v>
                </c:pt>
                <c:pt idx="1">
                  <c:v>1.3455763210211842</c:v>
                </c:pt>
                <c:pt idx="2">
                  <c:v>0.85700234833285549</c:v>
                </c:pt>
                <c:pt idx="3">
                  <c:v>1.4327811605405998</c:v>
                </c:pt>
                <c:pt idx="4">
                  <c:v>1.5143515292580787</c:v>
                </c:pt>
              </c:numCache>
            </c:numRef>
          </c:val>
          <c:extLst>
            <c:ext xmlns:c16="http://schemas.microsoft.com/office/drawing/2014/chart" uri="{C3380CC4-5D6E-409C-BE32-E72D297353CC}">
              <c16:uniqueId val="{00000000-E213-44F5-996E-EC30EF68CE96}"/>
            </c:ext>
          </c:extLst>
        </c:ser>
        <c:ser>
          <c:idx val="3"/>
          <c:order val="3"/>
          <c:spPr>
            <a:solidFill>
              <a:srgbClr val="156082"/>
            </a:solidFill>
            <a:ln w="15875">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Einkommen'!$J$30:$Y$30</c:f>
              <c:numCache>
                <c:formatCode>General</c:formatCode>
                <c:ptCount val="16"/>
                <c:pt idx="6" formatCode="0">
                  <c:v>0.25726914861490968</c:v>
                </c:pt>
                <c:pt idx="7" formatCode="0">
                  <c:v>0.37417480040595308</c:v>
                </c:pt>
                <c:pt idx="8" formatCode="0">
                  <c:v>-9.2033783946291692E-2</c:v>
                </c:pt>
                <c:pt idx="9" formatCode="0">
                  <c:v>1.1849269150787052</c:v>
                </c:pt>
                <c:pt idx="10" formatCode="0">
                  <c:v>0.71946967828712616</c:v>
                </c:pt>
                <c:pt idx="11" formatCode="0">
                  <c:v>0.22737322215257905</c:v>
                </c:pt>
                <c:pt idx="12" formatCode="0">
                  <c:v>7.4923602591312033E-2</c:v>
                </c:pt>
                <c:pt idx="13" formatCode="0">
                  <c:v>0.54401760658117837</c:v>
                </c:pt>
                <c:pt idx="14" formatCode="0">
                  <c:v>0.25037970099110396</c:v>
                </c:pt>
                <c:pt idx="15" formatCode="0">
                  <c:v>0.90615060196488173</c:v>
                </c:pt>
              </c:numCache>
            </c:numRef>
          </c:val>
          <c:extLst>
            <c:ext xmlns:c16="http://schemas.microsoft.com/office/drawing/2014/chart" uri="{C3380CC4-5D6E-409C-BE32-E72D297353CC}">
              <c16:uniqueId val="{00000001-E213-44F5-996E-EC30EF68CE96}"/>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Einkommen'!$J$29:$O$29</c:f>
              <c:numCache>
                <c:formatCode>General</c:formatCode>
                <c:ptCount val="6"/>
                <c:pt idx="5" formatCode="0">
                  <c:v>1.4193806454607909</c:v>
                </c:pt>
              </c:numCache>
            </c:numRef>
          </c:val>
          <c:extLst>
            <c:ext xmlns:c16="http://schemas.microsoft.com/office/drawing/2014/chart" uri="{C3380CC4-5D6E-409C-BE32-E72D297353CC}">
              <c16:uniqueId val="{00000002-E213-44F5-996E-EC30EF68CE96}"/>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Löhne, Einkommen'!$J$31:$O$31</c:f>
              <c:numCache>
                <c:formatCode>General</c:formatCode>
                <c:ptCount val="6"/>
                <c:pt idx="0" formatCode="0">
                  <c:v>1.3094812495588712</c:v>
                </c:pt>
                <c:pt idx="1">
                  <c:v>1.3094812495588712</c:v>
                </c:pt>
                <c:pt idx="2">
                  <c:v>1.3094812495588712</c:v>
                </c:pt>
                <c:pt idx="3">
                  <c:v>1.3094812495588712</c:v>
                </c:pt>
                <c:pt idx="4">
                  <c:v>1.3094812495588712</c:v>
                </c:pt>
                <c:pt idx="5">
                  <c:v>1.3094812495588712</c:v>
                </c:pt>
              </c:numCache>
            </c:numRef>
          </c:val>
          <c:smooth val="0"/>
          <c:extLst>
            <c:ext xmlns:c16="http://schemas.microsoft.com/office/drawing/2014/chart" uri="{C3380CC4-5D6E-409C-BE32-E72D297353CC}">
              <c16:uniqueId val="{00000003-E213-44F5-996E-EC30EF68CE96}"/>
            </c:ext>
          </c:extLst>
        </c:ser>
        <c:ser>
          <c:idx val="2"/>
          <c:order val="2"/>
          <c:tx>
            <c:v>Durchschnitt West</c:v>
          </c:tx>
          <c:spPr>
            <a:ln w="15875" cap="rnd">
              <a:solidFill>
                <a:srgbClr val="0E2841">
                  <a:lumMod val="75000"/>
                  <a:lumOff val="25000"/>
                </a:srgbClr>
              </a:solidFill>
              <a:round/>
            </a:ln>
            <a:effectLst/>
          </c:spPr>
          <c:marker>
            <c:symbol val="none"/>
          </c:marker>
          <c:val>
            <c:numRef>
              <c:f>'Abb Löhne, Einkommen'!$J$32:$Y$32</c:f>
              <c:numCache>
                <c:formatCode>General</c:formatCode>
                <c:ptCount val="16"/>
                <c:pt idx="6" formatCode="0">
                  <c:v>0.34888933879584272</c:v>
                </c:pt>
                <c:pt idx="7">
                  <c:v>0.34888933879584272</c:v>
                </c:pt>
                <c:pt idx="8">
                  <c:v>0.34888933879584272</c:v>
                </c:pt>
                <c:pt idx="9">
                  <c:v>0.34888933879584272</c:v>
                </c:pt>
                <c:pt idx="10">
                  <c:v>0.34888933879584272</c:v>
                </c:pt>
                <c:pt idx="11">
                  <c:v>0.34888933879584272</c:v>
                </c:pt>
                <c:pt idx="12">
                  <c:v>0.34888933879584272</c:v>
                </c:pt>
                <c:pt idx="13">
                  <c:v>0.34888933879584272</c:v>
                </c:pt>
                <c:pt idx="14">
                  <c:v>0.34888933879584272</c:v>
                </c:pt>
                <c:pt idx="15">
                  <c:v>0.34888933879584272</c:v>
                </c:pt>
              </c:numCache>
            </c:numRef>
          </c:val>
          <c:smooth val="0"/>
          <c:extLst>
            <c:ext xmlns:c16="http://schemas.microsoft.com/office/drawing/2014/chart" uri="{C3380CC4-5D6E-409C-BE32-E72D297353CC}">
              <c16:uniqueId val="{00000004-E213-44F5-996E-EC30EF68CE96}"/>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0.25"/>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Löhne, Einkommen'!$I$45</c:f>
          <c:strCache>
            <c:ptCount val="1"/>
            <c:pt idx="0">
              <c:v>Verfügbare Einkommen je Einwohner, Westdeutschland ohne Berlin=100, 2023</c:v>
            </c:pt>
          </c:strCache>
        </c:strRef>
      </c:tx>
      <c:layout>
        <c:manualLayout>
          <c:xMode val="edge"/>
          <c:yMode val="edge"/>
          <c:x val="0.2001244602489205"/>
          <c:y val="8.658008658008658E-3"/>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324675324675325"/>
          <c:w val="0.88043526450689269"/>
          <c:h val="0.47353035416027545"/>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Einkommen'!$J$46:$N$46</c:f>
              <c:numCache>
                <c:formatCode>General</c:formatCode>
                <c:ptCount val="5"/>
                <c:pt idx="0">
                  <c:v>90.915342823739778</c:v>
                </c:pt>
                <c:pt idx="1">
                  <c:v>87.067601953098134</c:v>
                </c:pt>
                <c:pt idx="2">
                  <c:v>88.528987002269446</c:v>
                </c:pt>
                <c:pt idx="3">
                  <c:v>86.287050409187813</c:v>
                </c:pt>
                <c:pt idx="4">
                  <c:v>88.494601471700705</c:v>
                </c:pt>
              </c:numCache>
            </c:numRef>
          </c:val>
          <c:extLst>
            <c:ext xmlns:c16="http://schemas.microsoft.com/office/drawing/2014/chart" uri="{C3380CC4-5D6E-409C-BE32-E72D297353CC}">
              <c16:uniqueId val="{00000000-DB04-4E68-A15F-BF649C39DC56}"/>
            </c:ext>
          </c:extLst>
        </c:ser>
        <c:ser>
          <c:idx val="3"/>
          <c:order val="3"/>
          <c:spPr>
            <a:solidFill>
              <a:srgbClr val="156082"/>
            </a:solidFill>
            <a:ln w="15875">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Einkommen'!$J$48:$Y$48</c:f>
              <c:numCache>
                <c:formatCode>General</c:formatCode>
                <c:ptCount val="16"/>
                <c:pt idx="6">
                  <c:v>103.98872154597345</c:v>
                </c:pt>
                <c:pt idx="7">
                  <c:v>108.40038511794236</c:v>
                </c:pt>
                <c:pt idx="8">
                  <c:v>89.56743002544529</c:v>
                </c:pt>
                <c:pt idx="9">
                  <c:v>101.84994154459804</c:v>
                </c:pt>
                <c:pt idx="10">
                  <c:v>99.119730417440337</c:v>
                </c:pt>
                <c:pt idx="11">
                  <c:v>94.68399697407331</c:v>
                </c:pt>
                <c:pt idx="12">
                  <c:v>95.43360154047177</c:v>
                </c:pt>
                <c:pt idx="13">
                  <c:v>96.296678357747055</c:v>
                </c:pt>
                <c:pt idx="14">
                  <c:v>89.980056392270143</c:v>
                </c:pt>
                <c:pt idx="15">
                  <c:v>101.07626710680147</c:v>
                </c:pt>
              </c:numCache>
            </c:numRef>
          </c:val>
          <c:extLst>
            <c:ext xmlns:c16="http://schemas.microsoft.com/office/drawing/2014/chart" uri="{C3380CC4-5D6E-409C-BE32-E72D297353CC}">
              <c16:uniqueId val="{00000001-DB04-4E68-A15F-BF649C39DC56}"/>
            </c:ext>
          </c:extLst>
        </c:ser>
        <c:ser>
          <c:idx val="4"/>
          <c:order val="4"/>
          <c:spPr>
            <a:pattFill prst="wdUpDiag">
              <a:fgClr>
                <a:srgbClr val="FFC000"/>
              </a:fgClr>
              <a:bgClr>
                <a:srgbClr val="156082"/>
              </a:bgClr>
            </a:pattFill>
            <a:ln w="9525">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Einkommen'!$J$47:$O$47</c:f>
              <c:numCache>
                <c:formatCode>General</c:formatCode>
                <c:ptCount val="6"/>
                <c:pt idx="5">
                  <c:v>90.121037067601947</c:v>
                </c:pt>
              </c:numCache>
            </c:numRef>
          </c:val>
          <c:extLst>
            <c:ext xmlns:c16="http://schemas.microsoft.com/office/drawing/2014/chart" uri="{C3380CC4-5D6E-409C-BE32-E72D297353CC}">
              <c16:uniqueId val="{00000002-DB04-4E68-A15F-BF649C39DC56}"/>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Löhne, Einkommen'!$J$49:$O$49</c:f>
              <c:numCache>
                <c:formatCode>General</c:formatCode>
                <c:ptCount val="6"/>
                <c:pt idx="0">
                  <c:v>88.821264012103711</c:v>
                </c:pt>
                <c:pt idx="1">
                  <c:v>88.821264012103711</c:v>
                </c:pt>
                <c:pt idx="2">
                  <c:v>88.821264012103711</c:v>
                </c:pt>
                <c:pt idx="3">
                  <c:v>88.821264012103711</c:v>
                </c:pt>
                <c:pt idx="4">
                  <c:v>88.821264012103711</c:v>
                </c:pt>
                <c:pt idx="5">
                  <c:v>88.821264012103711</c:v>
                </c:pt>
              </c:numCache>
            </c:numRef>
          </c:val>
          <c:smooth val="0"/>
          <c:extLst>
            <c:ext xmlns:c16="http://schemas.microsoft.com/office/drawing/2014/chart" uri="{C3380CC4-5D6E-409C-BE32-E72D297353CC}">
              <c16:uniqueId val="{00000003-DB04-4E68-A15F-BF649C39DC56}"/>
            </c:ext>
          </c:extLst>
        </c:ser>
        <c:ser>
          <c:idx val="2"/>
          <c:order val="2"/>
          <c:tx>
            <c:v>Durchschnitt West</c:v>
          </c:tx>
          <c:spPr>
            <a:ln w="15875" cap="rnd">
              <a:solidFill>
                <a:srgbClr val="0E2841">
                  <a:lumMod val="75000"/>
                  <a:lumOff val="25000"/>
                </a:srgbClr>
              </a:solidFill>
              <a:round/>
            </a:ln>
            <a:effectLst/>
          </c:spPr>
          <c:marker>
            <c:symbol val="none"/>
          </c:marker>
          <c:val>
            <c:numRef>
              <c:f>'Abb Löhne, Einkommen'!$J$50:$Y$50</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DB04-4E68-A15F-BF649C39DC56}"/>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20"/>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0"/>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Löhne, Einkommen'!$I$35</c:f>
          <c:strCache>
            <c:ptCount val="1"/>
            <c:pt idx="0">
              <c:v>Verfügbare Einkommen je Einwohner, real, Westdeutschland ohne Berlin=100 (Kaufkraft),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Einkommen'!$J$36:$N$36</c:f>
              <c:numCache>
                <c:formatCode>General</c:formatCode>
                <c:ptCount val="5"/>
                <c:pt idx="0">
                  <c:v>93.901016793196817</c:v>
                </c:pt>
                <c:pt idx="1">
                  <c:v>92.186007078775773</c:v>
                </c:pt>
                <c:pt idx="2">
                  <c:v>95.349153721583022</c:v>
                </c:pt>
                <c:pt idx="3">
                  <c:v>94.81643596618062</c:v>
                </c:pt>
                <c:pt idx="4">
                  <c:v>95.566040097504029</c:v>
                </c:pt>
              </c:numCache>
            </c:numRef>
          </c:val>
          <c:extLst>
            <c:ext xmlns:c16="http://schemas.microsoft.com/office/drawing/2014/chart" uri="{C3380CC4-5D6E-409C-BE32-E72D297353CC}">
              <c16:uniqueId val="{00000000-F069-4A8F-8ACD-8B074D9D40F3}"/>
            </c:ext>
          </c:extLst>
        </c:ser>
        <c:ser>
          <c:idx val="3"/>
          <c:order val="3"/>
          <c:spPr>
            <a:solidFill>
              <a:srgbClr val="156082"/>
            </a:solidFill>
            <a:ln>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Einkommen'!$J$38:$Y$38</c:f>
              <c:numCache>
                <c:formatCode>General</c:formatCode>
                <c:ptCount val="16"/>
                <c:pt idx="6">
                  <c:v>101.72432591612497</c:v>
                </c:pt>
                <c:pt idx="7">
                  <c:v>104.90405298318576</c:v>
                </c:pt>
                <c:pt idx="8">
                  <c:v>91.984928639219689</c:v>
                </c:pt>
                <c:pt idx="9">
                  <c:v>92.875192714155204</c:v>
                </c:pt>
                <c:pt idx="10">
                  <c:v>97.419848403029818</c:v>
                </c:pt>
                <c:pt idx="11">
                  <c:v>98.879747889564158</c:v>
                </c:pt>
                <c:pt idx="12">
                  <c:v>98.154056804554273</c:v>
                </c:pt>
                <c:pt idx="13">
                  <c:v>99.992790344289588</c:v>
                </c:pt>
                <c:pt idx="14">
                  <c:v>94.589211418403877</c:v>
                </c:pt>
                <c:pt idx="15">
                  <c:v>102.1543107114055</c:v>
                </c:pt>
              </c:numCache>
            </c:numRef>
          </c:val>
          <c:extLst>
            <c:ext xmlns:c16="http://schemas.microsoft.com/office/drawing/2014/chart" uri="{C3380CC4-5D6E-409C-BE32-E72D297353CC}">
              <c16:uniqueId val="{00000001-F069-4A8F-8ACD-8B074D9D40F3}"/>
            </c:ext>
          </c:extLst>
        </c:ser>
        <c:ser>
          <c:idx val="4"/>
          <c:order val="4"/>
          <c:spPr>
            <a:pattFill prst="wdUpDiag">
              <a:fgClr>
                <a:srgbClr val="FFC000"/>
              </a:fgClr>
              <a:bgClr>
                <a:srgbClr val="156082"/>
              </a:bgClr>
            </a:pattFill>
            <a:ln>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Einkommen'!$J$37:$O$37</c:f>
              <c:numCache>
                <c:formatCode>General</c:formatCode>
                <c:ptCount val="6"/>
                <c:pt idx="5">
                  <c:v>86.38348314869053</c:v>
                </c:pt>
              </c:numCache>
            </c:numRef>
          </c:val>
          <c:extLst>
            <c:ext xmlns:c16="http://schemas.microsoft.com/office/drawing/2014/chart" uri="{C3380CC4-5D6E-409C-BE32-E72D297353CC}">
              <c16:uniqueId val="{00000002-F069-4A8F-8ACD-8B074D9D40F3}"/>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Löhne, Einkommen'!$J$39:$O$39</c:f>
              <c:numCache>
                <c:formatCode>General</c:formatCode>
                <c:ptCount val="6"/>
                <c:pt idx="0">
                  <c:v>92.490165987817804</c:v>
                </c:pt>
                <c:pt idx="1">
                  <c:v>92.490165987817804</c:v>
                </c:pt>
                <c:pt idx="2">
                  <c:v>92.490165987817804</c:v>
                </c:pt>
                <c:pt idx="3">
                  <c:v>92.490165987817804</c:v>
                </c:pt>
                <c:pt idx="4">
                  <c:v>92.490165987817804</c:v>
                </c:pt>
                <c:pt idx="5">
                  <c:v>92.490165987817804</c:v>
                </c:pt>
              </c:numCache>
            </c:numRef>
          </c:val>
          <c:smooth val="0"/>
          <c:extLst>
            <c:ext xmlns:c16="http://schemas.microsoft.com/office/drawing/2014/chart" uri="{C3380CC4-5D6E-409C-BE32-E72D297353CC}">
              <c16:uniqueId val="{00000003-F069-4A8F-8ACD-8B074D9D40F3}"/>
            </c:ext>
          </c:extLst>
        </c:ser>
        <c:ser>
          <c:idx val="2"/>
          <c:order val="2"/>
          <c:tx>
            <c:v>Durchschnitt West</c:v>
          </c:tx>
          <c:spPr>
            <a:ln w="15875" cap="rnd">
              <a:solidFill>
                <a:srgbClr val="0E2841">
                  <a:lumMod val="75000"/>
                  <a:lumOff val="25000"/>
                </a:srgbClr>
              </a:solidFill>
              <a:round/>
            </a:ln>
            <a:effectLst/>
          </c:spPr>
          <c:marker>
            <c:symbol val="none"/>
          </c:marker>
          <c:val>
            <c:numRef>
              <c:f>'Abb Löhne, Einkommen'!$J$40:$Y$40</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F069-4A8F-8ACD-8B074D9D40F3}"/>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20"/>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Löhne, Einkommen'!$I$52</c:f>
          <c:strCache>
            <c:ptCount val="1"/>
            <c:pt idx="0">
              <c:v>Niveau Lebenshaltungspreise, Westdeutschland ohne Berlin=100,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Einkommen'!$J$53:$N$53</c:f>
              <c:numCache>
                <c:formatCode>General</c:formatCode>
                <c:ptCount val="5"/>
                <c:pt idx="0">
                  <c:v>96.820402939797177</c:v>
                </c:pt>
                <c:pt idx="1">
                  <c:v>94.447741812590053</c:v>
                </c:pt>
                <c:pt idx="2">
                  <c:v>92.847165965176487</c:v>
                </c:pt>
                <c:pt idx="3">
                  <c:v>91.004317479265836</c:v>
                </c:pt>
                <c:pt idx="4">
                  <c:v>92.60046914302562</c:v>
                </c:pt>
              </c:numCache>
            </c:numRef>
          </c:val>
          <c:extLst>
            <c:ext xmlns:c16="http://schemas.microsoft.com/office/drawing/2014/chart" uri="{C3380CC4-5D6E-409C-BE32-E72D297353CC}">
              <c16:uniqueId val="{00000000-7E75-47A5-8CAC-454FEFF52746}"/>
            </c:ext>
          </c:extLst>
        </c:ser>
        <c:ser>
          <c:idx val="4"/>
          <c:order val="1"/>
          <c:spPr>
            <a:pattFill prst="wdUpDiag">
              <a:fgClr>
                <a:srgbClr val="FFC000"/>
              </a:fgClr>
              <a:bgClr>
                <a:srgbClr val="156082"/>
              </a:bgClr>
            </a:pattFill>
            <a:ln w="9525">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Einkommen'!$J$54:$O$54</c:f>
              <c:numCache>
                <c:formatCode>General</c:formatCode>
                <c:ptCount val="6"/>
                <c:pt idx="5">
                  <c:v>104.32669971466422</c:v>
                </c:pt>
              </c:numCache>
            </c:numRef>
          </c:val>
          <c:extLst>
            <c:ext xmlns:c16="http://schemas.microsoft.com/office/drawing/2014/chart" uri="{C3380CC4-5D6E-409C-BE32-E72D297353CC}">
              <c16:uniqueId val="{00000001-7E75-47A5-8CAC-454FEFF52746}"/>
            </c:ext>
          </c:extLst>
        </c:ser>
        <c:ser>
          <c:idx val="3"/>
          <c:order val="2"/>
          <c:spPr>
            <a:solidFill>
              <a:srgbClr val="156082"/>
            </a:solidFill>
            <a:ln w="9525">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Einkommen'!$J$55:$Y$55</c:f>
              <c:numCache>
                <c:formatCode>General</c:formatCode>
                <c:ptCount val="16"/>
                <c:pt idx="6">
                  <c:v>102.22601192925626</c:v>
                </c:pt>
                <c:pt idx="7">
                  <c:v>103.33288565630249</c:v>
                </c:pt>
                <c:pt idx="8">
                  <c:v>97.371853574778285</c:v>
                </c:pt>
                <c:pt idx="9">
                  <c:v>109.66323575560664</c:v>
                </c:pt>
                <c:pt idx="10">
                  <c:v>101.74490316118954</c:v>
                </c:pt>
                <c:pt idx="11">
                  <c:v>95.756713578824076</c:v>
                </c:pt>
                <c:pt idx="12">
                  <c:v>97.228382246594734</c:v>
                </c:pt>
                <c:pt idx="13">
                  <c:v>96.303621517295099</c:v>
                </c:pt>
                <c:pt idx="14">
                  <c:v>95.127187385307906</c:v>
                </c:pt>
                <c:pt idx="15">
                  <c:v>98.944691029584035</c:v>
                </c:pt>
              </c:numCache>
            </c:numRef>
          </c:val>
          <c:extLst>
            <c:ext xmlns:c16="http://schemas.microsoft.com/office/drawing/2014/chart" uri="{C3380CC4-5D6E-409C-BE32-E72D297353CC}">
              <c16:uniqueId val="{00000002-7E75-47A5-8CAC-454FEFF52746}"/>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rgbClr val="E97132"/>
              </a:solidFill>
              <a:round/>
            </a:ln>
            <a:effectLst/>
          </c:spPr>
          <c:marker>
            <c:symbol val="none"/>
          </c:marker>
          <c:val>
            <c:numRef>
              <c:f>'Abb Löhne, Einkommen'!$J$56:$O$56</c:f>
              <c:numCache>
                <c:formatCode>General</c:formatCode>
                <c:ptCount val="6"/>
                <c:pt idx="0">
                  <c:v>96.033197760508543</c:v>
                </c:pt>
                <c:pt idx="1">
                  <c:v>96.033197760508543</c:v>
                </c:pt>
                <c:pt idx="2">
                  <c:v>96.033197760508543</c:v>
                </c:pt>
                <c:pt idx="3">
                  <c:v>96.033197760508543</c:v>
                </c:pt>
                <c:pt idx="4">
                  <c:v>96.033197760508543</c:v>
                </c:pt>
                <c:pt idx="5">
                  <c:v>96.033197760508543</c:v>
                </c:pt>
              </c:numCache>
            </c:numRef>
          </c:val>
          <c:smooth val="0"/>
          <c:extLst>
            <c:ext xmlns:c16="http://schemas.microsoft.com/office/drawing/2014/chart" uri="{C3380CC4-5D6E-409C-BE32-E72D297353CC}">
              <c16:uniqueId val="{00000003-7E75-47A5-8CAC-454FEFF52746}"/>
            </c:ext>
          </c:extLst>
        </c:ser>
        <c:ser>
          <c:idx val="2"/>
          <c:order val="4"/>
          <c:tx>
            <c:v>Durchschnitt West</c:v>
          </c:tx>
          <c:spPr>
            <a:ln w="15875" cap="rnd">
              <a:solidFill>
                <a:srgbClr val="0E2841">
                  <a:lumMod val="75000"/>
                  <a:lumOff val="25000"/>
                </a:srgbClr>
              </a:solidFill>
              <a:round/>
            </a:ln>
            <a:effectLst/>
          </c:spPr>
          <c:marker>
            <c:symbol val="none"/>
          </c:marker>
          <c:val>
            <c:numRef>
              <c:f>'Abb Löhne, Einkommen'!$J$57:$Y$57</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7E75-47A5-8CAC-454FEFF52746}"/>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Löhne, Einkommen'!$I$59</c:f>
          <c:strCache>
            <c:ptCount val="1"/>
            <c:pt idx="0">
              <c:v>Primäreinkommen je Eínwohner, Westdeutschland ohne Berlin=100, 2022</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Einkommen'!$J$60:$N$60</c:f>
              <c:numCache>
                <c:formatCode>General</c:formatCode>
                <c:ptCount val="5"/>
                <c:pt idx="0">
                  <c:v>80.165012482494063</c:v>
                </c:pt>
                <c:pt idx="1">
                  <c:v>73.716738720087676</c:v>
                </c:pt>
                <c:pt idx="2">
                  <c:v>74.380442062960483</c:v>
                </c:pt>
                <c:pt idx="3">
                  <c:v>70.404311027217929</c:v>
                </c:pt>
                <c:pt idx="4">
                  <c:v>73.086524995433237</c:v>
                </c:pt>
              </c:numCache>
            </c:numRef>
          </c:val>
          <c:extLst>
            <c:ext xmlns:c16="http://schemas.microsoft.com/office/drawing/2014/chart" uri="{C3380CC4-5D6E-409C-BE32-E72D297353CC}">
              <c16:uniqueId val="{00000000-426A-4CDA-84E3-11F3EDF7F3D0}"/>
            </c:ext>
          </c:extLst>
        </c:ser>
        <c:ser>
          <c:idx val="4"/>
          <c:order val="1"/>
          <c:spPr>
            <a:pattFill prst="wdUpDiag">
              <a:fgClr>
                <a:srgbClr val="FFC000"/>
              </a:fgClr>
              <a:bgClr>
                <a:srgbClr val="156082"/>
              </a:bgClr>
            </a:pattFill>
            <a:ln>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Einkommen'!$J$61:$O$61</c:f>
              <c:numCache>
                <c:formatCode>General</c:formatCode>
                <c:ptCount val="6"/>
                <c:pt idx="5">
                  <c:v>112.67734275101991</c:v>
                </c:pt>
              </c:numCache>
            </c:numRef>
          </c:val>
          <c:extLst>
            <c:ext xmlns:c16="http://schemas.microsoft.com/office/drawing/2014/chart" uri="{C3380CC4-5D6E-409C-BE32-E72D297353CC}">
              <c16:uniqueId val="{00000001-426A-4CDA-84E3-11F3EDF7F3D0}"/>
            </c:ext>
          </c:extLst>
        </c:ser>
        <c:ser>
          <c:idx val="3"/>
          <c:order val="2"/>
          <c:spPr>
            <a:solidFill>
              <a:srgbClr val="156082"/>
            </a:solidFill>
            <a:ln>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Einkommen'!$J$62:$Y$62</c:f>
              <c:numCache>
                <c:formatCode>General</c:formatCode>
                <c:ptCount val="16"/>
                <c:pt idx="6">
                  <c:v>106.08293247275162</c:v>
                </c:pt>
                <c:pt idx="7">
                  <c:v>112.90568105705414</c:v>
                </c:pt>
                <c:pt idx="8">
                  <c:v>86.022651159958599</c:v>
                </c:pt>
                <c:pt idx="9">
                  <c:v>112.67734275101991</c:v>
                </c:pt>
                <c:pt idx="10">
                  <c:v>100.87377458442428</c:v>
                </c:pt>
                <c:pt idx="11">
                  <c:v>90.257565609206608</c:v>
                </c:pt>
                <c:pt idx="12">
                  <c:v>92.720574803629049</c:v>
                </c:pt>
                <c:pt idx="13">
                  <c:v>95.792486147476097</c:v>
                </c:pt>
                <c:pt idx="14">
                  <c:v>81.568531936917736</c:v>
                </c:pt>
                <c:pt idx="15">
                  <c:v>95.390610728855876</c:v>
                </c:pt>
              </c:numCache>
            </c:numRef>
          </c:val>
          <c:extLst>
            <c:ext xmlns:c16="http://schemas.microsoft.com/office/drawing/2014/chart" uri="{C3380CC4-5D6E-409C-BE32-E72D297353CC}">
              <c16:uniqueId val="{00000002-426A-4CDA-84E3-11F3EDF7F3D0}"/>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Löhne, Einkommen'!$J$63:$O$63</c:f>
              <c:numCache>
                <c:formatCode>General</c:formatCode>
                <c:ptCount val="6"/>
                <c:pt idx="0">
                  <c:v>78.274371308530718</c:v>
                </c:pt>
                <c:pt idx="1">
                  <c:v>78.274371308530718</c:v>
                </c:pt>
                <c:pt idx="2">
                  <c:v>78.274371308530718</c:v>
                </c:pt>
                <c:pt idx="3">
                  <c:v>78.274371308530718</c:v>
                </c:pt>
                <c:pt idx="4">
                  <c:v>78.274371308530718</c:v>
                </c:pt>
                <c:pt idx="5">
                  <c:v>78.274371308530718</c:v>
                </c:pt>
              </c:numCache>
            </c:numRef>
          </c:val>
          <c:smooth val="0"/>
          <c:extLst>
            <c:ext xmlns:c16="http://schemas.microsoft.com/office/drawing/2014/chart" uri="{C3380CC4-5D6E-409C-BE32-E72D297353CC}">
              <c16:uniqueId val="{00000003-426A-4CDA-84E3-11F3EDF7F3D0}"/>
            </c:ext>
          </c:extLst>
        </c:ser>
        <c:ser>
          <c:idx val="2"/>
          <c:order val="4"/>
          <c:tx>
            <c:v>Durchschnitt West</c:v>
          </c:tx>
          <c:spPr>
            <a:ln w="15875" cap="rnd">
              <a:solidFill>
                <a:srgbClr val="0E2841">
                  <a:lumMod val="75000"/>
                  <a:lumOff val="25000"/>
                </a:srgbClr>
              </a:solidFill>
              <a:round/>
            </a:ln>
            <a:effectLst/>
          </c:spPr>
          <c:marker>
            <c:symbol val="none"/>
          </c:marker>
          <c:val>
            <c:numRef>
              <c:f>'Abb Löhne, Einkommen'!$J$64:$Y$64</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426A-4CDA-84E3-11F3EDF7F3D0}"/>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Wirtschaftskraft'!$I$27</c:f>
          <c:strCache>
            <c:ptCount val="1"/>
            <c:pt idx="0">
              <c:v>BWS je Erwerbstätigenstunde, nominal, Verarbeitendes Gewerbe, Westdeutschland ohne Berlin=100,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2"/>
              </a:solidFill>
            </a:ln>
            <a:effectLst/>
          </c:spPr>
          <c:invertIfNegative val="0"/>
          <c:cat>
            <c:strRef>
              <c:f>'Abb Wirtschaftskraft'!$J$1:$Y$1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Wirtschaftskraft'!$J$28:$N$28</c:f>
              <c:numCache>
                <c:formatCode>General</c:formatCode>
                <c:ptCount val="5"/>
                <c:pt idx="0">
                  <c:v>74.644766001825062</c:v>
                </c:pt>
                <c:pt idx="1">
                  <c:v>76.834832485986183</c:v>
                </c:pt>
                <c:pt idx="2">
                  <c:v>68.81762482075348</c:v>
                </c:pt>
                <c:pt idx="3">
                  <c:v>75.166210402815807</c:v>
                </c:pt>
                <c:pt idx="4">
                  <c:v>70.082127493156037</c:v>
                </c:pt>
              </c:numCache>
            </c:numRef>
          </c:val>
          <c:extLst>
            <c:ext xmlns:c16="http://schemas.microsoft.com/office/drawing/2014/chart" uri="{C3380CC4-5D6E-409C-BE32-E72D297353CC}">
              <c16:uniqueId val="{00000000-E6AE-4A89-8FC7-DDD7DA0C2EE7}"/>
            </c:ext>
          </c:extLst>
        </c:ser>
        <c:ser>
          <c:idx val="3"/>
          <c:order val="3"/>
          <c:spPr>
            <a:solidFill>
              <a:srgbClr val="156082"/>
            </a:solidFill>
            <a:ln w="15875">
              <a:solidFill>
                <a:sysClr val="windowText" lastClr="000000"/>
              </a:solidFill>
            </a:ln>
            <a:effectLst/>
          </c:spPr>
          <c:invertIfNegative val="0"/>
          <c:val>
            <c:numRef>
              <c:f>'Abb Wirtschaftskraft'!$J$30:$Y$30</c:f>
              <c:numCache>
                <c:formatCode>General</c:formatCode>
                <c:ptCount val="16"/>
                <c:pt idx="6">
                  <c:v>113.90952939642811</c:v>
                </c:pt>
                <c:pt idx="7">
                  <c:v>104.32798852822319</c:v>
                </c:pt>
                <c:pt idx="8">
                  <c:v>118.62860122539436</c:v>
                </c:pt>
                <c:pt idx="9">
                  <c:v>137.8438274019033</c:v>
                </c:pt>
                <c:pt idx="10">
                  <c:v>97.457958545170129</c:v>
                </c:pt>
                <c:pt idx="11">
                  <c:v>98.292269586755339</c:v>
                </c:pt>
                <c:pt idx="12">
                  <c:v>83.600573588841087</c:v>
                </c:pt>
                <c:pt idx="13">
                  <c:v>92.087081214965465</c:v>
                </c:pt>
                <c:pt idx="14">
                  <c:v>85.555990092556371</c:v>
                </c:pt>
                <c:pt idx="15">
                  <c:v>89.518967540086052</c:v>
                </c:pt>
              </c:numCache>
            </c:numRef>
          </c:val>
          <c:extLst>
            <c:ext xmlns:c16="http://schemas.microsoft.com/office/drawing/2014/chart" uri="{C3380CC4-5D6E-409C-BE32-E72D297353CC}">
              <c16:uniqueId val="{00000001-E6AE-4A89-8FC7-DDD7DA0C2EE7}"/>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val>
            <c:numRef>
              <c:f>'Abb Wirtschaftskraft'!$J$29:$O$29</c:f>
              <c:numCache>
                <c:formatCode>General</c:formatCode>
                <c:ptCount val="6"/>
                <c:pt idx="5">
                  <c:v>97.262416894798605</c:v>
                </c:pt>
              </c:numCache>
            </c:numRef>
          </c:val>
          <c:extLst>
            <c:ext xmlns:c16="http://schemas.microsoft.com/office/drawing/2014/chart" uri="{C3380CC4-5D6E-409C-BE32-E72D297353CC}">
              <c16:uniqueId val="{00000002-E6AE-4A89-8FC7-DDD7DA0C2EE7}"/>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Wirtschaftskraft'!$J$31:$O$31</c:f>
              <c:numCache>
                <c:formatCode>General</c:formatCode>
                <c:ptCount val="6"/>
                <c:pt idx="0">
                  <c:v>74.501368791552608</c:v>
                </c:pt>
                <c:pt idx="1">
                  <c:v>74.501368791552608</c:v>
                </c:pt>
                <c:pt idx="2">
                  <c:v>74.501368791552608</c:v>
                </c:pt>
                <c:pt idx="3">
                  <c:v>74.501368791552608</c:v>
                </c:pt>
                <c:pt idx="4">
                  <c:v>74.501368791552608</c:v>
                </c:pt>
                <c:pt idx="5">
                  <c:v>74.501368791552608</c:v>
                </c:pt>
              </c:numCache>
            </c:numRef>
          </c:val>
          <c:smooth val="0"/>
          <c:extLst>
            <c:ext xmlns:c16="http://schemas.microsoft.com/office/drawing/2014/chart" uri="{C3380CC4-5D6E-409C-BE32-E72D297353CC}">
              <c16:uniqueId val="{00000003-E6AE-4A89-8FC7-DDD7DA0C2EE7}"/>
            </c:ext>
          </c:extLst>
        </c:ser>
        <c:ser>
          <c:idx val="2"/>
          <c:order val="2"/>
          <c:tx>
            <c:v>Durchschnitt West</c:v>
          </c:tx>
          <c:spPr>
            <a:ln w="15875" cap="rnd">
              <a:solidFill>
                <a:srgbClr val="0E2841">
                  <a:lumMod val="75000"/>
                  <a:lumOff val="25000"/>
                </a:srgbClr>
              </a:solidFill>
              <a:round/>
            </a:ln>
            <a:effectLst/>
          </c:spPr>
          <c:marker>
            <c:symbol val="none"/>
          </c:marker>
          <c:val>
            <c:numRef>
              <c:f>'Abb Wirtschaftskraft'!$J$32:$Y$32</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E6AE-4A89-8FC7-DDD7DA0C2EE7}"/>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3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25"/>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Löhne, Einkommen'!$I$67</c:f>
          <c:strCache>
            <c:ptCount val="1"/>
            <c:pt idx="0">
              <c:v>Verfügbare Einkommen abzüglich Primäreinkommen, in % der Primäreinkommen , 2022</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Einkommen'!$J$68:$N$68</c:f>
              <c:numCache>
                <c:formatCode>General</c:formatCode>
                <c:ptCount val="5"/>
                <c:pt idx="0">
                  <c:v>4.8839770612585927</c:v>
                </c:pt>
                <c:pt idx="1">
                  <c:v>0.10325032007599223</c:v>
                </c:pt>
                <c:pt idx="2">
                  <c:v>0.50755188080717117</c:v>
                </c:pt>
                <c:pt idx="3">
                  <c:v>-3.0054054054054054</c:v>
                </c:pt>
                <c:pt idx="4">
                  <c:v>-1.2830125801882863</c:v>
                </c:pt>
              </c:numCache>
            </c:numRef>
          </c:val>
          <c:extLst>
            <c:ext xmlns:c16="http://schemas.microsoft.com/office/drawing/2014/chart" uri="{C3380CC4-5D6E-409C-BE32-E72D297353CC}">
              <c16:uniqueId val="{00000000-E426-4531-9733-826F9FDE316A}"/>
            </c:ext>
          </c:extLst>
        </c:ser>
        <c:ser>
          <c:idx val="4"/>
          <c:order val="1"/>
          <c:spPr>
            <a:pattFill prst="wdUpDiag">
              <a:fgClr>
                <a:srgbClr val="FFC000"/>
              </a:fgClr>
              <a:bgClr>
                <a:srgbClr val="156082"/>
              </a:bgClr>
            </a:pattFill>
            <a:ln>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Einkommen'!$J$69:$O$69</c:f>
              <c:numCache>
                <c:formatCode>General</c:formatCode>
                <c:ptCount val="6"/>
                <c:pt idx="5">
                  <c:v>33.671980545798434</c:v>
                </c:pt>
              </c:numCache>
            </c:numRef>
          </c:val>
          <c:extLst>
            <c:ext xmlns:c16="http://schemas.microsoft.com/office/drawing/2014/chart" uri="{C3380CC4-5D6E-409C-BE32-E72D297353CC}">
              <c16:uniqueId val="{00000001-E426-4531-9733-826F9FDE316A}"/>
            </c:ext>
          </c:extLst>
        </c:ser>
        <c:ser>
          <c:idx val="3"/>
          <c:order val="2"/>
          <c:spPr>
            <a:solidFill>
              <a:srgbClr val="156082"/>
            </a:solidFill>
            <a:ln>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Einkommen'!$J$70:$Y$70</c:f>
              <c:numCache>
                <c:formatCode>General</c:formatCode>
                <c:ptCount val="16"/>
                <c:pt idx="6">
                  <c:v>18.14946619217082</c:v>
                </c:pt>
                <c:pt idx="7">
                  <c:v>20.010786032088447</c:v>
                </c:pt>
                <c:pt idx="8">
                  <c:v>12.373031321889931</c:v>
                </c:pt>
                <c:pt idx="9">
                  <c:v>24.398811132126454</c:v>
                </c:pt>
                <c:pt idx="10">
                  <c:v>18.446865662632419</c:v>
                </c:pt>
                <c:pt idx="11">
                  <c:v>12.153410240841934</c:v>
                </c:pt>
                <c:pt idx="12">
                  <c:v>13.810540141191924</c:v>
                </c:pt>
                <c:pt idx="13">
                  <c:v>16.062801932367147</c:v>
                </c:pt>
                <c:pt idx="14">
                  <c:v>8.1106300388175576</c:v>
                </c:pt>
                <c:pt idx="15">
                  <c:v>10.877058598238223</c:v>
                </c:pt>
              </c:numCache>
            </c:numRef>
          </c:val>
          <c:extLst>
            <c:ext xmlns:c16="http://schemas.microsoft.com/office/drawing/2014/chart" uri="{C3380CC4-5D6E-409C-BE32-E72D297353CC}">
              <c16:uniqueId val="{00000002-E426-4531-9733-826F9FDE316A}"/>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Löhne, Einkommen'!$J$71:$O$71</c:f>
              <c:numCache>
                <c:formatCode>General</c:formatCode>
                <c:ptCount val="6"/>
                <c:pt idx="0">
                  <c:v>5.0875145857642936</c:v>
                </c:pt>
                <c:pt idx="1">
                  <c:v>5.0875145857642936</c:v>
                </c:pt>
                <c:pt idx="2">
                  <c:v>5.0875145857642936</c:v>
                </c:pt>
                <c:pt idx="3">
                  <c:v>5.0875145857642936</c:v>
                </c:pt>
                <c:pt idx="4">
                  <c:v>5.0875145857642936</c:v>
                </c:pt>
                <c:pt idx="5">
                  <c:v>5.0875145857642936</c:v>
                </c:pt>
              </c:numCache>
            </c:numRef>
          </c:val>
          <c:smooth val="0"/>
          <c:extLst>
            <c:ext xmlns:c16="http://schemas.microsoft.com/office/drawing/2014/chart" uri="{C3380CC4-5D6E-409C-BE32-E72D297353CC}">
              <c16:uniqueId val="{00000003-E426-4531-9733-826F9FDE316A}"/>
            </c:ext>
          </c:extLst>
        </c:ser>
        <c:ser>
          <c:idx val="2"/>
          <c:order val="4"/>
          <c:tx>
            <c:v>Durchschnitt West</c:v>
          </c:tx>
          <c:spPr>
            <a:ln w="15875" cap="rnd">
              <a:solidFill>
                <a:srgbClr val="0E2841">
                  <a:lumMod val="75000"/>
                  <a:lumOff val="25000"/>
                </a:srgbClr>
              </a:solidFill>
              <a:round/>
            </a:ln>
            <a:effectLst/>
          </c:spPr>
          <c:marker>
            <c:symbol val="none"/>
          </c:marker>
          <c:val>
            <c:numRef>
              <c:f>'Abb Löhne, Einkommen'!$J$72:$Y$72</c:f>
              <c:numCache>
                <c:formatCode>General</c:formatCode>
                <c:ptCount val="16"/>
                <c:pt idx="6">
                  <c:v>16.470803141935093</c:v>
                </c:pt>
                <c:pt idx="7">
                  <c:v>16.470803141935093</c:v>
                </c:pt>
                <c:pt idx="8">
                  <c:v>16.470803141935093</c:v>
                </c:pt>
                <c:pt idx="9">
                  <c:v>16.470803141935093</c:v>
                </c:pt>
                <c:pt idx="10">
                  <c:v>16.470803141935093</c:v>
                </c:pt>
                <c:pt idx="11">
                  <c:v>16.470803141935093</c:v>
                </c:pt>
                <c:pt idx="12">
                  <c:v>16.470803141935093</c:v>
                </c:pt>
                <c:pt idx="13">
                  <c:v>16.470803141935093</c:v>
                </c:pt>
                <c:pt idx="14">
                  <c:v>16.470803141935093</c:v>
                </c:pt>
                <c:pt idx="15">
                  <c:v>16.470803141935093</c:v>
                </c:pt>
              </c:numCache>
            </c:numRef>
          </c:val>
          <c:smooth val="0"/>
          <c:extLst>
            <c:ext xmlns:c16="http://schemas.microsoft.com/office/drawing/2014/chart" uri="{C3380CC4-5D6E-409C-BE32-E72D297353CC}">
              <c16:uniqueId val="{00000004-E426-4531-9733-826F9FDE316A}"/>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Löhne, Einkommen'!$I$83</c:f>
          <c:strCache>
            <c:ptCount val="1"/>
            <c:pt idx="0">
              <c:v>Bruttolöhne und -gehälter je Arbeitsstunde, preisniveaubereinigt, Westdeutschland ohne Berlin=100,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Einkommen'!$J$84:$N$84</c:f>
              <c:numCache>
                <c:formatCode>General</c:formatCode>
                <c:ptCount val="5"/>
                <c:pt idx="0">
                  <c:v>84.763668062348103</c:v>
                </c:pt>
                <c:pt idx="1">
                  <c:v>85.194515324211167</c:v>
                </c:pt>
                <c:pt idx="2">
                  <c:v>89.726511990759477</c:v>
                </c:pt>
                <c:pt idx="3">
                  <c:v>89.002423146625205</c:v>
                </c:pt>
                <c:pt idx="4">
                  <c:v>90.415560001284646</c:v>
                </c:pt>
              </c:numCache>
            </c:numRef>
          </c:val>
          <c:extLst>
            <c:ext xmlns:c16="http://schemas.microsoft.com/office/drawing/2014/chart" uri="{C3380CC4-5D6E-409C-BE32-E72D297353CC}">
              <c16:uniqueId val="{00000000-2F26-43AD-980C-25DA3290E648}"/>
            </c:ext>
          </c:extLst>
        </c:ser>
        <c:ser>
          <c:idx val="4"/>
          <c:order val="1"/>
          <c:spPr>
            <a:pattFill prst="wdUpDiag">
              <a:fgClr>
                <a:srgbClr val="FFC000"/>
              </a:fgClr>
              <a:bgClr>
                <a:srgbClr val="156082"/>
              </a:bgClr>
            </a:pattFill>
            <a:ln>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Einkommen'!$J$85:$O$85</c:f>
              <c:numCache>
                <c:formatCode>General</c:formatCode>
                <c:ptCount val="6"/>
                <c:pt idx="5">
                  <c:v>98.72320760024401</c:v>
                </c:pt>
              </c:numCache>
            </c:numRef>
          </c:val>
          <c:extLst>
            <c:ext xmlns:c16="http://schemas.microsoft.com/office/drawing/2014/chart" uri="{C3380CC4-5D6E-409C-BE32-E72D297353CC}">
              <c16:uniqueId val="{00000001-2F26-43AD-980C-25DA3290E648}"/>
            </c:ext>
          </c:extLst>
        </c:ser>
        <c:ser>
          <c:idx val="3"/>
          <c:order val="2"/>
          <c:spPr>
            <a:solidFill>
              <a:srgbClr val="156082"/>
            </a:solidFill>
            <a:ln>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Einkommen'!$J$86:$Y$86</c:f>
              <c:numCache>
                <c:formatCode>General</c:formatCode>
                <c:ptCount val="16"/>
                <c:pt idx="6">
                  <c:v>101.93910141275767</c:v>
                </c:pt>
                <c:pt idx="7">
                  <c:v>101.13713884196682</c:v>
                </c:pt>
                <c:pt idx="8">
                  <c:v>102.92333979669488</c:v>
                </c:pt>
                <c:pt idx="9">
                  <c:v>103.57033618898328</c:v>
                </c:pt>
                <c:pt idx="10">
                  <c:v>107.22432078696072</c:v>
                </c:pt>
                <c:pt idx="11">
                  <c:v>94.089802147482359</c:v>
                </c:pt>
                <c:pt idx="12">
                  <c:v>99.333369080165085</c:v>
                </c:pt>
                <c:pt idx="13">
                  <c:v>96.378486326903229</c:v>
                </c:pt>
                <c:pt idx="14">
                  <c:v>95.480075072917643</c:v>
                </c:pt>
                <c:pt idx="15">
                  <c:v>87.593519221614997</c:v>
                </c:pt>
              </c:numCache>
            </c:numRef>
          </c:val>
          <c:extLst>
            <c:ext xmlns:c16="http://schemas.microsoft.com/office/drawing/2014/chart" uri="{C3380CC4-5D6E-409C-BE32-E72D297353CC}">
              <c16:uniqueId val="{00000002-2F26-43AD-980C-25DA3290E648}"/>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Löhne, Einkommen'!$J$87:$O$87</c:f>
              <c:numCache>
                <c:formatCode>General</c:formatCode>
                <c:ptCount val="6"/>
                <c:pt idx="0">
                  <c:v>91.494807464797105</c:v>
                </c:pt>
                <c:pt idx="1">
                  <c:v>91.494807464797105</c:v>
                </c:pt>
                <c:pt idx="2">
                  <c:v>91.494807464797105</c:v>
                </c:pt>
                <c:pt idx="3">
                  <c:v>91.494807464797105</c:v>
                </c:pt>
                <c:pt idx="4">
                  <c:v>91.494807464797105</c:v>
                </c:pt>
                <c:pt idx="5">
                  <c:v>91.494807464797105</c:v>
                </c:pt>
              </c:numCache>
            </c:numRef>
          </c:val>
          <c:smooth val="0"/>
          <c:extLst>
            <c:ext xmlns:c16="http://schemas.microsoft.com/office/drawing/2014/chart" uri="{C3380CC4-5D6E-409C-BE32-E72D297353CC}">
              <c16:uniqueId val="{00000003-2F26-43AD-980C-25DA3290E648}"/>
            </c:ext>
          </c:extLst>
        </c:ser>
        <c:ser>
          <c:idx val="2"/>
          <c:order val="4"/>
          <c:tx>
            <c:v>Durchschnitt West</c:v>
          </c:tx>
          <c:spPr>
            <a:ln w="15875" cap="rnd">
              <a:solidFill>
                <a:srgbClr val="0E2841">
                  <a:lumMod val="75000"/>
                  <a:lumOff val="25000"/>
                </a:srgbClr>
              </a:solidFill>
              <a:round/>
            </a:ln>
            <a:effectLst/>
          </c:spPr>
          <c:marker>
            <c:symbol val="none"/>
          </c:marker>
          <c:val>
            <c:numRef>
              <c:f>'Abb Löhne, Einkommen'!$J$88:$Y$88</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2F26-43AD-980C-25DA3290E648}"/>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Löhne, Einkommen'!$I$75</c:f>
          <c:strCache>
            <c:ptCount val="1"/>
            <c:pt idx="0">
              <c:v>Bruttolöhne und -gehälter je Arbeitsstunde, Verarbeitendes Gewerbe, Westdeutschland ohne Berlin=100,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Einkommen'!$J$76:$N$76</c:f>
              <c:numCache>
                <c:formatCode>General</c:formatCode>
                <c:ptCount val="5"/>
                <c:pt idx="0">
                  <c:v>74.903737259343146</c:v>
                </c:pt>
                <c:pt idx="1">
                  <c:v>69.739524348810875</c:v>
                </c:pt>
                <c:pt idx="2">
                  <c:v>73.114382785956963</c:v>
                </c:pt>
                <c:pt idx="3">
                  <c:v>73.069082672706671</c:v>
                </c:pt>
                <c:pt idx="4">
                  <c:v>71.438278595696488</c:v>
                </c:pt>
              </c:numCache>
            </c:numRef>
          </c:val>
          <c:extLst>
            <c:ext xmlns:c16="http://schemas.microsoft.com/office/drawing/2014/chart" uri="{C3380CC4-5D6E-409C-BE32-E72D297353CC}">
              <c16:uniqueId val="{00000000-D9BA-43AB-BDFD-4D76E71119ED}"/>
            </c:ext>
          </c:extLst>
        </c:ser>
        <c:ser>
          <c:idx val="4"/>
          <c:order val="1"/>
          <c:spPr>
            <a:pattFill prst="wdUpDiag">
              <a:fgClr>
                <a:srgbClr val="FFC000"/>
              </a:fgClr>
              <a:bgClr>
                <a:srgbClr val="156082"/>
              </a:bgClr>
            </a:pattFill>
            <a:ln>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Einkommen'!$J$77:$O$77</c:f>
              <c:numCache>
                <c:formatCode>General</c:formatCode>
                <c:ptCount val="6"/>
                <c:pt idx="5">
                  <c:v>95.243488108720271</c:v>
                </c:pt>
              </c:numCache>
            </c:numRef>
          </c:val>
          <c:extLst>
            <c:ext xmlns:c16="http://schemas.microsoft.com/office/drawing/2014/chart" uri="{C3380CC4-5D6E-409C-BE32-E72D297353CC}">
              <c16:uniqueId val="{00000001-D9BA-43AB-BDFD-4D76E71119ED}"/>
            </c:ext>
          </c:extLst>
        </c:ser>
        <c:ser>
          <c:idx val="3"/>
          <c:order val="2"/>
          <c:spPr>
            <a:solidFill>
              <a:srgbClr val="156082"/>
            </a:solidFill>
            <a:ln>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Einkommen'!$J$78:$Y$78</c:f>
              <c:numCache>
                <c:formatCode>General</c:formatCode>
                <c:ptCount val="16"/>
                <c:pt idx="6">
                  <c:v>106.02491506228766</c:v>
                </c:pt>
                <c:pt idx="7">
                  <c:v>103.44280860702153</c:v>
                </c:pt>
                <c:pt idx="8">
                  <c:v>108.62967157417893</c:v>
                </c:pt>
                <c:pt idx="9">
                  <c:v>119.81879954699887</c:v>
                </c:pt>
                <c:pt idx="10">
                  <c:v>99.38844847112118</c:v>
                </c:pt>
                <c:pt idx="11">
                  <c:v>94.473386183465465</c:v>
                </c:pt>
                <c:pt idx="12">
                  <c:v>93.725934314835797</c:v>
                </c:pt>
                <c:pt idx="13">
                  <c:v>96.647791619479051</c:v>
                </c:pt>
                <c:pt idx="14">
                  <c:v>95.016987542468868</c:v>
                </c:pt>
                <c:pt idx="15">
                  <c:v>89.082672706681763</c:v>
                </c:pt>
              </c:numCache>
            </c:numRef>
          </c:val>
          <c:extLst>
            <c:ext xmlns:c16="http://schemas.microsoft.com/office/drawing/2014/chart" uri="{C3380CC4-5D6E-409C-BE32-E72D297353CC}">
              <c16:uniqueId val="{00000002-D9BA-43AB-BDFD-4D76E71119ED}"/>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Löhne, Einkommen'!$J$79:$O$79</c:f>
              <c:numCache>
                <c:formatCode>General</c:formatCode>
                <c:ptCount val="6"/>
                <c:pt idx="0">
                  <c:v>75.198187995469993</c:v>
                </c:pt>
                <c:pt idx="1">
                  <c:v>75.198187995469993</c:v>
                </c:pt>
                <c:pt idx="2">
                  <c:v>75.198187995469993</c:v>
                </c:pt>
                <c:pt idx="3">
                  <c:v>75.198187995469993</c:v>
                </c:pt>
                <c:pt idx="4">
                  <c:v>75.198187995469993</c:v>
                </c:pt>
                <c:pt idx="5">
                  <c:v>75.198187995469993</c:v>
                </c:pt>
              </c:numCache>
            </c:numRef>
          </c:val>
          <c:smooth val="0"/>
          <c:extLst>
            <c:ext xmlns:c16="http://schemas.microsoft.com/office/drawing/2014/chart" uri="{C3380CC4-5D6E-409C-BE32-E72D297353CC}">
              <c16:uniqueId val="{00000003-D9BA-43AB-BDFD-4D76E71119ED}"/>
            </c:ext>
          </c:extLst>
        </c:ser>
        <c:ser>
          <c:idx val="2"/>
          <c:order val="4"/>
          <c:tx>
            <c:v>Durchschnitt West</c:v>
          </c:tx>
          <c:spPr>
            <a:ln w="15875" cap="rnd">
              <a:solidFill>
                <a:srgbClr val="156082"/>
              </a:solidFill>
              <a:round/>
            </a:ln>
            <a:effectLst/>
          </c:spPr>
          <c:marker>
            <c:symbol val="none"/>
          </c:marker>
          <c:val>
            <c:numRef>
              <c:f>'Abb Löhne, Einkommen'!$J$80:$Y$80</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D9BA-43AB-BDFD-4D76E71119ED}"/>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29"/>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Einkommensverteilung'!$I$3</c:f>
          <c:strCache>
            <c:ptCount val="1"/>
            <c:pt idx="0">
              <c:v>Medianentgelt der Sozialversicherungspflichtig Vollzeitbeschäftigten pro Monat, Westdeutschland ohne Berlin=100, </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324675324675325"/>
          <c:w val="0.88043526450689269"/>
          <c:h val="0.47353035416027545"/>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Einkommensverteilung'!$J$1:$Y$1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Einkommensverteilung'!$J$4:$N$4</c:f>
              <c:numCache>
                <c:formatCode>General</c:formatCode>
                <c:ptCount val="5"/>
                <c:pt idx="0">
                  <c:v>81.410891091425569</c:v>
                </c:pt>
                <c:pt idx="1">
                  <c:v>79.481968758997581</c:v>
                </c:pt>
                <c:pt idx="2">
                  <c:v>81.648534496547626</c:v>
                </c:pt>
                <c:pt idx="3">
                  <c:v>80.879361019613683</c:v>
                </c:pt>
                <c:pt idx="4">
                  <c:v>79.762332588601609</c:v>
                </c:pt>
              </c:numCache>
            </c:numRef>
          </c:val>
          <c:extLst>
            <c:ext xmlns:c16="http://schemas.microsoft.com/office/drawing/2014/chart" uri="{C3380CC4-5D6E-409C-BE32-E72D297353CC}">
              <c16:uniqueId val="{00000000-E764-4AD3-B218-0BFEFED578CE}"/>
            </c:ext>
          </c:extLst>
        </c:ser>
        <c:ser>
          <c:idx val="3"/>
          <c:order val="3"/>
          <c:spPr>
            <a:solidFill>
              <a:schemeClr val="accent1"/>
            </a:solidFill>
            <a:ln>
              <a:solidFill>
                <a:sysClr val="windowText" lastClr="000000"/>
              </a:solidFill>
            </a:ln>
            <a:effectLst/>
          </c:spPr>
          <c:invertIfNegative val="0"/>
          <c:cat>
            <c:strRef>
              <c:f>'Abb Einkommensverteilung'!$J$1:$Y$1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Einkommensverteilung'!$J$6:$Y$6</c:f>
              <c:numCache>
                <c:formatCode>General</c:formatCode>
                <c:ptCount val="16"/>
                <c:pt idx="6">
                  <c:v>106.05594440679222</c:v>
                </c:pt>
                <c:pt idx="7">
                  <c:v>101.28772492738707</c:v>
                </c:pt>
                <c:pt idx="8">
                  <c:v>101.12946199369847</c:v>
                </c:pt>
                <c:pt idx="9">
                  <c:v>110.42407688472591</c:v>
                </c:pt>
                <c:pt idx="10">
                  <c:v>104.85978751410681</c:v>
                </c:pt>
                <c:pt idx="11">
                  <c:v>93.048948145465943</c:v>
                </c:pt>
                <c:pt idx="12">
                  <c:v>98.023247734064498</c:v>
                </c:pt>
                <c:pt idx="13">
                  <c:v>95.108107781153237</c:v>
                </c:pt>
                <c:pt idx="14">
                  <c:v>96.730676995895394</c:v>
                </c:pt>
                <c:pt idx="15">
                  <c:v>90.475375920809512</c:v>
                </c:pt>
              </c:numCache>
            </c:numRef>
          </c:val>
          <c:extLst>
            <c:ext xmlns:c16="http://schemas.microsoft.com/office/drawing/2014/chart" uri="{C3380CC4-5D6E-409C-BE32-E72D297353CC}">
              <c16:uniqueId val="{00000001-E764-4AD3-B218-0BFEFED578CE}"/>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3-E764-4AD3-B218-0BFEFED578CE}"/>
              </c:ext>
            </c:extLst>
          </c:dPt>
          <c:cat>
            <c:strRef>
              <c:f>'Abb Einkommensverteilung'!$J$1:$Y$1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Einkommensverteilung'!$J$5:$O$5</c:f>
              <c:numCache>
                <c:formatCode>General</c:formatCode>
                <c:ptCount val="6"/>
                <c:pt idx="5">
                  <c:v>102.16478447037287</c:v>
                </c:pt>
              </c:numCache>
            </c:numRef>
          </c:val>
          <c:extLst>
            <c:ext xmlns:c16="http://schemas.microsoft.com/office/drawing/2014/chart" uri="{C3380CC4-5D6E-409C-BE32-E72D297353CC}">
              <c16:uniqueId val="{00000004-E764-4AD3-B218-0BFEFED578CE}"/>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Einkommensverteilung'!$J$7:$O$7</c:f>
              <c:numCache>
                <c:formatCode>General</c:formatCode>
                <c:ptCount val="6"/>
                <c:pt idx="0">
                  <c:v>85.404808371828537</c:v>
                </c:pt>
                <c:pt idx="1">
                  <c:v>85.404808371828537</c:v>
                </c:pt>
                <c:pt idx="2">
                  <c:v>85.404808371828537</c:v>
                </c:pt>
                <c:pt idx="3">
                  <c:v>85.404808371828537</c:v>
                </c:pt>
                <c:pt idx="4">
                  <c:v>85.404808371828537</c:v>
                </c:pt>
                <c:pt idx="5">
                  <c:v>85.404808371828537</c:v>
                </c:pt>
              </c:numCache>
            </c:numRef>
          </c:val>
          <c:smooth val="0"/>
          <c:extLst>
            <c:ext xmlns:c16="http://schemas.microsoft.com/office/drawing/2014/chart" uri="{C3380CC4-5D6E-409C-BE32-E72D297353CC}">
              <c16:uniqueId val="{00000005-E764-4AD3-B218-0BFEFED578CE}"/>
            </c:ext>
          </c:extLst>
        </c:ser>
        <c:ser>
          <c:idx val="2"/>
          <c:order val="2"/>
          <c:tx>
            <c:v>Durchschnitt West</c:v>
          </c:tx>
          <c:spPr>
            <a:ln w="15875" cap="rnd">
              <a:solidFill>
                <a:schemeClr val="tx2">
                  <a:lumMod val="75000"/>
                  <a:lumOff val="25000"/>
                </a:schemeClr>
              </a:solidFill>
              <a:round/>
            </a:ln>
            <a:effectLst/>
          </c:spPr>
          <c:marker>
            <c:symbol val="none"/>
          </c:marker>
          <c:val>
            <c:numRef>
              <c:f>'Abb Einkommensverteilung'!$J$8:$Y$8</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6-E764-4AD3-B218-0BFEFED578CE}"/>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20"/>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0"/>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Einkommensverteilung'!$I$11</c:f>
          <c:strCache>
            <c:ptCount val="1"/>
            <c:pt idx="0">
              <c:v>Anteil Beschäftigte im Niedriglohnsektor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1"/>
              </a:solidFill>
            </a:ln>
            <a:effectLst/>
          </c:spPr>
          <c:invertIfNegative val="0"/>
          <c:cat>
            <c:strRef>
              <c:f>'Abb Einkommensverteilung'!$J$1:$Y$1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Einkommensverteilung'!$J$12:$N$12</c:f>
              <c:numCache>
                <c:formatCode>General</c:formatCode>
                <c:ptCount val="5"/>
                <c:pt idx="0">
                  <c:v>24.54448584144669</c:v>
                </c:pt>
                <c:pt idx="1">
                  <c:v>26.511456885217335</c:v>
                </c:pt>
                <c:pt idx="2">
                  <c:v>24.669298526287001</c:v>
                </c:pt>
                <c:pt idx="3">
                  <c:v>24.322735367566199</c:v>
                </c:pt>
                <c:pt idx="4">
                  <c:v>25.733342585816356</c:v>
                </c:pt>
              </c:numCache>
            </c:numRef>
          </c:val>
          <c:extLst>
            <c:ext xmlns:c16="http://schemas.microsoft.com/office/drawing/2014/chart" uri="{C3380CC4-5D6E-409C-BE32-E72D297353CC}">
              <c16:uniqueId val="{00000000-877C-4258-8E19-94206548DE40}"/>
            </c:ext>
          </c:extLst>
        </c:ser>
        <c:ser>
          <c:idx val="3"/>
          <c:order val="3"/>
          <c:spPr>
            <a:solidFill>
              <a:schemeClr val="accent1"/>
            </a:solidFill>
            <a:ln>
              <a:solidFill>
                <a:schemeClr val="tx1"/>
              </a:solidFill>
            </a:ln>
            <a:effectLst/>
          </c:spPr>
          <c:invertIfNegative val="0"/>
          <c:cat>
            <c:strRef>
              <c:f>'Abb Einkommensverteilung'!$J$1:$Y$1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Einkommensverteilung'!$J$14:$Y$14</c:f>
              <c:numCache>
                <c:formatCode>General</c:formatCode>
                <c:ptCount val="16"/>
                <c:pt idx="6">
                  <c:v>11.62074697659996</c:v>
                </c:pt>
                <c:pt idx="7">
                  <c:v>12.77327236865788</c:v>
                </c:pt>
                <c:pt idx="8">
                  <c:v>14.416426871685843</c:v>
                </c:pt>
                <c:pt idx="9">
                  <c:v>11.505932225582187</c:v>
                </c:pt>
                <c:pt idx="10">
                  <c:v>13.060425641056579</c:v>
                </c:pt>
                <c:pt idx="11">
                  <c:v>16.570887178706034</c:v>
                </c:pt>
                <c:pt idx="12">
                  <c:v>14.672468901246305</c:v>
                </c:pt>
                <c:pt idx="13">
                  <c:v>15.75151856622605</c:v>
                </c:pt>
                <c:pt idx="14">
                  <c:v>15.446449626267277</c:v>
                </c:pt>
                <c:pt idx="15">
                  <c:v>17.211860485919583</c:v>
                </c:pt>
              </c:numCache>
            </c:numRef>
          </c:val>
          <c:extLst>
            <c:ext xmlns:c16="http://schemas.microsoft.com/office/drawing/2014/chart" uri="{C3380CC4-5D6E-409C-BE32-E72D297353CC}">
              <c16:uniqueId val="{00000001-877C-4258-8E19-94206548DE40}"/>
            </c:ext>
          </c:extLst>
        </c:ser>
        <c:ser>
          <c:idx val="4"/>
          <c:order val="4"/>
          <c:spPr>
            <a:pattFill prst="wdUpDiag">
              <a:fgClr>
                <a:srgbClr val="FFC000"/>
              </a:fgClr>
              <a:bgClr>
                <a:schemeClr val="accent1"/>
              </a:bgClr>
            </a:pattFill>
            <a:ln>
              <a:solidFill>
                <a:schemeClr val="tx1"/>
              </a:solidFill>
            </a:ln>
            <a:effectLst/>
          </c:spPr>
          <c:invertIfNegative val="0"/>
          <c:cat>
            <c:strRef>
              <c:f>'Abb Einkommensverteilung'!$J$1:$Y$1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Einkommensverteilung'!$J$13:$O$13</c:f>
              <c:numCache>
                <c:formatCode>General</c:formatCode>
                <c:ptCount val="6"/>
                <c:pt idx="5">
                  <c:v>14.272627337785927</c:v>
                </c:pt>
              </c:numCache>
            </c:numRef>
          </c:val>
          <c:extLst>
            <c:ext xmlns:c16="http://schemas.microsoft.com/office/drawing/2014/chart" uri="{C3380CC4-5D6E-409C-BE32-E72D297353CC}">
              <c16:uniqueId val="{00000002-877C-4258-8E19-94206548DE40}"/>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Einkommensverteilung'!$J$15:$O$15</c:f>
              <c:numCache>
                <c:formatCode>General</c:formatCode>
                <c:ptCount val="6"/>
                <c:pt idx="0">
                  <c:v>22.177321776290945</c:v>
                </c:pt>
                <c:pt idx="1">
                  <c:v>22.177321776290945</c:v>
                </c:pt>
                <c:pt idx="2">
                  <c:v>22.177321776290945</c:v>
                </c:pt>
                <c:pt idx="3">
                  <c:v>22.177321776290945</c:v>
                </c:pt>
                <c:pt idx="4">
                  <c:v>22.177321776290945</c:v>
                </c:pt>
                <c:pt idx="5">
                  <c:v>22.177321776290945</c:v>
                </c:pt>
              </c:numCache>
            </c:numRef>
          </c:val>
          <c:smooth val="0"/>
          <c:extLst>
            <c:ext xmlns:c16="http://schemas.microsoft.com/office/drawing/2014/chart" uri="{C3380CC4-5D6E-409C-BE32-E72D297353CC}">
              <c16:uniqueId val="{00000003-877C-4258-8E19-94206548DE40}"/>
            </c:ext>
          </c:extLst>
        </c:ser>
        <c:ser>
          <c:idx val="2"/>
          <c:order val="2"/>
          <c:tx>
            <c:v>Durchschnitt West</c:v>
          </c:tx>
          <c:spPr>
            <a:ln w="15875" cap="rnd">
              <a:solidFill>
                <a:schemeClr val="tx2">
                  <a:lumMod val="75000"/>
                  <a:lumOff val="25000"/>
                </a:schemeClr>
              </a:solidFill>
              <a:round/>
            </a:ln>
            <a:effectLst/>
          </c:spPr>
          <c:marker>
            <c:symbol val="none"/>
          </c:marker>
          <c:val>
            <c:numRef>
              <c:f>'Abb Einkommensverteilung'!$J$16:$Y$16</c:f>
              <c:numCache>
                <c:formatCode>General</c:formatCode>
                <c:ptCount val="16"/>
                <c:pt idx="6">
                  <c:v>13.801021410463809</c:v>
                </c:pt>
                <c:pt idx="7">
                  <c:v>13.801021410463809</c:v>
                </c:pt>
                <c:pt idx="8">
                  <c:v>13.801021410463809</c:v>
                </c:pt>
                <c:pt idx="9">
                  <c:v>13.801021410463809</c:v>
                </c:pt>
                <c:pt idx="10">
                  <c:v>13.801021410463809</c:v>
                </c:pt>
                <c:pt idx="11">
                  <c:v>13.801021410463809</c:v>
                </c:pt>
                <c:pt idx="12">
                  <c:v>13.801021410463809</c:v>
                </c:pt>
                <c:pt idx="13">
                  <c:v>13.801021410463809</c:v>
                </c:pt>
                <c:pt idx="14">
                  <c:v>13.801021410463809</c:v>
                </c:pt>
                <c:pt idx="15">
                  <c:v>13.801021410463809</c:v>
                </c:pt>
              </c:numCache>
            </c:numRef>
          </c:val>
          <c:smooth val="0"/>
          <c:extLst>
            <c:ext xmlns:c16="http://schemas.microsoft.com/office/drawing/2014/chart" uri="{C3380CC4-5D6E-409C-BE32-E72D297353CC}">
              <c16:uniqueId val="{00000004-877C-4258-8E19-94206548DE40}"/>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0"/>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Einkommensverteilung'!$I$19</c:f>
          <c:strCache>
            <c:ptCount val="1"/>
            <c:pt idx="0">
              <c:v>Anteil Beschäftigte mit Löhnen &gt;6.000 Euro/Monat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rgbClr val="0E2841"/>
              </a:solidFill>
            </a:ln>
            <a:effectLst/>
          </c:spPr>
          <c:invertIfNegative val="0"/>
          <c:cat>
            <c:strRef>
              <c:f>'Abb Einkommensverteilung'!$J$1:$Y$1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Einkommensverteilung'!$J$20:$N$20</c:f>
              <c:numCache>
                <c:formatCode>General</c:formatCode>
                <c:ptCount val="5"/>
                <c:pt idx="0">
                  <c:v>7.9618220061891121</c:v>
                </c:pt>
                <c:pt idx="1">
                  <c:v>6.5599504108040163</c:v>
                </c:pt>
                <c:pt idx="2">
                  <c:v>9.0330435979547143</c:v>
                </c:pt>
                <c:pt idx="3">
                  <c:v>6.7736784263563843</c:v>
                </c:pt>
                <c:pt idx="4">
                  <c:v>6.3357546408393866</c:v>
                </c:pt>
              </c:numCache>
            </c:numRef>
          </c:val>
          <c:extLst>
            <c:ext xmlns:c16="http://schemas.microsoft.com/office/drawing/2014/chart" uri="{C3380CC4-5D6E-409C-BE32-E72D297353CC}">
              <c16:uniqueId val="{00000000-3988-4687-ACA7-692EE04C03B1}"/>
            </c:ext>
          </c:extLst>
        </c:ser>
        <c:ser>
          <c:idx val="3"/>
          <c:order val="3"/>
          <c:spPr>
            <a:solidFill>
              <a:srgbClr val="156082"/>
            </a:solidFill>
            <a:ln>
              <a:solidFill>
                <a:srgbClr val="0E2841"/>
              </a:solidFill>
            </a:ln>
            <a:effectLst/>
          </c:spPr>
          <c:invertIfNegative val="0"/>
          <c:cat>
            <c:strRef>
              <c:f>'Abb Einkommensverteilung'!$J$1:$Y$1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Einkommensverteilung'!$J$22:$Y$22</c:f>
              <c:numCache>
                <c:formatCode>General</c:formatCode>
                <c:ptCount val="16"/>
                <c:pt idx="6">
                  <c:v>22.104977277591672</c:v>
                </c:pt>
                <c:pt idx="7">
                  <c:v>20.578908622193811</c:v>
                </c:pt>
                <c:pt idx="8">
                  <c:v>18.385378501775548</c:v>
                </c:pt>
                <c:pt idx="9">
                  <c:v>25.619989926497578</c:v>
                </c:pt>
                <c:pt idx="10">
                  <c:v>22.87859296118209</c:v>
                </c:pt>
                <c:pt idx="11">
                  <c:v>13.255183209858565</c:v>
                </c:pt>
                <c:pt idx="12">
                  <c:v>16.484287890717216</c:v>
                </c:pt>
                <c:pt idx="13">
                  <c:v>14.347959284193342</c:v>
                </c:pt>
                <c:pt idx="14">
                  <c:v>12.61214596669922</c:v>
                </c:pt>
                <c:pt idx="15">
                  <c:v>11.493077242971673</c:v>
                </c:pt>
              </c:numCache>
            </c:numRef>
          </c:val>
          <c:extLst>
            <c:ext xmlns:c16="http://schemas.microsoft.com/office/drawing/2014/chart" uri="{C3380CC4-5D6E-409C-BE32-E72D297353CC}">
              <c16:uniqueId val="{00000001-3988-4687-ACA7-692EE04C03B1}"/>
            </c:ext>
          </c:extLst>
        </c:ser>
        <c:ser>
          <c:idx val="4"/>
          <c:order val="4"/>
          <c:spPr>
            <a:pattFill prst="wdUpDiag">
              <a:fgClr>
                <a:srgbClr val="FFC000"/>
              </a:fgClr>
              <a:bgClr>
                <a:srgbClr val="156082"/>
              </a:bgClr>
            </a:pattFill>
            <a:ln>
              <a:solidFill>
                <a:srgbClr val="0E2841"/>
              </a:solidFill>
            </a:ln>
            <a:effectLst/>
          </c:spPr>
          <c:invertIfNegative val="0"/>
          <c:cat>
            <c:strRef>
              <c:f>'Abb Einkommensverteilung'!$J$1:$Y$1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Einkommensverteilung'!$J$21:$O$21</c:f>
              <c:numCache>
                <c:formatCode>General</c:formatCode>
                <c:ptCount val="6"/>
                <c:pt idx="5">
                  <c:v>20.985122375117335</c:v>
                </c:pt>
              </c:numCache>
            </c:numRef>
          </c:val>
          <c:extLst>
            <c:ext xmlns:c16="http://schemas.microsoft.com/office/drawing/2014/chart" uri="{C3380CC4-5D6E-409C-BE32-E72D297353CC}">
              <c16:uniqueId val="{00000002-3988-4687-ACA7-692EE04C03B1}"/>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Einkommensverteilung'!$J$23:$O$23</c:f>
              <c:numCache>
                <c:formatCode>General</c:formatCode>
                <c:ptCount val="6"/>
                <c:pt idx="0">
                  <c:v>11.170423011046282</c:v>
                </c:pt>
                <c:pt idx="1">
                  <c:v>11.170423011046282</c:v>
                </c:pt>
                <c:pt idx="2">
                  <c:v>11.170423011046282</c:v>
                </c:pt>
                <c:pt idx="3">
                  <c:v>11.170423011046282</c:v>
                </c:pt>
                <c:pt idx="4">
                  <c:v>11.170423011046282</c:v>
                </c:pt>
                <c:pt idx="5">
                  <c:v>11.170423011046282</c:v>
                </c:pt>
              </c:numCache>
            </c:numRef>
          </c:val>
          <c:smooth val="0"/>
          <c:extLst>
            <c:ext xmlns:c16="http://schemas.microsoft.com/office/drawing/2014/chart" uri="{C3380CC4-5D6E-409C-BE32-E72D297353CC}">
              <c16:uniqueId val="{00000003-3988-4687-ACA7-692EE04C03B1}"/>
            </c:ext>
          </c:extLst>
        </c:ser>
        <c:ser>
          <c:idx val="2"/>
          <c:order val="2"/>
          <c:tx>
            <c:v>Durchschnitt West</c:v>
          </c:tx>
          <c:spPr>
            <a:ln w="15875" cap="rnd">
              <a:solidFill>
                <a:srgbClr val="0E2841">
                  <a:lumMod val="75000"/>
                  <a:lumOff val="25000"/>
                </a:srgbClr>
              </a:solidFill>
              <a:round/>
            </a:ln>
            <a:effectLst/>
          </c:spPr>
          <c:marker>
            <c:symbol val="none"/>
          </c:marker>
          <c:val>
            <c:numRef>
              <c:f>'Abb Einkommensverteilung'!$J$24:$Y$24</c:f>
              <c:numCache>
                <c:formatCode>General</c:formatCode>
                <c:ptCount val="16"/>
                <c:pt idx="6">
                  <c:v>18.670701976493852</c:v>
                </c:pt>
                <c:pt idx="7">
                  <c:v>18.670701976493852</c:v>
                </c:pt>
                <c:pt idx="8">
                  <c:v>18.670701976493852</c:v>
                </c:pt>
                <c:pt idx="9">
                  <c:v>18.670701976493852</c:v>
                </c:pt>
                <c:pt idx="10">
                  <c:v>18.670701976493852</c:v>
                </c:pt>
                <c:pt idx="11">
                  <c:v>18.670701976493852</c:v>
                </c:pt>
                <c:pt idx="12">
                  <c:v>18.670701976493852</c:v>
                </c:pt>
                <c:pt idx="13">
                  <c:v>18.670701976493852</c:v>
                </c:pt>
                <c:pt idx="14">
                  <c:v>18.670701976493852</c:v>
                </c:pt>
                <c:pt idx="15">
                  <c:v>18.670701976493852</c:v>
                </c:pt>
              </c:numCache>
            </c:numRef>
          </c:val>
          <c:smooth val="0"/>
          <c:extLst>
            <c:ext xmlns:c16="http://schemas.microsoft.com/office/drawing/2014/chart" uri="{C3380CC4-5D6E-409C-BE32-E72D297353CC}">
              <c16:uniqueId val="{00000004-3988-4687-ACA7-692EE04C03B1}"/>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Einkommensverteilung'!$I$27</c:f>
          <c:strCache>
            <c:ptCount val="1"/>
            <c:pt idx="0">
              <c:v>Armutsgefährdungsquote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2"/>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Einkommensverteilung'!$J$28:$N$28</c:f>
              <c:numCache>
                <c:formatCode>0</c:formatCode>
                <c:ptCount val="5"/>
                <c:pt idx="0">
                  <c:v>14.5</c:v>
                </c:pt>
                <c:pt idx="1">
                  <c:v>14.1</c:v>
                </c:pt>
                <c:pt idx="2">
                  <c:v>13.2</c:v>
                </c:pt>
                <c:pt idx="3">
                  <c:v>15.4</c:v>
                </c:pt>
                <c:pt idx="4">
                  <c:v>13.4</c:v>
                </c:pt>
              </c:numCache>
            </c:numRef>
          </c:val>
          <c:extLst>
            <c:ext xmlns:c16="http://schemas.microsoft.com/office/drawing/2014/chart" uri="{C3380CC4-5D6E-409C-BE32-E72D297353CC}">
              <c16:uniqueId val="{00000000-C86B-4C08-8D37-D9EE1927917D}"/>
            </c:ext>
          </c:extLst>
        </c:ser>
        <c:ser>
          <c:idx val="3"/>
          <c:order val="3"/>
          <c:spPr>
            <a:solidFill>
              <a:srgbClr val="156082"/>
            </a:solidFill>
            <a:ln w="15875">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Einkommensverteilung'!$J$30:$Y$30</c:f>
              <c:numCache>
                <c:formatCode>General</c:formatCode>
                <c:ptCount val="16"/>
                <c:pt idx="6" formatCode="0">
                  <c:v>15.4</c:v>
                </c:pt>
                <c:pt idx="7" formatCode="0">
                  <c:v>14.8</c:v>
                </c:pt>
                <c:pt idx="8" formatCode="0">
                  <c:v>20.399999999999999</c:v>
                </c:pt>
                <c:pt idx="9" formatCode="0">
                  <c:v>19.399999999999999</c:v>
                </c:pt>
                <c:pt idx="10" formatCode="0">
                  <c:v>17.899999999999999</c:v>
                </c:pt>
                <c:pt idx="11" formatCode="0">
                  <c:v>16.600000000000001</c:v>
                </c:pt>
                <c:pt idx="12" formatCode="0">
                  <c:v>18.3</c:v>
                </c:pt>
                <c:pt idx="13" formatCode="0">
                  <c:v>17</c:v>
                </c:pt>
                <c:pt idx="14" formatCode="0">
                  <c:v>17.899999999999999</c:v>
                </c:pt>
                <c:pt idx="15" formatCode="0">
                  <c:v>16.7</c:v>
                </c:pt>
              </c:numCache>
            </c:numRef>
          </c:val>
          <c:extLst>
            <c:ext xmlns:c16="http://schemas.microsoft.com/office/drawing/2014/chart" uri="{C3380CC4-5D6E-409C-BE32-E72D297353CC}">
              <c16:uniqueId val="{00000001-C86B-4C08-8D37-D9EE1927917D}"/>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Einkommensverteilung'!$J$29:$O$29</c:f>
              <c:numCache>
                <c:formatCode>General</c:formatCode>
                <c:ptCount val="6"/>
                <c:pt idx="5" formatCode="0">
                  <c:v>19.600000000000001</c:v>
                </c:pt>
              </c:numCache>
            </c:numRef>
          </c:val>
          <c:extLst>
            <c:ext xmlns:c16="http://schemas.microsoft.com/office/drawing/2014/chart" uri="{C3380CC4-5D6E-409C-BE32-E72D297353CC}">
              <c16:uniqueId val="{00000002-C86B-4C08-8D37-D9EE1927917D}"/>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Einkommensverteilung'!$J$31:$O$31</c:f>
              <c:numCache>
                <c:formatCode>0</c:formatCode>
                <c:ptCount val="6"/>
                <c:pt idx="0">
                  <c:v>15.286936091121152</c:v>
                </c:pt>
                <c:pt idx="1">
                  <c:v>15.286936091121152</c:v>
                </c:pt>
                <c:pt idx="2">
                  <c:v>15.286936091121152</c:v>
                </c:pt>
                <c:pt idx="3">
                  <c:v>15.286936091121152</c:v>
                </c:pt>
                <c:pt idx="4">
                  <c:v>15.286936091121152</c:v>
                </c:pt>
                <c:pt idx="5">
                  <c:v>15.286936091121152</c:v>
                </c:pt>
              </c:numCache>
            </c:numRef>
          </c:val>
          <c:smooth val="0"/>
          <c:extLst>
            <c:ext xmlns:c16="http://schemas.microsoft.com/office/drawing/2014/chart" uri="{C3380CC4-5D6E-409C-BE32-E72D297353CC}">
              <c16:uniqueId val="{00000003-C86B-4C08-8D37-D9EE1927917D}"/>
            </c:ext>
          </c:extLst>
        </c:ser>
        <c:ser>
          <c:idx val="2"/>
          <c:order val="2"/>
          <c:tx>
            <c:v>Durchschnitt West</c:v>
          </c:tx>
          <c:spPr>
            <a:ln w="15875" cap="rnd">
              <a:solidFill>
                <a:srgbClr val="0E2841">
                  <a:lumMod val="75000"/>
                  <a:lumOff val="25000"/>
                </a:srgbClr>
              </a:solidFill>
              <a:round/>
            </a:ln>
            <a:effectLst/>
          </c:spPr>
          <c:marker>
            <c:symbol val="none"/>
          </c:marker>
          <c:val>
            <c:numRef>
              <c:f>'Abb Einkommensverteilung'!$J$32:$Y$32</c:f>
              <c:numCache>
                <c:formatCode>General</c:formatCode>
                <c:ptCount val="16"/>
                <c:pt idx="6" formatCode="0">
                  <c:v>16.78644834960901</c:v>
                </c:pt>
                <c:pt idx="7">
                  <c:v>16.78644834960901</c:v>
                </c:pt>
                <c:pt idx="8">
                  <c:v>16.78644834960901</c:v>
                </c:pt>
                <c:pt idx="9">
                  <c:v>16.78644834960901</c:v>
                </c:pt>
                <c:pt idx="10">
                  <c:v>16.78644834960901</c:v>
                </c:pt>
                <c:pt idx="11">
                  <c:v>16.78644834960901</c:v>
                </c:pt>
                <c:pt idx="12">
                  <c:v>16.78644834960901</c:v>
                </c:pt>
                <c:pt idx="13">
                  <c:v>16.78644834960901</c:v>
                </c:pt>
                <c:pt idx="14">
                  <c:v>16.78644834960901</c:v>
                </c:pt>
                <c:pt idx="15">
                  <c:v>16.78644834960901</c:v>
                </c:pt>
              </c:numCache>
            </c:numRef>
          </c:val>
          <c:smooth val="0"/>
          <c:extLst>
            <c:ext xmlns:c16="http://schemas.microsoft.com/office/drawing/2014/chart" uri="{C3380CC4-5D6E-409C-BE32-E72D297353CC}">
              <c16:uniqueId val="{00000004-C86B-4C08-8D37-D9EE1927917D}"/>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Renten'!$I$3</c:f>
          <c:strCache>
            <c:ptCount val="1"/>
            <c:pt idx="0">
              <c:v>Gesetzliche Renten in % von Westdeutschland ohne Berlin, Frauen,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Renten'!$J$1:$Y$1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Renten'!$J$4:$N$4</c:f>
              <c:numCache>
                <c:formatCode>General</c:formatCode>
                <c:ptCount val="5"/>
                <c:pt idx="0">
                  <c:v>143.59902123546689</c:v>
                </c:pt>
                <c:pt idx="1">
                  <c:v>141.80007507598808</c:v>
                </c:pt>
                <c:pt idx="2">
                  <c:v>141.0925079302888</c:v>
                </c:pt>
                <c:pt idx="3">
                  <c:v>139.52732747116241</c:v>
                </c:pt>
                <c:pt idx="4">
                  <c:v>139.73632599339956</c:v>
                </c:pt>
              </c:numCache>
            </c:numRef>
          </c:val>
          <c:extLst>
            <c:ext xmlns:c16="http://schemas.microsoft.com/office/drawing/2014/chart" uri="{C3380CC4-5D6E-409C-BE32-E72D297353CC}">
              <c16:uniqueId val="{00000000-50C3-4CC8-9AC4-F6A01AFA7B76}"/>
            </c:ext>
          </c:extLst>
        </c:ser>
        <c:ser>
          <c:idx val="3"/>
          <c:order val="3"/>
          <c:spPr>
            <a:solidFill>
              <a:schemeClr val="accent1"/>
            </a:solidFill>
            <a:ln>
              <a:solidFill>
                <a:sysClr val="windowText" lastClr="000000"/>
              </a:solidFill>
            </a:ln>
            <a:effectLst/>
          </c:spPr>
          <c:invertIfNegative val="0"/>
          <c:cat>
            <c:strRef>
              <c:f>'Abb Renten'!$J$1:$Y$1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Renten'!$J$6:$Y$6</c:f>
              <c:numCache>
                <c:formatCode>General</c:formatCode>
                <c:ptCount val="16"/>
                <c:pt idx="6">
                  <c:v>105.1005432799095</c:v>
                </c:pt>
                <c:pt idx="7">
                  <c:v>101.39684828560162</c:v>
                </c:pt>
                <c:pt idx="8">
                  <c:v>102.2586913692865</c:v>
                </c:pt>
                <c:pt idx="9">
                  <c:v>112.07683902470265</c:v>
                </c:pt>
                <c:pt idx="10">
                  <c:v>102.54416825722446</c:v>
                </c:pt>
                <c:pt idx="11">
                  <c:v>97.711216755889012</c:v>
                </c:pt>
                <c:pt idx="12">
                  <c:v>96.63514609908303</c:v>
                </c:pt>
                <c:pt idx="13">
                  <c:v>95.019723172803609</c:v>
                </c:pt>
                <c:pt idx="14">
                  <c:v>87.461564869226422</c:v>
                </c:pt>
                <c:pt idx="15">
                  <c:v>101.68369375097537</c:v>
                </c:pt>
              </c:numCache>
            </c:numRef>
          </c:val>
          <c:extLst>
            <c:ext xmlns:c16="http://schemas.microsoft.com/office/drawing/2014/chart" uri="{C3380CC4-5D6E-409C-BE32-E72D297353CC}">
              <c16:uniqueId val="{00000001-50C3-4CC8-9AC4-F6A01AFA7B76}"/>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3-50C3-4CC8-9AC4-F6A01AFA7B76}"/>
              </c:ext>
            </c:extLst>
          </c:dPt>
          <c:cat>
            <c:strRef>
              <c:f>'Abb Renten'!$J$1:$Y$1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Renten'!$J$5:$O$5</c:f>
              <c:numCache>
                <c:formatCode>General</c:formatCode>
                <c:ptCount val="6"/>
                <c:pt idx="5">
                  <c:v>130.93316041690875</c:v>
                </c:pt>
              </c:numCache>
            </c:numRef>
          </c:val>
          <c:extLst>
            <c:ext xmlns:c16="http://schemas.microsoft.com/office/drawing/2014/chart" uri="{C3380CC4-5D6E-409C-BE32-E72D297353CC}">
              <c16:uniqueId val="{00000004-50C3-4CC8-9AC4-F6A01AFA7B76}"/>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Renten'!$J$7:$O$7</c:f>
              <c:numCache>
                <c:formatCode>General</c:formatCode>
                <c:ptCount val="6"/>
                <c:pt idx="0">
                  <c:v>139.497123268195</c:v>
                </c:pt>
                <c:pt idx="1">
                  <c:v>139.497123268195</c:v>
                </c:pt>
                <c:pt idx="2">
                  <c:v>139.497123268195</c:v>
                </c:pt>
                <c:pt idx="3">
                  <c:v>139.497123268195</c:v>
                </c:pt>
                <c:pt idx="4">
                  <c:v>139.497123268195</c:v>
                </c:pt>
                <c:pt idx="5">
                  <c:v>139.497123268195</c:v>
                </c:pt>
              </c:numCache>
            </c:numRef>
          </c:val>
          <c:smooth val="0"/>
          <c:extLst>
            <c:ext xmlns:c16="http://schemas.microsoft.com/office/drawing/2014/chart" uri="{C3380CC4-5D6E-409C-BE32-E72D297353CC}">
              <c16:uniqueId val="{00000005-50C3-4CC8-9AC4-F6A01AFA7B76}"/>
            </c:ext>
          </c:extLst>
        </c:ser>
        <c:ser>
          <c:idx val="2"/>
          <c:order val="2"/>
          <c:tx>
            <c:v>Durchschnitt West</c:v>
          </c:tx>
          <c:spPr>
            <a:ln w="15875" cap="rnd">
              <a:solidFill>
                <a:schemeClr val="tx2">
                  <a:lumMod val="75000"/>
                  <a:lumOff val="25000"/>
                </a:schemeClr>
              </a:solidFill>
              <a:round/>
            </a:ln>
            <a:effectLst/>
          </c:spPr>
          <c:marker>
            <c:symbol val="none"/>
          </c:marker>
          <c:val>
            <c:numRef>
              <c:f>'Abb Renten'!$J$8:$Y$8</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6-50C3-4CC8-9AC4-F6A01AFA7B76}"/>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0"/>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Renten'!$I$11</c:f>
          <c:strCache>
            <c:ptCount val="1"/>
            <c:pt idx="0">
              <c:v>Gesetzliche Renten in % von Westdeutschland ohne Berlin, Männer,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1"/>
              </a:solidFill>
            </a:ln>
            <a:effectLst/>
          </c:spPr>
          <c:invertIfNegative val="0"/>
          <c:cat>
            <c:strRef>
              <c:f>'Abb Renten'!$J$1:$Y$1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Renten'!$J$12:$N$12</c:f>
              <c:numCache>
                <c:formatCode>General</c:formatCode>
                <c:ptCount val="5"/>
                <c:pt idx="0">
                  <c:v>99.149180656184569</c:v>
                </c:pt>
                <c:pt idx="1">
                  <c:v>95.389628973305136</c:v>
                </c:pt>
                <c:pt idx="2">
                  <c:v>99.500750914550437</c:v>
                </c:pt>
                <c:pt idx="3">
                  <c:v>98.184956606921673</c:v>
                </c:pt>
                <c:pt idx="4">
                  <c:v>97.624031218604074</c:v>
                </c:pt>
              </c:numCache>
            </c:numRef>
          </c:val>
          <c:extLst>
            <c:ext xmlns:c16="http://schemas.microsoft.com/office/drawing/2014/chart" uri="{C3380CC4-5D6E-409C-BE32-E72D297353CC}">
              <c16:uniqueId val="{00000000-8EC0-42CB-8479-ACE9B57087FC}"/>
            </c:ext>
          </c:extLst>
        </c:ser>
        <c:ser>
          <c:idx val="3"/>
          <c:order val="3"/>
          <c:spPr>
            <a:solidFill>
              <a:schemeClr val="accent1"/>
            </a:solidFill>
            <a:ln>
              <a:solidFill>
                <a:schemeClr val="tx1"/>
              </a:solidFill>
            </a:ln>
            <a:effectLst/>
          </c:spPr>
          <c:invertIfNegative val="0"/>
          <c:cat>
            <c:strRef>
              <c:f>'Abb Renten'!$J$1:$Y$1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Renten'!$J$14:$Y$14</c:f>
              <c:numCache>
                <c:formatCode>General</c:formatCode>
                <c:ptCount val="16"/>
                <c:pt idx="6">
                  <c:v>103.37029052230456</c:v>
                </c:pt>
                <c:pt idx="7">
                  <c:v>97.457396683176484</c:v>
                </c:pt>
                <c:pt idx="8">
                  <c:v>93.748371830487329</c:v>
                </c:pt>
                <c:pt idx="9">
                  <c:v>93.897370467622466</c:v>
                </c:pt>
                <c:pt idx="10">
                  <c:v>99.604466840924985</c:v>
                </c:pt>
                <c:pt idx="11">
                  <c:v>97.242349054042549</c:v>
                </c:pt>
                <c:pt idx="12">
                  <c:v>102.77205044172098</c:v>
                </c:pt>
                <c:pt idx="13">
                  <c:v>98.14326952461802</c:v>
                </c:pt>
                <c:pt idx="14">
                  <c:v>103.9797378113938</c:v>
                </c:pt>
                <c:pt idx="15">
                  <c:v>96.048016124697682</c:v>
                </c:pt>
              </c:numCache>
            </c:numRef>
          </c:val>
          <c:extLst>
            <c:ext xmlns:c16="http://schemas.microsoft.com/office/drawing/2014/chart" uri="{C3380CC4-5D6E-409C-BE32-E72D297353CC}">
              <c16:uniqueId val="{00000001-8EC0-42CB-8479-ACE9B57087FC}"/>
            </c:ext>
          </c:extLst>
        </c:ser>
        <c:ser>
          <c:idx val="4"/>
          <c:order val="4"/>
          <c:spPr>
            <a:pattFill prst="wdUpDiag">
              <a:fgClr>
                <a:srgbClr val="FFC000"/>
              </a:fgClr>
              <a:bgClr>
                <a:schemeClr val="accent1"/>
              </a:bgClr>
            </a:pattFill>
            <a:ln>
              <a:solidFill>
                <a:schemeClr val="tx1"/>
              </a:solidFill>
            </a:ln>
            <a:effectLst/>
          </c:spPr>
          <c:invertIfNegative val="0"/>
          <c:cat>
            <c:strRef>
              <c:f>'Abb Renten'!$J$1:$Y$1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Renten'!$J$13:$O$13</c:f>
              <c:numCache>
                <c:formatCode>General</c:formatCode>
                <c:ptCount val="6"/>
                <c:pt idx="5">
                  <c:v>92.036824308093287</c:v>
                </c:pt>
              </c:numCache>
            </c:numRef>
          </c:val>
          <c:extLst>
            <c:ext xmlns:c16="http://schemas.microsoft.com/office/drawing/2014/chart" uri="{C3380CC4-5D6E-409C-BE32-E72D297353CC}">
              <c16:uniqueId val="{00000002-8EC0-42CB-8479-ACE9B57087FC}"/>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Renten'!$J$15:$O$15</c:f>
              <c:numCache>
                <c:formatCode>General</c:formatCode>
                <c:ptCount val="6"/>
                <c:pt idx="0">
                  <c:v>97.360854336236969</c:v>
                </c:pt>
                <c:pt idx="1">
                  <c:v>97.360854336236969</c:v>
                </c:pt>
                <c:pt idx="2">
                  <c:v>97.360854336236969</c:v>
                </c:pt>
                <c:pt idx="3">
                  <c:v>97.360854336236969</c:v>
                </c:pt>
                <c:pt idx="4">
                  <c:v>97.360854336236969</c:v>
                </c:pt>
                <c:pt idx="5">
                  <c:v>97.360854336236969</c:v>
                </c:pt>
              </c:numCache>
            </c:numRef>
          </c:val>
          <c:smooth val="0"/>
          <c:extLst>
            <c:ext xmlns:c16="http://schemas.microsoft.com/office/drawing/2014/chart" uri="{C3380CC4-5D6E-409C-BE32-E72D297353CC}">
              <c16:uniqueId val="{00000003-8EC0-42CB-8479-ACE9B57087FC}"/>
            </c:ext>
          </c:extLst>
        </c:ser>
        <c:ser>
          <c:idx val="2"/>
          <c:order val="2"/>
          <c:tx>
            <c:v>Durchschnitt West</c:v>
          </c:tx>
          <c:spPr>
            <a:ln w="15875" cap="rnd">
              <a:solidFill>
                <a:schemeClr val="tx2">
                  <a:lumMod val="75000"/>
                  <a:lumOff val="25000"/>
                </a:schemeClr>
              </a:solidFill>
              <a:round/>
            </a:ln>
            <a:effectLst/>
          </c:spPr>
          <c:marker>
            <c:symbol val="none"/>
          </c:marker>
          <c:val>
            <c:numRef>
              <c:f>'Abb Renten'!$J$16:$Y$16</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8EC0-42CB-8479-ACE9B57087FC}"/>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20"/>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0"/>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Renten'!$I$19</c:f>
          <c:strCache>
            <c:ptCount val="1"/>
            <c:pt idx="0">
              <c:v>Gesetzliche Renten in % von Westdeutschland ohne Berlin, insgesamt,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rgbClr val="0E2841"/>
              </a:solidFill>
            </a:ln>
            <a:effectLst/>
          </c:spPr>
          <c:invertIfNegative val="0"/>
          <c:cat>
            <c:strRef>
              <c:f>'Abb Renten'!$J$1:$Y$1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Renten'!$J$20:$N$20</c:f>
              <c:numCache>
                <c:formatCode>General</c:formatCode>
                <c:ptCount val="5"/>
                <c:pt idx="0">
                  <c:v>118.64236827633235</c:v>
                </c:pt>
                <c:pt idx="1">
                  <c:v>115.68516966056379</c:v>
                </c:pt>
                <c:pt idx="2">
                  <c:v>117.55411494793191</c:v>
                </c:pt>
                <c:pt idx="3">
                  <c:v>116.13422810400141</c:v>
                </c:pt>
                <c:pt idx="4">
                  <c:v>116.05212546604646</c:v>
                </c:pt>
              </c:numCache>
            </c:numRef>
          </c:val>
          <c:extLst>
            <c:ext xmlns:c16="http://schemas.microsoft.com/office/drawing/2014/chart" uri="{C3380CC4-5D6E-409C-BE32-E72D297353CC}">
              <c16:uniqueId val="{00000000-8A38-4E72-9598-8F3403C7ED08}"/>
            </c:ext>
          </c:extLst>
        </c:ser>
        <c:ser>
          <c:idx val="3"/>
          <c:order val="3"/>
          <c:spPr>
            <a:solidFill>
              <a:srgbClr val="156082"/>
            </a:solidFill>
            <a:ln>
              <a:solidFill>
                <a:srgbClr val="0E2841"/>
              </a:solidFill>
            </a:ln>
            <a:effectLst/>
          </c:spPr>
          <c:invertIfNegative val="0"/>
          <c:cat>
            <c:strRef>
              <c:f>'Abb Renten'!$J$1:$Y$1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Renten'!$J$22:$Y$22</c:f>
              <c:numCache>
                <c:formatCode>General</c:formatCode>
                <c:ptCount val="16"/>
                <c:pt idx="6">
                  <c:v>104.1937042676953</c:v>
                </c:pt>
                <c:pt idx="7">
                  <c:v>99.031705229362174</c:v>
                </c:pt>
                <c:pt idx="8">
                  <c:v>96.912883635438021</c:v>
                </c:pt>
                <c:pt idx="9">
                  <c:v>101.31443069235797</c:v>
                </c:pt>
                <c:pt idx="10">
                  <c:v>101.05504766550546</c:v>
                </c:pt>
                <c:pt idx="11">
                  <c:v>97.454285071908089</c:v>
                </c:pt>
                <c:pt idx="12">
                  <c:v>100.14661876053769</c:v>
                </c:pt>
                <c:pt idx="13">
                  <c:v>97.0975106867336</c:v>
                </c:pt>
                <c:pt idx="14">
                  <c:v>97.476101462679779</c:v>
                </c:pt>
                <c:pt idx="15">
                  <c:v>98.230947513279119</c:v>
                </c:pt>
              </c:numCache>
            </c:numRef>
          </c:val>
          <c:extLst>
            <c:ext xmlns:c16="http://schemas.microsoft.com/office/drawing/2014/chart" uri="{C3380CC4-5D6E-409C-BE32-E72D297353CC}">
              <c16:uniqueId val="{00000001-8A38-4E72-9598-8F3403C7ED08}"/>
            </c:ext>
          </c:extLst>
        </c:ser>
        <c:ser>
          <c:idx val="4"/>
          <c:order val="4"/>
          <c:spPr>
            <a:pattFill prst="wdUpDiag">
              <a:fgClr>
                <a:srgbClr val="FFC000"/>
              </a:fgClr>
              <a:bgClr>
                <a:srgbClr val="156082"/>
              </a:bgClr>
            </a:pattFill>
            <a:ln>
              <a:solidFill>
                <a:srgbClr val="0E2841"/>
              </a:solidFill>
            </a:ln>
            <a:effectLst/>
          </c:spPr>
          <c:invertIfNegative val="0"/>
          <c:cat>
            <c:strRef>
              <c:f>'Abb Renten'!$J$1:$Y$1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Renten'!$J$21:$O$21</c:f>
              <c:numCache>
                <c:formatCode>General</c:formatCode>
                <c:ptCount val="6"/>
                <c:pt idx="5">
                  <c:v>108.78878177412781</c:v>
                </c:pt>
              </c:numCache>
            </c:numRef>
          </c:val>
          <c:extLst>
            <c:ext xmlns:c16="http://schemas.microsoft.com/office/drawing/2014/chart" uri="{C3380CC4-5D6E-409C-BE32-E72D297353CC}">
              <c16:uniqueId val="{00000002-8A38-4E72-9598-8F3403C7ED08}"/>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Renten'!$J$23:$O$23</c:f>
              <c:numCache>
                <c:formatCode>General</c:formatCode>
                <c:ptCount val="6"/>
                <c:pt idx="0">
                  <c:v>115.70423826646552</c:v>
                </c:pt>
                <c:pt idx="1">
                  <c:v>115.70423826646552</c:v>
                </c:pt>
                <c:pt idx="2">
                  <c:v>115.70423826646552</c:v>
                </c:pt>
                <c:pt idx="3">
                  <c:v>115.70423826646552</c:v>
                </c:pt>
                <c:pt idx="4">
                  <c:v>115.70423826646552</c:v>
                </c:pt>
                <c:pt idx="5">
                  <c:v>115.70423826646552</c:v>
                </c:pt>
              </c:numCache>
            </c:numRef>
          </c:val>
          <c:smooth val="0"/>
          <c:extLst>
            <c:ext xmlns:c16="http://schemas.microsoft.com/office/drawing/2014/chart" uri="{C3380CC4-5D6E-409C-BE32-E72D297353CC}">
              <c16:uniqueId val="{00000003-8A38-4E72-9598-8F3403C7ED08}"/>
            </c:ext>
          </c:extLst>
        </c:ser>
        <c:ser>
          <c:idx val="2"/>
          <c:order val="2"/>
          <c:tx>
            <c:v>Durchschnitt West</c:v>
          </c:tx>
          <c:spPr>
            <a:ln w="15875" cap="rnd">
              <a:solidFill>
                <a:srgbClr val="0E2841">
                  <a:lumMod val="75000"/>
                  <a:lumOff val="25000"/>
                </a:srgbClr>
              </a:solidFill>
              <a:round/>
            </a:ln>
            <a:effectLst/>
          </c:spPr>
          <c:marker>
            <c:symbol val="none"/>
          </c:marker>
          <c:val>
            <c:numRef>
              <c:f>'Abb Renten'!$J$24:$Y$24</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8A38-4E72-9598-8F3403C7ED08}"/>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Wirtschaftskraft'!$I$35</c:f>
          <c:strCache>
            <c:ptCount val="1"/>
            <c:pt idx="0">
              <c:v>Totale Faktorproduktivität, Westdeutschland ohne Berlin=100, 2021</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Wirtschaftskraft'!$J$1:$Y$1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Wirtschaftskraft'!$J$36:$N$36</c:f>
              <c:numCache>
                <c:formatCode>General</c:formatCode>
                <c:ptCount val="5"/>
                <c:pt idx="0">
                  <c:v>75.871185625557032</c:v>
                </c:pt>
                <c:pt idx="1">
                  <c:v>80.278395781738283</c:v>
                </c:pt>
                <c:pt idx="2">
                  <c:v>102.20560445719913</c:v>
                </c:pt>
                <c:pt idx="3">
                  <c:v>82.051396897109782</c:v>
                </c:pt>
                <c:pt idx="4">
                  <c:v>97.195916498258654</c:v>
                </c:pt>
              </c:numCache>
            </c:numRef>
          </c:val>
          <c:extLst>
            <c:ext xmlns:c16="http://schemas.microsoft.com/office/drawing/2014/chart" uri="{C3380CC4-5D6E-409C-BE32-E72D297353CC}">
              <c16:uniqueId val="{00000000-1777-4C0A-B578-28EB2C0E53FD}"/>
            </c:ext>
          </c:extLst>
        </c:ser>
        <c:ser>
          <c:idx val="3"/>
          <c:order val="3"/>
          <c:spPr>
            <a:solidFill>
              <a:srgbClr val="156082"/>
            </a:solidFill>
            <a:ln>
              <a:solidFill>
                <a:sysClr val="windowText" lastClr="000000"/>
              </a:solidFill>
            </a:ln>
            <a:effectLst/>
          </c:spPr>
          <c:invertIfNegative val="0"/>
          <c:val>
            <c:numRef>
              <c:f>'Abb Wirtschaftskraft'!$J$38:$Y$38</c:f>
              <c:numCache>
                <c:formatCode>General</c:formatCode>
                <c:ptCount val="16"/>
                <c:pt idx="6">
                  <c:v>100.77564988128702</c:v>
                </c:pt>
                <c:pt idx="7">
                  <c:v>96.400916340651719</c:v>
                </c:pt>
                <c:pt idx="8">
                  <c:v>116.92658479350048</c:v>
                </c:pt>
                <c:pt idx="9">
                  <c:v>107.08732250545334</c:v>
                </c:pt>
                <c:pt idx="10">
                  <c:v>118.63902820624608</c:v>
                </c:pt>
                <c:pt idx="11">
                  <c:v>82.266779426629014</c:v>
                </c:pt>
                <c:pt idx="12">
                  <c:v>112.11341092882134</c:v>
                </c:pt>
                <c:pt idx="13">
                  <c:v>82.912072995069892</c:v>
                </c:pt>
                <c:pt idx="14">
                  <c:v>102.82996085078251</c:v>
                </c:pt>
                <c:pt idx="15">
                  <c:v>78.229600891776684</c:v>
                </c:pt>
              </c:numCache>
            </c:numRef>
          </c:val>
          <c:extLst>
            <c:ext xmlns:c16="http://schemas.microsoft.com/office/drawing/2014/chart" uri="{C3380CC4-5D6E-409C-BE32-E72D297353CC}">
              <c16:uniqueId val="{00000001-1777-4C0A-B578-28EB2C0E53FD}"/>
            </c:ext>
          </c:extLst>
        </c:ser>
        <c:ser>
          <c:idx val="4"/>
          <c:order val="4"/>
          <c:spPr>
            <a:pattFill prst="wdUpDiag">
              <a:fgClr>
                <a:srgbClr val="FFC000"/>
              </a:fgClr>
              <a:bgClr>
                <a:srgbClr val="156082"/>
              </a:bgClr>
            </a:pattFill>
            <a:ln>
              <a:solidFill>
                <a:sysClr val="windowText" lastClr="000000"/>
              </a:solidFill>
            </a:ln>
            <a:effectLst/>
          </c:spPr>
          <c:invertIfNegative val="0"/>
          <c:val>
            <c:numRef>
              <c:f>'Abb Wirtschaftskraft'!$J$37:$O$37</c:f>
              <c:numCache>
                <c:formatCode>General</c:formatCode>
                <c:ptCount val="6"/>
                <c:pt idx="5">
                  <c:v>135.83902888696829</c:v>
                </c:pt>
              </c:numCache>
            </c:numRef>
          </c:val>
          <c:extLst>
            <c:ext xmlns:c16="http://schemas.microsoft.com/office/drawing/2014/chart" uri="{C3380CC4-5D6E-409C-BE32-E72D297353CC}">
              <c16:uniqueId val="{00000002-1777-4C0A-B578-28EB2C0E53FD}"/>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Wirtschaftskraft'!$J$31:$O$31</c:f>
              <c:numCache>
                <c:formatCode>General</c:formatCode>
                <c:ptCount val="6"/>
                <c:pt idx="0">
                  <c:v>74.501368791552608</c:v>
                </c:pt>
                <c:pt idx="1">
                  <c:v>74.501368791552608</c:v>
                </c:pt>
                <c:pt idx="2">
                  <c:v>74.501368791552608</c:v>
                </c:pt>
                <c:pt idx="3">
                  <c:v>74.501368791552608</c:v>
                </c:pt>
                <c:pt idx="4">
                  <c:v>74.501368791552608</c:v>
                </c:pt>
                <c:pt idx="5">
                  <c:v>74.501368791552608</c:v>
                </c:pt>
              </c:numCache>
            </c:numRef>
          </c:val>
          <c:smooth val="0"/>
          <c:extLst>
            <c:ext xmlns:c16="http://schemas.microsoft.com/office/drawing/2014/chart" uri="{C3380CC4-5D6E-409C-BE32-E72D297353CC}">
              <c16:uniqueId val="{00000003-1777-4C0A-B578-28EB2C0E53FD}"/>
            </c:ext>
          </c:extLst>
        </c:ser>
        <c:ser>
          <c:idx val="2"/>
          <c:order val="2"/>
          <c:tx>
            <c:v>Durchschnitt West</c:v>
          </c:tx>
          <c:spPr>
            <a:ln w="15875" cap="rnd">
              <a:solidFill>
                <a:srgbClr val="0E2841">
                  <a:lumMod val="75000"/>
                  <a:lumOff val="25000"/>
                </a:srgbClr>
              </a:solidFill>
              <a:round/>
            </a:ln>
            <a:effectLst/>
          </c:spPr>
          <c:marker>
            <c:symbol val="none"/>
          </c:marker>
          <c:val>
            <c:numRef>
              <c:f>'Abb Wirtschaftskraft'!$J$32:$Y$32</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1777-4C0A-B578-28EB2C0E53FD}"/>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3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25"/>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Renten'!$I$27</c:f>
          <c:strCache>
            <c:ptCount val="1"/>
            <c:pt idx="0">
              <c:v>Renten (insg.) in % der durchschnittlichen Arbeitseinkommen,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2"/>
              </a:solidFill>
            </a:ln>
            <a:effectLst/>
          </c:spPr>
          <c:invertIfNegative val="0"/>
          <c:cat>
            <c:strRef>
              <c:f>'Abb Renten'!$J$1:$Y$1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Renten'!$J$28:$N$28</c:f>
              <c:numCache>
                <c:formatCode>0</c:formatCode>
                <c:ptCount val="5"/>
                <c:pt idx="0">
                  <c:v>41.309313917508831</c:v>
                </c:pt>
                <c:pt idx="1">
                  <c:v>41.791110619415257</c:v>
                </c:pt>
                <c:pt idx="2">
                  <c:v>40.506384649575942</c:v>
                </c:pt>
                <c:pt idx="3">
                  <c:v>41.56063347401733</c:v>
                </c:pt>
                <c:pt idx="4">
                  <c:v>40.994261864924319</c:v>
                </c:pt>
              </c:numCache>
            </c:numRef>
          </c:val>
          <c:extLst>
            <c:ext xmlns:c16="http://schemas.microsoft.com/office/drawing/2014/chart" uri="{C3380CC4-5D6E-409C-BE32-E72D297353CC}">
              <c16:uniqueId val="{00000000-5C6F-4C99-98E3-B298340C6E32}"/>
            </c:ext>
          </c:extLst>
        </c:ser>
        <c:ser>
          <c:idx val="3"/>
          <c:order val="3"/>
          <c:spPr>
            <a:solidFill>
              <a:srgbClr val="156082"/>
            </a:solidFill>
            <a:ln w="15875">
              <a:solidFill>
                <a:sysClr val="windowText" lastClr="000000"/>
              </a:solidFill>
            </a:ln>
            <a:effectLst/>
          </c:spPr>
          <c:invertIfNegative val="0"/>
          <c:cat>
            <c:strRef>
              <c:f>'Abb Renten'!$J$1:$Y$1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Renten'!$J$30:$Y$30</c:f>
              <c:numCache>
                <c:formatCode>General</c:formatCode>
                <c:ptCount val="16"/>
                <c:pt idx="6" formatCode="0">
                  <c:v>29.74903106317328</c:v>
                </c:pt>
                <c:pt idx="7" formatCode="0">
                  <c:v>28.284906468345355</c:v>
                </c:pt>
                <c:pt idx="8" formatCode="0">
                  <c:v>29.340007892871423</c:v>
                </c:pt>
                <c:pt idx="9" formatCode="0">
                  <c:v>25.937405720938621</c:v>
                </c:pt>
                <c:pt idx="10" formatCode="0">
                  <c:v>27.739708664359981</c:v>
                </c:pt>
                <c:pt idx="11" formatCode="0">
                  <c:v>32.44197858121143</c:v>
                </c:pt>
                <c:pt idx="12" formatCode="0">
                  <c:v>31.275484958221412</c:v>
                </c:pt>
                <c:pt idx="13" formatCode="0">
                  <c:v>31.98310929293039</c:v>
                </c:pt>
                <c:pt idx="14" formatCode="0">
                  <c:v>32.103045210144849</c:v>
                </c:pt>
                <c:pt idx="15" formatCode="0">
                  <c:v>34.198814285369942</c:v>
                </c:pt>
              </c:numCache>
            </c:numRef>
          </c:val>
          <c:extLst>
            <c:ext xmlns:c16="http://schemas.microsoft.com/office/drawing/2014/chart" uri="{C3380CC4-5D6E-409C-BE32-E72D297353CC}">
              <c16:uniqueId val="{00000001-5C6F-4C99-98E3-B298340C6E32}"/>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cat>
            <c:strRef>
              <c:f>'Abb Renten'!$J$1:$Y$1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Renten'!$J$29:$O$29</c:f>
              <c:numCache>
                <c:formatCode>General</c:formatCode>
                <c:ptCount val="6"/>
                <c:pt idx="5" formatCode="0">
                  <c:v>30.87218728085649</c:v>
                </c:pt>
              </c:numCache>
            </c:numRef>
          </c:val>
          <c:extLst>
            <c:ext xmlns:c16="http://schemas.microsoft.com/office/drawing/2014/chart" uri="{C3380CC4-5D6E-409C-BE32-E72D297353CC}">
              <c16:uniqueId val="{00000002-5C6F-4C99-98E3-B298340C6E32}"/>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Renten'!$J$31:$O$31</c:f>
              <c:numCache>
                <c:formatCode>General</c:formatCode>
                <c:ptCount val="6"/>
                <c:pt idx="0" formatCode="0">
                  <c:v>38.21039286793367</c:v>
                </c:pt>
                <c:pt idx="1">
                  <c:v>38.21039286793367</c:v>
                </c:pt>
                <c:pt idx="2">
                  <c:v>38.21039286793367</c:v>
                </c:pt>
                <c:pt idx="3">
                  <c:v>38.21039286793367</c:v>
                </c:pt>
                <c:pt idx="4">
                  <c:v>38.21039286793367</c:v>
                </c:pt>
                <c:pt idx="5">
                  <c:v>38.21039286793367</c:v>
                </c:pt>
              </c:numCache>
            </c:numRef>
          </c:val>
          <c:smooth val="0"/>
          <c:extLst>
            <c:ext xmlns:c16="http://schemas.microsoft.com/office/drawing/2014/chart" uri="{C3380CC4-5D6E-409C-BE32-E72D297353CC}">
              <c16:uniqueId val="{00000003-5C6F-4C99-98E3-B298340C6E32}"/>
            </c:ext>
          </c:extLst>
        </c:ser>
        <c:ser>
          <c:idx val="2"/>
          <c:order val="2"/>
          <c:tx>
            <c:v>Durchschnitt West</c:v>
          </c:tx>
          <c:spPr>
            <a:ln w="15875" cap="rnd">
              <a:solidFill>
                <a:srgbClr val="0E2841">
                  <a:lumMod val="75000"/>
                  <a:lumOff val="25000"/>
                </a:srgbClr>
              </a:solidFill>
              <a:round/>
            </a:ln>
            <a:effectLst/>
          </c:spPr>
          <c:marker>
            <c:symbol val="none"/>
          </c:marker>
          <c:val>
            <c:numRef>
              <c:f>'Abb Renten'!$J$32:$Y$32</c:f>
              <c:numCache>
                <c:formatCode>General</c:formatCode>
                <c:ptCount val="16"/>
                <c:pt idx="6" formatCode="0">
                  <c:v>29.964387960372441</c:v>
                </c:pt>
                <c:pt idx="7">
                  <c:v>29.964387960372441</c:v>
                </c:pt>
                <c:pt idx="8">
                  <c:v>29.964387960372441</c:v>
                </c:pt>
                <c:pt idx="9">
                  <c:v>29.964387960372441</c:v>
                </c:pt>
                <c:pt idx="10">
                  <c:v>29.964387960372441</c:v>
                </c:pt>
                <c:pt idx="11">
                  <c:v>29.964387960372441</c:v>
                </c:pt>
                <c:pt idx="12">
                  <c:v>29.964387960372441</c:v>
                </c:pt>
                <c:pt idx="13">
                  <c:v>29.964387960372441</c:v>
                </c:pt>
                <c:pt idx="14">
                  <c:v>29.964387960372441</c:v>
                </c:pt>
                <c:pt idx="15">
                  <c:v>29.964387960372441</c:v>
                </c:pt>
              </c:numCache>
            </c:numRef>
          </c:val>
          <c:smooth val="0"/>
          <c:extLst>
            <c:ext xmlns:c16="http://schemas.microsoft.com/office/drawing/2014/chart" uri="{C3380CC4-5D6E-409C-BE32-E72D297353CC}">
              <c16:uniqueId val="{00000004-5C6F-4C99-98E3-B298340C6E32}"/>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0"/>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Vermögen'!$I$3</c:f>
          <c:strCache>
            <c:ptCount val="1"/>
            <c:pt idx="0">
              <c:v>Vermögenseinkommen je Einwohner, Westdeutschland ohne Berlin=100, 2022</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Vermögen'!$J$1:$Y$1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Vermögen'!$J$4:$N$4</c:f>
              <c:numCache>
                <c:formatCode>General</c:formatCode>
                <c:ptCount val="5"/>
                <c:pt idx="0">
                  <c:v>55.748321471360107</c:v>
                </c:pt>
                <c:pt idx="1">
                  <c:v>55.112007272463828</c:v>
                </c:pt>
                <c:pt idx="2">
                  <c:v>55.650387152146926</c:v>
                </c:pt>
                <c:pt idx="3">
                  <c:v>45.411047621111237</c:v>
                </c:pt>
                <c:pt idx="4">
                  <c:v>53.662521231051528</c:v>
                </c:pt>
              </c:numCache>
            </c:numRef>
          </c:val>
          <c:extLst>
            <c:ext xmlns:c16="http://schemas.microsoft.com/office/drawing/2014/chart" uri="{C3380CC4-5D6E-409C-BE32-E72D297353CC}">
              <c16:uniqueId val="{00000000-9290-4F2C-A0E3-C6CB0A8D269E}"/>
            </c:ext>
          </c:extLst>
        </c:ser>
        <c:ser>
          <c:idx val="3"/>
          <c:order val="3"/>
          <c:spPr>
            <a:solidFill>
              <a:schemeClr val="accent1"/>
            </a:solidFill>
            <a:ln>
              <a:solidFill>
                <a:sysClr val="windowText" lastClr="000000"/>
              </a:solidFill>
            </a:ln>
            <a:effectLst/>
          </c:spPr>
          <c:invertIfNegative val="0"/>
          <c:cat>
            <c:strRef>
              <c:f>'Abb Vermögen'!$J$1:$Y$1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Vermögen'!$J$6:$Y$6</c:f>
              <c:numCache>
                <c:formatCode>General</c:formatCode>
                <c:ptCount val="16"/>
                <c:pt idx="6">
                  <c:v>108.68572154929063</c:v>
                </c:pt>
                <c:pt idx="7">
                  <c:v>127.79116162724134</c:v>
                </c:pt>
                <c:pt idx="8">
                  <c:v>85.987562548918476</c:v>
                </c:pt>
                <c:pt idx="9">
                  <c:v>141.52943251791038</c:v>
                </c:pt>
                <c:pt idx="10">
                  <c:v>90.598165630347836</c:v>
                </c:pt>
                <c:pt idx="11">
                  <c:v>82.047763284940871</c:v>
                </c:pt>
                <c:pt idx="12">
                  <c:v>86.914063737994908</c:v>
                </c:pt>
                <c:pt idx="13">
                  <c:v>83.522973084379643</c:v>
                </c:pt>
                <c:pt idx="14">
                  <c:v>67.651278330412197</c:v>
                </c:pt>
                <c:pt idx="15">
                  <c:v>102.1564891400637</c:v>
                </c:pt>
              </c:numCache>
            </c:numRef>
          </c:val>
          <c:extLst>
            <c:ext xmlns:c16="http://schemas.microsoft.com/office/drawing/2014/chart" uri="{C3380CC4-5D6E-409C-BE32-E72D297353CC}">
              <c16:uniqueId val="{00000001-9290-4F2C-A0E3-C6CB0A8D269E}"/>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3-9290-4F2C-A0E3-C6CB0A8D269E}"/>
              </c:ext>
            </c:extLst>
          </c:dPt>
          <c:cat>
            <c:strRef>
              <c:f>'Abb Vermögen'!$J$1:$Y$1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Vermögen'!$J$5:$O$5</c:f>
              <c:numCache>
                <c:formatCode>General</c:formatCode>
                <c:ptCount val="6"/>
                <c:pt idx="5">
                  <c:v>81.821572816962259</c:v>
                </c:pt>
              </c:numCache>
            </c:numRef>
          </c:val>
          <c:extLst>
            <c:ext xmlns:c16="http://schemas.microsoft.com/office/drawing/2014/chart" uri="{C3380CC4-5D6E-409C-BE32-E72D297353CC}">
              <c16:uniqueId val="{00000004-9290-4F2C-A0E3-C6CB0A8D269E}"/>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Vermögen'!$J$7:$O$7</c:f>
              <c:numCache>
                <c:formatCode>General</c:formatCode>
                <c:ptCount val="6"/>
                <c:pt idx="0">
                  <c:v>59.965487033969957</c:v>
                </c:pt>
                <c:pt idx="1">
                  <c:v>59.965487033969957</c:v>
                </c:pt>
                <c:pt idx="2">
                  <c:v>59.965487033969957</c:v>
                </c:pt>
                <c:pt idx="3">
                  <c:v>59.965487033969957</c:v>
                </c:pt>
                <c:pt idx="4">
                  <c:v>59.965487033969957</c:v>
                </c:pt>
                <c:pt idx="5">
                  <c:v>59.965487033969957</c:v>
                </c:pt>
              </c:numCache>
            </c:numRef>
          </c:val>
          <c:smooth val="0"/>
          <c:extLst>
            <c:ext xmlns:c16="http://schemas.microsoft.com/office/drawing/2014/chart" uri="{C3380CC4-5D6E-409C-BE32-E72D297353CC}">
              <c16:uniqueId val="{00000005-9290-4F2C-A0E3-C6CB0A8D269E}"/>
            </c:ext>
          </c:extLst>
        </c:ser>
        <c:ser>
          <c:idx val="2"/>
          <c:order val="2"/>
          <c:tx>
            <c:v>Durchschnitt West</c:v>
          </c:tx>
          <c:spPr>
            <a:ln w="15875" cap="rnd">
              <a:solidFill>
                <a:schemeClr val="tx2">
                  <a:lumMod val="75000"/>
                  <a:lumOff val="25000"/>
                </a:schemeClr>
              </a:solidFill>
              <a:round/>
            </a:ln>
            <a:effectLst/>
          </c:spPr>
          <c:marker>
            <c:symbol val="none"/>
          </c:marker>
          <c:val>
            <c:numRef>
              <c:f>'Abb Vermögen'!$J$8:$Y$8</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6-9290-4F2C-A0E3-C6CB0A8D269E}"/>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Vermögen'!$I$11</c:f>
          <c:strCache>
            <c:ptCount val="1"/>
            <c:pt idx="0">
              <c:v>Sparquote in % des Verfügbaren Einkommens der privaten Haushalte , 2022</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1"/>
              </a:solidFill>
            </a:ln>
            <a:effectLst/>
          </c:spPr>
          <c:invertIfNegative val="0"/>
          <c:cat>
            <c:strRef>
              <c:f>'Abb Vermögen'!$J$1:$Y$1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Vermögen'!$J$12:$N$12</c:f>
              <c:numCache>
                <c:formatCode>General</c:formatCode>
                <c:ptCount val="5"/>
                <c:pt idx="0">
                  <c:v>9.2594966051775991</c:v>
                </c:pt>
                <c:pt idx="1">
                  <c:v>6.7525592355737203</c:v>
                </c:pt>
                <c:pt idx="2">
                  <c:v>6.8268935451669766</c:v>
                </c:pt>
                <c:pt idx="3">
                  <c:v>6.6160176372630906</c:v>
                </c:pt>
                <c:pt idx="4">
                  <c:v>6.709018351954553</c:v>
                </c:pt>
              </c:numCache>
            </c:numRef>
          </c:val>
          <c:extLst>
            <c:ext xmlns:c16="http://schemas.microsoft.com/office/drawing/2014/chart" uri="{C3380CC4-5D6E-409C-BE32-E72D297353CC}">
              <c16:uniqueId val="{00000000-FA34-41AC-8028-D372D4497C2F}"/>
            </c:ext>
          </c:extLst>
        </c:ser>
        <c:ser>
          <c:idx val="3"/>
          <c:order val="3"/>
          <c:spPr>
            <a:solidFill>
              <a:schemeClr val="accent1"/>
            </a:solidFill>
            <a:ln>
              <a:solidFill>
                <a:schemeClr val="tx1"/>
              </a:solidFill>
            </a:ln>
            <a:effectLst/>
          </c:spPr>
          <c:invertIfNegative val="0"/>
          <c:cat>
            <c:strRef>
              <c:f>'Abb Vermögen'!$J$1:$Y$1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Vermögen'!$J$14:$Y$14</c:f>
              <c:numCache>
                <c:formatCode>General</c:formatCode>
                <c:ptCount val="16"/>
                <c:pt idx="6">
                  <c:v>12.807128788567553</c:v>
                </c:pt>
                <c:pt idx="7">
                  <c:v>12.93515741601861</c:v>
                </c:pt>
                <c:pt idx="8">
                  <c:v>7.2915093141427114</c:v>
                </c:pt>
                <c:pt idx="9">
                  <c:v>11.285920378384388</c:v>
                </c:pt>
                <c:pt idx="10">
                  <c:v>11.89005190429501</c:v>
                </c:pt>
                <c:pt idx="11">
                  <c:v>10.548430322619151</c:v>
                </c:pt>
                <c:pt idx="12">
                  <c:v>11.057658310049844</c:v>
                </c:pt>
                <c:pt idx="13">
                  <c:v>11.254203957952368</c:v>
                </c:pt>
                <c:pt idx="14">
                  <c:v>9.7180787000148818</c:v>
                </c:pt>
                <c:pt idx="15">
                  <c:v>10.217669946701552</c:v>
                </c:pt>
              </c:numCache>
            </c:numRef>
          </c:val>
          <c:extLst>
            <c:ext xmlns:c16="http://schemas.microsoft.com/office/drawing/2014/chart" uri="{C3380CC4-5D6E-409C-BE32-E72D297353CC}">
              <c16:uniqueId val="{00000001-FA34-41AC-8028-D372D4497C2F}"/>
            </c:ext>
          </c:extLst>
        </c:ser>
        <c:ser>
          <c:idx val="4"/>
          <c:order val="4"/>
          <c:spPr>
            <a:pattFill prst="wdUpDiag">
              <a:fgClr>
                <a:srgbClr val="FFC000"/>
              </a:fgClr>
              <a:bgClr>
                <a:schemeClr val="accent1"/>
              </a:bgClr>
            </a:pattFill>
            <a:ln>
              <a:solidFill>
                <a:schemeClr val="tx1"/>
              </a:solidFill>
            </a:ln>
            <a:effectLst/>
          </c:spPr>
          <c:invertIfNegative val="0"/>
          <c:cat>
            <c:strRef>
              <c:f>'Abb Vermögen'!$J$1:$Y$1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Vermögen'!$J$13:$O$13</c:f>
              <c:numCache>
                <c:formatCode>General</c:formatCode>
                <c:ptCount val="6"/>
                <c:pt idx="5">
                  <c:v>12.466991590027533</c:v>
                </c:pt>
              </c:numCache>
            </c:numRef>
          </c:val>
          <c:extLst>
            <c:ext xmlns:c16="http://schemas.microsoft.com/office/drawing/2014/chart" uri="{C3380CC4-5D6E-409C-BE32-E72D297353CC}">
              <c16:uniqueId val="{00000002-FA34-41AC-8028-D372D4497C2F}"/>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Vermögen'!$J$15:$O$15</c:f>
              <c:numCache>
                <c:formatCode>General</c:formatCode>
                <c:ptCount val="6"/>
                <c:pt idx="0">
                  <c:v>8.4872974829855607</c:v>
                </c:pt>
                <c:pt idx="1">
                  <c:v>8.4872974829855607</c:v>
                </c:pt>
                <c:pt idx="2">
                  <c:v>8.4872974829855607</c:v>
                </c:pt>
                <c:pt idx="3">
                  <c:v>8.4872974829855607</c:v>
                </c:pt>
                <c:pt idx="4">
                  <c:v>8.4872974829855607</c:v>
                </c:pt>
                <c:pt idx="5">
                  <c:v>8.4872974829855607</c:v>
                </c:pt>
              </c:numCache>
            </c:numRef>
          </c:val>
          <c:smooth val="0"/>
          <c:extLst>
            <c:ext xmlns:c16="http://schemas.microsoft.com/office/drawing/2014/chart" uri="{C3380CC4-5D6E-409C-BE32-E72D297353CC}">
              <c16:uniqueId val="{00000003-FA34-41AC-8028-D372D4497C2F}"/>
            </c:ext>
          </c:extLst>
        </c:ser>
        <c:ser>
          <c:idx val="2"/>
          <c:order val="2"/>
          <c:tx>
            <c:v>Durchschnitt West</c:v>
          </c:tx>
          <c:spPr>
            <a:ln w="15875" cap="rnd">
              <a:solidFill>
                <a:schemeClr val="tx2">
                  <a:lumMod val="75000"/>
                  <a:lumOff val="25000"/>
                </a:schemeClr>
              </a:solidFill>
              <a:round/>
            </a:ln>
            <a:effectLst/>
          </c:spPr>
          <c:marker>
            <c:symbol val="none"/>
          </c:marker>
          <c:val>
            <c:numRef>
              <c:f>'Abb Vermögen'!$J$16:$Y$16</c:f>
              <c:numCache>
                <c:formatCode>General</c:formatCode>
                <c:ptCount val="16"/>
                <c:pt idx="6">
                  <c:v>11.709346019594397</c:v>
                </c:pt>
                <c:pt idx="7">
                  <c:v>11.709346019594397</c:v>
                </c:pt>
                <c:pt idx="8">
                  <c:v>11.709346019594397</c:v>
                </c:pt>
                <c:pt idx="9">
                  <c:v>11.709346019594397</c:v>
                </c:pt>
                <c:pt idx="10">
                  <c:v>11.709346019594397</c:v>
                </c:pt>
                <c:pt idx="11">
                  <c:v>11.709346019594397</c:v>
                </c:pt>
                <c:pt idx="12">
                  <c:v>11.709346019594397</c:v>
                </c:pt>
                <c:pt idx="13">
                  <c:v>11.709346019594397</c:v>
                </c:pt>
                <c:pt idx="14">
                  <c:v>11.709346019594397</c:v>
                </c:pt>
                <c:pt idx="15">
                  <c:v>11.709346019594397</c:v>
                </c:pt>
              </c:numCache>
            </c:numRef>
          </c:val>
          <c:smooth val="0"/>
          <c:extLst>
            <c:ext xmlns:c16="http://schemas.microsoft.com/office/drawing/2014/chart" uri="{C3380CC4-5D6E-409C-BE32-E72D297353CC}">
              <c16:uniqueId val="{00000004-FA34-41AC-8028-D372D4497C2F}"/>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Vermögen'!$I$19</c:f>
          <c:strCache>
            <c:ptCount val="1"/>
            <c:pt idx="0">
              <c:v>Wohnungsnutzung, Anteil von Eigentümern an allen Haushalten 2022 in %</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rgbClr val="0E2841"/>
              </a:solidFill>
            </a:ln>
            <a:effectLst/>
          </c:spPr>
          <c:invertIfNegative val="0"/>
          <c:cat>
            <c:strRef>
              <c:f>'Abb Vermögen'!$J$1:$Y$1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Vermögen'!$J$20:$N$20</c:f>
              <c:numCache>
                <c:formatCode>0</c:formatCode>
                <c:ptCount val="5"/>
                <c:pt idx="0">
                  <c:v>44.855305466237944</c:v>
                </c:pt>
                <c:pt idx="1">
                  <c:v>37.81818181818182</c:v>
                </c:pt>
                <c:pt idx="2">
                  <c:v>34.447174447174447</c:v>
                </c:pt>
                <c:pt idx="3">
                  <c:v>42.321755027422306</c:v>
                </c:pt>
                <c:pt idx="4">
                  <c:v>42.140790742526519</c:v>
                </c:pt>
              </c:numCache>
            </c:numRef>
          </c:val>
          <c:extLst>
            <c:ext xmlns:c16="http://schemas.microsoft.com/office/drawing/2014/chart" uri="{C3380CC4-5D6E-409C-BE32-E72D297353CC}">
              <c16:uniqueId val="{00000000-A00A-4AF7-BF3D-647AE84DBAD2}"/>
            </c:ext>
          </c:extLst>
        </c:ser>
        <c:ser>
          <c:idx val="3"/>
          <c:order val="3"/>
          <c:spPr>
            <a:solidFill>
              <a:srgbClr val="156082"/>
            </a:solidFill>
            <a:ln>
              <a:solidFill>
                <a:srgbClr val="0E2841"/>
              </a:solidFill>
            </a:ln>
            <a:effectLst/>
          </c:spPr>
          <c:invertIfNegative val="0"/>
          <c:cat>
            <c:strRef>
              <c:f>'Abb Vermögen'!$J$1:$Y$1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Vermögen'!$J$22:$Y$22</c:f>
              <c:numCache>
                <c:formatCode>General</c:formatCode>
                <c:ptCount val="16"/>
                <c:pt idx="6">
                  <c:v>48.280659908566889</c:v>
                </c:pt>
                <c:pt idx="7">
                  <c:v>45.654296875</c:v>
                </c:pt>
                <c:pt idx="8">
                  <c:v>32.142857142857146</c:v>
                </c:pt>
                <c:pt idx="9">
                  <c:v>20.086393088552914</c:v>
                </c:pt>
                <c:pt idx="10">
                  <c:v>42.249134948096881</c:v>
                </c:pt>
                <c:pt idx="11">
                  <c:v>48.8065150238697</c:v>
                </c:pt>
                <c:pt idx="12">
                  <c:v>38.55266244428806</c:v>
                </c:pt>
                <c:pt idx="13">
                  <c:v>50.690021231422513</c:v>
                </c:pt>
                <c:pt idx="14">
                  <c:v>59.493670886075947</c:v>
                </c:pt>
                <c:pt idx="15">
                  <c:v>45.633802816901408</c:v>
                </c:pt>
              </c:numCache>
            </c:numRef>
          </c:val>
          <c:extLst>
            <c:ext xmlns:c16="http://schemas.microsoft.com/office/drawing/2014/chart" uri="{C3380CC4-5D6E-409C-BE32-E72D297353CC}">
              <c16:uniqueId val="{00000001-A00A-4AF7-BF3D-647AE84DBAD2}"/>
            </c:ext>
          </c:extLst>
        </c:ser>
        <c:ser>
          <c:idx val="4"/>
          <c:order val="4"/>
          <c:spPr>
            <a:pattFill prst="wdUpDiag">
              <a:fgClr>
                <a:srgbClr val="FFC000"/>
              </a:fgClr>
              <a:bgClr>
                <a:srgbClr val="156082"/>
              </a:bgClr>
            </a:pattFill>
            <a:ln>
              <a:solidFill>
                <a:srgbClr val="0E2841"/>
              </a:solidFill>
            </a:ln>
            <a:effectLst/>
          </c:spPr>
          <c:invertIfNegative val="0"/>
          <c:cat>
            <c:strRef>
              <c:f>'Abb Vermögen'!$J$1:$Y$1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Vermögen'!$J$21:$O$21</c:f>
              <c:numCache>
                <c:formatCode>General</c:formatCode>
                <c:ptCount val="6"/>
                <c:pt idx="5" formatCode="0">
                  <c:v>15.95124536301007</c:v>
                </c:pt>
              </c:numCache>
            </c:numRef>
          </c:val>
          <c:extLst>
            <c:ext xmlns:c16="http://schemas.microsoft.com/office/drawing/2014/chart" uri="{C3380CC4-5D6E-409C-BE32-E72D297353CC}">
              <c16:uniqueId val="{00000002-A00A-4AF7-BF3D-647AE84DBAD2}"/>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Vermögen'!$J$23:$O$23</c:f>
              <c:numCache>
                <c:formatCode>0</c:formatCode>
                <c:ptCount val="6"/>
                <c:pt idx="0">
                  <c:v>34.129524747599113</c:v>
                </c:pt>
                <c:pt idx="1">
                  <c:v>34.129524747599113</c:v>
                </c:pt>
                <c:pt idx="2" formatCode="General">
                  <c:v>34.129524747599113</c:v>
                </c:pt>
                <c:pt idx="3" formatCode="General">
                  <c:v>34.129524747599113</c:v>
                </c:pt>
                <c:pt idx="4" formatCode="General">
                  <c:v>34.129524747599113</c:v>
                </c:pt>
                <c:pt idx="5" formatCode="General">
                  <c:v>34.129524747599113</c:v>
                </c:pt>
              </c:numCache>
            </c:numRef>
          </c:val>
          <c:smooth val="0"/>
          <c:extLst>
            <c:ext xmlns:c16="http://schemas.microsoft.com/office/drawing/2014/chart" uri="{C3380CC4-5D6E-409C-BE32-E72D297353CC}">
              <c16:uniqueId val="{00000003-A00A-4AF7-BF3D-647AE84DBAD2}"/>
            </c:ext>
          </c:extLst>
        </c:ser>
        <c:ser>
          <c:idx val="2"/>
          <c:order val="2"/>
          <c:tx>
            <c:v>Durchschnitt West</c:v>
          </c:tx>
          <c:spPr>
            <a:ln w="15875" cap="rnd">
              <a:solidFill>
                <a:srgbClr val="0E2841">
                  <a:lumMod val="75000"/>
                  <a:lumOff val="25000"/>
                </a:srgbClr>
              </a:solidFill>
              <a:round/>
            </a:ln>
            <a:effectLst/>
          </c:spPr>
          <c:marker>
            <c:symbol val="none"/>
          </c:marker>
          <c:val>
            <c:numRef>
              <c:f>'Abb Vermögen'!$J$24:$Y$24</c:f>
              <c:numCache>
                <c:formatCode>General</c:formatCode>
                <c:ptCount val="16"/>
                <c:pt idx="6">
                  <c:v>43.790074378045652</c:v>
                </c:pt>
                <c:pt idx="7">
                  <c:v>43.790074378045652</c:v>
                </c:pt>
                <c:pt idx="8">
                  <c:v>43.790074378045652</c:v>
                </c:pt>
                <c:pt idx="9">
                  <c:v>43.790074378045652</c:v>
                </c:pt>
                <c:pt idx="10">
                  <c:v>43.790074378045652</c:v>
                </c:pt>
                <c:pt idx="11">
                  <c:v>43.790074378045652</c:v>
                </c:pt>
                <c:pt idx="12">
                  <c:v>43.790074378045652</c:v>
                </c:pt>
                <c:pt idx="13">
                  <c:v>43.790074378045652</c:v>
                </c:pt>
                <c:pt idx="14">
                  <c:v>43.790074378045652</c:v>
                </c:pt>
                <c:pt idx="15">
                  <c:v>43.790074378045652</c:v>
                </c:pt>
              </c:numCache>
            </c:numRef>
          </c:val>
          <c:smooth val="0"/>
          <c:extLst>
            <c:ext xmlns:c16="http://schemas.microsoft.com/office/drawing/2014/chart" uri="{C3380CC4-5D6E-409C-BE32-E72D297353CC}">
              <c16:uniqueId val="{00000004-A00A-4AF7-BF3D-647AE84DBAD2}"/>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Vermögen'!$I$27</c:f>
          <c:strCache>
            <c:ptCount val="1"/>
            <c:pt idx="0">
              <c:v>Wohnungsnutzung, Anteil von Mietern an allen Haushalten 2022 in %</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2"/>
              </a:solidFill>
            </a:ln>
            <a:effectLst/>
          </c:spPr>
          <c:invertIfNegative val="0"/>
          <c:cat>
            <c:strRef>
              <c:f>'Abb Vermögen'!$J$1:$Y$1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Vermögen'!$J$28:$N$28</c:f>
              <c:numCache>
                <c:formatCode>0</c:formatCode>
                <c:ptCount val="5"/>
                <c:pt idx="0">
                  <c:v>55.144694533762063</c:v>
                </c:pt>
                <c:pt idx="1">
                  <c:v>62.18181818181818</c:v>
                </c:pt>
                <c:pt idx="2">
                  <c:v>65.552825552825553</c:v>
                </c:pt>
                <c:pt idx="3">
                  <c:v>57.678244972577694</c:v>
                </c:pt>
                <c:pt idx="4">
                  <c:v>57.859209257473474</c:v>
                </c:pt>
              </c:numCache>
            </c:numRef>
          </c:val>
          <c:extLst>
            <c:ext xmlns:c16="http://schemas.microsoft.com/office/drawing/2014/chart" uri="{C3380CC4-5D6E-409C-BE32-E72D297353CC}">
              <c16:uniqueId val="{00000000-D611-44A3-9C64-96C256F43455}"/>
            </c:ext>
          </c:extLst>
        </c:ser>
        <c:ser>
          <c:idx val="3"/>
          <c:order val="3"/>
          <c:spPr>
            <a:solidFill>
              <a:srgbClr val="156082"/>
            </a:solidFill>
            <a:ln w="15875">
              <a:solidFill>
                <a:sysClr val="windowText" lastClr="000000"/>
              </a:solidFill>
            </a:ln>
            <a:effectLst/>
          </c:spPr>
          <c:invertIfNegative val="0"/>
          <c:cat>
            <c:strRef>
              <c:f>'Abb Vermögen'!$J$1:$Y$1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Vermögen'!$J$30:$Y$30</c:f>
              <c:numCache>
                <c:formatCode>General</c:formatCode>
                <c:ptCount val="16"/>
                <c:pt idx="6" formatCode="0">
                  <c:v>51.719340091433118</c:v>
                </c:pt>
                <c:pt idx="7" formatCode="0">
                  <c:v>54.345703125</c:v>
                </c:pt>
                <c:pt idx="8" formatCode="0">
                  <c:v>67.857142857142861</c:v>
                </c:pt>
                <c:pt idx="9" formatCode="0">
                  <c:v>79.91360691144709</c:v>
                </c:pt>
                <c:pt idx="10" formatCode="0">
                  <c:v>57.750865051903112</c:v>
                </c:pt>
                <c:pt idx="11" formatCode="0">
                  <c:v>51.1934849761303</c:v>
                </c:pt>
                <c:pt idx="12" formatCode="0">
                  <c:v>61.447337555711947</c:v>
                </c:pt>
                <c:pt idx="13" formatCode="0">
                  <c:v>49.309978768577494</c:v>
                </c:pt>
                <c:pt idx="14" formatCode="0">
                  <c:v>40.506329113924053</c:v>
                </c:pt>
                <c:pt idx="15" formatCode="0">
                  <c:v>54.366197183098599</c:v>
                </c:pt>
              </c:numCache>
            </c:numRef>
          </c:val>
          <c:extLst>
            <c:ext xmlns:c16="http://schemas.microsoft.com/office/drawing/2014/chart" uri="{C3380CC4-5D6E-409C-BE32-E72D297353CC}">
              <c16:uniqueId val="{00000001-D611-44A3-9C64-96C256F43455}"/>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cat>
            <c:strRef>
              <c:f>'Abb Vermögen'!$J$1:$Y$1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Vermögen'!$J$29:$O$29</c:f>
              <c:numCache>
                <c:formatCode>General</c:formatCode>
                <c:ptCount val="6"/>
                <c:pt idx="5" formatCode="0">
                  <c:v>84.048754636989926</c:v>
                </c:pt>
              </c:numCache>
            </c:numRef>
          </c:val>
          <c:extLst>
            <c:ext xmlns:c16="http://schemas.microsoft.com/office/drawing/2014/chart" uri="{C3380CC4-5D6E-409C-BE32-E72D297353CC}">
              <c16:uniqueId val="{00000002-D611-44A3-9C64-96C256F43455}"/>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Vermögen'!$J$31:$O$31</c:f>
              <c:numCache>
                <c:formatCode>General</c:formatCode>
                <c:ptCount val="6"/>
                <c:pt idx="0" formatCode="0">
                  <c:v>65.87047525240088</c:v>
                </c:pt>
                <c:pt idx="1">
                  <c:v>65.87047525240088</c:v>
                </c:pt>
                <c:pt idx="2">
                  <c:v>65.87047525240088</c:v>
                </c:pt>
                <c:pt idx="3">
                  <c:v>65.87047525240088</c:v>
                </c:pt>
                <c:pt idx="4">
                  <c:v>65.87047525240088</c:v>
                </c:pt>
                <c:pt idx="5">
                  <c:v>65.87047525240088</c:v>
                </c:pt>
              </c:numCache>
            </c:numRef>
          </c:val>
          <c:smooth val="0"/>
          <c:extLst>
            <c:ext xmlns:c16="http://schemas.microsoft.com/office/drawing/2014/chart" uri="{C3380CC4-5D6E-409C-BE32-E72D297353CC}">
              <c16:uniqueId val="{00000003-D611-44A3-9C64-96C256F43455}"/>
            </c:ext>
          </c:extLst>
        </c:ser>
        <c:ser>
          <c:idx val="2"/>
          <c:order val="2"/>
          <c:tx>
            <c:v>Durchschnitt West</c:v>
          </c:tx>
          <c:spPr>
            <a:ln w="15875" cap="rnd">
              <a:solidFill>
                <a:srgbClr val="0E2841">
                  <a:lumMod val="75000"/>
                  <a:lumOff val="25000"/>
                </a:srgbClr>
              </a:solidFill>
              <a:round/>
            </a:ln>
            <a:effectLst/>
          </c:spPr>
          <c:marker>
            <c:symbol val="none"/>
          </c:marker>
          <c:val>
            <c:numRef>
              <c:f>'Abb Vermögen'!$J$32:$Y$32</c:f>
              <c:numCache>
                <c:formatCode>General</c:formatCode>
                <c:ptCount val="16"/>
                <c:pt idx="6" formatCode="0">
                  <c:v>56.209925621954348</c:v>
                </c:pt>
                <c:pt idx="7">
                  <c:v>56.209925621954348</c:v>
                </c:pt>
                <c:pt idx="8">
                  <c:v>56.209925621954348</c:v>
                </c:pt>
                <c:pt idx="9">
                  <c:v>56.209925621954348</c:v>
                </c:pt>
                <c:pt idx="10">
                  <c:v>56.209925621954348</c:v>
                </c:pt>
                <c:pt idx="11">
                  <c:v>56.209925621954348</c:v>
                </c:pt>
                <c:pt idx="12">
                  <c:v>56.209925621954348</c:v>
                </c:pt>
                <c:pt idx="13">
                  <c:v>56.209925621954348</c:v>
                </c:pt>
                <c:pt idx="14">
                  <c:v>56.209925621954348</c:v>
                </c:pt>
                <c:pt idx="15">
                  <c:v>56.209925621954348</c:v>
                </c:pt>
              </c:numCache>
            </c:numRef>
          </c:val>
          <c:smooth val="0"/>
          <c:extLst>
            <c:ext xmlns:c16="http://schemas.microsoft.com/office/drawing/2014/chart" uri="{C3380CC4-5D6E-409C-BE32-E72D297353CC}">
              <c16:uniqueId val="{00000004-D611-44A3-9C64-96C256F43455}"/>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0"/>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Lohnstückkosten'!$I$3</c:f>
          <c:strCache>
            <c:ptCount val="1"/>
            <c:pt idx="0">
              <c:v>Lohnstückkosten, Gesamtwirtschaft, Basis Arbeitnehmer, Westdeutschland ohne Berlin=100,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Lohnstückkosten'!$J$4:$N$4</c:f>
              <c:numCache>
                <c:formatCode>General</c:formatCode>
                <c:ptCount val="5"/>
                <c:pt idx="0">
                  <c:v>95.38790824751247</c:v>
                </c:pt>
                <c:pt idx="1">
                  <c:v>96.81167719164273</c:v>
                </c:pt>
                <c:pt idx="2">
                  <c:v>103.68802375259972</c:v>
                </c:pt>
                <c:pt idx="3">
                  <c:v>98.160868770087944</c:v>
                </c:pt>
                <c:pt idx="4">
                  <c:v>103.51567859584358</c:v>
                </c:pt>
              </c:numCache>
            </c:numRef>
          </c:val>
          <c:extLst>
            <c:ext xmlns:c16="http://schemas.microsoft.com/office/drawing/2014/chart" uri="{C3380CC4-5D6E-409C-BE32-E72D297353CC}">
              <c16:uniqueId val="{00000000-42B5-4B7F-85F6-97D7DBB4695C}"/>
            </c:ext>
          </c:extLst>
        </c:ser>
        <c:ser>
          <c:idx val="3"/>
          <c:order val="3"/>
          <c:spPr>
            <a:solidFill>
              <a:schemeClr val="accent1"/>
            </a:solidFill>
            <a:ln>
              <a:solidFill>
                <a:sysClr val="windowText" lastClr="000000"/>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Lohnstückkosten'!$J$6:$Y$6</c:f>
              <c:numCache>
                <c:formatCode>General</c:formatCode>
                <c:ptCount val="16"/>
                <c:pt idx="6">
                  <c:v>98.841979607809193</c:v>
                </c:pt>
                <c:pt idx="7">
                  <c:v>99.515361445290097</c:v>
                </c:pt>
                <c:pt idx="8">
                  <c:v>102.49556450519832</c:v>
                </c:pt>
                <c:pt idx="9">
                  <c:v>94.082214869215889</c:v>
                </c:pt>
                <c:pt idx="10">
                  <c:v>103.18107692128287</c:v>
                </c:pt>
                <c:pt idx="11">
                  <c:v>95.447721131880058</c:v>
                </c:pt>
                <c:pt idx="12">
                  <c:v>103.55573059552181</c:v>
                </c:pt>
                <c:pt idx="13">
                  <c:v>97.5705493952739</c:v>
                </c:pt>
                <c:pt idx="14">
                  <c:v>106.62402308229628</c:v>
                </c:pt>
                <c:pt idx="15">
                  <c:v>96.830864643111937</c:v>
                </c:pt>
              </c:numCache>
            </c:numRef>
          </c:val>
          <c:extLst>
            <c:ext xmlns:c16="http://schemas.microsoft.com/office/drawing/2014/chart" uri="{C3380CC4-5D6E-409C-BE32-E72D297353CC}">
              <c16:uniqueId val="{00000001-42B5-4B7F-85F6-97D7DBB4695C}"/>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3-42B5-4B7F-85F6-97D7DBB4695C}"/>
              </c:ext>
            </c:extLst>
          </c:dPt>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Lohnstückkosten'!$J$5:$O$5</c:f>
              <c:numCache>
                <c:formatCode>General</c:formatCode>
                <c:ptCount val="6"/>
                <c:pt idx="5">
                  <c:v>106.48784393037407</c:v>
                </c:pt>
              </c:numCache>
            </c:numRef>
          </c:val>
          <c:extLst>
            <c:ext xmlns:c16="http://schemas.microsoft.com/office/drawing/2014/chart" uri="{C3380CC4-5D6E-409C-BE32-E72D297353CC}">
              <c16:uniqueId val="{00000004-42B5-4B7F-85F6-97D7DBB4695C}"/>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Lohnstückkosten'!$J$7:$O$7</c:f>
              <c:numCache>
                <c:formatCode>General</c:formatCode>
                <c:ptCount val="6"/>
                <c:pt idx="0">
                  <c:v>102.02216283275729</c:v>
                </c:pt>
                <c:pt idx="1">
                  <c:v>102.02216283275729</c:v>
                </c:pt>
                <c:pt idx="2">
                  <c:v>102.02216283275729</c:v>
                </c:pt>
                <c:pt idx="3">
                  <c:v>102.02216283275729</c:v>
                </c:pt>
                <c:pt idx="4">
                  <c:v>102.02216283275729</c:v>
                </c:pt>
                <c:pt idx="5">
                  <c:v>102.02216283275729</c:v>
                </c:pt>
              </c:numCache>
            </c:numRef>
          </c:val>
          <c:smooth val="0"/>
          <c:extLst>
            <c:ext xmlns:c16="http://schemas.microsoft.com/office/drawing/2014/chart" uri="{C3380CC4-5D6E-409C-BE32-E72D297353CC}">
              <c16:uniqueId val="{00000005-42B5-4B7F-85F6-97D7DBB4695C}"/>
            </c:ext>
          </c:extLst>
        </c:ser>
        <c:ser>
          <c:idx val="2"/>
          <c:order val="2"/>
          <c:tx>
            <c:v>Durchschnitt West</c:v>
          </c:tx>
          <c:spPr>
            <a:ln w="15875" cap="rnd">
              <a:solidFill>
                <a:schemeClr val="tx2">
                  <a:lumMod val="75000"/>
                  <a:lumOff val="25000"/>
                </a:schemeClr>
              </a:solidFill>
              <a:round/>
            </a:ln>
            <a:effectLst/>
          </c:spPr>
          <c:marker>
            <c:symbol val="none"/>
          </c:marker>
          <c:val>
            <c:numRef>
              <c:f>'Abb Lohnstückkosten'!$J$8:$Y$8</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6-42B5-4B7F-85F6-97D7DBB4695C}"/>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Lohnstückkosten'!$I$11</c:f>
          <c:strCache>
            <c:ptCount val="1"/>
            <c:pt idx="0">
              <c:v>Lohnstückkosten, Gesamtwirtschaft, Basis Arbeitsstunden, Westdeutschland ohne Berlin=100,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1"/>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Lohnstückkosten'!$J$12:$N$12</c:f>
              <c:numCache>
                <c:formatCode>General</c:formatCode>
                <c:ptCount val="5"/>
                <c:pt idx="0">
                  <c:v>96.182512608718071</c:v>
                </c:pt>
                <c:pt idx="1">
                  <c:v>97.663361260484166</c:v>
                </c:pt>
                <c:pt idx="2">
                  <c:v>104.97973321007308</c:v>
                </c:pt>
                <c:pt idx="3">
                  <c:v>98.769896283118214</c:v>
                </c:pt>
                <c:pt idx="4">
                  <c:v>104.71997674949003</c:v>
                </c:pt>
              </c:numCache>
            </c:numRef>
          </c:val>
          <c:extLst>
            <c:ext xmlns:c16="http://schemas.microsoft.com/office/drawing/2014/chart" uri="{C3380CC4-5D6E-409C-BE32-E72D297353CC}">
              <c16:uniqueId val="{00000000-0207-4480-9611-9863E4D546C4}"/>
            </c:ext>
          </c:extLst>
        </c:ser>
        <c:ser>
          <c:idx val="3"/>
          <c:order val="3"/>
          <c:spPr>
            <a:solidFill>
              <a:schemeClr val="accent1"/>
            </a:solidFill>
            <a:ln>
              <a:solidFill>
                <a:schemeClr val="tx1"/>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Lohnstückkosten'!$J$14:$Y$14</c:f>
              <c:numCache>
                <c:formatCode>General</c:formatCode>
                <c:ptCount val="16"/>
                <c:pt idx="6">
                  <c:v>98.951077047487729</c:v>
                </c:pt>
                <c:pt idx="7">
                  <c:v>100.0979409325071</c:v>
                </c:pt>
                <c:pt idx="8">
                  <c:v>101.24303524725072</c:v>
                </c:pt>
                <c:pt idx="9">
                  <c:v>93.311382879303068</c:v>
                </c:pt>
                <c:pt idx="10">
                  <c:v>102.95475314666065</c:v>
                </c:pt>
                <c:pt idx="11">
                  <c:v>95.474283182551218</c:v>
                </c:pt>
                <c:pt idx="12">
                  <c:v>103.19664012958907</c:v>
                </c:pt>
                <c:pt idx="13">
                  <c:v>97.646373748630282</c:v>
                </c:pt>
                <c:pt idx="14">
                  <c:v>105.92590585664065</c:v>
                </c:pt>
                <c:pt idx="15">
                  <c:v>97.380351739448344</c:v>
                </c:pt>
              </c:numCache>
            </c:numRef>
          </c:val>
          <c:extLst>
            <c:ext xmlns:c16="http://schemas.microsoft.com/office/drawing/2014/chart" uri="{C3380CC4-5D6E-409C-BE32-E72D297353CC}">
              <c16:uniqueId val="{00000001-0207-4480-9611-9863E4D546C4}"/>
            </c:ext>
          </c:extLst>
        </c:ser>
        <c:ser>
          <c:idx val="4"/>
          <c:order val="4"/>
          <c:spPr>
            <a:pattFill prst="wdUpDiag">
              <a:fgClr>
                <a:srgbClr val="FFC000"/>
              </a:fgClr>
              <a:bgClr>
                <a:schemeClr val="accent1"/>
              </a:bgClr>
            </a:pattFill>
            <a:ln>
              <a:solidFill>
                <a:schemeClr val="tx1"/>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Lohnstückkosten'!$J$13:$O$13</c:f>
              <c:numCache>
                <c:formatCode>General</c:formatCode>
                <c:ptCount val="6"/>
                <c:pt idx="5">
                  <c:v>106.39566559321744</c:v>
                </c:pt>
              </c:numCache>
            </c:numRef>
          </c:val>
          <c:extLst>
            <c:ext xmlns:c16="http://schemas.microsoft.com/office/drawing/2014/chart" uri="{C3380CC4-5D6E-409C-BE32-E72D297353CC}">
              <c16:uniqueId val="{00000002-0207-4480-9611-9863E4D546C4}"/>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Lohnstückkosten'!$J$15:$O$15</c:f>
              <c:numCache>
                <c:formatCode>General</c:formatCode>
                <c:ptCount val="6"/>
                <c:pt idx="0">
                  <c:v>102.72594454816253</c:v>
                </c:pt>
                <c:pt idx="1">
                  <c:v>102.72594454816253</c:v>
                </c:pt>
                <c:pt idx="2">
                  <c:v>102.72594454816253</c:v>
                </c:pt>
                <c:pt idx="3">
                  <c:v>102.72594454816253</c:v>
                </c:pt>
                <c:pt idx="4">
                  <c:v>102.72594454816253</c:v>
                </c:pt>
                <c:pt idx="5">
                  <c:v>102.72594454816253</c:v>
                </c:pt>
              </c:numCache>
            </c:numRef>
          </c:val>
          <c:smooth val="0"/>
          <c:extLst>
            <c:ext xmlns:c16="http://schemas.microsoft.com/office/drawing/2014/chart" uri="{C3380CC4-5D6E-409C-BE32-E72D297353CC}">
              <c16:uniqueId val="{00000003-0207-4480-9611-9863E4D546C4}"/>
            </c:ext>
          </c:extLst>
        </c:ser>
        <c:ser>
          <c:idx val="2"/>
          <c:order val="2"/>
          <c:tx>
            <c:v>Durchschnitt West</c:v>
          </c:tx>
          <c:spPr>
            <a:ln w="15875" cap="rnd">
              <a:solidFill>
                <a:schemeClr val="tx2">
                  <a:lumMod val="75000"/>
                  <a:lumOff val="25000"/>
                </a:schemeClr>
              </a:solidFill>
              <a:round/>
            </a:ln>
            <a:effectLst/>
          </c:spPr>
          <c:marker>
            <c:symbol val="none"/>
          </c:marker>
          <c:val>
            <c:numRef>
              <c:f>'Abb Lohnstückkosten'!$J$16:$Y$16</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0207-4480-9611-9863E4D546C4}"/>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10"/>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Lohnstückkosten'!$I$19</c:f>
          <c:strCache>
            <c:ptCount val="1"/>
            <c:pt idx="0">
              <c:v>Lohnstückkosten, Verarbeitendes Gewerbe, Basis Arbeitnehmer, Westdeutschland ohne Berlin=100,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rgbClr val="0E2841"/>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Lohnstückkosten'!$J$20:$N$20</c:f>
              <c:numCache>
                <c:formatCode>General</c:formatCode>
                <c:ptCount val="5"/>
                <c:pt idx="0">
                  <c:v>98.262437492610189</c:v>
                </c:pt>
                <c:pt idx="1">
                  <c:v>88.616842377271496</c:v>
                </c:pt>
                <c:pt idx="2">
                  <c:v>104.17690622574321</c:v>
                </c:pt>
                <c:pt idx="3">
                  <c:v>95.385543397292381</c:v>
                </c:pt>
                <c:pt idx="4">
                  <c:v>99.98359476714343</c:v>
                </c:pt>
              </c:numCache>
            </c:numRef>
          </c:val>
          <c:extLst>
            <c:ext xmlns:c16="http://schemas.microsoft.com/office/drawing/2014/chart" uri="{C3380CC4-5D6E-409C-BE32-E72D297353CC}">
              <c16:uniqueId val="{00000000-BC0E-4FC3-B179-AED03470B82C}"/>
            </c:ext>
          </c:extLst>
        </c:ser>
        <c:ser>
          <c:idx val="3"/>
          <c:order val="3"/>
          <c:spPr>
            <a:solidFill>
              <a:srgbClr val="156082"/>
            </a:solidFill>
            <a:ln>
              <a:solidFill>
                <a:srgbClr val="0E2841"/>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Lohnstückkosten'!$J$22:$Y$22</c:f>
              <c:numCache>
                <c:formatCode>General</c:formatCode>
                <c:ptCount val="16"/>
                <c:pt idx="6">
                  <c:v>93.195005015815582</c:v>
                </c:pt>
                <c:pt idx="7">
                  <c:v>99.113240511328982</c:v>
                </c:pt>
                <c:pt idx="8">
                  <c:v>91.792854791175913</c:v>
                </c:pt>
                <c:pt idx="9">
                  <c:v>87.017106359333724</c:v>
                </c:pt>
                <c:pt idx="10">
                  <c:v>101.86252522902312</c:v>
                </c:pt>
                <c:pt idx="11">
                  <c:v>96.26221683365462</c:v>
                </c:pt>
                <c:pt idx="12">
                  <c:v>112.01037960968894</c:v>
                </c:pt>
                <c:pt idx="13">
                  <c:v>104.71942992592029</c:v>
                </c:pt>
                <c:pt idx="14">
                  <c:v>111.15018112387025</c:v>
                </c:pt>
                <c:pt idx="15">
                  <c:v>99.033766990417078</c:v>
                </c:pt>
              </c:numCache>
            </c:numRef>
          </c:val>
          <c:extLst>
            <c:ext xmlns:c16="http://schemas.microsoft.com/office/drawing/2014/chart" uri="{C3380CC4-5D6E-409C-BE32-E72D297353CC}">
              <c16:uniqueId val="{00000001-BC0E-4FC3-B179-AED03470B82C}"/>
            </c:ext>
          </c:extLst>
        </c:ser>
        <c:ser>
          <c:idx val="4"/>
          <c:order val="4"/>
          <c:spPr>
            <a:pattFill prst="wdUpDiag">
              <a:fgClr>
                <a:srgbClr val="FFC000"/>
              </a:fgClr>
              <a:bgClr>
                <a:srgbClr val="156082"/>
              </a:bgClr>
            </a:pattFill>
            <a:ln>
              <a:solidFill>
                <a:srgbClr val="0E2841"/>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Lohnstückkosten'!$J$21:$O$21</c:f>
              <c:numCache>
                <c:formatCode>General</c:formatCode>
                <c:ptCount val="6"/>
                <c:pt idx="5">
                  <c:v>97.532813920452526</c:v>
                </c:pt>
              </c:numCache>
            </c:numRef>
          </c:val>
          <c:extLst>
            <c:ext xmlns:c16="http://schemas.microsoft.com/office/drawing/2014/chart" uri="{C3380CC4-5D6E-409C-BE32-E72D297353CC}">
              <c16:uniqueId val="{00000002-BC0E-4FC3-B179-AED03470B82C}"/>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Lohnstückkosten'!$J$23:$O$23</c:f>
              <c:numCache>
                <c:formatCode>General</c:formatCode>
                <c:ptCount val="6"/>
                <c:pt idx="0">
                  <c:v>99.149435590098904</c:v>
                </c:pt>
                <c:pt idx="1">
                  <c:v>99.149435590098904</c:v>
                </c:pt>
                <c:pt idx="2">
                  <c:v>99.149435590098904</c:v>
                </c:pt>
                <c:pt idx="3">
                  <c:v>99.149435590098904</c:v>
                </c:pt>
                <c:pt idx="4">
                  <c:v>99.149435590098904</c:v>
                </c:pt>
                <c:pt idx="5">
                  <c:v>99.149435590098904</c:v>
                </c:pt>
              </c:numCache>
            </c:numRef>
          </c:val>
          <c:smooth val="0"/>
          <c:extLst>
            <c:ext xmlns:c16="http://schemas.microsoft.com/office/drawing/2014/chart" uri="{C3380CC4-5D6E-409C-BE32-E72D297353CC}">
              <c16:uniqueId val="{00000003-BC0E-4FC3-B179-AED03470B82C}"/>
            </c:ext>
          </c:extLst>
        </c:ser>
        <c:ser>
          <c:idx val="2"/>
          <c:order val="2"/>
          <c:tx>
            <c:v>Durchschnitt West</c:v>
          </c:tx>
          <c:spPr>
            <a:ln w="15875" cap="rnd">
              <a:solidFill>
                <a:srgbClr val="0E2841">
                  <a:lumMod val="75000"/>
                  <a:lumOff val="25000"/>
                </a:srgbClr>
              </a:solidFill>
              <a:round/>
            </a:ln>
            <a:effectLst/>
          </c:spPr>
          <c:marker>
            <c:symbol val="none"/>
          </c:marker>
          <c:val>
            <c:numRef>
              <c:f>'Abb Lohnstückkosten'!$J$24:$Y$24</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BC0E-4FC3-B179-AED03470B82C}"/>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Lohnstückkosten'!$I$27</c:f>
          <c:strCache>
            <c:ptCount val="1"/>
            <c:pt idx="0">
              <c:v>Lohnstückkosten, Verarbeitendes Gewerbe, Basis Arbeitsstunden, Westdeutschland ohne Berlin=100,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2"/>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Lohnstückkosten'!$J$28:$N$28</c:f>
              <c:numCache>
                <c:formatCode>General</c:formatCode>
                <c:ptCount val="5"/>
                <c:pt idx="0">
                  <c:v>100.34693826692651</c:v>
                </c:pt>
                <c:pt idx="1">
                  <c:v>90.765505816038043</c:v>
                </c:pt>
                <c:pt idx="2">
                  <c:v>106.24368826502668</c:v>
                </c:pt>
                <c:pt idx="3">
                  <c:v>97.210012692045254</c:v>
                </c:pt>
                <c:pt idx="4">
                  <c:v>101.93508837566736</c:v>
                </c:pt>
              </c:numCache>
            </c:numRef>
          </c:val>
          <c:extLst>
            <c:ext xmlns:c16="http://schemas.microsoft.com/office/drawing/2014/chart" uri="{C3380CC4-5D6E-409C-BE32-E72D297353CC}">
              <c16:uniqueId val="{00000000-933F-430B-BC65-4649D891E83C}"/>
            </c:ext>
          </c:extLst>
        </c:ser>
        <c:ser>
          <c:idx val="3"/>
          <c:order val="3"/>
          <c:spPr>
            <a:solidFill>
              <a:srgbClr val="156082"/>
            </a:solidFill>
            <a:ln w="15875">
              <a:solidFill>
                <a:sysClr val="windowText" lastClr="000000"/>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Lohnstückkosten'!$J$30:$Y$30</c:f>
              <c:numCache>
                <c:formatCode>General</c:formatCode>
                <c:ptCount val="16"/>
                <c:pt idx="6">
                  <c:v>93.078178466789723</c:v>
                </c:pt>
                <c:pt idx="7">
                  <c:v>99.151541275079609</c:v>
                </c:pt>
                <c:pt idx="8">
                  <c:v>91.571231939068852</c:v>
                </c:pt>
                <c:pt idx="9">
                  <c:v>86.923587225745052</c:v>
                </c:pt>
                <c:pt idx="10">
                  <c:v>101.98084379641126</c:v>
                </c:pt>
                <c:pt idx="11">
                  <c:v>96.114767296202047</c:v>
                </c:pt>
                <c:pt idx="12">
                  <c:v>112.1115924105887</c:v>
                </c:pt>
                <c:pt idx="13">
                  <c:v>104.95260610320267</c:v>
                </c:pt>
                <c:pt idx="14">
                  <c:v>111.05825254278206</c:v>
                </c:pt>
                <c:pt idx="15">
                  <c:v>99.512623027953367</c:v>
                </c:pt>
              </c:numCache>
            </c:numRef>
          </c:val>
          <c:extLst>
            <c:ext xmlns:c16="http://schemas.microsoft.com/office/drawing/2014/chart" uri="{C3380CC4-5D6E-409C-BE32-E72D297353CC}">
              <c16:uniqueId val="{00000001-933F-430B-BC65-4649D891E83C}"/>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Lohnstückkosten'!$J$29:$O$29</c:f>
              <c:numCache>
                <c:formatCode>General</c:formatCode>
                <c:ptCount val="6"/>
                <c:pt idx="5">
                  <c:v>97.924245715318747</c:v>
                </c:pt>
              </c:numCache>
            </c:numRef>
          </c:val>
          <c:extLst>
            <c:ext xmlns:c16="http://schemas.microsoft.com/office/drawing/2014/chart" uri="{C3380CC4-5D6E-409C-BE32-E72D297353CC}">
              <c16:uniqueId val="{00000002-933F-430B-BC65-4649D891E83C}"/>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Lohnstückkosten'!$J$31:$O$31</c:f>
              <c:numCache>
                <c:formatCode>General</c:formatCode>
                <c:ptCount val="6"/>
                <c:pt idx="0">
                  <c:v>100.93531060599304</c:v>
                </c:pt>
                <c:pt idx="1">
                  <c:v>100.93531060599304</c:v>
                </c:pt>
                <c:pt idx="2">
                  <c:v>100.93531060599304</c:v>
                </c:pt>
                <c:pt idx="3">
                  <c:v>100.93531060599304</c:v>
                </c:pt>
                <c:pt idx="4">
                  <c:v>100.93531060599304</c:v>
                </c:pt>
                <c:pt idx="5">
                  <c:v>100.93531060599304</c:v>
                </c:pt>
              </c:numCache>
            </c:numRef>
          </c:val>
          <c:smooth val="0"/>
          <c:extLst>
            <c:ext xmlns:c16="http://schemas.microsoft.com/office/drawing/2014/chart" uri="{C3380CC4-5D6E-409C-BE32-E72D297353CC}">
              <c16:uniqueId val="{00000003-933F-430B-BC65-4649D891E83C}"/>
            </c:ext>
          </c:extLst>
        </c:ser>
        <c:ser>
          <c:idx val="2"/>
          <c:order val="2"/>
          <c:tx>
            <c:v>Durchschnitt West</c:v>
          </c:tx>
          <c:spPr>
            <a:ln w="15875" cap="rnd">
              <a:solidFill>
                <a:srgbClr val="0E2841">
                  <a:lumMod val="75000"/>
                  <a:lumOff val="25000"/>
                </a:srgbClr>
              </a:solidFill>
              <a:round/>
            </a:ln>
            <a:effectLst/>
          </c:spPr>
          <c:marker>
            <c:symbol val="none"/>
          </c:marker>
          <c:val>
            <c:numRef>
              <c:f>'Abb Lohnstückkosten'!$J$32:$Y$32</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933F-430B-BC65-4649D891E83C}"/>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Lohnstückkosten'!$I$35</c:f>
          <c:strCache>
            <c:ptCount val="1"/>
            <c:pt idx="0">
              <c:v>Lohnstückkosten, Veränderung gegen Vorjahr in %, Gesamtwirtschaft, Basis Arbeitnehmer, ø 2019-2024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Lohnstückkosten'!$J$36:$N$36</c:f>
              <c:numCache>
                <c:formatCode>General</c:formatCode>
                <c:ptCount val="5"/>
                <c:pt idx="0">
                  <c:v>-0.15044810850552892</c:v>
                </c:pt>
                <c:pt idx="1">
                  <c:v>-0.64209915791391836</c:v>
                </c:pt>
                <c:pt idx="2">
                  <c:v>0.13791703648995224</c:v>
                </c:pt>
                <c:pt idx="3">
                  <c:v>-0.13354527660621329</c:v>
                </c:pt>
                <c:pt idx="4">
                  <c:v>-6.7576034360570247E-2</c:v>
                </c:pt>
              </c:numCache>
            </c:numRef>
          </c:val>
          <c:extLst>
            <c:ext xmlns:c16="http://schemas.microsoft.com/office/drawing/2014/chart" uri="{C3380CC4-5D6E-409C-BE32-E72D297353CC}">
              <c16:uniqueId val="{00000000-7D14-4A2E-BBCF-94AE885446C8}"/>
            </c:ext>
          </c:extLst>
        </c:ser>
        <c:ser>
          <c:idx val="3"/>
          <c:order val="3"/>
          <c:spPr>
            <a:solidFill>
              <a:srgbClr val="156082"/>
            </a:solidFill>
            <a:ln>
              <a:solidFill>
                <a:sysClr val="windowText" lastClr="000000"/>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Lohnstückkosten'!$J$38:$Y$38</c:f>
              <c:numCache>
                <c:formatCode>General</c:formatCode>
                <c:ptCount val="16"/>
                <c:pt idx="6">
                  <c:v>-0.17906169134874972</c:v>
                </c:pt>
                <c:pt idx="7">
                  <c:v>9.7255346659210318E-2</c:v>
                </c:pt>
                <c:pt idx="8">
                  <c:v>-0.47409880068012455</c:v>
                </c:pt>
                <c:pt idx="9">
                  <c:v>0.30484150835788171</c:v>
                </c:pt>
                <c:pt idx="10">
                  <c:v>0.34519734223570708</c:v>
                </c:pt>
                <c:pt idx="11">
                  <c:v>-0.13726759252539011</c:v>
                </c:pt>
                <c:pt idx="12">
                  <c:v>0.35488109777388388</c:v>
                </c:pt>
                <c:pt idx="13">
                  <c:v>-0.16329565077533914</c:v>
                </c:pt>
                <c:pt idx="14">
                  <c:v>0.31438860235752486</c:v>
                </c:pt>
                <c:pt idx="15">
                  <c:v>-0.14592231390557231</c:v>
                </c:pt>
              </c:numCache>
            </c:numRef>
          </c:val>
          <c:extLst>
            <c:ext xmlns:c16="http://schemas.microsoft.com/office/drawing/2014/chart" uri="{C3380CC4-5D6E-409C-BE32-E72D297353CC}">
              <c16:uniqueId val="{00000001-7D14-4A2E-BBCF-94AE885446C8}"/>
            </c:ext>
          </c:extLst>
        </c:ser>
        <c:ser>
          <c:idx val="4"/>
          <c:order val="4"/>
          <c:spPr>
            <a:pattFill prst="wdUpDiag">
              <a:fgClr>
                <a:srgbClr val="FFC000"/>
              </a:fgClr>
              <a:bgClr>
                <a:srgbClr val="156082"/>
              </a:bgClr>
            </a:pattFill>
            <a:ln>
              <a:solidFill>
                <a:sysClr val="windowText" lastClr="000000"/>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Lohnstückkosten'!$J$37:$O$37</c:f>
              <c:numCache>
                <c:formatCode>General</c:formatCode>
                <c:ptCount val="6"/>
                <c:pt idx="5">
                  <c:v>0.42807804220007029</c:v>
                </c:pt>
              </c:numCache>
            </c:numRef>
          </c:val>
          <c:extLst>
            <c:ext xmlns:c16="http://schemas.microsoft.com/office/drawing/2014/chart" uri="{C3380CC4-5D6E-409C-BE32-E72D297353CC}">
              <c16:uniqueId val="{00000002-7D14-4A2E-BBCF-94AE885446C8}"/>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Lohnstückkosten'!$J$39:$O$39</c:f>
              <c:numCache>
                <c:formatCode>General</c:formatCode>
                <c:ptCount val="6"/>
                <c:pt idx="0">
                  <c:v>7.8759248391065739E-2</c:v>
                </c:pt>
                <c:pt idx="1">
                  <c:v>7.8759248391065739E-2</c:v>
                </c:pt>
                <c:pt idx="2">
                  <c:v>7.8759248391065739E-2</c:v>
                </c:pt>
                <c:pt idx="3">
                  <c:v>7.8759248391065739E-2</c:v>
                </c:pt>
                <c:pt idx="4">
                  <c:v>7.8759248391065739E-2</c:v>
                </c:pt>
                <c:pt idx="5">
                  <c:v>7.8759248391065739E-2</c:v>
                </c:pt>
              </c:numCache>
            </c:numRef>
          </c:val>
          <c:smooth val="0"/>
          <c:extLst>
            <c:ext xmlns:c16="http://schemas.microsoft.com/office/drawing/2014/chart" uri="{C3380CC4-5D6E-409C-BE32-E72D297353CC}">
              <c16:uniqueId val="{00000003-7D14-4A2E-BBCF-94AE885446C8}"/>
            </c:ext>
          </c:extLst>
        </c:ser>
        <c:ser>
          <c:idx val="2"/>
          <c:order val="2"/>
          <c:tx>
            <c:v>Durchschnitt West</c:v>
          </c:tx>
          <c:spPr>
            <a:ln w="15875" cap="rnd">
              <a:solidFill>
                <a:schemeClr val="accent3"/>
              </a:solidFill>
              <a:round/>
            </a:ln>
            <a:effectLst/>
          </c:spPr>
          <c:marker>
            <c:symbol val="none"/>
          </c:marker>
          <c:val>
            <c:numRef>
              <c:f>'Abb Lohnstückkosten'!$J$40:$Y$40</c:f>
              <c:numCache>
                <c:formatCode>General</c:formatCode>
                <c:ptCount val="16"/>
                <c:pt idx="6">
                  <c:v>9.3689428199212443E-2</c:v>
                </c:pt>
                <c:pt idx="7">
                  <c:v>9.3689428199212443E-2</c:v>
                </c:pt>
                <c:pt idx="8">
                  <c:v>9.3689428199212443E-2</c:v>
                </c:pt>
                <c:pt idx="9">
                  <c:v>9.3689428199212443E-2</c:v>
                </c:pt>
                <c:pt idx="10">
                  <c:v>9.3689428199212443E-2</c:v>
                </c:pt>
                <c:pt idx="11">
                  <c:v>9.3689428199212443E-2</c:v>
                </c:pt>
                <c:pt idx="12">
                  <c:v>9.3689428199212443E-2</c:v>
                </c:pt>
                <c:pt idx="13">
                  <c:v>9.3689428199212443E-2</c:v>
                </c:pt>
                <c:pt idx="14">
                  <c:v>9.3689428199212443E-2</c:v>
                </c:pt>
                <c:pt idx="15">
                  <c:v>9.3689428199212443E-2</c:v>
                </c:pt>
              </c:numCache>
            </c:numRef>
          </c:val>
          <c:smooth val="0"/>
          <c:extLst>
            <c:ext xmlns:c16="http://schemas.microsoft.com/office/drawing/2014/chart" uri="{C3380CC4-5D6E-409C-BE32-E72D297353CC}">
              <c16:uniqueId val="{00000004-7D14-4A2E-BBCF-94AE885446C8}"/>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0.75000000000000011"/>
          <c:min val="-0.75000000000000011"/>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0.25"/>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Investitionen'!$I$45</c:f>
          <c:strCache>
            <c:ptCount val="1"/>
            <c:pt idx="0">
              <c:v>BIP (nominal) je Einheit Kapitalstock zu Wiederbeschaffungspreisen (Kapitalproduktivität), Westdeutschland ohne Berlin=100, 2021</c:v>
            </c:pt>
          </c:strCache>
        </c:strRef>
      </c:tx>
      <c:layout>
        <c:manualLayout>
          <c:xMode val="edge"/>
          <c:yMode val="edge"/>
          <c:x val="0.10830239835515539"/>
          <c:y val="1.7316017316017316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324675324675325"/>
          <c:w val="0.88043526450689269"/>
          <c:h val="0.47353035416027545"/>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Investitionen'!$J$1:$Y$1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Investitionen'!$J$46:$N$46</c:f>
              <c:numCache>
                <c:formatCode>0</c:formatCode>
                <c:ptCount val="5"/>
                <c:pt idx="0">
                  <c:v>86.171620870086372</c:v>
                </c:pt>
                <c:pt idx="1">
                  <c:v>78.790757164259844</c:v>
                </c:pt>
                <c:pt idx="2">
                  <c:v>95.582574757263259</c:v>
                </c:pt>
                <c:pt idx="3">
                  <c:v>88.894996725627593</c:v>
                </c:pt>
                <c:pt idx="4">
                  <c:v>87.501220432348461</c:v>
                </c:pt>
              </c:numCache>
            </c:numRef>
          </c:val>
          <c:extLst>
            <c:ext xmlns:c16="http://schemas.microsoft.com/office/drawing/2014/chart" uri="{C3380CC4-5D6E-409C-BE32-E72D297353CC}">
              <c16:uniqueId val="{00000000-60A2-4AF0-9491-95759996E650}"/>
            </c:ext>
          </c:extLst>
        </c:ser>
        <c:ser>
          <c:idx val="3"/>
          <c:order val="3"/>
          <c:spPr>
            <a:solidFill>
              <a:srgbClr val="156082"/>
            </a:solidFill>
            <a:ln w="15875">
              <a:solidFill>
                <a:sysClr val="windowText" lastClr="000000"/>
              </a:solidFill>
            </a:ln>
            <a:effectLst/>
          </c:spPr>
          <c:invertIfNegative val="0"/>
          <c:cat>
            <c:strRef>
              <c:f>'Abb Investitionen'!$J$1:$Y$1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Investitionen'!$J$48:$Y$48</c:f>
              <c:numCache>
                <c:formatCode>General</c:formatCode>
                <c:ptCount val="16"/>
                <c:pt idx="6">
                  <c:v>97.545922747221994</c:v>
                </c:pt>
                <c:pt idx="7">
                  <c:v>89.904200499306626</c:v>
                </c:pt>
                <c:pt idx="8">
                  <c:v>119.24046746566938</c:v>
                </c:pt>
                <c:pt idx="9">
                  <c:v>154.31021960563447</c:v>
                </c:pt>
                <c:pt idx="10">
                  <c:v>109.72869164976633</c:v>
                </c:pt>
                <c:pt idx="11">
                  <c:v>89.633591733802461</c:v>
                </c:pt>
                <c:pt idx="12">
                  <c:v>113.30155303809597</c:v>
                </c:pt>
                <c:pt idx="13">
                  <c:v>89.744291163512486</c:v>
                </c:pt>
                <c:pt idx="14">
                  <c:v>83.635333807291232</c:v>
                </c:pt>
                <c:pt idx="15">
                  <c:v>86.025006140242553</c:v>
                </c:pt>
              </c:numCache>
            </c:numRef>
          </c:val>
          <c:extLst>
            <c:ext xmlns:c16="http://schemas.microsoft.com/office/drawing/2014/chart" uri="{C3380CC4-5D6E-409C-BE32-E72D297353CC}">
              <c16:uniqueId val="{00000001-60A2-4AF0-9491-95759996E650}"/>
            </c:ext>
          </c:extLst>
        </c:ser>
        <c:ser>
          <c:idx val="4"/>
          <c:order val="4"/>
          <c:spPr>
            <a:pattFill prst="wdUpDiag">
              <a:fgClr>
                <a:srgbClr val="FFC000"/>
              </a:fgClr>
              <a:bgClr>
                <a:srgbClr val="156082"/>
              </a:bgClr>
            </a:pattFill>
            <a:ln w="15875">
              <a:solidFill>
                <a:sysClr val="windowText" lastClr="000000"/>
              </a:solidFill>
            </a:ln>
            <a:effectLst/>
          </c:spPr>
          <c:invertIfNegative val="0"/>
          <c:cat>
            <c:strRef>
              <c:f>'Abb Investitionen'!$J$1:$Y$1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Investitionen'!$J$47:$O$47</c:f>
              <c:numCache>
                <c:formatCode>General</c:formatCode>
                <c:ptCount val="6"/>
                <c:pt idx="5">
                  <c:v>118.46152137374482</c:v>
                </c:pt>
              </c:numCache>
            </c:numRef>
          </c:val>
          <c:extLst>
            <c:ext xmlns:c16="http://schemas.microsoft.com/office/drawing/2014/chart" uri="{C3380CC4-5D6E-409C-BE32-E72D297353CC}">
              <c16:uniqueId val="{00000002-60A2-4AF0-9491-95759996E650}"/>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Investitionen'!$J$49:$O$49</c:f>
              <c:numCache>
                <c:formatCode>General</c:formatCode>
                <c:ptCount val="6"/>
                <c:pt idx="0">
                  <c:v>95.958060204610319</c:v>
                </c:pt>
                <c:pt idx="1">
                  <c:v>95.958060204610319</c:v>
                </c:pt>
                <c:pt idx="2">
                  <c:v>95.958060204610319</c:v>
                </c:pt>
                <c:pt idx="3">
                  <c:v>95.958060204610319</c:v>
                </c:pt>
                <c:pt idx="4">
                  <c:v>95.958060204610319</c:v>
                </c:pt>
                <c:pt idx="5">
                  <c:v>95.958060204610319</c:v>
                </c:pt>
              </c:numCache>
            </c:numRef>
          </c:val>
          <c:smooth val="0"/>
          <c:extLst>
            <c:ext xmlns:c16="http://schemas.microsoft.com/office/drawing/2014/chart" uri="{C3380CC4-5D6E-409C-BE32-E72D297353CC}">
              <c16:uniqueId val="{00000003-60A2-4AF0-9491-95759996E650}"/>
            </c:ext>
          </c:extLst>
        </c:ser>
        <c:ser>
          <c:idx val="2"/>
          <c:order val="2"/>
          <c:tx>
            <c:v>Durchschnitt West</c:v>
          </c:tx>
          <c:spPr>
            <a:ln w="15875" cap="rnd">
              <a:solidFill>
                <a:srgbClr val="0E2841">
                  <a:lumMod val="75000"/>
                  <a:lumOff val="25000"/>
                </a:srgbClr>
              </a:solidFill>
              <a:round/>
            </a:ln>
            <a:effectLst/>
          </c:spPr>
          <c:marker>
            <c:symbol val="none"/>
          </c:marker>
          <c:val>
            <c:numRef>
              <c:f>'Abb Investitionen'!$J$50:$Y$50</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60A2-4AF0-9491-95759996E650}"/>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6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Lohnstückkosten'!$I$45</c:f>
          <c:strCache>
            <c:ptCount val="1"/>
            <c:pt idx="0">
              <c:v>Lohnstückkosten, Veränderung gegen Vorjahr in %, Gesamtwirtschaft, Basis Arbeitsstunden, ø 2019-2024</c:v>
            </c:pt>
          </c:strCache>
        </c:strRef>
      </c:tx>
      <c:layout>
        <c:manualLayout>
          <c:xMode val="edge"/>
          <c:yMode val="edge"/>
          <c:x val="0.2001244602489205"/>
          <c:y val="8.658008658008658E-3"/>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324675324675325"/>
          <c:w val="0.88043526450689269"/>
          <c:h val="0.47353035416027545"/>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Lohnstückkosten'!$J$46:$N$46</c:f>
              <c:numCache>
                <c:formatCode>0.000</c:formatCode>
                <c:ptCount val="5"/>
                <c:pt idx="0">
                  <c:v>-0.60138834967521859</c:v>
                </c:pt>
                <c:pt idx="1">
                  <c:v>-0.95336801173120023</c:v>
                </c:pt>
                <c:pt idx="2">
                  <c:v>-0.2615255175697655</c:v>
                </c:pt>
                <c:pt idx="3">
                  <c:v>-0.47008253397684996</c:v>
                </c:pt>
                <c:pt idx="4">
                  <c:v>-0.35648466283021207</c:v>
                </c:pt>
              </c:numCache>
            </c:numRef>
          </c:val>
          <c:extLst>
            <c:ext xmlns:c16="http://schemas.microsoft.com/office/drawing/2014/chart" uri="{C3380CC4-5D6E-409C-BE32-E72D297353CC}">
              <c16:uniqueId val="{00000000-04C8-48CE-8AF8-06A8BFE1BB07}"/>
            </c:ext>
          </c:extLst>
        </c:ser>
        <c:ser>
          <c:idx val="3"/>
          <c:order val="3"/>
          <c:spPr>
            <a:solidFill>
              <a:srgbClr val="156082"/>
            </a:solidFill>
            <a:ln w="9525">
              <a:solidFill>
                <a:sysClr val="windowText" lastClr="000000"/>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Lohnstückkosten'!$J$48:$Y$48</c:f>
              <c:numCache>
                <c:formatCode>General</c:formatCode>
                <c:ptCount val="16"/>
                <c:pt idx="6" formatCode="0.000">
                  <c:v>-0.54157866022534051</c:v>
                </c:pt>
                <c:pt idx="7" formatCode="0.000">
                  <c:v>-0.29574538102565384</c:v>
                </c:pt>
                <c:pt idx="8" formatCode="0.000">
                  <c:v>-0.80912691930178937</c:v>
                </c:pt>
                <c:pt idx="9" formatCode="0.000">
                  <c:v>-6.5927697045523814E-2</c:v>
                </c:pt>
                <c:pt idx="10" formatCode="0.000">
                  <c:v>-4.5896826685094538E-2</c:v>
                </c:pt>
                <c:pt idx="11" formatCode="0.000">
                  <c:v>-0.48522703179952487</c:v>
                </c:pt>
                <c:pt idx="12" formatCode="0.000">
                  <c:v>-4.4609253473041122E-2</c:v>
                </c:pt>
                <c:pt idx="13" formatCode="0.000">
                  <c:v>-0.58044074368946497</c:v>
                </c:pt>
                <c:pt idx="14" formatCode="0.000">
                  <c:v>-7.3451609813659502E-2</c:v>
                </c:pt>
                <c:pt idx="15" formatCode="0.000">
                  <c:v>-0.52389535439849055</c:v>
                </c:pt>
              </c:numCache>
            </c:numRef>
          </c:val>
          <c:extLst>
            <c:ext xmlns:c16="http://schemas.microsoft.com/office/drawing/2014/chart" uri="{C3380CC4-5D6E-409C-BE32-E72D297353CC}">
              <c16:uniqueId val="{00000001-04C8-48CE-8AF8-06A8BFE1BB07}"/>
            </c:ext>
          </c:extLst>
        </c:ser>
        <c:ser>
          <c:idx val="4"/>
          <c:order val="4"/>
          <c:spPr>
            <a:pattFill prst="wdUpDiag">
              <a:fgClr>
                <a:srgbClr val="FFC000"/>
              </a:fgClr>
              <a:bgClr>
                <a:srgbClr val="156082"/>
              </a:bgClr>
            </a:pattFill>
            <a:ln w="9525">
              <a:solidFill>
                <a:sysClr val="windowText" lastClr="000000"/>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Lohnstückkosten'!$J$47:$O$47</c:f>
              <c:numCache>
                <c:formatCode>General</c:formatCode>
                <c:ptCount val="6"/>
                <c:pt idx="5" formatCode="0.000">
                  <c:v>-6.4649239772052169E-3</c:v>
                </c:pt>
              </c:numCache>
            </c:numRef>
          </c:val>
          <c:extLst>
            <c:ext xmlns:c16="http://schemas.microsoft.com/office/drawing/2014/chart" uri="{C3380CC4-5D6E-409C-BE32-E72D297353CC}">
              <c16:uniqueId val="{00000002-04C8-48CE-8AF8-06A8BFE1BB07}"/>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Lohnstückkosten'!$J$49:$O$49</c:f>
              <c:numCache>
                <c:formatCode>0.000</c:formatCode>
                <c:ptCount val="6"/>
                <c:pt idx="0">
                  <c:v>-0.3043580133456345</c:v>
                </c:pt>
                <c:pt idx="1">
                  <c:v>-0.3043580133456345</c:v>
                </c:pt>
                <c:pt idx="2" formatCode="General">
                  <c:v>-0.3043580133456345</c:v>
                </c:pt>
                <c:pt idx="3" formatCode="General">
                  <c:v>-0.3043580133456345</c:v>
                </c:pt>
                <c:pt idx="4" formatCode="General">
                  <c:v>-0.3043580133456345</c:v>
                </c:pt>
                <c:pt idx="5" formatCode="General">
                  <c:v>-0.3043580133456345</c:v>
                </c:pt>
              </c:numCache>
            </c:numRef>
          </c:val>
          <c:smooth val="0"/>
          <c:extLst>
            <c:ext xmlns:c16="http://schemas.microsoft.com/office/drawing/2014/chart" uri="{C3380CC4-5D6E-409C-BE32-E72D297353CC}">
              <c16:uniqueId val="{00000003-04C8-48CE-8AF8-06A8BFE1BB07}"/>
            </c:ext>
          </c:extLst>
        </c:ser>
        <c:ser>
          <c:idx val="2"/>
          <c:order val="2"/>
          <c:tx>
            <c:v>Durchschnitt West</c:v>
          </c:tx>
          <c:spPr>
            <a:ln w="15875" cap="rnd">
              <a:solidFill>
                <a:srgbClr val="0E2841">
                  <a:lumMod val="75000"/>
                  <a:lumOff val="25000"/>
                </a:srgbClr>
              </a:solidFill>
              <a:round/>
            </a:ln>
            <a:effectLst/>
          </c:spPr>
          <c:marker>
            <c:symbol val="none"/>
          </c:marker>
          <c:val>
            <c:numRef>
              <c:f>'Abb Lohnstückkosten'!$J$50:$Y$50</c:f>
              <c:numCache>
                <c:formatCode>General</c:formatCode>
                <c:ptCount val="16"/>
                <c:pt idx="6" formatCode="0.000">
                  <c:v>-0.29170603792498184</c:v>
                </c:pt>
                <c:pt idx="7" formatCode="0.000">
                  <c:v>-0.29170603792498184</c:v>
                </c:pt>
                <c:pt idx="8">
                  <c:v>-0.29170603792498184</c:v>
                </c:pt>
                <c:pt idx="9">
                  <c:v>-0.29170603792498184</c:v>
                </c:pt>
                <c:pt idx="10">
                  <c:v>-0.29170603792498184</c:v>
                </c:pt>
                <c:pt idx="11">
                  <c:v>-0.29170603792498184</c:v>
                </c:pt>
                <c:pt idx="12">
                  <c:v>-0.29170603792498184</c:v>
                </c:pt>
                <c:pt idx="13">
                  <c:v>-0.29170603792498184</c:v>
                </c:pt>
                <c:pt idx="14">
                  <c:v>-0.29170603792498184</c:v>
                </c:pt>
                <c:pt idx="15">
                  <c:v>-0.29170603792498184</c:v>
                </c:pt>
              </c:numCache>
            </c:numRef>
          </c:val>
          <c:smooth val="0"/>
          <c:extLst>
            <c:ext xmlns:c16="http://schemas.microsoft.com/office/drawing/2014/chart" uri="{C3380CC4-5D6E-409C-BE32-E72D297353CC}">
              <c16:uniqueId val="{00000004-04C8-48CE-8AF8-06A8BFE1BB07}"/>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0.5"/>
          <c:min val="-1.5"/>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0.25"/>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Lohnstückkosten'!$I$52</c:f>
          <c:strCache>
            <c:ptCount val="1"/>
            <c:pt idx="0">
              <c:v>Lohnstückkosten, Veränderung gegen Vorjahr in %, Verarbeitendes Gewerbe, Basis Arbeitnehmer, ø 2019-2024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Lohnstückkosten'!$J$53:$N$53</c:f>
              <c:numCache>
                <c:formatCode>General</c:formatCode>
                <c:ptCount val="5"/>
                <c:pt idx="0">
                  <c:v>0.72951302629491011</c:v>
                </c:pt>
                <c:pt idx="1">
                  <c:v>-2.8387187346878022</c:v>
                </c:pt>
                <c:pt idx="2">
                  <c:v>0.23551050444632438</c:v>
                </c:pt>
                <c:pt idx="3">
                  <c:v>1.0171542444924455</c:v>
                </c:pt>
                <c:pt idx="4">
                  <c:v>-0.11211981749164579</c:v>
                </c:pt>
              </c:numCache>
            </c:numRef>
          </c:val>
          <c:extLst>
            <c:ext xmlns:c16="http://schemas.microsoft.com/office/drawing/2014/chart" uri="{C3380CC4-5D6E-409C-BE32-E72D297353CC}">
              <c16:uniqueId val="{00000000-F992-4FB4-9999-6B6D593F06F8}"/>
            </c:ext>
          </c:extLst>
        </c:ser>
        <c:ser>
          <c:idx val="4"/>
          <c:order val="1"/>
          <c:spPr>
            <a:pattFill prst="wdUpDiag">
              <a:fgClr>
                <a:srgbClr val="FFC000"/>
              </a:fgClr>
              <a:bgClr>
                <a:srgbClr val="156082"/>
              </a:bgClr>
            </a:pattFill>
            <a:ln w="9525">
              <a:solidFill>
                <a:sysClr val="windowText" lastClr="000000"/>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Lohnstückkosten'!$J$54:$O$54</c:f>
              <c:numCache>
                <c:formatCode>General</c:formatCode>
                <c:ptCount val="6"/>
                <c:pt idx="5">
                  <c:v>-0.15907183283742654</c:v>
                </c:pt>
              </c:numCache>
            </c:numRef>
          </c:val>
          <c:extLst>
            <c:ext xmlns:c16="http://schemas.microsoft.com/office/drawing/2014/chart" uri="{C3380CC4-5D6E-409C-BE32-E72D297353CC}">
              <c16:uniqueId val="{00000001-F992-4FB4-9999-6B6D593F06F8}"/>
            </c:ext>
          </c:extLst>
        </c:ser>
        <c:ser>
          <c:idx val="3"/>
          <c:order val="2"/>
          <c:spPr>
            <a:solidFill>
              <a:srgbClr val="156082"/>
            </a:solidFill>
            <a:ln w="9525">
              <a:solidFill>
                <a:sysClr val="windowText" lastClr="000000"/>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Lohnstückkosten'!$J$55:$Y$55</c:f>
              <c:numCache>
                <c:formatCode>General</c:formatCode>
                <c:ptCount val="16"/>
                <c:pt idx="6">
                  <c:v>-1.3827695796916402</c:v>
                </c:pt>
                <c:pt idx="7">
                  <c:v>0.14779940976386285</c:v>
                </c:pt>
                <c:pt idx="8">
                  <c:v>-3.7817982739259151</c:v>
                </c:pt>
                <c:pt idx="9">
                  <c:v>-0.28419253989169135</c:v>
                </c:pt>
                <c:pt idx="10">
                  <c:v>0.35526047243747882</c:v>
                </c:pt>
                <c:pt idx="11">
                  <c:v>0.57745134949097121</c:v>
                </c:pt>
                <c:pt idx="12">
                  <c:v>0.65892577888351411</c:v>
                </c:pt>
                <c:pt idx="13">
                  <c:v>0.73199494763305495</c:v>
                </c:pt>
                <c:pt idx="14">
                  <c:v>-1.0507151518145861</c:v>
                </c:pt>
                <c:pt idx="15">
                  <c:v>-0.46574377553579893</c:v>
                </c:pt>
              </c:numCache>
            </c:numRef>
          </c:val>
          <c:extLst>
            <c:ext xmlns:c16="http://schemas.microsoft.com/office/drawing/2014/chart" uri="{C3380CC4-5D6E-409C-BE32-E72D297353CC}">
              <c16:uniqueId val="{00000002-F992-4FB4-9999-6B6D593F06F8}"/>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rgbClr val="E97132"/>
              </a:solidFill>
              <a:round/>
            </a:ln>
            <a:effectLst/>
          </c:spPr>
          <c:marker>
            <c:symbol val="none"/>
          </c:marker>
          <c:val>
            <c:numRef>
              <c:f>'Abb Lohnstückkosten'!$J$56:$O$56</c:f>
              <c:numCache>
                <c:formatCode>General</c:formatCode>
                <c:ptCount val="6"/>
                <c:pt idx="0">
                  <c:v>6.8542587554489387E-2</c:v>
                </c:pt>
                <c:pt idx="1">
                  <c:v>6.8542587554489387E-2</c:v>
                </c:pt>
                <c:pt idx="2">
                  <c:v>6.8542587554489387E-2</c:v>
                </c:pt>
                <c:pt idx="3">
                  <c:v>6.8542587554489387E-2</c:v>
                </c:pt>
                <c:pt idx="4">
                  <c:v>6.8542587554489387E-2</c:v>
                </c:pt>
                <c:pt idx="5">
                  <c:v>6.8542587554489387E-2</c:v>
                </c:pt>
              </c:numCache>
            </c:numRef>
          </c:val>
          <c:smooth val="0"/>
          <c:extLst>
            <c:ext xmlns:c16="http://schemas.microsoft.com/office/drawing/2014/chart" uri="{C3380CC4-5D6E-409C-BE32-E72D297353CC}">
              <c16:uniqueId val="{00000003-F992-4FB4-9999-6B6D593F06F8}"/>
            </c:ext>
          </c:extLst>
        </c:ser>
        <c:ser>
          <c:idx val="2"/>
          <c:order val="4"/>
          <c:tx>
            <c:v>Durchschnitt West</c:v>
          </c:tx>
          <c:spPr>
            <a:ln w="15875" cap="rnd">
              <a:solidFill>
                <a:srgbClr val="0E2841">
                  <a:lumMod val="75000"/>
                  <a:lumOff val="25000"/>
                </a:srgbClr>
              </a:solidFill>
              <a:round/>
            </a:ln>
            <a:effectLst/>
          </c:spPr>
          <c:marker>
            <c:symbol val="none"/>
          </c:marker>
          <c:val>
            <c:numRef>
              <c:f>'Abb Lohnstückkosten'!$J$57:$Y$57</c:f>
              <c:numCache>
                <c:formatCode>General</c:formatCode>
                <c:ptCount val="16"/>
                <c:pt idx="6">
                  <c:v>-0.1444276765261634</c:v>
                </c:pt>
                <c:pt idx="7">
                  <c:v>-0.1444276765261634</c:v>
                </c:pt>
                <c:pt idx="8">
                  <c:v>-0.1444276765261634</c:v>
                </c:pt>
                <c:pt idx="9">
                  <c:v>-0.1444276765261634</c:v>
                </c:pt>
                <c:pt idx="10">
                  <c:v>-0.1444276765261634</c:v>
                </c:pt>
                <c:pt idx="11">
                  <c:v>-0.1444276765261634</c:v>
                </c:pt>
                <c:pt idx="12">
                  <c:v>-0.1444276765261634</c:v>
                </c:pt>
                <c:pt idx="13">
                  <c:v>-0.1444276765261634</c:v>
                </c:pt>
                <c:pt idx="14">
                  <c:v>-0.1444276765261634</c:v>
                </c:pt>
                <c:pt idx="15">
                  <c:v>-0.1444276765261634</c:v>
                </c:pt>
              </c:numCache>
            </c:numRef>
          </c:val>
          <c:smooth val="0"/>
          <c:extLst>
            <c:ext xmlns:c16="http://schemas.microsoft.com/office/drawing/2014/chart" uri="{C3380CC4-5D6E-409C-BE32-E72D297353CC}">
              <c16:uniqueId val="{00000004-F992-4FB4-9999-6B6D593F06F8}"/>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Lohnstückkosten'!$I$59</c:f>
          <c:strCache>
            <c:ptCount val="1"/>
            <c:pt idx="0">
              <c:v>Lohnstückkosten, Veränderung gegen Vorjahr in %, Verarbeitendes Gewerbe, Basis Arbeitsstunden, ø 2019-2024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Lohnstückkosten'!$J$60:$N$60</c:f>
              <c:numCache>
                <c:formatCode>General</c:formatCode>
                <c:ptCount val="5"/>
                <c:pt idx="0">
                  <c:v>0.67141270616686199</c:v>
                </c:pt>
                <c:pt idx="1">
                  <c:v>-2.8182168371886291</c:v>
                </c:pt>
                <c:pt idx="2">
                  <c:v>0.20131967299414555</c:v>
                </c:pt>
                <c:pt idx="3">
                  <c:v>1.0000939370660831</c:v>
                </c:pt>
                <c:pt idx="4">
                  <c:v>-0.13274562979546545</c:v>
                </c:pt>
              </c:numCache>
            </c:numRef>
          </c:val>
          <c:extLst>
            <c:ext xmlns:c16="http://schemas.microsoft.com/office/drawing/2014/chart" uri="{C3380CC4-5D6E-409C-BE32-E72D297353CC}">
              <c16:uniqueId val="{00000000-BA01-4571-AAAE-55E5F5995AF0}"/>
            </c:ext>
          </c:extLst>
        </c:ser>
        <c:ser>
          <c:idx val="4"/>
          <c:order val="1"/>
          <c:spPr>
            <a:pattFill prst="wdUpDiag">
              <a:fgClr>
                <a:srgbClr val="FFC000"/>
              </a:fgClr>
              <a:bgClr>
                <a:srgbClr val="156082"/>
              </a:bgClr>
            </a:pattFill>
            <a:ln>
              <a:solidFill>
                <a:sysClr val="windowText" lastClr="000000"/>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Lohnstückkosten'!$J$61:$O$61</c:f>
              <c:numCache>
                <c:formatCode>General</c:formatCode>
                <c:ptCount val="6"/>
                <c:pt idx="5">
                  <c:v>-7.7683430095760286E-2</c:v>
                </c:pt>
              </c:numCache>
            </c:numRef>
          </c:val>
          <c:extLst>
            <c:ext xmlns:c16="http://schemas.microsoft.com/office/drawing/2014/chart" uri="{C3380CC4-5D6E-409C-BE32-E72D297353CC}">
              <c16:uniqueId val="{00000001-BA01-4571-AAAE-55E5F5995AF0}"/>
            </c:ext>
          </c:extLst>
        </c:ser>
        <c:ser>
          <c:idx val="3"/>
          <c:order val="2"/>
          <c:spPr>
            <a:solidFill>
              <a:srgbClr val="156082"/>
            </a:solidFill>
            <a:ln>
              <a:solidFill>
                <a:sysClr val="windowText" lastClr="000000"/>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Lohnstückkosten'!$J$62:$Y$62</c:f>
              <c:numCache>
                <c:formatCode>General</c:formatCode>
                <c:ptCount val="16"/>
                <c:pt idx="6">
                  <c:v>-1.3117816013424033</c:v>
                </c:pt>
                <c:pt idx="7">
                  <c:v>0.23444078783532518</c:v>
                </c:pt>
                <c:pt idx="8">
                  <c:v>-3.7158201640249473</c:v>
                </c:pt>
                <c:pt idx="9">
                  <c:v>-0.20524799636065438</c:v>
                </c:pt>
                <c:pt idx="10">
                  <c:v>0.41962124054421679</c:v>
                </c:pt>
                <c:pt idx="11">
                  <c:v>0.65547410161399</c:v>
                </c:pt>
                <c:pt idx="12">
                  <c:v>0.71496196759579789</c:v>
                </c:pt>
                <c:pt idx="13">
                  <c:v>0.79747639749400889</c:v>
                </c:pt>
                <c:pt idx="14">
                  <c:v>-0.99396027928855801</c:v>
                </c:pt>
                <c:pt idx="15">
                  <c:v>-0.38507342334493444</c:v>
                </c:pt>
              </c:numCache>
            </c:numRef>
          </c:val>
          <c:extLst>
            <c:ext xmlns:c16="http://schemas.microsoft.com/office/drawing/2014/chart" uri="{C3380CC4-5D6E-409C-BE32-E72D297353CC}">
              <c16:uniqueId val="{00000002-BA01-4571-AAAE-55E5F5995AF0}"/>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Lohnstückkosten'!$J$63:$O$63</c:f>
              <c:numCache>
                <c:formatCode>General</c:formatCode>
                <c:ptCount val="6"/>
                <c:pt idx="0">
                  <c:v>5.9904547567683153E-2</c:v>
                </c:pt>
                <c:pt idx="1">
                  <c:v>5.9904547567683153E-2</c:v>
                </c:pt>
                <c:pt idx="2">
                  <c:v>5.9904547567683153E-2</c:v>
                </c:pt>
                <c:pt idx="3">
                  <c:v>5.9904547567683153E-2</c:v>
                </c:pt>
                <c:pt idx="4">
                  <c:v>5.9904547567683153E-2</c:v>
                </c:pt>
                <c:pt idx="5">
                  <c:v>5.9904547567683153E-2</c:v>
                </c:pt>
              </c:numCache>
            </c:numRef>
          </c:val>
          <c:smooth val="0"/>
          <c:extLst>
            <c:ext xmlns:c16="http://schemas.microsoft.com/office/drawing/2014/chart" uri="{C3380CC4-5D6E-409C-BE32-E72D297353CC}">
              <c16:uniqueId val="{00000003-BA01-4571-AAAE-55E5F5995AF0}"/>
            </c:ext>
          </c:extLst>
        </c:ser>
        <c:ser>
          <c:idx val="2"/>
          <c:order val="4"/>
          <c:tx>
            <c:v>Durchschnitt West</c:v>
          </c:tx>
          <c:spPr>
            <a:ln w="15875" cap="rnd">
              <a:solidFill>
                <a:srgbClr val="0E2841">
                  <a:lumMod val="75000"/>
                  <a:lumOff val="25000"/>
                </a:srgbClr>
              </a:solidFill>
              <a:round/>
            </a:ln>
            <a:effectLst/>
          </c:spPr>
          <c:marker>
            <c:symbol val="none"/>
          </c:marker>
          <c:val>
            <c:numRef>
              <c:f>'Abb Lohnstückkosten'!$J$64:$Y$64</c:f>
              <c:numCache>
                <c:formatCode>General</c:formatCode>
                <c:ptCount val="16"/>
                <c:pt idx="6">
                  <c:v>-7.3096976786942491E-2</c:v>
                </c:pt>
                <c:pt idx="7">
                  <c:v>-7.3096976786942491E-2</c:v>
                </c:pt>
                <c:pt idx="8">
                  <c:v>-7.3096976786942491E-2</c:v>
                </c:pt>
                <c:pt idx="9">
                  <c:v>-7.3096976786942491E-2</c:v>
                </c:pt>
                <c:pt idx="10">
                  <c:v>-7.3096976786942491E-2</c:v>
                </c:pt>
                <c:pt idx="11">
                  <c:v>-7.3096976786942491E-2</c:v>
                </c:pt>
                <c:pt idx="12">
                  <c:v>-7.3096976786942491E-2</c:v>
                </c:pt>
                <c:pt idx="13">
                  <c:v>-7.3096976786942491E-2</c:v>
                </c:pt>
                <c:pt idx="14">
                  <c:v>-7.3096976786942491E-2</c:v>
                </c:pt>
                <c:pt idx="15">
                  <c:v>-7.3096976786942491E-2</c:v>
                </c:pt>
              </c:numCache>
            </c:numRef>
          </c:val>
          <c:smooth val="0"/>
          <c:extLst>
            <c:ext xmlns:c16="http://schemas.microsoft.com/office/drawing/2014/chart" uri="{C3380CC4-5D6E-409C-BE32-E72D297353CC}">
              <c16:uniqueId val="{00000004-BA01-4571-AAAE-55E5F5995AF0}"/>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Selbständige'!$I$3</c:f>
          <c:strCache>
            <c:ptCount val="1"/>
            <c:pt idx="0">
              <c:v>Selbstständige je 1.000 Erwerbstätige,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Selbständige'!$J$1:$Y$1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Selbständige'!$J$4:$N$4</c:f>
              <c:numCache>
                <c:formatCode>General</c:formatCode>
                <c:ptCount val="5"/>
                <c:pt idx="0">
                  <c:v>100.95425397110961</c:v>
                </c:pt>
                <c:pt idx="1">
                  <c:v>89.071596242580995</c:v>
                </c:pt>
                <c:pt idx="2">
                  <c:v>84.752156344986233</c:v>
                </c:pt>
                <c:pt idx="3">
                  <c:v>73.796884430340427</c:v>
                </c:pt>
                <c:pt idx="4">
                  <c:v>86.336745732535903</c:v>
                </c:pt>
              </c:numCache>
            </c:numRef>
          </c:val>
          <c:extLst>
            <c:ext xmlns:c16="http://schemas.microsoft.com/office/drawing/2014/chart" uri="{C3380CC4-5D6E-409C-BE32-E72D297353CC}">
              <c16:uniqueId val="{00000000-D563-4630-BBE1-D108F230C552}"/>
            </c:ext>
          </c:extLst>
        </c:ser>
        <c:ser>
          <c:idx val="3"/>
          <c:order val="3"/>
          <c:spPr>
            <a:solidFill>
              <a:schemeClr val="accent1"/>
            </a:solidFill>
            <a:ln>
              <a:solidFill>
                <a:sysClr val="windowText" lastClr="000000"/>
              </a:solidFill>
            </a:ln>
            <a:effectLst/>
          </c:spPr>
          <c:invertIfNegative val="0"/>
          <c:cat>
            <c:strRef>
              <c:f>'Abb Selbständige'!$J$1:$Y$1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Selbständige'!$J$6:$Y$6</c:f>
              <c:numCache>
                <c:formatCode>General</c:formatCode>
                <c:ptCount val="16"/>
                <c:pt idx="6">
                  <c:v>77.911898270484429</c:v>
                </c:pt>
                <c:pt idx="7">
                  <c:v>86.138096608644219</c:v>
                </c:pt>
                <c:pt idx="8">
                  <c:v>56.832410034680052</c:v>
                </c:pt>
                <c:pt idx="9">
                  <c:v>75.576179632084958</c:v>
                </c:pt>
                <c:pt idx="10">
                  <c:v>80.118263681653815</c:v>
                </c:pt>
                <c:pt idx="11">
                  <c:v>79.623452483530812</c:v>
                </c:pt>
                <c:pt idx="12">
                  <c:v>75.926137829088916</c:v>
                </c:pt>
                <c:pt idx="13">
                  <c:v>85.082938336885832</c:v>
                </c:pt>
                <c:pt idx="14">
                  <c:v>70.398811756869478</c:v>
                </c:pt>
                <c:pt idx="15">
                  <c:v>98.053357423763345</c:v>
                </c:pt>
              </c:numCache>
            </c:numRef>
          </c:val>
          <c:extLst>
            <c:ext xmlns:c16="http://schemas.microsoft.com/office/drawing/2014/chart" uri="{C3380CC4-5D6E-409C-BE32-E72D297353CC}">
              <c16:uniqueId val="{00000001-D563-4630-BBE1-D108F230C552}"/>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3-D563-4630-BBE1-D108F230C552}"/>
              </c:ext>
            </c:extLst>
          </c:dPt>
          <c:cat>
            <c:strRef>
              <c:f>'Abb Selbständige'!$J$1:$Y$1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Selbständige'!$J$5:$O$5</c:f>
              <c:numCache>
                <c:formatCode>General</c:formatCode>
                <c:ptCount val="6"/>
                <c:pt idx="5">
                  <c:v>96.736241329716478</c:v>
                </c:pt>
              </c:numCache>
            </c:numRef>
          </c:val>
          <c:extLst>
            <c:ext xmlns:c16="http://schemas.microsoft.com/office/drawing/2014/chart" uri="{C3380CC4-5D6E-409C-BE32-E72D297353CC}">
              <c16:uniqueId val="{00000004-D563-4630-BBE1-D108F230C552}"/>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Selbständige'!$J$7:$O$7</c:f>
              <c:numCache>
                <c:formatCode>General</c:formatCode>
                <c:ptCount val="6"/>
                <c:pt idx="0">
                  <c:v>89.514842779591277</c:v>
                </c:pt>
                <c:pt idx="1">
                  <c:v>89.514842779591277</c:v>
                </c:pt>
                <c:pt idx="2">
                  <c:v>89.514842779591277</c:v>
                </c:pt>
                <c:pt idx="3">
                  <c:v>89.514842779591277</c:v>
                </c:pt>
                <c:pt idx="4">
                  <c:v>89.514842779591277</c:v>
                </c:pt>
                <c:pt idx="5">
                  <c:v>89.514842779591277</c:v>
                </c:pt>
              </c:numCache>
            </c:numRef>
          </c:val>
          <c:smooth val="0"/>
          <c:extLst>
            <c:ext xmlns:c16="http://schemas.microsoft.com/office/drawing/2014/chart" uri="{C3380CC4-5D6E-409C-BE32-E72D297353CC}">
              <c16:uniqueId val="{00000005-D563-4630-BBE1-D108F230C552}"/>
            </c:ext>
          </c:extLst>
        </c:ser>
        <c:ser>
          <c:idx val="2"/>
          <c:order val="2"/>
          <c:tx>
            <c:v>Durchschnitt West</c:v>
          </c:tx>
          <c:spPr>
            <a:ln w="15875" cap="rnd">
              <a:solidFill>
                <a:schemeClr val="tx2">
                  <a:lumMod val="75000"/>
                  <a:lumOff val="25000"/>
                </a:schemeClr>
              </a:solidFill>
              <a:round/>
            </a:ln>
            <a:effectLst/>
          </c:spPr>
          <c:marker>
            <c:symbol val="none"/>
          </c:marker>
          <c:val>
            <c:numRef>
              <c:f>'Abb Selbständige'!$J$8:$Y$8</c:f>
              <c:numCache>
                <c:formatCode>General</c:formatCode>
                <c:ptCount val="16"/>
                <c:pt idx="6">
                  <c:v>80.254999901999767</c:v>
                </c:pt>
                <c:pt idx="7">
                  <c:v>80.254999901999767</c:v>
                </c:pt>
                <c:pt idx="8">
                  <c:v>80.254999901999767</c:v>
                </c:pt>
                <c:pt idx="9">
                  <c:v>80.254999901999767</c:v>
                </c:pt>
                <c:pt idx="10">
                  <c:v>80.254999901999767</c:v>
                </c:pt>
                <c:pt idx="11">
                  <c:v>80.254999901999767</c:v>
                </c:pt>
                <c:pt idx="12">
                  <c:v>80.254999901999767</c:v>
                </c:pt>
                <c:pt idx="13">
                  <c:v>80.254999901999767</c:v>
                </c:pt>
                <c:pt idx="14">
                  <c:v>80.254999901999767</c:v>
                </c:pt>
                <c:pt idx="15">
                  <c:v>80.254999901999767</c:v>
                </c:pt>
              </c:numCache>
            </c:numRef>
          </c:val>
          <c:smooth val="0"/>
          <c:extLst>
            <c:ext xmlns:c16="http://schemas.microsoft.com/office/drawing/2014/chart" uri="{C3380CC4-5D6E-409C-BE32-E72D297353CC}">
              <c16:uniqueId val="{00000006-D563-4630-BBE1-D108F230C552}"/>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Selbständige'!$I$11</c:f>
          <c:strCache>
            <c:ptCount val="1"/>
            <c:pt idx="0">
              <c:v>Selbstständige je 1.000 Einwohner,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1"/>
              </a:solidFill>
            </a:ln>
            <a:effectLst/>
          </c:spPr>
          <c:invertIfNegative val="0"/>
          <c:cat>
            <c:strRef>
              <c:f>'Abb Selbständige'!$J$1:$Y$1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Selbständige'!$J$12:$N$12</c:f>
              <c:numCache>
                <c:formatCode>General</c:formatCode>
                <c:ptCount val="5"/>
                <c:pt idx="0">
                  <c:v>44.768847967314414</c:v>
                </c:pt>
                <c:pt idx="1">
                  <c:v>41.45787501644714</c:v>
                </c:pt>
                <c:pt idx="2">
                  <c:v>42.934316583776393</c:v>
                </c:pt>
                <c:pt idx="3">
                  <c:v>33.562842107925043</c:v>
                </c:pt>
                <c:pt idx="4">
                  <c:v>41.536103131681315</c:v>
                </c:pt>
              </c:numCache>
            </c:numRef>
          </c:val>
          <c:extLst>
            <c:ext xmlns:c16="http://schemas.microsoft.com/office/drawing/2014/chart" uri="{C3380CC4-5D6E-409C-BE32-E72D297353CC}">
              <c16:uniqueId val="{00000000-D174-4BA0-BC75-5FDD18B878D0}"/>
            </c:ext>
          </c:extLst>
        </c:ser>
        <c:ser>
          <c:idx val="3"/>
          <c:order val="3"/>
          <c:spPr>
            <a:solidFill>
              <a:schemeClr val="accent1"/>
            </a:solidFill>
            <a:ln>
              <a:solidFill>
                <a:schemeClr val="tx1"/>
              </a:solidFill>
            </a:ln>
            <a:effectLst/>
          </c:spPr>
          <c:invertIfNegative val="0"/>
          <c:cat>
            <c:strRef>
              <c:f>'Abb Selbständige'!$J$1:$Y$1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Selbständige'!$J$14:$Y$14</c:f>
              <c:numCache>
                <c:formatCode>General</c:formatCode>
                <c:ptCount val="16"/>
                <c:pt idx="6">
                  <c:v>44.169015365273502</c:v>
                </c:pt>
                <c:pt idx="7">
                  <c:v>50.522732740635931</c:v>
                </c:pt>
                <c:pt idx="8">
                  <c:v>36.482358740544065</c:v>
                </c:pt>
                <c:pt idx="9">
                  <c:v>53.736196911448886</c:v>
                </c:pt>
                <c:pt idx="10">
                  <c:v>45.164497625323975</c:v>
                </c:pt>
                <c:pt idx="11">
                  <c:v>41.397412736736328</c:v>
                </c:pt>
                <c:pt idx="12">
                  <c:v>41.060945442538646</c:v>
                </c:pt>
                <c:pt idx="13">
                  <c:v>41.966488554496124</c:v>
                </c:pt>
                <c:pt idx="14">
                  <c:v>37.028721925171347</c:v>
                </c:pt>
                <c:pt idx="15">
                  <c:v>48.935720308051209</c:v>
                </c:pt>
              </c:numCache>
            </c:numRef>
          </c:val>
          <c:extLst>
            <c:ext xmlns:c16="http://schemas.microsoft.com/office/drawing/2014/chart" uri="{C3380CC4-5D6E-409C-BE32-E72D297353CC}">
              <c16:uniqueId val="{00000001-D174-4BA0-BC75-5FDD18B878D0}"/>
            </c:ext>
          </c:extLst>
        </c:ser>
        <c:ser>
          <c:idx val="4"/>
          <c:order val="4"/>
          <c:spPr>
            <a:pattFill prst="wdUpDiag">
              <a:fgClr>
                <a:srgbClr val="FFC000"/>
              </a:fgClr>
              <a:bgClr>
                <a:schemeClr val="accent1"/>
              </a:bgClr>
            </a:pattFill>
            <a:ln>
              <a:solidFill>
                <a:schemeClr val="tx1"/>
              </a:solidFill>
            </a:ln>
            <a:effectLst/>
          </c:spPr>
          <c:invertIfNegative val="0"/>
          <c:cat>
            <c:strRef>
              <c:f>'Abb Selbständige'!$J$1:$Y$1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Selbständige'!$J$13:$O$13</c:f>
              <c:numCache>
                <c:formatCode>General</c:formatCode>
                <c:ptCount val="6"/>
                <c:pt idx="5">
                  <c:v>56.053882617164696</c:v>
                </c:pt>
              </c:numCache>
            </c:numRef>
          </c:val>
          <c:extLst>
            <c:ext xmlns:c16="http://schemas.microsoft.com/office/drawing/2014/chart" uri="{C3380CC4-5D6E-409C-BE32-E72D297353CC}">
              <c16:uniqueId val="{00000002-D174-4BA0-BC75-5FDD18B878D0}"/>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Selbständige'!$J$15:$O$15</c:f>
              <c:numCache>
                <c:formatCode>General</c:formatCode>
                <c:ptCount val="6"/>
                <c:pt idx="0">
                  <c:v>44.689830941920526</c:v>
                </c:pt>
                <c:pt idx="1">
                  <c:v>44.689830941920526</c:v>
                </c:pt>
                <c:pt idx="2">
                  <c:v>44.689830941920526</c:v>
                </c:pt>
                <c:pt idx="3">
                  <c:v>44.689830941920526</c:v>
                </c:pt>
                <c:pt idx="4">
                  <c:v>44.689830941920526</c:v>
                </c:pt>
                <c:pt idx="5">
                  <c:v>44.689830941920526</c:v>
                </c:pt>
              </c:numCache>
            </c:numRef>
          </c:val>
          <c:smooth val="0"/>
          <c:extLst>
            <c:ext xmlns:c16="http://schemas.microsoft.com/office/drawing/2014/chart" uri="{C3380CC4-5D6E-409C-BE32-E72D297353CC}">
              <c16:uniqueId val="{00000003-D174-4BA0-BC75-5FDD18B878D0}"/>
            </c:ext>
          </c:extLst>
        </c:ser>
        <c:ser>
          <c:idx val="2"/>
          <c:order val="2"/>
          <c:tx>
            <c:v>Durchschnitt West</c:v>
          </c:tx>
          <c:spPr>
            <a:ln w="15875" cap="rnd">
              <a:solidFill>
                <a:schemeClr val="tx2">
                  <a:lumMod val="75000"/>
                  <a:lumOff val="25000"/>
                </a:schemeClr>
              </a:solidFill>
              <a:round/>
            </a:ln>
            <a:effectLst/>
          </c:spPr>
          <c:marker>
            <c:symbol val="none"/>
          </c:marker>
          <c:val>
            <c:numRef>
              <c:f>'Abb Selbständige'!$J$16:$Y$16</c:f>
              <c:numCache>
                <c:formatCode>General</c:formatCode>
                <c:ptCount val="16"/>
                <c:pt idx="6">
                  <c:v>44.514419390914483</c:v>
                </c:pt>
                <c:pt idx="7">
                  <c:v>44.514419390914483</c:v>
                </c:pt>
                <c:pt idx="8">
                  <c:v>44.514419390914483</c:v>
                </c:pt>
                <c:pt idx="9">
                  <c:v>44.514419390914483</c:v>
                </c:pt>
                <c:pt idx="10">
                  <c:v>44.514419390914483</c:v>
                </c:pt>
                <c:pt idx="11">
                  <c:v>44.514419390914483</c:v>
                </c:pt>
                <c:pt idx="12">
                  <c:v>44.514419390914483</c:v>
                </c:pt>
                <c:pt idx="13">
                  <c:v>44.514419390914483</c:v>
                </c:pt>
                <c:pt idx="14">
                  <c:v>44.514419390914483</c:v>
                </c:pt>
                <c:pt idx="15">
                  <c:v>44.514419390914483</c:v>
                </c:pt>
              </c:numCache>
            </c:numRef>
          </c:val>
          <c:smooth val="0"/>
          <c:extLst>
            <c:ext xmlns:c16="http://schemas.microsoft.com/office/drawing/2014/chart" uri="{C3380CC4-5D6E-409C-BE32-E72D297353CC}">
              <c16:uniqueId val="{00000004-D174-4BA0-BC75-5FDD18B878D0}"/>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Selbständige'!$I$19</c:f>
          <c:strCache>
            <c:ptCount val="1"/>
            <c:pt idx="0">
              <c:v>Selbstständige je 1.000 Einwohner im erwerbsfähigen Alter (20-64 Jahre),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rgbClr val="0E2841"/>
              </a:solidFill>
            </a:ln>
            <a:effectLst/>
          </c:spPr>
          <c:invertIfNegative val="0"/>
          <c:cat>
            <c:strRef>
              <c:f>'Abb Selbständige'!$J$1:$Y$1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Selbständige'!$J$20:$N$20</c:f>
              <c:numCache>
                <c:formatCode>General</c:formatCode>
                <c:ptCount val="5"/>
                <c:pt idx="0">
                  <c:v>80.451305294555368</c:v>
                </c:pt>
                <c:pt idx="1">
                  <c:v>78.17607408433318</c:v>
                </c:pt>
                <c:pt idx="2">
                  <c:v>79.747079655887759</c:v>
                </c:pt>
                <c:pt idx="3">
                  <c:v>63.16547648085816</c:v>
                </c:pt>
                <c:pt idx="4">
                  <c:v>76.272027444420715</c:v>
                </c:pt>
              </c:numCache>
            </c:numRef>
          </c:val>
          <c:extLst>
            <c:ext xmlns:c16="http://schemas.microsoft.com/office/drawing/2014/chart" uri="{C3380CC4-5D6E-409C-BE32-E72D297353CC}">
              <c16:uniqueId val="{00000000-F8C6-45AB-ABEF-E29F21AF0AE4}"/>
            </c:ext>
          </c:extLst>
        </c:ser>
        <c:ser>
          <c:idx val="3"/>
          <c:order val="3"/>
          <c:spPr>
            <a:solidFill>
              <a:srgbClr val="156082"/>
            </a:solidFill>
            <a:ln>
              <a:solidFill>
                <a:srgbClr val="0E2841"/>
              </a:solidFill>
            </a:ln>
            <a:effectLst/>
          </c:spPr>
          <c:invertIfNegative val="0"/>
          <c:cat>
            <c:strRef>
              <c:f>'Abb Selbständige'!$J$1:$Y$1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Selbständige'!$J$22:$Y$22</c:f>
              <c:numCache>
                <c:formatCode>General</c:formatCode>
                <c:ptCount val="16"/>
                <c:pt idx="6">
                  <c:v>75.433386875838082</c:v>
                </c:pt>
                <c:pt idx="7">
                  <c:v>86.587913873167608</c:v>
                </c:pt>
                <c:pt idx="8">
                  <c:v>62.70296012686746</c:v>
                </c:pt>
                <c:pt idx="9">
                  <c:v>87.682137006772081</c:v>
                </c:pt>
                <c:pt idx="10">
                  <c:v>77.527332265286319</c:v>
                </c:pt>
                <c:pt idx="11">
                  <c:v>72.575892654233002</c:v>
                </c:pt>
                <c:pt idx="12">
                  <c:v>70.612423251482255</c:v>
                </c:pt>
                <c:pt idx="13">
                  <c:v>73.107907474046954</c:v>
                </c:pt>
                <c:pt idx="14">
                  <c:v>66.475311099119708</c:v>
                </c:pt>
                <c:pt idx="15">
                  <c:v>84.62353273569002</c:v>
                </c:pt>
              </c:numCache>
            </c:numRef>
          </c:val>
          <c:extLst>
            <c:ext xmlns:c16="http://schemas.microsoft.com/office/drawing/2014/chart" uri="{C3380CC4-5D6E-409C-BE32-E72D297353CC}">
              <c16:uniqueId val="{00000001-F8C6-45AB-ABEF-E29F21AF0AE4}"/>
            </c:ext>
          </c:extLst>
        </c:ser>
        <c:ser>
          <c:idx val="4"/>
          <c:order val="4"/>
          <c:spPr>
            <a:pattFill prst="wdUpDiag">
              <a:fgClr>
                <a:srgbClr val="FFC000"/>
              </a:fgClr>
              <a:bgClr>
                <a:srgbClr val="156082"/>
              </a:bgClr>
            </a:pattFill>
            <a:ln>
              <a:solidFill>
                <a:srgbClr val="0E2841"/>
              </a:solidFill>
            </a:ln>
            <a:effectLst/>
          </c:spPr>
          <c:invertIfNegative val="0"/>
          <c:cat>
            <c:strRef>
              <c:f>'Abb Selbständige'!$J$1:$Y$1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Selbständige'!$J$21:$O$21</c:f>
              <c:numCache>
                <c:formatCode>General</c:formatCode>
                <c:ptCount val="6"/>
                <c:pt idx="5">
                  <c:v>92.382766457280184</c:v>
                </c:pt>
              </c:numCache>
            </c:numRef>
          </c:val>
          <c:extLst>
            <c:ext xmlns:c16="http://schemas.microsoft.com/office/drawing/2014/chart" uri="{C3380CC4-5D6E-409C-BE32-E72D297353CC}">
              <c16:uniqueId val="{00000002-F8C6-45AB-ABEF-E29F21AF0AE4}"/>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Selbständige'!$J$23:$O$23</c:f>
              <c:numCache>
                <c:formatCode>General</c:formatCode>
                <c:ptCount val="6"/>
                <c:pt idx="0">
                  <c:v>80.312542241899607</c:v>
                </c:pt>
                <c:pt idx="1">
                  <c:v>80.312542241899607</c:v>
                </c:pt>
                <c:pt idx="2">
                  <c:v>80.312542241899607</c:v>
                </c:pt>
                <c:pt idx="3">
                  <c:v>80.312542241899607</c:v>
                </c:pt>
                <c:pt idx="4">
                  <c:v>80.312542241899607</c:v>
                </c:pt>
                <c:pt idx="5">
                  <c:v>80.312542241899607</c:v>
                </c:pt>
              </c:numCache>
            </c:numRef>
          </c:val>
          <c:smooth val="0"/>
          <c:extLst>
            <c:ext xmlns:c16="http://schemas.microsoft.com/office/drawing/2014/chart" uri="{C3380CC4-5D6E-409C-BE32-E72D297353CC}">
              <c16:uniqueId val="{00000003-F8C6-45AB-ABEF-E29F21AF0AE4}"/>
            </c:ext>
          </c:extLst>
        </c:ser>
        <c:ser>
          <c:idx val="2"/>
          <c:order val="2"/>
          <c:tx>
            <c:v>Durchschnitt West</c:v>
          </c:tx>
          <c:spPr>
            <a:ln w="15875" cap="rnd">
              <a:solidFill>
                <a:srgbClr val="0E2841">
                  <a:lumMod val="75000"/>
                  <a:lumOff val="25000"/>
                </a:srgbClr>
              </a:solidFill>
              <a:round/>
            </a:ln>
            <a:effectLst/>
          </c:spPr>
          <c:marker>
            <c:symbol val="none"/>
          </c:marker>
          <c:val>
            <c:numRef>
              <c:f>'Abb Selbständige'!$J$24:$Y$24</c:f>
              <c:numCache>
                <c:formatCode>General</c:formatCode>
                <c:ptCount val="16"/>
                <c:pt idx="6">
                  <c:v>76.582950612238491</c:v>
                </c:pt>
                <c:pt idx="7">
                  <c:v>76.582950612238491</c:v>
                </c:pt>
                <c:pt idx="8">
                  <c:v>76.582950612238491</c:v>
                </c:pt>
                <c:pt idx="9">
                  <c:v>76.582950612238491</c:v>
                </c:pt>
                <c:pt idx="10">
                  <c:v>76.582950612238491</c:v>
                </c:pt>
                <c:pt idx="11">
                  <c:v>76.582950612238491</c:v>
                </c:pt>
                <c:pt idx="12">
                  <c:v>76.582950612238491</c:v>
                </c:pt>
                <c:pt idx="13">
                  <c:v>76.582950612238491</c:v>
                </c:pt>
                <c:pt idx="14">
                  <c:v>76.582950612238491</c:v>
                </c:pt>
                <c:pt idx="15">
                  <c:v>76.582950612238491</c:v>
                </c:pt>
              </c:numCache>
            </c:numRef>
          </c:val>
          <c:smooth val="0"/>
          <c:extLst>
            <c:ext xmlns:c16="http://schemas.microsoft.com/office/drawing/2014/chart" uri="{C3380CC4-5D6E-409C-BE32-E72D297353CC}">
              <c16:uniqueId val="{00000004-F8C6-45AB-ABEF-E29F21AF0AE4}"/>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Selbständige'!$I$27</c:f>
          <c:strCache>
            <c:ptCount val="1"/>
            <c:pt idx="0">
              <c:v>Betriebsüberschuss/Selbständigeneinkommen pro Selbständigen, Westdeutschland ohne Berlin=100, </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2"/>
              </a:solidFill>
            </a:ln>
            <a:effectLst/>
          </c:spPr>
          <c:invertIfNegative val="0"/>
          <c:cat>
            <c:strRef>
              <c:f>'Abb Selbständige'!$J$1:$Y$1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Selbständige'!$J$28:$N$28</c:f>
              <c:numCache>
                <c:formatCode>General</c:formatCode>
                <c:ptCount val="5"/>
                <c:pt idx="0">
                  <c:v>78.332415197417419</c:v>
                </c:pt>
                <c:pt idx="1">
                  <c:v>109.90089128957767</c:v>
                </c:pt>
                <c:pt idx="2">
                  <c:v>72.701120235794988</c:v>
                </c:pt>
                <c:pt idx="3">
                  <c:v>106.93876667457427</c:v>
                </c:pt>
                <c:pt idx="4">
                  <c:v>80.882921518206246</c:v>
                </c:pt>
              </c:numCache>
            </c:numRef>
          </c:val>
          <c:extLst>
            <c:ext xmlns:c16="http://schemas.microsoft.com/office/drawing/2014/chart" uri="{C3380CC4-5D6E-409C-BE32-E72D297353CC}">
              <c16:uniqueId val="{00000000-EF66-446F-BF0C-2F8D53CE11B6}"/>
            </c:ext>
          </c:extLst>
        </c:ser>
        <c:ser>
          <c:idx val="3"/>
          <c:order val="3"/>
          <c:spPr>
            <a:solidFill>
              <a:srgbClr val="156082"/>
            </a:solidFill>
            <a:ln w="15875">
              <a:solidFill>
                <a:sysClr val="windowText" lastClr="000000"/>
              </a:solidFill>
            </a:ln>
            <a:effectLst/>
          </c:spPr>
          <c:invertIfNegative val="0"/>
          <c:cat>
            <c:strRef>
              <c:f>'Abb Selbständige'!$J$1:$Y$1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Selbständige'!$J$30:$Y$30</c:f>
              <c:numCache>
                <c:formatCode>General</c:formatCode>
                <c:ptCount val="16"/>
                <c:pt idx="6">
                  <c:v>103.62969088721168</c:v>
                </c:pt>
                <c:pt idx="7">
                  <c:v>101.67847113607986</c:v>
                </c:pt>
                <c:pt idx="8">
                  <c:v>98.411400949099189</c:v>
                </c:pt>
                <c:pt idx="9">
                  <c:v>97.307416966572646</c:v>
                </c:pt>
                <c:pt idx="10">
                  <c:v>89.720346362197802</c:v>
                </c:pt>
                <c:pt idx="11">
                  <c:v>108.96225884122425</c:v>
                </c:pt>
                <c:pt idx="12">
                  <c:v>97.997697143522061</c:v>
                </c:pt>
                <c:pt idx="13">
                  <c:v>92.309376751562368</c:v>
                </c:pt>
                <c:pt idx="14">
                  <c:v>81.600799731315604</c:v>
                </c:pt>
                <c:pt idx="15">
                  <c:v>105.93651573283563</c:v>
                </c:pt>
              </c:numCache>
            </c:numRef>
          </c:val>
          <c:extLst>
            <c:ext xmlns:c16="http://schemas.microsoft.com/office/drawing/2014/chart" uri="{C3380CC4-5D6E-409C-BE32-E72D297353CC}">
              <c16:uniqueId val="{00000001-EF66-446F-BF0C-2F8D53CE11B6}"/>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cat>
            <c:strRef>
              <c:f>'Abb Selbständige'!$J$1:$Y$1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Selbständige'!$J$29:$O$29</c:f>
              <c:numCache>
                <c:formatCode>General</c:formatCode>
                <c:ptCount val="6"/>
                <c:pt idx="5">
                  <c:v>65.515458152263491</c:v>
                </c:pt>
              </c:numCache>
            </c:numRef>
          </c:val>
          <c:extLst>
            <c:ext xmlns:c16="http://schemas.microsoft.com/office/drawing/2014/chart" uri="{C3380CC4-5D6E-409C-BE32-E72D297353CC}">
              <c16:uniqueId val="{00000002-EF66-446F-BF0C-2F8D53CE11B6}"/>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Selbständige'!$J$31:$O$31</c:f>
              <c:numCache>
                <c:formatCode>General</c:formatCode>
                <c:ptCount val="6"/>
                <c:pt idx="0">
                  <c:v>79.419972719532097</c:v>
                </c:pt>
                <c:pt idx="1">
                  <c:v>79.419972719532097</c:v>
                </c:pt>
                <c:pt idx="2">
                  <c:v>79.419972719532097</c:v>
                </c:pt>
                <c:pt idx="3">
                  <c:v>79.419972719532097</c:v>
                </c:pt>
                <c:pt idx="4">
                  <c:v>79.419972719532097</c:v>
                </c:pt>
                <c:pt idx="5">
                  <c:v>79.419972719532097</c:v>
                </c:pt>
              </c:numCache>
            </c:numRef>
          </c:val>
          <c:smooth val="0"/>
          <c:extLst>
            <c:ext xmlns:c16="http://schemas.microsoft.com/office/drawing/2014/chart" uri="{C3380CC4-5D6E-409C-BE32-E72D297353CC}">
              <c16:uniqueId val="{00000003-EF66-446F-BF0C-2F8D53CE11B6}"/>
            </c:ext>
          </c:extLst>
        </c:ser>
        <c:ser>
          <c:idx val="2"/>
          <c:order val="2"/>
          <c:tx>
            <c:v>Durchschnitt West</c:v>
          </c:tx>
          <c:spPr>
            <a:ln w="15875" cap="rnd">
              <a:solidFill>
                <a:srgbClr val="0E2841">
                  <a:lumMod val="75000"/>
                  <a:lumOff val="25000"/>
                </a:srgbClr>
              </a:solidFill>
              <a:round/>
            </a:ln>
            <a:effectLst/>
          </c:spPr>
          <c:marker>
            <c:symbol val="none"/>
          </c:marker>
          <c:val>
            <c:numRef>
              <c:f>'Abb Selbständige'!$J$32:$Y$32</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EF66-446F-BF0C-2F8D53CE11B6}"/>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Industrie'!$I$3</c:f>
          <c:strCache>
            <c:ptCount val="1"/>
            <c:pt idx="0">
              <c:v>Industrie: Beschäftigte je Betrieb ,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Industrie'!$J$1:$Y$1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Industrie'!$J$4:$N$4</c:f>
              <c:numCache>
                <c:formatCode>General</c:formatCode>
                <c:ptCount val="5"/>
                <c:pt idx="0">
                  <c:v>88.20930232558139</c:v>
                </c:pt>
                <c:pt idx="1">
                  <c:v>77.600502512562812</c:v>
                </c:pt>
                <c:pt idx="2">
                  <c:v>94.82573994013967</c:v>
                </c:pt>
                <c:pt idx="3">
                  <c:v>93.439218523878438</c:v>
                </c:pt>
                <c:pt idx="4">
                  <c:v>103.39536302623551</c:v>
                </c:pt>
              </c:numCache>
            </c:numRef>
          </c:val>
          <c:extLst>
            <c:ext xmlns:c16="http://schemas.microsoft.com/office/drawing/2014/chart" uri="{C3380CC4-5D6E-409C-BE32-E72D297353CC}">
              <c16:uniqueId val="{00000000-BF71-41A9-B3BF-6DBE7C765FFF}"/>
            </c:ext>
          </c:extLst>
        </c:ser>
        <c:ser>
          <c:idx val="3"/>
          <c:order val="3"/>
          <c:spPr>
            <a:solidFill>
              <a:schemeClr val="accent1"/>
            </a:solidFill>
            <a:ln>
              <a:solidFill>
                <a:sysClr val="windowText" lastClr="000000"/>
              </a:solidFill>
            </a:ln>
            <a:effectLst/>
          </c:spPr>
          <c:invertIfNegative val="0"/>
          <c:cat>
            <c:strRef>
              <c:f>'Abb Industrie'!$J$1:$Y$1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Industrie'!$J$6:$Y$6</c:f>
              <c:numCache>
                <c:formatCode>General</c:formatCode>
                <c:ptCount val="16"/>
                <c:pt idx="6">
                  <c:v>153.85554903112154</c:v>
                </c:pt>
                <c:pt idx="7">
                  <c:v>164.27360475188715</c:v>
                </c:pt>
                <c:pt idx="8">
                  <c:v>167.12068965517241</c:v>
                </c:pt>
                <c:pt idx="9">
                  <c:v>209.93318485523386</c:v>
                </c:pt>
                <c:pt idx="10">
                  <c:v>147.19503816793892</c:v>
                </c:pt>
                <c:pt idx="11">
                  <c:v>149.39984247834076</c:v>
                </c:pt>
                <c:pt idx="12">
                  <c:v>118.37080488508511</c:v>
                </c:pt>
                <c:pt idx="13">
                  <c:v>135.03184713375796</c:v>
                </c:pt>
                <c:pt idx="14">
                  <c:v>195.37990196078431</c:v>
                </c:pt>
                <c:pt idx="15">
                  <c:v>103.14264036418817</c:v>
                </c:pt>
              </c:numCache>
            </c:numRef>
          </c:val>
          <c:extLst>
            <c:ext xmlns:c16="http://schemas.microsoft.com/office/drawing/2014/chart" uri="{C3380CC4-5D6E-409C-BE32-E72D297353CC}">
              <c16:uniqueId val="{00000001-BF71-41A9-B3BF-6DBE7C765FFF}"/>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3-BF71-41A9-B3BF-6DBE7C765FFF}"/>
              </c:ext>
            </c:extLst>
          </c:dPt>
          <c:cat>
            <c:strRef>
              <c:f>'Abb Industrie'!$J$1:$Y$1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Industrie'!$J$5:$O$5</c:f>
              <c:numCache>
                <c:formatCode>General</c:formatCode>
                <c:ptCount val="6"/>
                <c:pt idx="5">
                  <c:v>113.18617021276596</c:v>
                </c:pt>
              </c:numCache>
            </c:numRef>
          </c:val>
          <c:extLst>
            <c:ext xmlns:c16="http://schemas.microsoft.com/office/drawing/2014/chart" uri="{C3380CC4-5D6E-409C-BE32-E72D297353CC}">
              <c16:uniqueId val="{00000004-BF71-41A9-B3BF-6DBE7C765FFF}"/>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Industrie'!$J$7:$O$7</c:f>
              <c:numCache>
                <c:formatCode>General</c:formatCode>
                <c:ptCount val="6"/>
                <c:pt idx="0">
                  <c:v>95.310820045558089</c:v>
                </c:pt>
                <c:pt idx="1">
                  <c:v>95.310820045558089</c:v>
                </c:pt>
                <c:pt idx="2">
                  <c:v>95.310820045558089</c:v>
                </c:pt>
                <c:pt idx="3">
                  <c:v>95.310820045558089</c:v>
                </c:pt>
                <c:pt idx="4">
                  <c:v>95.310820045558089</c:v>
                </c:pt>
                <c:pt idx="5">
                  <c:v>95.310820045558089</c:v>
                </c:pt>
              </c:numCache>
            </c:numRef>
          </c:val>
          <c:smooth val="0"/>
          <c:extLst>
            <c:ext xmlns:c16="http://schemas.microsoft.com/office/drawing/2014/chart" uri="{C3380CC4-5D6E-409C-BE32-E72D297353CC}">
              <c16:uniqueId val="{00000005-BF71-41A9-B3BF-6DBE7C765FFF}"/>
            </c:ext>
          </c:extLst>
        </c:ser>
        <c:ser>
          <c:idx val="2"/>
          <c:order val="2"/>
          <c:tx>
            <c:v>Durchschnitt West</c:v>
          </c:tx>
          <c:spPr>
            <a:ln w="15875" cap="rnd">
              <a:solidFill>
                <a:schemeClr val="tx2">
                  <a:lumMod val="75000"/>
                  <a:lumOff val="25000"/>
                </a:schemeClr>
              </a:solidFill>
              <a:round/>
            </a:ln>
            <a:effectLst/>
          </c:spPr>
          <c:marker>
            <c:symbol val="none"/>
          </c:marker>
          <c:val>
            <c:numRef>
              <c:f>'Abb Industrie'!$J$8:$Y$8</c:f>
              <c:numCache>
                <c:formatCode>General</c:formatCode>
                <c:ptCount val="16"/>
                <c:pt idx="6">
                  <c:v>143.8393677632788</c:v>
                </c:pt>
                <c:pt idx="7">
                  <c:v>143.8393677632788</c:v>
                </c:pt>
                <c:pt idx="8">
                  <c:v>143.8393677632788</c:v>
                </c:pt>
                <c:pt idx="9">
                  <c:v>143.8393677632788</c:v>
                </c:pt>
                <c:pt idx="10">
                  <c:v>143.8393677632788</c:v>
                </c:pt>
                <c:pt idx="11">
                  <c:v>143.8393677632788</c:v>
                </c:pt>
                <c:pt idx="12">
                  <c:v>143.8393677632788</c:v>
                </c:pt>
                <c:pt idx="13">
                  <c:v>143.8393677632788</c:v>
                </c:pt>
                <c:pt idx="14">
                  <c:v>143.8393677632788</c:v>
                </c:pt>
                <c:pt idx="15">
                  <c:v>143.8393677632788</c:v>
                </c:pt>
              </c:numCache>
            </c:numRef>
          </c:val>
          <c:smooth val="0"/>
          <c:extLst>
            <c:ext xmlns:c16="http://schemas.microsoft.com/office/drawing/2014/chart" uri="{C3380CC4-5D6E-409C-BE32-E72D297353CC}">
              <c16:uniqueId val="{00000006-BF71-41A9-B3BF-6DBE7C765FFF}"/>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Industrie'!$I$11</c:f>
          <c:strCache>
            <c:ptCount val="1"/>
            <c:pt idx="0">
              <c:v>Industrie: Umsatz je Betrieb (Tsd. Euro),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1"/>
              </a:solidFill>
            </a:ln>
            <a:effectLst/>
          </c:spPr>
          <c:invertIfNegative val="0"/>
          <c:cat>
            <c:strRef>
              <c:f>'Abb Industrie'!$J$1:$Y$1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Industrie'!$J$12:$N$12</c:f>
              <c:numCache>
                <c:formatCode>General</c:formatCode>
                <c:ptCount val="5"/>
                <c:pt idx="0">
                  <c:v>34229.45930232558</c:v>
                </c:pt>
                <c:pt idx="1">
                  <c:v>26368.345477386934</c:v>
                </c:pt>
                <c:pt idx="2">
                  <c:v>28550.07083471899</c:v>
                </c:pt>
                <c:pt idx="3">
                  <c:v>38325.816208393633</c:v>
                </c:pt>
                <c:pt idx="4">
                  <c:v>25724.445393532642</c:v>
                </c:pt>
              </c:numCache>
            </c:numRef>
          </c:val>
          <c:extLst>
            <c:ext xmlns:c16="http://schemas.microsoft.com/office/drawing/2014/chart" uri="{C3380CC4-5D6E-409C-BE32-E72D297353CC}">
              <c16:uniqueId val="{00000000-D514-496B-8DCC-B4D826E9B285}"/>
            </c:ext>
          </c:extLst>
        </c:ser>
        <c:ser>
          <c:idx val="3"/>
          <c:order val="3"/>
          <c:spPr>
            <a:solidFill>
              <a:schemeClr val="accent1"/>
            </a:solidFill>
            <a:ln>
              <a:solidFill>
                <a:schemeClr val="tx1"/>
              </a:solidFill>
            </a:ln>
            <a:effectLst/>
          </c:spPr>
          <c:invertIfNegative val="0"/>
          <c:cat>
            <c:strRef>
              <c:f>'Abb Industrie'!$J$1:$Y$1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Industrie'!$J$14:$Y$14</c:f>
              <c:numCache>
                <c:formatCode>General</c:formatCode>
                <c:ptCount val="16"/>
                <c:pt idx="6">
                  <c:v>52592.187081620672</c:v>
                </c:pt>
                <c:pt idx="7">
                  <c:v>62193.132285608219</c:v>
                </c:pt>
                <c:pt idx="8">
                  <c:v>130688.82068965517</c:v>
                </c:pt>
                <c:pt idx="9">
                  <c:v>281620.56124721601</c:v>
                </c:pt>
                <c:pt idx="10">
                  <c:v>51695.910687022901</c:v>
                </c:pt>
                <c:pt idx="11">
                  <c:v>65054.660278288262</c:v>
                </c:pt>
                <c:pt idx="12">
                  <c:v>38656.533320511589</c:v>
                </c:pt>
                <c:pt idx="13">
                  <c:v>50919.547770700636</c:v>
                </c:pt>
                <c:pt idx="14">
                  <c:v>73727.286764705888</c:v>
                </c:pt>
                <c:pt idx="15">
                  <c:v>35182.833839150226</c:v>
                </c:pt>
              </c:numCache>
            </c:numRef>
          </c:val>
          <c:extLst>
            <c:ext xmlns:c16="http://schemas.microsoft.com/office/drawing/2014/chart" uri="{C3380CC4-5D6E-409C-BE32-E72D297353CC}">
              <c16:uniqueId val="{00000001-D514-496B-8DCC-B4D826E9B285}"/>
            </c:ext>
          </c:extLst>
        </c:ser>
        <c:ser>
          <c:idx val="4"/>
          <c:order val="4"/>
          <c:spPr>
            <a:pattFill prst="wdUpDiag">
              <a:fgClr>
                <a:srgbClr val="FFC000"/>
              </a:fgClr>
              <a:bgClr>
                <a:schemeClr val="accent1"/>
              </a:bgClr>
            </a:pattFill>
            <a:ln>
              <a:solidFill>
                <a:schemeClr val="tx1"/>
              </a:solidFill>
            </a:ln>
            <a:effectLst/>
          </c:spPr>
          <c:invertIfNegative val="0"/>
          <c:cat>
            <c:strRef>
              <c:f>'Abb Industrie'!$J$1:$Y$1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Industrie'!$J$13:$O$13</c:f>
              <c:numCache>
                <c:formatCode>General</c:formatCode>
                <c:ptCount val="6"/>
                <c:pt idx="5">
                  <c:v>49234.952127659577</c:v>
                </c:pt>
              </c:numCache>
            </c:numRef>
          </c:val>
          <c:extLst>
            <c:ext xmlns:c16="http://schemas.microsoft.com/office/drawing/2014/chart" uri="{C3380CC4-5D6E-409C-BE32-E72D297353CC}">
              <c16:uniqueId val="{00000002-D514-496B-8DCC-B4D826E9B285}"/>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Industrie'!$J$15:$O$15</c:f>
              <c:numCache>
                <c:formatCode>General</c:formatCode>
                <c:ptCount val="6"/>
                <c:pt idx="0">
                  <c:v>31913.993507972664</c:v>
                </c:pt>
                <c:pt idx="1">
                  <c:v>31913.993507972664</c:v>
                </c:pt>
                <c:pt idx="2">
                  <c:v>31913.993507972664</c:v>
                </c:pt>
                <c:pt idx="3">
                  <c:v>31913.993507972664</c:v>
                </c:pt>
                <c:pt idx="4">
                  <c:v>31913.993507972664</c:v>
                </c:pt>
                <c:pt idx="5">
                  <c:v>31913.993507972664</c:v>
                </c:pt>
              </c:numCache>
            </c:numRef>
          </c:val>
          <c:smooth val="0"/>
          <c:extLst>
            <c:ext xmlns:c16="http://schemas.microsoft.com/office/drawing/2014/chart" uri="{C3380CC4-5D6E-409C-BE32-E72D297353CC}">
              <c16:uniqueId val="{00000003-D514-496B-8DCC-B4D826E9B285}"/>
            </c:ext>
          </c:extLst>
        </c:ser>
        <c:ser>
          <c:idx val="2"/>
          <c:order val="2"/>
          <c:tx>
            <c:v>Durchschnitt West</c:v>
          </c:tx>
          <c:spPr>
            <a:ln w="15875" cap="rnd">
              <a:solidFill>
                <a:schemeClr val="tx2">
                  <a:lumMod val="75000"/>
                  <a:lumOff val="25000"/>
                </a:schemeClr>
              </a:solidFill>
              <a:round/>
            </a:ln>
            <a:effectLst/>
          </c:spPr>
          <c:marker>
            <c:symbol val="none"/>
          </c:marker>
          <c:val>
            <c:numRef>
              <c:f>'Abb Industrie'!$J$16:$Y$16</c:f>
              <c:numCache>
                <c:formatCode>General</c:formatCode>
                <c:ptCount val="16"/>
                <c:pt idx="6">
                  <c:v>54831.076640323467</c:v>
                </c:pt>
                <c:pt idx="7">
                  <c:v>54831.076640323467</c:v>
                </c:pt>
                <c:pt idx="8">
                  <c:v>54831.076640323467</c:v>
                </c:pt>
                <c:pt idx="9">
                  <c:v>54831.076640323467</c:v>
                </c:pt>
                <c:pt idx="10">
                  <c:v>54831.076640323467</c:v>
                </c:pt>
                <c:pt idx="11">
                  <c:v>54831.076640323467</c:v>
                </c:pt>
                <c:pt idx="12">
                  <c:v>54831.076640323467</c:v>
                </c:pt>
                <c:pt idx="13">
                  <c:v>54831.076640323467</c:v>
                </c:pt>
                <c:pt idx="14">
                  <c:v>54831.076640323467</c:v>
                </c:pt>
                <c:pt idx="15">
                  <c:v>54831.076640323467</c:v>
                </c:pt>
              </c:numCache>
            </c:numRef>
          </c:val>
          <c:smooth val="0"/>
          <c:extLst>
            <c:ext xmlns:c16="http://schemas.microsoft.com/office/drawing/2014/chart" uri="{C3380CC4-5D6E-409C-BE32-E72D297353CC}">
              <c16:uniqueId val="{00000004-D514-496B-8DCC-B4D826E9B285}"/>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Industrie'!$I$19</c:f>
          <c:strCache>
            <c:ptCount val="1"/>
            <c:pt idx="0">
              <c:v>Industrie: Umsatz je Beschäftigten (Tsd. Euro),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rgbClr val="0E2841"/>
              </a:solidFill>
            </a:ln>
            <a:effectLst/>
          </c:spPr>
          <c:invertIfNegative val="0"/>
          <c:cat>
            <c:strRef>
              <c:f>'Abb Industrie'!$J$1:$Y$1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Industrie'!$J$20:$N$20</c:f>
              <c:numCache>
                <c:formatCode>General</c:formatCode>
                <c:ptCount val="5"/>
                <c:pt idx="0">
                  <c:v>388.04818085947801</c:v>
                </c:pt>
                <c:pt idx="1">
                  <c:v>339.79606605148132</c:v>
                </c:pt>
                <c:pt idx="2">
                  <c:v>301.07933618806135</c:v>
                </c:pt>
                <c:pt idx="3">
                  <c:v>410.16841550959089</c:v>
                </c:pt>
                <c:pt idx="4">
                  <c:v>248.79689611424189</c:v>
                </c:pt>
              </c:numCache>
            </c:numRef>
          </c:val>
          <c:extLst>
            <c:ext xmlns:c16="http://schemas.microsoft.com/office/drawing/2014/chart" uri="{C3380CC4-5D6E-409C-BE32-E72D297353CC}">
              <c16:uniqueId val="{00000000-4A89-4A88-92F0-438E788EE55F}"/>
            </c:ext>
          </c:extLst>
        </c:ser>
        <c:ser>
          <c:idx val="3"/>
          <c:order val="3"/>
          <c:spPr>
            <a:solidFill>
              <a:srgbClr val="156082"/>
            </a:solidFill>
            <a:ln>
              <a:solidFill>
                <a:srgbClr val="0E2841"/>
              </a:solidFill>
            </a:ln>
            <a:effectLst/>
          </c:spPr>
          <c:invertIfNegative val="0"/>
          <c:cat>
            <c:strRef>
              <c:f>'Abb Industrie'!$J$1:$Y$1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Industrie'!$J$22:$Y$22</c:f>
              <c:numCache>
                <c:formatCode>General</c:formatCode>
                <c:ptCount val="16"/>
                <c:pt idx="6">
                  <c:v>341.82834101734244</c:v>
                </c:pt>
                <c:pt idx="7">
                  <c:v>378.59479847381721</c:v>
                </c:pt>
                <c:pt idx="8">
                  <c:v>782.00264108119256</c:v>
                </c:pt>
                <c:pt idx="9">
                  <c:v>1341.4771058773606</c:v>
                </c:pt>
                <c:pt idx="10">
                  <c:v>351.20688394429158</c:v>
                </c:pt>
                <c:pt idx="11">
                  <c:v>435.4399522725036</c:v>
                </c:pt>
                <c:pt idx="12">
                  <c:v>326.57151700573058</c:v>
                </c:pt>
                <c:pt idx="13">
                  <c:v>377.09287735849057</c:v>
                </c:pt>
                <c:pt idx="14">
                  <c:v>377.35348428777519</c:v>
                </c:pt>
                <c:pt idx="15">
                  <c:v>341.10852422356595</c:v>
                </c:pt>
              </c:numCache>
            </c:numRef>
          </c:val>
          <c:extLst>
            <c:ext xmlns:c16="http://schemas.microsoft.com/office/drawing/2014/chart" uri="{C3380CC4-5D6E-409C-BE32-E72D297353CC}">
              <c16:uniqueId val="{00000001-4A89-4A88-92F0-438E788EE55F}"/>
            </c:ext>
          </c:extLst>
        </c:ser>
        <c:ser>
          <c:idx val="4"/>
          <c:order val="4"/>
          <c:spPr>
            <a:pattFill prst="wdUpDiag">
              <a:fgClr>
                <a:srgbClr val="FFC000"/>
              </a:fgClr>
              <a:bgClr>
                <a:srgbClr val="156082"/>
              </a:bgClr>
            </a:pattFill>
            <a:ln>
              <a:solidFill>
                <a:srgbClr val="0E2841"/>
              </a:solidFill>
            </a:ln>
            <a:effectLst/>
          </c:spPr>
          <c:invertIfNegative val="0"/>
          <c:cat>
            <c:strRef>
              <c:f>'Abb Industrie'!$J$1:$Y$1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Industrie'!$J$21:$O$21</c:f>
              <c:numCache>
                <c:formatCode>General</c:formatCode>
                <c:ptCount val="6"/>
                <c:pt idx="5">
                  <c:v>434.99088303021756</c:v>
                </c:pt>
              </c:numCache>
            </c:numRef>
          </c:val>
          <c:extLst>
            <c:ext xmlns:c16="http://schemas.microsoft.com/office/drawing/2014/chart" uri="{C3380CC4-5D6E-409C-BE32-E72D297353CC}">
              <c16:uniqueId val="{00000002-4A89-4A88-92F0-438E788EE55F}"/>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Selbständige'!$J$23:$O$23</c:f>
              <c:numCache>
                <c:formatCode>General</c:formatCode>
                <c:ptCount val="6"/>
                <c:pt idx="0">
                  <c:v>80.312542241899607</c:v>
                </c:pt>
                <c:pt idx="1">
                  <c:v>80.312542241899607</c:v>
                </c:pt>
                <c:pt idx="2">
                  <c:v>80.312542241899607</c:v>
                </c:pt>
                <c:pt idx="3">
                  <c:v>80.312542241899607</c:v>
                </c:pt>
                <c:pt idx="4">
                  <c:v>80.312542241899607</c:v>
                </c:pt>
                <c:pt idx="5">
                  <c:v>80.312542241899607</c:v>
                </c:pt>
              </c:numCache>
            </c:numRef>
          </c:val>
          <c:smooth val="0"/>
          <c:extLst>
            <c:ext xmlns:c16="http://schemas.microsoft.com/office/drawing/2014/chart" uri="{C3380CC4-5D6E-409C-BE32-E72D297353CC}">
              <c16:uniqueId val="{00000003-4A89-4A88-92F0-438E788EE55F}"/>
            </c:ext>
          </c:extLst>
        </c:ser>
        <c:ser>
          <c:idx val="2"/>
          <c:order val="2"/>
          <c:tx>
            <c:v>Durchschnitt West</c:v>
          </c:tx>
          <c:spPr>
            <a:ln w="15875" cap="rnd">
              <a:solidFill>
                <a:srgbClr val="0E2841">
                  <a:lumMod val="75000"/>
                  <a:lumOff val="25000"/>
                </a:srgbClr>
              </a:solidFill>
              <a:round/>
            </a:ln>
            <a:effectLst/>
          </c:spPr>
          <c:marker>
            <c:symbol val="none"/>
          </c:marker>
          <c:val>
            <c:numRef>
              <c:f>'Abb Industrie'!$J$24:$Y$24</c:f>
              <c:numCache>
                <c:formatCode>General</c:formatCode>
                <c:ptCount val="16"/>
                <c:pt idx="6">
                  <c:v>381.19659098168995</c:v>
                </c:pt>
                <c:pt idx="7">
                  <c:v>381.19659098168995</c:v>
                </c:pt>
                <c:pt idx="8">
                  <c:v>381.19659098168995</c:v>
                </c:pt>
                <c:pt idx="9">
                  <c:v>381.19659098168995</c:v>
                </c:pt>
                <c:pt idx="10">
                  <c:v>381.19659098168995</c:v>
                </c:pt>
                <c:pt idx="11">
                  <c:v>381.19659098168995</c:v>
                </c:pt>
                <c:pt idx="12">
                  <c:v>381.19659098168995</c:v>
                </c:pt>
                <c:pt idx="13">
                  <c:v>381.19659098168995</c:v>
                </c:pt>
                <c:pt idx="14">
                  <c:v>381.19659098168995</c:v>
                </c:pt>
                <c:pt idx="15">
                  <c:v>381.19659098168995</c:v>
                </c:pt>
              </c:numCache>
            </c:numRef>
          </c:val>
          <c:smooth val="0"/>
          <c:extLst>
            <c:ext xmlns:c16="http://schemas.microsoft.com/office/drawing/2014/chart" uri="{C3380CC4-5D6E-409C-BE32-E72D297353CC}">
              <c16:uniqueId val="{00000004-4A89-4A88-92F0-438E788EE55F}"/>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Wirtschaftswachstum'!$I$3</c:f>
          <c:strCache>
            <c:ptCount val="1"/>
            <c:pt idx="0">
              <c:v>Veränderungsrate Bruttoinlandsprodukt (real), ø 2019-2024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Wirtschaftswachstum'!$J$4:$N$4</c:f>
              <c:numCache>
                <c:formatCode>General</c:formatCode>
                <c:ptCount val="5"/>
                <c:pt idx="0">
                  <c:v>-0.53911953686622383</c:v>
                </c:pt>
                <c:pt idx="1">
                  <c:v>0.13298691597563561</c:v>
                </c:pt>
                <c:pt idx="2">
                  <c:v>2.498553199055209E-2</c:v>
                </c:pt>
                <c:pt idx="3">
                  <c:v>-1.1148970734922585</c:v>
                </c:pt>
                <c:pt idx="4">
                  <c:v>-0.21521648147538031</c:v>
                </c:pt>
              </c:numCache>
            </c:numRef>
          </c:val>
          <c:extLst>
            <c:ext xmlns:c16="http://schemas.microsoft.com/office/drawing/2014/chart" uri="{C3380CC4-5D6E-409C-BE32-E72D297353CC}">
              <c16:uniqueId val="{00000000-6186-4476-A225-37F35409C098}"/>
            </c:ext>
          </c:extLst>
        </c:ser>
        <c:ser>
          <c:idx val="3"/>
          <c:order val="3"/>
          <c:spPr>
            <a:solidFill>
              <a:schemeClr val="accent1"/>
            </a:solidFill>
            <a:ln>
              <a:solidFill>
                <a:sysClr val="windowText" lastClr="000000"/>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Wirtschaftswachstum'!$J$6:$Y$6</c:f>
              <c:numCache>
                <c:formatCode>General</c:formatCode>
                <c:ptCount val="16"/>
                <c:pt idx="6">
                  <c:v>-0.39912369709999496</c:v>
                </c:pt>
                <c:pt idx="7">
                  <c:v>-0.95260366270001384</c:v>
                </c:pt>
                <c:pt idx="8">
                  <c:v>-1.0475977889999939</c:v>
                </c:pt>
                <c:pt idx="9">
                  <c:v>1.7238040545999809</c:v>
                </c:pt>
                <c:pt idx="10">
                  <c:v>0.61991894539998782</c:v>
                </c:pt>
                <c:pt idx="11">
                  <c:v>0.39486973850000595</c:v>
                </c:pt>
                <c:pt idx="12">
                  <c:v>-0.43666754090000381</c:v>
                </c:pt>
                <c:pt idx="13">
                  <c:v>-1.0905229484000216</c:v>
                </c:pt>
                <c:pt idx="14">
                  <c:v>-1.8554120775000058</c:v>
                </c:pt>
                <c:pt idx="15">
                  <c:v>1.173824809199985</c:v>
                </c:pt>
              </c:numCache>
            </c:numRef>
          </c:val>
          <c:extLst>
            <c:ext xmlns:c16="http://schemas.microsoft.com/office/drawing/2014/chart" uri="{C3380CC4-5D6E-409C-BE32-E72D297353CC}">
              <c16:uniqueId val="{00000001-6186-4476-A225-37F35409C098}"/>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3-6186-4476-A225-37F35409C098}"/>
              </c:ext>
            </c:extLst>
          </c:dPt>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Wirtschaftswachstum'!$J$5:$O$5</c:f>
              <c:numCache>
                <c:formatCode>General</c:formatCode>
                <c:ptCount val="6"/>
                <c:pt idx="5">
                  <c:v>0.78536448250000035</c:v>
                </c:pt>
              </c:numCache>
            </c:numRef>
          </c:val>
          <c:extLst>
            <c:ext xmlns:c16="http://schemas.microsoft.com/office/drawing/2014/chart" uri="{C3380CC4-5D6E-409C-BE32-E72D297353CC}">
              <c16:uniqueId val="{00000004-6186-4476-A225-37F35409C098}"/>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Wirtschaftswachstum'!$J$7:$O$7</c:f>
              <c:numCache>
                <c:formatCode>General</c:formatCode>
                <c:ptCount val="6"/>
                <c:pt idx="0">
                  <c:v>-0.10198178669999436</c:v>
                </c:pt>
                <c:pt idx="1">
                  <c:v>-0.10198178669999436</c:v>
                </c:pt>
                <c:pt idx="2">
                  <c:v>-0.10198178669999436</c:v>
                </c:pt>
                <c:pt idx="3">
                  <c:v>-0.10198178669999436</c:v>
                </c:pt>
                <c:pt idx="4">
                  <c:v>-0.10198178669999436</c:v>
                </c:pt>
                <c:pt idx="5">
                  <c:v>-0.10198178669999436</c:v>
                </c:pt>
              </c:numCache>
            </c:numRef>
          </c:val>
          <c:smooth val="0"/>
          <c:extLst>
            <c:ext xmlns:c16="http://schemas.microsoft.com/office/drawing/2014/chart" uri="{C3380CC4-5D6E-409C-BE32-E72D297353CC}">
              <c16:uniqueId val="{00000005-6186-4476-A225-37F35409C098}"/>
            </c:ext>
          </c:extLst>
        </c:ser>
        <c:ser>
          <c:idx val="2"/>
          <c:order val="2"/>
          <c:tx>
            <c:v>Durchschnitt West</c:v>
          </c:tx>
          <c:spPr>
            <a:ln w="15875" cap="rnd">
              <a:solidFill>
                <a:schemeClr val="tx2">
                  <a:lumMod val="75000"/>
                  <a:lumOff val="25000"/>
                </a:schemeClr>
              </a:solidFill>
              <a:round/>
            </a:ln>
            <a:effectLst/>
          </c:spPr>
          <c:marker>
            <c:symbol val="none"/>
          </c:marker>
          <c:val>
            <c:numRef>
              <c:f>'Abb Wirtschaftswachstum'!$J$8:$Y$8</c:f>
              <c:numCache>
                <c:formatCode>General</c:formatCode>
                <c:ptCount val="16"/>
                <c:pt idx="6">
                  <c:v>-0.25687758250001025</c:v>
                </c:pt>
                <c:pt idx="7">
                  <c:v>-0.25687758250001025</c:v>
                </c:pt>
                <c:pt idx="8">
                  <c:v>-0.25687758250001025</c:v>
                </c:pt>
                <c:pt idx="9">
                  <c:v>-0.25687758250001025</c:v>
                </c:pt>
                <c:pt idx="10">
                  <c:v>-0.25687758250001025</c:v>
                </c:pt>
                <c:pt idx="11">
                  <c:v>-0.25687758250001025</c:v>
                </c:pt>
                <c:pt idx="12">
                  <c:v>-0.25687758250001025</c:v>
                </c:pt>
                <c:pt idx="13">
                  <c:v>-0.25687758250001025</c:v>
                </c:pt>
                <c:pt idx="14">
                  <c:v>-0.25687758250001025</c:v>
                </c:pt>
                <c:pt idx="15">
                  <c:v>-0.25687758250001025</c:v>
                </c:pt>
              </c:numCache>
            </c:numRef>
          </c:val>
          <c:smooth val="0"/>
          <c:extLst>
            <c:ext xmlns:c16="http://schemas.microsoft.com/office/drawing/2014/chart" uri="{C3380CC4-5D6E-409C-BE32-E72D297353CC}">
              <c16:uniqueId val="{00000006-6186-4476-A225-37F35409C098}"/>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2"/>
          <c:min val="-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Industrie'!$I$27</c:f>
          <c:strCache>
            <c:ptCount val="1"/>
            <c:pt idx="0">
              <c:v>Industrie: Anteil Auslandsumsatz an Gesamtumsatz</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2"/>
              </a:solidFill>
            </a:ln>
            <a:effectLst/>
          </c:spPr>
          <c:invertIfNegative val="0"/>
          <c:cat>
            <c:strRef>
              <c:f>'Abb Industrie'!$J$1:$Y$1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Industrie'!$J$28:$N$28</c:f>
              <c:numCache>
                <c:formatCode>General</c:formatCode>
                <c:ptCount val="5"/>
                <c:pt idx="0">
                  <c:v>43.715884704139924</c:v>
                </c:pt>
                <c:pt idx="1">
                  <c:v>44.916950872312775</c:v>
                </c:pt>
                <c:pt idx="2">
                  <c:v>38.408899012689133</c:v>
                </c:pt>
                <c:pt idx="3">
                  <c:v>31.508878158287807</c:v>
                </c:pt>
                <c:pt idx="4">
                  <c:v>34.524680137732311</c:v>
                </c:pt>
              </c:numCache>
            </c:numRef>
          </c:val>
          <c:extLst>
            <c:ext xmlns:c16="http://schemas.microsoft.com/office/drawing/2014/chart" uri="{C3380CC4-5D6E-409C-BE32-E72D297353CC}">
              <c16:uniqueId val="{00000000-18DD-4101-8D11-D0CB7BB08F86}"/>
            </c:ext>
          </c:extLst>
        </c:ser>
        <c:ser>
          <c:idx val="3"/>
          <c:order val="3"/>
          <c:spPr>
            <a:solidFill>
              <a:srgbClr val="156082"/>
            </a:solidFill>
            <a:ln w="15875">
              <a:solidFill>
                <a:sysClr val="windowText" lastClr="000000"/>
              </a:solidFill>
            </a:ln>
            <a:effectLst/>
          </c:spPr>
          <c:invertIfNegative val="0"/>
          <c:cat>
            <c:strRef>
              <c:f>'Abb Industrie'!$J$1:$Y$1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Industrie'!$J$30:$Y$30</c:f>
              <c:numCache>
                <c:formatCode>General</c:formatCode>
                <c:ptCount val="16"/>
                <c:pt idx="6">
                  <c:v>58.349789873095538</c:v>
                </c:pt>
                <c:pt idx="7">
                  <c:v>58.097693740362757</c:v>
                </c:pt>
                <c:pt idx="8">
                  <c:v>64.454773035753959</c:v>
                </c:pt>
                <c:pt idx="9">
                  <c:v>25.842051356090245</c:v>
                </c:pt>
                <c:pt idx="10">
                  <c:v>53.727508501233501</c:v>
                </c:pt>
                <c:pt idx="11">
                  <c:v>46.642972661707532</c:v>
                </c:pt>
                <c:pt idx="12">
                  <c:v>45.01766328152673</c:v>
                </c:pt>
                <c:pt idx="13">
                  <c:v>52.999508600544779</c:v>
                </c:pt>
                <c:pt idx="14">
                  <c:v>50.475422257828626</c:v>
                </c:pt>
                <c:pt idx="15">
                  <c:v>38.926158011557874</c:v>
                </c:pt>
              </c:numCache>
            </c:numRef>
          </c:val>
          <c:extLst>
            <c:ext xmlns:c16="http://schemas.microsoft.com/office/drawing/2014/chart" uri="{C3380CC4-5D6E-409C-BE32-E72D297353CC}">
              <c16:uniqueId val="{00000001-18DD-4101-8D11-D0CB7BB08F86}"/>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cat>
            <c:strRef>
              <c:f>'Abb Industrie'!$J$1:$Y$1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Industrie'!$J$29:$O$29</c:f>
              <c:numCache>
                <c:formatCode>General</c:formatCode>
                <c:ptCount val="6"/>
                <c:pt idx="5">
                  <c:v>47.805129140332433</c:v>
                </c:pt>
              </c:numCache>
            </c:numRef>
          </c:val>
          <c:extLst>
            <c:ext xmlns:c16="http://schemas.microsoft.com/office/drawing/2014/chart" uri="{C3380CC4-5D6E-409C-BE32-E72D297353CC}">
              <c16:uniqueId val="{00000002-18DD-4101-8D11-D0CB7BB08F86}"/>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Industrie'!$J$31:$O$31</c:f>
              <c:numCache>
                <c:formatCode>General</c:formatCode>
                <c:ptCount val="6"/>
                <c:pt idx="0">
                  <c:v>39.029758737627617</c:v>
                </c:pt>
                <c:pt idx="1">
                  <c:v>39.029758737627617</c:v>
                </c:pt>
                <c:pt idx="2">
                  <c:v>39.029758737627617</c:v>
                </c:pt>
                <c:pt idx="3">
                  <c:v>39.029758737627617</c:v>
                </c:pt>
                <c:pt idx="4">
                  <c:v>39.029758737627617</c:v>
                </c:pt>
                <c:pt idx="5">
                  <c:v>39.029758737627617</c:v>
                </c:pt>
              </c:numCache>
            </c:numRef>
          </c:val>
          <c:smooth val="0"/>
          <c:extLst>
            <c:ext xmlns:c16="http://schemas.microsoft.com/office/drawing/2014/chart" uri="{C3380CC4-5D6E-409C-BE32-E72D297353CC}">
              <c16:uniqueId val="{00000003-18DD-4101-8D11-D0CB7BB08F86}"/>
            </c:ext>
          </c:extLst>
        </c:ser>
        <c:ser>
          <c:idx val="2"/>
          <c:order val="2"/>
          <c:tx>
            <c:v>Durchschnitt West</c:v>
          </c:tx>
          <c:spPr>
            <a:ln w="15875" cap="rnd">
              <a:solidFill>
                <a:srgbClr val="0E2841">
                  <a:lumMod val="75000"/>
                  <a:lumOff val="25000"/>
                </a:srgbClr>
              </a:solidFill>
              <a:round/>
            </a:ln>
            <a:effectLst/>
          </c:spPr>
          <c:marker>
            <c:symbol val="none"/>
          </c:marker>
          <c:val>
            <c:numRef>
              <c:f>'Abb Industrie'!$J$32:$Y$32</c:f>
              <c:numCache>
                <c:formatCode>General</c:formatCode>
                <c:ptCount val="16"/>
                <c:pt idx="6">
                  <c:v>51.344973718252184</c:v>
                </c:pt>
                <c:pt idx="7">
                  <c:v>51.344973718252184</c:v>
                </c:pt>
                <c:pt idx="8">
                  <c:v>51.344973718252184</c:v>
                </c:pt>
                <c:pt idx="9">
                  <c:v>51.344973718252184</c:v>
                </c:pt>
                <c:pt idx="10">
                  <c:v>51.344973718252184</c:v>
                </c:pt>
                <c:pt idx="11">
                  <c:v>51.344973718252184</c:v>
                </c:pt>
                <c:pt idx="12">
                  <c:v>51.344973718252184</c:v>
                </c:pt>
                <c:pt idx="13">
                  <c:v>51.344973718252184</c:v>
                </c:pt>
                <c:pt idx="14">
                  <c:v>51.344973718252184</c:v>
                </c:pt>
                <c:pt idx="15">
                  <c:v>51.344973718252184</c:v>
                </c:pt>
              </c:numCache>
            </c:numRef>
          </c:val>
          <c:smooth val="0"/>
          <c:extLst>
            <c:ext xmlns:c16="http://schemas.microsoft.com/office/drawing/2014/chart" uri="{C3380CC4-5D6E-409C-BE32-E72D297353CC}">
              <c16:uniqueId val="{00000004-18DD-4101-8D11-D0CB7BB08F86}"/>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Industrie'!$I$35</c:f>
          <c:strCache>
            <c:ptCount val="1"/>
            <c:pt idx="0">
              <c:v>Umsatzanteil energieintensiver Sektoren* an Bergbau/Verarbeitendem Gewerbe,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Industrie'!$J$1:$Y$1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Industrie'!$J$36:$N$36</c:f>
              <c:numCache>
                <c:formatCode>General</c:formatCode>
                <c:ptCount val="5"/>
                <c:pt idx="0">
                  <c:v>35.11</c:v>
                </c:pt>
                <c:pt idx="1">
                  <c:v>18.510000000000002</c:v>
                </c:pt>
                <c:pt idx="2">
                  <c:v>14.39</c:v>
                </c:pt>
                <c:pt idx="3">
                  <c:v>51.12</c:v>
                </c:pt>
                <c:pt idx="4">
                  <c:v>15.74</c:v>
                </c:pt>
              </c:numCache>
            </c:numRef>
          </c:val>
          <c:extLst>
            <c:ext xmlns:c16="http://schemas.microsoft.com/office/drawing/2014/chart" uri="{C3380CC4-5D6E-409C-BE32-E72D297353CC}">
              <c16:uniqueId val="{00000000-30ED-4678-A3C6-6524E349834B}"/>
            </c:ext>
          </c:extLst>
        </c:ser>
        <c:ser>
          <c:idx val="3"/>
          <c:order val="3"/>
          <c:spPr>
            <a:solidFill>
              <a:srgbClr val="156082"/>
            </a:solidFill>
            <a:ln>
              <a:solidFill>
                <a:sysClr val="windowText" lastClr="000000"/>
              </a:solidFill>
            </a:ln>
            <a:effectLst/>
          </c:spPr>
          <c:invertIfNegative val="0"/>
          <c:cat>
            <c:strRef>
              <c:f>'Abb Industrie'!$J$1:$Y$1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Industrie'!$J$38:$Y$38</c:f>
              <c:numCache>
                <c:formatCode>General</c:formatCode>
                <c:ptCount val="16"/>
                <c:pt idx="6">
                  <c:v>11.49</c:v>
                </c:pt>
                <c:pt idx="7">
                  <c:v>10.210000000000001</c:v>
                </c:pt>
                <c:pt idx="8">
                  <c:v>6.7709999999999999</c:v>
                </c:pt>
                <c:pt idx="9">
                  <c:v>69.86</c:v>
                </c:pt>
                <c:pt idx="10">
                  <c:v>22.94</c:v>
                </c:pt>
                <c:pt idx="11">
                  <c:v>13</c:v>
                </c:pt>
                <c:pt idx="12">
                  <c:v>30.93</c:v>
                </c:pt>
                <c:pt idx="13">
                  <c:v>40.26</c:v>
                </c:pt>
                <c:pt idx="14">
                  <c:v>18.39</c:v>
                </c:pt>
                <c:pt idx="15">
                  <c:v>21.01</c:v>
                </c:pt>
              </c:numCache>
            </c:numRef>
          </c:val>
          <c:extLst>
            <c:ext xmlns:c16="http://schemas.microsoft.com/office/drawing/2014/chart" uri="{C3380CC4-5D6E-409C-BE32-E72D297353CC}">
              <c16:uniqueId val="{00000001-30ED-4678-A3C6-6524E349834B}"/>
            </c:ext>
          </c:extLst>
        </c:ser>
        <c:ser>
          <c:idx val="4"/>
          <c:order val="4"/>
          <c:spPr>
            <a:pattFill prst="wdUpDiag">
              <a:fgClr>
                <a:srgbClr val="FFC000"/>
              </a:fgClr>
              <a:bgClr>
                <a:srgbClr val="156082"/>
              </a:bgClr>
            </a:pattFill>
            <a:ln>
              <a:solidFill>
                <a:sysClr val="windowText" lastClr="000000"/>
              </a:solidFill>
            </a:ln>
            <a:effectLst/>
          </c:spPr>
          <c:invertIfNegative val="0"/>
          <c:cat>
            <c:strRef>
              <c:f>'Abb Industrie'!$J$1:$Y$1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Industrie'!$J$37:$O$37</c:f>
              <c:numCache>
                <c:formatCode>General</c:formatCode>
                <c:ptCount val="6"/>
                <c:pt idx="5">
                  <c:v>4.4240000000000004</c:v>
                </c:pt>
              </c:numCache>
            </c:numRef>
          </c:val>
          <c:extLst>
            <c:ext xmlns:c16="http://schemas.microsoft.com/office/drawing/2014/chart" uri="{C3380CC4-5D6E-409C-BE32-E72D297353CC}">
              <c16:uniqueId val="{00000002-30ED-4678-A3C6-6524E349834B}"/>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Industrie'!$J$39:$O$39</c:f>
              <c:numCache>
                <c:formatCode>General</c:formatCode>
                <c:ptCount val="6"/>
                <c:pt idx="0">
                  <c:v>23.58</c:v>
                </c:pt>
                <c:pt idx="1">
                  <c:v>23.58</c:v>
                </c:pt>
                <c:pt idx="2">
                  <c:v>23.58</c:v>
                </c:pt>
                <c:pt idx="3">
                  <c:v>23.58</c:v>
                </c:pt>
                <c:pt idx="4">
                  <c:v>23.58</c:v>
                </c:pt>
                <c:pt idx="5">
                  <c:v>23.58</c:v>
                </c:pt>
              </c:numCache>
            </c:numRef>
          </c:val>
          <c:smooth val="0"/>
          <c:extLst>
            <c:ext xmlns:c16="http://schemas.microsoft.com/office/drawing/2014/chart" uri="{C3380CC4-5D6E-409C-BE32-E72D297353CC}">
              <c16:uniqueId val="{00000003-30ED-4678-A3C6-6524E349834B}"/>
            </c:ext>
          </c:extLst>
        </c:ser>
        <c:ser>
          <c:idx val="2"/>
          <c:order val="2"/>
          <c:tx>
            <c:v>Durchschnitt West</c:v>
          </c:tx>
          <c:spPr>
            <a:ln w="15875" cap="rnd">
              <a:solidFill>
                <a:schemeClr val="accent3"/>
              </a:solidFill>
              <a:round/>
            </a:ln>
            <a:effectLst/>
          </c:spPr>
          <c:marker>
            <c:symbol val="none"/>
          </c:marker>
          <c:val>
            <c:numRef>
              <c:f>'Abb Industrie'!$J$40:$Y$40</c:f>
              <c:numCache>
                <c:formatCode>General</c:formatCode>
                <c:ptCount val="16"/>
                <c:pt idx="6">
                  <c:v>21.15</c:v>
                </c:pt>
                <c:pt idx="7">
                  <c:v>21.15</c:v>
                </c:pt>
                <c:pt idx="8">
                  <c:v>21.15</c:v>
                </c:pt>
                <c:pt idx="9">
                  <c:v>21.15</c:v>
                </c:pt>
                <c:pt idx="10">
                  <c:v>21.15</c:v>
                </c:pt>
                <c:pt idx="11">
                  <c:v>21.15</c:v>
                </c:pt>
                <c:pt idx="12">
                  <c:v>21.15</c:v>
                </c:pt>
                <c:pt idx="13">
                  <c:v>21.15</c:v>
                </c:pt>
                <c:pt idx="14">
                  <c:v>21.15</c:v>
                </c:pt>
                <c:pt idx="15">
                  <c:v>21.15</c:v>
                </c:pt>
              </c:numCache>
            </c:numRef>
          </c:val>
          <c:smooth val="0"/>
          <c:extLst>
            <c:ext xmlns:c16="http://schemas.microsoft.com/office/drawing/2014/chart" uri="{C3380CC4-5D6E-409C-BE32-E72D297353CC}">
              <c16:uniqueId val="{00000004-30ED-4678-A3C6-6524E349834B}"/>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Wirtschaftskraft'!$I$27</c:f>
          <c:strCache>
            <c:ptCount val="1"/>
            <c:pt idx="0">
              <c:v>BWS je Erwerbstätigenstunde, nominal, Verarbeitendes Gewerbe, Westdeutschland ohne Berlin=100,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2"/>
              </a:solidFill>
            </a:ln>
            <a:effectLst/>
          </c:spPr>
          <c:invertIfNegative val="0"/>
          <c:cat>
            <c:strRef>
              <c:f>'Abb Wirtschaftskraft'!$J$1:$Y$1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Wirtschaftskraft'!$J$28:$N$28</c:f>
              <c:numCache>
                <c:formatCode>General</c:formatCode>
                <c:ptCount val="5"/>
                <c:pt idx="0">
                  <c:v>74.644766001825062</c:v>
                </c:pt>
                <c:pt idx="1">
                  <c:v>76.834832485986183</c:v>
                </c:pt>
                <c:pt idx="2">
                  <c:v>68.81762482075348</c:v>
                </c:pt>
                <c:pt idx="3">
                  <c:v>75.166210402815807</c:v>
                </c:pt>
                <c:pt idx="4">
                  <c:v>70.082127493156037</c:v>
                </c:pt>
              </c:numCache>
            </c:numRef>
          </c:val>
          <c:extLst>
            <c:ext xmlns:c16="http://schemas.microsoft.com/office/drawing/2014/chart" uri="{C3380CC4-5D6E-409C-BE32-E72D297353CC}">
              <c16:uniqueId val="{00000000-D21C-44FD-9D55-883A789B9ED8}"/>
            </c:ext>
          </c:extLst>
        </c:ser>
        <c:ser>
          <c:idx val="3"/>
          <c:order val="3"/>
          <c:spPr>
            <a:solidFill>
              <a:srgbClr val="156082"/>
            </a:solidFill>
            <a:ln w="15875">
              <a:solidFill>
                <a:sysClr val="windowText" lastClr="000000"/>
              </a:solidFill>
            </a:ln>
            <a:effectLst/>
          </c:spPr>
          <c:invertIfNegative val="0"/>
          <c:val>
            <c:numRef>
              <c:f>'Abb Wirtschaftskraft'!$J$30:$Y$30</c:f>
              <c:numCache>
                <c:formatCode>General</c:formatCode>
                <c:ptCount val="16"/>
                <c:pt idx="6">
                  <c:v>113.90952939642811</c:v>
                </c:pt>
                <c:pt idx="7">
                  <c:v>104.32798852822319</c:v>
                </c:pt>
                <c:pt idx="8">
                  <c:v>118.62860122539436</c:v>
                </c:pt>
                <c:pt idx="9">
                  <c:v>137.8438274019033</c:v>
                </c:pt>
                <c:pt idx="10">
                  <c:v>97.457958545170129</c:v>
                </c:pt>
                <c:pt idx="11">
                  <c:v>98.292269586755339</c:v>
                </c:pt>
                <c:pt idx="12">
                  <c:v>83.600573588841087</c:v>
                </c:pt>
                <c:pt idx="13">
                  <c:v>92.087081214965465</c:v>
                </c:pt>
                <c:pt idx="14">
                  <c:v>85.555990092556371</c:v>
                </c:pt>
                <c:pt idx="15">
                  <c:v>89.518967540086052</c:v>
                </c:pt>
              </c:numCache>
            </c:numRef>
          </c:val>
          <c:extLst>
            <c:ext xmlns:c16="http://schemas.microsoft.com/office/drawing/2014/chart" uri="{C3380CC4-5D6E-409C-BE32-E72D297353CC}">
              <c16:uniqueId val="{00000001-D21C-44FD-9D55-883A789B9ED8}"/>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val>
            <c:numRef>
              <c:f>'Abb Wirtschaftskraft'!$J$29:$O$29</c:f>
              <c:numCache>
                <c:formatCode>General</c:formatCode>
                <c:ptCount val="6"/>
                <c:pt idx="5">
                  <c:v>97.262416894798605</c:v>
                </c:pt>
              </c:numCache>
            </c:numRef>
          </c:val>
          <c:extLst>
            <c:ext xmlns:c16="http://schemas.microsoft.com/office/drawing/2014/chart" uri="{C3380CC4-5D6E-409C-BE32-E72D297353CC}">
              <c16:uniqueId val="{00000002-D21C-44FD-9D55-883A789B9ED8}"/>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Wirtschaftskraft'!$J$31:$O$31</c:f>
              <c:numCache>
                <c:formatCode>General</c:formatCode>
                <c:ptCount val="6"/>
                <c:pt idx="0">
                  <c:v>74.501368791552608</c:v>
                </c:pt>
                <c:pt idx="1">
                  <c:v>74.501368791552608</c:v>
                </c:pt>
                <c:pt idx="2">
                  <c:v>74.501368791552608</c:v>
                </c:pt>
                <c:pt idx="3">
                  <c:v>74.501368791552608</c:v>
                </c:pt>
                <c:pt idx="4">
                  <c:v>74.501368791552608</c:v>
                </c:pt>
                <c:pt idx="5">
                  <c:v>74.501368791552608</c:v>
                </c:pt>
              </c:numCache>
            </c:numRef>
          </c:val>
          <c:smooth val="0"/>
          <c:extLst>
            <c:ext xmlns:c16="http://schemas.microsoft.com/office/drawing/2014/chart" uri="{C3380CC4-5D6E-409C-BE32-E72D297353CC}">
              <c16:uniqueId val="{00000003-D21C-44FD-9D55-883A789B9ED8}"/>
            </c:ext>
          </c:extLst>
        </c:ser>
        <c:ser>
          <c:idx val="2"/>
          <c:order val="2"/>
          <c:tx>
            <c:v>Durchschnitt West</c:v>
          </c:tx>
          <c:spPr>
            <a:ln w="15875" cap="rnd">
              <a:solidFill>
                <a:srgbClr val="0E2841">
                  <a:lumMod val="75000"/>
                  <a:lumOff val="25000"/>
                </a:srgbClr>
              </a:solidFill>
              <a:round/>
            </a:ln>
            <a:effectLst/>
          </c:spPr>
          <c:marker>
            <c:symbol val="none"/>
          </c:marker>
          <c:val>
            <c:numRef>
              <c:f>'Abb Wirtschaftskraft'!$J$32:$Y$32</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D21C-44FD-9D55-883A789B9ED8}"/>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3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25"/>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Wirtschaftswachstum'!$I$35</c:f>
          <c:strCache>
            <c:ptCount val="1"/>
            <c:pt idx="0">
              <c:v>Veränderungsrate Bruttowertschöpfung im Verarbeitenden Gewerbe, real, ø 2019-2024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Wirtschaftswachstum'!$J$36:$N$36</c:f>
              <c:numCache>
                <c:formatCode>General</c:formatCode>
                <c:ptCount val="5"/>
                <c:pt idx="0">
                  <c:v>-1.5128477815302972</c:v>
                </c:pt>
                <c:pt idx="1">
                  <c:v>1.5252745840547561</c:v>
                </c:pt>
                <c:pt idx="2">
                  <c:v>0.45096612586937113</c:v>
                </c:pt>
                <c:pt idx="3">
                  <c:v>-3.7070942550296735</c:v>
                </c:pt>
                <c:pt idx="4">
                  <c:v>0.23679799158185233</c:v>
                </c:pt>
              </c:numCache>
            </c:numRef>
          </c:val>
          <c:extLst>
            <c:ext xmlns:c16="http://schemas.microsoft.com/office/drawing/2014/chart" uri="{C3380CC4-5D6E-409C-BE32-E72D297353CC}">
              <c16:uniqueId val="{00000000-FFF9-4932-BD43-0110D18E0132}"/>
            </c:ext>
          </c:extLst>
        </c:ser>
        <c:ser>
          <c:idx val="3"/>
          <c:order val="3"/>
          <c:spPr>
            <a:solidFill>
              <a:srgbClr val="156082"/>
            </a:solidFill>
            <a:ln>
              <a:solidFill>
                <a:sysClr val="windowText" lastClr="000000"/>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Wirtschaftswachstum'!$J$38:$Y$38</c:f>
              <c:numCache>
                <c:formatCode>General</c:formatCode>
                <c:ptCount val="16"/>
                <c:pt idx="6">
                  <c:v>1.7964565203850924</c:v>
                </c:pt>
                <c:pt idx="7">
                  <c:v>0.1326097872429699</c:v>
                </c:pt>
                <c:pt idx="8">
                  <c:v>3.7562706465431575</c:v>
                </c:pt>
                <c:pt idx="9">
                  <c:v>-2.911398673368069</c:v>
                </c:pt>
                <c:pt idx="10">
                  <c:v>-1.2857061090444546</c:v>
                </c:pt>
                <c:pt idx="11">
                  <c:v>-0.91914982450596483</c:v>
                </c:pt>
                <c:pt idx="12">
                  <c:v>-2.4850994966690791</c:v>
                </c:pt>
                <c:pt idx="13">
                  <c:v>-1.2044852768115533</c:v>
                </c:pt>
                <c:pt idx="14">
                  <c:v>-1.962305715410821</c:v>
                </c:pt>
                <c:pt idx="15">
                  <c:v>3.8855069572534262E-2</c:v>
                </c:pt>
              </c:numCache>
            </c:numRef>
          </c:val>
          <c:extLst>
            <c:ext xmlns:c16="http://schemas.microsoft.com/office/drawing/2014/chart" uri="{C3380CC4-5D6E-409C-BE32-E72D297353CC}">
              <c16:uniqueId val="{00000001-FFF9-4932-BD43-0110D18E0132}"/>
            </c:ext>
          </c:extLst>
        </c:ser>
        <c:ser>
          <c:idx val="4"/>
          <c:order val="4"/>
          <c:spPr>
            <a:pattFill prst="wdUpDiag">
              <a:fgClr>
                <a:srgbClr val="FFC000"/>
              </a:fgClr>
              <a:bgClr>
                <a:srgbClr val="156082"/>
              </a:bgClr>
            </a:pattFill>
            <a:ln>
              <a:solidFill>
                <a:sysClr val="windowText" lastClr="000000"/>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Wirtschaftswachstum'!$J$37:$O$37</c:f>
              <c:numCache>
                <c:formatCode>General</c:formatCode>
                <c:ptCount val="6"/>
                <c:pt idx="5">
                  <c:v>1.1448715281692046</c:v>
                </c:pt>
              </c:numCache>
            </c:numRef>
          </c:val>
          <c:extLst>
            <c:ext xmlns:c16="http://schemas.microsoft.com/office/drawing/2014/chart" uri="{C3380CC4-5D6E-409C-BE32-E72D297353CC}">
              <c16:uniqueId val="{00000002-FFF9-4932-BD43-0110D18E0132}"/>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Wirtschaftswachstum'!$J$39:$O$39</c:f>
              <c:numCache>
                <c:formatCode>General</c:formatCode>
                <c:ptCount val="6"/>
                <c:pt idx="0">
                  <c:v>-0.35861028624221092</c:v>
                </c:pt>
                <c:pt idx="1">
                  <c:v>-0.35861028624221092</c:v>
                </c:pt>
                <c:pt idx="2">
                  <c:v>-0.35861028624221092</c:v>
                </c:pt>
                <c:pt idx="3">
                  <c:v>-0.35861028624221092</c:v>
                </c:pt>
                <c:pt idx="4">
                  <c:v>-0.35861028624221092</c:v>
                </c:pt>
                <c:pt idx="5">
                  <c:v>-0.35861028624221092</c:v>
                </c:pt>
              </c:numCache>
            </c:numRef>
          </c:val>
          <c:smooth val="0"/>
          <c:extLst>
            <c:ext xmlns:c16="http://schemas.microsoft.com/office/drawing/2014/chart" uri="{C3380CC4-5D6E-409C-BE32-E72D297353CC}">
              <c16:uniqueId val="{00000003-FFF9-4932-BD43-0110D18E0132}"/>
            </c:ext>
          </c:extLst>
        </c:ser>
        <c:ser>
          <c:idx val="2"/>
          <c:order val="2"/>
          <c:tx>
            <c:v>Durchschnitt West</c:v>
          </c:tx>
          <c:spPr>
            <a:ln w="15875" cap="rnd">
              <a:solidFill>
                <a:srgbClr val="0E2841">
                  <a:lumMod val="75000"/>
                  <a:lumOff val="25000"/>
                </a:srgbClr>
              </a:solidFill>
              <a:round/>
            </a:ln>
            <a:effectLst/>
          </c:spPr>
          <c:marker>
            <c:symbol val="none"/>
          </c:marker>
          <c:val>
            <c:numRef>
              <c:f>'Abb Wirtschaftswachstum'!$J$40:$Y$40</c:f>
              <c:numCache>
                <c:formatCode>General</c:formatCode>
                <c:ptCount val="16"/>
                <c:pt idx="6">
                  <c:v>-0.31602496534557645</c:v>
                </c:pt>
                <c:pt idx="7">
                  <c:v>-0.31602496534557645</c:v>
                </c:pt>
                <c:pt idx="8">
                  <c:v>-0.31602496534557645</c:v>
                </c:pt>
                <c:pt idx="9">
                  <c:v>-0.31602496534557645</c:v>
                </c:pt>
                <c:pt idx="10">
                  <c:v>-0.31602496534557645</c:v>
                </c:pt>
                <c:pt idx="11">
                  <c:v>-0.31602496534557645</c:v>
                </c:pt>
                <c:pt idx="12">
                  <c:v>-0.31602496534557645</c:v>
                </c:pt>
                <c:pt idx="13">
                  <c:v>-0.31602496534557645</c:v>
                </c:pt>
                <c:pt idx="14">
                  <c:v>-0.31602496534557645</c:v>
                </c:pt>
                <c:pt idx="15">
                  <c:v>-0.31602496534557645</c:v>
                </c:pt>
              </c:numCache>
            </c:numRef>
          </c:val>
          <c:smooth val="0"/>
          <c:extLst>
            <c:ext xmlns:c16="http://schemas.microsoft.com/office/drawing/2014/chart" uri="{C3380CC4-5D6E-409C-BE32-E72D297353CC}">
              <c16:uniqueId val="{00000004-FFF9-4932-BD43-0110D18E0132}"/>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4"/>
          <c:min val="-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Löhne, Einkommen'!$I$75</c:f>
          <c:strCache>
            <c:ptCount val="1"/>
            <c:pt idx="0">
              <c:v>Bruttolöhne und -gehälter je Arbeitsstunde, Verarbeitendes Gewerbe, Westdeutschland ohne Berlin=100,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Einkommen'!$J$76:$N$76</c:f>
              <c:numCache>
                <c:formatCode>General</c:formatCode>
                <c:ptCount val="5"/>
                <c:pt idx="0">
                  <c:v>74.903737259343146</c:v>
                </c:pt>
                <c:pt idx="1">
                  <c:v>69.739524348810875</c:v>
                </c:pt>
                <c:pt idx="2">
                  <c:v>73.114382785956963</c:v>
                </c:pt>
                <c:pt idx="3">
                  <c:v>73.069082672706671</c:v>
                </c:pt>
                <c:pt idx="4">
                  <c:v>71.438278595696488</c:v>
                </c:pt>
              </c:numCache>
            </c:numRef>
          </c:val>
          <c:extLst>
            <c:ext xmlns:c16="http://schemas.microsoft.com/office/drawing/2014/chart" uri="{C3380CC4-5D6E-409C-BE32-E72D297353CC}">
              <c16:uniqueId val="{00000000-438A-4947-87CC-880AE70CDAC5}"/>
            </c:ext>
          </c:extLst>
        </c:ser>
        <c:ser>
          <c:idx val="4"/>
          <c:order val="1"/>
          <c:spPr>
            <a:pattFill prst="wdUpDiag">
              <a:fgClr>
                <a:srgbClr val="FFC000"/>
              </a:fgClr>
              <a:bgClr>
                <a:srgbClr val="156082"/>
              </a:bgClr>
            </a:pattFill>
            <a:ln>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Einkommen'!$J$77:$O$77</c:f>
              <c:numCache>
                <c:formatCode>General</c:formatCode>
                <c:ptCount val="6"/>
                <c:pt idx="5">
                  <c:v>95.243488108720271</c:v>
                </c:pt>
              </c:numCache>
            </c:numRef>
          </c:val>
          <c:extLst>
            <c:ext xmlns:c16="http://schemas.microsoft.com/office/drawing/2014/chart" uri="{C3380CC4-5D6E-409C-BE32-E72D297353CC}">
              <c16:uniqueId val="{00000001-438A-4947-87CC-880AE70CDAC5}"/>
            </c:ext>
          </c:extLst>
        </c:ser>
        <c:ser>
          <c:idx val="3"/>
          <c:order val="2"/>
          <c:spPr>
            <a:solidFill>
              <a:srgbClr val="156082"/>
            </a:solidFill>
            <a:ln>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Einkommen'!$J$78:$Y$78</c:f>
              <c:numCache>
                <c:formatCode>General</c:formatCode>
                <c:ptCount val="16"/>
                <c:pt idx="6">
                  <c:v>106.02491506228766</c:v>
                </c:pt>
                <c:pt idx="7">
                  <c:v>103.44280860702153</c:v>
                </c:pt>
                <c:pt idx="8">
                  <c:v>108.62967157417893</c:v>
                </c:pt>
                <c:pt idx="9">
                  <c:v>119.81879954699887</c:v>
                </c:pt>
                <c:pt idx="10">
                  <c:v>99.38844847112118</c:v>
                </c:pt>
                <c:pt idx="11">
                  <c:v>94.473386183465465</c:v>
                </c:pt>
                <c:pt idx="12">
                  <c:v>93.725934314835797</c:v>
                </c:pt>
                <c:pt idx="13">
                  <c:v>96.647791619479051</c:v>
                </c:pt>
                <c:pt idx="14">
                  <c:v>95.016987542468868</c:v>
                </c:pt>
                <c:pt idx="15">
                  <c:v>89.082672706681763</c:v>
                </c:pt>
              </c:numCache>
            </c:numRef>
          </c:val>
          <c:extLst>
            <c:ext xmlns:c16="http://schemas.microsoft.com/office/drawing/2014/chart" uri="{C3380CC4-5D6E-409C-BE32-E72D297353CC}">
              <c16:uniqueId val="{00000002-438A-4947-87CC-880AE70CDAC5}"/>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Löhne, Einkommen'!$J$79:$O$79</c:f>
              <c:numCache>
                <c:formatCode>General</c:formatCode>
                <c:ptCount val="6"/>
                <c:pt idx="0">
                  <c:v>75.198187995469993</c:v>
                </c:pt>
                <c:pt idx="1">
                  <c:v>75.198187995469993</c:v>
                </c:pt>
                <c:pt idx="2">
                  <c:v>75.198187995469993</c:v>
                </c:pt>
                <c:pt idx="3">
                  <c:v>75.198187995469993</c:v>
                </c:pt>
                <c:pt idx="4">
                  <c:v>75.198187995469993</c:v>
                </c:pt>
                <c:pt idx="5">
                  <c:v>75.198187995469993</c:v>
                </c:pt>
              </c:numCache>
            </c:numRef>
          </c:val>
          <c:smooth val="0"/>
          <c:extLst>
            <c:ext xmlns:c16="http://schemas.microsoft.com/office/drawing/2014/chart" uri="{C3380CC4-5D6E-409C-BE32-E72D297353CC}">
              <c16:uniqueId val="{00000003-438A-4947-87CC-880AE70CDAC5}"/>
            </c:ext>
          </c:extLst>
        </c:ser>
        <c:ser>
          <c:idx val="2"/>
          <c:order val="4"/>
          <c:tx>
            <c:v>Durchschnitt West</c:v>
          </c:tx>
          <c:spPr>
            <a:ln w="15875" cap="rnd">
              <a:solidFill>
                <a:srgbClr val="156082"/>
              </a:solidFill>
              <a:round/>
            </a:ln>
            <a:effectLst/>
          </c:spPr>
          <c:marker>
            <c:symbol val="none"/>
          </c:marker>
          <c:val>
            <c:numRef>
              <c:f>'Abb Löhne, Einkommen'!$J$80:$Y$80</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438A-4947-87CC-880AE70CDAC5}"/>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29"/>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Lohnstückkosten'!$I$19</c:f>
          <c:strCache>
            <c:ptCount val="1"/>
            <c:pt idx="0">
              <c:v>Lohnstückkosten, Verarbeitendes Gewerbe, Basis Arbeitnehmer, Westdeutschland ohne Berlin=100,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rgbClr val="0E2841"/>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Lohnstückkosten'!$J$20:$N$20</c:f>
              <c:numCache>
                <c:formatCode>General</c:formatCode>
                <c:ptCount val="5"/>
                <c:pt idx="0">
                  <c:v>98.262437492610189</c:v>
                </c:pt>
                <c:pt idx="1">
                  <c:v>88.616842377271496</c:v>
                </c:pt>
                <c:pt idx="2">
                  <c:v>104.17690622574321</c:v>
                </c:pt>
                <c:pt idx="3">
                  <c:v>95.385543397292381</c:v>
                </c:pt>
                <c:pt idx="4">
                  <c:v>99.98359476714343</c:v>
                </c:pt>
              </c:numCache>
            </c:numRef>
          </c:val>
          <c:extLst>
            <c:ext xmlns:c16="http://schemas.microsoft.com/office/drawing/2014/chart" uri="{C3380CC4-5D6E-409C-BE32-E72D297353CC}">
              <c16:uniqueId val="{00000000-73FE-4B0C-BD21-1D77CB3C2AF2}"/>
            </c:ext>
          </c:extLst>
        </c:ser>
        <c:ser>
          <c:idx val="3"/>
          <c:order val="3"/>
          <c:spPr>
            <a:solidFill>
              <a:srgbClr val="156082"/>
            </a:solidFill>
            <a:ln>
              <a:solidFill>
                <a:srgbClr val="0E2841"/>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Lohnstückkosten'!$J$22:$Y$22</c:f>
              <c:numCache>
                <c:formatCode>General</c:formatCode>
                <c:ptCount val="16"/>
                <c:pt idx="6">
                  <c:v>93.195005015815582</c:v>
                </c:pt>
                <c:pt idx="7">
                  <c:v>99.113240511328982</c:v>
                </c:pt>
                <c:pt idx="8">
                  <c:v>91.792854791175913</c:v>
                </c:pt>
                <c:pt idx="9">
                  <c:v>87.017106359333724</c:v>
                </c:pt>
                <c:pt idx="10">
                  <c:v>101.86252522902312</c:v>
                </c:pt>
                <c:pt idx="11">
                  <c:v>96.26221683365462</c:v>
                </c:pt>
                <c:pt idx="12">
                  <c:v>112.01037960968894</c:v>
                </c:pt>
                <c:pt idx="13">
                  <c:v>104.71942992592029</c:v>
                </c:pt>
                <c:pt idx="14">
                  <c:v>111.15018112387025</c:v>
                </c:pt>
                <c:pt idx="15">
                  <c:v>99.033766990417078</c:v>
                </c:pt>
              </c:numCache>
            </c:numRef>
          </c:val>
          <c:extLst>
            <c:ext xmlns:c16="http://schemas.microsoft.com/office/drawing/2014/chart" uri="{C3380CC4-5D6E-409C-BE32-E72D297353CC}">
              <c16:uniqueId val="{00000001-73FE-4B0C-BD21-1D77CB3C2AF2}"/>
            </c:ext>
          </c:extLst>
        </c:ser>
        <c:ser>
          <c:idx val="4"/>
          <c:order val="4"/>
          <c:spPr>
            <a:pattFill prst="wdUpDiag">
              <a:fgClr>
                <a:srgbClr val="FFC000"/>
              </a:fgClr>
              <a:bgClr>
                <a:srgbClr val="156082"/>
              </a:bgClr>
            </a:pattFill>
            <a:ln>
              <a:solidFill>
                <a:srgbClr val="0E2841"/>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Lohnstückkosten'!$J$21:$O$21</c:f>
              <c:numCache>
                <c:formatCode>General</c:formatCode>
                <c:ptCount val="6"/>
                <c:pt idx="5">
                  <c:v>97.532813920452526</c:v>
                </c:pt>
              </c:numCache>
            </c:numRef>
          </c:val>
          <c:extLst>
            <c:ext xmlns:c16="http://schemas.microsoft.com/office/drawing/2014/chart" uri="{C3380CC4-5D6E-409C-BE32-E72D297353CC}">
              <c16:uniqueId val="{00000002-73FE-4B0C-BD21-1D77CB3C2AF2}"/>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Lohnstückkosten'!$J$23:$O$23</c:f>
              <c:numCache>
                <c:formatCode>General</c:formatCode>
                <c:ptCount val="6"/>
                <c:pt idx="0">
                  <c:v>99.149435590098904</c:v>
                </c:pt>
                <c:pt idx="1">
                  <c:v>99.149435590098904</c:v>
                </c:pt>
                <c:pt idx="2">
                  <c:v>99.149435590098904</c:v>
                </c:pt>
                <c:pt idx="3">
                  <c:v>99.149435590098904</c:v>
                </c:pt>
                <c:pt idx="4">
                  <c:v>99.149435590098904</c:v>
                </c:pt>
                <c:pt idx="5">
                  <c:v>99.149435590098904</c:v>
                </c:pt>
              </c:numCache>
            </c:numRef>
          </c:val>
          <c:smooth val="0"/>
          <c:extLst>
            <c:ext xmlns:c16="http://schemas.microsoft.com/office/drawing/2014/chart" uri="{C3380CC4-5D6E-409C-BE32-E72D297353CC}">
              <c16:uniqueId val="{00000003-73FE-4B0C-BD21-1D77CB3C2AF2}"/>
            </c:ext>
          </c:extLst>
        </c:ser>
        <c:ser>
          <c:idx val="2"/>
          <c:order val="2"/>
          <c:tx>
            <c:v>Durchschnitt West</c:v>
          </c:tx>
          <c:spPr>
            <a:ln w="15875" cap="rnd">
              <a:solidFill>
                <a:srgbClr val="0E2841">
                  <a:lumMod val="75000"/>
                  <a:lumOff val="25000"/>
                </a:srgbClr>
              </a:solidFill>
              <a:round/>
            </a:ln>
            <a:effectLst/>
          </c:spPr>
          <c:marker>
            <c:symbol val="none"/>
          </c:marker>
          <c:val>
            <c:numRef>
              <c:f>'Abb Lohnstückkosten'!$J$24:$Y$24</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73FE-4B0C-BD21-1D77CB3C2AF2}"/>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Lohnstückkosten'!$I$27</c:f>
          <c:strCache>
            <c:ptCount val="1"/>
            <c:pt idx="0">
              <c:v>Lohnstückkosten, Verarbeitendes Gewerbe, Basis Arbeitsstunden, Westdeutschland ohne Berlin=100,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2"/>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Lohnstückkosten'!$J$28:$N$28</c:f>
              <c:numCache>
                <c:formatCode>General</c:formatCode>
                <c:ptCount val="5"/>
                <c:pt idx="0">
                  <c:v>100.34693826692651</c:v>
                </c:pt>
                <c:pt idx="1">
                  <c:v>90.765505816038043</c:v>
                </c:pt>
                <c:pt idx="2">
                  <c:v>106.24368826502668</c:v>
                </c:pt>
                <c:pt idx="3">
                  <c:v>97.210012692045254</c:v>
                </c:pt>
                <c:pt idx="4">
                  <c:v>101.93508837566736</c:v>
                </c:pt>
              </c:numCache>
            </c:numRef>
          </c:val>
          <c:extLst>
            <c:ext xmlns:c16="http://schemas.microsoft.com/office/drawing/2014/chart" uri="{C3380CC4-5D6E-409C-BE32-E72D297353CC}">
              <c16:uniqueId val="{00000000-93FA-47AF-91A9-3FA427462102}"/>
            </c:ext>
          </c:extLst>
        </c:ser>
        <c:ser>
          <c:idx val="3"/>
          <c:order val="3"/>
          <c:spPr>
            <a:solidFill>
              <a:srgbClr val="156082"/>
            </a:solidFill>
            <a:ln w="15875">
              <a:solidFill>
                <a:sysClr val="windowText" lastClr="000000"/>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Lohnstückkosten'!$J$30:$Y$30</c:f>
              <c:numCache>
                <c:formatCode>General</c:formatCode>
                <c:ptCount val="16"/>
                <c:pt idx="6">
                  <c:v>93.078178466789723</c:v>
                </c:pt>
                <c:pt idx="7">
                  <c:v>99.151541275079609</c:v>
                </c:pt>
                <c:pt idx="8">
                  <c:v>91.571231939068852</c:v>
                </c:pt>
                <c:pt idx="9">
                  <c:v>86.923587225745052</c:v>
                </c:pt>
                <c:pt idx="10">
                  <c:v>101.98084379641126</c:v>
                </c:pt>
                <c:pt idx="11">
                  <c:v>96.114767296202047</c:v>
                </c:pt>
                <c:pt idx="12">
                  <c:v>112.1115924105887</c:v>
                </c:pt>
                <c:pt idx="13">
                  <c:v>104.95260610320267</c:v>
                </c:pt>
                <c:pt idx="14">
                  <c:v>111.05825254278206</c:v>
                </c:pt>
                <c:pt idx="15">
                  <c:v>99.512623027953367</c:v>
                </c:pt>
              </c:numCache>
            </c:numRef>
          </c:val>
          <c:extLst>
            <c:ext xmlns:c16="http://schemas.microsoft.com/office/drawing/2014/chart" uri="{C3380CC4-5D6E-409C-BE32-E72D297353CC}">
              <c16:uniqueId val="{00000001-93FA-47AF-91A9-3FA427462102}"/>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Lohnstückkosten'!$J$29:$O$29</c:f>
              <c:numCache>
                <c:formatCode>General</c:formatCode>
                <c:ptCount val="6"/>
                <c:pt idx="5">
                  <c:v>97.924245715318747</c:v>
                </c:pt>
              </c:numCache>
            </c:numRef>
          </c:val>
          <c:extLst>
            <c:ext xmlns:c16="http://schemas.microsoft.com/office/drawing/2014/chart" uri="{C3380CC4-5D6E-409C-BE32-E72D297353CC}">
              <c16:uniqueId val="{00000002-93FA-47AF-91A9-3FA427462102}"/>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Lohnstückkosten'!$J$31:$O$31</c:f>
              <c:numCache>
                <c:formatCode>General</c:formatCode>
                <c:ptCount val="6"/>
                <c:pt idx="0">
                  <c:v>100.93531060599304</c:v>
                </c:pt>
                <c:pt idx="1">
                  <c:v>100.93531060599304</c:v>
                </c:pt>
                <c:pt idx="2">
                  <c:v>100.93531060599304</c:v>
                </c:pt>
                <c:pt idx="3">
                  <c:v>100.93531060599304</c:v>
                </c:pt>
                <c:pt idx="4">
                  <c:v>100.93531060599304</c:v>
                </c:pt>
                <c:pt idx="5">
                  <c:v>100.93531060599304</c:v>
                </c:pt>
              </c:numCache>
            </c:numRef>
          </c:val>
          <c:smooth val="0"/>
          <c:extLst>
            <c:ext xmlns:c16="http://schemas.microsoft.com/office/drawing/2014/chart" uri="{C3380CC4-5D6E-409C-BE32-E72D297353CC}">
              <c16:uniqueId val="{00000003-93FA-47AF-91A9-3FA427462102}"/>
            </c:ext>
          </c:extLst>
        </c:ser>
        <c:ser>
          <c:idx val="2"/>
          <c:order val="2"/>
          <c:tx>
            <c:v>Durchschnitt West</c:v>
          </c:tx>
          <c:spPr>
            <a:ln w="15875" cap="rnd">
              <a:solidFill>
                <a:srgbClr val="0E2841">
                  <a:lumMod val="75000"/>
                  <a:lumOff val="25000"/>
                </a:srgbClr>
              </a:solidFill>
              <a:round/>
            </a:ln>
            <a:effectLst/>
          </c:spPr>
          <c:marker>
            <c:symbol val="none"/>
          </c:marker>
          <c:val>
            <c:numRef>
              <c:f>'Abb Lohnstückkosten'!$J$32:$Y$32</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93FA-47AF-91A9-3FA427462102}"/>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Wirtschaftsstruktur'!$I$3</c:f>
          <c:strCache>
            <c:ptCount val="1"/>
            <c:pt idx="0">
              <c:v>Anteil Verarbeitendes Gewerbe an den Erwerbstätigen insgesamt,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Wirtschaftsstruktur'!$J$4:$N$4</c:f>
              <c:numCache>
                <c:formatCode>General</c:formatCode>
                <c:ptCount val="5"/>
                <c:pt idx="0">
                  <c:v>11.719761798926365</c:v>
                </c:pt>
                <c:pt idx="1">
                  <c:v>9.9261699662751699</c:v>
                </c:pt>
                <c:pt idx="2">
                  <c:v>16.725837691967296</c:v>
                </c:pt>
                <c:pt idx="3">
                  <c:v>15.329152685963155</c:v>
                </c:pt>
                <c:pt idx="4">
                  <c:v>20.198789693827319</c:v>
                </c:pt>
              </c:numCache>
            </c:numRef>
          </c:val>
          <c:extLst>
            <c:ext xmlns:c16="http://schemas.microsoft.com/office/drawing/2014/chart" uri="{C3380CC4-5D6E-409C-BE32-E72D297353CC}">
              <c16:uniqueId val="{00000000-DE1B-4D7B-95DE-A187A229B22B}"/>
            </c:ext>
          </c:extLst>
        </c:ser>
        <c:ser>
          <c:idx val="3"/>
          <c:order val="3"/>
          <c:spPr>
            <a:solidFill>
              <a:schemeClr val="accent1"/>
            </a:solid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Wirtschaftsstruktur'!$J$6:$Y$6</c:f>
              <c:numCache>
                <c:formatCode>General</c:formatCode>
                <c:ptCount val="16"/>
                <c:pt idx="6">
                  <c:v>23.121462123200917</c:v>
                </c:pt>
                <c:pt idx="7">
                  <c:v>19.250775783789916</c:v>
                </c:pt>
                <c:pt idx="8">
                  <c:v>12.969643741836689</c:v>
                </c:pt>
                <c:pt idx="9">
                  <c:v>8.2349235993956658</c:v>
                </c:pt>
                <c:pt idx="10">
                  <c:v>12.899626252550627</c:v>
                </c:pt>
                <c:pt idx="11">
                  <c:v>16.194474309159055</c:v>
                </c:pt>
                <c:pt idx="12">
                  <c:v>14.812748100306964</c:v>
                </c:pt>
                <c:pt idx="13">
                  <c:v>17.310184576433937</c:v>
                </c:pt>
                <c:pt idx="14">
                  <c:v>17.702678906387572</c:v>
                </c:pt>
                <c:pt idx="15">
                  <c:v>11.523465567574535</c:v>
                </c:pt>
              </c:numCache>
            </c:numRef>
          </c:val>
          <c:extLst>
            <c:ext xmlns:c16="http://schemas.microsoft.com/office/drawing/2014/chart" uri="{C3380CC4-5D6E-409C-BE32-E72D297353CC}">
              <c16:uniqueId val="{00000001-DE1B-4D7B-95DE-A187A229B22B}"/>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3-DE1B-4D7B-95DE-A187A229B22B}"/>
              </c:ext>
            </c:extLst>
          </c:dPt>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Wirtschaftsstruktur'!$J$5:$O$5</c:f>
              <c:numCache>
                <c:formatCode>General</c:formatCode>
                <c:ptCount val="6"/>
                <c:pt idx="5">
                  <c:v>5.1491925940759895</c:v>
                </c:pt>
              </c:numCache>
            </c:numRef>
          </c:val>
          <c:extLst>
            <c:ext xmlns:c16="http://schemas.microsoft.com/office/drawing/2014/chart" uri="{C3380CC4-5D6E-409C-BE32-E72D297353CC}">
              <c16:uniqueId val="{00000004-DE1B-4D7B-95DE-A187A229B22B}"/>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Wirtschaftsstruktur'!$J$7:$O$7</c:f>
              <c:numCache>
                <c:formatCode>General</c:formatCode>
                <c:ptCount val="6"/>
                <c:pt idx="0">
                  <c:v>12.546386935892468</c:v>
                </c:pt>
                <c:pt idx="1">
                  <c:v>12.546386935892468</c:v>
                </c:pt>
                <c:pt idx="2">
                  <c:v>12.546386935892468</c:v>
                </c:pt>
                <c:pt idx="3">
                  <c:v>12.546386935892468</c:v>
                </c:pt>
                <c:pt idx="4">
                  <c:v>12.546386935892468</c:v>
                </c:pt>
                <c:pt idx="5">
                  <c:v>12.546386935892468</c:v>
                </c:pt>
              </c:numCache>
            </c:numRef>
          </c:val>
          <c:smooth val="0"/>
          <c:extLst>
            <c:ext xmlns:c16="http://schemas.microsoft.com/office/drawing/2014/chart" uri="{C3380CC4-5D6E-409C-BE32-E72D297353CC}">
              <c16:uniqueId val="{00000005-DE1B-4D7B-95DE-A187A229B22B}"/>
            </c:ext>
          </c:extLst>
        </c:ser>
        <c:ser>
          <c:idx val="2"/>
          <c:order val="2"/>
          <c:tx>
            <c:v>Durchschnitt West</c:v>
          </c:tx>
          <c:spPr>
            <a:ln w="15875" cap="rnd">
              <a:solidFill>
                <a:schemeClr val="tx2">
                  <a:lumMod val="75000"/>
                  <a:lumOff val="25000"/>
                </a:schemeClr>
              </a:solidFill>
              <a:round/>
            </a:ln>
            <a:effectLst/>
          </c:spPr>
          <c:marker>
            <c:symbol val="none"/>
          </c:marker>
          <c:val>
            <c:numRef>
              <c:f>'Abb Wirtschaftsstruktur'!$J$8:$Y$8</c:f>
              <c:numCache>
                <c:formatCode>General</c:formatCode>
                <c:ptCount val="16"/>
                <c:pt idx="6">
                  <c:v>16.907919899848302</c:v>
                </c:pt>
                <c:pt idx="7">
                  <c:v>16.907919899848302</c:v>
                </c:pt>
                <c:pt idx="8">
                  <c:v>16.907919899848302</c:v>
                </c:pt>
                <c:pt idx="9">
                  <c:v>16.907919899848302</c:v>
                </c:pt>
                <c:pt idx="10">
                  <c:v>16.907919899848302</c:v>
                </c:pt>
                <c:pt idx="11">
                  <c:v>16.907919899848302</c:v>
                </c:pt>
                <c:pt idx="12">
                  <c:v>16.907919899848302</c:v>
                </c:pt>
                <c:pt idx="13">
                  <c:v>16.907919899848302</c:v>
                </c:pt>
                <c:pt idx="14">
                  <c:v>16.907919899848302</c:v>
                </c:pt>
                <c:pt idx="15">
                  <c:v>16.907919899848302</c:v>
                </c:pt>
              </c:numCache>
            </c:numRef>
          </c:val>
          <c:smooth val="0"/>
          <c:extLst>
            <c:ext xmlns:c16="http://schemas.microsoft.com/office/drawing/2014/chart" uri="{C3380CC4-5D6E-409C-BE32-E72D297353CC}">
              <c16:uniqueId val="{00000006-DE1B-4D7B-95DE-A187A229B22B}"/>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Wirtschaftsstruktur'!$I$11</c:f>
          <c:strCache>
            <c:ptCount val="1"/>
            <c:pt idx="0">
              <c:v>Anteil Baugewerbe an den Erwerbstätigen insgesamt,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1"/>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Wirtschaftsstruktur'!$J$12:$N$12</c:f>
              <c:numCache>
                <c:formatCode>General</c:formatCode>
                <c:ptCount val="5"/>
                <c:pt idx="0">
                  <c:v>7.9651868030527044</c:v>
                </c:pt>
                <c:pt idx="1">
                  <c:v>7.0598896446409487</c:v>
                </c:pt>
                <c:pt idx="2">
                  <c:v>7.0450517111718858</c:v>
                </c:pt>
                <c:pt idx="3">
                  <c:v>7.2428047608023363</c:v>
                </c:pt>
                <c:pt idx="4">
                  <c:v>6.8776596424104328</c:v>
                </c:pt>
              </c:numCache>
            </c:numRef>
          </c:val>
          <c:extLst>
            <c:ext xmlns:c16="http://schemas.microsoft.com/office/drawing/2014/chart" uri="{C3380CC4-5D6E-409C-BE32-E72D297353CC}">
              <c16:uniqueId val="{00000000-A06B-4B56-996A-463C4606D336}"/>
            </c:ext>
          </c:extLst>
        </c:ser>
        <c:ser>
          <c:idx val="3"/>
          <c:order val="3"/>
          <c:spPr>
            <a:solidFill>
              <a:schemeClr val="accent1"/>
            </a:solidFill>
            <a:ln>
              <a:solidFill>
                <a:schemeClr val="tx1"/>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Wirtschaftsstruktur'!$J$14:$Y$14</c:f>
              <c:numCache>
                <c:formatCode>General</c:formatCode>
                <c:ptCount val="16"/>
                <c:pt idx="6">
                  <c:v>5.4457987054862258</c:v>
                </c:pt>
                <c:pt idx="7">
                  <c:v>5.8390524796705128</c:v>
                </c:pt>
                <c:pt idx="8">
                  <c:v>3.6139260460298153</c:v>
                </c:pt>
                <c:pt idx="9">
                  <c:v>3.4037067544095341</c:v>
                </c:pt>
                <c:pt idx="10">
                  <c:v>5.2864086443411544</c:v>
                </c:pt>
                <c:pt idx="11">
                  <c:v>6.4754947941148959</c:v>
                </c:pt>
                <c:pt idx="12">
                  <c:v>5.1276417709506878</c:v>
                </c:pt>
                <c:pt idx="13">
                  <c:v>6.2464185883573373</c:v>
                </c:pt>
                <c:pt idx="14">
                  <c:v>5.2843132000643127</c:v>
                </c:pt>
                <c:pt idx="15">
                  <c:v>6.4680510567787053</c:v>
                </c:pt>
              </c:numCache>
            </c:numRef>
          </c:val>
          <c:extLst>
            <c:ext xmlns:c16="http://schemas.microsoft.com/office/drawing/2014/chart" uri="{C3380CC4-5D6E-409C-BE32-E72D297353CC}">
              <c16:uniqueId val="{00000001-A06B-4B56-996A-463C4606D336}"/>
            </c:ext>
          </c:extLst>
        </c:ser>
        <c:ser>
          <c:idx val="4"/>
          <c:order val="4"/>
          <c:spPr>
            <a:pattFill prst="wdUpDiag">
              <a:fgClr>
                <a:srgbClr val="FFC000"/>
              </a:fgClr>
              <a:bgClr>
                <a:schemeClr val="accent1"/>
              </a:bgClr>
            </a:pattFill>
            <a:ln>
              <a:solidFill>
                <a:schemeClr val="tx1"/>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Wirtschaftsstruktur'!$J$13:$O$13</c:f>
              <c:numCache>
                <c:formatCode>General</c:formatCode>
                <c:ptCount val="6"/>
                <c:pt idx="5">
                  <c:v>4.2835751606619459</c:v>
                </c:pt>
              </c:numCache>
            </c:numRef>
          </c:val>
          <c:extLst>
            <c:ext xmlns:c16="http://schemas.microsoft.com/office/drawing/2014/chart" uri="{C3380CC4-5D6E-409C-BE32-E72D297353CC}">
              <c16:uniqueId val="{00000002-A06B-4B56-996A-463C4606D336}"/>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Wirtschaftsstruktur'!$J$15:$O$15</c:f>
              <c:numCache>
                <c:formatCode>General</c:formatCode>
                <c:ptCount val="6"/>
                <c:pt idx="0">
                  <c:v>6.4361265671361316</c:v>
                </c:pt>
                <c:pt idx="1">
                  <c:v>6.4361265671361316</c:v>
                </c:pt>
                <c:pt idx="2">
                  <c:v>6.4361265671361316</c:v>
                </c:pt>
                <c:pt idx="3">
                  <c:v>6.4361265671361316</c:v>
                </c:pt>
                <c:pt idx="4">
                  <c:v>6.4361265671361316</c:v>
                </c:pt>
                <c:pt idx="5">
                  <c:v>6.4361265671361316</c:v>
                </c:pt>
              </c:numCache>
            </c:numRef>
          </c:val>
          <c:smooth val="0"/>
          <c:extLst>
            <c:ext xmlns:c16="http://schemas.microsoft.com/office/drawing/2014/chart" uri="{C3380CC4-5D6E-409C-BE32-E72D297353CC}">
              <c16:uniqueId val="{00000003-A06B-4B56-996A-463C4606D336}"/>
            </c:ext>
          </c:extLst>
        </c:ser>
        <c:ser>
          <c:idx val="2"/>
          <c:order val="2"/>
          <c:tx>
            <c:v>Durchschnitt West</c:v>
          </c:tx>
          <c:spPr>
            <a:ln w="15875" cap="rnd">
              <a:solidFill>
                <a:schemeClr val="tx2">
                  <a:lumMod val="75000"/>
                  <a:lumOff val="25000"/>
                </a:schemeClr>
              </a:solidFill>
              <a:round/>
            </a:ln>
            <a:effectLst/>
          </c:spPr>
          <c:marker>
            <c:symbol val="none"/>
          </c:marker>
          <c:val>
            <c:numRef>
              <c:f>'Abb Wirtschaftsstruktur'!$J$16:$Y$16</c:f>
              <c:numCache>
                <c:formatCode>General</c:formatCode>
                <c:ptCount val="16"/>
                <c:pt idx="6">
                  <c:v>5.5315813433295098</c:v>
                </c:pt>
                <c:pt idx="7">
                  <c:v>5.5315813433295098</c:v>
                </c:pt>
                <c:pt idx="8">
                  <c:v>5.5315813433295098</c:v>
                </c:pt>
                <c:pt idx="9">
                  <c:v>5.5315813433295098</c:v>
                </c:pt>
                <c:pt idx="10">
                  <c:v>5.5315813433295098</c:v>
                </c:pt>
                <c:pt idx="11">
                  <c:v>5.5315813433295098</c:v>
                </c:pt>
                <c:pt idx="12">
                  <c:v>5.5315813433295098</c:v>
                </c:pt>
                <c:pt idx="13">
                  <c:v>5.5315813433295098</c:v>
                </c:pt>
                <c:pt idx="14">
                  <c:v>5.5315813433295098</c:v>
                </c:pt>
                <c:pt idx="15">
                  <c:v>5.5315813433295098</c:v>
                </c:pt>
              </c:numCache>
            </c:numRef>
          </c:val>
          <c:smooth val="0"/>
          <c:extLst>
            <c:ext xmlns:c16="http://schemas.microsoft.com/office/drawing/2014/chart" uri="{C3380CC4-5D6E-409C-BE32-E72D297353CC}">
              <c16:uniqueId val="{00000004-A06B-4B56-996A-463C4606D336}"/>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Wirtschaftsstruktur'!$I$19</c:f>
          <c:strCache>
            <c:ptCount val="1"/>
            <c:pt idx="0">
              <c:v>Anteil Handel/Gastgewerbe/Verkehr an den Erwerbstätigen insgesamt,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rgbClr val="0E2841"/>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Wirtschaftsstruktur'!$J$20:$N$20</c:f>
              <c:numCache>
                <c:formatCode>General</c:formatCode>
                <c:ptCount val="5"/>
                <c:pt idx="0">
                  <c:v>24.661793075261791</c:v>
                </c:pt>
                <c:pt idx="1">
                  <c:v>25.155315194403236</c:v>
                </c:pt>
                <c:pt idx="2">
                  <c:v>23.80010010954015</c:v>
                </c:pt>
                <c:pt idx="3">
                  <c:v>23.223317538803091</c:v>
                </c:pt>
                <c:pt idx="4">
                  <c:v>21.563847629939897</c:v>
                </c:pt>
              </c:numCache>
            </c:numRef>
          </c:val>
          <c:extLst>
            <c:ext xmlns:c16="http://schemas.microsoft.com/office/drawing/2014/chart" uri="{C3380CC4-5D6E-409C-BE32-E72D297353CC}">
              <c16:uniqueId val="{00000000-889F-4FDB-9748-C334CDA87195}"/>
            </c:ext>
          </c:extLst>
        </c:ser>
        <c:ser>
          <c:idx val="3"/>
          <c:order val="3"/>
          <c:spPr>
            <a:solidFill>
              <a:srgbClr val="156082"/>
            </a:solidFill>
            <a:ln>
              <a:solidFill>
                <a:srgbClr val="0E2841"/>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Wirtschaftsstruktur'!$J$22:$Y$22</c:f>
              <c:numCache>
                <c:formatCode>General</c:formatCode>
                <c:ptCount val="16"/>
                <c:pt idx="6">
                  <c:v>24.213808178008311</c:v>
                </c:pt>
                <c:pt idx="7">
                  <c:v>25.402840047671937</c:v>
                </c:pt>
                <c:pt idx="8">
                  <c:v>29.004639012746026</c:v>
                </c:pt>
                <c:pt idx="9">
                  <c:v>31.518424387114013</c:v>
                </c:pt>
                <c:pt idx="10">
                  <c:v>27.425364331331458</c:v>
                </c:pt>
                <c:pt idx="11">
                  <c:v>24.816458650388213</c:v>
                </c:pt>
                <c:pt idx="12">
                  <c:v>25.607254432142845</c:v>
                </c:pt>
                <c:pt idx="13">
                  <c:v>24.041564511018741</c:v>
                </c:pt>
                <c:pt idx="14">
                  <c:v>24.272660454931746</c:v>
                </c:pt>
                <c:pt idx="15">
                  <c:v>26.499585411616433</c:v>
                </c:pt>
              </c:numCache>
            </c:numRef>
          </c:val>
          <c:extLst>
            <c:ext xmlns:c16="http://schemas.microsoft.com/office/drawing/2014/chart" uri="{C3380CC4-5D6E-409C-BE32-E72D297353CC}">
              <c16:uniqueId val="{00000001-889F-4FDB-9748-C334CDA87195}"/>
            </c:ext>
          </c:extLst>
        </c:ser>
        <c:ser>
          <c:idx val="4"/>
          <c:order val="4"/>
          <c:spPr>
            <a:pattFill prst="wdUpDiag">
              <a:fgClr>
                <a:srgbClr val="FFC000"/>
              </a:fgClr>
              <a:bgClr>
                <a:srgbClr val="156082"/>
              </a:bgClr>
            </a:pattFill>
            <a:ln>
              <a:solidFill>
                <a:srgbClr val="0E2841"/>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Wirtschaftsstruktur'!$J$21:$O$21</c:f>
              <c:numCache>
                <c:formatCode>General</c:formatCode>
                <c:ptCount val="6"/>
                <c:pt idx="5">
                  <c:v>26.421107247537734</c:v>
                </c:pt>
              </c:numCache>
            </c:numRef>
          </c:val>
          <c:extLst>
            <c:ext xmlns:c16="http://schemas.microsoft.com/office/drawing/2014/chart" uri="{C3380CC4-5D6E-409C-BE32-E72D297353CC}">
              <c16:uniqueId val="{00000002-889F-4FDB-9748-C334CDA87195}"/>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Wirtschaftsstruktur'!$J$23:$O$23</c:f>
              <c:numCache>
                <c:formatCode>General</c:formatCode>
                <c:ptCount val="6"/>
                <c:pt idx="0">
                  <c:v>24.402614318954203</c:v>
                </c:pt>
                <c:pt idx="1">
                  <c:v>24.402614318954203</c:v>
                </c:pt>
                <c:pt idx="2">
                  <c:v>24.402614318954203</c:v>
                </c:pt>
                <c:pt idx="3">
                  <c:v>24.402614318954203</c:v>
                </c:pt>
                <c:pt idx="4">
                  <c:v>24.402614318954203</c:v>
                </c:pt>
                <c:pt idx="5">
                  <c:v>24.402614318954203</c:v>
                </c:pt>
              </c:numCache>
            </c:numRef>
          </c:val>
          <c:smooth val="0"/>
          <c:extLst>
            <c:ext xmlns:c16="http://schemas.microsoft.com/office/drawing/2014/chart" uri="{C3380CC4-5D6E-409C-BE32-E72D297353CC}">
              <c16:uniqueId val="{00000003-889F-4FDB-9748-C334CDA87195}"/>
            </c:ext>
          </c:extLst>
        </c:ser>
        <c:ser>
          <c:idx val="2"/>
          <c:order val="2"/>
          <c:tx>
            <c:v>Durchschnitt West</c:v>
          </c:tx>
          <c:spPr>
            <a:ln w="15875" cap="rnd">
              <a:solidFill>
                <a:srgbClr val="0E2841">
                  <a:lumMod val="75000"/>
                  <a:lumOff val="25000"/>
                </a:srgbClr>
              </a:solidFill>
              <a:round/>
            </a:ln>
            <a:effectLst/>
          </c:spPr>
          <c:marker>
            <c:symbol val="none"/>
          </c:marker>
          <c:val>
            <c:numRef>
              <c:f>'Abb Wirtschaftsstruktur'!$J$24:$Y$24</c:f>
              <c:numCache>
                <c:formatCode>General</c:formatCode>
                <c:ptCount val="16"/>
                <c:pt idx="6">
                  <c:v>25.597048630222581</c:v>
                </c:pt>
                <c:pt idx="7">
                  <c:v>25.597048630222581</c:v>
                </c:pt>
                <c:pt idx="8">
                  <c:v>25.597048630222581</c:v>
                </c:pt>
                <c:pt idx="9">
                  <c:v>25.597048630222581</c:v>
                </c:pt>
                <c:pt idx="10">
                  <c:v>25.597048630222581</c:v>
                </c:pt>
                <c:pt idx="11">
                  <c:v>25.597048630222581</c:v>
                </c:pt>
                <c:pt idx="12">
                  <c:v>25.597048630222581</c:v>
                </c:pt>
                <c:pt idx="13">
                  <c:v>25.597048630222581</c:v>
                </c:pt>
                <c:pt idx="14">
                  <c:v>25.597048630222581</c:v>
                </c:pt>
                <c:pt idx="15">
                  <c:v>25.597048630222581</c:v>
                </c:pt>
              </c:numCache>
            </c:numRef>
          </c:val>
          <c:smooth val="0"/>
          <c:extLst>
            <c:ext xmlns:c16="http://schemas.microsoft.com/office/drawing/2014/chart" uri="{C3380CC4-5D6E-409C-BE32-E72D297353CC}">
              <c16:uniqueId val="{00000004-889F-4FDB-9748-C334CDA87195}"/>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Wirtschaftswachstum'!$I$11</c:f>
          <c:strCache>
            <c:ptCount val="1"/>
            <c:pt idx="0">
              <c:v>Veränderungsrate Bruttoinlandsprodukt (real) je Einwohner, ø 2019-2024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1"/>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Wirtschaftswachstum'!$J$12:$N$12</c:f>
              <c:numCache>
                <c:formatCode>General</c:formatCode>
                <c:ptCount val="5"/>
                <c:pt idx="0">
                  <c:v>-1.0470992735108382</c:v>
                </c:pt>
                <c:pt idx="1">
                  <c:v>-8.3615327871697787E-2</c:v>
                </c:pt>
                <c:pt idx="2">
                  <c:v>-8.0994611642495329E-3</c:v>
                </c:pt>
                <c:pt idx="3">
                  <c:v>-0.87404075077658661</c:v>
                </c:pt>
                <c:pt idx="4">
                  <c:v>-1.4903129254975056E-3</c:v>
                </c:pt>
              </c:numCache>
            </c:numRef>
          </c:val>
          <c:extLst>
            <c:ext xmlns:c16="http://schemas.microsoft.com/office/drawing/2014/chart" uri="{C3380CC4-5D6E-409C-BE32-E72D297353CC}">
              <c16:uniqueId val="{00000000-60BA-441C-AF16-4243A3A75285}"/>
            </c:ext>
          </c:extLst>
        </c:ser>
        <c:ser>
          <c:idx val="3"/>
          <c:order val="3"/>
          <c:spPr>
            <a:solidFill>
              <a:schemeClr val="accent1"/>
            </a:solidFill>
            <a:ln>
              <a:solidFill>
                <a:schemeClr val="tx1"/>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Wirtschaftswachstum'!$J$14:$Y$14</c:f>
              <c:numCache>
                <c:formatCode>General</c:formatCode>
                <c:ptCount val="16"/>
                <c:pt idx="6">
                  <c:v>-6.9681212954662897E-2</c:v>
                </c:pt>
                <c:pt idx="7">
                  <c:v>-0.15472146757856819</c:v>
                </c:pt>
                <c:pt idx="8">
                  <c:v>0.10813569637535636</c:v>
                </c:pt>
                <c:pt idx="9">
                  <c:v>-1.3046231216479214</c:v>
                </c:pt>
                <c:pt idx="10">
                  <c:v>-5.7074754711521791E-2</c:v>
                </c:pt>
                <c:pt idx="11">
                  <c:v>-0.68298491586705268</c:v>
                </c:pt>
                <c:pt idx="12">
                  <c:v>-0.87425477849404842</c:v>
                </c:pt>
                <c:pt idx="13">
                  <c:v>-0.17066505099302276</c:v>
                </c:pt>
                <c:pt idx="14">
                  <c:v>-1.4137244586820259</c:v>
                </c:pt>
                <c:pt idx="15">
                  <c:v>-0.64813694149455614</c:v>
                </c:pt>
              </c:numCache>
            </c:numRef>
          </c:val>
          <c:extLst>
            <c:ext xmlns:c16="http://schemas.microsoft.com/office/drawing/2014/chart" uri="{C3380CC4-5D6E-409C-BE32-E72D297353CC}">
              <c16:uniqueId val="{00000001-60BA-441C-AF16-4243A3A75285}"/>
            </c:ext>
          </c:extLst>
        </c:ser>
        <c:ser>
          <c:idx val="4"/>
          <c:order val="4"/>
          <c:spPr>
            <a:pattFill prst="wdUpDiag">
              <a:fgClr>
                <a:srgbClr val="FFC000"/>
              </a:fgClr>
              <a:bgClr>
                <a:schemeClr val="accent1"/>
              </a:bgClr>
            </a:pattFill>
            <a:ln>
              <a:solidFill>
                <a:schemeClr val="tx1"/>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Wirtschaftswachstum'!$J$13:$O$13</c:f>
              <c:numCache>
                <c:formatCode>General</c:formatCode>
                <c:ptCount val="6"/>
                <c:pt idx="5">
                  <c:v>1.1541368485060985</c:v>
                </c:pt>
              </c:numCache>
            </c:numRef>
          </c:val>
          <c:extLst>
            <c:ext xmlns:c16="http://schemas.microsoft.com/office/drawing/2014/chart" uri="{C3380CC4-5D6E-409C-BE32-E72D297353CC}">
              <c16:uniqueId val="{00000002-60BA-441C-AF16-4243A3A75285}"/>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Wirtschaftswachstum'!$J$15:$O$15</c:f>
              <c:numCache>
                <c:formatCode>General</c:formatCode>
                <c:ptCount val="6"/>
                <c:pt idx="0">
                  <c:v>0.12887786071419782</c:v>
                </c:pt>
                <c:pt idx="1">
                  <c:v>0.12887786071419782</c:v>
                </c:pt>
                <c:pt idx="2">
                  <c:v>0.12887786071419782</c:v>
                </c:pt>
                <c:pt idx="3">
                  <c:v>0.12887786071419782</c:v>
                </c:pt>
                <c:pt idx="4">
                  <c:v>0.12887786071419782</c:v>
                </c:pt>
                <c:pt idx="5">
                  <c:v>0.12887786071419782</c:v>
                </c:pt>
              </c:numCache>
            </c:numRef>
          </c:val>
          <c:smooth val="0"/>
          <c:extLst>
            <c:ext xmlns:c16="http://schemas.microsoft.com/office/drawing/2014/chart" uri="{C3380CC4-5D6E-409C-BE32-E72D297353CC}">
              <c16:uniqueId val="{00000003-60BA-441C-AF16-4243A3A75285}"/>
            </c:ext>
          </c:extLst>
        </c:ser>
        <c:ser>
          <c:idx val="2"/>
          <c:order val="2"/>
          <c:tx>
            <c:v>Durchschnitt West</c:v>
          </c:tx>
          <c:spPr>
            <a:ln w="15875" cap="rnd">
              <a:solidFill>
                <a:schemeClr val="tx2">
                  <a:lumMod val="75000"/>
                  <a:lumOff val="25000"/>
                </a:schemeClr>
              </a:solidFill>
              <a:round/>
            </a:ln>
            <a:effectLst/>
          </c:spPr>
          <c:marker>
            <c:symbol val="none"/>
          </c:marker>
          <c:val>
            <c:numRef>
              <c:f>'Abb Wirtschaftswachstum'!$J$16:$Y$16</c:f>
              <c:numCache>
                <c:formatCode>General</c:formatCode>
                <c:ptCount val="16"/>
                <c:pt idx="6">
                  <c:v>-0.42547626699655439</c:v>
                </c:pt>
                <c:pt idx="7">
                  <c:v>-0.42547626699655439</c:v>
                </c:pt>
                <c:pt idx="8">
                  <c:v>-0.42547626699655439</c:v>
                </c:pt>
                <c:pt idx="9">
                  <c:v>-0.42547626699655439</c:v>
                </c:pt>
                <c:pt idx="10">
                  <c:v>-0.42547626699655439</c:v>
                </c:pt>
                <c:pt idx="11">
                  <c:v>-0.42547626699655439</c:v>
                </c:pt>
                <c:pt idx="12">
                  <c:v>-0.42547626699655439</c:v>
                </c:pt>
                <c:pt idx="13">
                  <c:v>-0.42547626699655439</c:v>
                </c:pt>
                <c:pt idx="14">
                  <c:v>-0.42547626699655439</c:v>
                </c:pt>
                <c:pt idx="15">
                  <c:v>-0.42547626699655439</c:v>
                </c:pt>
              </c:numCache>
            </c:numRef>
          </c:val>
          <c:smooth val="0"/>
          <c:extLst>
            <c:ext xmlns:c16="http://schemas.microsoft.com/office/drawing/2014/chart" uri="{C3380CC4-5D6E-409C-BE32-E72D297353CC}">
              <c16:uniqueId val="{00000004-60BA-441C-AF16-4243A3A75285}"/>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2"/>
          <c:min val="-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Wirtschaftsstruktur'!$I$27</c:f>
          <c:strCache>
            <c:ptCount val="1"/>
            <c:pt idx="0">
              <c:v>Anteil Versicherungs- und Kreditgewerbe/Grundstücks- und Wohnungswesen/Unternehmensdienstleister an den Erwerbstätigen insgesamt,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20623376623376624"/>
          <c:w val="0.88043526450689269"/>
          <c:h val="0.46054334117326245"/>
        </c:manualLayout>
      </c:layout>
      <c:barChart>
        <c:barDir val="col"/>
        <c:grouping val="clustered"/>
        <c:varyColors val="0"/>
        <c:ser>
          <c:idx val="0"/>
          <c:order val="0"/>
          <c:spPr>
            <a:solidFill>
              <a:srgbClr val="FFC000"/>
            </a:solidFill>
            <a:ln>
              <a:solidFill>
                <a:schemeClr val="tx2"/>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Wirtschaftsstruktur'!$J$28:$N$28</c:f>
              <c:numCache>
                <c:formatCode>General</c:formatCode>
                <c:ptCount val="5"/>
                <c:pt idx="0">
                  <c:v>15.265356310415923</c:v>
                </c:pt>
                <c:pt idx="1">
                  <c:v>14.488070815538521</c:v>
                </c:pt>
                <c:pt idx="2">
                  <c:v>16.187229021126981</c:v>
                </c:pt>
                <c:pt idx="3">
                  <c:v>14.393309077086542</c:v>
                </c:pt>
                <c:pt idx="4">
                  <c:v>13.84021168076136</c:v>
                </c:pt>
              </c:numCache>
            </c:numRef>
          </c:val>
          <c:extLst>
            <c:ext xmlns:c16="http://schemas.microsoft.com/office/drawing/2014/chart" uri="{C3380CC4-5D6E-409C-BE32-E72D297353CC}">
              <c16:uniqueId val="{00000000-FC66-4B08-932E-3D03321D2FD2}"/>
            </c:ext>
          </c:extLst>
        </c:ser>
        <c:ser>
          <c:idx val="3"/>
          <c:order val="3"/>
          <c:spPr>
            <a:solidFill>
              <a:srgbClr val="156082"/>
            </a:solidFill>
            <a:ln w="15875">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Wirtschaftsstruktur'!$J$30:$Y$30</c:f>
              <c:numCache>
                <c:formatCode>General</c:formatCode>
                <c:ptCount val="16"/>
                <c:pt idx="6">
                  <c:v>15.292052074624401</c:v>
                </c:pt>
                <c:pt idx="7">
                  <c:v>16.413983768839739</c:v>
                </c:pt>
                <c:pt idx="8">
                  <c:v>19.380038733504481</c:v>
                </c:pt>
                <c:pt idx="9">
                  <c:v>24.800647793727912</c:v>
                </c:pt>
                <c:pt idx="10">
                  <c:v>21.162438726251033</c:v>
                </c:pt>
                <c:pt idx="11">
                  <c:v>14.25834545004299</c:v>
                </c:pt>
                <c:pt idx="12">
                  <c:v>17.479371001254641</c:v>
                </c:pt>
                <c:pt idx="13">
                  <c:v>13.538209083114952</c:v>
                </c:pt>
                <c:pt idx="14">
                  <c:v>15.436059197782765</c:v>
                </c:pt>
                <c:pt idx="15">
                  <c:v>14.924911937919017</c:v>
                </c:pt>
              </c:numCache>
            </c:numRef>
          </c:val>
          <c:extLst>
            <c:ext xmlns:c16="http://schemas.microsoft.com/office/drawing/2014/chart" uri="{C3380CC4-5D6E-409C-BE32-E72D297353CC}">
              <c16:uniqueId val="{00000001-FC66-4B08-932E-3D03321D2FD2}"/>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Wirtschaftsstruktur'!$J$29:$O$29</c:f>
              <c:numCache>
                <c:formatCode>General</c:formatCode>
                <c:ptCount val="6"/>
                <c:pt idx="5">
                  <c:v>23.71861858034918</c:v>
                </c:pt>
              </c:numCache>
            </c:numRef>
          </c:val>
          <c:extLst>
            <c:ext xmlns:c16="http://schemas.microsoft.com/office/drawing/2014/chart" uri="{C3380CC4-5D6E-409C-BE32-E72D297353CC}">
              <c16:uniqueId val="{00000002-FC66-4B08-932E-3D03321D2FD2}"/>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Wirtschaftsstruktur'!$J$31:$O$31</c:f>
              <c:numCache>
                <c:formatCode>General</c:formatCode>
                <c:ptCount val="6"/>
                <c:pt idx="0">
                  <c:v>17.415845323417553</c:v>
                </c:pt>
                <c:pt idx="1">
                  <c:v>17.415845323417553</c:v>
                </c:pt>
                <c:pt idx="2">
                  <c:v>17.415845323417553</c:v>
                </c:pt>
                <c:pt idx="3">
                  <c:v>17.415845323417553</c:v>
                </c:pt>
                <c:pt idx="4">
                  <c:v>17.415845323417553</c:v>
                </c:pt>
                <c:pt idx="5">
                  <c:v>17.415845323417553</c:v>
                </c:pt>
              </c:numCache>
            </c:numRef>
          </c:val>
          <c:smooth val="0"/>
          <c:extLst>
            <c:ext xmlns:c16="http://schemas.microsoft.com/office/drawing/2014/chart" uri="{C3380CC4-5D6E-409C-BE32-E72D297353CC}">
              <c16:uniqueId val="{00000003-FC66-4B08-932E-3D03321D2FD2}"/>
            </c:ext>
          </c:extLst>
        </c:ser>
        <c:ser>
          <c:idx val="2"/>
          <c:order val="2"/>
          <c:tx>
            <c:v>Durchschnitt West</c:v>
          </c:tx>
          <c:spPr>
            <a:ln w="15875" cap="rnd">
              <a:solidFill>
                <a:srgbClr val="0E2841">
                  <a:lumMod val="75000"/>
                  <a:lumOff val="25000"/>
                </a:srgbClr>
              </a:solidFill>
              <a:round/>
            </a:ln>
            <a:effectLst/>
          </c:spPr>
          <c:marker>
            <c:symbol val="none"/>
          </c:marker>
          <c:val>
            <c:numRef>
              <c:f>'Abb Wirtschaftsstruktur'!$J$32:$Y$32</c:f>
              <c:numCache>
                <c:formatCode>General</c:formatCode>
                <c:ptCount val="16"/>
                <c:pt idx="6">
                  <c:v>16.820801299606391</c:v>
                </c:pt>
                <c:pt idx="7">
                  <c:v>16.820801299606391</c:v>
                </c:pt>
                <c:pt idx="8">
                  <c:v>16.820801299606391</c:v>
                </c:pt>
                <c:pt idx="9">
                  <c:v>16.820801299606391</c:v>
                </c:pt>
                <c:pt idx="10">
                  <c:v>16.820801299606391</c:v>
                </c:pt>
                <c:pt idx="11">
                  <c:v>16.820801299606391</c:v>
                </c:pt>
                <c:pt idx="12">
                  <c:v>16.820801299606391</c:v>
                </c:pt>
                <c:pt idx="13">
                  <c:v>16.820801299606391</c:v>
                </c:pt>
                <c:pt idx="14">
                  <c:v>16.820801299606391</c:v>
                </c:pt>
                <c:pt idx="15">
                  <c:v>16.820801299606391</c:v>
                </c:pt>
              </c:numCache>
            </c:numRef>
          </c:val>
          <c:smooth val="0"/>
          <c:extLst>
            <c:ext xmlns:c16="http://schemas.microsoft.com/office/drawing/2014/chart" uri="{C3380CC4-5D6E-409C-BE32-E72D297353CC}">
              <c16:uniqueId val="{00000004-FC66-4B08-932E-3D03321D2FD2}"/>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Wirtschaftsstruktur'!$I$35</c:f>
          <c:strCache>
            <c:ptCount val="1"/>
            <c:pt idx="0">
              <c:v>Anteil öffentlicheund Sonstige Dienstleister/Gesundheitswesen/Erziehung und Unterricht an den Erwerbstätigen insgesamt,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Wirtschaftsstruktur'!$J$36:$N$36</c:f>
              <c:numCache>
                <c:formatCode>0</c:formatCode>
                <c:ptCount val="5"/>
                <c:pt idx="0">
                  <c:v>35.524016971842173</c:v>
                </c:pt>
                <c:pt idx="1">
                  <c:v>38.220985793751666</c:v>
                </c:pt>
                <c:pt idx="2">
                  <c:v>33.06471716226374</c:v>
                </c:pt>
                <c:pt idx="3">
                  <c:v>35.327066681563295</c:v>
                </c:pt>
                <c:pt idx="4">
                  <c:v>33.730325032893134</c:v>
                </c:pt>
              </c:numCache>
            </c:numRef>
          </c:val>
          <c:extLst>
            <c:ext xmlns:c16="http://schemas.microsoft.com/office/drawing/2014/chart" uri="{C3380CC4-5D6E-409C-BE32-E72D297353CC}">
              <c16:uniqueId val="{00000000-F2A6-445D-A5A8-E5FCDF96D53F}"/>
            </c:ext>
          </c:extLst>
        </c:ser>
        <c:ser>
          <c:idx val="3"/>
          <c:order val="3"/>
          <c:spPr>
            <a:solidFill>
              <a:srgbClr val="156082"/>
            </a:solid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Wirtschaftsstruktur'!$J$38:$Y$38</c:f>
              <c:numCache>
                <c:formatCode>General</c:formatCode>
                <c:ptCount val="16"/>
                <c:pt idx="6">
                  <c:v>29.314556210290199</c:v>
                </c:pt>
                <c:pt idx="7">
                  <c:v>30.117102273558288</c:v>
                </c:pt>
                <c:pt idx="8">
                  <c:v>33.378945591627755</c:v>
                </c:pt>
                <c:pt idx="9">
                  <c:v>30.180911309622537</c:v>
                </c:pt>
                <c:pt idx="10">
                  <c:v>30.854197798176326</c:v>
                </c:pt>
                <c:pt idx="11">
                  <c:v>33.992991194185429</c:v>
                </c:pt>
                <c:pt idx="12">
                  <c:v>34.273703698916755</c:v>
                </c:pt>
                <c:pt idx="13">
                  <c:v>35.382161192780458</c:v>
                </c:pt>
                <c:pt idx="14">
                  <c:v>35.027713270659625</c:v>
                </c:pt>
                <c:pt idx="15">
                  <c:v>36.277376469032937</c:v>
                </c:pt>
              </c:numCache>
            </c:numRef>
          </c:val>
          <c:extLst>
            <c:ext xmlns:c16="http://schemas.microsoft.com/office/drawing/2014/chart" uri="{C3380CC4-5D6E-409C-BE32-E72D297353CC}">
              <c16:uniqueId val="{00000001-F2A6-445D-A5A8-E5FCDF96D53F}"/>
            </c:ext>
          </c:extLst>
        </c:ser>
        <c:ser>
          <c:idx val="4"/>
          <c:order val="4"/>
          <c:spPr>
            <a:pattFill prst="wdUpDiag">
              <a:fgClr>
                <a:srgbClr val="FFC000"/>
              </a:fgClr>
              <a:bgClr>
                <a:srgbClr val="156082"/>
              </a:bgClr>
            </a:patt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Wirtschaftsstruktur'!$J$37:$O$37</c:f>
              <c:numCache>
                <c:formatCode>General</c:formatCode>
                <c:ptCount val="6"/>
                <c:pt idx="5" formatCode="0">
                  <c:v>39.087160567878207</c:v>
                </c:pt>
              </c:numCache>
            </c:numRef>
          </c:val>
          <c:extLst>
            <c:ext xmlns:c16="http://schemas.microsoft.com/office/drawing/2014/chart" uri="{C3380CC4-5D6E-409C-BE32-E72D297353CC}">
              <c16:uniqueId val="{00000002-F2A6-445D-A5A8-E5FCDF96D53F}"/>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Wirtschaftsstruktur'!$J$39:$O$39</c:f>
              <c:numCache>
                <c:formatCode>0</c:formatCode>
                <c:ptCount val="6"/>
                <c:pt idx="0">
                  <c:v>35.856676996419658</c:v>
                </c:pt>
                <c:pt idx="1">
                  <c:v>35.856676996419658</c:v>
                </c:pt>
                <c:pt idx="2" formatCode="General">
                  <c:v>35.856676996419658</c:v>
                </c:pt>
                <c:pt idx="3" formatCode="General">
                  <c:v>35.856676996419658</c:v>
                </c:pt>
                <c:pt idx="4" formatCode="General">
                  <c:v>35.856676996419658</c:v>
                </c:pt>
                <c:pt idx="5" formatCode="General">
                  <c:v>35.856676996419658</c:v>
                </c:pt>
              </c:numCache>
            </c:numRef>
          </c:val>
          <c:smooth val="0"/>
          <c:extLst>
            <c:ext xmlns:c16="http://schemas.microsoft.com/office/drawing/2014/chart" uri="{C3380CC4-5D6E-409C-BE32-E72D297353CC}">
              <c16:uniqueId val="{00000003-F2A6-445D-A5A8-E5FCDF96D53F}"/>
            </c:ext>
          </c:extLst>
        </c:ser>
        <c:ser>
          <c:idx val="2"/>
          <c:order val="2"/>
          <c:tx>
            <c:v>Durchschnitt West</c:v>
          </c:tx>
          <c:spPr>
            <a:ln w="15875" cap="rnd">
              <a:solidFill>
                <a:schemeClr val="accent3"/>
              </a:solidFill>
              <a:round/>
            </a:ln>
            <a:effectLst/>
          </c:spPr>
          <c:marker>
            <c:symbol val="none"/>
          </c:marker>
          <c:val>
            <c:numRef>
              <c:f>'Abb Wirtschaftsstruktur'!$J$40:$Y$40</c:f>
              <c:numCache>
                <c:formatCode>General</c:formatCode>
                <c:ptCount val="16"/>
                <c:pt idx="6">
                  <c:v>32.202337883242492</c:v>
                </c:pt>
                <c:pt idx="7">
                  <c:v>32.202337883242492</c:v>
                </c:pt>
                <c:pt idx="8">
                  <c:v>32.202337883242492</c:v>
                </c:pt>
                <c:pt idx="9">
                  <c:v>32.202337883242492</c:v>
                </c:pt>
                <c:pt idx="10">
                  <c:v>32.202337883242492</c:v>
                </c:pt>
                <c:pt idx="11">
                  <c:v>32.202337883242492</c:v>
                </c:pt>
                <c:pt idx="12">
                  <c:v>32.202337883242492</c:v>
                </c:pt>
                <c:pt idx="13">
                  <c:v>32.202337883242492</c:v>
                </c:pt>
                <c:pt idx="14">
                  <c:v>32.202337883242492</c:v>
                </c:pt>
                <c:pt idx="15">
                  <c:v>32.202337883242492</c:v>
                </c:pt>
              </c:numCache>
            </c:numRef>
          </c:val>
          <c:smooth val="0"/>
          <c:extLst>
            <c:ext xmlns:c16="http://schemas.microsoft.com/office/drawing/2014/chart" uri="{C3380CC4-5D6E-409C-BE32-E72D297353CC}">
              <c16:uniqueId val="{00000004-F2A6-445D-A5A8-E5FCDF96D53F}"/>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Wirtschaftsstruktur'!$I$45</c:f>
          <c:strCache>
            <c:ptCount val="1"/>
            <c:pt idx="0">
              <c:v>Anteil Verarbeitendes Gewerbe an der Bruttowertschöpfung (nominal) insgesamt, </c:v>
            </c:pt>
          </c:strCache>
        </c:strRef>
      </c:tx>
      <c:layout>
        <c:manualLayout>
          <c:xMode val="edge"/>
          <c:yMode val="edge"/>
          <c:x val="0.2001244602489205"/>
          <c:y val="8.658008658008658E-3"/>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324675324675325"/>
          <c:w val="0.88043526450689269"/>
          <c:h val="0.47353035416027545"/>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Wirtschaftsstruktur'!$J$46:$N$46</c:f>
              <c:numCache>
                <c:formatCode>0</c:formatCode>
                <c:ptCount val="5"/>
                <c:pt idx="0">
                  <c:v>12.537855536424908</c:v>
                </c:pt>
                <c:pt idx="1">
                  <c:v>11.320711247809569</c:v>
                </c:pt>
                <c:pt idx="2">
                  <c:v>17.706024610622123</c:v>
                </c:pt>
                <c:pt idx="3">
                  <c:v>17.405726514238022</c:v>
                </c:pt>
                <c:pt idx="4">
                  <c:v>21.842509321228164</c:v>
                </c:pt>
              </c:numCache>
            </c:numRef>
          </c:val>
          <c:extLst>
            <c:ext xmlns:c16="http://schemas.microsoft.com/office/drawing/2014/chart" uri="{C3380CC4-5D6E-409C-BE32-E72D297353CC}">
              <c16:uniqueId val="{00000000-099B-49E9-85DE-01C734C69A88}"/>
            </c:ext>
          </c:extLst>
        </c:ser>
        <c:ser>
          <c:idx val="3"/>
          <c:order val="3"/>
          <c:spPr>
            <a:solidFill>
              <a:srgbClr val="156082"/>
            </a:solidFill>
            <a:ln w="9525">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Wirtschaftsstruktur'!$J$48:$Y$48</c:f>
              <c:numCache>
                <c:formatCode>General</c:formatCode>
                <c:ptCount val="16"/>
                <c:pt idx="6" formatCode="0">
                  <c:v>30.622386216009328</c:v>
                </c:pt>
                <c:pt idx="7" formatCode="0">
                  <c:v>23.139277467312226</c:v>
                </c:pt>
                <c:pt idx="8" formatCode="0">
                  <c:v>20.102476418680062</c:v>
                </c:pt>
                <c:pt idx="9" formatCode="0">
                  <c:v>11.474853732174708</c:v>
                </c:pt>
                <c:pt idx="10" formatCode="0">
                  <c:v>14.759640548372953</c:v>
                </c:pt>
                <c:pt idx="11" formatCode="0">
                  <c:v>20.978929137853822</c:v>
                </c:pt>
                <c:pt idx="12" formatCode="0">
                  <c:v>16.680058824882003</c:v>
                </c:pt>
                <c:pt idx="13" formatCode="0">
                  <c:v>20.753176683084494</c:v>
                </c:pt>
                <c:pt idx="14" formatCode="0">
                  <c:v>22.294647278557605</c:v>
                </c:pt>
                <c:pt idx="15" formatCode="0">
                  <c:v>14.207040234235151</c:v>
                </c:pt>
              </c:numCache>
            </c:numRef>
          </c:val>
          <c:extLst>
            <c:ext xmlns:c16="http://schemas.microsoft.com/office/drawing/2014/chart" uri="{C3380CC4-5D6E-409C-BE32-E72D297353CC}">
              <c16:uniqueId val="{00000001-099B-49E9-85DE-01C734C69A88}"/>
            </c:ext>
          </c:extLst>
        </c:ser>
        <c:ser>
          <c:idx val="4"/>
          <c:order val="4"/>
          <c:spPr>
            <a:pattFill prst="wdUpDiag">
              <a:fgClr>
                <a:srgbClr val="FFC000"/>
              </a:fgClr>
              <a:bgClr>
                <a:srgbClr val="156082"/>
              </a:bgClr>
            </a:pattFill>
            <a:ln w="9525">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Wirtschaftsstruktur'!$J$47:$O$47</c:f>
              <c:numCache>
                <c:formatCode>General</c:formatCode>
                <c:ptCount val="6"/>
                <c:pt idx="5" formatCode="0">
                  <c:v>6.3792088624546537</c:v>
                </c:pt>
              </c:numCache>
            </c:numRef>
          </c:val>
          <c:extLst>
            <c:ext xmlns:c16="http://schemas.microsoft.com/office/drawing/2014/chart" uri="{C3380CC4-5D6E-409C-BE32-E72D297353CC}">
              <c16:uniqueId val="{00000002-099B-49E9-85DE-01C734C69A88}"/>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Wirtschaftsstruktur'!$J$49:$O$49</c:f>
              <c:numCache>
                <c:formatCode>0.000</c:formatCode>
                <c:ptCount val="6"/>
                <c:pt idx="0">
                  <c:v>13.414538371333734</c:v>
                </c:pt>
                <c:pt idx="1">
                  <c:v>13.414538371333734</c:v>
                </c:pt>
                <c:pt idx="2" formatCode="General">
                  <c:v>13.414538371333734</c:v>
                </c:pt>
                <c:pt idx="3" formatCode="General">
                  <c:v>13.414538371333734</c:v>
                </c:pt>
                <c:pt idx="4" formatCode="General">
                  <c:v>13.414538371333734</c:v>
                </c:pt>
                <c:pt idx="5" formatCode="General">
                  <c:v>13.414538371333734</c:v>
                </c:pt>
              </c:numCache>
            </c:numRef>
          </c:val>
          <c:smooth val="0"/>
          <c:extLst>
            <c:ext xmlns:c16="http://schemas.microsoft.com/office/drawing/2014/chart" uri="{C3380CC4-5D6E-409C-BE32-E72D297353CC}">
              <c16:uniqueId val="{00000003-099B-49E9-85DE-01C734C69A88}"/>
            </c:ext>
          </c:extLst>
        </c:ser>
        <c:ser>
          <c:idx val="2"/>
          <c:order val="2"/>
          <c:tx>
            <c:v>Durchschnitt West</c:v>
          </c:tx>
          <c:spPr>
            <a:ln w="15875" cap="rnd">
              <a:solidFill>
                <a:srgbClr val="0E2841">
                  <a:lumMod val="75000"/>
                  <a:lumOff val="25000"/>
                </a:srgbClr>
              </a:solidFill>
              <a:round/>
            </a:ln>
            <a:effectLst/>
          </c:spPr>
          <c:marker>
            <c:symbol val="none"/>
          </c:marker>
          <c:val>
            <c:numRef>
              <c:f>'Abb Wirtschaftsstruktur'!$J$50:$Y$50</c:f>
              <c:numCache>
                <c:formatCode>General</c:formatCode>
                <c:ptCount val="16"/>
                <c:pt idx="6" formatCode="0.000">
                  <c:v>20.847168327100363</c:v>
                </c:pt>
                <c:pt idx="7" formatCode="0.000">
                  <c:v>20.847168327100363</c:v>
                </c:pt>
                <c:pt idx="8">
                  <c:v>20.847168327100363</c:v>
                </c:pt>
                <c:pt idx="9">
                  <c:v>20.847168327100363</c:v>
                </c:pt>
                <c:pt idx="10">
                  <c:v>20.847168327100363</c:v>
                </c:pt>
                <c:pt idx="11">
                  <c:v>20.847168327100363</c:v>
                </c:pt>
                <c:pt idx="12">
                  <c:v>20.847168327100363</c:v>
                </c:pt>
                <c:pt idx="13">
                  <c:v>20.847168327100363</c:v>
                </c:pt>
                <c:pt idx="14">
                  <c:v>20.847168327100363</c:v>
                </c:pt>
                <c:pt idx="15">
                  <c:v>20.847168327100363</c:v>
                </c:pt>
              </c:numCache>
            </c:numRef>
          </c:val>
          <c:smooth val="0"/>
          <c:extLst>
            <c:ext xmlns:c16="http://schemas.microsoft.com/office/drawing/2014/chart" uri="{C3380CC4-5D6E-409C-BE32-E72D297353CC}">
              <c16:uniqueId val="{00000004-099B-49E9-85DE-01C734C69A88}"/>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Wirtschaftsstruktur'!$I$52</c:f>
          <c:strCache>
            <c:ptCount val="1"/>
            <c:pt idx="0">
              <c:v>Anteil Baugewerbe an der Bruttowertschöpfung (nominal) insgesamt,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Wirtschaftsstruktur'!$J$53:$N$53</c:f>
              <c:numCache>
                <c:formatCode>General</c:formatCode>
                <c:ptCount val="5"/>
                <c:pt idx="0">
                  <c:v>7.315235269435207</c:v>
                </c:pt>
                <c:pt idx="1">
                  <c:v>6.8418044758962431</c:v>
                </c:pt>
                <c:pt idx="2">
                  <c:v>7.2904554090777633</c:v>
                </c:pt>
                <c:pt idx="3">
                  <c:v>7.4377832944972715</c:v>
                </c:pt>
                <c:pt idx="4">
                  <c:v>6.6975650479864344</c:v>
                </c:pt>
              </c:numCache>
            </c:numRef>
          </c:val>
          <c:extLst>
            <c:ext xmlns:c16="http://schemas.microsoft.com/office/drawing/2014/chart" uri="{C3380CC4-5D6E-409C-BE32-E72D297353CC}">
              <c16:uniqueId val="{00000000-40C8-4BC8-ACDF-D30C7181BC12}"/>
            </c:ext>
          </c:extLst>
        </c:ser>
        <c:ser>
          <c:idx val="4"/>
          <c:order val="1"/>
          <c:spPr>
            <a:pattFill prst="wdUpDiag">
              <a:fgClr>
                <a:srgbClr val="FFC000"/>
              </a:fgClr>
              <a:bgClr>
                <a:srgbClr val="156082"/>
              </a:bgClr>
            </a:pattFill>
            <a:ln w="9525">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Wirtschaftsstruktur'!$J$54:$O$54</c:f>
              <c:numCache>
                <c:formatCode>General</c:formatCode>
                <c:ptCount val="6"/>
                <c:pt idx="5">
                  <c:v>4.3096051534174684</c:v>
                </c:pt>
              </c:numCache>
            </c:numRef>
          </c:val>
          <c:extLst>
            <c:ext xmlns:c16="http://schemas.microsoft.com/office/drawing/2014/chart" uri="{C3380CC4-5D6E-409C-BE32-E72D297353CC}">
              <c16:uniqueId val="{00000001-40C8-4BC8-ACDF-D30C7181BC12}"/>
            </c:ext>
          </c:extLst>
        </c:ser>
        <c:ser>
          <c:idx val="3"/>
          <c:order val="2"/>
          <c:spPr>
            <a:solidFill>
              <a:srgbClr val="156082"/>
            </a:solidFill>
            <a:ln w="9525">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Wirtschaftsstruktur'!$J$55:$Y$55</c:f>
              <c:numCache>
                <c:formatCode>General</c:formatCode>
                <c:ptCount val="16"/>
                <c:pt idx="6">
                  <c:v>5.1613803704245518</c:v>
                </c:pt>
                <c:pt idx="7">
                  <c:v>5.6640013471951205</c:v>
                </c:pt>
                <c:pt idx="8">
                  <c:v>3.3838745948890887</c:v>
                </c:pt>
                <c:pt idx="9">
                  <c:v>3.1912147244526663</c:v>
                </c:pt>
                <c:pt idx="10">
                  <c:v>4.6302650468118589</c:v>
                </c:pt>
                <c:pt idx="11">
                  <c:v>6.2540513582435873</c:v>
                </c:pt>
                <c:pt idx="12">
                  <c:v>4.8571347801277787</c:v>
                </c:pt>
                <c:pt idx="13">
                  <c:v>5.9698933483745931</c:v>
                </c:pt>
                <c:pt idx="14">
                  <c:v>4.6278268139981007</c:v>
                </c:pt>
                <c:pt idx="15">
                  <c:v>6.132561180400482</c:v>
                </c:pt>
              </c:numCache>
            </c:numRef>
          </c:val>
          <c:extLst>
            <c:ext xmlns:c16="http://schemas.microsoft.com/office/drawing/2014/chart" uri="{C3380CC4-5D6E-409C-BE32-E72D297353CC}">
              <c16:uniqueId val="{00000002-40C8-4BC8-ACDF-D30C7181BC12}"/>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rgbClr val="E97132"/>
              </a:solidFill>
              <a:round/>
            </a:ln>
            <a:effectLst/>
          </c:spPr>
          <c:marker>
            <c:symbol val="none"/>
          </c:marker>
          <c:val>
            <c:numRef>
              <c:f>'Abb Wirtschaftsstruktur'!$J$56:$O$56</c:f>
              <c:numCache>
                <c:formatCode>General</c:formatCode>
                <c:ptCount val="6"/>
                <c:pt idx="0">
                  <c:v>6.3027436652770668</c:v>
                </c:pt>
                <c:pt idx="1">
                  <c:v>6.3027436652770668</c:v>
                </c:pt>
                <c:pt idx="2">
                  <c:v>6.3027436652770668</c:v>
                </c:pt>
                <c:pt idx="3">
                  <c:v>6.3027436652770668</c:v>
                </c:pt>
                <c:pt idx="4">
                  <c:v>6.3027436652770668</c:v>
                </c:pt>
                <c:pt idx="5">
                  <c:v>6.3027436652770668</c:v>
                </c:pt>
              </c:numCache>
            </c:numRef>
          </c:val>
          <c:smooth val="0"/>
          <c:extLst>
            <c:ext xmlns:c16="http://schemas.microsoft.com/office/drawing/2014/chart" uri="{C3380CC4-5D6E-409C-BE32-E72D297353CC}">
              <c16:uniqueId val="{00000003-40C8-4BC8-ACDF-D30C7181BC12}"/>
            </c:ext>
          </c:extLst>
        </c:ser>
        <c:ser>
          <c:idx val="2"/>
          <c:order val="4"/>
          <c:tx>
            <c:v>Durchschnitt West</c:v>
          </c:tx>
          <c:spPr>
            <a:ln w="15875" cap="rnd">
              <a:solidFill>
                <a:srgbClr val="0E2841">
                  <a:lumMod val="75000"/>
                  <a:lumOff val="25000"/>
                </a:srgbClr>
              </a:solidFill>
              <a:round/>
            </a:ln>
            <a:effectLst/>
          </c:spPr>
          <c:marker>
            <c:symbol val="none"/>
          </c:marker>
          <c:val>
            <c:numRef>
              <c:f>'Abb Wirtschaftsstruktur'!$J$57:$Y$57</c:f>
              <c:numCache>
                <c:formatCode>General</c:formatCode>
                <c:ptCount val="16"/>
                <c:pt idx="6">
                  <c:v>5.2195199764687432</c:v>
                </c:pt>
                <c:pt idx="7">
                  <c:v>5.2195199764687432</c:v>
                </c:pt>
                <c:pt idx="8">
                  <c:v>5.2195199764687432</c:v>
                </c:pt>
                <c:pt idx="9">
                  <c:v>5.2195199764687432</c:v>
                </c:pt>
                <c:pt idx="10">
                  <c:v>5.2195199764687432</c:v>
                </c:pt>
                <c:pt idx="11">
                  <c:v>5.2195199764687432</c:v>
                </c:pt>
                <c:pt idx="12">
                  <c:v>5.2195199764687432</c:v>
                </c:pt>
                <c:pt idx="13">
                  <c:v>5.2195199764687432</c:v>
                </c:pt>
                <c:pt idx="14">
                  <c:v>5.2195199764687432</c:v>
                </c:pt>
                <c:pt idx="15">
                  <c:v>5.2195199764687432</c:v>
                </c:pt>
              </c:numCache>
            </c:numRef>
          </c:val>
          <c:smooth val="0"/>
          <c:extLst>
            <c:ext xmlns:c16="http://schemas.microsoft.com/office/drawing/2014/chart" uri="{C3380CC4-5D6E-409C-BE32-E72D297353CC}">
              <c16:uniqueId val="{00000004-40C8-4BC8-ACDF-D30C7181BC12}"/>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Wirtschaftsstruktur'!$I$59</c:f>
          <c:strCache>
            <c:ptCount val="1"/>
            <c:pt idx="0">
              <c:v>Anteil Handel/Gastgewerbe/Verkehr an der Bruttowertschöpfung (nominal) insgesamt,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Wirtschaftsstruktur'!$J$60:$N$60</c:f>
              <c:numCache>
                <c:formatCode>General</c:formatCode>
                <c:ptCount val="5"/>
                <c:pt idx="0">
                  <c:v>19.190973915773856</c:v>
                </c:pt>
                <c:pt idx="1">
                  <c:v>19.54704009631963</c:v>
                </c:pt>
                <c:pt idx="2">
                  <c:v>19.096250444975425</c:v>
                </c:pt>
                <c:pt idx="3">
                  <c:v>17.381956397774321</c:v>
                </c:pt>
                <c:pt idx="4">
                  <c:v>15.686167944022381</c:v>
                </c:pt>
              </c:numCache>
            </c:numRef>
          </c:val>
          <c:extLst>
            <c:ext xmlns:c16="http://schemas.microsoft.com/office/drawing/2014/chart" uri="{C3380CC4-5D6E-409C-BE32-E72D297353CC}">
              <c16:uniqueId val="{00000000-6A2B-4F8F-BD05-B4A36639CB1F}"/>
            </c:ext>
          </c:extLst>
        </c:ser>
        <c:ser>
          <c:idx val="4"/>
          <c:order val="1"/>
          <c:spPr>
            <a:pattFill prst="wdUpDiag">
              <a:fgClr>
                <a:srgbClr val="FFC000"/>
              </a:fgClr>
              <a:bgClr>
                <a:srgbClr val="156082"/>
              </a:bgClr>
            </a:patt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Wirtschaftsstruktur'!$J$61:$O$61</c:f>
              <c:numCache>
                <c:formatCode>General</c:formatCode>
                <c:ptCount val="6"/>
                <c:pt idx="5">
                  <c:v>24.465387069868022</c:v>
                </c:pt>
              </c:numCache>
            </c:numRef>
          </c:val>
          <c:extLst>
            <c:ext xmlns:c16="http://schemas.microsoft.com/office/drawing/2014/chart" uri="{C3380CC4-5D6E-409C-BE32-E72D297353CC}">
              <c16:uniqueId val="{00000001-6A2B-4F8F-BD05-B4A36639CB1F}"/>
            </c:ext>
          </c:extLst>
        </c:ser>
        <c:ser>
          <c:idx val="3"/>
          <c:order val="2"/>
          <c:spPr>
            <a:solidFill>
              <a:srgbClr val="156082"/>
            </a:solid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Wirtschaftsstruktur'!$J$62:$Y$62</c:f>
              <c:numCache>
                <c:formatCode>General</c:formatCode>
                <c:ptCount val="16"/>
                <c:pt idx="6">
                  <c:v>19.613963348556226</c:v>
                </c:pt>
                <c:pt idx="7">
                  <c:v>20.83964878699091</c:v>
                </c:pt>
                <c:pt idx="8">
                  <c:v>25.284321459263431</c:v>
                </c:pt>
                <c:pt idx="9">
                  <c:v>31.23153200560591</c:v>
                </c:pt>
                <c:pt idx="10">
                  <c:v>24.512604527333906</c:v>
                </c:pt>
                <c:pt idx="11">
                  <c:v>18.489146883134786</c:v>
                </c:pt>
                <c:pt idx="12">
                  <c:v>21.940121855550128</c:v>
                </c:pt>
                <c:pt idx="13">
                  <c:v>19.23968550130785</c:v>
                </c:pt>
                <c:pt idx="14">
                  <c:v>19.352211363619748</c:v>
                </c:pt>
                <c:pt idx="15">
                  <c:v>21.94079368482128</c:v>
                </c:pt>
              </c:numCache>
            </c:numRef>
          </c:val>
          <c:extLst>
            <c:ext xmlns:c16="http://schemas.microsoft.com/office/drawing/2014/chart" uri="{C3380CC4-5D6E-409C-BE32-E72D297353CC}">
              <c16:uniqueId val="{00000002-6A2B-4F8F-BD05-B4A36639CB1F}"/>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Wirtschaftsstruktur'!$J$63:$O$63</c:f>
              <c:numCache>
                <c:formatCode>General</c:formatCode>
                <c:ptCount val="6"/>
                <c:pt idx="0">
                  <c:v>20.184669551792243</c:v>
                </c:pt>
                <c:pt idx="1">
                  <c:v>20.184669551792243</c:v>
                </c:pt>
                <c:pt idx="2">
                  <c:v>20.184669551792243</c:v>
                </c:pt>
                <c:pt idx="3">
                  <c:v>20.184669551792243</c:v>
                </c:pt>
                <c:pt idx="4">
                  <c:v>20.184669551792243</c:v>
                </c:pt>
                <c:pt idx="5">
                  <c:v>20.184669551792243</c:v>
                </c:pt>
              </c:numCache>
            </c:numRef>
          </c:val>
          <c:smooth val="0"/>
          <c:extLst>
            <c:ext xmlns:c16="http://schemas.microsoft.com/office/drawing/2014/chart" uri="{C3380CC4-5D6E-409C-BE32-E72D297353CC}">
              <c16:uniqueId val="{00000003-6A2B-4F8F-BD05-B4A36639CB1F}"/>
            </c:ext>
          </c:extLst>
        </c:ser>
        <c:ser>
          <c:idx val="2"/>
          <c:order val="4"/>
          <c:tx>
            <c:v>Durchschnitt West</c:v>
          </c:tx>
          <c:spPr>
            <a:ln w="15875" cap="rnd">
              <a:solidFill>
                <a:srgbClr val="0E2841">
                  <a:lumMod val="75000"/>
                  <a:lumOff val="25000"/>
                </a:srgbClr>
              </a:solidFill>
              <a:round/>
            </a:ln>
            <a:effectLst/>
          </c:spPr>
          <c:marker>
            <c:symbol val="none"/>
          </c:marker>
          <c:val>
            <c:numRef>
              <c:f>'Abb Wirtschaftsstruktur'!$J$64:$Y$64</c:f>
              <c:numCache>
                <c:formatCode>General</c:formatCode>
                <c:ptCount val="16"/>
                <c:pt idx="6">
                  <c:v>21.465826990462624</c:v>
                </c:pt>
                <c:pt idx="7">
                  <c:v>21.465826990462624</c:v>
                </c:pt>
                <c:pt idx="8">
                  <c:v>21.465826990462624</c:v>
                </c:pt>
                <c:pt idx="9">
                  <c:v>21.465826990462624</c:v>
                </c:pt>
                <c:pt idx="10">
                  <c:v>21.465826990462624</c:v>
                </c:pt>
                <c:pt idx="11">
                  <c:v>21.465826990462624</c:v>
                </c:pt>
                <c:pt idx="12">
                  <c:v>21.465826990462624</c:v>
                </c:pt>
                <c:pt idx="13">
                  <c:v>21.465826990462624</c:v>
                </c:pt>
                <c:pt idx="14">
                  <c:v>21.465826990462624</c:v>
                </c:pt>
                <c:pt idx="15">
                  <c:v>21.465826990462624</c:v>
                </c:pt>
              </c:numCache>
            </c:numRef>
          </c:val>
          <c:smooth val="0"/>
          <c:extLst>
            <c:ext xmlns:c16="http://schemas.microsoft.com/office/drawing/2014/chart" uri="{C3380CC4-5D6E-409C-BE32-E72D297353CC}">
              <c16:uniqueId val="{00000004-6A2B-4F8F-BD05-B4A36639CB1F}"/>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Wirtschaftsstruktur'!$I$67</c:f>
          <c:strCache>
            <c:ptCount val="1"/>
            <c:pt idx="0">
              <c:v>Anteil Versicherungs- und Kreditgewerbe/Grundstücks- und Wohnungswesen/Unternehmensdienstleister an der Bruttowertschöpfung (nominal) insgesamt,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Wirtschaftsstruktur'!$J$68:$N$68</c:f>
              <c:numCache>
                <c:formatCode>General</c:formatCode>
                <c:ptCount val="5"/>
                <c:pt idx="0">
                  <c:v>21.708778681210738</c:v>
                </c:pt>
                <c:pt idx="1">
                  <c:v>20.154965100034119</c:v>
                </c:pt>
                <c:pt idx="2">
                  <c:v>21.063553933039962</c:v>
                </c:pt>
                <c:pt idx="3">
                  <c:v>17.890423363581995</c:v>
                </c:pt>
                <c:pt idx="4">
                  <c:v>18.268811820502755</c:v>
                </c:pt>
              </c:numCache>
            </c:numRef>
          </c:val>
          <c:extLst>
            <c:ext xmlns:c16="http://schemas.microsoft.com/office/drawing/2014/chart" uri="{C3380CC4-5D6E-409C-BE32-E72D297353CC}">
              <c16:uniqueId val="{00000000-184B-40FF-B68A-F1AD69B9F5FD}"/>
            </c:ext>
          </c:extLst>
        </c:ser>
        <c:ser>
          <c:idx val="4"/>
          <c:order val="1"/>
          <c:spPr>
            <a:pattFill prst="wdUpDiag">
              <a:fgClr>
                <a:srgbClr val="FFC000"/>
              </a:fgClr>
              <a:bgClr>
                <a:srgbClr val="156082"/>
              </a:bgClr>
            </a:patt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Wirtschaftsstruktur'!$J$69:$O$69</c:f>
              <c:numCache>
                <c:formatCode>General</c:formatCode>
                <c:ptCount val="6"/>
                <c:pt idx="5">
                  <c:v>31.311138549075423</c:v>
                </c:pt>
              </c:numCache>
            </c:numRef>
          </c:val>
          <c:extLst>
            <c:ext xmlns:c16="http://schemas.microsoft.com/office/drawing/2014/chart" uri="{C3380CC4-5D6E-409C-BE32-E72D297353CC}">
              <c16:uniqueId val="{00000001-184B-40FF-B68A-F1AD69B9F5FD}"/>
            </c:ext>
          </c:extLst>
        </c:ser>
        <c:ser>
          <c:idx val="3"/>
          <c:order val="2"/>
          <c:spPr>
            <a:solidFill>
              <a:srgbClr val="156082"/>
            </a:solid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Wirtschaftsstruktur'!$J$70:$Y$70</c:f>
              <c:numCache>
                <c:formatCode>General</c:formatCode>
                <c:ptCount val="16"/>
                <c:pt idx="6">
                  <c:v>23.263145502145925</c:v>
                </c:pt>
                <c:pt idx="7">
                  <c:v>26.905395931248137</c:v>
                </c:pt>
                <c:pt idx="8">
                  <c:v>23.934905254923112</c:v>
                </c:pt>
                <c:pt idx="9">
                  <c:v>32.473988600020974</c:v>
                </c:pt>
                <c:pt idx="10">
                  <c:v>32.792643282274469</c:v>
                </c:pt>
                <c:pt idx="11">
                  <c:v>23.149864966887542</c:v>
                </c:pt>
                <c:pt idx="12">
                  <c:v>26.177288019946808</c:v>
                </c:pt>
                <c:pt idx="13">
                  <c:v>23.910775241258214</c:v>
                </c:pt>
                <c:pt idx="14">
                  <c:v>22.655769881160147</c:v>
                </c:pt>
                <c:pt idx="15">
                  <c:v>23.24709319245035</c:v>
                </c:pt>
              </c:numCache>
            </c:numRef>
          </c:val>
          <c:extLst>
            <c:ext xmlns:c16="http://schemas.microsoft.com/office/drawing/2014/chart" uri="{C3380CC4-5D6E-409C-BE32-E72D297353CC}">
              <c16:uniqueId val="{00000002-184B-40FF-B68A-F1AD69B9F5FD}"/>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Wirtschaftsstruktur'!$J$71:$O$71</c:f>
              <c:numCache>
                <c:formatCode>General</c:formatCode>
                <c:ptCount val="6"/>
                <c:pt idx="0">
                  <c:v>23.483880781854449</c:v>
                </c:pt>
                <c:pt idx="1">
                  <c:v>23.483880781854449</c:v>
                </c:pt>
                <c:pt idx="2">
                  <c:v>23.483880781854449</c:v>
                </c:pt>
                <c:pt idx="3">
                  <c:v>23.483880781854449</c:v>
                </c:pt>
                <c:pt idx="4">
                  <c:v>23.483880781854449</c:v>
                </c:pt>
                <c:pt idx="5">
                  <c:v>23.483880781854449</c:v>
                </c:pt>
              </c:numCache>
            </c:numRef>
          </c:val>
          <c:smooth val="0"/>
          <c:extLst>
            <c:ext xmlns:c16="http://schemas.microsoft.com/office/drawing/2014/chart" uri="{C3380CC4-5D6E-409C-BE32-E72D297353CC}">
              <c16:uniqueId val="{00000003-184B-40FF-B68A-F1AD69B9F5FD}"/>
            </c:ext>
          </c:extLst>
        </c:ser>
        <c:ser>
          <c:idx val="2"/>
          <c:order val="4"/>
          <c:tx>
            <c:v>Durchschnitt West</c:v>
          </c:tx>
          <c:spPr>
            <a:ln w="15875" cap="rnd">
              <a:solidFill>
                <a:srgbClr val="0E2841">
                  <a:lumMod val="75000"/>
                  <a:lumOff val="25000"/>
                </a:srgbClr>
              </a:solidFill>
              <a:round/>
            </a:ln>
            <a:effectLst/>
          </c:spPr>
          <c:marker>
            <c:symbol val="none"/>
          </c:marker>
          <c:val>
            <c:numRef>
              <c:f>'Abb Wirtschaftsstruktur'!$J$72:$Y$72</c:f>
              <c:numCache>
                <c:formatCode>General</c:formatCode>
                <c:ptCount val="16"/>
                <c:pt idx="6">
                  <c:v>26.16385306624101</c:v>
                </c:pt>
                <c:pt idx="7">
                  <c:v>26.16385306624101</c:v>
                </c:pt>
                <c:pt idx="8">
                  <c:v>26.16385306624101</c:v>
                </c:pt>
                <c:pt idx="9">
                  <c:v>26.16385306624101</c:v>
                </c:pt>
                <c:pt idx="10">
                  <c:v>26.16385306624101</c:v>
                </c:pt>
                <c:pt idx="11">
                  <c:v>26.16385306624101</c:v>
                </c:pt>
                <c:pt idx="12">
                  <c:v>26.16385306624101</c:v>
                </c:pt>
                <c:pt idx="13">
                  <c:v>26.16385306624101</c:v>
                </c:pt>
                <c:pt idx="14">
                  <c:v>26.16385306624101</c:v>
                </c:pt>
                <c:pt idx="15">
                  <c:v>26.16385306624101</c:v>
                </c:pt>
              </c:numCache>
            </c:numRef>
          </c:val>
          <c:smooth val="0"/>
          <c:extLst>
            <c:ext xmlns:c16="http://schemas.microsoft.com/office/drawing/2014/chart" uri="{C3380CC4-5D6E-409C-BE32-E72D297353CC}">
              <c16:uniqueId val="{00000004-184B-40FF-B68A-F1AD69B9F5FD}"/>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Wirtschaftsstruktur'!$I$75</c:f>
          <c:strCache>
            <c:ptCount val="1"/>
            <c:pt idx="0">
              <c:v>Anteil öffentliche und sonstige Dienstleister/Gesundheitswesen/Erziehung und Unterricht an der Bruttowertschöpfung (nominal) insgesamt, </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Wirtschaftsstruktur'!$J$76:$N$76</c:f>
              <c:numCache>
                <c:formatCode>General</c:formatCode>
                <c:ptCount val="5"/>
                <c:pt idx="0">
                  <c:v>28.093179057051021</c:v>
                </c:pt>
                <c:pt idx="1">
                  <c:v>31.755281380094218</c:v>
                </c:pt>
                <c:pt idx="2">
                  <c:v>28.047507095336904</c:v>
                </c:pt>
                <c:pt idx="3">
                  <c:v>28.689913274211715</c:v>
                </c:pt>
                <c:pt idx="4">
                  <c:v>30.114737477901166</c:v>
                </c:pt>
              </c:numCache>
            </c:numRef>
          </c:val>
          <c:extLst>
            <c:ext xmlns:c16="http://schemas.microsoft.com/office/drawing/2014/chart" uri="{C3380CC4-5D6E-409C-BE32-E72D297353CC}">
              <c16:uniqueId val="{00000000-B696-4D8B-AFD8-15BF94FBFCFF}"/>
            </c:ext>
          </c:extLst>
        </c:ser>
        <c:ser>
          <c:idx val="4"/>
          <c:order val="1"/>
          <c:spPr>
            <a:pattFill prst="wdUpDiag">
              <a:fgClr>
                <a:srgbClr val="FFC000"/>
              </a:fgClr>
              <a:bgClr>
                <a:srgbClr val="156082"/>
              </a:bgClr>
            </a:patt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Wirtschaftsstruktur'!$J$77:$O$77</c:f>
              <c:numCache>
                <c:formatCode>General</c:formatCode>
                <c:ptCount val="6"/>
                <c:pt idx="5">
                  <c:v>30.844322759981612</c:v>
                </c:pt>
              </c:numCache>
            </c:numRef>
          </c:val>
          <c:extLst>
            <c:ext xmlns:c16="http://schemas.microsoft.com/office/drawing/2014/chart" uri="{C3380CC4-5D6E-409C-BE32-E72D297353CC}">
              <c16:uniqueId val="{00000001-B696-4D8B-AFD8-15BF94FBFCFF}"/>
            </c:ext>
          </c:extLst>
        </c:ser>
        <c:ser>
          <c:idx val="3"/>
          <c:order val="2"/>
          <c:spPr>
            <a:solidFill>
              <a:srgbClr val="156082"/>
            </a:solid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Wirtschaftsstruktur'!$J$78:$Y$78</c:f>
              <c:numCache>
                <c:formatCode>General</c:formatCode>
                <c:ptCount val="16"/>
                <c:pt idx="6">
                  <c:v>17.91980405687713</c:v>
                </c:pt>
                <c:pt idx="7">
                  <c:v>19.21812447832847</c:v>
                </c:pt>
                <c:pt idx="8">
                  <c:v>23.314538559349394</c:v>
                </c:pt>
                <c:pt idx="9">
                  <c:v>18.656999165459812</c:v>
                </c:pt>
                <c:pt idx="10">
                  <c:v>19.993049608207425</c:v>
                </c:pt>
                <c:pt idx="11">
                  <c:v>23.593821599655687</c:v>
                </c:pt>
                <c:pt idx="12">
                  <c:v>24.590198047198328</c:v>
                </c:pt>
                <c:pt idx="13">
                  <c:v>23.940305927535263</c:v>
                </c:pt>
                <c:pt idx="14">
                  <c:v>25.841008265037345</c:v>
                </c:pt>
                <c:pt idx="15">
                  <c:v>26.481224059483928</c:v>
                </c:pt>
              </c:numCache>
            </c:numRef>
          </c:val>
          <c:extLst>
            <c:ext xmlns:c16="http://schemas.microsoft.com/office/drawing/2014/chart" uri="{C3380CC4-5D6E-409C-BE32-E72D297353CC}">
              <c16:uniqueId val="{00000002-B696-4D8B-AFD8-15BF94FBFCFF}"/>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Wirtschaftsstruktur'!$J$79:$O$79</c:f>
              <c:numCache>
                <c:formatCode>General</c:formatCode>
                <c:ptCount val="6"/>
                <c:pt idx="0">
                  <c:v>29.527145985315222</c:v>
                </c:pt>
                <c:pt idx="1">
                  <c:v>29.527145985315222</c:v>
                </c:pt>
                <c:pt idx="2">
                  <c:v>29.527145985315222</c:v>
                </c:pt>
                <c:pt idx="3">
                  <c:v>29.527145985315222</c:v>
                </c:pt>
                <c:pt idx="4">
                  <c:v>29.527145985315222</c:v>
                </c:pt>
                <c:pt idx="5">
                  <c:v>29.527145985315222</c:v>
                </c:pt>
              </c:numCache>
            </c:numRef>
          </c:val>
          <c:smooth val="0"/>
          <c:extLst>
            <c:ext xmlns:c16="http://schemas.microsoft.com/office/drawing/2014/chart" uri="{C3380CC4-5D6E-409C-BE32-E72D297353CC}">
              <c16:uniqueId val="{00000003-B696-4D8B-AFD8-15BF94FBFCFF}"/>
            </c:ext>
          </c:extLst>
        </c:ser>
        <c:ser>
          <c:idx val="2"/>
          <c:order val="4"/>
          <c:tx>
            <c:v>Durchschnitt West</c:v>
          </c:tx>
          <c:spPr>
            <a:ln w="15875" cap="rnd">
              <a:solidFill>
                <a:srgbClr val="156082"/>
              </a:solidFill>
              <a:round/>
            </a:ln>
            <a:effectLst/>
          </c:spPr>
          <c:marker>
            <c:symbol val="none"/>
          </c:marker>
          <c:val>
            <c:numRef>
              <c:f>'Abb Wirtschaftsstruktur'!$J$80:$Y$80</c:f>
              <c:numCache>
                <c:formatCode>General</c:formatCode>
                <c:ptCount val="16"/>
                <c:pt idx="6">
                  <c:v>21.417710685878273</c:v>
                </c:pt>
                <c:pt idx="7">
                  <c:v>21.417710685878273</c:v>
                </c:pt>
                <c:pt idx="8">
                  <c:v>21.417710685878273</c:v>
                </c:pt>
                <c:pt idx="9">
                  <c:v>21.417710685878273</c:v>
                </c:pt>
                <c:pt idx="10">
                  <c:v>21.417710685878273</c:v>
                </c:pt>
                <c:pt idx="11">
                  <c:v>21.417710685878273</c:v>
                </c:pt>
                <c:pt idx="12">
                  <c:v>21.417710685878273</c:v>
                </c:pt>
                <c:pt idx="13">
                  <c:v>21.417710685878273</c:v>
                </c:pt>
                <c:pt idx="14">
                  <c:v>21.417710685878273</c:v>
                </c:pt>
                <c:pt idx="15">
                  <c:v>21.417710685878273</c:v>
                </c:pt>
              </c:numCache>
            </c:numRef>
          </c:val>
          <c:smooth val="0"/>
          <c:extLst>
            <c:ext xmlns:c16="http://schemas.microsoft.com/office/drawing/2014/chart" uri="{C3380CC4-5D6E-409C-BE32-E72D297353CC}">
              <c16:uniqueId val="{00000004-B696-4D8B-AFD8-15BF94FBFCFF}"/>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SV-Beschäftigte'!$I$3</c:f>
          <c:strCache>
            <c:ptCount val="1"/>
            <c:pt idx="0">
              <c:v>Sozialversicherungspflichtig Beschäftigte mit akademischem Berufsabschluss, 2022</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SV-Beschäftigte'!$J$1:$Y$1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SV-Beschäftigte'!$J$4:$N$4</c:f>
              <c:numCache>
                <c:formatCode>General</c:formatCode>
                <c:ptCount val="5"/>
                <c:pt idx="0">
                  <c:v>14.58</c:v>
                </c:pt>
                <c:pt idx="1">
                  <c:v>13.6</c:v>
                </c:pt>
                <c:pt idx="2">
                  <c:v>18.39</c:v>
                </c:pt>
                <c:pt idx="3">
                  <c:v>13.24</c:v>
                </c:pt>
                <c:pt idx="4">
                  <c:v>14.46</c:v>
                </c:pt>
              </c:numCache>
            </c:numRef>
          </c:val>
          <c:extLst>
            <c:ext xmlns:c16="http://schemas.microsoft.com/office/drawing/2014/chart" uri="{C3380CC4-5D6E-409C-BE32-E72D297353CC}">
              <c16:uniqueId val="{00000000-1CE5-4E38-B2E6-5DD393DBDC47}"/>
            </c:ext>
          </c:extLst>
        </c:ser>
        <c:ser>
          <c:idx val="3"/>
          <c:order val="3"/>
          <c:spPr>
            <a:solidFill>
              <a:schemeClr val="accent1"/>
            </a:solidFill>
            <a:ln>
              <a:solidFill>
                <a:sysClr val="windowText" lastClr="000000"/>
              </a:solidFill>
            </a:ln>
            <a:effectLst/>
          </c:spPr>
          <c:invertIfNegative val="0"/>
          <c:cat>
            <c:strRef>
              <c:f>'Abb SV-Beschäftigte'!$J$1:$Y$1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SV-Beschäftigte'!$J$6:$Y$6</c:f>
              <c:numCache>
                <c:formatCode>General</c:formatCode>
                <c:ptCount val="16"/>
                <c:pt idx="6">
                  <c:v>20.14</c:v>
                </c:pt>
                <c:pt idx="7">
                  <c:v>19.61</c:v>
                </c:pt>
                <c:pt idx="8">
                  <c:v>19.739999999999998</c:v>
                </c:pt>
                <c:pt idx="9">
                  <c:v>27.54</c:v>
                </c:pt>
                <c:pt idx="10">
                  <c:v>22.08</c:v>
                </c:pt>
                <c:pt idx="11">
                  <c:v>14.45</c:v>
                </c:pt>
                <c:pt idx="12">
                  <c:v>17.38</c:v>
                </c:pt>
                <c:pt idx="13">
                  <c:v>13.87</c:v>
                </c:pt>
                <c:pt idx="14">
                  <c:v>13.84</c:v>
                </c:pt>
                <c:pt idx="15">
                  <c:v>13.45</c:v>
                </c:pt>
              </c:numCache>
            </c:numRef>
          </c:val>
          <c:extLst>
            <c:ext xmlns:c16="http://schemas.microsoft.com/office/drawing/2014/chart" uri="{C3380CC4-5D6E-409C-BE32-E72D297353CC}">
              <c16:uniqueId val="{00000001-1CE5-4E38-B2E6-5DD393DBDC47}"/>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3-1CE5-4E38-B2E6-5DD393DBDC47}"/>
              </c:ext>
            </c:extLst>
          </c:dPt>
          <c:cat>
            <c:strRef>
              <c:f>'Abb SV-Beschäftigte'!$J$1:$Y$1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SV-Beschäftigte'!$J$5:$O$5</c:f>
              <c:numCache>
                <c:formatCode>General</c:formatCode>
                <c:ptCount val="6"/>
                <c:pt idx="5">
                  <c:v>31.69</c:v>
                </c:pt>
              </c:numCache>
            </c:numRef>
          </c:val>
          <c:extLst>
            <c:ext xmlns:c16="http://schemas.microsoft.com/office/drawing/2014/chart" uri="{C3380CC4-5D6E-409C-BE32-E72D297353CC}">
              <c16:uniqueId val="{00000004-1CE5-4E38-B2E6-5DD393DBDC47}"/>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SV-Beschäftigte'!$J$7:$O$7</c:f>
              <c:numCache>
                <c:formatCode>General</c:formatCode>
                <c:ptCount val="6"/>
                <c:pt idx="0">
                  <c:v>19.73</c:v>
                </c:pt>
                <c:pt idx="1">
                  <c:v>19.73</c:v>
                </c:pt>
                <c:pt idx="2">
                  <c:v>19.73</c:v>
                </c:pt>
                <c:pt idx="3">
                  <c:v>19.73</c:v>
                </c:pt>
                <c:pt idx="4">
                  <c:v>19.73</c:v>
                </c:pt>
                <c:pt idx="5">
                  <c:v>19.73</c:v>
                </c:pt>
              </c:numCache>
            </c:numRef>
          </c:val>
          <c:smooth val="0"/>
          <c:extLst>
            <c:ext xmlns:c16="http://schemas.microsoft.com/office/drawing/2014/chart" uri="{C3380CC4-5D6E-409C-BE32-E72D297353CC}">
              <c16:uniqueId val="{00000005-1CE5-4E38-B2E6-5DD393DBDC47}"/>
            </c:ext>
          </c:extLst>
        </c:ser>
        <c:ser>
          <c:idx val="2"/>
          <c:order val="2"/>
          <c:tx>
            <c:v>Durchschnitt West</c:v>
          </c:tx>
          <c:spPr>
            <a:ln w="15875" cap="rnd">
              <a:solidFill>
                <a:schemeClr val="tx2">
                  <a:lumMod val="75000"/>
                  <a:lumOff val="25000"/>
                </a:schemeClr>
              </a:solidFill>
              <a:round/>
            </a:ln>
            <a:effectLst/>
          </c:spPr>
          <c:marker>
            <c:symbol val="none"/>
          </c:marker>
          <c:val>
            <c:numRef>
              <c:f>'Abb SV-Beschäftigte'!$J$8:$Y$8</c:f>
              <c:numCache>
                <c:formatCode>General</c:formatCode>
                <c:ptCount val="16"/>
                <c:pt idx="6">
                  <c:v>18.48</c:v>
                </c:pt>
                <c:pt idx="7">
                  <c:v>18.48</c:v>
                </c:pt>
                <c:pt idx="8">
                  <c:v>18.48</c:v>
                </c:pt>
                <c:pt idx="9">
                  <c:v>18.48</c:v>
                </c:pt>
                <c:pt idx="10">
                  <c:v>18.48</c:v>
                </c:pt>
                <c:pt idx="11">
                  <c:v>18.48</c:v>
                </c:pt>
                <c:pt idx="12">
                  <c:v>18.48</c:v>
                </c:pt>
                <c:pt idx="13">
                  <c:v>18.48</c:v>
                </c:pt>
                <c:pt idx="14">
                  <c:v>18.48</c:v>
                </c:pt>
                <c:pt idx="15">
                  <c:v>18.48</c:v>
                </c:pt>
              </c:numCache>
            </c:numRef>
          </c:val>
          <c:smooth val="0"/>
          <c:extLst>
            <c:ext xmlns:c16="http://schemas.microsoft.com/office/drawing/2014/chart" uri="{C3380CC4-5D6E-409C-BE32-E72D297353CC}">
              <c16:uniqueId val="{00000006-1CE5-4E38-B2E6-5DD393DBDC47}"/>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SV-Beschäftigte'!$I$11</c:f>
          <c:strCache>
            <c:ptCount val="1"/>
            <c:pt idx="0">
              <c:v>Sozialversicherungspflichtig Beschäftigte mit beruflichem Abschluss, 2022</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1"/>
              </a:solidFill>
            </a:ln>
            <a:effectLst/>
          </c:spPr>
          <c:invertIfNegative val="0"/>
          <c:cat>
            <c:strRef>
              <c:f>'Abb SV-Beschäftigte'!$J$1:$Y$1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SV-Beschäftigte'!$J$12:$N$12</c:f>
              <c:numCache>
                <c:formatCode>General</c:formatCode>
                <c:ptCount val="5"/>
                <c:pt idx="0">
                  <c:v>66.7</c:v>
                </c:pt>
                <c:pt idx="1">
                  <c:v>69.69</c:v>
                </c:pt>
                <c:pt idx="2">
                  <c:v>68.09</c:v>
                </c:pt>
                <c:pt idx="3">
                  <c:v>71.77</c:v>
                </c:pt>
                <c:pt idx="4">
                  <c:v>71.75</c:v>
                </c:pt>
              </c:numCache>
            </c:numRef>
          </c:val>
          <c:extLst>
            <c:ext xmlns:c16="http://schemas.microsoft.com/office/drawing/2014/chart" uri="{C3380CC4-5D6E-409C-BE32-E72D297353CC}">
              <c16:uniqueId val="{00000000-338E-4E91-8D4D-8037BC2E9F89}"/>
            </c:ext>
          </c:extLst>
        </c:ser>
        <c:ser>
          <c:idx val="3"/>
          <c:order val="3"/>
          <c:spPr>
            <a:solidFill>
              <a:schemeClr val="accent1"/>
            </a:solidFill>
            <a:ln>
              <a:solidFill>
                <a:schemeClr val="tx1"/>
              </a:solidFill>
            </a:ln>
            <a:effectLst/>
          </c:spPr>
          <c:invertIfNegative val="0"/>
          <c:cat>
            <c:strRef>
              <c:f>'Abb SV-Beschäftigte'!$J$1:$Y$1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SV-Beschäftigte'!$J$14:$Y$14</c:f>
              <c:numCache>
                <c:formatCode>General</c:formatCode>
                <c:ptCount val="16"/>
                <c:pt idx="6">
                  <c:v>59.43</c:v>
                </c:pt>
                <c:pt idx="7">
                  <c:v>60.92</c:v>
                </c:pt>
                <c:pt idx="8">
                  <c:v>56.86</c:v>
                </c:pt>
                <c:pt idx="9">
                  <c:v>49.46</c:v>
                </c:pt>
                <c:pt idx="10">
                  <c:v>54.62</c:v>
                </c:pt>
                <c:pt idx="11">
                  <c:v>64.06</c:v>
                </c:pt>
                <c:pt idx="12">
                  <c:v>57.82</c:v>
                </c:pt>
                <c:pt idx="13">
                  <c:v>63.36</c:v>
                </c:pt>
                <c:pt idx="14">
                  <c:v>64.709999999999994</c:v>
                </c:pt>
                <c:pt idx="15">
                  <c:v>63.92</c:v>
                </c:pt>
              </c:numCache>
            </c:numRef>
          </c:val>
          <c:extLst>
            <c:ext xmlns:c16="http://schemas.microsoft.com/office/drawing/2014/chart" uri="{C3380CC4-5D6E-409C-BE32-E72D297353CC}">
              <c16:uniqueId val="{00000001-338E-4E91-8D4D-8037BC2E9F89}"/>
            </c:ext>
          </c:extLst>
        </c:ser>
        <c:ser>
          <c:idx val="4"/>
          <c:order val="4"/>
          <c:spPr>
            <a:pattFill prst="wdUpDiag">
              <a:fgClr>
                <a:srgbClr val="FFC000"/>
              </a:fgClr>
              <a:bgClr>
                <a:schemeClr val="accent1"/>
              </a:bgClr>
            </a:pattFill>
            <a:ln>
              <a:solidFill>
                <a:schemeClr val="tx1"/>
              </a:solidFill>
            </a:ln>
            <a:effectLst/>
          </c:spPr>
          <c:invertIfNegative val="0"/>
          <c:cat>
            <c:strRef>
              <c:f>'Abb SV-Beschäftigte'!$J$1:$Y$1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SV-Beschäftigte'!$J$13:$O$13</c:f>
              <c:numCache>
                <c:formatCode>General</c:formatCode>
                <c:ptCount val="6"/>
                <c:pt idx="5">
                  <c:v>43.97</c:v>
                </c:pt>
              </c:numCache>
            </c:numRef>
          </c:val>
          <c:extLst>
            <c:ext xmlns:c16="http://schemas.microsoft.com/office/drawing/2014/chart" uri="{C3380CC4-5D6E-409C-BE32-E72D297353CC}">
              <c16:uniqueId val="{00000002-338E-4E91-8D4D-8037BC2E9F89}"/>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SV-Beschäftigte'!$J$15:$O$15</c:f>
              <c:numCache>
                <c:formatCode>General</c:formatCode>
                <c:ptCount val="6"/>
                <c:pt idx="0">
                  <c:v>62.71</c:v>
                </c:pt>
                <c:pt idx="1">
                  <c:v>62.71</c:v>
                </c:pt>
                <c:pt idx="2">
                  <c:v>62.71</c:v>
                </c:pt>
                <c:pt idx="3">
                  <c:v>62.71</c:v>
                </c:pt>
                <c:pt idx="4">
                  <c:v>62.71</c:v>
                </c:pt>
                <c:pt idx="5">
                  <c:v>62.71</c:v>
                </c:pt>
              </c:numCache>
            </c:numRef>
          </c:val>
          <c:smooth val="0"/>
          <c:extLst>
            <c:ext xmlns:c16="http://schemas.microsoft.com/office/drawing/2014/chart" uri="{C3380CC4-5D6E-409C-BE32-E72D297353CC}">
              <c16:uniqueId val="{00000003-338E-4E91-8D4D-8037BC2E9F89}"/>
            </c:ext>
          </c:extLst>
        </c:ser>
        <c:ser>
          <c:idx val="2"/>
          <c:order val="2"/>
          <c:tx>
            <c:v>Durchschnitt West</c:v>
          </c:tx>
          <c:spPr>
            <a:ln w="15875" cap="rnd">
              <a:solidFill>
                <a:schemeClr val="tx2">
                  <a:lumMod val="75000"/>
                  <a:lumOff val="25000"/>
                </a:schemeClr>
              </a:solidFill>
              <a:round/>
            </a:ln>
            <a:effectLst/>
          </c:spPr>
          <c:marker>
            <c:symbol val="none"/>
          </c:marker>
          <c:val>
            <c:numRef>
              <c:f>'Abb SV-Beschäftigte'!$J$16:$Y$16</c:f>
              <c:numCache>
                <c:formatCode>General</c:formatCode>
                <c:ptCount val="16"/>
                <c:pt idx="6">
                  <c:v>59.42</c:v>
                </c:pt>
                <c:pt idx="7">
                  <c:v>59.42</c:v>
                </c:pt>
                <c:pt idx="8">
                  <c:v>59.42</c:v>
                </c:pt>
                <c:pt idx="9">
                  <c:v>59.42</c:v>
                </c:pt>
                <c:pt idx="10">
                  <c:v>59.42</c:v>
                </c:pt>
                <c:pt idx="11">
                  <c:v>59.42</c:v>
                </c:pt>
                <c:pt idx="12">
                  <c:v>59.42</c:v>
                </c:pt>
                <c:pt idx="13">
                  <c:v>59.42</c:v>
                </c:pt>
                <c:pt idx="14">
                  <c:v>59.42</c:v>
                </c:pt>
                <c:pt idx="15">
                  <c:v>59.42</c:v>
                </c:pt>
              </c:numCache>
            </c:numRef>
          </c:val>
          <c:smooth val="0"/>
          <c:extLst>
            <c:ext xmlns:c16="http://schemas.microsoft.com/office/drawing/2014/chart" uri="{C3380CC4-5D6E-409C-BE32-E72D297353CC}">
              <c16:uniqueId val="{00000004-338E-4E91-8D4D-8037BC2E9F89}"/>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SV-Beschäftigte'!$I$19</c:f>
          <c:strCache>
            <c:ptCount val="1"/>
            <c:pt idx="0">
              <c:v>Sozialversicherungspflichtig Beschäftigte ohne Abschluss/ohne Angabe, 2022</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rgbClr val="0E2841"/>
              </a:solidFill>
            </a:ln>
            <a:effectLst/>
          </c:spPr>
          <c:invertIfNegative val="0"/>
          <c:cat>
            <c:strRef>
              <c:f>'Abb SV-Beschäftigte'!$J$1:$Y$1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SV-Beschäftigte'!$J$20:$N$20</c:f>
              <c:numCache>
                <c:formatCode>General</c:formatCode>
                <c:ptCount val="5"/>
                <c:pt idx="0">
                  <c:v>18.72</c:v>
                </c:pt>
                <c:pt idx="1">
                  <c:v>16.71</c:v>
                </c:pt>
                <c:pt idx="2">
                  <c:v>13.519999999999996</c:v>
                </c:pt>
                <c:pt idx="3">
                  <c:v>14.990000000000004</c:v>
                </c:pt>
                <c:pt idx="4">
                  <c:v>13.79</c:v>
                </c:pt>
              </c:numCache>
            </c:numRef>
          </c:val>
          <c:extLst>
            <c:ext xmlns:c16="http://schemas.microsoft.com/office/drawing/2014/chart" uri="{C3380CC4-5D6E-409C-BE32-E72D297353CC}">
              <c16:uniqueId val="{00000000-8601-4E5D-A16F-E4656C17C6DA}"/>
            </c:ext>
          </c:extLst>
        </c:ser>
        <c:ser>
          <c:idx val="3"/>
          <c:order val="3"/>
          <c:spPr>
            <a:solidFill>
              <a:srgbClr val="156082"/>
            </a:solidFill>
            <a:ln>
              <a:solidFill>
                <a:srgbClr val="0E2841"/>
              </a:solidFill>
            </a:ln>
            <a:effectLst/>
          </c:spPr>
          <c:invertIfNegative val="0"/>
          <c:cat>
            <c:strRef>
              <c:f>'Abb SV-Beschäftigte'!$J$1:$Y$1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SV-Beschäftigte'!$J$22:$Y$22</c:f>
              <c:numCache>
                <c:formatCode>General</c:formatCode>
                <c:ptCount val="16"/>
                <c:pt idx="6">
                  <c:v>20.43</c:v>
                </c:pt>
                <c:pt idx="7">
                  <c:v>19.47</c:v>
                </c:pt>
                <c:pt idx="8">
                  <c:v>23.400000000000002</c:v>
                </c:pt>
                <c:pt idx="9">
                  <c:v>23</c:v>
                </c:pt>
                <c:pt idx="10">
                  <c:v>23.300000000000004</c:v>
                </c:pt>
                <c:pt idx="11">
                  <c:v>21.49</c:v>
                </c:pt>
                <c:pt idx="12">
                  <c:v>24.8</c:v>
                </c:pt>
                <c:pt idx="13">
                  <c:v>22.770000000000003</c:v>
                </c:pt>
                <c:pt idx="14">
                  <c:v>21.450000000000006</c:v>
                </c:pt>
                <c:pt idx="15">
                  <c:v>22.63</c:v>
                </c:pt>
              </c:numCache>
            </c:numRef>
          </c:val>
          <c:extLst>
            <c:ext xmlns:c16="http://schemas.microsoft.com/office/drawing/2014/chart" uri="{C3380CC4-5D6E-409C-BE32-E72D297353CC}">
              <c16:uniqueId val="{00000001-8601-4E5D-A16F-E4656C17C6DA}"/>
            </c:ext>
          </c:extLst>
        </c:ser>
        <c:ser>
          <c:idx val="4"/>
          <c:order val="4"/>
          <c:spPr>
            <a:pattFill prst="wdUpDiag">
              <a:fgClr>
                <a:srgbClr val="FFC000"/>
              </a:fgClr>
              <a:bgClr>
                <a:srgbClr val="156082"/>
              </a:bgClr>
            </a:pattFill>
            <a:ln>
              <a:solidFill>
                <a:srgbClr val="0E2841"/>
              </a:solidFill>
            </a:ln>
            <a:effectLst/>
          </c:spPr>
          <c:invertIfNegative val="0"/>
          <c:cat>
            <c:strRef>
              <c:f>'Abb SV-Beschäftigte'!$J$1:$Y$1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SV-Beschäftigte'!$J$21:$O$21</c:f>
              <c:numCache>
                <c:formatCode>General</c:formatCode>
                <c:ptCount val="6"/>
                <c:pt idx="5">
                  <c:v>24.34</c:v>
                </c:pt>
              </c:numCache>
            </c:numRef>
          </c:val>
          <c:extLst>
            <c:ext xmlns:c16="http://schemas.microsoft.com/office/drawing/2014/chart" uri="{C3380CC4-5D6E-409C-BE32-E72D297353CC}">
              <c16:uniqueId val="{00000002-8601-4E5D-A16F-E4656C17C6DA}"/>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SV-Beschäftigte'!$J$23:$O$23</c:f>
              <c:numCache>
                <c:formatCode>General</c:formatCode>
                <c:ptCount val="6"/>
                <c:pt idx="0">
                  <c:v>17.559999999999999</c:v>
                </c:pt>
                <c:pt idx="1">
                  <c:v>17.559999999999999</c:v>
                </c:pt>
                <c:pt idx="2">
                  <c:v>17.559999999999999</c:v>
                </c:pt>
                <c:pt idx="3">
                  <c:v>17.559999999999999</c:v>
                </c:pt>
                <c:pt idx="4">
                  <c:v>17.559999999999999</c:v>
                </c:pt>
                <c:pt idx="5">
                  <c:v>17.559999999999999</c:v>
                </c:pt>
              </c:numCache>
            </c:numRef>
          </c:val>
          <c:smooth val="0"/>
          <c:extLst>
            <c:ext xmlns:c16="http://schemas.microsoft.com/office/drawing/2014/chart" uri="{C3380CC4-5D6E-409C-BE32-E72D297353CC}">
              <c16:uniqueId val="{00000003-8601-4E5D-A16F-E4656C17C6DA}"/>
            </c:ext>
          </c:extLst>
        </c:ser>
        <c:ser>
          <c:idx val="2"/>
          <c:order val="2"/>
          <c:tx>
            <c:v>Durchschnitt West</c:v>
          </c:tx>
          <c:spPr>
            <a:ln w="15875" cap="rnd">
              <a:solidFill>
                <a:srgbClr val="0E2841">
                  <a:lumMod val="75000"/>
                  <a:lumOff val="25000"/>
                </a:srgbClr>
              </a:solidFill>
              <a:round/>
            </a:ln>
            <a:effectLst/>
          </c:spPr>
          <c:marker>
            <c:symbol val="none"/>
          </c:marker>
          <c:val>
            <c:numRef>
              <c:f>'Abb SV-Beschäftigte'!$J$24:$Y$24</c:f>
              <c:numCache>
                <c:formatCode>General</c:formatCode>
                <c:ptCount val="16"/>
                <c:pt idx="6">
                  <c:v>22.099999999999998</c:v>
                </c:pt>
                <c:pt idx="7">
                  <c:v>22.099999999999998</c:v>
                </c:pt>
                <c:pt idx="8">
                  <c:v>22.099999999999998</c:v>
                </c:pt>
                <c:pt idx="9">
                  <c:v>22.099999999999998</c:v>
                </c:pt>
                <c:pt idx="10">
                  <c:v>22.099999999999998</c:v>
                </c:pt>
                <c:pt idx="11">
                  <c:v>22.099999999999998</c:v>
                </c:pt>
                <c:pt idx="12">
                  <c:v>22.099999999999998</c:v>
                </c:pt>
                <c:pt idx="13">
                  <c:v>22.099999999999998</c:v>
                </c:pt>
                <c:pt idx="14">
                  <c:v>22.099999999999998</c:v>
                </c:pt>
                <c:pt idx="15">
                  <c:v>22.099999999999998</c:v>
                </c:pt>
              </c:numCache>
            </c:numRef>
          </c:val>
          <c:smooth val="0"/>
          <c:extLst>
            <c:ext xmlns:c16="http://schemas.microsoft.com/office/drawing/2014/chart" uri="{C3380CC4-5D6E-409C-BE32-E72D297353CC}">
              <c16:uniqueId val="{00000004-8601-4E5D-A16F-E4656C17C6DA}"/>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Wirtschaftswachstum'!$I$19</c:f>
          <c:strCache>
            <c:ptCount val="1"/>
            <c:pt idx="0">
              <c:v>Veränderungsrate Bruttoinlandsprodukt (real) je Erwerbstätigen, ø 2019-2024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Wirtschaftswachstum'!$J$20:$N$20</c:f>
              <c:numCache>
                <c:formatCode>General</c:formatCode>
                <c:ptCount val="5"/>
                <c:pt idx="0">
                  <c:v>-0.80641065496949693</c:v>
                </c:pt>
                <c:pt idx="1">
                  <c:v>0.25262077084755674</c:v>
                </c:pt>
                <c:pt idx="2">
                  <c:v>-5.1503860767354581E-3</c:v>
                </c:pt>
                <c:pt idx="3">
                  <c:v>-0.76014360409581627</c:v>
                </c:pt>
                <c:pt idx="4">
                  <c:v>0.30068014618660754</c:v>
                </c:pt>
              </c:numCache>
            </c:numRef>
          </c:val>
          <c:extLst>
            <c:ext xmlns:c16="http://schemas.microsoft.com/office/drawing/2014/chart" uri="{C3380CC4-5D6E-409C-BE32-E72D297353CC}">
              <c16:uniqueId val="{00000000-B3E0-47B0-BFFD-4AE50A9EC91D}"/>
            </c:ext>
          </c:extLst>
        </c:ser>
        <c:ser>
          <c:idx val="3"/>
          <c:order val="3"/>
          <c:spPr>
            <a:solidFill>
              <a:srgbClr val="156082"/>
            </a:solidFill>
            <a:ln>
              <a:solidFill>
                <a:srgbClr val="0E2841"/>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Wirtschaftswachstum'!$J$22:$Y$22</c:f>
              <c:numCache>
                <c:formatCode>General</c:formatCode>
                <c:ptCount val="16"/>
                <c:pt idx="6">
                  <c:v>0.11651153035474238</c:v>
                </c:pt>
                <c:pt idx="7">
                  <c:v>-1.3436638315032639</c:v>
                </c:pt>
                <c:pt idx="8">
                  <c:v>-0.98854633967803807</c:v>
                </c:pt>
                <c:pt idx="9">
                  <c:v>0.85260819235968199</c:v>
                </c:pt>
                <c:pt idx="10">
                  <c:v>0.14529210253213876</c:v>
                </c:pt>
                <c:pt idx="11">
                  <c:v>0.30595080456619428</c:v>
                </c:pt>
                <c:pt idx="12">
                  <c:v>-0.58015009205685431</c:v>
                </c:pt>
                <c:pt idx="13">
                  <c:v>-0.93229573523238685</c:v>
                </c:pt>
                <c:pt idx="14">
                  <c:v>-1.0681168465826971</c:v>
                </c:pt>
                <c:pt idx="15">
                  <c:v>0.68522296181288311</c:v>
                </c:pt>
              </c:numCache>
            </c:numRef>
          </c:val>
          <c:extLst>
            <c:ext xmlns:c16="http://schemas.microsoft.com/office/drawing/2014/chart" uri="{C3380CC4-5D6E-409C-BE32-E72D297353CC}">
              <c16:uniqueId val="{00000001-B3E0-47B0-BFFD-4AE50A9EC91D}"/>
            </c:ext>
          </c:extLst>
        </c:ser>
        <c:ser>
          <c:idx val="4"/>
          <c:order val="4"/>
          <c:spPr>
            <a:pattFill prst="wdUpDiag">
              <a:fgClr>
                <a:srgbClr val="FFC000"/>
              </a:fgClr>
              <a:bgClr>
                <a:srgbClr val="156082"/>
              </a:bgClr>
            </a:pattFill>
            <a:ln>
              <a:solidFill>
                <a:sysClr val="windowText" lastClr="000000"/>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Wirtschaftswachstum'!$J$21:$O$21</c:f>
              <c:numCache>
                <c:formatCode>General</c:formatCode>
                <c:ptCount val="6"/>
                <c:pt idx="5">
                  <c:v>0.69738001140842698</c:v>
                </c:pt>
              </c:numCache>
            </c:numRef>
          </c:val>
          <c:extLst>
            <c:ext xmlns:c16="http://schemas.microsoft.com/office/drawing/2014/chart" uri="{C3380CC4-5D6E-409C-BE32-E72D297353CC}">
              <c16:uniqueId val="{00000002-B3E0-47B0-BFFD-4AE50A9EC91D}"/>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Wirtschaftswachstum'!$J$23:$O$23</c:f>
              <c:numCache>
                <c:formatCode>General</c:formatCode>
                <c:ptCount val="6"/>
                <c:pt idx="0">
                  <c:v>0.11006749974875163</c:v>
                </c:pt>
                <c:pt idx="1">
                  <c:v>0.11006749974875163</c:v>
                </c:pt>
                <c:pt idx="2">
                  <c:v>0.11006749974875163</c:v>
                </c:pt>
                <c:pt idx="3">
                  <c:v>0.11006749974875163</c:v>
                </c:pt>
                <c:pt idx="4">
                  <c:v>0.11006749974875163</c:v>
                </c:pt>
                <c:pt idx="5">
                  <c:v>0.11006749974875163</c:v>
                </c:pt>
              </c:numCache>
            </c:numRef>
          </c:val>
          <c:smooth val="0"/>
          <c:extLst>
            <c:ext xmlns:c16="http://schemas.microsoft.com/office/drawing/2014/chart" uri="{C3380CC4-5D6E-409C-BE32-E72D297353CC}">
              <c16:uniqueId val="{00000003-B3E0-47B0-BFFD-4AE50A9EC91D}"/>
            </c:ext>
          </c:extLst>
        </c:ser>
        <c:ser>
          <c:idx val="2"/>
          <c:order val="2"/>
          <c:tx>
            <c:v>Durchschnitt West</c:v>
          </c:tx>
          <c:spPr>
            <a:ln w="15875" cap="rnd">
              <a:solidFill>
                <a:srgbClr val="0E2841">
                  <a:lumMod val="75000"/>
                  <a:lumOff val="25000"/>
                </a:srgbClr>
              </a:solidFill>
              <a:round/>
            </a:ln>
            <a:effectLst/>
          </c:spPr>
          <c:marker>
            <c:symbol val="none"/>
          </c:marker>
          <c:val>
            <c:numRef>
              <c:f>'Abb Wirtschaftswachstum'!$J$24:$Y$24</c:f>
              <c:numCache>
                <c:formatCode>General</c:formatCode>
                <c:ptCount val="16"/>
                <c:pt idx="6">
                  <c:v>-0.36773955578989614</c:v>
                </c:pt>
                <c:pt idx="7">
                  <c:v>-0.36773955578989614</c:v>
                </c:pt>
                <c:pt idx="8">
                  <c:v>-0.36773955578989614</c:v>
                </c:pt>
                <c:pt idx="9">
                  <c:v>-0.36773955578989614</c:v>
                </c:pt>
                <c:pt idx="10">
                  <c:v>-0.36773955578989614</c:v>
                </c:pt>
                <c:pt idx="11">
                  <c:v>-0.36773955578989614</c:v>
                </c:pt>
                <c:pt idx="12">
                  <c:v>-0.36773955578989614</c:v>
                </c:pt>
                <c:pt idx="13">
                  <c:v>-0.36773955578989614</c:v>
                </c:pt>
                <c:pt idx="14">
                  <c:v>-0.36773955578989614</c:v>
                </c:pt>
                <c:pt idx="15">
                  <c:v>-0.36773955578989614</c:v>
                </c:pt>
              </c:numCache>
            </c:numRef>
          </c:val>
          <c:smooth val="0"/>
          <c:extLst>
            <c:ext xmlns:c16="http://schemas.microsoft.com/office/drawing/2014/chart" uri="{C3380CC4-5D6E-409C-BE32-E72D297353CC}">
              <c16:uniqueId val="{00000004-B3E0-47B0-BFFD-4AE50A9EC91D}"/>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2"/>
          <c:min val="-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SV-Beschäftigte'!$I$27</c:f>
          <c:strCache>
            <c:ptCount val="1"/>
            <c:pt idx="0">
              <c:v>Sozialversicherungspflichtig Beschäftigte Beschäftigte in wissensintensiven Industrien/IT/naturwissensch. Dienstleistungen, 2022</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20623376623376624"/>
          <c:w val="0.88043526450689269"/>
          <c:h val="0.46054334117326245"/>
        </c:manualLayout>
      </c:layout>
      <c:barChart>
        <c:barDir val="col"/>
        <c:grouping val="clustered"/>
        <c:varyColors val="0"/>
        <c:ser>
          <c:idx val="0"/>
          <c:order val="0"/>
          <c:spPr>
            <a:solidFill>
              <a:srgbClr val="FFC000"/>
            </a:solidFill>
            <a:ln>
              <a:solidFill>
                <a:schemeClr val="tx2"/>
              </a:solidFill>
            </a:ln>
            <a:effectLst/>
          </c:spPr>
          <c:invertIfNegative val="0"/>
          <c:cat>
            <c:strRef>
              <c:f>'Abb SV-Beschäftigte'!$J$1:$Y$1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SV-Beschäftigte'!$J$28:$N$28</c:f>
              <c:numCache>
                <c:formatCode>General</c:formatCode>
                <c:ptCount val="5"/>
                <c:pt idx="0">
                  <c:v>5.9</c:v>
                </c:pt>
                <c:pt idx="1">
                  <c:v>4.8499999999999996</c:v>
                </c:pt>
                <c:pt idx="2">
                  <c:v>11.33</c:v>
                </c:pt>
                <c:pt idx="3">
                  <c:v>8.81</c:v>
                </c:pt>
                <c:pt idx="4">
                  <c:v>11.139999999999999</c:v>
                </c:pt>
              </c:numCache>
            </c:numRef>
          </c:val>
          <c:extLst>
            <c:ext xmlns:c16="http://schemas.microsoft.com/office/drawing/2014/chart" uri="{C3380CC4-5D6E-409C-BE32-E72D297353CC}">
              <c16:uniqueId val="{00000000-4ED9-4251-A519-FA2760BEBFB2}"/>
            </c:ext>
          </c:extLst>
        </c:ser>
        <c:ser>
          <c:idx val="3"/>
          <c:order val="3"/>
          <c:spPr>
            <a:solidFill>
              <a:srgbClr val="156082"/>
            </a:solidFill>
            <a:ln w="15875">
              <a:solidFill>
                <a:sysClr val="windowText" lastClr="000000"/>
              </a:solidFill>
            </a:ln>
            <a:effectLst/>
          </c:spPr>
          <c:invertIfNegative val="0"/>
          <c:cat>
            <c:strRef>
              <c:f>'Abb SV-Beschäftigte'!$J$1:$Y$1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SV-Beschäftigte'!$J$30:$Y$30</c:f>
              <c:numCache>
                <c:formatCode>General</c:formatCode>
                <c:ptCount val="16"/>
                <c:pt idx="6">
                  <c:v>21.25</c:v>
                </c:pt>
                <c:pt idx="7">
                  <c:v>16.53</c:v>
                </c:pt>
                <c:pt idx="8">
                  <c:v>11.97</c:v>
                </c:pt>
                <c:pt idx="9">
                  <c:v>9.4700000000000006</c:v>
                </c:pt>
                <c:pt idx="10">
                  <c:v>13.41</c:v>
                </c:pt>
                <c:pt idx="11">
                  <c:v>9.68</c:v>
                </c:pt>
                <c:pt idx="12">
                  <c:v>11.76</c:v>
                </c:pt>
                <c:pt idx="13">
                  <c:v>11.280000000000001</c:v>
                </c:pt>
                <c:pt idx="14">
                  <c:v>14.16</c:v>
                </c:pt>
                <c:pt idx="15">
                  <c:v>8.8099999999999987</c:v>
                </c:pt>
              </c:numCache>
            </c:numRef>
          </c:val>
          <c:extLst>
            <c:ext xmlns:c16="http://schemas.microsoft.com/office/drawing/2014/chart" uri="{C3380CC4-5D6E-409C-BE32-E72D297353CC}">
              <c16:uniqueId val="{00000001-4ED9-4251-A519-FA2760BEBFB2}"/>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cat>
            <c:strRef>
              <c:f>'Abb SV-Beschäftigte'!$J$1:$Y$1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SV-Beschäftigte'!$J$29:$O$29</c:f>
              <c:numCache>
                <c:formatCode>General</c:formatCode>
                <c:ptCount val="6"/>
                <c:pt idx="5">
                  <c:v>8.35</c:v>
                </c:pt>
              </c:numCache>
            </c:numRef>
          </c:val>
          <c:extLst>
            <c:ext xmlns:c16="http://schemas.microsoft.com/office/drawing/2014/chart" uri="{C3380CC4-5D6E-409C-BE32-E72D297353CC}">
              <c16:uniqueId val="{00000002-4ED9-4251-A519-FA2760BEBFB2}"/>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SV-Beschäftigte'!$J$31:$O$31</c:f>
              <c:numCache>
                <c:formatCode>General</c:formatCode>
                <c:ptCount val="6"/>
                <c:pt idx="0">
                  <c:v>8.8699999999999992</c:v>
                </c:pt>
                <c:pt idx="1">
                  <c:v>8.8699999999999992</c:v>
                </c:pt>
                <c:pt idx="2">
                  <c:v>8.8699999999999992</c:v>
                </c:pt>
                <c:pt idx="3">
                  <c:v>8.8699999999999992</c:v>
                </c:pt>
                <c:pt idx="4">
                  <c:v>8.8699999999999992</c:v>
                </c:pt>
                <c:pt idx="5">
                  <c:v>8.8699999999999992</c:v>
                </c:pt>
              </c:numCache>
            </c:numRef>
          </c:val>
          <c:smooth val="0"/>
          <c:extLst>
            <c:ext xmlns:c16="http://schemas.microsoft.com/office/drawing/2014/chart" uri="{C3380CC4-5D6E-409C-BE32-E72D297353CC}">
              <c16:uniqueId val="{00000003-4ED9-4251-A519-FA2760BEBFB2}"/>
            </c:ext>
          </c:extLst>
        </c:ser>
        <c:ser>
          <c:idx val="2"/>
          <c:order val="2"/>
          <c:tx>
            <c:v>Durchschnitt West</c:v>
          </c:tx>
          <c:spPr>
            <a:ln w="15875" cap="rnd">
              <a:solidFill>
                <a:srgbClr val="0E2841">
                  <a:lumMod val="75000"/>
                  <a:lumOff val="25000"/>
                </a:srgbClr>
              </a:solidFill>
              <a:round/>
            </a:ln>
            <a:effectLst/>
          </c:spPr>
          <c:marker>
            <c:symbol val="none"/>
          </c:marker>
          <c:val>
            <c:numRef>
              <c:f>'Abb SV-Beschäftigte'!$J$32:$Y$32</c:f>
              <c:numCache>
                <c:formatCode>General</c:formatCode>
                <c:ptCount val="16"/>
                <c:pt idx="6">
                  <c:v>14.139999999999999</c:v>
                </c:pt>
                <c:pt idx="7">
                  <c:v>14.139999999999999</c:v>
                </c:pt>
                <c:pt idx="8">
                  <c:v>14.139999999999999</c:v>
                </c:pt>
                <c:pt idx="9">
                  <c:v>14.139999999999999</c:v>
                </c:pt>
                <c:pt idx="10">
                  <c:v>14.139999999999999</c:v>
                </c:pt>
                <c:pt idx="11">
                  <c:v>14.139999999999999</c:v>
                </c:pt>
                <c:pt idx="12">
                  <c:v>14.139999999999999</c:v>
                </c:pt>
                <c:pt idx="13">
                  <c:v>14.139999999999999</c:v>
                </c:pt>
                <c:pt idx="14">
                  <c:v>14.139999999999999</c:v>
                </c:pt>
                <c:pt idx="15">
                  <c:v>14.139999999999999</c:v>
                </c:pt>
              </c:numCache>
            </c:numRef>
          </c:val>
          <c:smooth val="0"/>
          <c:extLst>
            <c:ext xmlns:c16="http://schemas.microsoft.com/office/drawing/2014/chart" uri="{C3380CC4-5D6E-409C-BE32-E72D297353CC}">
              <c16:uniqueId val="{00000004-4ED9-4251-A519-FA2760BEBFB2}"/>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Wirtschaftsstruktur'!$I$35</c:f>
          <c:strCache>
            <c:ptCount val="1"/>
            <c:pt idx="0">
              <c:v>Anteil öffentlicheund Sonstige Dienstleister/Gesundheitswesen/Erziehung und Unterricht an den Erwerbstätigen insgesamt,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Wirtschaftsstruktur'!$J$36:$N$36</c:f>
              <c:numCache>
                <c:formatCode>0</c:formatCode>
                <c:ptCount val="5"/>
                <c:pt idx="0">
                  <c:v>35.524016971842173</c:v>
                </c:pt>
                <c:pt idx="1">
                  <c:v>38.220985793751666</c:v>
                </c:pt>
                <c:pt idx="2">
                  <c:v>33.06471716226374</c:v>
                </c:pt>
                <c:pt idx="3">
                  <c:v>35.327066681563295</c:v>
                </c:pt>
                <c:pt idx="4">
                  <c:v>33.730325032893134</c:v>
                </c:pt>
              </c:numCache>
            </c:numRef>
          </c:val>
          <c:extLst>
            <c:ext xmlns:c16="http://schemas.microsoft.com/office/drawing/2014/chart" uri="{C3380CC4-5D6E-409C-BE32-E72D297353CC}">
              <c16:uniqueId val="{00000000-49EE-4AEA-8292-6CF6E8F341E7}"/>
            </c:ext>
          </c:extLst>
        </c:ser>
        <c:ser>
          <c:idx val="3"/>
          <c:order val="3"/>
          <c:spPr>
            <a:solidFill>
              <a:srgbClr val="156082"/>
            </a:solid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Wirtschaftsstruktur'!$J$38:$Y$38</c:f>
              <c:numCache>
                <c:formatCode>General</c:formatCode>
                <c:ptCount val="16"/>
                <c:pt idx="6">
                  <c:v>29.314556210290199</c:v>
                </c:pt>
                <c:pt idx="7">
                  <c:v>30.117102273558288</c:v>
                </c:pt>
                <c:pt idx="8">
                  <c:v>33.378945591627755</c:v>
                </c:pt>
                <c:pt idx="9">
                  <c:v>30.180911309622537</c:v>
                </c:pt>
                <c:pt idx="10">
                  <c:v>30.854197798176326</c:v>
                </c:pt>
                <c:pt idx="11">
                  <c:v>33.992991194185429</c:v>
                </c:pt>
                <c:pt idx="12">
                  <c:v>34.273703698916755</c:v>
                </c:pt>
                <c:pt idx="13">
                  <c:v>35.382161192780458</c:v>
                </c:pt>
                <c:pt idx="14">
                  <c:v>35.027713270659625</c:v>
                </c:pt>
                <c:pt idx="15">
                  <c:v>36.277376469032937</c:v>
                </c:pt>
              </c:numCache>
            </c:numRef>
          </c:val>
          <c:extLst>
            <c:ext xmlns:c16="http://schemas.microsoft.com/office/drawing/2014/chart" uri="{C3380CC4-5D6E-409C-BE32-E72D297353CC}">
              <c16:uniqueId val="{00000001-49EE-4AEA-8292-6CF6E8F341E7}"/>
            </c:ext>
          </c:extLst>
        </c:ser>
        <c:ser>
          <c:idx val="4"/>
          <c:order val="4"/>
          <c:spPr>
            <a:pattFill prst="wdUpDiag">
              <a:fgClr>
                <a:srgbClr val="FFC000"/>
              </a:fgClr>
              <a:bgClr>
                <a:srgbClr val="156082"/>
              </a:bgClr>
            </a:patt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Wirtschaftsstruktur'!$J$37:$O$37</c:f>
              <c:numCache>
                <c:formatCode>General</c:formatCode>
                <c:ptCount val="6"/>
                <c:pt idx="5" formatCode="0">
                  <c:v>39.087160567878207</c:v>
                </c:pt>
              </c:numCache>
            </c:numRef>
          </c:val>
          <c:extLst>
            <c:ext xmlns:c16="http://schemas.microsoft.com/office/drawing/2014/chart" uri="{C3380CC4-5D6E-409C-BE32-E72D297353CC}">
              <c16:uniqueId val="{00000002-49EE-4AEA-8292-6CF6E8F341E7}"/>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Wirtschaftsstruktur'!$J$39:$O$39</c:f>
              <c:numCache>
                <c:formatCode>0</c:formatCode>
                <c:ptCount val="6"/>
                <c:pt idx="0">
                  <c:v>35.856676996419658</c:v>
                </c:pt>
                <c:pt idx="1">
                  <c:v>35.856676996419658</c:v>
                </c:pt>
                <c:pt idx="2" formatCode="General">
                  <c:v>35.856676996419658</c:v>
                </c:pt>
                <c:pt idx="3" formatCode="General">
                  <c:v>35.856676996419658</c:v>
                </c:pt>
                <c:pt idx="4" formatCode="General">
                  <c:v>35.856676996419658</c:v>
                </c:pt>
                <c:pt idx="5" formatCode="General">
                  <c:v>35.856676996419658</c:v>
                </c:pt>
              </c:numCache>
            </c:numRef>
          </c:val>
          <c:smooth val="0"/>
          <c:extLst>
            <c:ext xmlns:c16="http://schemas.microsoft.com/office/drawing/2014/chart" uri="{C3380CC4-5D6E-409C-BE32-E72D297353CC}">
              <c16:uniqueId val="{00000003-49EE-4AEA-8292-6CF6E8F341E7}"/>
            </c:ext>
          </c:extLst>
        </c:ser>
        <c:ser>
          <c:idx val="2"/>
          <c:order val="2"/>
          <c:tx>
            <c:v>Durchschnitt West</c:v>
          </c:tx>
          <c:spPr>
            <a:ln w="15875" cap="rnd">
              <a:solidFill>
                <a:schemeClr val="accent3"/>
              </a:solidFill>
              <a:round/>
            </a:ln>
            <a:effectLst/>
          </c:spPr>
          <c:marker>
            <c:symbol val="none"/>
          </c:marker>
          <c:val>
            <c:numRef>
              <c:f>'Abb Wirtschaftsstruktur'!$J$40:$Y$40</c:f>
              <c:numCache>
                <c:formatCode>General</c:formatCode>
                <c:ptCount val="16"/>
                <c:pt idx="6">
                  <c:v>32.202337883242492</c:v>
                </c:pt>
                <c:pt idx="7">
                  <c:v>32.202337883242492</c:v>
                </c:pt>
                <c:pt idx="8">
                  <c:v>32.202337883242492</c:v>
                </c:pt>
                <c:pt idx="9">
                  <c:v>32.202337883242492</c:v>
                </c:pt>
                <c:pt idx="10">
                  <c:v>32.202337883242492</c:v>
                </c:pt>
                <c:pt idx="11">
                  <c:v>32.202337883242492</c:v>
                </c:pt>
                <c:pt idx="12">
                  <c:v>32.202337883242492</c:v>
                </c:pt>
                <c:pt idx="13">
                  <c:v>32.202337883242492</c:v>
                </c:pt>
                <c:pt idx="14">
                  <c:v>32.202337883242492</c:v>
                </c:pt>
                <c:pt idx="15">
                  <c:v>32.202337883242492</c:v>
                </c:pt>
              </c:numCache>
            </c:numRef>
          </c:val>
          <c:smooth val="0"/>
          <c:extLst>
            <c:ext xmlns:c16="http://schemas.microsoft.com/office/drawing/2014/chart" uri="{C3380CC4-5D6E-409C-BE32-E72D297353CC}">
              <c16:uniqueId val="{00000004-49EE-4AEA-8292-6CF6E8F341E7}"/>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Wirtschaftsstruktur'!$I$45</c:f>
          <c:strCache>
            <c:ptCount val="1"/>
            <c:pt idx="0">
              <c:v>Anteil Verarbeitendes Gewerbe an der Bruttowertschöpfung (nominal) insgesamt, </c:v>
            </c:pt>
          </c:strCache>
        </c:strRef>
      </c:tx>
      <c:layout>
        <c:manualLayout>
          <c:xMode val="edge"/>
          <c:yMode val="edge"/>
          <c:x val="0.2001244602489205"/>
          <c:y val="8.658008658008658E-3"/>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324675324675325"/>
          <c:w val="0.88043526450689269"/>
          <c:h val="0.47353035416027545"/>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Wirtschaftsstruktur'!$J$46:$N$46</c:f>
              <c:numCache>
                <c:formatCode>0</c:formatCode>
                <c:ptCount val="5"/>
                <c:pt idx="0">
                  <c:v>12.537855536424908</c:v>
                </c:pt>
                <c:pt idx="1">
                  <c:v>11.320711247809569</c:v>
                </c:pt>
                <c:pt idx="2">
                  <c:v>17.706024610622123</c:v>
                </c:pt>
                <c:pt idx="3">
                  <c:v>17.405726514238022</c:v>
                </c:pt>
                <c:pt idx="4">
                  <c:v>21.842509321228164</c:v>
                </c:pt>
              </c:numCache>
            </c:numRef>
          </c:val>
          <c:extLst>
            <c:ext xmlns:c16="http://schemas.microsoft.com/office/drawing/2014/chart" uri="{C3380CC4-5D6E-409C-BE32-E72D297353CC}">
              <c16:uniqueId val="{00000000-94F6-4855-9F7B-DD329475D5A7}"/>
            </c:ext>
          </c:extLst>
        </c:ser>
        <c:ser>
          <c:idx val="3"/>
          <c:order val="3"/>
          <c:spPr>
            <a:solidFill>
              <a:srgbClr val="156082"/>
            </a:solidFill>
            <a:ln w="9525">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Wirtschaftsstruktur'!$J$48:$Y$48</c:f>
              <c:numCache>
                <c:formatCode>General</c:formatCode>
                <c:ptCount val="16"/>
                <c:pt idx="6" formatCode="0">
                  <c:v>30.622386216009328</c:v>
                </c:pt>
                <c:pt idx="7" formatCode="0">
                  <c:v>23.139277467312226</c:v>
                </c:pt>
                <c:pt idx="8" formatCode="0">
                  <c:v>20.102476418680062</c:v>
                </c:pt>
                <c:pt idx="9" formatCode="0">
                  <c:v>11.474853732174708</c:v>
                </c:pt>
                <c:pt idx="10" formatCode="0">
                  <c:v>14.759640548372953</c:v>
                </c:pt>
                <c:pt idx="11" formatCode="0">
                  <c:v>20.978929137853822</c:v>
                </c:pt>
                <c:pt idx="12" formatCode="0">
                  <c:v>16.680058824882003</c:v>
                </c:pt>
                <c:pt idx="13" formatCode="0">
                  <c:v>20.753176683084494</c:v>
                </c:pt>
                <c:pt idx="14" formatCode="0">
                  <c:v>22.294647278557605</c:v>
                </c:pt>
                <c:pt idx="15" formatCode="0">
                  <c:v>14.207040234235151</c:v>
                </c:pt>
              </c:numCache>
            </c:numRef>
          </c:val>
          <c:extLst>
            <c:ext xmlns:c16="http://schemas.microsoft.com/office/drawing/2014/chart" uri="{C3380CC4-5D6E-409C-BE32-E72D297353CC}">
              <c16:uniqueId val="{00000001-94F6-4855-9F7B-DD329475D5A7}"/>
            </c:ext>
          </c:extLst>
        </c:ser>
        <c:ser>
          <c:idx val="4"/>
          <c:order val="4"/>
          <c:spPr>
            <a:pattFill prst="wdUpDiag">
              <a:fgClr>
                <a:srgbClr val="FFC000"/>
              </a:fgClr>
              <a:bgClr>
                <a:srgbClr val="156082"/>
              </a:bgClr>
            </a:pattFill>
            <a:ln w="9525">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Wirtschaftsstruktur'!$J$47:$O$47</c:f>
              <c:numCache>
                <c:formatCode>General</c:formatCode>
                <c:ptCount val="6"/>
                <c:pt idx="5" formatCode="0">
                  <c:v>6.3792088624546537</c:v>
                </c:pt>
              </c:numCache>
            </c:numRef>
          </c:val>
          <c:extLst>
            <c:ext xmlns:c16="http://schemas.microsoft.com/office/drawing/2014/chart" uri="{C3380CC4-5D6E-409C-BE32-E72D297353CC}">
              <c16:uniqueId val="{00000002-94F6-4855-9F7B-DD329475D5A7}"/>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Wirtschaftsstruktur'!$J$49:$O$49</c:f>
              <c:numCache>
                <c:formatCode>0.000</c:formatCode>
                <c:ptCount val="6"/>
                <c:pt idx="0">
                  <c:v>13.414538371333734</c:v>
                </c:pt>
                <c:pt idx="1">
                  <c:v>13.414538371333734</c:v>
                </c:pt>
                <c:pt idx="2" formatCode="General">
                  <c:v>13.414538371333734</c:v>
                </c:pt>
                <c:pt idx="3" formatCode="General">
                  <c:v>13.414538371333734</c:v>
                </c:pt>
                <c:pt idx="4" formatCode="General">
                  <c:v>13.414538371333734</c:v>
                </c:pt>
                <c:pt idx="5" formatCode="General">
                  <c:v>13.414538371333734</c:v>
                </c:pt>
              </c:numCache>
            </c:numRef>
          </c:val>
          <c:smooth val="0"/>
          <c:extLst>
            <c:ext xmlns:c16="http://schemas.microsoft.com/office/drawing/2014/chart" uri="{C3380CC4-5D6E-409C-BE32-E72D297353CC}">
              <c16:uniqueId val="{00000003-94F6-4855-9F7B-DD329475D5A7}"/>
            </c:ext>
          </c:extLst>
        </c:ser>
        <c:ser>
          <c:idx val="2"/>
          <c:order val="2"/>
          <c:tx>
            <c:v>Durchschnitt West</c:v>
          </c:tx>
          <c:spPr>
            <a:ln w="15875" cap="rnd">
              <a:solidFill>
                <a:srgbClr val="0E2841">
                  <a:lumMod val="75000"/>
                  <a:lumOff val="25000"/>
                </a:srgbClr>
              </a:solidFill>
              <a:round/>
            </a:ln>
            <a:effectLst/>
          </c:spPr>
          <c:marker>
            <c:symbol val="none"/>
          </c:marker>
          <c:val>
            <c:numRef>
              <c:f>'Abb Wirtschaftsstruktur'!$J$50:$Y$50</c:f>
              <c:numCache>
                <c:formatCode>General</c:formatCode>
                <c:ptCount val="16"/>
                <c:pt idx="6" formatCode="0.000">
                  <c:v>20.847168327100363</c:v>
                </c:pt>
                <c:pt idx="7" formatCode="0.000">
                  <c:v>20.847168327100363</c:v>
                </c:pt>
                <c:pt idx="8">
                  <c:v>20.847168327100363</c:v>
                </c:pt>
                <c:pt idx="9">
                  <c:v>20.847168327100363</c:v>
                </c:pt>
                <c:pt idx="10">
                  <c:v>20.847168327100363</c:v>
                </c:pt>
                <c:pt idx="11">
                  <c:v>20.847168327100363</c:v>
                </c:pt>
                <c:pt idx="12">
                  <c:v>20.847168327100363</c:v>
                </c:pt>
                <c:pt idx="13">
                  <c:v>20.847168327100363</c:v>
                </c:pt>
                <c:pt idx="14">
                  <c:v>20.847168327100363</c:v>
                </c:pt>
                <c:pt idx="15">
                  <c:v>20.847168327100363</c:v>
                </c:pt>
              </c:numCache>
            </c:numRef>
          </c:val>
          <c:smooth val="0"/>
          <c:extLst>
            <c:ext xmlns:c16="http://schemas.microsoft.com/office/drawing/2014/chart" uri="{C3380CC4-5D6E-409C-BE32-E72D297353CC}">
              <c16:uniqueId val="{00000004-94F6-4855-9F7B-DD329475D5A7}"/>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Wirtschaftsstruktur'!$I$52</c:f>
          <c:strCache>
            <c:ptCount val="1"/>
            <c:pt idx="0">
              <c:v>Anteil Baugewerbe an der Bruttowertschöpfung (nominal) insgesamt,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Wirtschaftsstruktur'!$J$53:$N$53</c:f>
              <c:numCache>
                <c:formatCode>General</c:formatCode>
                <c:ptCount val="5"/>
                <c:pt idx="0">
                  <c:v>7.315235269435207</c:v>
                </c:pt>
                <c:pt idx="1">
                  <c:v>6.8418044758962431</c:v>
                </c:pt>
                <c:pt idx="2">
                  <c:v>7.2904554090777633</c:v>
                </c:pt>
                <c:pt idx="3">
                  <c:v>7.4377832944972715</c:v>
                </c:pt>
                <c:pt idx="4">
                  <c:v>6.6975650479864344</c:v>
                </c:pt>
              </c:numCache>
            </c:numRef>
          </c:val>
          <c:extLst>
            <c:ext xmlns:c16="http://schemas.microsoft.com/office/drawing/2014/chart" uri="{C3380CC4-5D6E-409C-BE32-E72D297353CC}">
              <c16:uniqueId val="{00000000-7A4C-41D0-BC19-90BF96D6C8A8}"/>
            </c:ext>
          </c:extLst>
        </c:ser>
        <c:ser>
          <c:idx val="4"/>
          <c:order val="1"/>
          <c:spPr>
            <a:pattFill prst="wdUpDiag">
              <a:fgClr>
                <a:srgbClr val="FFC000"/>
              </a:fgClr>
              <a:bgClr>
                <a:srgbClr val="156082"/>
              </a:bgClr>
            </a:pattFill>
            <a:ln w="9525">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Wirtschaftsstruktur'!$J$54:$O$54</c:f>
              <c:numCache>
                <c:formatCode>General</c:formatCode>
                <c:ptCount val="6"/>
                <c:pt idx="5">
                  <c:v>4.3096051534174684</c:v>
                </c:pt>
              </c:numCache>
            </c:numRef>
          </c:val>
          <c:extLst>
            <c:ext xmlns:c16="http://schemas.microsoft.com/office/drawing/2014/chart" uri="{C3380CC4-5D6E-409C-BE32-E72D297353CC}">
              <c16:uniqueId val="{00000001-7A4C-41D0-BC19-90BF96D6C8A8}"/>
            </c:ext>
          </c:extLst>
        </c:ser>
        <c:ser>
          <c:idx val="3"/>
          <c:order val="2"/>
          <c:spPr>
            <a:solidFill>
              <a:srgbClr val="156082"/>
            </a:solidFill>
            <a:ln w="9525">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Wirtschaftsstruktur'!$J$55:$Y$55</c:f>
              <c:numCache>
                <c:formatCode>General</c:formatCode>
                <c:ptCount val="16"/>
                <c:pt idx="6">
                  <c:v>5.1613803704245518</c:v>
                </c:pt>
                <c:pt idx="7">
                  <c:v>5.6640013471951205</c:v>
                </c:pt>
                <c:pt idx="8">
                  <c:v>3.3838745948890887</c:v>
                </c:pt>
                <c:pt idx="9">
                  <c:v>3.1912147244526663</c:v>
                </c:pt>
                <c:pt idx="10">
                  <c:v>4.6302650468118589</c:v>
                </c:pt>
                <c:pt idx="11">
                  <c:v>6.2540513582435873</c:v>
                </c:pt>
                <c:pt idx="12">
                  <c:v>4.8571347801277787</c:v>
                </c:pt>
                <c:pt idx="13">
                  <c:v>5.9698933483745931</c:v>
                </c:pt>
                <c:pt idx="14">
                  <c:v>4.6278268139981007</c:v>
                </c:pt>
                <c:pt idx="15">
                  <c:v>6.132561180400482</c:v>
                </c:pt>
              </c:numCache>
            </c:numRef>
          </c:val>
          <c:extLst>
            <c:ext xmlns:c16="http://schemas.microsoft.com/office/drawing/2014/chart" uri="{C3380CC4-5D6E-409C-BE32-E72D297353CC}">
              <c16:uniqueId val="{00000002-7A4C-41D0-BC19-90BF96D6C8A8}"/>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rgbClr val="E97132"/>
              </a:solidFill>
              <a:round/>
            </a:ln>
            <a:effectLst/>
          </c:spPr>
          <c:marker>
            <c:symbol val="none"/>
          </c:marker>
          <c:val>
            <c:numRef>
              <c:f>'Abb Wirtschaftsstruktur'!$J$56:$O$56</c:f>
              <c:numCache>
                <c:formatCode>General</c:formatCode>
                <c:ptCount val="6"/>
                <c:pt idx="0">
                  <c:v>6.3027436652770668</c:v>
                </c:pt>
                <c:pt idx="1">
                  <c:v>6.3027436652770668</c:v>
                </c:pt>
                <c:pt idx="2">
                  <c:v>6.3027436652770668</c:v>
                </c:pt>
                <c:pt idx="3">
                  <c:v>6.3027436652770668</c:v>
                </c:pt>
                <c:pt idx="4">
                  <c:v>6.3027436652770668</c:v>
                </c:pt>
                <c:pt idx="5">
                  <c:v>6.3027436652770668</c:v>
                </c:pt>
              </c:numCache>
            </c:numRef>
          </c:val>
          <c:smooth val="0"/>
          <c:extLst>
            <c:ext xmlns:c16="http://schemas.microsoft.com/office/drawing/2014/chart" uri="{C3380CC4-5D6E-409C-BE32-E72D297353CC}">
              <c16:uniqueId val="{00000003-7A4C-41D0-BC19-90BF96D6C8A8}"/>
            </c:ext>
          </c:extLst>
        </c:ser>
        <c:ser>
          <c:idx val="2"/>
          <c:order val="4"/>
          <c:tx>
            <c:v>Durchschnitt West</c:v>
          </c:tx>
          <c:spPr>
            <a:ln w="15875" cap="rnd">
              <a:solidFill>
                <a:srgbClr val="0E2841">
                  <a:lumMod val="75000"/>
                  <a:lumOff val="25000"/>
                </a:srgbClr>
              </a:solidFill>
              <a:round/>
            </a:ln>
            <a:effectLst/>
          </c:spPr>
          <c:marker>
            <c:symbol val="none"/>
          </c:marker>
          <c:val>
            <c:numRef>
              <c:f>'Abb Wirtschaftsstruktur'!$J$57:$Y$57</c:f>
              <c:numCache>
                <c:formatCode>General</c:formatCode>
                <c:ptCount val="16"/>
                <c:pt idx="6">
                  <c:v>5.2195199764687432</c:v>
                </c:pt>
                <c:pt idx="7">
                  <c:v>5.2195199764687432</c:v>
                </c:pt>
                <c:pt idx="8">
                  <c:v>5.2195199764687432</c:v>
                </c:pt>
                <c:pt idx="9">
                  <c:v>5.2195199764687432</c:v>
                </c:pt>
                <c:pt idx="10">
                  <c:v>5.2195199764687432</c:v>
                </c:pt>
                <c:pt idx="11">
                  <c:v>5.2195199764687432</c:v>
                </c:pt>
                <c:pt idx="12">
                  <c:v>5.2195199764687432</c:v>
                </c:pt>
                <c:pt idx="13">
                  <c:v>5.2195199764687432</c:v>
                </c:pt>
                <c:pt idx="14">
                  <c:v>5.2195199764687432</c:v>
                </c:pt>
                <c:pt idx="15">
                  <c:v>5.2195199764687432</c:v>
                </c:pt>
              </c:numCache>
            </c:numRef>
          </c:val>
          <c:smooth val="0"/>
          <c:extLst>
            <c:ext xmlns:c16="http://schemas.microsoft.com/office/drawing/2014/chart" uri="{C3380CC4-5D6E-409C-BE32-E72D297353CC}">
              <c16:uniqueId val="{00000004-7A4C-41D0-BC19-90BF96D6C8A8}"/>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Wirtschaftsstruktur'!$I$59</c:f>
          <c:strCache>
            <c:ptCount val="1"/>
            <c:pt idx="0">
              <c:v>Anteil Handel/Gastgewerbe/Verkehr an der Bruttowertschöpfung (nominal) insgesamt,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Wirtschaftsstruktur'!$J$60:$N$60</c:f>
              <c:numCache>
                <c:formatCode>General</c:formatCode>
                <c:ptCount val="5"/>
                <c:pt idx="0">
                  <c:v>19.190973915773856</c:v>
                </c:pt>
                <c:pt idx="1">
                  <c:v>19.54704009631963</c:v>
                </c:pt>
                <c:pt idx="2">
                  <c:v>19.096250444975425</c:v>
                </c:pt>
                <c:pt idx="3">
                  <c:v>17.381956397774321</c:v>
                </c:pt>
                <c:pt idx="4">
                  <c:v>15.686167944022381</c:v>
                </c:pt>
              </c:numCache>
            </c:numRef>
          </c:val>
          <c:extLst>
            <c:ext xmlns:c16="http://schemas.microsoft.com/office/drawing/2014/chart" uri="{C3380CC4-5D6E-409C-BE32-E72D297353CC}">
              <c16:uniqueId val="{00000000-BCD2-4078-871D-439CF3EA7B96}"/>
            </c:ext>
          </c:extLst>
        </c:ser>
        <c:ser>
          <c:idx val="4"/>
          <c:order val="1"/>
          <c:spPr>
            <a:pattFill prst="wdUpDiag">
              <a:fgClr>
                <a:srgbClr val="FFC000"/>
              </a:fgClr>
              <a:bgClr>
                <a:srgbClr val="156082"/>
              </a:bgClr>
            </a:patt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Wirtschaftsstruktur'!$J$61:$O$61</c:f>
              <c:numCache>
                <c:formatCode>General</c:formatCode>
                <c:ptCount val="6"/>
                <c:pt idx="5">
                  <c:v>24.465387069868022</c:v>
                </c:pt>
              </c:numCache>
            </c:numRef>
          </c:val>
          <c:extLst>
            <c:ext xmlns:c16="http://schemas.microsoft.com/office/drawing/2014/chart" uri="{C3380CC4-5D6E-409C-BE32-E72D297353CC}">
              <c16:uniqueId val="{00000001-BCD2-4078-871D-439CF3EA7B96}"/>
            </c:ext>
          </c:extLst>
        </c:ser>
        <c:ser>
          <c:idx val="3"/>
          <c:order val="2"/>
          <c:spPr>
            <a:solidFill>
              <a:srgbClr val="156082"/>
            </a:solid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Wirtschaftsstruktur'!$J$62:$Y$62</c:f>
              <c:numCache>
                <c:formatCode>General</c:formatCode>
                <c:ptCount val="16"/>
                <c:pt idx="6">
                  <c:v>19.613963348556226</c:v>
                </c:pt>
                <c:pt idx="7">
                  <c:v>20.83964878699091</c:v>
                </c:pt>
                <c:pt idx="8">
                  <c:v>25.284321459263431</c:v>
                </c:pt>
                <c:pt idx="9">
                  <c:v>31.23153200560591</c:v>
                </c:pt>
                <c:pt idx="10">
                  <c:v>24.512604527333906</c:v>
                </c:pt>
                <c:pt idx="11">
                  <c:v>18.489146883134786</c:v>
                </c:pt>
                <c:pt idx="12">
                  <c:v>21.940121855550128</c:v>
                </c:pt>
                <c:pt idx="13">
                  <c:v>19.23968550130785</c:v>
                </c:pt>
                <c:pt idx="14">
                  <c:v>19.352211363619748</c:v>
                </c:pt>
                <c:pt idx="15">
                  <c:v>21.94079368482128</c:v>
                </c:pt>
              </c:numCache>
            </c:numRef>
          </c:val>
          <c:extLst>
            <c:ext xmlns:c16="http://schemas.microsoft.com/office/drawing/2014/chart" uri="{C3380CC4-5D6E-409C-BE32-E72D297353CC}">
              <c16:uniqueId val="{00000002-BCD2-4078-871D-439CF3EA7B96}"/>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Wirtschaftsstruktur'!$J$63:$O$63</c:f>
              <c:numCache>
                <c:formatCode>General</c:formatCode>
                <c:ptCount val="6"/>
                <c:pt idx="0">
                  <c:v>20.184669551792243</c:v>
                </c:pt>
                <c:pt idx="1">
                  <c:v>20.184669551792243</c:v>
                </c:pt>
                <c:pt idx="2">
                  <c:v>20.184669551792243</c:v>
                </c:pt>
                <c:pt idx="3">
                  <c:v>20.184669551792243</c:v>
                </c:pt>
                <c:pt idx="4">
                  <c:v>20.184669551792243</c:v>
                </c:pt>
                <c:pt idx="5">
                  <c:v>20.184669551792243</c:v>
                </c:pt>
              </c:numCache>
            </c:numRef>
          </c:val>
          <c:smooth val="0"/>
          <c:extLst>
            <c:ext xmlns:c16="http://schemas.microsoft.com/office/drawing/2014/chart" uri="{C3380CC4-5D6E-409C-BE32-E72D297353CC}">
              <c16:uniqueId val="{00000003-BCD2-4078-871D-439CF3EA7B96}"/>
            </c:ext>
          </c:extLst>
        </c:ser>
        <c:ser>
          <c:idx val="2"/>
          <c:order val="4"/>
          <c:tx>
            <c:v>Durchschnitt West</c:v>
          </c:tx>
          <c:spPr>
            <a:ln w="15875" cap="rnd">
              <a:solidFill>
                <a:srgbClr val="0E2841">
                  <a:lumMod val="75000"/>
                  <a:lumOff val="25000"/>
                </a:srgbClr>
              </a:solidFill>
              <a:round/>
            </a:ln>
            <a:effectLst/>
          </c:spPr>
          <c:marker>
            <c:symbol val="none"/>
          </c:marker>
          <c:val>
            <c:numRef>
              <c:f>'Abb Wirtschaftsstruktur'!$J$64:$Y$64</c:f>
              <c:numCache>
                <c:formatCode>General</c:formatCode>
                <c:ptCount val="16"/>
                <c:pt idx="6">
                  <c:v>21.465826990462624</c:v>
                </c:pt>
                <c:pt idx="7">
                  <c:v>21.465826990462624</c:v>
                </c:pt>
                <c:pt idx="8">
                  <c:v>21.465826990462624</c:v>
                </c:pt>
                <c:pt idx="9">
                  <c:v>21.465826990462624</c:v>
                </c:pt>
                <c:pt idx="10">
                  <c:v>21.465826990462624</c:v>
                </c:pt>
                <c:pt idx="11">
                  <c:v>21.465826990462624</c:v>
                </c:pt>
                <c:pt idx="12">
                  <c:v>21.465826990462624</c:v>
                </c:pt>
                <c:pt idx="13">
                  <c:v>21.465826990462624</c:v>
                </c:pt>
                <c:pt idx="14">
                  <c:v>21.465826990462624</c:v>
                </c:pt>
                <c:pt idx="15">
                  <c:v>21.465826990462624</c:v>
                </c:pt>
              </c:numCache>
            </c:numRef>
          </c:val>
          <c:smooth val="0"/>
          <c:extLst>
            <c:ext xmlns:c16="http://schemas.microsoft.com/office/drawing/2014/chart" uri="{C3380CC4-5D6E-409C-BE32-E72D297353CC}">
              <c16:uniqueId val="{00000004-BCD2-4078-871D-439CF3EA7B96}"/>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Wirtschaftsstruktur'!$I$67</c:f>
          <c:strCache>
            <c:ptCount val="1"/>
            <c:pt idx="0">
              <c:v>Anteil Versicherungs- und Kreditgewerbe/Grundstücks- und Wohnungswesen/Unternehmensdienstleister an der Bruttowertschöpfung (nominal) insgesamt,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Wirtschaftsstruktur'!$J$68:$N$68</c:f>
              <c:numCache>
                <c:formatCode>General</c:formatCode>
                <c:ptCount val="5"/>
                <c:pt idx="0">
                  <c:v>21.708778681210738</c:v>
                </c:pt>
                <c:pt idx="1">
                  <c:v>20.154965100034119</c:v>
                </c:pt>
                <c:pt idx="2">
                  <c:v>21.063553933039962</c:v>
                </c:pt>
                <c:pt idx="3">
                  <c:v>17.890423363581995</c:v>
                </c:pt>
                <c:pt idx="4">
                  <c:v>18.268811820502755</c:v>
                </c:pt>
              </c:numCache>
            </c:numRef>
          </c:val>
          <c:extLst>
            <c:ext xmlns:c16="http://schemas.microsoft.com/office/drawing/2014/chart" uri="{C3380CC4-5D6E-409C-BE32-E72D297353CC}">
              <c16:uniqueId val="{00000000-80E8-404C-9260-546FD647C14A}"/>
            </c:ext>
          </c:extLst>
        </c:ser>
        <c:ser>
          <c:idx val="4"/>
          <c:order val="1"/>
          <c:spPr>
            <a:pattFill prst="wdUpDiag">
              <a:fgClr>
                <a:srgbClr val="FFC000"/>
              </a:fgClr>
              <a:bgClr>
                <a:srgbClr val="156082"/>
              </a:bgClr>
            </a:patt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Wirtschaftsstruktur'!$J$69:$O$69</c:f>
              <c:numCache>
                <c:formatCode>General</c:formatCode>
                <c:ptCount val="6"/>
                <c:pt idx="5">
                  <c:v>31.311138549075423</c:v>
                </c:pt>
              </c:numCache>
            </c:numRef>
          </c:val>
          <c:extLst>
            <c:ext xmlns:c16="http://schemas.microsoft.com/office/drawing/2014/chart" uri="{C3380CC4-5D6E-409C-BE32-E72D297353CC}">
              <c16:uniqueId val="{00000001-80E8-404C-9260-546FD647C14A}"/>
            </c:ext>
          </c:extLst>
        </c:ser>
        <c:ser>
          <c:idx val="3"/>
          <c:order val="2"/>
          <c:spPr>
            <a:solidFill>
              <a:srgbClr val="156082"/>
            </a:solid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Wirtschaftsstruktur'!$J$70:$Y$70</c:f>
              <c:numCache>
                <c:formatCode>General</c:formatCode>
                <c:ptCount val="16"/>
                <c:pt idx="6">
                  <c:v>23.263145502145925</c:v>
                </c:pt>
                <c:pt idx="7">
                  <c:v>26.905395931248137</c:v>
                </c:pt>
                <c:pt idx="8">
                  <c:v>23.934905254923112</c:v>
                </c:pt>
                <c:pt idx="9">
                  <c:v>32.473988600020974</c:v>
                </c:pt>
                <c:pt idx="10">
                  <c:v>32.792643282274469</c:v>
                </c:pt>
                <c:pt idx="11">
                  <c:v>23.149864966887542</c:v>
                </c:pt>
                <c:pt idx="12">
                  <c:v>26.177288019946808</c:v>
                </c:pt>
                <c:pt idx="13">
                  <c:v>23.910775241258214</c:v>
                </c:pt>
                <c:pt idx="14">
                  <c:v>22.655769881160147</c:v>
                </c:pt>
                <c:pt idx="15">
                  <c:v>23.24709319245035</c:v>
                </c:pt>
              </c:numCache>
            </c:numRef>
          </c:val>
          <c:extLst>
            <c:ext xmlns:c16="http://schemas.microsoft.com/office/drawing/2014/chart" uri="{C3380CC4-5D6E-409C-BE32-E72D297353CC}">
              <c16:uniqueId val="{00000002-80E8-404C-9260-546FD647C14A}"/>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Wirtschaftsstruktur'!$J$71:$O$71</c:f>
              <c:numCache>
                <c:formatCode>General</c:formatCode>
                <c:ptCount val="6"/>
                <c:pt idx="0">
                  <c:v>23.483880781854449</c:v>
                </c:pt>
                <c:pt idx="1">
                  <c:v>23.483880781854449</c:v>
                </c:pt>
                <c:pt idx="2">
                  <c:v>23.483880781854449</c:v>
                </c:pt>
                <c:pt idx="3">
                  <c:v>23.483880781854449</c:v>
                </c:pt>
                <c:pt idx="4">
                  <c:v>23.483880781854449</c:v>
                </c:pt>
                <c:pt idx="5">
                  <c:v>23.483880781854449</c:v>
                </c:pt>
              </c:numCache>
            </c:numRef>
          </c:val>
          <c:smooth val="0"/>
          <c:extLst>
            <c:ext xmlns:c16="http://schemas.microsoft.com/office/drawing/2014/chart" uri="{C3380CC4-5D6E-409C-BE32-E72D297353CC}">
              <c16:uniqueId val="{00000003-80E8-404C-9260-546FD647C14A}"/>
            </c:ext>
          </c:extLst>
        </c:ser>
        <c:ser>
          <c:idx val="2"/>
          <c:order val="4"/>
          <c:tx>
            <c:v>Durchschnitt West</c:v>
          </c:tx>
          <c:spPr>
            <a:ln w="15875" cap="rnd">
              <a:solidFill>
                <a:srgbClr val="0E2841">
                  <a:lumMod val="75000"/>
                  <a:lumOff val="25000"/>
                </a:srgbClr>
              </a:solidFill>
              <a:round/>
            </a:ln>
            <a:effectLst/>
          </c:spPr>
          <c:marker>
            <c:symbol val="none"/>
          </c:marker>
          <c:val>
            <c:numRef>
              <c:f>'Abb Wirtschaftsstruktur'!$J$72:$Y$72</c:f>
              <c:numCache>
                <c:formatCode>General</c:formatCode>
                <c:ptCount val="16"/>
                <c:pt idx="6">
                  <c:v>26.16385306624101</c:v>
                </c:pt>
                <c:pt idx="7">
                  <c:v>26.16385306624101</c:v>
                </c:pt>
                <c:pt idx="8">
                  <c:v>26.16385306624101</c:v>
                </c:pt>
                <c:pt idx="9">
                  <c:v>26.16385306624101</c:v>
                </c:pt>
                <c:pt idx="10">
                  <c:v>26.16385306624101</c:v>
                </c:pt>
                <c:pt idx="11">
                  <c:v>26.16385306624101</c:v>
                </c:pt>
                <c:pt idx="12">
                  <c:v>26.16385306624101</c:v>
                </c:pt>
                <c:pt idx="13">
                  <c:v>26.16385306624101</c:v>
                </c:pt>
                <c:pt idx="14">
                  <c:v>26.16385306624101</c:v>
                </c:pt>
                <c:pt idx="15">
                  <c:v>26.16385306624101</c:v>
                </c:pt>
              </c:numCache>
            </c:numRef>
          </c:val>
          <c:smooth val="0"/>
          <c:extLst>
            <c:ext xmlns:c16="http://schemas.microsoft.com/office/drawing/2014/chart" uri="{C3380CC4-5D6E-409C-BE32-E72D297353CC}">
              <c16:uniqueId val="{00000004-80E8-404C-9260-546FD647C14A}"/>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Wirtschaftsstruktur'!$I$75</c:f>
          <c:strCache>
            <c:ptCount val="1"/>
            <c:pt idx="0">
              <c:v>Anteil öffentliche und sonstige Dienstleister/Gesundheitswesen/Erziehung und Unterricht an der Bruttowertschöpfung (nominal) insgesamt, </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Wirtschaftsstruktur'!$J$76:$N$76</c:f>
              <c:numCache>
                <c:formatCode>General</c:formatCode>
                <c:ptCount val="5"/>
                <c:pt idx="0">
                  <c:v>28.093179057051021</c:v>
                </c:pt>
                <c:pt idx="1">
                  <c:v>31.755281380094218</c:v>
                </c:pt>
                <c:pt idx="2">
                  <c:v>28.047507095336904</c:v>
                </c:pt>
                <c:pt idx="3">
                  <c:v>28.689913274211715</c:v>
                </c:pt>
                <c:pt idx="4">
                  <c:v>30.114737477901166</c:v>
                </c:pt>
              </c:numCache>
            </c:numRef>
          </c:val>
          <c:extLst>
            <c:ext xmlns:c16="http://schemas.microsoft.com/office/drawing/2014/chart" uri="{C3380CC4-5D6E-409C-BE32-E72D297353CC}">
              <c16:uniqueId val="{00000000-A9E8-418C-91BE-50C5813E93BE}"/>
            </c:ext>
          </c:extLst>
        </c:ser>
        <c:ser>
          <c:idx val="4"/>
          <c:order val="1"/>
          <c:spPr>
            <a:pattFill prst="wdUpDiag">
              <a:fgClr>
                <a:srgbClr val="FFC000"/>
              </a:fgClr>
              <a:bgClr>
                <a:srgbClr val="156082"/>
              </a:bgClr>
            </a:patt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Wirtschaftsstruktur'!$J$77:$O$77</c:f>
              <c:numCache>
                <c:formatCode>General</c:formatCode>
                <c:ptCount val="6"/>
                <c:pt idx="5">
                  <c:v>30.844322759981612</c:v>
                </c:pt>
              </c:numCache>
            </c:numRef>
          </c:val>
          <c:extLst>
            <c:ext xmlns:c16="http://schemas.microsoft.com/office/drawing/2014/chart" uri="{C3380CC4-5D6E-409C-BE32-E72D297353CC}">
              <c16:uniqueId val="{00000001-A9E8-418C-91BE-50C5813E93BE}"/>
            </c:ext>
          </c:extLst>
        </c:ser>
        <c:ser>
          <c:idx val="3"/>
          <c:order val="2"/>
          <c:spPr>
            <a:solidFill>
              <a:srgbClr val="156082"/>
            </a:solid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Wirtschaftsstruktur'!$J$78:$Y$78</c:f>
              <c:numCache>
                <c:formatCode>General</c:formatCode>
                <c:ptCount val="16"/>
                <c:pt idx="6">
                  <c:v>17.91980405687713</c:v>
                </c:pt>
                <c:pt idx="7">
                  <c:v>19.21812447832847</c:v>
                </c:pt>
                <c:pt idx="8">
                  <c:v>23.314538559349394</c:v>
                </c:pt>
                <c:pt idx="9">
                  <c:v>18.656999165459812</c:v>
                </c:pt>
                <c:pt idx="10">
                  <c:v>19.993049608207425</c:v>
                </c:pt>
                <c:pt idx="11">
                  <c:v>23.593821599655687</c:v>
                </c:pt>
                <c:pt idx="12">
                  <c:v>24.590198047198328</c:v>
                </c:pt>
                <c:pt idx="13">
                  <c:v>23.940305927535263</c:v>
                </c:pt>
                <c:pt idx="14">
                  <c:v>25.841008265037345</c:v>
                </c:pt>
                <c:pt idx="15">
                  <c:v>26.481224059483928</c:v>
                </c:pt>
              </c:numCache>
            </c:numRef>
          </c:val>
          <c:extLst>
            <c:ext xmlns:c16="http://schemas.microsoft.com/office/drawing/2014/chart" uri="{C3380CC4-5D6E-409C-BE32-E72D297353CC}">
              <c16:uniqueId val="{00000002-A9E8-418C-91BE-50C5813E93BE}"/>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Wirtschaftsstruktur'!$J$79:$O$79</c:f>
              <c:numCache>
                <c:formatCode>General</c:formatCode>
                <c:ptCount val="6"/>
                <c:pt idx="0">
                  <c:v>29.527145985315222</c:v>
                </c:pt>
                <c:pt idx="1">
                  <c:v>29.527145985315222</c:v>
                </c:pt>
                <c:pt idx="2">
                  <c:v>29.527145985315222</c:v>
                </c:pt>
                <c:pt idx="3">
                  <c:v>29.527145985315222</c:v>
                </c:pt>
                <c:pt idx="4">
                  <c:v>29.527145985315222</c:v>
                </c:pt>
                <c:pt idx="5">
                  <c:v>29.527145985315222</c:v>
                </c:pt>
              </c:numCache>
            </c:numRef>
          </c:val>
          <c:smooth val="0"/>
          <c:extLst>
            <c:ext xmlns:c16="http://schemas.microsoft.com/office/drawing/2014/chart" uri="{C3380CC4-5D6E-409C-BE32-E72D297353CC}">
              <c16:uniqueId val="{00000003-A9E8-418C-91BE-50C5813E93BE}"/>
            </c:ext>
          </c:extLst>
        </c:ser>
        <c:ser>
          <c:idx val="2"/>
          <c:order val="4"/>
          <c:tx>
            <c:v>Durchschnitt West</c:v>
          </c:tx>
          <c:spPr>
            <a:ln w="15875" cap="rnd">
              <a:solidFill>
                <a:srgbClr val="156082"/>
              </a:solidFill>
              <a:round/>
            </a:ln>
            <a:effectLst/>
          </c:spPr>
          <c:marker>
            <c:symbol val="none"/>
          </c:marker>
          <c:val>
            <c:numRef>
              <c:f>'Abb Wirtschaftsstruktur'!$J$80:$Y$80</c:f>
              <c:numCache>
                <c:formatCode>General</c:formatCode>
                <c:ptCount val="16"/>
                <c:pt idx="6">
                  <c:v>21.417710685878273</c:v>
                </c:pt>
                <c:pt idx="7">
                  <c:v>21.417710685878273</c:v>
                </c:pt>
                <c:pt idx="8">
                  <c:v>21.417710685878273</c:v>
                </c:pt>
                <c:pt idx="9">
                  <c:v>21.417710685878273</c:v>
                </c:pt>
                <c:pt idx="10">
                  <c:v>21.417710685878273</c:v>
                </c:pt>
                <c:pt idx="11">
                  <c:v>21.417710685878273</c:v>
                </c:pt>
                <c:pt idx="12">
                  <c:v>21.417710685878273</c:v>
                </c:pt>
                <c:pt idx="13">
                  <c:v>21.417710685878273</c:v>
                </c:pt>
                <c:pt idx="14">
                  <c:v>21.417710685878273</c:v>
                </c:pt>
                <c:pt idx="15">
                  <c:v>21.417710685878273</c:v>
                </c:pt>
              </c:numCache>
            </c:numRef>
          </c:val>
          <c:smooth val="0"/>
          <c:extLst>
            <c:ext xmlns:c16="http://schemas.microsoft.com/office/drawing/2014/chart" uri="{C3380CC4-5D6E-409C-BE32-E72D297353CC}">
              <c16:uniqueId val="{00000004-A9E8-418C-91BE-50C5813E93BE}"/>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Außenhandel'!$I$3</c:f>
          <c:strCache>
            <c:ptCount val="1"/>
            <c:pt idx="0">
              <c:v>Leistungsbilanzsaldo in % des BIP (negativ: Leistungsbilanzdefizit), 2021</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Außenhandel'!$J$1:$Y$1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Außenhandel'!$J$4:$N$4</c:f>
              <c:numCache>
                <c:formatCode>General</c:formatCode>
                <c:ptCount val="5"/>
                <c:pt idx="0">
                  <c:v>-19.376992448885602</c:v>
                </c:pt>
                <c:pt idx="1">
                  <c:v>-16.563363632150214</c:v>
                </c:pt>
                <c:pt idx="2">
                  <c:v>-9.2586209720855237</c:v>
                </c:pt>
                <c:pt idx="3">
                  <c:v>-14.955294332962083</c:v>
                </c:pt>
                <c:pt idx="4">
                  <c:v>-12.550851085927121</c:v>
                </c:pt>
              </c:numCache>
            </c:numRef>
          </c:val>
          <c:extLst>
            <c:ext xmlns:c16="http://schemas.microsoft.com/office/drawing/2014/chart" uri="{C3380CC4-5D6E-409C-BE32-E72D297353CC}">
              <c16:uniqueId val="{00000000-B0E5-4286-ABA8-277977FDBA62}"/>
            </c:ext>
          </c:extLst>
        </c:ser>
        <c:ser>
          <c:idx val="3"/>
          <c:order val="3"/>
          <c:spPr>
            <a:solidFill>
              <a:schemeClr val="accent1"/>
            </a:solidFill>
            <a:ln>
              <a:solidFill>
                <a:sysClr val="windowText" lastClr="000000"/>
              </a:solidFill>
            </a:ln>
            <a:effectLst/>
          </c:spPr>
          <c:invertIfNegative val="0"/>
          <c:cat>
            <c:strRef>
              <c:f>'Abb Außenhandel'!$J$1:$Y$1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Außenhandel'!$J$6:$Y$6</c:f>
              <c:numCache>
                <c:formatCode>General</c:formatCode>
                <c:ptCount val="16"/>
                <c:pt idx="6">
                  <c:v>14.363430609458476</c:v>
                </c:pt>
                <c:pt idx="7">
                  <c:v>12.270916339029043</c:v>
                </c:pt>
                <c:pt idx="8">
                  <c:v>26.125393483582698</c:v>
                </c:pt>
                <c:pt idx="9">
                  <c:v>41.289642821947503</c:v>
                </c:pt>
                <c:pt idx="10">
                  <c:v>17.575063004508763</c:v>
                </c:pt>
                <c:pt idx="11">
                  <c:v>-2.37578101105494</c:v>
                </c:pt>
                <c:pt idx="12">
                  <c:v>10.690700050044001</c:v>
                </c:pt>
                <c:pt idx="13">
                  <c:v>1.4360580620910497</c:v>
                </c:pt>
                <c:pt idx="14">
                  <c:v>4.2643947081260052</c:v>
                </c:pt>
                <c:pt idx="15">
                  <c:v>-7.5254096865757134</c:v>
                </c:pt>
              </c:numCache>
            </c:numRef>
          </c:val>
          <c:extLst>
            <c:ext xmlns:c16="http://schemas.microsoft.com/office/drawing/2014/chart" uri="{C3380CC4-5D6E-409C-BE32-E72D297353CC}">
              <c16:uniqueId val="{00000001-B0E5-4286-ABA8-277977FDBA62}"/>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3-B0E5-4286-ABA8-277977FDBA62}"/>
              </c:ext>
            </c:extLst>
          </c:dPt>
          <c:cat>
            <c:strRef>
              <c:f>'Abb Außenhandel'!$J$1:$Y$1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Außenhandel'!$J$5:$O$5</c:f>
              <c:numCache>
                <c:formatCode>General</c:formatCode>
                <c:ptCount val="6"/>
                <c:pt idx="5">
                  <c:v>15.150384206852181</c:v>
                </c:pt>
              </c:numCache>
            </c:numRef>
          </c:val>
          <c:extLst>
            <c:ext xmlns:c16="http://schemas.microsoft.com/office/drawing/2014/chart" uri="{C3380CC4-5D6E-409C-BE32-E72D297353CC}">
              <c16:uniqueId val="{00000004-B0E5-4286-ABA8-277977FDBA62}"/>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Außenhandel'!$J$7:$O$7</c:f>
              <c:numCache>
                <c:formatCode>General</c:formatCode>
                <c:ptCount val="6"/>
                <c:pt idx="0">
                  <c:v>-5.0986153143322497</c:v>
                </c:pt>
                <c:pt idx="1">
                  <c:v>-5.0986153143322497</c:v>
                </c:pt>
                <c:pt idx="2">
                  <c:v>-5.0986153143322497</c:v>
                </c:pt>
                <c:pt idx="3">
                  <c:v>-5.0986153143322497</c:v>
                </c:pt>
                <c:pt idx="4">
                  <c:v>-5.0986153143322497</c:v>
                </c:pt>
                <c:pt idx="5">
                  <c:v>-5.0986153143322497</c:v>
                </c:pt>
              </c:numCache>
            </c:numRef>
          </c:val>
          <c:smooth val="0"/>
          <c:extLst>
            <c:ext xmlns:c16="http://schemas.microsoft.com/office/drawing/2014/chart" uri="{C3380CC4-5D6E-409C-BE32-E72D297353CC}">
              <c16:uniqueId val="{00000005-B0E5-4286-ABA8-277977FDBA62}"/>
            </c:ext>
          </c:extLst>
        </c:ser>
        <c:ser>
          <c:idx val="2"/>
          <c:order val="2"/>
          <c:tx>
            <c:v>Durchschnitt West</c:v>
          </c:tx>
          <c:spPr>
            <a:ln w="15875" cap="rnd">
              <a:solidFill>
                <a:schemeClr val="tx2">
                  <a:lumMod val="75000"/>
                  <a:lumOff val="25000"/>
                </a:schemeClr>
              </a:solidFill>
              <a:round/>
            </a:ln>
            <a:effectLst/>
          </c:spPr>
          <c:marker>
            <c:symbol val="none"/>
          </c:marker>
          <c:val>
            <c:numRef>
              <c:f>'Abb Außenhandel'!$J$8:$Y$8</c:f>
              <c:numCache>
                <c:formatCode>General</c:formatCode>
                <c:ptCount val="16"/>
                <c:pt idx="6">
                  <c:v>11.371311452598917</c:v>
                </c:pt>
                <c:pt idx="7">
                  <c:v>11.371311452598917</c:v>
                </c:pt>
                <c:pt idx="8">
                  <c:v>11.371311452598917</c:v>
                </c:pt>
                <c:pt idx="9">
                  <c:v>11.371311452598917</c:v>
                </c:pt>
                <c:pt idx="10">
                  <c:v>11.371311452598917</c:v>
                </c:pt>
                <c:pt idx="11">
                  <c:v>11.371311452598917</c:v>
                </c:pt>
                <c:pt idx="12">
                  <c:v>11.371311452598917</c:v>
                </c:pt>
                <c:pt idx="13">
                  <c:v>11.371311452598917</c:v>
                </c:pt>
                <c:pt idx="14">
                  <c:v>11.371311452598917</c:v>
                </c:pt>
                <c:pt idx="15">
                  <c:v>11.371311452598917</c:v>
                </c:pt>
              </c:numCache>
            </c:numRef>
          </c:val>
          <c:smooth val="0"/>
          <c:extLst>
            <c:ext xmlns:c16="http://schemas.microsoft.com/office/drawing/2014/chart" uri="{C3380CC4-5D6E-409C-BE32-E72D297353CC}">
              <c16:uniqueId val="{00000006-B0E5-4286-ABA8-277977FDBA62}"/>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Außenhandel'!$I$11</c:f>
          <c:strCache>
            <c:ptCount val="1"/>
            <c:pt idx="0">
              <c:v>Wahrenausfuhr in % des BIP,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1"/>
              </a:solidFill>
            </a:ln>
            <a:effectLst/>
          </c:spPr>
          <c:invertIfNegative val="0"/>
          <c:cat>
            <c:strRef>
              <c:f>'Abb Außenhandel'!$J$1:$Y$1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Außenhandel'!$J$12:$N$12</c:f>
              <c:numCache>
                <c:formatCode>General</c:formatCode>
                <c:ptCount val="5"/>
                <c:pt idx="0">
                  <c:v>24.515289036313291</c:v>
                </c:pt>
                <c:pt idx="1">
                  <c:v>16.564319724197844</c:v>
                </c:pt>
                <c:pt idx="2">
                  <c:v>31.634693144049081</c:v>
                </c:pt>
                <c:pt idx="3">
                  <c:v>27.51276881644829</c:v>
                </c:pt>
                <c:pt idx="4">
                  <c:v>23.966462835502472</c:v>
                </c:pt>
              </c:numCache>
            </c:numRef>
          </c:val>
          <c:extLst>
            <c:ext xmlns:c16="http://schemas.microsoft.com/office/drawing/2014/chart" uri="{C3380CC4-5D6E-409C-BE32-E72D297353CC}">
              <c16:uniqueId val="{00000000-9A96-4F32-8254-93D7D947FC89}"/>
            </c:ext>
          </c:extLst>
        </c:ser>
        <c:ser>
          <c:idx val="3"/>
          <c:order val="3"/>
          <c:spPr>
            <a:solidFill>
              <a:schemeClr val="accent1"/>
            </a:solidFill>
            <a:ln>
              <a:solidFill>
                <a:schemeClr val="tx1"/>
              </a:solidFill>
            </a:ln>
            <a:effectLst/>
          </c:spPr>
          <c:invertIfNegative val="0"/>
          <c:cat>
            <c:strRef>
              <c:f>'Abb Außenhandel'!$J$1:$Y$1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Außenhandel'!$J$14:$Y$14</c:f>
              <c:numCache>
                <c:formatCode>General</c:formatCode>
                <c:ptCount val="16"/>
                <c:pt idx="6">
                  <c:v>39.640729449519988</c:v>
                </c:pt>
                <c:pt idx="7">
                  <c:v>29.252982665409387</c:v>
                </c:pt>
                <c:pt idx="8">
                  <c:v>54.647826253464238</c:v>
                </c:pt>
                <c:pt idx="9">
                  <c:v>36.533397304124684</c:v>
                </c:pt>
                <c:pt idx="10">
                  <c:v>22.922465613891589</c:v>
                </c:pt>
                <c:pt idx="11">
                  <c:v>26.919363987015043</c:v>
                </c:pt>
                <c:pt idx="12">
                  <c:v>26.775130702877419</c:v>
                </c:pt>
                <c:pt idx="13">
                  <c:v>33.049792701406027</c:v>
                </c:pt>
                <c:pt idx="14">
                  <c:v>44.484191116009129</c:v>
                </c:pt>
                <c:pt idx="15">
                  <c:v>23.469339081016045</c:v>
                </c:pt>
              </c:numCache>
            </c:numRef>
          </c:val>
          <c:extLst>
            <c:ext xmlns:c16="http://schemas.microsoft.com/office/drawing/2014/chart" uri="{C3380CC4-5D6E-409C-BE32-E72D297353CC}">
              <c16:uniqueId val="{00000001-9A96-4F32-8254-93D7D947FC89}"/>
            </c:ext>
          </c:extLst>
        </c:ser>
        <c:ser>
          <c:idx val="4"/>
          <c:order val="4"/>
          <c:spPr>
            <a:pattFill prst="wdUpDiag">
              <a:fgClr>
                <a:srgbClr val="FFC000"/>
              </a:fgClr>
              <a:bgClr>
                <a:schemeClr val="accent1"/>
              </a:bgClr>
            </a:pattFill>
            <a:ln>
              <a:solidFill>
                <a:schemeClr val="tx1"/>
              </a:solidFill>
            </a:ln>
            <a:effectLst/>
          </c:spPr>
          <c:invertIfNegative val="0"/>
          <c:cat>
            <c:strRef>
              <c:f>'Abb Außenhandel'!$J$1:$Y$1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Außenhandel'!$J$13:$O$13</c:f>
              <c:numCache>
                <c:formatCode>General</c:formatCode>
                <c:ptCount val="6"/>
                <c:pt idx="5">
                  <c:v>8.437942233861806</c:v>
                </c:pt>
              </c:numCache>
            </c:numRef>
          </c:val>
          <c:extLst>
            <c:ext xmlns:c16="http://schemas.microsoft.com/office/drawing/2014/chart" uri="{C3380CC4-5D6E-409C-BE32-E72D297353CC}">
              <c16:uniqueId val="{00000002-9A96-4F32-8254-93D7D947FC89}"/>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Außenhandel'!$J$15:$O$15</c:f>
              <c:numCache>
                <c:formatCode>General</c:formatCode>
                <c:ptCount val="6"/>
                <c:pt idx="0">
                  <c:v>21.012773552697016</c:v>
                </c:pt>
                <c:pt idx="1">
                  <c:v>21.012773552697016</c:v>
                </c:pt>
                <c:pt idx="2">
                  <c:v>21.012773552697016</c:v>
                </c:pt>
                <c:pt idx="3">
                  <c:v>21.012773552697016</c:v>
                </c:pt>
                <c:pt idx="4">
                  <c:v>21.012773552697016</c:v>
                </c:pt>
                <c:pt idx="5">
                  <c:v>21.012773552697016</c:v>
                </c:pt>
              </c:numCache>
            </c:numRef>
          </c:val>
          <c:smooth val="0"/>
          <c:extLst>
            <c:ext xmlns:c16="http://schemas.microsoft.com/office/drawing/2014/chart" uri="{C3380CC4-5D6E-409C-BE32-E72D297353CC}">
              <c16:uniqueId val="{00000003-9A96-4F32-8254-93D7D947FC89}"/>
            </c:ext>
          </c:extLst>
        </c:ser>
        <c:ser>
          <c:idx val="2"/>
          <c:order val="2"/>
          <c:tx>
            <c:v>Durchschnitt West</c:v>
          </c:tx>
          <c:spPr>
            <a:ln w="15875" cap="rnd">
              <a:solidFill>
                <a:schemeClr val="tx2">
                  <a:lumMod val="75000"/>
                  <a:lumOff val="25000"/>
                </a:schemeClr>
              </a:solidFill>
              <a:round/>
            </a:ln>
            <a:effectLst/>
          </c:spPr>
          <c:marker>
            <c:symbol val="none"/>
          </c:marker>
          <c:val>
            <c:numRef>
              <c:f>'Abb Außenhandel'!$J$16:$Y$16</c:f>
              <c:numCache>
                <c:formatCode>General</c:formatCode>
                <c:ptCount val="16"/>
                <c:pt idx="6">
                  <c:v>30.420683760929933</c:v>
                </c:pt>
                <c:pt idx="7">
                  <c:v>30.420683760929933</c:v>
                </c:pt>
                <c:pt idx="8">
                  <c:v>30.420683760929933</c:v>
                </c:pt>
                <c:pt idx="9">
                  <c:v>30.420683760929933</c:v>
                </c:pt>
                <c:pt idx="10">
                  <c:v>30.420683760929933</c:v>
                </c:pt>
                <c:pt idx="11">
                  <c:v>30.420683760929933</c:v>
                </c:pt>
                <c:pt idx="12">
                  <c:v>30.420683760929933</c:v>
                </c:pt>
                <c:pt idx="13">
                  <c:v>30.420683760929933</c:v>
                </c:pt>
                <c:pt idx="14">
                  <c:v>30.420683760929933</c:v>
                </c:pt>
                <c:pt idx="15">
                  <c:v>30.420683760929933</c:v>
                </c:pt>
              </c:numCache>
            </c:numRef>
          </c:val>
          <c:smooth val="0"/>
          <c:extLst>
            <c:ext xmlns:c16="http://schemas.microsoft.com/office/drawing/2014/chart" uri="{C3380CC4-5D6E-409C-BE32-E72D297353CC}">
              <c16:uniqueId val="{00000004-9A96-4F32-8254-93D7D947FC89}"/>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Industrie'!$I$27</c:f>
          <c:strCache>
            <c:ptCount val="1"/>
            <c:pt idx="0">
              <c:v>Industrie: Anteil Auslandsumsatz an Gesamtumsatz</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2"/>
              </a:solidFill>
            </a:ln>
            <a:effectLst/>
          </c:spPr>
          <c:invertIfNegative val="0"/>
          <c:cat>
            <c:strRef>
              <c:f>'Abb Industrie'!$J$1:$Y$1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Industrie'!$J$28:$N$28</c:f>
              <c:numCache>
                <c:formatCode>General</c:formatCode>
                <c:ptCount val="5"/>
                <c:pt idx="0">
                  <c:v>43.715884704139924</c:v>
                </c:pt>
                <c:pt idx="1">
                  <c:v>44.916950872312775</c:v>
                </c:pt>
                <c:pt idx="2">
                  <c:v>38.408899012689133</c:v>
                </c:pt>
                <c:pt idx="3">
                  <c:v>31.508878158287807</c:v>
                </c:pt>
                <c:pt idx="4">
                  <c:v>34.524680137732311</c:v>
                </c:pt>
              </c:numCache>
            </c:numRef>
          </c:val>
          <c:extLst>
            <c:ext xmlns:c16="http://schemas.microsoft.com/office/drawing/2014/chart" uri="{C3380CC4-5D6E-409C-BE32-E72D297353CC}">
              <c16:uniqueId val="{00000000-732C-4987-842D-C52A46667748}"/>
            </c:ext>
          </c:extLst>
        </c:ser>
        <c:ser>
          <c:idx val="3"/>
          <c:order val="3"/>
          <c:spPr>
            <a:solidFill>
              <a:srgbClr val="156082"/>
            </a:solidFill>
            <a:ln w="15875">
              <a:solidFill>
                <a:sysClr val="windowText" lastClr="000000"/>
              </a:solidFill>
            </a:ln>
            <a:effectLst/>
          </c:spPr>
          <c:invertIfNegative val="0"/>
          <c:cat>
            <c:strRef>
              <c:f>'Abb Industrie'!$J$1:$Y$1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Industrie'!$J$30:$Y$30</c:f>
              <c:numCache>
                <c:formatCode>General</c:formatCode>
                <c:ptCount val="16"/>
                <c:pt idx="6">
                  <c:v>58.349789873095538</c:v>
                </c:pt>
                <c:pt idx="7">
                  <c:v>58.097693740362757</c:v>
                </c:pt>
                <c:pt idx="8">
                  <c:v>64.454773035753959</c:v>
                </c:pt>
                <c:pt idx="9">
                  <c:v>25.842051356090245</c:v>
                </c:pt>
                <c:pt idx="10">
                  <c:v>53.727508501233501</c:v>
                </c:pt>
                <c:pt idx="11">
                  <c:v>46.642972661707532</c:v>
                </c:pt>
                <c:pt idx="12">
                  <c:v>45.01766328152673</c:v>
                </c:pt>
                <c:pt idx="13">
                  <c:v>52.999508600544779</c:v>
                </c:pt>
                <c:pt idx="14">
                  <c:v>50.475422257828626</c:v>
                </c:pt>
                <c:pt idx="15">
                  <c:v>38.926158011557874</c:v>
                </c:pt>
              </c:numCache>
            </c:numRef>
          </c:val>
          <c:extLst>
            <c:ext xmlns:c16="http://schemas.microsoft.com/office/drawing/2014/chart" uri="{C3380CC4-5D6E-409C-BE32-E72D297353CC}">
              <c16:uniqueId val="{00000001-732C-4987-842D-C52A46667748}"/>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cat>
            <c:strRef>
              <c:f>'Abb Industrie'!$J$1:$Y$1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Industrie'!$J$29:$O$29</c:f>
              <c:numCache>
                <c:formatCode>General</c:formatCode>
                <c:ptCount val="6"/>
                <c:pt idx="5">
                  <c:v>47.805129140332433</c:v>
                </c:pt>
              </c:numCache>
            </c:numRef>
          </c:val>
          <c:extLst>
            <c:ext xmlns:c16="http://schemas.microsoft.com/office/drawing/2014/chart" uri="{C3380CC4-5D6E-409C-BE32-E72D297353CC}">
              <c16:uniqueId val="{00000002-732C-4987-842D-C52A46667748}"/>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Industrie'!$J$31:$O$31</c:f>
              <c:numCache>
                <c:formatCode>General</c:formatCode>
                <c:ptCount val="6"/>
                <c:pt idx="0">
                  <c:v>39.029758737627617</c:v>
                </c:pt>
                <c:pt idx="1">
                  <c:v>39.029758737627617</c:v>
                </c:pt>
                <c:pt idx="2">
                  <c:v>39.029758737627617</c:v>
                </c:pt>
                <c:pt idx="3">
                  <c:v>39.029758737627617</c:v>
                </c:pt>
                <c:pt idx="4">
                  <c:v>39.029758737627617</c:v>
                </c:pt>
                <c:pt idx="5">
                  <c:v>39.029758737627617</c:v>
                </c:pt>
              </c:numCache>
            </c:numRef>
          </c:val>
          <c:smooth val="0"/>
          <c:extLst>
            <c:ext xmlns:c16="http://schemas.microsoft.com/office/drawing/2014/chart" uri="{C3380CC4-5D6E-409C-BE32-E72D297353CC}">
              <c16:uniqueId val="{00000003-732C-4987-842D-C52A46667748}"/>
            </c:ext>
          </c:extLst>
        </c:ser>
        <c:ser>
          <c:idx val="2"/>
          <c:order val="2"/>
          <c:tx>
            <c:v>Durchschnitt West</c:v>
          </c:tx>
          <c:spPr>
            <a:ln w="15875" cap="rnd">
              <a:solidFill>
                <a:srgbClr val="0E2841">
                  <a:lumMod val="75000"/>
                  <a:lumOff val="25000"/>
                </a:srgbClr>
              </a:solidFill>
              <a:round/>
            </a:ln>
            <a:effectLst/>
          </c:spPr>
          <c:marker>
            <c:symbol val="none"/>
          </c:marker>
          <c:val>
            <c:numRef>
              <c:f>'Abb Industrie'!$J$32:$Y$32</c:f>
              <c:numCache>
                <c:formatCode>General</c:formatCode>
                <c:ptCount val="16"/>
                <c:pt idx="6">
                  <c:v>51.344973718252184</c:v>
                </c:pt>
                <c:pt idx="7">
                  <c:v>51.344973718252184</c:v>
                </c:pt>
                <c:pt idx="8">
                  <c:v>51.344973718252184</c:v>
                </c:pt>
                <c:pt idx="9">
                  <c:v>51.344973718252184</c:v>
                </c:pt>
                <c:pt idx="10">
                  <c:v>51.344973718252184</c:v>
                </c:pt>
                <c:pt idx="11">
                  <c:v>51.344973718252184</c:v>
                </c:pt>
                <c:pt idx="12">
                  <c:v>51.344973718252184</c:v>
                </c:pt>
                <c:pt idx="13">
                  <c:v>51.344973718252184</c:v>
                </c:pt>
                <c:pt idx="14">
                  <c:v>51.344973718252184</c:v>
                </c:pt>
                <c:pt idx="15">
                  <c:v>51.344973718252184</c:v>
                </c:pt>
              </c:numCache>
            </c:numRef>
          </c:val>
          <c:smooth val="0"/>
          <c:extLst>
            <c:ext xmlns:c16="http://schemas.microsoft.com/office/drawing/2014/chart" uri="{C3380CC4-5D6E-409C-BE32-E72D297353CC}">
              <c16:uniqueId val="{00000004-732C-4987-842D-C52A46667748}"/>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0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0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0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0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chart" Target="../charts/chart51.xml"/><Relationship Id="rId4" Type="http://schemas.openxmlformats.org/officeDocument/2006/relationships/chart" Target="../charts/chart54.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62.xml"/><Relationship Id="rId3" Type="http://schemas.openxmlformats.org/officeDocument/2006/relationships/chart" Target="../charts/chart57.xml"/><Relationship Id="rId7" Type="http://schemas.openxmlformats.org/officeDocument/2006/relationships/chart" Target="../charts/chart61.xml"/><Relationship Id="rId2" Type="http://schemas.openxmlformats.org/officeDocument/2006/relationships/chart" Target="../charts/chart56.xml"/><Relationship Id="rId1" Type="http://schemas.openxmlformats.org/officeDocument/2006/relationships/chart" Target="../charts/chart55.xml"/><Relationship Id="rId6" Type="http://schemas.openxmlformats.org/officeDocument/2006/relationships/chart" Target="../charts/chart60.xml"/><Relationship Id="rId5" Type="http://schemas.openxmlformats.org/officeDocument/2006/relationships/chart" Target="../charts/chart59.xml"/><Relationship Id="rId4" Type="http://schemas.openxmlformats.org/officeDocument/2006/relationships/chart" Target="../charts/chart58.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65.xml"/><Relationship Id="rId2" Type="http://schemas.openxmlformats.org/officeDocument/2006/relationships/chart" Target="../charts/chart64.xml"/><Relationship Id="rId1" Type="http://schemas.openxmlformats.org/officeDocument/2006/relationships/chart" Target="../charts/chart63.xml"/><Relationship Id="rId4" Type="http://schemas.openxmlformats.org/officeDocument/2006/relationships/chart" Target="../charts/chart66.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74.xml"/><Relationship Id="rId3" Type="http://schemas.openxmlformats.org/officeDocument/2006/relationships/chart" Target="../charts/chart69.xml"/><Relationship Id="rId7" Type="http://schemas.openxmlformats.org/officeDocument/2006/relationships/chart" Target="../charts/chart73.xml"/><Relationship Id="rId2" Type="http://schemas.openxmlformats.org/officeDocument/2006/relationships/chart" Target="../charts/chart68.xml"/><Relationship Id="rId1" Type="http://schemas.openxmlformats.org/officeDocument/2006/relationships/chart" Target="../charts/chart67.xml"/><Relationship Id="rId6" Type="http://schemas.openxmlformats.org/officeDocument/2006/relationships/chart" Target="../charts/chart72.xml"/><Relationship Id="rId5" Type="http://schemas.openxmlformats.org/officeDocument/2006/relationships/chart" Target="../charts/chart71.xml"/><Relationship Id="rId10" Type="http://schemas.openxmlformats.org/officeDocument/2006/relationships/chart" Target="../charts/chart76.xml"/><Relationship Id="rId4" Type="http://schemas.openxmlformats.org/officeDocument/2006/relationships/chart" Target="../charts/chart70.xml"/><Relationship Id="rId9" Type="http://schemas.openxmlformats.org/officeDocument/2006/relationships/chart" Target="../charts/chart75.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84.xml"/><Relationship Id="rId3" Type="http://schemas.openxmlformats.org/officeDocument/2006/relationships/chart" Target="../charts/chart79.xml"/><Relationship Id="rId7" Type="http://schemas.openxmlformats.org/officeDocument/2006/relationships/chart" Target="../charts/chart83.xml"/><Relationship Id="rId2" Type="http://schemas.openxmlformats.org/officeDocument/2006/relationships/chart" Target="../charts/chart78.xml"/><Relationship Id="rId1" Type="http://schemas.openxmlformats.org/officeDocument/2006/relationships/chart" Target="../charts/chart77.xml"/><Relationship Id="rId6" Type="http://schemas.openxmlformats.org/officeDocument/2006/relationships/chart" Target="../charts/chart82.xml"/><Relationship Id="rId5" Type="http://schemas.openxmlformats.org/officeDocument/2006/relationships/chart" Target="../charts/chart81.xml"/><Relationship Id="rId10" Type="http://schemas.openxmlformats.org/officeDocument/2006/relationships/chart" Target="../charts/chart86.xml"/><Relationship Id="rId4" Type="http://schemas.openxmlformats.org/officeDocument/2006/relationships/chart" Target="../charts/chart80.xml"/><Relationship Id="rId9" Type="http://schemas.openxmlformats.org/officeDocument/2006/relationships/chart" Target="../charts/chart85.xml"/></Relationships>
</file>

<file path=xl/drawings/_rels/drawing15.xml.rels><?xml version="1.0" encoding="UTF-8" standalone="yes"?>
<Relationships xmlns="http://schemas.openxmlformats.org/package/2006/relationships"><Relationship Id="rId8" Type="http://schemas.openxmlformats.org/officeDocument/2006/relationships/chart" Target="../charts/chart94.xml"/><Relationship Id="rId3" Type="http://schemas.openxmlformats.org/officeDocument/2006/relationships/chart" Target="../charts/chart89.xml"/><Relationship Id="rId7" Type="http://schemas.openxmlformats.org/officeDocument/2006/relationships/chart" Target="../charts/chart93.xml"/><Relationship Id="rId2" Type="http://schemas.openxmlformats.org/officeDocument/2006/relationships/chart" Target="../charts/chart88.xml"/><Relationship Id="rId1" Type="http://schemas.openxmlformats.org/officeDocument/2006/relationships/chart" Target="../charts/chart87.xml"/><Relationship Id="rId6" Type="http://schemas.openxmlformats.org/officeDocument/2006/relationships/chart" Target="../charts/chart92.xml"/><Relationship Id="rId5" Type="http://schemas.openxmlformats.org/officeDocument/2006/relationships/chart" Target="../charts/chart91.xml"/><Relationship Id="rId10" Type="http://schemas.openxmlformats.org/officeDocument/2006/relationships/chart" Target="../charts/chart96.xml"/><Relationship Id="rId4" Type="http://schemas.openxmlformats.org/officeDocument/2006/relationships/chart" Target="../charts/chart90.xml"/><Relationship Id="rId9" Type="http://schemas.openxmlformats.org/officeDocument/2006/relationships/chart" Target="../charts/chart95.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99.xml"/><Relationship Id="rId2" Type="http://schemas.openxmlformats.org/officeDocument/2006/relationships/chart" Target="../charts/chart98.xml"/><Relationship Id="rId1" Type="http://schemas.openxmlformats.org/officeDocument/2006/relationships/chart" Target="../charts/chart97.xml"/></Relationships>
</file>

<file path=xl/drawings/_rels/drawing17.xml.rels><?xml version="1.0" encoding="UTF-8" standalone="yes"?>
<Relationships xmlns="http://schemas.openxmlformats.org/package/2006/relationships"><Relationship Id="rId8" Type="http://schemas.openxmlformats.org/officeDocument/2006/relationships/chart" Target="../charts/chart107.xml"/><Relationship Id="rId3" Type="http://schemas.openxmlformats.org/officeDocument/2006/relationships/chart" Target="../charts/chart102.xml"/><Relationship Id="rId7" Type="http://schemas.openxmlformats.org/officeDocument/2006/relationships/chart" Target="../charts/chart106.xml"/><Relationship Id="rId12" Type="http://schemas.openxmlformats.org/officeDocument/2006/relationships/chart" Target="../charts/chart111.xml"/><Relationship Id="rId2" Type="http://schemas.openxmlformats.org/officeDocument/2006/relationships/chart" Target="../charts/chart101.xml"/><Relationship Id="rId1" Type="http://schemas.openxmlformats.org/officeDocument/2006/relationships/chart" Target="../charts/chart100.xml"/><Relationship Id="rId6" Type="http://schemas.openxmlformats.org/officeDocument/2006/relationships/chart" Target="../charts/chart105.xml"/><Relationship Id="rId11" Type="http://schemas.openxmlformats.org/officeDocument/2006/relationships/chart" Target="../charts/chart110.xml"/><Relationship Id="rId5" Type="http://schemas.openxmlformats.org/officeDocument/2006/relationships/chart" Target="../charts/chart104.xml"/><Relationship Id="rId10" Type="http://schemas.openxmlformats.org/officeDocument/2006/relationships/chart" Target="../charts/chart109.xml"/><Relationship Id="rId4" Type="http://schemas.openxmlformats.org/officeDocument/2006/relationships/chart" Target="../charts/chart103.xml"/><Relationship Id="rId9" Type="http://schemas.openxmlformats.org/officeDocument/2006/relationships/chart" Target="../charts/chart108.xml"/></Relationships>
</file>

<file path=xl/drawings/_rels/drawing18.xml.rels><?xml version="1.0" encoding="UTF-8" standalone="yes"?>
<Relationships xmlns="http://schemas.openxmlformats.org/package/2006/relationships"><Relationship Id="rId8" Type="http://schemas.openxmlformats.org/officeDocument/2006/relationships/chart" Target="../charts/chart119.xml"/><Relationship Id="rId3" Type="http://schemas.openxmlformats.org/officeDocument/2006/relationships/chart" Target="../charts/chart114.xml"/><Relationship Id="rId7" Type="http://schemas.openxmlformats.org/officeDocument/2006/relationships/chart" Target="../charts/chart118.xml"/><Relationship Id="rId12" Type="http://schemas.openxmlformats.org/officeDocument/2006/relationships/chart" Target="../charts/chart123.xml"/><Relationship Id="rId2" Type="http://schemas.openxmlformats.org/officeDocument/2006/relationships/chart" Target="../charts/chart113.xml"/><Relationship Id="rId1" Type="http://schemas.openxmlformats.org/officeDocument/2006/relationships/chart" Target="../charts/chart112.xml"/><Relationship Id="rId6" Type="http://schemas.openxmlformats.org/officeDocument/2006/relationships/chart" Target="../charts/chart117.xml"/><Relationship Id="rId11" Type="http://schemas.openxmlformats.org/officeDocument/2006/relationships/chart" Target="../charts/chart122.xml"/><Relationship Id="rId5" Type="http://schemas.openxmlformats.org/officeDocument/2006/relationships/chart" Target="../charts/chart116.xml"/><Relationship Id="rId10" Type="http://schemas.openxmlformats.org/officeDocument/2006/relationships/chart" Target="../charts/chart121.xml"/><Relationship Id="rId4" Type="http://schemas.openxmlformats.org/officeDocument/2006/relationships/chart" Target="../charts/chart115.xml"/><Relationship Id="rId9" Type="http://schemas.openxmlformats.org/officeDocument/2006/relationships/chart" Target="../charts/chart120.xml"/></Relationships>
</file>

<file path=xl/drawings/_rels/drawing19.xml.rels><?xml version="1.0" encoding="UTF-8" standalone="yes"?>
<Relationships xmlns="http://schemas.openxmlformats.org/package/2006/relationships"><Relationship Id="rId8" Type="http://schemas.openxmlformats.org/officeDocument/2006/relationships/chart" Target="../charts/chart131.xml"/><Relationship Id="rId3" Type="http://schemas.openxmlformats.org/officeDocument/2006/relationships/chart" Target="../charts/chart126.xml"/><Relationship Id="rId7" Type="http://schemas.openxmlformats.org/officeDocument/2006/relationships/chart" Target="../charts/chart130.xml"/><Relationship Id="rId2" Type="http://schemas.openxmlformats.org/officeDocument/2006/relationships/chart" Target="../charts/chart125.xml"/><Relationship Id="rId1" Type="http://schemas.openxmlformats.org/officeDocument/2006/relationships/chart" Target="../charts/chart124.xml"/><Relationship Id="rId6" Type="http://schemas.openxmlformats.org/officeDocument/2006/relationships/chart" Target="../charts/chart129.xml"/><Relationship Id="rId5" Type="http://schemas.openxmlformats.org/officeDocument/2006/relationships/chart" Target="../charts/chart128.xml"/><Relationship Id="rId4" Type="http://schemas.openxmlformats.org/officeDocument/2006/relationships/chart" Target="../charts/chart127.xml"/><Relationship Id="rId9" Type="http://schemas.openxmlformats.org/officeDocument/2006/relationships/chart" Target="../charts/chart132.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4.xml"/><Relationship Id="rId3" Type="http://schemas.openxmlformats.org/officeDocument/2006/relationships/chart" Target="../charts/chart9.xml"/><Relationship Id="rId7" Type="http://schemas.openxmlformats.org/officeDocument/2006/relationships/chart" Target="../charts/chart13.xml"/><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chart" Target="../charts/chart12.xml"/><Relationship Id="rId5" Type="http://schemas.openxmlformats.org/officeDocument/2006/relationships/chart" Target="../charts/chart11.xml"/><Relationship Id="rId4" Type="http://schemas.openxmlformats.org/officeDocument/2006/relationships/chart" Target="../charts/chart10.xml"/></Relationships>
</file>

<file path=xl/drawings/_rels/drawing20.xml.rels><?xml version="1.0" encoding="UTF-8" standalone="yes"?>
<Relationships xmlns="http://schemas.openxmlformats.org/package/2006/relationships"><Relationship Id="rId8" Type="http://schemas.openxmlformats.org/officeDocument/2006/relationships/chart" Target="../charts/chart140.xml"/><Relationship Id="rId13" Type="http://schemas.openxmlformats.org/officeDocument/2006/relationships/chart" Target="../charts/chart145.xml"/><Relationship Id="rId3" Type="http://schemas.openxmlformats.org/officeDocument/2006/relationships/chart" Target="../charts/chart135.xml"/><Relationship Id="rId7" Type="http://schemas.openxmlformats.org/officeDocument/2006/relationships/chart" Target="../charts/chart139.xml"/><Relationship Id="rId12" Type="http://schemas.openxmlformats.org/officeDocument/2006/relationships/chart" Target="../charts/chart144.xml"/><Relationship Id="rId2" Type="http://schemas.openxmlformats.org/officeDocument/2006/relationships/chart" Target="../charts/chart134.xml"/><Relationship Id="rId16" Type="http://schemas.openxmlformats.org/officeDocument/2006/relationships/chart" Target="../charts/chart148.xml"/><Relationship Id="rId1" Type="http://schemas.openxmlformats.org/officeDocument/2006/relationships/chart" Target="../charts/chart133.xml"/><Relationship Id="rId6" Type="http://schemas.openxmlformats.org/officeDocument/2006/relationships/chart" Target="../charts/chart138.xml"/><Relationship Id="rId11" Type="http://schemas.openxmlformats.org/officeDocument/2006/relationships/chart" Target="../charts/chart143.xml"/><Relationship Id="rId5" Type="http://schemas.openxmlformats.org/officeDocument/2006/relationships/chart" Target="../charts/chart137.xml"/><Relationship Id="rId15" Type="http://schemas.openxmlformats.org/officeDocument/2006/relationships/chart" Target="../charts/chart147.xml"/><Relationship Id="rId10" Type="http://schemas.openxmlformats.org/officeDocument/2006/relationships/chart" Target="../charts/chart142.xml"/><Relationship Id="rId4" Type="http://schemas.openxmlformats.org/officeDocument/2006/relationships/chart" Target="../charts/chart136.xml"/><Relationship Id="rId9" Type="http://schemas.openxmlformats.org/officeDocument/2006/relationships/chart" Target="../charts/chart141.xml"/><Relationship Id="rId14" Type="http://schemas.openxmlformats.org/officeDocument/2006/relationships/chart" Target="../charts/chart146.xml"/></Relationships>
</file>

<file path=xl/drawings/_rels/drawing21.xml.rels><?xml version="1.0" encoding="UTF-8" standalone="yes"?>
<Relationships xmlns="http://schemas.openxmlformats.org/package/2006/relationships"><Relationship Id="rId8" Type="http://schemas.openxmlformats.org/officeDocument/2006/relationships/chart" Target="../charts/chart156.xml"/><Relationship Id="rId3" Type="http://schemas.openxmlformats.org/officeDocument/2006/relationships/chart" Target="../charts/chart151.xml"/><Relationship Id="rId7" Type="http://schemas.openxmlformats.org/officeDocument/2006/relationships/chart" Target="../charts/chart155.xml"/><Relationship Id="rId2" Type="http://schemas.openxmlformats.org/officeDocument/2006/relationships/chart" Target="../charts/chart150.xml"/><Relationship Id="rId1" Type="http://schemas.openxmlformats.org/officeDocument/2006/relationships/chart" Target="../charts/chart149.xml"/><Relationship Id="rId6" Type="http://schemas.openxmlformats.org/officeDocument/2006/relationships/chart" Target="../charts/chart154.xml"/><Relationship Id="rId5" Type="http://schemas.openxmlformats.org/officeDocument/2006/relationships/chart" Target="../charts/chart153.xml"/><Relationship Id="rId10" Type="http://schemas.openxmlformats.org/officeDocument/2006/relationships/chart" Target="../charts/chart158.xml"/><Relationship Id="rId4" Type="http://schemas.openxmlformats.org/officeDocument/2006/relationships/chart" Target="../charts/chart152.xml"/><Relationship Id="rId9" Type="http://schemas.openxmlformats.org/officeDocument/2006/relationships/chart" Target="../charts/chart157.xml"/></Relationships>
</file>

<file path=xl/drawings/_rels/drawing22.xml.rels><?xml version="1.0" encoding="UTF-8" standalone="yes"?>
<Relationships xmlns="http://schemas.openxmlformats.org/package/2006/relationships"><Relationship Id="rId8" Type="http://schemas.openxmlformats.org/officeDocument/2006/relationships/chart" Target="../charts/chart166.xml"/><Relationship Id="rId13" Type="http://schemas.openxmlformats.org/officeDocument/2006/relationships/chart" Target="../charts/chart171.xml"/><Relationship Id="rId3" Type="http://schemas.openxmlformats.org/officeDocument/2006/relationships/chart" Target="../charts/chart161.xml"/><Relationship Id="rId7" Type="http://schemas.openxmlformats.org/officeDocument/2006/relationships/chart" Target="../charts/chart165.xml"/><Relationship Id="rId12" Type="http://schemas.openxmlformats.org/officeDocument/2006/relationships/chart" Target="../charts/chart170.xml"/><Relationship Id="rId2" Type="http://schemas.openxmlformats.org/officeDocument/2006/relationships/chart" Target="../charts/chart160.xml"/><Relationship Id="rId16" Type="http://schemas.openxmlformats.org/officeDocument/2006/relationships/chart" Target="../charts/chart174.xml"/><Relationship Id="rId1" Type="http://schemas.openxmlformats.org/officeDocument/2006/relationships/chart" Target="../charts/chart159.xml"/><Relationship Id="rId6" Type="http://schemas.openxmlformats.org/officeDocument/2006/relationships/chart" Target="../charts/chart164.xml"/><Relationship Id="rId11" Type="http://schemas.openxmlformats.org/officeDocument/2006/relationships/chart" Target="../charts/chart169.xml"/><Relationship Id="rId5" Type="http://schemas.openxmlformats.org/officeDocument/2006/relationships/chart" Target="../charts/chart163.xml"/><Relationship Id="rId15" Type="http://schemas.openxmlformats.org/officeDocument/2006/relationships/chart" Target="../charts/chart173.xml"/><Relationship Id="rId10" Type="http://schemas.openxmlformats.org/officeDocument/2006/relationships/chart" Target="../charts/chart168.xml"/><Relationship Id="rId4" Type="http://schemas.openxmlformats.org/officeDocument/2006/relationships/chart" Target="../charts/chart162.xml"/><Relationship Id="rId9" Type="http://schemas.openxmlformats.org/officeDocument/2006/relationships/chart" Target="../charts/chart167.xml"/><Relationship Id="rId14" Type="http://schemas.openxmlformats.org/officeDocument/2006/relationships/chart" Target="../charts/chart172.xml"/></Relationships>
</file>

<file path=xl/drawings/_rels/drawing23.xml.rels><?xml version="1.0" encoding="UTF-8" standalone="yes"?>
<Relationships xmlns="http://schemas.openxmlformats.org/package/2006/relationships"><Relationship Id="rId8" Type="http://schemas.openxmlformats.org/officeDocument/2006/relationships/chart" Target="../charts/chart182.xml"/><Relationship Id="rId3" Type="http://schemas.openxmlformats.org/officeDocument/2006/relationships/chart" Target="../charts/chart177.xml"/><Relationship Id="rId7" Type="http://schemas.openxmlformats.org/officeDocument/2006/relationships/chart" Target="../charts/chart181.xml"/><Relationship Id="rId2" Type="http://schemas.openxmlformats.org/officeDocument/2006/relationships/chart" Target="../charts/chart176.xml"/><Relationship Id="rId1" Type="http://schemas.openxmlformats.org/officeDocument/2006/relationships/chart" Target="../charts/chart175.xml"/><Relationship Id="rId6" Type="http://schemas.openxmlformats.org/officeDocument/2006/relationships/chart" Target="../charts/chart180.xml"/><Relationship Id="rId11" Type="http://schemas.openxmlformats.org/officeDocument/2006/relationships/chart" Target="../charts/chart185.xml"/><Relationship Id="rId5" Type="http://schemas.openxmlformats.org/officeDocument/2006/relationships/chart" Target="../charts/chart179.xml"/><Relationship Id="rId10" Type="http://schemas.openxmlformats.org/officeDocument/2006/relationships/chart" Target="../charts/chart184.xml"/><Relationship Id="rId4" Type="http://schemas.openxmlformats.org/officeDocument/2006/relationships/chart" Target="../charts/chart178.xml"/><Relationship Id="rId9" Type="http://schemas.openxmlformats.org/officeDocument/2006/relationships/chart" Target="../charts/chart183.xml"/></Relationships>
</file>

<file path=xl/drawings/_rels/drawing24.xml.rels><?xml version="1.0" encoding="UTF-8" standalone="yes"?>
<Relationships xmlns="http://schemas.openxmlformats.org/package/2006/relationships"><Relationship Id="rId8" Type="http://schemas.openxmlformats.org/officeDocument/2006/relationships/chart" Target="../charts/chart193.xml"/><Relationship Id="rId3" Type="http://schemas.openxmlformats.org/officeDocument/2006/relationships/chart" Target="../charts/chart188.xml"/><Relationship Id="rId7" Type="http://schemas.openxmlformats.org/officeDocument/2006/relationships/chart" Target="../charts/chart192.xml"/><Relationship Id="rId2" Type="http://schemas.openxmlformats.org/officeDocument/2006/relationships/chart" Target="../charts/chart187.xml"/><Relationship Id="rId1" Type="http://schemas.openxmlformats.org/officeDocument/2006/relationships/chart" Target="../charts/chart186.xml"/><Relationship Id="rId6" Type="http://schemas.openxmlformats.org/officeDocument/2006/relationships/chart" Target="../charts/chart191.xml"/><Relationship Id="rId5" Type="http://schemas.openxmlformats.org/officeDocument/2006/relationships/chart" Target="../charts/chart190.xml"/><Relationship Id="rId4" Type="http://schemas.openxmlformats.org/officeDocument/2006/relationships/chart" Target="../charts/chart189.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196.xml"/><Relationship Id="rId7" Type="http://schemas.openxmlformats.org/officeDocument/2006/relationships/chart" Target="../charts/chart200.xml"/><Relationship Id="rId2" Type="http://schemas.openxmlformats.org/officeDocument/2006/relationships/chart" Target="../charts/chart195.xml"/><Relationship Id="rId1" Type="http://schemas.openxmlformats.org/officeDocument/2006/relationships/chart" Target="../charts/chart194.xml"/><Relationship Id="rId6" Type="http://schemas.openxmlformats.org/officeDocument/2006/relationships/chart" Target="../charts/chart199.xml"/><Relationship Id="rId5" Type="http://schemas.openxmlformats.org/officeDocument/2006/relationships/chart" Target="../charts/chart198.xml"/><Relationship Id="rId4" Type="http://schemas.openxmlformats.org/officeDocument/2006/relationships/chart" Target="../charts/chart197.xml"/></Relationships>
</file>

<file path=xl/drawings/_rels/drawing26.xml.rels><?xml version="1.0" encoding="UTF-8" standalone="yes"?>
<Relationships xmlns="http://schemas.openxmlformats.org/package/2006/relationships"><Relationship Id="rId8" Type="http://schemas.openxmlformats.org/officeDocument/2006/relationships/chart" Target="../charts/chart208.xml"/><Relationship Id="rId3" Type="http://schemas.openxmlformats.org/officeDocument/2006/relationships/chart" Target="../charts/chart203.xml"/><Relationship Id="rId7" Type="http://schemas.openxmlformats.org/officeDocument/2006/relationships/chart" Target="../charts/chart207.xml"/><Relationship Id="rId2" Type="http://schemas.openxmlformats.org/officeDocument/2006/relationships/chart" Target="../charts/chart202.xml"/><Relationship Id="rId1" Type="http://schemas.openxmlformats.org/officeDocument/2006/relationships/chart" Target="../charts/chart201.xml"/><Relationship Id="rId6" Type="http://schemas.openxmlformats.org/officeDocument/2006/relationships/chart" Target="../charts/chart206.xml"/><Relationship Id="rId5" Type="http://schemas.openxmlformats.org/officeDocument/2006/relationships/chart" Target="../charts/chart205.xml"/><Relationship Id="rId4" Type="http://schemas.openxmlformats.org/officeDocument/2006/relationships/chart" Target="../charts/chart20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4" Type="http://schemas.openxmlformats.org/officeDocument/2006/relationships/chart" Target="../charts/chart18.xml"/></Relationships>
</file>

<file path=xl/drawings/_rels/drawing31.xml.rels><?xml version="1.0" encoding="UTF-8" standalone="yes"?>
<Relationships xmlns="http://schemas.openxmlformats.org/package/2006/relationships"><Relationship Id="rId8" Type="http://schemas.openxmlformats.org/officeDocument/2006/relationships/chart" Target="../charts/chart216.xml"/><Relationship Id="rId3" Type="http://schemas.openxmlformats.org/officeDocument/2006/relationships/chart" Target="../charts/chart211.xml"/><Relationship Id="rId7" Type="http://schemas.openxmlformats.org/officeDocument/2006/relationships/chart" Target="../charts/chart215.xml"/><Relationship Id="rId2" Type="http://schemas.openxmlformats.org/officeDocument/2006/relationships/chart" Target="../charts/chart210.xml"/><Relationship Id="rId1" Type="http://schemas.openxmlformats.org/officeDocument/2006/relationships/chart" Target="../charts/chart209.xml"/><Relationship Id="rId6" Type="http://schemas.openxmlformats.org/officeDocument/2006/relationships/chart" Target="../charts/chart214.xml"/><Relationship Id="rId5" Type="http://schemas.openxmlformats.org/officeDocument/2006/relationships/chart" Target="../charts/chart213.xml"/><Relationship Id="rId4" Type="http://schemas.openxmlformats.org/officeDocument/2006/relationships/chart" Target="../charts/chart212.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chart" Target="../charts/chart2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 Id="rId5" Type="http://schemas.openxmlformats.org/officeDocument/2006/relationships/chart" Target="../charts/chart28.xml"/><Relationship Id="rId4" Type="http://schemas.openxmlformats.org/officeDocument/2006/relationships/chart" Target="../charts/chart2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chart" Target="../charts/chart30.xml"/><Relationship Id="rId1" Type="http://schemas.openxmlformats.org/officeDocument/2006/relationships/chart" Target="../charts/chart29.xml"/></Relationships>
</file>

<file path=xl/drawings/_rels/drawing7.xml.rels><?xml version="1.0" encoding="UTF-8" standalone="yes"?>
<Relationships xmlns="http://schemas.openxmlformats.org/package/2006/relationships"><Relationship Id="rId8" Type="http://schemas.openxmlformats.org/officeDocument/2006/relationships/chart" Target="../charts/chart39.xml"/><Relationship Id="rId3" Type="http://schemas.openxmlformats.org/officeDocument/2006/relationships/chart" Target="../charts/chart34.xml"/><Relationship Id="rId7" Type="http://schemas.openxmlformats.org/officeDocument/2006/relationships/chart" Target="../charts/chart38.xml"/><Relationship Id="rId2" Type="http://schemas.openxmlformats.org/officeDocument/2006/relationships/chart" Target="../charts/chart33.xml"/><Relationship Id="rId1" Type="http://schemas.openxmlformats.org/officeDocument/2006/relationships/chart" Target="../charts/chart32.xml"/><Relationship Id="rId6" Type="http://schemas.openxmlformats.org/officeDocument/2006/relationships/chart" Target="../charts/chart37.xml"/><Relationship Id="rId11" Type="http://schemas.openxmlformats.org/officeDocument/2006/relationships/chart" Target="../charts/chart42.xml"/><Relationship Id="rId5" Type="http://schemas.openxmlformats.org/officeDocument/2006/relationships/chart" Target="../charts/chart36.xml"/><Relationship Id="rId10" Type="http://schemas.openxmlformats.org/officeDocument/2006/relationships/chart" Target="../charts/chart41.xml"/><Relationship Id="rId4" Type="http://schemas.openxmlformats.org/officeDocument/2006/relationships/chart" Target="../charts/chart35.xml"/><Relationship Id="rId9" Type="http://schemas.openxmlformats.org/officeDocument/2006/relationships/chart" Target="../charts/chart40.xml"/></Relationships>
</file>

<file path=xl/drawings/_rels/drawing8.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4" Type="http://schemas.openxmlformats.org/officeDocument/2006/relationships/chart" Target="../charts/chart46.xml"/></Relationships>
</file>

<file path=xl/drawings/_rels/drawing9.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chart" Target="../charts/chart48.xml"/><Relationship Id="rId1" Type="http://schemas.openxmlformats.org/officeDocument/2006/relationships/chart" Target="../charts/chart47.xml"/><Relationship Id="rId4" Type="http://schemas.openxmlformats.org/officeDocument/2006/relationships/chart" Target="../charts/chart50.xml"/></Relationships>
</file>

<file path=xl/drawings/drawing1.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8A327AED-C0A6-45ED-BCD4-ED9059ED49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25400</xdr:rowOff>
    </xdr:from>
    <xdr:to>
      <xdr:col>5</xdr:col>
      <xdr:colOff>520700</xdr:colOff>
      <xdr:row>35</xdr:row>
      <xdr:rowOff>12700</xdr:rowOff>
    </xdr:to>
    <xdr:graphicFrame macro="">
      <xdr:nvGraphicFramePr>
        <xdr:cNvPr id="5" name="Diagramm 4">
          <a:extLst>
            <a:ext uri="{FF2B5EF4-FFF2-40B4-BE49-F238E27FC236}">
              <a16:creationId xmlns:a16="http://schemas.microsoft.com/office/drawing/2014/main" id="{CB50A57C-AD1A-445F-824B-F72B77D4BF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5</xdr:col>
      <xdr:colOff>520700</xdr:colOff>
      <xdr:row>51</xdr:row>
      <xdr:rowOff>171450</xdr:rowOff>
    </xdr:to>
    <xdr:graphicFrame macro="">
      <xdr:nvGraphicFramePr>
        <xdr:cNvPr id="6" name="Diagramm 5">
          <a:extLst>
            <a:ext uri="{FF2B5EF4-FFF2-40B4-BE49-F238E27FC236}">
              <a16:creationId xmlns:a16="http://schemas.microsoft.com/office/drawing/2014/main" id="{E707AD9D-AD24-4D2D-9DE9-53B9A64EA5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53</xdr:row>
      <xdr:rowOff>0</xdr:rowOff>
    </xdr:from>
    <xdr:to>
      <xdr:col>5</xdr:col>
      <xdr:colOff>520700</xdr:colOff>
      <xdr:row>68</xdr:row>
      <xdr:rowOff>171450</xdr:rowOff>
    </xdr:to>
    <xdr:graphicFrame macro="">
      <xdr:nvGraphicFramePr>
        <xdr:cNvPr id="7" name="Diagramm 6">
          <a:extLst>
            <a:ext uri="{FF2B5EF4-FFF2-40B4-BE49-F238E27FC236}">
              <a16:creationId xmlns:a16="http://schemas.microsoft.com/office/drawing/2014/main" id="{8B614D69-8D52-48EB-B272-B9425C3359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87</xdr:row>
      <xdr:rowOff>0</xdr:rowOff>
    </xdr:from>
    <xdr:to>
      <xdr:col>5</xdr:col>
      <xdr:colOff>520700</xdr:colOff>
      <xdr:row>102</xdr:row>
      <xdr:rowOff>171450</xdr:rowOff>
    </xdr:to>
    <xdr:graphicFrame macro="">
      <xdr:nvGraphicFramePr>
        <xdr:cNvPr id="11" name="Diagramm 10">
          <a:extLst>
            <a:ext uri="{FF2B5EF4-FFF2-40B4-BE49-F238E27FC236}">
              <a16:creationId xmlns:a16="http://schemas.microsoft.com/office/drawing/2014/main" id="{375DE666-0B2A-4DF6-956A-4A9F83D5A5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70</xdr:row>
      <xdr:rowOff>0</xdr:rowOff>
    </xdr:from>
    <xdr:to>
      <xdr:col>5</xdr:col>
      <xdr:colOff>520700</xdr:colOff>
      <xdr:row>85</xdr:row>
      <xdr:rowOff>171450</xdr:rowOff>
    </xdr:to>
    <xdr:graphicFrame macro="">
      <xdr:nvGraphicFramePr>
        <xdr:cNvPr id="12" name="Diagramm 11">
          <a:extLst>
            <a:ext uri="{FF2B5EF4-FFF2-40B4-BE49-F238E27FC236}">
              <a16:creationId xmlns:a16="http://schemas.microsoft.com/office/drawing/2014/main" id="{851A0F19-6865-46AB-95F6-299B070F1F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D9D8DE36-20F4-4444-A24C-B361DA1DAB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25400</xdr:rowOff>
    </xdr:from>
    <xdr:to>
      <xdr:col>5</xdr:col>
      <xdr:colOff>520700</xdr:colOff>
      <xdr:row>35</xdr:row>
      <xdr:rowOff>12700</xdr:rowOff>
    </xdr:to>
    <xdr:graphicFrame macro="">
      <xdr:nvGraphicFramePr>
        <xdr:cNvPr id="3" name="Diagramm 2">
          <a:extLst>
            <a:ext uri="{FF2B5EF4-FFF2-40B4-BE49-F238E27FC236}">
              <a16:creationId xmlns:a16="http://schemas.microsoft.com/office/drawing/2014/main" id="{1A8E47C6-C550-41E1-9C70-ED66EABB6A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5</xdr:col>
      <xdr:colOff>520700</xdr:colOff>
      <xdr:row>51</xdr:row>
      <xdr:rowOff>171450</xdr:rowOff>
    </xdr:to>
    <xdr:graphicFrame macro="">
      <xdr:nvGraphicFramePr>
        <xdr:cNvPr id="4" name="Diagramm 3">
          <a:extLst>
            <a:ext uri="{FF2B5EF4-FFF2-40B4-BE49-F238E27FC236}">
              <a16:creationId xmlns:a16="http://schemas.microsoft.com/office/drawing/2014/main" id="{05552634-0A25-4FF7-B9BB-AEB4FC18AD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53</xdr:row>
      <xdr:rowOff>0</xdr:rowOff>
    </xdr:from>
    <xdr:to>
      <xdr:col>5</xdr:col>
      <xdr:colOff>520700</xdr:colOff>
      <xdr:row>68</xdr:row>
      <xdr:rowOff>171450</xdr:rowOff>
    </xdr:to>
    <xdr:graphicFrame macro="">
      <xdr:nvGraphicFramePr>
        <xdr:cNvPr id="5" name="Diagramm 4">
          <a:extLst>
            <a:ext uri="{FF2B5EF4-FFF2-40B4-BE49-F238E27FC236}">
              <a16:creationId xmlns:a16="http://schemas.microsoft.com/office/drawing/2014/main" id="{6026B5AA-9A42-457E-BD1B-6DDBDAB84A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53789A2F-58D3-4448-BFEF-73C7596420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25400</xdr:rowOff>
    </xdr:from>
    <xdr:to>
      <xdr:col>5</xdr:col>
      <xdr:colOff>520700</xdr:colOff>
      <xdr:row>35</xdr:row>
      <xdr:rowOff>12700</xdr:rowOff>
    </xdr:to>
    <xdr:graphicFrame macro="">
      <xdr:nvGraphicFramePr>
        <xdr:cNvPr id="3" name="Diagramm 2">
          <a:extLst>
            <a:ext uri="{FF2B5EF4-FFF2-40B4-BE49-F238E27FC236}">
              <a16:creationId xmlns:a16="http://schemas.microsoft.com/office/drawing/2014/main" id="{927D2728-F670-4C06-892F-9CFEB8D5AF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5</xdr:col>
      <xdr:colOff>520700</xdr:colOff>
      <xdr:row>51</xdr:row>
      <xdr:rowOff>171450</xdr:rowOff>
    </xdr:to>
    <xdr:graphicFrame macro="">
      <xdr:nvGraphicFramePr>
        <xdr:cNvPr id="4" name="Diagramm 3">
          <a:extLst>
            <a:ext uri="{FF2B5EF4-FFF2-40B4-BE49-F238E27FC236}">
              <a16:creationId xmlns:a16="http://schemas.microsoft.com/office/drawing/2014/main" id="{8E0DB57F-C18B-40CB-BC9E-72D5EE95FA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53</xdr:row>
      <xdr:rowOff>0</xdr:rowOff>
    </xdr:from>
    <xdr:to>
      <xdr:col>5</xdr:col>
      <xdr:colOff>520700</xdr:colOff>
      <xdr:row>68</xdr:row>
      <xdr:rowOff>171450</xdr:rowOff>
    </xdr:to>
    <xdr:graphicFrame macro="">
      <xdr:nvGraphicFramePr>
        <xdr:cNvPr id="5" name="Diagramm 4">
          <a:extLst>
            <a:ext uri="{FF2B5EF4-FFF2-40B4-BE49-F238E27FC236}">
              <a16:creationId xmlns:a16="http://schemas.microsoft.com/office/drawing/2014/main" id="{1346FFFA-9B5C-4598-94BC-3ECE196CDB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70</xdr:row>
      <xdr:rowOff>0</xdr:rowOff>
    </xdr:from>
    <xdr:to>
      <xdr:col>5</xdr:col>
      <xdr:colOff>520700</xdr:colOff>
      <xdr:row>85</xdr:row>
      <xdr:rowOff>171450</xdr:rowOff>
    </xdr:to>
    <xdr:graphicFrame macro="">
      <xdr:nvGraphicFramePr>
        <xdr:cNvPr id="7" name="Diagramm 6">
          <a:extLst>
            <a:ext uri="{FF2B5EF4-FFF2-40B4-BE49-F238E27FC236}">
              <a16:creationId xmlns:a16="http://schemas.microsoft.com/office/drawing/2014/main" id="{7E2F0643-C759-4FAD-BAE4-4234B93991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86</xdr:row>
      <xdr:rowOff>171450</xdr:rowOff>
    </xdr:from>
    <xdr:to>
      <xdr:col>5</xdr:col>
      <xdr:colOff>508000</xdr:colOff>
      <xdr:row>102</xdr:row>
      <xdr:rowOff>158750</xdr:rowOff>
    </xdr:to>
    <xdr:graphicFrame macro="">
      <xdr:nvGraphicFramePr>
        <xdr:cNvPr id="9" name="Diagramm 8">
          <a:extLst>
            <a:ext uri="{FF2B5EF4-FFF2-40B4-BE49-F238E27FC236}">
              <a16:creationId xmlns:a16="http://schemas.microsoft.com/office/drawing/2014/main" id="{FA6F50E0-12C7-42B9-BB1F-BD8EB3CAA0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104</xdr:row>
      <xdr:rowOff>0</xdr:rowOff>
    </xdr:from>
    <xdr:to>
      <xdr:col>5</xdr:col>
      <xdr:colOff>520700</xdr:colOff>
      <xdr:row>119</xdr:row>
      <xdr:rowOff>171450</xdr:rowOff>
    </xdr:to>
    <xdr:graphicFrame macro="">
      <xdr:nvGraphicFramePr>
        <xdr:cNvPr id="10" name="Diagramm 9">
          <a:extLst>
            <a:ext uri="{FF2B5EF4-FFF2-40B4-BE49-F238E27FC236}">
              <a16:creationId xmlns:a16="http://schemas.microsoft.com/office/drawing/2014/main" id="{2EB9341F-29AC-4727-A585-90BCF69554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121</xdr:row>
      <xdr:rowOff>0</xdr:rowOff>
    </xdr:from>
    <xdr:to>
      <xdr:col>5</xdr:col>
      <xdr:colOff>520700</xdr:colOff>
      <xdr:row>136</xdr:row>
      <xdr:rowOff>171450</xdr:rowOff>
    </xdr:to>
    <xdr:graphicFrame macro="">
      <xdr:nvGraphicFramePr>
        <xdr:cNvPr id="11" name="Diagramm 10">
          <a:extLst>
            <a:ext uri="{FF2B5EF4-FFF2-40B4-BE49-F238E27FC236}">
              <a16:creationId xmlns:a16="http://schemas.microsoft.com/office/drawing/2014/main" id="{F7BF15F3-B9E1-428E-B245-C2A70E6D4F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71F90A3F-D075-405A-953E-A2AC02E798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25400</xdr:rowOff>
    </xdr:from>
    <xdr:to>
      <xdr:col>5</xdr:col>
      <xdr:colOff>520700</xdr:colOff>
      <xdr:row>35</xdr:row>
      <xdr:rowOff>12700</xdr:rowOff>
    </xdr:to>
    <xdr:graphicFrame macro="">
      <xdr:nvGraphicFramePr>
        <xdr:cNvPr id="3" name="Diagramm 2">
          <a:extLst>
            <a:ext uri="{FF2B5EF4-FFF2-40B4-BE49-F238E27FC236}">
              <a16:creationId xmlns:a16="http://schemas.microsoft.com/office/drawing/2014/main" id="{35F26928-7B99-4F49-814A-9FB837D259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5</xdr:col>
      <xdr:colOff>520700</xdr:colOff>
      <xdr:row>51</xdr:row>
      <xdr:rowOff>171450</xdr:rowOff>
    </xdr:to>
    <xdr:graphicFrame macro="">
      <xdr:nvGraphicFramePr>
        <xdr:cNvPr id="4" name="Diagramm 3">
          <a:extLst>
            <a:ext uri="{FF2B5EF4-FFF2-40B4-BE49-F238E27FC236}">
              <a16:creationId xmlns:a16="http://schemas.microsoft.com/office/drawing/2014/main" id="{73597333-CA11-40A2-976E-63CE3C1570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53</xdr:row>
      <xdr:rowOff>0</xdr:rowOff>
    </xdr:from>
    <xdr:to>
      <xdr:col>5</xdr:col>
      <xdr:colOff>520700</xdr:colOff>
      <xdr:row>68</xdr:row>
      <xdr:rowOff>171450</xdr:rowOff>
    </xdr:to>
    <xdr:graphicFrame macro="">
      <xdr:nvGraphicFramePr>
        <xdr:cNvPr id="5" name="Diagramm 4">
          <a:extLst>
            <a:ext uri="{FF2B5EF4-FFF2-40B4-BE49-F238E27FC236}">
              <a16:creationId xmlns:a16="http://schemas.microsoft.com/office/drawing/2014/main" id="{A2986271-55D6-4676-8005-24B3A45671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48261FBB-BAAE-49DF-BD01-D544C69C83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25400</xdr:rowOff>
    </xdr:from>
    <xdr:to>
      <xdr:col>5</xdr:col>
      <xdr:colOff>520700</xdr:colOff>
      <xdr:row>35</xdr:row>
      <xdr:rowOff>12700</xdr:rowOff>
    </xdr:to>
    <xdr:graphicFrame macro="">
      <xdr:nvGraphicFramePr>
        <xdr:cNvPr id="3" name="Diagramm 2">
          <a:extLst>
            <a:ext uri="{FF2B5EF4-FFF2-40B4-BE49-F238E27FC236}">
              <a16:creationId xmlns:a16="http://schemas.microsoft.com/office/drawing/2014/main" id="{9DF3AB1C-E3FC-40DC-8FEA-6E89145CA1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5</xdr:col>
      <xdr:colOff>520700</xdr:colOff>
      <xdr:row>51</xdr:row>
      <xdr:rowOff>171450</xdr:rowOff>
    </xdr:to>
    <xdr:graphicFrame macro="">
      <xdr:nvGraphicFramePr>
        <xdr:cNvPr id="4" name="Diagramm 3">
          <a:extLst>
            <a:ext uri="{FF2B5EF4-FFF2-40B4-BE49-F238E27FC236}">
              <a16:creationId xmlns:a16="http://schemas.microsoft.com/office/drawing/2014/main" id="{8B03845B-E087-4D1D-AFAC-02FADC872B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53</xdr:row>
      <xdr:rowOff>0</xdr:rowOff>
    </xdr:from>
    <xdr:to>
      <xdr:col>5</xdr:col>
      <xdr:colOff>520700</xdr:colOff>
      <xdr:row>68</xdr:row>
      <xdr:rowOff>171450</xdr:rowOff>
    </xdr:to>
    <xdr:graphicFrame macro="">
      <xdr:nvGraphicFramePr>
        <xdr:cNvPr id="5" name="Diagramm 4">
          <a:extLst>
            <a:ext uri="{FF2B5EF4-FFF2-40B4-BE49-F238E27FC236}">
              <a16:creationId xmlns:a16="http://schemas.microsoft.com/office/drawing/2014/main" id="{B2706D8F-EA46-4F02-A739-0BC8DDCD3C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70</xdr:row>
      <xdr:rowOff>0</xdr:rowOff>
    </xdr:from>
    <xdr:to>
      <xdr:col>5</xdr:col>
      <xdr:colOff>520700</xdr:colOff>
      <xdr:row>85</xdr:row>
      <xdr:rowOff>171450</xdr:rowOff>
    </xdr:to>
    <xdr:graphicFrame macro="">
      <xdr:nvGraphicFramePr>
        <xdr:cNvPr id="6" name="Diagramm 5">
          <a:extLst>
            <a:ext uri="{FF2B5EF4-FFF2-40B4-BE49-F238E27FC236}">
              <a16:creationId xmlns:a16="http://schemas.microsoft.com/office/drawing/2014/main" id="{69696F2D-C0C1-4953-875A-B4FEEAFB02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87</xdr:row>
      <xdr:rowOff>0</xdr:rowOff>
    </xdr:from>
    <xdr:to>
      <xdr:col>5</xdr:col>
      <xdr:colOff>539750</xdr:colOff>
      <xdr:row>102</xdr:row>
      <xdr:rowOff>171450</xdr:rowOff>
    </xdr:to>
    <xdr:graphicFrame macro="">
      <xdr:nvGraphicFramePr>
        <xdr:cNvPr id="7" name="Diagramm 6">
          <a:extLst>
            <a:ext uri="{FF2B5EF4-FFF2-40B4-BE49-F238E27FC236}">
              <a16:creationId xmlns:a16="http://schemas.microsoft.com/office/drawing/2014/main" id="{824CA6AB-BF54-42B6-96CF-76412899EE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104</xdr:row>
      <xdr:rowOff>0</xdr:rowOff>
    </xdr:from>
    <xdr:to>
      <xdr:col>5</xdr:col>
      <xdr:colOff>520700</xdr:colOff>
      <xdr:row>119</xdr:row>
      <xdr:rowOff>171450</xdr:rowOff>
    </xdr:to>
    <xdr:graphicFrame macro="">
      <xdr:nvGraphicFramePr>
        <xdr:cNvPr id="8" name="Diagramm 7">
          <a:extLst>
            <a:ext uri="{FF2B5EF4-FFF2-40B4-BE49-F238E27FC236}">
              <a16:creationId xmlns:a16="http://schemas.microsoft.com/office/drawing/2014/main" id="{50F59A31-7278-4341-91E0-65C9254FFC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121</xdr:row>
      <xdr:rowOff>0</xdr:rowOff>
    </xdr:from>
    <xdr:to>
      <xdr:col>5</xdr:col>
      <xdr:colOff>520700</xdr:colOff>
      <xdr:row>136</xdr:row>
      <xdr:rowOff>171450</xdr:rowOff>
    </xdr:to>
    <xdr:graphicFrame macro="">
      <xdr:nvGraphicFramePr>
        <xdr:cNvPr id="9" name="Diagramm 8">
          <a:extLst>
            <a:ext uri="{FF2B5EF4-FFF2-40B4-BE49-F238E27FC236}">
              <a16:creationId xmlns:a16="http://schemas.microsoft.com/office/drawing/2014/main" id="{0C66AB97-BE37-4177-B946-DEA0215E6B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138</xdr:row>
      <xdr:rowOff>0</xdr:rowOff>
    </xdr:from>
    <xdr:to>
      <xdr:col>5</xdr:col>
      <xdr:colOff>520700</xdr:colOff>
      <xdr:row>153</xdr:row>
      <xdr:rowOff>171450</xdr:rowOff>
    </xdr:to>
    <xdr:graphicFrame macro="">
      <xdr:nvGraphicFramePr>
        <xdr:cNvPr id="10" name="Diagramm 9">
          <a:extLst>
            <a:ext uri="{FF2B5EF4-FFF2-40B4-BE49-F238E27FC236}">
              <a16:creationId xmlns:a16="http://schemas.microsoft.com/office/drawing/2014/main" id="{07B7D01C-ED37-46D3-99B8-2791CB3A3D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155</xdr:row>
      <xdr:rowOff>0</xdr:rowOff>
    </xdr:from>
    <xdr:to>
      <xdr:col>5</xdr:col>
      <xdr:colOff>520700</xdr:colOff>
      <xdr:row>170</xdr:row>
      <xdr:rowOff>171450</xdr:rowOff>
    </xdr:to>
    <xdr:graphicFrame macro="">
      <xdr:nvGraphicFramePr>
        <xdr:cNvPr id="11" name="Diagramm 10">
          <a:extLst>
            <a:ext uri="{FF2B5EF4-FFF2-40B4-BE49-F238E27FC236}">
              <a16:creationId xmlns:a16="http://schemas.microsoft.com/office/drawing/2014/main" id="{2B33787B-4868-4187-8BC7-104388BE1B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3EB7F5DE-D08F-465A-9D6C-44D6E0813D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25400</xdr:rowOff>
    </xdr:from>
    <xdr:to>
      <xdr:col>5</xdr:col>
      <xdr:colOff>520700</xdr:colOff>
      <xdr:row>35</xdr:row>
      <xdr:rowOff>12700</xdr:rowOff>
    </xdr:to>
    <xdr:graphicFrame macro="">
      <xdr:nvGraphicFramePr>
        <xdr:cNvPr id="3" name="Diagramm 2">
          <a:extLst>
            <a:ext uri="{FF2B5EF4-FFF2-40B4-BE49-F238E27FC236}">
              <a16:creationId xmlns:a16="http://schemas.microsoft.com/office/drawing/2014/main" id="{69C6B676-85A8-410A-BF79-86023D7F12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5</xdr:col>
      <xdr:colOff>520700</xdr:colOff>
      <xdr:row>51</xdr:row>
      <xdr:rowOff>171450</xdr:rowOff>
    </xdr:to>
    <xdr:graphicFrame macro="">
      <xdr:nvGraphicFramePr>
        <xdr:cNvPr id="4" name="Diagramm 3">
          <a:extLst>
            <a:ext uri="{FF2B5EF4-FFF2-40B4-BE49-F238E27FC236}">
              <a16:creationId xmlns:a16="http://schemas.microsoft.com/office/drawing/2014/main" id="{0B5CB097-A286-455B-92E8-175A3EEA77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53</xdr:row>
      <xdr:rowOff>0</xdr:rowOff>
    </xdr:from>
    <xdr:to>
      <xdr:col>5</xdr:col>
      <xdr:colOff>520700</xdr:colOff>
      <xdr:row>68</xdr:row>
      <xdr:rowOff>171450</xdr:rowOff>
    </xdr:to>
    <xdr:graphicFrame macro="">
      <xdr:nvGraphicFramePr>
        <xdr:cNvPr id="5" name="Diagramm 4">
          <a:extLst>
            <a:ext uri="{FF2B5EF4-FFF2-40B4-BE49-F238E27FC236}">
              <a16:creationId xmlns:a16="http://schemas.microsoft.com/office/drawing/2014/main" id="{DF4C247B-2206-421D-9777-908F66E097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70</xdr:row>
      <xdr:rowOff>0</xdr:rowOff>
    </xdr:from>
    <xdr:to>
      <xdr:col>5</xdr:col>
      <xdr:colOff>520700</xdr:colOff>
      <xdr:row>85</xdr:row>
      <xdr:rowOff>171450</xdr:rowOff>
    </xdr:to>
    <xdr:graphicFrame macro="">
      <xdr:nvGraphicFramePr>
        <xdr:cNvPr id="6" name="Diagramm 5">
          <a:extLst>
            <a:ext uri="{FF2B5EF4-FFF2-40B4-BE49-F238E27FC236}">
              <a16:creationId xmlns:a16="http://schemas.microsoft.com/office/drawing/2014/main" id="{72629909-9D02-4CC4-94A7-47DA1A8308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86</xdr:row>
      <xdr:rowOff>171450</xdr:rowOff>
    </xdr:from>
    <xdr:to>
      <xdr:col>5</xdr:col>
      <xdr:colOff>508000</xdr:colOff>
      <xdr:row>102</xdr:row>
      <xdr:rowOff>158750</xdr:rowOff>
    </xdr:to>
    <xdr:graphicFrame macro="">
      <xdr:nvGraphicFramePr>
        <xdr:cNvPr id="7" name="Diagramm 6">
          <a:extLst>
            <a:ext uri="{FF2B5EF4-FFF2-40B4-BE49-F238E27FC236}">
              <a16:creationId xmlns:a16="http://schemas.microsoft.com/office/drawing/2014/main" id="{BF594221-E263-4D59-A384-32AEC9177C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104</xdr:row>
      <xdr:rowOff>0</xdr:rowOff>
    </xdr:from>
    <xdr:to>
      <xdr:col>5</xdr:col>
      <xdr:colOff>520700</xdr:colOff>
      <xdr:row>119</xdr:row>
      <xdr:rowOff>171450</xdr:rowOff>
    </xdr:to>
    <xdr:graphicFrame macro="">
      <xdr:nvGraphicFramePr>
        <xdr:cNvPr id="8" name="Diagramm 7">
          <a:extLst>
            <a:ext uri="{FF2B5EF4-FFF2-40B4-BE49-F238E27FC236}">
              <a16:creationId xmlns:a16="http://schemas.microsoft.com/office/drawing/2014/main" id="{4B19F61D-048F-47B9-9CC9-A660E17AE4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121</xdr:row>
      <xdr:rowOff>0</xdr:rowOff>
    </xdr:from>
    <xdr:to>
      <xdr:col>5</xdr:col>
      <xdr:colOff>520700</xdr:colOff>
      <xdr:row>136</xdr:row>
      <xdr:rowOff>171450</xdr:rowOff>
    </xdr:to>
    <xdr:graphicFrame macro="">
      <xdr:nvGraphicFramePr>
        <xdr:cNvPr id="9" name="Diagramm 8">
          <a:extLst>
            <a:ext uri="{FF2B5EF4-FFF2-40B4-BE49-F238E27FC236}">
              <a16:creationId xmlns:a16="http://schemas.microsoft.com/office/drawing/2014/main" id="{ACE01487-5DD9-4B43-A1ED-1F33E9E2FC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138</xdr:row>
      <xdr:rowOff>0</xdr:rowOff>
    </xdr:from>
    <xdr:to>
      <xdr:col>5</xdr:col>
      <xdr:colOff>520700</xdr:colOff>
      <xdr:row>153</xdr:row>
      <xdr:rowOff>171450</xdr:rowOff>
    </xdr:to>
    <xdr:graphicFrame macro="">
      <xdr:nvGraphicFramePr>
        <xdr:cNvPr id="10" name="Diagramm 9">
          <a:extLst>
            <a:ext uri="{FF2B5EF4-FFF2-40B4-BE49-F238E27FC236}">
              <a16:creationId xmlns:a16="http://schemas.microsoft.com/office/drawing/2014/main" id="{3671FA53-563D-4015-B830-98E7DD8D09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154</xdr:row>
      <xdr:rowOff>177800</xdr:rowOff>
    </xdr:from>
    <xdr:to>
      <xdr:col>5</xdr:col>
      <xdr:colOff>520700</xdr:colOff>
      <xdr:row>170</xdr:row>
      <xdr:rowOff>165100</xdr:rowOff>
    </xdr:to>
    <xdr:graphicFrame macro="">
      <xdr:nvGraphicFramePr>
        <xdr:cNvPr id="12" name="Diagramm 11">
          <a:extLst>
            <a:ext uri="{FF2B5EF4-FFF2-40B4-BE49-F238E27FC236}">
              <a16:creationId xmlns:a16="http://schemas.microsoft.com/office/drawing/2014/main" id="{2D090F28-DBFA-4F1B-A557-CD8C71828D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E58070C0-3DB7-49C6-ACE7-7AB03C3B83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25400</xdr:rowOff>
    </xdr:from>
    <xdr:to>
      <xdr:col>5</xdr:col>
      <xdr:colOff>520700</xdr:colOff>
      <xdr:row>35</xdr:row>
      <xdr:rowOff>12700</xdr:rowOff>
    </xdr:to>
    <xdr:graphicFrame macro="">
      <xdr:nvGraphicFramePr>
        <xdr:cNvPr id="3" name="Diagramm 2">
          <a:extLst>
            <a:ext uri="{FF2B5EF4-FFF2-40B4-BE49-F238E27FC236}">
              <a16:creationId xmlns:a16="http://schemas.microsoft.com/office/drawing/2014/main" id="{A1EF76D4-FB80-42D2-B152-E954AB6322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5</xdr:col>
      <xdr:colOff>520700</xdr:colOff>
      <xdr:row>51</xdr:row>
      <xdr:rowOff>171450</xdr:rowOff>
    </xdr:to>
    <xdr:graphicFrame macro="">
      <xdr:nvGraphicFramePr>
        <xdr:cNvPr id="4" name="Diagramm 3">
          <a:extLst>
            <a:ext uri="{FF2B5EF4-FFF2-40B4-BE49-F238E27FC236}">
              <a16:creationId xmlns:a16="http://schemas.microsoft.com/office/drawing/2014/main" id="{DBE0C253-4785-4587-A17E-934BBC792C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53</xdr:row>
      <xdr:rowOff>0</xdr:rowOff>
    </xdr:from>
    <xdr:to>
      <xdr:col>5</xdr:col>
      <xdr:colOff>520700</xdr:colOff>
      <xdr:row>68</xdr:row>
      <xdr:rowOff>171450</xdr:rowOff>
    </xdr:to>
    <xdr:graphicFrame macro="">
      <xdr:nvGraphicFramePr>
        <xdr:cNvPr id="5" name="Diagramm 4">
          <a:extLst>
            <a:ext uri="{FF2B5EF4-FFF2-40B4-BE49-F238E27FC236}">
              <a16:creationId xmlns:a16="http://schemas.microsoft.com/office/drawing/2014/main" id="{7CAA3EE7-0217-44D7-9AB2-AD31586942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70</xdr:row>
      <xdr:rowOff>0</xdr:rowOff>
    </xdr:from>
    <xdr:to>
      <xdr:col>5</xdr:col>
      <xdr:colOff>520700</xdr:colOff>
      <xdr:row>85</xdr:row>
      <xdr:rowOff>171450</xdr:rowOff>
    </xdr:to>
    <xdr:graphicFrame macro="">
      <xdr:nvGraphicFramePr>
        <xdr:cNvPr id="6" name="Diagramm 5">
          <a:extLst>
            <a:ext uri="{FF2B5EF4-FFF2-40B4-BE49-F238E27FC236}">
              <a16:creationId xmlns:a16="http://schemas.microsoft.com/office/drawing/2014/main" id="{03E001D9-592C-43C0-BA3E-A5036295C3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86</xdr:row>
      <xdr:rowOff>171450</xdr:rowOff>
    </xdr:from>
    <xdr:to>
      <xdr:col>5</xdr:col>
      <xdr:colOff>508000</xdr:colOff>
      <xdr:row>102</xdr:row>
      <xdr:rowOff>158750</xdr:rowOff>
    </xdr:to>
    <xdr:graphicFrame macro="">
      <xdr:nvGraphicFramePr>
        <xdr:cNvPr id="7" name="Diagramm 6">
          <a:extLst>
            <a:ext uri="{FF2B5EF4-FFF2-40B4-BE49-F238E27FC236}">
              <a16:creationId xmlns:a16="http://schemas.microsoft.com/office/drawing/2014/main" id="{ED693FB8-158B-429B-B352-DA321605C8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104</xdr:row>
      <xdr:rowOff>0</xdr:rowOff>
    </xdr:from>
    <xdr:to>
      <xdr:col>5</xdr:col>
      <xdr:colOff>520700</xdr:colOff>
      <xdr:row>119</xdr:row>
      <xdr:rowOff>171450</xdr:rowOff>
    </xdr:to>
    <xdr:graphicFrame macro="">
      <xdr:nvGraphicFramePr>
        <xdr:cNvPr id="8" name="Diagramm 7">
          <a:extLst>
            <a:ext uri="{FF2B5EF4-FFF2-40B4-BE49-F238E27FC236}">
              <a16:creationId xmlns:a16="http://schemas.microsoft.com/office/drawing/2014/main" id="{369C74C2-6CB8-401D-B46F-B1627E6CA8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121</xdr:row>
      <xdr:rowOff>0</xdr:rowOff>
    </xdr:from>
    <xdr:to>
      <xdr:col>5</xdr:col>
      <xdr:colOff>520700</xdr:colOff>
      <xdr:row>136</xdr:row>
      <xdr:rowOff>171450</xdr:rowOff>
    </xdr:to>
    <xdr:graphicFrame macro="">
      <xdr:nvGraphicFramePr>
        <xdr:cNvPr id="9" name="Diagramm 8">
          <a:extLst>
            <a:ext uri="{FF2B5EF4-FFF2-40B4-BE49-F238E27FC236}">
              <a16:creationId xmlns:a16="http://schemas.microsoft.com/office/drawing/2014/main" id="{4D2AAE72-DA71-4287-998B-6AB2A98941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138</xdr:row>
      <xdr:rowOff>0</xdr:rowOff>
    </xdr:from>
    <xdr:to>
      <xdr:col>5</xdr:col>
      <xdr:colOff>520700</xdr:colOff>
      <xdr:row>153</xdr:row>
      <xdr:rowOff>171450</xdr:rowOff>
    </xdr:to>
    <xdr:graphicFrame macro="">
      <xdr:nvGraphicFramePr>
        <xdr:cNvPr id="10" name="Diagramm 9">
          <a:extLst>
            <a:ext uri="{FF2B5EF4-FFF2-40B4-BE49-F238E27FC236}">
              <a16:creationId xmlns:a16="http://schemas.microsoft.com/office/drawing/2014/main" id="{3329EB3F-D28C-489F-9212-441890A26D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154</xdr:row>
      <xdr:rowOff>177800</xdr:rowOff>
    </xdr:from>
    <xdr:to>
      <xdr:col>5</xdr:col>
      <xdr:colOff>520700</xdr:colOff>
      <xdr:row>170</xdr:row>
      <xdr:rowOff>165100</xdr:rowOff>
    </xdr:to>
    <xdr:graphicFrame macro="">
      <xdr:nvGraphicFramePr>
        <xdr:cNvPr id="11" name="Diagramm 10">
          <a:extLst>
            <a:ext uri="{FF2B5EF4-FFF2-40B4-BE49-F238E27FC236}">
              <a16:creationId xmlns:a16="http://schemas.microsoft.com/office/drawing/2014/main" id="{B738DE60-C672-4ADE-B7ED-90803B1CA8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2CF52290-BCF4-4817-A7E3-993DC585F7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25400</xdr:rowOff>
    </xdr:from>
    <xdr:to>
      <xdr:col>5</xdr:col>
      <xdr:colOff>520700</xdr:colOff>
      <xdr:row>35</xdr:row>
      <xdr:rowOff>12700</xdr:rowOff>
    </xdr:to>
    <xdr:graphicFrame macro="">
      <xdr:nvGraphicFramePr>
        <xdr:cNvPr id="3" name="Diagramm 2">
          <a:extLst>
            <a:ext uri="{FF2B5EF4-FFF2-40B4-BE49-F238E27FC236}">
              <a16:creationId xmlns:a16="http://schemas.microsoft.com/office/drawing/2014/main" id="{6562A717-4F52-4BFC-8084-83E161CAFA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5</xdr:col>
      <xdr:colOff>520700</xdr:colOff>
      <xdr:row>51</xdr:row>
      <xdr:rowOff>171450</xdr:rowOff>
    </xdr:to>
    <xdr:graphicFrame macro="">
      <xdr:nvGraphicFramePr>
        <xdr:cNvPr id="12" name="Diagramm 11">
          <a:extLst>
            <a:ext uri="{FF2B5EF4-FFF2-40B4-BE49-F238E27FC236}">
              <a16:creationId xmlns:a16="http://schemas.microsoft.com/office/drawing/2014/main" id="{D6D47B42-1B0E-457B-AE39-4D77EEEEB0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33DFBB1E-2BA8-4BDB-A2FB-93D79B1691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25400</xdr:rowOff>
    </xdr:from>
    <xdr:to>
      <xdr:col>5</xdr:col>
      <xdr:colOff>520700</xdr:colOff>
      <xdr:row>35</xdr:row>
      <xdr:rowOff>12700</xdr:rowOff>
    </xdr:to>
    <xdr:graphicFrame macro="">
      <xdr:nvGraphicFramePr>
        <xdr:cNvPr id="3" name="Diagramm 2">
          <a:extLst>
            <a:ext uri="{FF2B5EF4-FFF2-40B4-BE49-F238E27FC236}">
              <a16:creationId xmlns:a16="http://schemas.microsoft.com/office/drawing/2014/main" id="{EC22481C-11AB-4768-8795-1D275CE102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5</xdr:col>
      <xdr:colOff>520700</xdr:colOff>
      <xdr:row>51</xdr:row>
      <xdr:rowOff>171450</xdr:rowOff>
    </xdr:to>
    <xdr:graphicFrame macro="">
      <xdr:nvGraphicFramePr>
        <xdr:cNvPr id="4" name="Diagramm 3">
          <a:extLst>
            <a:ext uri="{FF2B5EF4-FFF2-40B4-BE49-F238E27FC236}">
              <a16:creationId xmlns:a16="http://schemas.microsoft.com/office/drawing/2014/main" id="{CB04B444-30E1-4ED2-9021-2962293738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53</xdr:row>
      <xdr:rowOff>0</xdr:rowOff>
    </xdr:from>
    <xdr:to>
      <xdr:col>5</xdr:col>
      <xdr:colOff>520700</xdr:colOff>
      <xdr:row>68</xdr:row>
      <xdr:rowOff>171450</xdr:rowOff>
    </xdr:to>
    <xdr:graphicFrame macro="">
      <xdr:nvGraphicFramePr>
        <xdr:cNvPr id="5" name="Diagramm 4">
          <a:extLst>
            <a:ext uri="{FF2B5EF4-FFF2-40B4-BE49-F238E27FC236}">
              <a16:creationId xmlns:a16="http://schemas.microsoft.com/office/drawing/2014/main" id="{2F4DD258-851A-43FF-BE06-4890B0E64C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70</xdr:row>
      <xdr:rowOff>0</xdr:rowOff>
    </xdr:from>
    <xdr:to>
      <xdr:col>5</xdr:col>
      <xdr:colOff>520700</xdr:colOff>
      <xdr:row>85</xdr:row>
      <xdr:rowOff>171450</xdr:rowOff>
    </xdr:to>
    <xdr:graphicFrame macro="">
      <xdr:nvGraphicFramePr>
        <xdr:cNvPr id="6" name="Diagramm 5">
          <a:extLst>
            <a:ext uri="{FF2B5EF4-FFF2-40B4-BE49-F238E27FC236}">
              <a16:creationId xmlns:a16="http://schemas.microsoft.com/office/drawing/2014/main" id="{02CC4730-B423-40E4-9944-2DDC7CE914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86</xdr:row>
      <xdr:rowOff>171450</xdr:rowOff>
    </xdr:from>
    <xdr:to>
      <xdr:col>5</xdr:col>
      <xdr:colOff>508000</xdr:colOff>
      <xdr:row>102</xdr:row>
      <xdr:rowOff>158750</xdr:rowOff>
    </xdr:to>
    <xdr:graphicFrame macro="">
      <xdr:nvGraphicFramePr>
        <xdr:cNvPr id="7" name="Diagramm 6">
          <a:extLst>
            <a:ext uri="{FF2B5EF4-FFF2-40B4-BE49-F238E27FC236}">
              <a16:creationId xmlns:a16="http://schemas.microsoft.com/office/drawing/2014/main" id="{0322C527-E5E9-4AD1-B2DA-3EFEE1DB68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104</xdr:row>
      <xdr:rowOff>0</xdr:rowOff>
    </xdr:from>
    <xdr:to>
      <xdr:col>5</xdr:col>
      <xdr:colOff>520700</xdr:colOff>
      <xdr:row>119</xdr:row>
      <xdr:rowOff>171450</xdr:rowOff>
    </xdr:to>
    <xdr:graphicFrame macro="">
      <xdr:nvGraphicFramePr>
        <xdr:cNvPr id="8" name="Diagramm 7">
          <a:extLst>
            <a:ext uri="{FF2B5EF4-FFF2-40B4-BE49-F238E27FC236}">
              <a16:creationId xmlns:a16="http://schemas.microsoft.com/office/drawing/2014/main" id="{CB80232B-B7B3-4E04-B61A-FFB473DEED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121</xdr:row>
      <xdr:rowOff>0</xdr:rowOff>
    </xdr:from>
    <xdr:to>
      <xdr:col>5</xdr:col>
      <xdr:colOff>520700</xdr:colOff>
      <xdr:row>136</xdr:row>
      <xdr:rowOff>171450</xdr:rowOff>
    </xdr:to>
    <xdr:graphicFrame macro="">
      <xdr:nvGraphicFramePr>
        <xdr:cNvPr id="9" name="Diagramm 8">
          <a:extLst>
            <a:ext uri="{FF2B5EF4-FFF2-40B4-BE49-F238E27FC236}">
              <a16:creationId xmlns:a16="http://schemas.microsoft.com/office/drawing/2014/main" id="{0D901CD4-7B68-4B7F-8463-13CB7AC775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138</xdr:row>
      <xdr:rowOff>0</xdr:rowOff>
    </xdr:from>
    <xdr:to>
      <xdr:col>5</xdr:col>
      <xdr:colOff>520700</xdr:colOff>
      <xdr:row>153</xdr:row>
      <xdr:rowOff>171450</xdr:rowOff>
    </xdr:to>
    <xdr:graphicFrame macro="">
      <xdr:nvGraphicFramePr>
        <xdr:cNvPr id="10" name="Diagramm 9">
          <a:extLst>
            <a:ext uri="{FF2B5EF4-FFF2-40B4-BE49-F238E27FC236}">
              <a16:creationId xmlns:a16="http://schemas.microsoft.com/office/drawing/2014/main" id="{E7664AF7-C433-4BDB-B313-380C0A0A84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154</xdr:row>
      <xdr:rowOff>177800</xdr:rowOff>
    </xdr:from>
    <xdr:to>
      <xdr:col>5</xdr:col>
      <xdr:colOff>520700</xdr:colOff>
      <xdr:row>170</xdr:row>
      <xdr:rowOff>165100</xdr:rowOff>
    </xdr:to>
    <xdr:graphicFrame macro="">
      <xdr:nvGraphicFramePr>
        <xdr:cNvPr id="11" name="Diagramm 10">
          <a:extLst>
            <a:ext uri="{FF2B5EF4-FFF2-40B4-BE49-F238E27FC236}">
              <a16:creationId xmlns:a16="http://schemas.microsoft.com/office/drawing/2014/main" id="{3E7068A8-B677-4DD8-BF2A-BD943D2C11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172</xdr:row>
      <xdr:rowOff>0</xdr:rowOff>
    </xdr:from>
    <xdr:to>
      <xdr:col>5</xdr:col>
      <xdr:colOff>520700</xdr:colOff>
      <xdr:row>187</xdr:row>
      <xdr:rowOff>171450</xdr:rowOff>
    </xdr:to>
    <xdr:graphicFrame macro="">
      <xdr:nvGraphicFramePr>
        <xdr:cNvPr id="12" name="Diagramm 11">
          <a:extLst>
            <a:ext uri="{FF2B5EF4-FFF2-40B4-BE49-F238E27FC236}">
              <a16:creationId xmlns:a16="http://schemas.microsoft.com/office/drawing/2014/main" id="{5C022D0E-54C0-4C1F-ACC6-6D4CFE43EB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189</xdr:row>
      <xdr:rowOff>0</xdr:rowOff>
    </xdr:from>
    <xdr:to>
      <xdr:col>5</xdr:col>
      <xdr:colOff>520700</xdr:colOff>
      <xdr:row>204</xdr:row>
      <xdr:rowOff>171450</xdr:rowOff>
    </xdr:to>
    <xdr:graphicFrame macro="">
      <xdr:nvGraphicFramePr>
        <xdr:cNvPr id="13" name="Diagramm 12">
          <a:extLst>
            <a:ext uri="{FF2B5EF4-FFF2-40B4-BE49-F238E27FC236}">
              <a16:creationId xmlns:a16="http://schemas.microsoft.com/office/drawing/2014/main" id="{2383C7BC-FB74-4858-B89D-DC25E399F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BAAFA3AB-DB36-4064-AD2D-8FD17D8E75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25400</xdr:rowOff>
    </xdr:from>
    <xdr:to>
      <xdr:col>5</xdr:col>
      <xdr:colOff>520700</xdr:colOff>
      <xdr:row>35</xdr:row>
      <xdr:rowOff>12700</xdr:rowOff>
    </xdr:to>
    <xdr:graphicFrame macro="">
      <xdr:nvGraphicFramePr>
        <xdr:cNvPr id="3" name="Diagramm 2">
          <a:extLst>
            <a:ext uri="{FF2B5EF4-FFF2-40B4-BE49-F238E27FC236}">
              <a16:creationId xmlns:a16="http://schemas.microsoft.com/office/drawing/2014/main" id="{D09CFAED-25FC-4FDA-A110-6F558D5C0C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5</xdr:col>
      <xdr:colOff>520700</xdr:colOff>
      <xdr:row>51</xdr:row>
      <xdr:rowOff>171450</xdr:rowOff>
    </xdr:to>
    <xdr:graphicFrame macro="">
      <xdr:nvGraphicFramePr>
        <xdr:cNvPr id="4" name="Diagramm 3">
          <a:extLst>
            <a:ext uri="{FF2B5EF4-FFF2-40B4-BE49-F238E27FC236}">
              <a16:creationId xmlns:a16="http://schemas.microsoft.com/office/drawing/2014/main" id="{8BED209A-468A-46C5-8C94-BF4E00A917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53</xdr:row>
      <xdr:rowOff>0</xdr:rowOff>
    </xdr:from>
    <xdr:to>
      <xdr:col>5</xdr:col>
      <xdr:colOff>520700</xdr:colOff>
      <xdr:row>68</xdr:row>
      <xdr:rowOff>171450</xdr:rowOff>
    </xdr:to>
    <xdr:graphicFrame macro="">
      <xdr:nvGraphicFramePr>
        <xdr:cNvPr id="5" name="Diagramm 4">
          <a:extLst>
            <a:ext uri="{FF2B5EF4-FFF2-40B4-BE49-F238E27FC236}">
              <a16:creationId xmlns:a16="http://schemas.microsoft.com/office/drawing/2014/main" id="{F848AB6C-9A9C-4A62-B847-B35A638F55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70</xdr:row>
      <xdr:rowOff>0</xdr:rowOff>
    </xdr:from>
    <xdr:to>
      <xdr:col>5</xdr:col>
      <xdr:colOff>520700</xdr:colOff>
      <xdr:row>85</xdr:row>
      <xdr:rowOff>171450</xdr:rowOff>
    </xdr:to>
    <xdr:graphicFrame macro="">
      <xdr:nvGraphicFramePr>
        <xdr:cNvPr id="6" name="Diagramm 5">
          <a:extLst>
            <a:ext uri="{FF2B5EF4-FFF2-40B4-BE49-F238E27FC236}">
              <a16:creationId xmlns:a16="http://schemas.microsoft.com/office/drawing/2014/main" id="{03805806-4CDD-4143-B5EE-2AB25278F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86</xdr:row>
      <xdr:rowOff>171450</xdr:rowOff>
    </xdr:from>
    <xdr:to>
      <xdr:col>5</xdr:col>
      <xdr:colOff>508000</xdr:colOff>
      <xdr:row>102</xdr:row>
      <xdr:rowOff>158750</xdr:rowOff>
    </xdr:to>
    <xdr:graphicFrame macro="">
      <xdr:nvGraphicFramePr>
        <xdr:cNvPr id="7" name="Diagramm 6">
          <a:extLst>
            <a:ext uri="{FF2B5EF4-FFF2-40B4-BE49-F238E27FC236}">
              <a16:creationId xmlns:a16="http://schemas.microsoft.com/office/drawing/2014/main" id="{BCF83BB9-E519-41D4-BA10-6F245D4407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104</xdr:row>
      <xdr:rowOff>0</xdr:rowOff>
    </xdr:from>
    <xdr:to>
      <xdr:col>5</xdr:col>
      <xdr:colOff>520700</xdr:colOff>
      <xdr:row>119</xdr:row>
      <xdr:rowOff>171450</xdr:rowOff>
    </xdr:to>
    <xdr:graphicFrame macro="">
      <xdr:nvGraphicFramePr>
        <xdr:cNvPr id="8" name="Diagramm 7">
          <a:extLst>
            <a:ext uri="{FF2B5EF4-FFF2-40B4-BE49-F238E27FC236}">
              <a16:creationId xmlns:a16="http://schemas.microsoft.com/office/drawing/2014/main" id="{86A767B3-80E6-4C9F-9ECC-B0634A771A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121</xdr:row>
      <xdr:rowOff>0</xdr:rowOff>
    </xdr:from>
    <xdr:to>
      <xdr:col>5</xdr:col>
      <xdr:colOff>520700</xdr:colOff>
      <xdr:row>136</xdr:row>
      <xdr:rowOff>171450</xdr:rowOff>
    </xdr:to>
    <xdr:graphicFrame macro="">
      <xdr:nvGraphicFramePr>
        <xdr:cNvPr id="9" name="Diagramm 8">
          <a:extLst>
            <a:ext uri="{FF2B5EF4-FFF2-40B4-BE49-F238E27FC236}">
              <a16:creationId xmlns:a16="http://schemas.microsoft.com/office/drawing/2014/main" id="{3D75BA26-673F-4163-9B50-24B4608FC2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138</xdr:row>
      <xdr:rowOff>0</xdr:rowOff>
    </xdr:from>
    <xdr:to>
      <xdr:col>5</xdr:col>
      <xdr:colOff>520700</xdr:colOff>
      <xdr:row>153</xdr:row>
      <xdr:rowOff>171450</xdr:rowOff>
    </xdr:to>
    <xdr:graphicFrame macro="">
      <xdr:nvGraphicFramePr>
        <xdr:cNvPr id="10" name="Diagramm 9">
          <a:extLst>
            <a:ext uri="{FF2B5EF4-FFF2-40B4-BE49-F238E27FC236}">
              <a16:creationId xmlns:a16="http://schemas.microsoft.com/office/drawing/2014/main" id="{01F92B4D-77A8-464A-9954-457260DB96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154</xdr:row>
      <xdr:rowOff>177800</xdr:rowOff>
    </xdr:from>
    <xdr:to>
      <xdr:col>5</xdr:col>
      <xdr:colOff>520700</xdr:colOff>
      <xdr:row>170</xdr:row>
      <xdr:rowOff>165100</xdr:rowOff>
    </xdr:to>
    <xdr:graphicFrame macro="">
      <xdr:nvGraphicFramePr>
        <xdr:cNvPr id="11" name="Diagramm 10">
          <a:extLst>
            <a:ext uri="{FF2B5EF4-FFF2-40B4-BE49-F238E27FC236}">
              <a16:creationId xmlns:a16="http://schemas.microsoft.com/office/drawing/2014/main" id="{EAC28864-94FE-4788-A9EE-F2322F5508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172</xdr:row>
      <xdr:rowOff>0</xdr:rowOff>
    </xdr:from>
    <xdr:to>
      <xdr:col>5</xdr:col>
      <xdr:colOff>520700</xdr:colOff>
      <xdr:row>187</xdr:row>
      <xdr:rowOff>171450</xdr:rowOff>
    </xdr:to>
    <xdr:graphicFrame macro="">
      <xdr:nvGraphicFramePr>
        <xdr:cNvPr id="12" name="Diagramm 11">
          <a:extLst>
            <a:ext uri="{FF2B5EF4-FFF2-40B4-BE49-F238E27FC236}">
              <a16:creationId xmlns:a16="http://schemas.microsoft.com/office/drawing/2014/main" id="{34A146A5-6F7D-44D0-874B-1DF92F4715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189</xdr:row>
      <xdr:rowOff>0</xdr:rowOff>
    </xdr:from>
    <xdr:to>
      <xdr:col>5</xdr:col>
      <xdr:colOff>520700</xdr:colOff>
      <xdr:row>204</xdr:row>
      <xdr:rowOff>171450</xdr:rowOff>
    </xdr:to>
    <xdr:graphicFrame macro="">
      <xdr:nvGraphicFramePr>
        <xdr:cNvPr id="13" name="Diagramm 12">
          <a:extLst>
            <a:ext uri="{FF2B5EF4-FFF2-40B4-BE49-F238E27FC236}">
              <a16:creationId xmlns:a16="http://schemas.microsoft.com/office/drawing/2014/main" id="{A391A0F5-7560-4192-9820-A8C923D5F9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C384B22A-23ED-45D5-8B72-01D17145B1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25400</xdr:rowOff>
    </xdr:from>
    <xdr:to>
      <xdr:col>5</xdr:col>
      <xdr:colOff>520700</xdr:colOff>
      <xdr:row>35</xdr:row>
      <xdr:rowOff>12700</xdr:rowOff>
    </xdr:to>
    <xdr:graphicFrame macro="">
      <xdr:nvGraphicFramePr>
        <xdr:cNvPr id="3" name="Diagramm 2">
          <a:extLst>
            <a:ext uri="{FF2B5EF4-FFF2-40B4-BE49-F238E27FC236}">
              <a16:creationId xmlns:a16="http://schemas.microsoft.com/office/drawing/2014/main" id="{8722B61E-C7BC-480F-939B-AB1099A94F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5</xdr:col>
      <xdr:colOff>520700</xdr:colOff>
      <xdr:row>51</xdr:row>
      <xdr:rowOff>171450</xdr:rowOff>
    </xdr:to>
    <xdr:graphicFrame macro="">
      <xdr:nvGraphicFramePr>
        <xdr:cNvPr id="4" name="Diagramm 3">
          <a:extLst>
            <a:ext uri="{FF2B5EF4-FFF2-40B4-BE49-F238E27FC236}">
              <a16:creationId xmlns:a16="http://schemas.microsoft.com/office/drawing/2014/main" id="{A6003A0A-E3DD-46E4-A56B-6C91860556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53</xdr:row>
      <xdr:rowOff>0</xdr:rowOff>
    </xdr:from>
    <xdr:to>
      <xdr:col>5</xdr:col>
      <xdr:colOff>520700</xdr:colOff>
      <xdr:row>68</xdr:row>
      <xdr:rowOff>171450</xdr:rowOff>
    </xdr:to>
    <xdr:graphicFrame macro="">
      <xdr:nvGraphicFramePr>
        <xdr:cNvPr id="5" name="Diagramm 4">
          <a:extLst>
            <a:ext uri="{FF2B5EF4-FFF2-40B4-BE49-F238E27FC236}">
              <a16:creationId xmlns:a16="http://schemas.microsoft.com/office/drawing/2014/main" id="{8221E2AB-A879-4138-ACB1-1762480FC7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70</xdr:row>
      <xdr:rowOff>0</xdr:rowOff>
    </xdr:from>
    <xdr:to>
      <xdr:col>5</xdr:col>
      <xdr:colOff>520700</xdr:colOff>
      <xdr:row>85</xdr:row>
      <xdr:rowOff>171450</xdr:rowOff>
    </xdr:to>
    <xdr:graphicFrame macro="">
      <xdr:nvGraphicFramePr>
        <xdr:cNvPr id="6" name="Diagramm 5">
          <a:extLst>
            <a:ext uri="{FF2B5EF4-FFF2-40B4-BE49-F238E27FC236}">
              <a16:creationId xmlns:a16="http://schemas.microsoft.com/office/drawing/2014/main" id="{61BE12AF-78B1-4DD7-9B81-FCBFA4E8A9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86</xdr:row>
      <xdr:rowOff>171450</xdr:rowOff>
    </xdr:from>
    <xdr:to>
      <xdr:col>5</xdr:col>
      <xdr:colOff>508000</xdr:colOff>
      <xdr:row>102</xdr:row>
      <xdr:rowOff>158750</xdr:rowOff>
    </xdr:to>
    <xdr:graphicFrame macro="">
      <xdr:nvGraphicFramePr>
        <xdr:cNvPr id="7" name="Diagramm 6">
          <a:extLst>
            <a:ext uri="{FF2B5EF4-FFF2-40B4-BE49-F238E27FC236}">
              <a16:creationId xmlns:a16="http://schemas.microsoft.com/office/drawing/2014/main" id="{77DC115E-18D3-4F26-A548-465605A215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104</xdr:row>
      <xdr:rowOff>0</xdr:rowOff>
    </xdr:from>
    <xdr:to>
      <xdr:col>5</xdr:col>
      <xdr:colOff>520700</xdr:colOff>
      <xdr:row>119</xdr:row>
      <xdr:rowOff>171450</xdr:rowOff>
    </xdr:to>
    <xdr:graphicFrame macro="">
      <xdr:nvGraphicFramePr>
        <xdr:cNvPr id="8" name="Diagramm 7">
          <a:extLst>
            <a:ext uri="{FF2B5EF4-FFF2-40B4-BE49-F238E27FC236}">
              <a16:creationId xmlns:a16="http://schemas.microsoft.com/office/drawing/2014/main" id="{61FE3EAE-E26D-44D8-8C33-E5221ED96B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121</xdr:row>
      <xdr:rowOff>0</xdr:rowOff>
    </xdr:from>
    <xdr:to>
      <xdr:col>5</xdr:col>
      <xdr:colOff>520700</xdr:colOff>
      <xdr:row>136</xdr:row>
      <xdr:rowOff>171450</xdr:rowOff>
    </xdr:to>
    <xdr:graphicFrame macro="">
      <xdr:nvGraphicFramePr>
        <xdr:cNvPr id="9" name="Diagramm 8">
          <a:extLst>
            <a:ext uri="{FF2B5EF4-FFF2-40B4-BE49-F238E27FC236}">
              <a16:creationId xmlns:a16="http://schemas.microsoft.com/office/drawing/2014/main" id="{CC1F64EA-6D46-4797-8986-EBD63D7815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138</xdr:row>
      <xdr:rowOff>0</xdr:rowOff>
    </xdr:from>
    <xdr:to>
      <xdr:col>5</xdr:col>
      <xdr:colOff>520700</xdr:colOff>
      <xdr:row>153</xdr:row>
      <xdr:rowOff>171450</xdr:rowOff>
    </xdr:to>
    <xdr:graphicFrame macro="">
      <xdr:nvGraphicFramePr>
        <xdr:cNvPr id="10" name="Diagramm 9">
          <a:extLst>
            <a:ext uri="{FF2B5EF4-FFF2-40B4-BE49-F238E27FC236}">
              <a16:creationId xmlns:a16="http://schemas.microsoft.com/office/drawing/2014/main" id="{26DB71B4-D307-4631-9D24-D213163D18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0795F430-478D-44EE-9A56-DF38D6A2B6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25400</xdr:rowOff>
    </xdr:from>
    <xdr:to>
      <xdr:col>5</xdr:col>
      <xdr:colOff>520700</xdr:colOff>
      <xdr:row>35</xdr:row>
      <xdr:rowOff>12700</xdr:rowOff>
    </xdr:to>
    <xdr:graphicFrame macro="">
      <xdr:nvGraphicFramePr>
        <xdr:cNvPr id="3" name="Diagramm 2">
          <a:extLst>
            <a:ext uri="{FF2B5EF4-FFF2-40B4-BE49-F238E27FC236}">
              <a16:creationId xmlns:a16="http://schemas.microsoft.com/office/drawing/2014/main" id="{907AD598-0C5F-45A8-AB1B-55142CC164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5</xdr:col>
      <xdr:colOff>520700</xdr:colOff>
      <xdr:row>51</xdr:row>
      <xdr:rowOff>171450</xdr:rowOff>
    </xdr:to>
    <xdr:graphicFrame macro="">
      <xdr:nvGraphicFramePr>
        <xdr:cNvPr id="4" name="Diagramm 3">
          <a:extLst>
            <a:ext uri="{FF2B5EF4-FFF2-40B4-BE49-F238E27FC236}">
              <a16:creationId xmlns:a16="http://schemas.microsoft.com/office/drawing/2014/main" id="{509C23EE-03D7-4A81-8386-A2E89B7589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53</xdr:row>
      <xdr:rowOff>0</xdr:rowOff>
    </xdr:from>
    <xdr:to>
      <xdr:col>5</xdr:col>
      <xdr:colOff>520700</xdr:colOff>
      <xdr:row>68</xdr:row>
      <xdr:rowOff>171450</xdr:rowOff>
    </xdr:to>
    <xdr:graphicFrame macro="">
      <xdr:nvGraphicFramePr>
        <xdr:cNvPr id="5" name="Diagramm 4">
          <a:extLst>
            <a:ext uri="{FF2B5EF4-FFF2-40B4-BE49-F238E27FC236}">
              <a16:creationId xmlns:a16="http://schemas.microsoft.com/office/drawing/2014/main" id="{BDDB3590-5A11-4EC8-AF43-8AE0CFAB8C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70</xdr:row>
      <xdr:rowOff>0</xdr:rowOff>
    </xdr:from>
    <xdr:to>
      <xdr:col>5</xdr:col>
      <xdr:colOff>520700</xdr:colOff>
      <xdr:row>85</xdr:row>
      <xdr:rowOff>171450</xdr:rowOff>
    </xdr:to>
    <xdr:graphicFrame macro="">
      <xdr:nvGraphicFramePr>
        <xdr:cNvPr id="6" name="Diagramm 5">
          <a:extLst>
            <a:ext uri="{FF2B5EF4-FFF2-40B4-BE49-F238E27FC236}">
              <a16:creationId xmlns:a16="http://schemas.microsoft.com/office/drawing/2014/main" id="{F6C9D368-4F38-4168-BAFC-9E9BC1481C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87</xdr:row>
      <xdr:rowOff>0</xdr:rowOff>
    </xdr:from>
    <xdr:to>
      <xdr:col>5</xdr:col>
      <xdr:colOff>520700</xdr:colOff>
      <xdr:row>102</xdr:row>
      <xdr:rowOff>171450</xdr:rowOff>
    </xdr:to>
    <xdr:graphicFrame macro="">
      <xdr:nvGraphicFramePr>
        <xdr:cNvPr id="7" name="Diagramm 6">
          <a:extLst>
            <a:ext uri="{FF2B5EF4-FFF2-40B4-BE49-F238E27FC236}">
              <a16:creationId xmlns:a16="http://schemas.microsoft.com/office/drawing/2014/main" id="{DFD8AB5C-B5EC-4C30-8DFE-977C2BFB27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104</xdr:row>
      <xdr:rowOff>0</xdr:rowOff>
    </xdr:from>
    <xdr:to>
      <xdr:col>5</xdr:col>
      <xdr:colOff>520700</xdr:colOff>
      <xdr:row>119</xdr:row>
      <xdr:rowOff>171450</xdr:rowOff>
    </xdr:to>
    <xdr:graphicFrame macro="">
      <xdr:nvGraphicFramePr>
        <xdr:cNvPr id="8" name="Diagramm 7">
          <a:extLst>
            <a:ext uri="{FF2B5EF4-FFF2-40B4-BE49-F238E27FC236}">
              <a16:creationId xmlns:a16="http://schemas.microsoft.com/office/drawing/2014/main" id="{CD481940-76DE-4B19-8185-43E795D19B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121</xdr:row>
      <xdr:rowOff>0</xdr:rowOff>
    </xdr:from>
    <xdr:to>
      <xdr:col>5</xdr:col>
      <xdr:colOff>520700</xdr:colOff>
      <xdr:row>136</xdr:row>
      <xdr:rowOff>171450</xdr:rowOff>
    </xdr:to>
    <xdr:graphicFrame macro="">
      <xdr:nvGraphicFramePr>
        <xdr:cNvPr id="9" name="Diagramm 8">
          <a:extLst>
            <a:ext uri="{FF2B5EF4-FFF2-40B4-BE49-F238E27FC236}">
              <a16:creationId xmlns:a16="http://schemas.microsoft.com/office/drawing/2014/main" id="{72DA0892-F597-49C3-A797-2142FB0980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53379945-88E4-418E-8589-7267225C9F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25400</xdr:rowOff>
    </xdr:from>
    <xdr:to>
      <xdr:col>5</xdr:col>
      <xdr:colOff>520700</xdr:colOff>
      <xdr:row>35</xdr:row>
      <xdr:rowOff>12700</xdr:rowOff>
    </xdr:to>
    <xdr:graphicFrame macro="">
      <xdr:nvGraphicFramePr>
        <xdr:cNvPr id="3" name="Diagramm 2">
          <a:extLst>
            <a:ext uri="{FF2B5EF4-FFF2-40B4-BE49-F238E27FC236}">
              <a16:creationId xmlns:a16="http://schemas.microsoft.com/office/drawing/2014/main" id="{E2A25579-8F28-49D1-95CA-D93BCFD990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5</xdr:col>
      <xdr:colOff>520700</xdr:colOff>
      <xdr:row>51</xdr:row>
      <xdr:rowOff>171450</xdr:rowOff>
    </xdr:to>
    <xdr:graphicFrame macro="">
      <xdr:nvGraphicFramePr>
        <xdr:cNvPr id="4" name="Diagramm 3">
          <a:extLst>
            <a:ext uri="{FF2B5EF4-FFF2-40B4-BE49-F238E27FC236}">
              <a16:creationId xmlns:a16="http://schemas.microsoft.com/office/drawing/2014/main" id="{7C79570F-54FE-4366-8BB2-8057F05CC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53</xdr:row>
      <xdr:rowOff>0</xdr:rowOff>
    </xdr:from>
    <xdr:to>
      <xdr:col>5</xdr:col>
      <xdr:colOff>520700</xdr:colOff>
      <xdr:row>68</xdr:row>
      <xdr:rowOff>171450</xdr:rowOff>
    </xdr:to>
    <xdr:graphicFrame macro="">
      <xdr:nvGraphicFramePr>
        <xdr:cNvPr id="5" name="Diagramm 4">
          <a:extLst>
            <a:ext uri="{FF2B5EF4-FFF2-40B4-BE49-F238E27FC236}">
              <a16:creationId xmlns:a16="http://schemas.microsoft.com/office/drawing/2014/main" id="{B73AEA35-7718-4104-9680-52823D7999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70</xdr:row>
      <xdr:rowOff>0</xdr:rowOff>
    </xdr:from>
    <xdr:to>
      <xdr:col>5</xdr:col>
      <xdr:colOff>520700</xdr:colOff>
      <xdr:row>85</xdr:row>
      <xdr:rowOff>171450</xdr:rowOff>
    </xdr:to>
    <xdr:graphicFrame macro="">
      <xdr:nvGraphicFramePr>
        <xdr:cNvPr id="6" name="Diagramm 5">
          <a:extLst>
            <a:ext uri="{FF2B5EF4-FFF2-40B4-BE49-F238E27FC236}">
              <a16:creationId xmlns:a16="http://schemas.microsoft.com/office/drawing/2014/main" id="{32734DCC-DFEB-4A93-8CF5-E012D1A65D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86</xdr:row>
      <xdr:rowOff>171450</xdr:rowOff>
    </xdr:from>
    <xdr:to>
      <xdr:col>5</xdr:col>
      <xdr:colOff>508000</xdr:colOff>
      <xdr:row>102</xdr:row>
      <xdr:rowOff>158750</xdr:rowOff>
    </xdr:to>
    <xdr:graphicFrame macro="">
      <xdr:nvGraphicFramePr>
        <xdr:cNvPr id="7" name="Diagramm 6">
          <a:extLst>
            <a:ext uri="{FF2B5EF4-FFF2-40B4-BE49-F238E27FC236}">
              <a16:creationId xmlns:a16="http://schemas.microsoft.com/office/drawing/2014/main" id="{73579E9F-4708-4668-B920-096089E471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104</xdr:row>
      <xdr:rowOff>0</xdr:rowOff>
    </xdr:from>
    <xdr:to>
      <xdr:col>5</xdr:col>
      <xdr:colOff>520700</xdr:colOff>
      <xdr:row>119</xdr:row>
      <xdr:rowOff>171450</xdr:rowOff>
    </xdr:to>
    <xdr:graphicFrame macro="">
      <xdr:nvGraphicFramePr>
        <xdr:cNvPr id="8" name="Diagramm 7">
          <a:extLst>
            <a:ext uri="{FF2B5EF4-FFF2-40B4-BE49-F238E27FC236}">
              <a16:creationId xmlns:a16="http://schemas.microsoft.com/office/drawing/2014/main" id="{E2F7C2BD-6E94-460F-8D1C-5F1CAE366B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121</xdr:row>
      <xdr:rowOff>0</xdr:rowOff>
    </xdr:from>
    <xdr:to>
      <xdr:col>5</xdr:col>
      <xdr:colOff>520700</xdr:colOff>
      <xdr:row>136</xdr:row>
      <xdr:rowOff>171450</xdr:rowOff>
    </xdr:to>
    <xdr:graphicFrame macro="">
      <xdr:nvGraphicFramePr>
        <xdr:cNvPr id="9" name="Diagramm 8">
          <a:extLst>
            <a:ext uri="{FF2B5EF4-FFF2-40B4-BE49-F238E27FC236}">
              <a16:creationId xmlns:a16="http://schemas.microsoft.com/office/drawing/2014/main" id="{819BE9EA-CD45-47D7-AA5F-493F68805D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138</xdr:row>
      <xdr:rowOff>0</xdr:rowOff>
    </xdr:from>
    <xdr:to>
      <xdr:col>5</xdr:col>
      <xdr:colOff>520700</xdr:colOff>
      <xdr:row>153</xdr:row>
      <xdr:rowOff>171450</xdr:rowOff>
    </xdr:to>
    <xdr:graphicFrame macro="">
      <xdr:nvGraphicFramePr>
        <xdr:cNvPr id="10" name="Diagramm 9">
          <a:extLst>
            <a:ext uri="{FF2B5EF4-FFF2-40B4-BE49-F238E27FC236}">
              <a16:creationId xmlns:a16="http://schemas.microsoft.com/office/drawing/2014/main" id="{A64FAAB8-A29C-43C2-A917-C91B9B73B9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154</xdr:row>
      <xdr:rowOff>177800</xdr:rowOff>
    </xdr:from>
    <xdr:to>
      <xdr:col>5</xdr:col>
      <xdr:colOff>520700</xdr:colOff>
      <xdr:row>170</xdr:row>
      <xdr:rowOff>165100</xdr:rowOff>
    </xdr:to>
    <xdr:graphicFrame macro="">
      <xdr:nvGraphicFramePr>
        <xdr:cNvPr id="11" name="Diagramm 10">
          <a:extLst>
            <a:ext uri="{FF2B5EF4-FFF2-40B4-BE49-F238E27FC236}">
              <a16:creationId xmlns:a16="http://schemas.microsoft.com/office/drawing/2014/main" id="{471AAE3B-91EC-41F7-B697-FC14E609FB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172</xdr:row>
      <xdr:rowOff>0</xdr:rowOff>
    </xdr:from>
    <xdr:to>
      <xdr:col>5</xdr:col>
      <xdr:colOff>520700</xdr:colOff>
      <xdr:row>187</xdr:row>
      <xdr:rowOff>171450</xdr:rowOff>
    </xdr:to>
    <xdr:graphicFrame macro="">
      <xdr:nvGraphicFramePr>
        <xdr:cNvPr id="12" name="Diagramm 11">
          <a:extLst>
            <a:ext uri="{FF2B5EF4-FFF2-40B4-BE49-F238E27FC236}">
              <a16:creationId xmlns:a16="http://schemas.microsoft.com/office/drawing/2014/main" id="{ED53F306-FFCB-47DB-B07D-1B227B56AB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189</xdr:row>
      <xdr:rowOff>0</xdr:rowOff>
    </xdr:from>
    <xdr:to>
      <xdr:col>5</xdr:col>
      <xdr:colOff>520700</xdr:colOff>
      <xdr:row>204</xdr:row>
      <xdr:rowOff>171450</xdr:rowOff>
    </xdr:to>
    <xdr:graphicFrame macro="">
      <xdr:nvGraphicFramePr>
        <xdr:cNvPr id="13" name="Diagramm 12">
          <a:extLst>
            <a:ext uri="{FF2B5EF4-FFF2-40B4-BE49-F238E27FC236}">
              <a16:creationId xmlns:a16="http://schemas.microsoft.com/office/drawing/2014/main" id="{BE2E9F76-928D-4170-8DF9-EC6E9F2E8A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206</xdr:row>
      <xdr:rowOff>0</xdr:rowOff>
    </xdr:from>
    <xdr:to>
      <xdr:col>5</xdr:col>
      <xdr:colOff>520700</xdr:colOff>
      <xdr:row>221</xdr:row>
      <xdr:rowOff>171450</xdr:rowOff>
    </xdr:to>
    <xdr:graphicFrame macro="">
      <xdr:nvGraphicFramePr>
        <xdr:cNvPr id="14" name="Diagramm 13">
          <a:extLst>
            <a:ext uri="{FF2B5EF4-FFF2-40B4-BE49-F238E27FC236}">
              <a16:creationId xmlns:a16="http://schemas.microsoft.com/office/drawing/2014/main" id="{1C7385CD-21A1-4C51-8E1C-B3116B702E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223</xdr:row>
      <xdr:rowOff>0</xdr:rowOff>
    </xdr:from>
    <xdr:to>
      <xdr:col>5</xdr:col>
      <xdr:colOff>520700</xdr:colOff>
      <xdr:row>238</xdr:row>
      <xdr:rowOff>171450</xdr:rowOff>
    </xdr:to>
    <xdr:graphicFrame macro="">
      <xdr:nvGraphicFramePr>
        <xdr:cNvPr id="15" name="Diagramm 14">
          <a:extLst>
            <a:ext uri="{FF2B5EF4-FFF2-40B4-BE49-F238E27FC236}">
              <a16:creationId xmlns:a16="http://schemas.microsoft.com/office/drawing/2014/main" id="{A0553D34-B94D-4CFB-9A0B-0CB5AB1271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240</xdr:row>
      <xdr:rowOff>0</xdr:rowOff>
    </xdr:from>
    <xdr:to>
      <xdr:col>5</xdr:col>
      <xdr:colOff>520700</xdr:colOff>
      <xdr:row>255</xdr:row>
      <xdr:rowOff>171450</xdr:rowOff>
    </xdr:to>
    <xdr:graphicFrame macro="">
      <xdr:nvGraphicFramePr>
        <xdr:cNvPr id="16" name="Diagramm 15">
          <a:extLst>
            <a:ext uri="{FF2B5EF4-FFF2-40B4-BE49-F238E27FC236}">
              <a16:creationId xmlns:a16="http://schemas.microsoft.com/office/drawing/2014/main" id="{A6F6FD56-4316-40B0-925C-68021D030F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257</xdr:row>
      <xdr:rowOff>0</xdr:rowOff>
    </xdr:from>
    <xdr:to>
      <xdr:col>5</xdr:col>
      <xdr:colOff>520700</xdr:colOff>
      <xdr:row>272</xdr:row>
      <xdr:rowOff>171450</xdr:rowOff>
    </xdr:to>
    <xdr:graphicFrame macro="">
      <xdr:nvGraphicFramePr>
        <xdr:cNvPr id="17" name="Diagramm 16">
          <a:extLst>
            <a:ext uri="{FF2B5EF4-FFF2-40B4-BE49-F238E27FC236}">
              <a16:creationId xmlns:a16="http://schemas.microsoft.com/office/drawing/2014/main" id="{FA1EDA0D-81A3-4240-9153-EA539D2D9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33E008F4-D292-4621-BA9A-0374336D5F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25400</xdr:rowOff>
    </xdr:from>
    <xdr:to>
      <xdr:col>5</xdr:col>
      <xdr:colOff>520700</xdr:colOff>
      <xdr:row>35</xdr:row>
      <xdr:rowOff>12700</xdr:rowOff>
    </xdr:to>
    <xdr:graphicFrame macro="">
      <xdr:nvGraphicFramePr>
        <xdr:cNvPr id="3" name="Diagramm 2">
          <a:extLst>
            <a:ext uri="{FF2B5EF4-FFF2-40B4-BE49-F238E27FC236}">
              <a16:creationId xmlns:a16="http://schemas.microsoft.com/office/drawing/2014/main" id="{00C17718-7D89-423B-A0D3-638317A5FD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5</xdr:col>
      <xdr:colOff>520700</xdr:colOff>
      <xdr:row>51</xdr:row>
      <xdr:rowOff>171450</xdr:rowOff>
    </xdr:to>
    <xdr:graphicFrame macro="">
      <xdr:nvGraphicFramePr>
        <xdr:cNvPr id="4" name="Diagramm 3">
          <a:extLst>
            <a:ext uri="{FF2B5EF4-FFF2-40B4-BE49-F238E27FC236}">
              <a16:creationId xmlns:a16="http://schemas.microsoft.com/office/drawing/2014/main" id="{F3017344-54E0-428D-B651-945C785118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53</xdr:row>
      <xdr:rowOff>0</xdr:rowOff>
    </xdr:from>
    <xdr:to>
      <xdr:col>5</xdr:col>
      <xdr:colOff>520700</xdr:colOff>
      <xdr:row>68</xdr:row>
      <xdr:rowOff>171450</xdr:rowOff>
    </xdr:to>
    <xdr:graphicFrame macro="">
      <xdr:nvGraphicFramePr>
        <xdr:cNvPr id="5" name="Diagramm 4">
          <a:extLst>
            <a:ext uri="{FF2B5EF4-FFF2-40B4-BE49-F238E27FC236}">
              <a16:creationId xmlns:a16="http://schemas.microsoft.com/office/drawing/2014/main" id="{342C9E34-34A1-4902-88C7-6AFF6D4289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70</xdr:row>
      <xdr:rowOff>0</xdr:rowOff>
    </xdr:from>
    <xdr:to>
      <xdr:col>5</xdr:col>
      <xdr:colOff>520700</xdr:colOff>
      <xdr:row>85</xdr:row>
      <xdr:rowOff>171450</xdr:rowOff>
    </xdr:to>
    <xdr:graphicFrame macro="">
      <xdr:nvGraphicFramePr>
        <xdr:cNvPr id="6" name="Diagramm 5">
          <a:extLst>
            <a:ext uri="{FF2B5EF4-FFF2-40B4-BE49-F238E27FC236}">
              <a16:creationId xmlns:a16="http://schemas.microsoft.com/office/drawing/2014/main" id="{592BCE1A-E77E-4AA7-AD2D-21F9A46413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86</xdr:row>
      <xdr:rowOff>171450</xdr:rowOff>
    </xdr:from>
    <xdr:to>
      <xdr:col>5</xdr:col>
      <xdr:colOff>508000</xdr:colOff>
      <xdr:row>102</xdr:row>
      <xdr:rowOff>158750</xdr:rowOff>
    </xdr:to>
    <xdr:graphicFrame macro="">
      <xdr:nvGraphicFramePr>
        <xdr:cNvPr id="7" name="Diagramm 6">
          <a:extLst>
            <a:ext uri="{FF2B5EF4-FFF2-40B4-BE49-F238E27FC236}">
              <a16:creationId xmlns:a16="http://schemas.microsoft.com/office/drawing/2014/main" id="{4457B67B-74CA-4E73-B154-05A5808CF6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104</xdr:row>
      <xdr:rowOff>0</xdr:rowOff>
    </xdr:from>
    <xdr:to>
      <xdr:col>5</xdr:col>
      <xdr:colOff>520700</xdr:colOff>
      <xdr:row>119</xdr:row>
      <xdr:rowOff>171450</xdr:rowOff>
    </xdr:to>
    <xdr:graphicFrame macro="">
      <xdr:nvGraphicFramePr>
        <xdr:cNvPr id="8" name="Diagramm 7">
          <a:extLst>
            <a:ext uri="{FF2B5EF4-FFF2-40B4-BE49-F238E27FC236}">
              <a16:creationId xmlns:a16="http://schemas.microsoft.com/office/drawing/2014/main" id="{EB9D1BE1-3308-4898-9C4B-5EEDA57C67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121</xdr:row>
      <xdr:rowOff>0</xdr:rowOff>
    </xdr:from>
    <xdr:to>
      <xdr:col>5</xdr:col>
      <xdr:colOff>520700</xdr:colOff>
      <xdr:row>136</xdr:row>
      <xdr:rowOff>171450</xdr:rowOff>
    </xdr:to>
    <xdr:graphicFrame macro="">
      <xdr:nvGraphicFramePr>
        <xdr:cNvPr id="9" name="Diagramm 8">
          <a:extLst>
            <a:ext uri="{FF2B5EF4-FFF2-40B4-BE49-F238E27FC236}">
              <a16:creationId xmlns:a16="http://schemas.microsoft.com/office/drawing/2014/main" id="{440B52AC-8B87-47FC-AFCC-36B0EEBC89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138</xdr:row>
      <xdr:rowOff>0</xdr:rowOff>
    </xdr:from>
    <xdr:to>
      <xdr:col>5</xdr:col>
      <xdr:colOff>520700</xdr:colOff>
      <xdr:row>153</xdr:row>
      <xdr:rowOff>171450</xdr:rowOff>
    </xdr:to>
    <xdr:graphicFrame macro="">
      <xdr:nvGraphicFramePr>
        <xdr:cNvPr id="10" name="Diagramm 9">
          <a:extLst>
            <a:ext uri="{FF2B5EF4-FFF2-40B4-BE49-F238E27FC236}">
              <a16:creationId xmlns:a16="http://schemas.microsoft.com/office/drawing/2014/main" id="{15F528D7-EE4C-4051-AB27-513A8003A8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154</xdr:row>
      <xdr:rowOff>177800</xdr:rowOff>
    </xdr:from>
    <xdr:to>
      <xdr:col>5</xdr:col>
      <xdr:colOff>520700</xdr:colOff>
      <xdr:row>170</xdr:row>
      <xdr:rowOff>165100</xdr:rowOff>
    </xdr:to>
    <xdr:graphicFrame macro="">
      <xdr:nvGraphicFramePr>
        <xdr:cNvPr id="11" name="Diagramm 10">
          <a:extLst>
            <a:ext uri="{FF2B5EF4-FFF2-40B4-BE49-F238E27FC236}">
              <a16:creationId xmlns:a16="http://schemas.microsoft.com/office/drawing/2014/main" id="{2D9E7BD3-26C9-4B5C-99F6-A9765CE0E2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26FD498C-2991-48F6-9541-195B7C7980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25400</xdr:rowOff>
    </xdr:from>
    <xdr:to>
      <xdr:col>5</xdr:col>
      <xdr:colOff>520700</xdr:colOff>
      <xdr:row>35</xdr:row>
      <xdr:rowOff>12700</xdr:rowOff>
    </xdr:to>
    <xdr:graphicFrame macro="">
      <xdr:nvGraphicFramePr>
        <xdr:cNvPr id="3" name="Diagramm 2">
          <a:extLst>
            <a:ext uri="{FF2B5EF4-FFF2-40B4-BE49-F238E27FC236}">
              <a16:creationId xmlns:a16="http://schemas.microsoft.com/office/drawing/2014/main" id="{6CBD6D5F-5081-4F05-A4ED-7A1B966CE5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5</xdr:col>
      <xdr:colOff>520700</xdr:colOff>
      <xdr:row>51</xdr:row>
      <xdr:rowOff>171450</xdr:rowOff>
    </xdr:to>
    <xdr:graphicFrame macro="">
      <xdr:nvGraphicFramePr>
        <xdr:cNvPr id="4" name="Diagramm 3">
          <a:extLst>
            <a:ext uri="{FF2B5EF4-FFF2-40B4-BE49-F238E27FC236}">
              <a16:creationId xmlns:a16="http://schemas.microsoft.com/office/drawing/2014/main" id="{009FF892-218C-4D91-929A-DA37A5B213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53</xdr:row>
      <xdr:rowOff>0</xdr:rowOff>
    </xdr:from>
    <xdr:to>
      <xdr:col>5</xdr:col>
      <xdr:colOff>520700</xdr:colOff>
      <xdr:row>68</xdr:row>
      <xdr:rowOff>171450</xdr:rowOff>
    </xdr:to>
    <xdr:graphicFrame macro="">
      <xdr:nvGraphicFramePr>
        <xdr:cNvPr id="5" name="Diagramm 4">
          <a:extLst>
            <a:ext uri="{FF2B5EF4-FFF2-40B4-BE49-F238E27FC236}">
              <a16:creationId xmlns:a16="http://schemas.microsoft.com/office/drawing/2014/main" id="{6DEAF781-0F4E-471F-AE12-1D4381DA51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70</xdr:row>
      <xdr:rowOff>0</xdr:rowOff>
    </xdr:from>
    <xdr:to>
      <xdr:col>5</xdr:col>
      <xdr:colOff>520700</xdr:colOff>
      <xdr:row>85</xdr:row>
      <xdr:rowOff>171450</xdr:rowOff>
    </xdr:to>
    <xdr:graphicFrame macro="">
      <xdr:nvGraphicFramePr>
        <xdr:cNvPr id="6" name="Diagramm 5">
          <a:extLst>
            <a:ext uri="{FF2B5EF4-FFF2-40B4-BE49-F238E27FC236}">
              <a16:creationId xmlns:a16="http://schemas.microsoft.com/office/drawing/2014/main" id="{CC1B2765-B41C-48A4-B960-F56941B08A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86</xdr:row>
      <xdr:rowOff>171450</xdr:rowOff>
    </xdr:from>
    <xdr:to>
      <xdr:col>5</xdr:col>
      <xdr:colOff>508000</xdr:colOff>
      <xdr:row>102</xdr:row>
      <xdr:rowOff>158750</xdr:rowOff>
    </xdr:to>
    <xdr:graphicFrame macro="">
      <xdr:nvGraphicFramePr>
        <xdr:cNvPr id="7" name="Diagramm 6">
          <a:extLst>
            <a:ext uri="{FF2B5EF4-FFF2-40B4-BE49-F238E27FC236}">
              <a16:creationId xmlns:a16="http://schemas.microsoft.com/office/drawing/2014/main" id="{CAD369F4-FBAA-4D5A-9E4F-CA5197EE77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104</xdr:row>
      <xdr:rowOff>0</xdr:rowOff>
    </xdr:from>
    <xdr:to>
      <xdr:col>5</xdr:col>
      <xdr:colOff>520700</xdr:colOff>
      <xdr:row>119</xdr:row>
      <xdr:rowOff>171450</xdr:rowOff>
    </xdr:to>
    <xdr:graphicFrame macro="">
      <xdr:nvGraphicFramePr>
        <xdr:cNvPr id="8" name="Diagramm 7">
          <a:extLst>
            <a:ext uri="{FF2B5EF4-FFF2-40B4-BE49-F238E27FC236}">
              <a16:creationId xmlns:a16="http://schemas.microsoft.com/office/drawing/2014/main" id="{E1A1DF27-2074-4ED6-9ED7-9232DAC6C9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121</xdr:row>
      <xdr:rowOff>0</xdr:rowOff>
    </xdr:from>
    <xdr:to>
      <xdr:col>5</xdr:col>
      <xdr:colOff>520700</xdr:colOff>
      <xdr:row>136</xdr:row>
      <xdr:rowOff>171450</xdr:rowOff>
    </xdr:to>
    <xdr:graphicFrame macro="">
      <xdr:nvGraphicFramePr>
        <xdr:cNvPr id="9" name="Diagramm 8">
          <a:extLst>
            <a:ext uri="{FF2B5EF4-FFF2-40B4-BE49-F238E27FC236}">
              <a16:creationId xmlns:a16="http://schemas.microsoft.com/office/drawing/2014/main" id="{5061D63F-E137-483B-9E7E-780189B89D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138</xdr:row>
      <xdr:rowOff>0</xdr:rowOff>
    </xdr:from>
    <xdr:to>
      <xdr:col>5</xdr:col>
      <xdr:colOff>520700</xdr:colOff>
      <xdr:row>153</xdr:row>
      <xdr:rowOff>171450</xdr:rowOff>
    </xdr:to>
    <xdr:graphicFrame macro="">
      <xdr:nvGraphicFramePr>
        <xdr:cNvPr id="10" name="Diagramm 9">
          <a:extLst>
            <a:ext uri="{FF2B5EF4-FFF2-40B4-BE49-F238E27FC236}">
              <a16:creationId xmlns:a16="http://schemas.microsoft.com/office/drawing/2014/main" id="{EC387926-F2C7-436E-8B07-4A4237316A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154</xdr:row>
      <xdr:rowOff>177800</xdr:rowOff>
    </xdr:from>
    <xdr:to>
      <xdr:col>5</xdr:col>
      <xdr:colOff>520700</xdr:colOff>
      <xdr:row>170</xdr:row>
      <xdr:rowOff>165100</xdr:rowOff>
    </xdr:to>
    <xdr:graphicFrame macro="">
      <xdr:nvGraphicFramePr>
        <xdr:cNvPr id="11" name="Diagramm 10">
          <a:extLst>
            <a:ext uri="{FF2B5EF4-FFF2-40B4-BE49-F238E27FC236}">
              <a16:creationId xmlns:a16="http://schemas.microsoft.com/office/drawing/2014/main" id="{F6E59D41-93AA-4762-AA65-39FF27D3DA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172</xdr:row>
      <xdr:rowOff>0</xdr:rowOff>
    </xdr:from>
    <xdr:to>
      <xdr:col>5</xdr:col>
      <xdr:colOff>520700</xdr:colOff>
      <xdr:row>187</xdr:row>
      <xdr:rowOff>171450</xdr:rowOff>
    </xdr:to>
    <xdr:graphicFrame macro="">
      <xdr:nvGraphicFramePr>
        <xdr:cNvPr id="12" name="Diagramm 11">
          <a:extLst>
            <a:ext uri="{FF2B5EF4-FFF2-40B4-BE49-F238E27FC236}">
              <a16:creationId xmlns:a16="http://schemas.microsoft.com/office/drawing/2014/main" id="{A79F7B0F-9671-4F54-842A-DD44F48DBD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189</xdr:row>
      <xdr:rowOff>0</xdr:rowOff>
    </xdr:from>
    <xdr:to>
      <xdr:col>5</xdr:col>
      <xdr:colOff>520700</xdr:colOff>
      <xdr:row>204</xdr:row>
      <xdr:rowOff>171450</xdr:rowOff>
    </xdr:to>
    <xdr:graphicFrame macro="">
      <xdr:nvGraphicFramePr>
        <xdr:cNvPr id="13" name="Diagramm 12">
          <a:extLst>
            <a:ext uri="{FF2B5EF4-FFF2-40B4-BE49-F238E27FC236}">
              <a16:creationId xmlns:a16="http://schemas.microsoft.com/office/drawing/2014/main" id="{1ADC3B1F-854E-4C6D-87FC-47B317F998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206</xdr:row>
      <xdr:rowOff>0</xdr:rowOff>
    </xdr:from>
    <xdr:to>
      <xdr:col>5</xdr:col>
      <xdr:colOff>520700</xdr:colOff>
      <xdr:row>221</xdr:row>
      <xdr:rowOff>171450</xdr:rowOff>
    </xdr:to>
    <xdr:graphicFrame macro="">
      <xdr:nvGraphicFramePr>
        <xdr:cNvPr id="14" name="Diagramm 13">
          <a:extLst>
            <a:ext uri="{FF2B5EF4-FFF2-40B4-BE49-F238E27FC236}">
              <a16:creationId xmlns:a16="http://schemas.microsoft.com/office/drawing/2014/main" id="{E3AF3A28-7F7C-413E-B44B-64435CC6B2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223</xdr:row>
      <xdr:rowOff>0</xdr:rowOff>
    </xdr:from>
    <xdr:to>
      <xdr:col>5</xdr:col>
      <xdr:colOff>520700</xdr:colOff>
      <xdr:row>238</xdr:row>
      <xdr:rowOff>171450</xdr:rowOff>
    </xdr:to>
    <xdr:graphicFrame macro="">
      <xdr:nvGraphicFramePr>
        <xdr:cNvPr id="15" name="Diagramm 14">
          <a:extLst>
            <a:ext uri="{FF2B5EF4-FFF2-40B4-BE49-F238E27FC236}">
              <a16:creationId xmlns:a16="http://schemas.microsoft.com/office/drawing/2014/main" id="{87602097-1B38-4E93-B21A-312B513D68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240</xdr:row>
      <xdr:rowOff>0</xdr:rowOff>
    </xdr:from>
    <xdr:to>
      <xdr:col>5</xdr:col>
      <xdr:colOff>520700</xdr:colOff>
      <xdr:row>255</xdr:row>
      <xdr:rowOff>171450</xdr:rowOff>
    </xdr:to>
    <xdr:graphicFrame macro="">
      <xdr:nvGraphicFramePr>
        <xdr:cNvPr id="16" name="Diagramm 15">
          <a:extLst>
            <a:ext uri="{FF2B5EF4-FFF2-40B4-BE49-F238E27FC236}">
              <a16:creationId xmlns:a16="http://schemas.microsoft.com/office/drawing/2014/main" id="{EC4375A8-A6A3-44A5-915F-15A8491171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257</xdr:row>
      <xdr:rowOff>0</xdr:rowOff>
    </xdr:from>
    <xdr:to>
      <xdr:col>5</xdr:col>
      <xdr:colOff>520700</xdr:colOff>
      <xdr:row>272</xdr:row>
      <xdr:rowOff>171450</xdr:rowOff>
    </xdr:to>
    <xdr:graphicFrame macro="">
      <xdr:nvGraphicFramePr>
        <xdr:cNvPr id="17" name="Diagramm 16">
          <a:extLst>
            <a:ext uri="{FF2B5EF4-FFF2-40B4-BE49-F238E27FC236}">
              <a16:creationId xmlns:a16="http://schemas.microsoft.com/office/drawing/2014/main" id="{6EF3E15D-0B2A-4802-8691-A4CB92A4D4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59AF5DD4-C3C6-465D-B1BD-048EA2CDF5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25400</xdr:rowOff>
    </xdr:from>
    <xdr:to>
      <xdr:col>5</xdr:col>
      <xdr:colOff>520700</xdr:colOff>
      <xdr:row>35</xdr:row>
      <xdr:rowOff>12700</xdr:rowOff>
    </xdr:to>
    <xdr:graphicFrame macro="">
      <xdr:nvGraphicFramePr>
        <xdr:cNvPr id="3" name="Diagramm 2">
          <a:extLst>
            <a:ext uri="{FF2B5EF4-FFF2-40B4-BE49-F238E27FC236}">
              <a16:creationId xmlns:a16="http://schemas.microsoft.com/office/drawing/2014/main" id="{0C8F4D27-507C-408B-9790-CC469E56AE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5</xdr:col>
      <xdr:colOff>520700</xdr:colOff>
      <xdr:row>51</xdr:row>
      <xdr:rowOff>171450</xdr:rowOff>
    </xdr:to>
    <xdr:graphicFrame macro="">
      <xdr:nvGraphicFramePr>
        <xdr:cNvPr id="4" name="Diagramm 3">
          <a:extLst>
            <a:ext uri="{FF2B5EF4-FFF2-40B4-BE49-F238E27FC236}">
              <a16:creationId xmlns:a16="http://schemas.microsoft.com/office/drawing/2014/main" id="{1DF66302-95E9-4270-AE63-72C1496269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53</xdr:row>
      <xdr:rowOff>0</xdr:rowOff>
    </xdr:from>
    <xdr:to>
      <xdr:col>5</xdr:col>
      <xdr:colOff>520700</xdr:colOff>
      <xdr:row>68</xdr:row>
      <xdr:rowOff>171450</xdr:rowOff>
    </xdr:to>
    <xdr:graphicFrame macro="">
      <xdr:nvGraphicFramePr>
        <xdr:cNvPr id="5" name="Diagramm 4">
          <a:extLst>
            <a:ext uri="{FF2B5EF4-FFF2-40B4-BE49-F238E27FC236}">
              <a16:creationId xmlns:a16="http://schemas.microsoft.com/office/drawing/2014/main" id="{A7DB0D33-0EBD-467B-8746-8F1D688FB1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70</xdr:row>
      <xdr:rowOff>0</xdr:rowOff>
    </xdr:from>
    <xdr:to>
      <xdr:col>5</xdr:col>
      <xdr:colOff>520700</xdr:colOff>
      <xdr:row>85</xdr:row>
      <xdr:rowOff>171450</xdr:rowOff>
    </xdr:to>
    <xdr:graphicFrame macro="">
      <xdr:nvGraphicFramePr>
        <xdr:cNvPr id="6" name="Diagramm 5">
          <a:extLst>
            <a:ext uri="{FF2B5EF4-FFF2-40B4-BE49-F238E27FC236}">
              <a16:creationId xmlns:a16="http://schemas.microsoft.com/office/drawing/2014/main" id="{6F9A75EE-982E-43A0-925E-C25336D7C3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86</xdr:row>
      <xdr:rowOff>171450</xdr:rowOff>
    </xdr:from>
    <xdr:to>
      <xdr:col>5</xdr:col>
      <xdr:colOff>508000</xdr:colOff>
      <xdr:row>102</xdr:row>
      <xdr:rowOff>158750</xdr:rowOff>
    </xdr:to>
    <xdr:graphicFrame macro="">
      <xdr:nvGraphicFramePr>
        <xdr:cNvPr id="7" name="Diagramm 6">
          <a:extLst>
            <a:ext uri="{FF2B5EF4-FFF2-40B4-BE49-F238E27FC236}">
              <a16:creationId xmlns:a16="http://schemas.microsoft.com/office/drawing/2014/main" id="{B81E650B-2A66-4C0D-BC00-F033DA0504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104</xdr:row>
      <xdr:rowOff>0</xdr:rowOff>
    </xdr:from>
    <xdr:to>
      <xdr:col>5</xdr:col>
      <xdr:colOff>520700</xdr:colOff>
      <xdr:row>119</xdr:row>
      <xdr:rowOff>171450</xdr:rowOff>
    </xdr:to>
    <xdr:graphicFrame macro="">
      <xdr:nvGraphicFramePr>
        <xdr:cNvPr id="8" name="Diagramm 7">
          <a:extLst>
            <a:ext uri="{FF2B5EF4-FFF2-40B4-BE49-F238E27FC236}">
              <a16:creationId xmlns:a16="http://schemas.microsoft.com/office/drawing/2014/main" id="{B6A639C5-F979-44CF-A0F0-F5A26B2DD8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-216535</xdr:colOff>
      <xdr:row>121</xdr:row>
      <xdr:rowOff>0</xdr:rowOff>
    </xdr:from>
    <xdr:to>
      <xdr:col>5</xdr:col>
      <xdr:colOff>737235</xdr:colOff>
      <xdr:row>136</xdr:row>
      <xdr:rowOff>171450</xdr:rowOff>
    </xdr:to>
    <xdr:graphicFrame macro="">
      <xdr:nvGraphicFramePr>
        <xdr:cNvPr id="9" name="Diagramm 8">
          <a:extLst>
            <a:ext uri="{FF2B5EF4-FFF2-40B4-BE49-F238E27FC236}">
              <a16:creationId xmlns:a16="http://schemas.microsoft.com/office/drawing/2014/main" id="{4B079CAB-B245-4264-B1BC-481AB1E2FD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138</xdr:row>
      <xdr:rowOff>0</xdr:rowOff>
    </xdr:from>
    <xdr:to>
      <xdr:col>5</xdr:col>
      <xdr:colOff>520700</xdr:colOff>
      <xdr:row>153</xdr:row>
      <xdr:rowOff>171450</xdr:rowOff>
    </xdr:to>
    <xdr:graphicFrame macro="">
      <xdr:nvGraphicFramePr>
        <xdr:cNvPr id="10" name="Diagramm 9">
          <a:extLst>
            <a:ext uri="{FF2B5EF4-FFF2-40B4-BE49-F238E27FC236}">
              <a16:creationId xmlns:a16="http://schemas.microsoft.com/office/drawing/2014/main" id="{37E51333-5340-4337-9CF9-D344BE7084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154</xdr:row>
      <xdr:rowOff>177800</xdr:rowOff>
    </xdr:from>
    <xdr:to>
      <xdr:col>5</xdr:col>
      <xdr:colOff>520700</xdr:colOff>
      <xdr:row>170</xdr:row>
      <xdr:rowOff>165100</xdr:rowOff>
    </xdr:to>
    <xdr:graphicFrame macro="">
      <xdr:nvGraphicFramePr>
        <xdr:cNvPr id="11" name="Diagramm 10">
          <a:extLst>
            <a:ext uri="{FF2B5EF4-FFF2-40B4-BE49-F238E27FC236}">
              <a16:creationId xmlns:a16="http://schemas.microsoft.com/office/drawing/2014/main" id="{2850F04C-BA92-49E8-8CA5-F1A7B522C8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172</xdr:row>
      <xdr:rowOff>0</xdr:rowOff>
    </xdr:from>
    <xdr:to>
      <xdr:col>5</xdr:col>
      <xdr:colOff>520700</xdr:colOff>
      <xdr:row>187</xdr:row>
      <xdr:rowOff>171450</xdr:rowOff>
    </xdr:to>
    <xdr:graphicFrame macro="">
      <xdr:nvGraphicFramePr>
        <xdr:cNvPr id="12" name="Diagramm 11">
          <a:extLst>
            <a:ext uri="{FF2B5EF4-FFF2-40B4-BE49-F238E27FC236}">
              <a16:creationId xmlns:a16="http://schemas.microsoft.com/office/drawing/2014/main" id="{8D739C16-B502-4385-9A60-9ADB23A4A5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2E9B6FDF-42BC-4677-8B3A-787FD07DDE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0</xdr:rowOff>
    </xdr:from>
    <xdr:to>
      <xdr:col>5</xdr:col>
      <xdr:colOff>520700</xdr:colOff>
      <xdr:row>34</xdr:row>
      <xdr:rowOff>171450</xdr:rowOff>
    </xdr:to>
    <xdr:graphicFrame macro="">
      <xdr:nvGraphicFramePr>
        <xdr:cNvPr id="3" name="Diagramm 2">
          <a:extLst>
            <a:ext uri="{FF2B5EF4-FFF2-40B4-BE49-F238E27FC236}">
              <a16:creationId xmlns:a16="http://schemas.microsoft.com/office/drawing/2014/main" id="{D6BEF07C-3ACD-4436-931D-F820783E17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5</xdr:col>
      <xdr:colOff>520700</xdr:colOff>
      <xdr:row>51</xdr:row>
      <xdr:rowOff>171450</xdr:rowOff>
    </xdr:to>
    <xdr:graphicFrame macro="">
      <xdr:nvGraphicFramePr>
        <xdr:cNvPr id="4" name="Diagramm 3">
          <a:extLst>
            <a:ext uri="{FF2B5EF4-FFF2-40B4-BE49-F238E27FC236}">
              <a16:creationId xmlns:a16="http://schemas.microsoft.com/office/drawing/2014/main" id="{582FB981-E28E-4CA2-8E5B-B83C6DD464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53</xdr:row>
      <xdr:rowOff>0</xdr:rowOff>
    </xdr:from>
    <xdr:to>
      <xdr:col>5</xdr:col>
      <xdr:colOff>520700</xdr:colOff>
      <xdr:row>68</xdr:row>
      <xdr:rowOff>171450</xdr:rowOff>
    </xdr:to>
    <xdr:graphicFrame macro="">
      <xdr:nvGraphicFramePr>
        <xdr:cNvPr id="5" name="Diagramm 4">
          <a:extLst>
            <a:ext uri="{FF2B5EF4-FFF2-40B4-BE49-F238E27FC236}">
              <a16:creationId xmlns:a16="http://schemas.microsoft.com/office/drawing/2014/main" id="{FB65D528-9275-4220-B548-835BBEB3BE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70</xdr:row>
      <xdr:rowOff>0</xdr:rowOff>
    </xdr:from>
    <xdr:to>
      <xdr:col>5</xdr:col>
      <xdr:colOff>520700</xdr:colOff>
      <xdr:row>85</xdr:row>
      <xdr:rowOff>171450</xdr:rowOff>
    </xdr:to>
    <xdr:graphicFrame macro="">
      <xdr:nvGraphicFramePr>
        <xdr:cNvPr id="6" name="Diagramm 5">
          <a:extLst>
            <a:ext uri="{FF2B5EF4-FFF2-40B4-BE49-F238E27FC236}">
              <a16:creationId xmlns:a16="http://schemas.microsoft.com/office/drawing/2014/main" id="{47C3A1FB-483F-4216-BB52-0D88C71861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87</xdr:row>
      <xdr:rowOff>0</xdr:rowOff>
    </xdr:from>
    <xdr:to>
      <xdr:col>5</xdr:col>
      <xdr:colOff>508000</xdr:colOff>
      <xdr:row>102</xdr:row>
      <xdr:rowOff>171450</xdr:rowOff>
    </xdr:to>
    <xdr:graphicFrame macro="">
      <xdr:nvGraphicFramePr>
        <xdr:cNvPr id="7" name="Diagramm 6">
          <a:extLst>
            <a:ext uri="{FF2B5EF4-FFF2-40B4-BE49-F238E27FC236}">
              <a16:creationId xmlns:a16="http://schemas.microsoft.com/office/drawing/2014/main" id="{7B5942D9-7319-47EA-9312-8EBC02C9B9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104</xdr:row>
      <xdr:rowOff>0</xdr:rowOff>
    </xdr:from>
    <xdr:to>
      <xdr:col>5</xdr:col>
      <xdr:colOff>520700</xdr:colOff>
      <xdr:row>119</xdr:row>
      <xdr:rowOff>171450</xdr:rowOff>
    </xdr:to>
    <xdr:graphicFrame macro="">
      <xdr:nvGraphicFramePr>
        <xdr:cNvPr id="8" name="Diagramm 7">
          <a:extLst>
            <a:ext uri="{FF2B5EF4-FFF2-40B4-BE49-F238E27FC236}">
              <a16:creationId xmlns:a16="http://schemas.microsoft.com/office/drawing/2014/main" id="{2E0D64CC-5408-4C19-AA76-E48BF51D55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121</xdr:row>
      <xdr:rowOff>0</xdr:rowOff>
    </xdr:from>
    <xdr:to>
      <xdr:col>5</xdr:col>
      <xdr:colOff>520700</xdr:colOff>
      <xdr:row>136</xdr:row>
      <xdr:rowOff>171450</xdr:rowOff>
    </xdr:to>
    <xdr:graphicFrame macro="">
      <xdr:nvGraphicFramePr>
        <xdr:cNvPr id="9" name="Diagramm 8">
          <a:extLst>
            <a:ext uri="{FF2B5EF4-FFF2-40B4-BE49-F238E27FC236}">
              <a16:creationId xmlns:a16="http://schemas.microsoft.com/office/drawing/2014/main" id="{E9AF0CE8-5D5E-4E5D-A08C-668675A263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D0420E60-08A2-48AF-873D-F98BB8146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0</xdr:rowOff>
    </xdr:from>
    <xdr:to>
      <xdr:col>5</xdr:col>
      <xdr:colOff>520700</xdr:colOff>
      <xdr:row>34</xdr:row>
      <xdr:rowOff>171450</xdr:rowOff>
    </xdr:to>
    <xdr:graphicFrame macro="">
      <xdr:nvGraphicFramePr>
        <xdr:cNvPr id="3" name="Diagramm 2">
          <a:extLst>
            <a:ext uri="{FF2B5EF4-FFF2-40B4-BE49-F238E27FC236}">
              <a16:creationId xmlns:a16="http://schemas.microsoft.com/office/drawing/2014/main" id="{56D24C90-D573-446F-88B4-37CD5E98E4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5</xdr:col>
      <xdr:colOff>520700</xdr:colOff>
      <xdr:row>51</xdr:row>
      <xdr:rowOff>171450</xdr:rowOff>
    </xdr:to>
    <xdr:graphicFrame macro="">
      <xdr:nvGraphicFramePr>
        <xdr:cNvPr id="4" name="Diagramm 3">
          <a:extLst>
            <a:ext uri="{FF2B5EF4-FFF2-40B4-BE49-F238E27FC236}">
              <a16:creationId xmlns:a16="http://schemas.microsoft.com/office/drawing/2014/main" id="{2AD1C607-C0C3-4F88-B001-49EB559A48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53</xdr:row>
      <xdr:rowOff>0</xdr:rowOff>
    </xdr:from>
    <xdr:to>
      <xdr:col>5</xdr:col>
      <xdr:colOff>520700</xdr:colOff>
      <xdr:row>68</xdr:row>
      <xdr:rowOff>171450</xdr:rowOff>
    </xdr:to>
    <xdr:graphicFrame macro="">
      <xdr:nvGraphicFramePr>
        <xdr:cNvPr id="5" name="Diagramm 4">
          <a:extLst>
            <a:ext uri="{FF2B5EF4-FFF2-40B4-BE49-F238E27FC236}">
              <a16:creationId xmlns:a16="http://schemas.microsoft.com/office/drawing/2014/main" id="{47166808-AFF8-44F0-96ED-704B79203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70</xdr:row>
      <xdr:rowOff>0</xdr:rowOff>
    </xdr:from>
    <xdr:to>
      <xdr:col>5</xdr:col>
      <xdr:colOff>520700</xdr:colOff>
      <xdr:row>85</xdr:row>
      <xdr:rowOff>171450</xdr:rowOff>
    </xdr:to>
    <xdr:graphicFrame macro="">
      <xdr:nvGraphicFramePr>
        <xdr:cNvPr id="6" name="Diagramm 5">
          <a:extLst>
            <a:ext uri="{FF2B5EF4-FFF2-40B4-BE49-F238E27FC236}">
              <a16:creationId xmlns:a16="http://schemas.microsoft.com/office/drawing/2014/main" id="{FC4C9A40-7D99-457A-BAAD-C01B0077E1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87</xdr:row>
      <xdr:rowOff>0</xdr:rowOff>
    </xdr:from>
    <xdr:to>
      <xdr:col>5</xdr:col>
      <xdr:colOff>508000</xdr:colOff>
      <xdr:row>102</xdr:row>
      <xdr:rowOff>171450</xdr:rowOff>
    </xdr:to>
    <xdr:graphicFrame macro="">
      <xdr:nvGraphicFramePr>
        <xdr:cNvPr id="7" name="Diagramm 6">
          <a:extLst>
            <a:ext uri="{FF2B5EF4-FFF2-40B4-BE49-F238E27FC236}">
              <a16:creationId xmlns:a16="http://schemas.microsoft.com/office/drawing/2014/main" id="{9C1E1079-40C0-42EC-B20A-88ED2A8B2D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104</xdr:row>
      <xdr:rowOff>0</xdr:rowOff>
    </xdr:from>
    <xdr:to>
      <xdr:col>5</xdr:col>
      <xdr:colOff>520700</xdr:colOff>
      <xdr:row>119</xdr:row>
      <xdr:rowOff>171450</xdr:rowOff>
    </xdr:to>
    <xdr:graphicFrame macro="">
      <xdr:nvGraphicFramePr>
        <xdr:cNvPr id="8" name="Diagramm 7">
          <a:extLst>
            <a:ext uri="{FF2B5EF4-FFF2-40B4-BE49-F238E27FC236}">
              <a16:creationId xmlns:a16="http://schemas.microsoft.com/office/drawing/2014/main" id="{BAD93C55-7001-43AB-B056-81E2607AE4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995A0D38-4071-4A0B-B23E-6FFD77BE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0</xdr:rowOff>
    </xdr:from>
    <xdr:to>
      <xdr:col>5</xdr:col>
      <xdr:colOff>520700</xdr:colOff>
      <xdr:row>34</xdr:row>
      <xdr:rowOff>171450</xdr:rowOff>
    </xdr:to>
    <xdr:graphicFrame macro="">
      <xdr:nvGraphicFramePr>
        <xdr:cNvPr id="3" name="Diagramm 2">
          <a:extLst>
            <a:ext uri="{FF2B5EF4-FFF2-40B4-BE49-F238E27FC236}">
              <a16:creationId xmlns:a16="http://schemas.microsoft.com/office/drawing/2014/main" id="{A3E23932-0A26-4B5D-B166-9353E402D4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5</xdr:col>
      <xdr:colOff>520700</xdr:colOff>
      <xdr:row>51</xdr:row>
      <xdr:rowOff>171450</xdr:rowOff>
    </xdr:to>
    <xdr:graphicFrame macro="">
      <xdr:nvGraphicFramePr>
        <xdr:cNvPr id="4" name="Diagramm 3">
          <a:extLst>
            <a:ext uri="{FF2B5EF4-FFF2-40B4-BE49-F238E27FC236}">
              <a16:creationId xmlns:a16="http://schemas.microsoft.com/office/drawing/2014/main" id="{D8716CAA-947C-42F6-A12E-EED5DFC296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53</xdr:row>
      <xdr:rowOff>0</xdr:rowOff>
    </xdr:from>
    <xdr:to>
      <xdr:col>5</xdr:col>
      <xdr:colOff>520700</xdr:colOff>
      <xdr:row>68</xdr:row>
      <xdr:rowOff>171450</xdr:rowOff>
    </xdr:to>
    <xdr:graphicFrame macro="">
      <xdr:nvGraphicFramePr>
        <xdr:cNvPr id="5" name="Diagramm 4">
          <a:extLst>
            <a:ext uri="{FF2B5EF4-FFF2-40B4-BE49-F238E27FC236}">
              <a16:creationId xmlns:a16="http://schemas.microsoft.com/office/drawing/2014/main" id="{7CD4335C-78E7-4202-9EA7-238A161AC7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0</xdr:colOff>
      <xdr:row>2</xdr:row>
      <xdr:rowOff>0</xdr:rowOff>
    </xdr:from>
    <xdr:to>
      <xdr:col>7</xdr:col>
      <xdr:colOff>3740150</xdr:colOff>
      <xdr:row>18</xdr:row>
      <xdr:rowOff>31750</xdr:rowOff>
    </xdr:to>
    <xdr:graphicFrame macro="">
      <xdr:nvGraphicFramePr>
        <xdr:cNvPr id="16" name="Diagramm 15">
          <a:extLst>
            <a:ext uri="{FF2B5EF4-FFF2-40B4-BE49-F238E27FC236}">
              <a16:creationId xmlns:a16="http://schemas.microsoft.com/office/drawing/2014/main" id="{1A5A114C-425F-4F7D-92C2-405B7B2AD2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0</xdr:colOff>
      <xdr:row>19</xdr:row>
      <xdr:rowOff>0</xdr:rowOff>
    </xdr:from>
    <xdr:to>
      <xdr:col>7</xdr:col>
      <xdr:colOff>3810000</xdr:colOff>
      <xdr:row>35</xdr:row>
      <xdr:rowOff>6350</xdr:rowOff>
    </xdr:to>
    <xdr:graphicFrame macro="">
      <xdr:nvGraphicFramePr>
        <xdr:cNvPr id="17" name="Diagramm 16">
          <a:extLst>
            <a:ext uri="{FF2B5EF4-FFF2-40B4-BE49-F238E27FC236}">
              <a16:creationId xmlns:a16="http://schemas.microsoft.com/office/drawing/2014/main" id="{350C72C7-1D2A-49DE-85BC-32552D0385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0</xdr:colOff>
      <xdr:row>36</xdr:row>
      <xdr:rowOff>0</xdr:rowOff>
    </xdr:from>
    <xdr:to>
      <xdr:col>7</xdr:col>
      <xdr:colOff>3810000</xdr:colOff>
      <xdr:row>52</xdr:row>
      <xdr:rowOff>19050</xdr:rowOff>
    </xdr:to>
    <xdr:graphicFrame macro="">
      <xdr:nvGraphicFramePr>
        <xdr:cNvPr id="18" name="Diagramm 17">
          <a:extLst>
            <a:ext uri="{FF2B5EF4-FFF2-40B4-BE49-F238E27FC236}">
              <a16:creationId xmlns:a16="http://schemas.microsoft.com/office/drawing/2014/main" id="{D3D06D77-E7D4-4FCE-8F1D-F2A652F25D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0</xdr:colOff>
      <xdr:row>53</xdr:row>
      <xdr:rowOff>0</xdr:rowOff>
    </xdr:from>
    <xdr:to>
      <xdr:col>7</xdr:col>
      <xdr:colOff>3810000</xdr:colOff>
      <xdr:row>69</xdr:row>
      <xdr:rowOff>0</xdr:rowOff>
    </xdr:to>
    <xdr:graphicFrame macro="">
      <xdr:nvGraphicFramePr>
        <xdr:cNvPr id="19" name="Diagramm 18">
          <a:extLst>
            <a:ext uri="{FF2B5EF4-FFF2-40B4-BE49-F238E27FC236}">
              <a16:creationId xmlns:a16="http://schemas.microsoft.com/office/drawing/2014/main" id="{FE3CA109-595D-46AC-BCCC-CA3027945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0.07083</cdr:x>
      <cdr:y>0.82897</cdr:y>
    </cdr:from>
    <cdr:to>
      <cdr:x>0.97222</cdr:x>
      <cdr:y>0.92354</cdr:y>
    </cdr:to>
    <cdr:sp macro="" textlink="">
      <cdr:nvSpPr>
        <cdr:cNvPr id="3" name="Textfeld 2">
          <a:extLst xmlns:a="http://schemas.openxmlformats.org/drawingml/2006/main">
            <a:ext uri="{FF2B5EF4-FFF2-40B4-BE49-F238E27FC236}">
              <a16:creationId xmlns:a16="http://schemas.microsoft.com/office/drawing/2014/main" id="{AB1B4808-1C3A-E5D1-28FC-03A93A5C2629}"/>
            </a:ext>
          </a:extLst>
        </cdr:cNvPr>
        <cdr:cNvSpPr txBox="1"/>
      </cdr:nvSpPr>
      <cdr:spPr>
        <a:xfrm xmlns:a="http://schemas.openxmlformats.org/drawingml/2006/main">
          <a:off x="323850" y="2616188"/>
          <a:ext cx="4121140" cy="29845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HH   BY   HE   BW   HB </a:t>
          </a:r>
          <a:r>
            <a:rPr lang="de-DE" sz="1100" baseline="0"/>
            <a:t> </a:t>
          </a:r>
          <a:r>
            <a:rPr lang="de-DE" sz="1100"/>
            <a:t> RP    </a:t>
          </a:r>
          <a:r>
            <a:rPr lang="de-DE" sz="1100">
              <a:solidFill>
                <a:srgbClr val="FF0000"/>
              </a:solidFill>
            </a:rPr>
            <a:t>BE</a:t>
          </a:r>
          <a:r>
            <a:rPr lang="de-DE" sz="1100"/>
            <a:t>   NW     NI    SH    </a:t>
          </a:r>
          <a:r>
            <a:rPr lang="de-DE" sz="1100">
              <a:solidFill>
                <a:srgbClr val="FF0000"/>
              </a:solidFill>
            </a:rPr>
            <a:t>BB</a:t>
          </a:r>
          <a:r>
            <a:rPr lang="de-DE" sz="1100"/>
            <a:t>    SL    </a:t>
          </a:r>
          <a:r>
            <a:rPr lang="de-DE" sz="1100">
              <a:solidFill>
                <a:srgbClr val="FF0000"/>
              </a:solidFill>
            </a:rPr>
            <a:t>ST   MV   SN   TH</a:t>
          </a:r>
          <a:r>
            <a:rPr lang="de-DE" sz="1100"/>
            <a:t>  </a:t>
          </a:r>
        </a:p>
      </cdr:txBody>
    </cdr:sp>
  </cdr:relSizeAnchor>
</c:userShapes>
</file>

<file path=xl/drawings/drawing28.xml><?xml version="1.0" encoding="utf-8"?>
<c:userShapes xmlns:c="http://schemas.openxmlformats.org/drawingml/2006/chart">
  <cdr:relSizeAnchor xmlns:cdr="http://schemas.openxmlformats.org/drawingml/2006/chartDrawing">
    <cdr:from>
      <cdr:x>0.07083</cdr:x>
      <cdr:y>0.82897</cdr:y>
    </cdr:from>
    <cdr:to>
      <cdr:x>0.97222</cdr:x>
      <cdr:y>0.92354</cdr:y>
    </cdr:to>
    <cdr:sp macro="" textlink="">
      <cdr:nvSpPr>
        <cdr:cNvPr id="3" name="Textfeld 2">
          <a:extLst xmlns:a="http://schemas.openxmlformats.org/drawingml/2006/main">
            <a:ext uri="{FF2B5EF4-FFF2-40B4-BE49-F238E27FC236}">
              <a16:creationId xmlns:a16="http://schemas.microsoft.com/office/drawing/2014/main" id="{AB1B4808-1C3A-E5D1-28FC-03A93A5C2629}"/>
            </a:ext>
          </a:extLst>
        </cdr:cNvPr>
        <cdr:cNvSpPr txBox="1"/>
      </cdr:nvSpPr>
      <cdr:spPr>
        <a:xfrm xmlns:a="http://schemas.openxmlformats.org/drawingml/2006/main">
          <a:off x="323850" y="2616188"/>
          <a:ext cx="4121140" cy="29845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BY   HH   BW   SH   HE </a:t>
          </a:r>
          <a:r>
            <a:rPr lang="de-DE" sz="1100" baseline="0"/>
            <a:t> </a:t>
          </a:r>
          <a:r>
            <a:rPr lang="de-DE" sz="1100"/>
            <a:t> RP    NW   NI    </a:t>
          </a:r>
          <a:r>
            <a:rPr lang="de-DE" sz="1100">
              <a:solidFill>
                <a:srgbClr val="FF0000"/>
              </a:solidFill>
            </a:rPr>
            <a:t> BB</a:t>
          </a:r>
          <a:r>
            <a:rPr lang="de-DE" sz="1100"/>
            <a:t>    </a:t>
          </a:r>
          <a:r>
            <a:rPr lang="de-DE" sz="1100">
              <a:solidFill>
                <a:srgbClr val="FF0000"/>
              </a:solidFill>
            </a:rPr>
            <a:t>BE</a:t>
          </a:r>
          <a:r>
            <a:rPr lang="de-DE" sz="1100"/>
            <a:t>    SL     HB   </a:t>
          </a:r>
          <a:r>
            <a:rPr lang="de-DE" sz="1100">
              <a:solidFill>
                <a:srgbClr val="FF0000"/>
              </a:solidFill>
            </a:rPr>
            <a:t>SN   MV   TH   ST  </a:t>
          </a:r>
        </a:p>
      </cdr:txBody>
    </cdr:sp>
  </cdr:relSizeAnchor>
</c:userShapes>
</file>

<file path=xl/drawings/drawing29.xml><?xml version="1.0" encoding="utf-8"?>
<c:userShapes xmlns:c="http://schemas.openxmlformats.org/drawingml/2006/chart">
  <cdr:relSizeAnchor xmlns:cdr="http://schemas.openxmlformats.org/drawingml/2006/chartDrawing">
    <cdr:from>
      <cdr:x>0.07778</cdr:x>
      <cdr:y>0.82897</cdr:y>
    </cdr:from>
    <cdr:to>
      <cdr:x>0.97222</cdr:x>
      <cdr:y>0.92354</cdr:y>
    </cdr:to>
    <cdr:sp macro="" textlink="">
      <cdr:nvSpPr>
        <cdr:cNvPr id="3" name="Textfeld 2">
          <a:extLst xmlns:a="http://schemas.openxmlformats.org/drawingml/2006/main">
            <a:ext uri="{FF2B5EF4-FFF2-40B4-BE49-F238E27FC236}">
              <a16:creationId xmlns:a16="http://schemas.microsoft.com/office/drawing/2014/main" id="{AB1B4808-1C3A-E5D1-28FC-03A93A5C2629}"/>
            </a:ext>
          </a:extLst>
        </cdr:cNvPr>
        <cdr:cNvSpPr txBox="1"/>
      </cdr:nvSpPr>
      <cdr:spPr>
        <a:xfrm xmlns:a="http://schemas.openxmlformats.org/drawingml/2006/main">
          <a:off x="355600" y="2616188"/>
          <a:ext cx="4089390" cy="29845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BY   BW  SH    RP    NI </a:t>
          </a:r>
          <a:r>
            <a:rPr lang="de-DE" sz="1100" baseline="0"/>
            <a:t> </a:t>
          </a:r>
          <a:r>
            <a:rPr lang="de-DE" sz="1100"/>
            <a:t>  NW  </a:t>
          </a:r>
          <a:r>
            <a:rPr lang="de-DE" sz="1100" baseline="0"/>
            <a:t>HE</a:t>
          </a:r>
          <a:r>
            <a:rPr lang="de-DE" sz="1100"/>
            <a:t>    </a:t>
          </a:r>
          <a:r>
            <a:rPr lang="de-DE" sz="1100">
              <a:solidFill>
                <a:srgbClr val="FF0000"/>
              </a:solidFill>
            </a:rPr>
            <a:t>SN</a:t>
          </a:r>
          <a:r>
            <a:rPr lang="de-DE" sz="1100"/>
            <a:t>    </a:t>
          </a:r>
          <a:r>
            <a:rPr lang="de-DE" sz="1100">
              <a:solidFill>
                <a:srgbClr val="FF0000"/>
              </a:solidFill>
            </a:rPr>
            <a:t>ST     TH</a:t>
          </a:r>
          <a:r>
            <a:rPr lang="de-DE" sz="1100"/>
            <a:t>   SL     HH    </a:t>
          </a:r>
          <a:r>
            <a:rPr lang="de-DE" sz="1100">
              <a:solidFill>
                <a:srgbClr val="FF0000"/>
              </a:solidFill>
            </a:rPr>
            <a:t>BB    MV   </a:t>
          </a:r>
          <a:r>
            <a:rPr lang="de-DE" sz="1100"/>
            <a:t>HB   </a:t>
          </a:r>
          <a:r>
            <a:rPr lang="de-DE" sz="1100">
              <a:solidFill>
                <a:srgbClr val="FF0000"/>
              </a:solidFill>
            </a:rPr>
            <a:t>BE</a:t>
          </a:r>
          <a:r>
            <a:rPr lang="de-DE" sz="1100"/>
            <a:t>  </a:t>
          </a: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F78AC16F-9C1B-436F-BFCA-420271F2AE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25400</xdr:rowOff>
    </xdr:from>
    <xdr:to>
      <xdr:col>5</xdr:col>
      <xdr:colOff>520700</xdr:colOff>
      <xdr:row>35</xdr:row>
      <xdr:rowOff>12700</xdr:rowOff>
    </xdr:to>
    <xdr:graphicFrame macro="">
      <xdr:nvGraphicFramePr>
        <xdr:cNvPr id="3" name="Diagramm 2">
          <a:extLst>
            <a:ext uri="{FF2B5EF4-FFF2-40B4-BE49-F238E27FC236}">
              <a16:creationId xmlns:a16="http://schemas.microsoft.com/office/drawing/2014/main" id="{FD57CCC1-9155-4DB9-99B6-824B4221FB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5</xdr:col>
      <xdr:colOff>520700</xdr:colOff>
      <xdr:row>51</xdr:row>
      <xdr:rowOff>171450</xdr:rowOff>
    </xdr:to>
    <xdr:graphicFrame macro="">
      <xdr:nvGraphicFramePr>
        <xdr:cNvPr id="4" name="Diagramm 3">
          <a:extLst>
            <a:ext uri="{FF2B5EF4-FFF2-40B4-BE49-F238E27FC236}">
              <a16:creationId xmlns:a16="http://schemas.microsoft.com/office/drawing/2014/main" id="{6272B499-B849-49F7-8BB9-1359D43AE1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53</xdr:row>
      <xdr:rowOff>0</xdr:rowOff>
    </xdr:from>
    <xdr:to>
      <xdr:col>5</xdr:col>
      <xdr:colOff>520700</xdr:colOff>
      <xdr:row>68</xdr:row>
      <xdr:rowOff>171450</xdr:rowOff>
    </xdr:to>
    <xdr:graphicFrame macro="">
      <xdr:nvGraphicFramePr>
        <xdr:cNvPr id="5" name="Diagramm 4">
          <a:extLst>
            <a:ext uri="{FF2B5EF4-FFF2-40B4-BE49-F238E27FC236}">
              <a16:creationId xmlns:a16="http://schemas.microsoft.com/office/drawing/2014/main" id="{43C2BB8D-1E29-482B-8B5F-DF99E79F25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70</xdr:row>
      <xdr:rowOff>0</xdr:rowOff>
    </xdr:from>
    <xdr:to>
      <xdr:col>5</xdr:col>
      <xdr:colOff>520700</xdr:colOff>
      <xdr:row>85</xdr:row>
      <xdr:rowOff>171450</xdr:rowOff>
    </xdr:to>
    <xdr:graphicFrame macro="">
      <xdr:nvGraphicFramePr>
        <xdr:cNvPr id="6" name="Diagramm 5">
          <a:extLst>
            <a:ext uri="{FF2B5EF4-FFF2-40B4-BE49-F238E27FC236}">
              <a16:creationId xmlns:a16="http://schemas.microsoft.com/office/drawing/2014/main" id="{CFA82235-3C87-4DF7-81CF-EAE8B2DB9A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87</xdr:row>
      <xdr:rowOff>0</xdr:rowOff>
    </xdr:from>
    <xdr:to>
      <xdr:col>5</xdr:col>
      <xdr:colOff>520700</xdr:colOff>
      <xdr:row>102</xdr:row>
      <xdr:rowOff>171450</xdr:rowOff>
    </xdr:to>
    <xdr:graphicFrame macro="">
      <xdr:nvGraphicFramePr>
        <xdr:cNvPr id="7" name="Diagramm 6">
          <a:extLst>
            <a:ext uri="{FF2B5EF4-FFF2-40B4-BE49-F238E27FC236}">
              <a16:creationId xmlns:a16="http://schemas.microsoft.com/office/drawing/2014/main" id="{03BA2BC3-90BA-41F5-8668-8F2CC26EAB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104</xdr:row>
      <xdr:rowOff>0</xdr:rowOff>
    </xdr:from>
    <xdr:to>
      <xdr:col>5</xdr:col>
      <xdr:colOff>520700</xdr:colOff>
      <xdr:row>119</xdr:row>
      <xdr:rowOff>171450</xdr:rowOff>
    </xdr:to>
    <xdr:graphicFrame macro="">
      <xdr:nvGraphicFramePr>
        <xdr:cNvPr id="8" name="Diagramm 7">
          <a:extLst>
            <a:ext uri="{FF2B5EF4-FFF2-40B4-BE49-F238E27FC236}">
              <a16:creationId xmlns:a16="http://schemas.microsoft.com/office/drawing/2014/main" id="{B0483092-599F-49E2-98B9-23B8A93B7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30.xml><?xml version="1.0" encoding="utf-8"?>
<c:userShapes xmlns:c="http://schemas.openxmlformats.org/drawingml/2006/chart">
  <cdr:relSizeAnchor xmlns:cdr="http://schemas.openxmlformats.org/drawingml/2006/chartDrawing">
    <cdr:from>
      <cdr:x>0.07083</cdr:x>
      <cdr:y>0.82897</cdr:y>
    </cdr:from>
    <cdr:to>
      <cdr:x>0.97222</cdr:x>
      <cdr:y>0.92354</cdr:y>
    </cdr:to>
    <cdr:sp macro="" textlink="">
      <cdr:nvSpPr>
        <cdr:cNvPr id="3" name="Textfeld 2">
          <a:extLst xmlns:a="http://schemas.openxmlformats.org/drawingml/2006/main">
            <a:ext uri="{FF2B5EF4-FFF2-40B4-BE49-F238E27FC236}">
              <a16:creationId xmlns:a16="http://schemas.microsoft.com/office/drawing/2014/main" id="{AB1B4808-1C3A-E5D1-28FC-03A93A5C2629}"/>
            </a:ext>
          </a:extLst>
        </cdr:cNvPr>
        <cdr:cNvSpPr txBox="1"/>
      </cdr:nvSpPr>
      <cdr:spPr>
        <a:xfrm xmlns:a="http://schemas.openxmlformats.org/drawingml/2006/main">
          <a:off x="323850" y="2616188"/>
          <a:ext cx="4121140" cy="29845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HB   </a:t>
          </a:r>
          <a:r>
            <a:rPr lang="de-DE" sz="1100">
              <a:solidFill>
                <a:srgbClr val="FF0000"/>
              </a:solidFill>
            </a:rPr>
            <a:t>BE</a:t>
          </a:r>
          <a:r>
            <a:rPr lang="de-DE" sz="1100"/>
            <a:t>   HH   </a:t>
          </a:r>
          <a:r>
            <a:rPr lang="de-DE" sz="1100">
              <a:solidFill>
                <a:srgbClr val="FF0000"/>
              </a:solidFill>
            </a:rPr>
            <a:t>MV</a:t>
          </a:r>
          <a:r>
            <a:rPr lang="de-DE" sz="1100"/>
            <a:t>    </a:t>
          </a:r>
          <a:r>
            <a:rPr lang="de-DE" sz="1100">
              <a:solidFill>
                <a:srgbClr val="FF0000"/>
              </a:solidFill>
            </a:rPr>
            <a:t>ST</a:t>
          </a:r>
          <a:r>
            <a:rPr lang="de-DE" sz="1100"/>
            <a:t> </a:t>
          </a:r>
          <a:r>
            <a:rPr lang="de-DE" sz="1100" baseline="0"/>
            <a:t> </a:t>
          </a:r>
          <a:r>
            <a:rPr lang="de-DE" sz="1100"/>
            <a:t>  NW   SL    </a:t>
          </a:r>
          <a:r>
            <a:rPr lang="de-DE" sz="1100">
              <a:solidFill>
                <a:srgbClr val="FF0000"/>
              </a:solidFill>
            </a:rPr>
            <a:t>SN</a:t>
          </a:r>
          <a:r>
            <a:rPr lang="de-DE" sz="1100"/>
            <a:t>    </a:t>
          </a:r>
          <a:r>
            <a:rPr lang="de-DE" sz="1100">
              <a:solidFill>
                <a:srgbClr val="FF0000"/>
              </a:solidFill>
            </a:rPr>
            <a:t>TH</a:t>
          </a:r>
          <a:r>
            <a:rPr lang="de-DE" sz="1100"/>
            <a:t>    </a:t>
          </a:r>
          <a:r>
            <a:rPr lang="de-DE" sz="1100">
              <a:solidFill>
                <a:srgbClr val="FF0000"/>
              </a:solidFill>
            </a:rPr>
            <a:t>BB</a:t>
          </a:r>
          <a:r>
            <a:rPr lang="de-DE" sz="1100"/>
            <a:t>    NI    SH    HE   RP   BW    BY  </a:t>
          </a:r>
        </a:p>
      </cdr:txBody>
    </cdr:sp>
  </cdr:relSizeAnchor>
</c:userShapes>
</file>

<file path=xl/drawings/drawing31.xml><?xml version="1.0" encoding="utf-8"?>
<xdr:wsDr xmlns:xdr="http://schemas.openxmlformats.org/drawingml/2006/spreadsheetDrawing" xmlns:a="http://schemas.openxmlformats.org/drawingml/2006/main">
  <xdr:twoCellAnchor>
    <xdr:from>
      <xdr:col>21</xdr:col>
      <xdr:colOff>0</xdr:colOff>
      <xdr:row>2</xdr:row>
      <xdr:rowOff>25400</xdr:rowOff>
    </xdr:from>
    <xdr:to>
      <xdr:col>29</xdr:col>
      <xdr:colOff>419099</xdr:colOff>
      <xdr:row>17</xdr:row>
      <xdr:rowOff>6350</xdr:rowOff>
    </xdr:to>
    <xdr:graphicFrame macro="">
      <xdr:nvGraphicFramePr>
        <xdr:cNvPr id="6" name="Diagramm 5">
          <a:extLst>
            <a:ext uri="{FF2B5EF4-FFF2-40B4-BE49-F238E27FC236}">
              <a16:creationId xmlns:a16="http://schemas.microsoft.com/office/drawing/2014/main" id="{9CD23CBF-5BD2-4A5C-A942-F371CA79A8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6350</xdr:colOff>
      <xdr:row>18</xdr:row>
      <xdr:rowOff>0</xdr:rowOff>
    </xdr:from>
    <xdr:to>
      <xdr:col>29</xdr:col>
      <xdr:colOff>425449</xdr:colOff>
      <xdr:row>32</xdr:row>
      <xdr:rowOff>165100</xdr:rowOff>
    </xdr:to>
    <xdr:graphicFrame macro="">
      <xdr:nvGraphicFramePr>
        <xdr:cNvPr id="7" name="Diagramm 6">
          <a:extLst>
            <a:ext uri="{FF2B5EF4-FFF2-40B4-BE49-F238E27FC236}">
              <a16:creationId xmlns:a16="http://schemas.microsoft.com/office/drawing/2014/main" id="{01D1779B-DCE2-4697-B661-590ECF9264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6350</xdr:colOff>
      <xdr:row>34</xdr:row>
      <xdr:rowOff>12700</xdr:rowOff>
    </xdr:from>
    <xdr:to>
      <xdr:col>29</xdr:col>
      <xdr:colOff>425449</xdr:colOff>
      <xdr:row>48</xdr:row>
      <xdr:rowOff>177800</xdr:rowOff>
    </xdr:to>
    <xdr:graphicFrame macro="">
      <xdr:nvGraphicFramePr>
        <xdr:cNvPr id="8" name="Diagramm 7">
          <a:extLst>
            <a:ext uri="{FF2B5EF4-FFF2-40B4-BE49-F238E27FC236}">
              <a16:creationId xmlns:a16="http://schemas.microsoft.com/office/drawing/2014/main" id="{208F2E55-51D6-48B9-AA16-3194AD9BC6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6350</xdr:colOff>
      <xdr:row>50</xdr:row>
      <xdr:rowOff>6350</xdr:rowOff>
    </xdr:from>
    <xdr:to>
      <xdr:col>29</xdr:col>
      <xdr:colOff>400049</xdr:colOff>
      <xdr:row>64</xdr:row>
      <xdr:rowOff>171450</xdr:rowOff>
    </xdr:to>
    <xdr:graphicFrame macro="">
      <xdr:nvGraphicFramePr>
        <xdr:cNvPr id="9" name="Diagramm 8">
          <a:extLst>
            <a:ext uri="{FF2B5EF4-FFF2-40B4-BE49-F238E27FC236}">
              <a16:creationId xmlns:a16="http://schemas.microsoft.com/office/drawing/2014/main" id="{D8AE2859-40CA-40CF-BB1A-D0B91AC706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20</xdr:col>
      <xdr:colOff>1524000</xdr:colOff>
      <xdr:row>66</xdr:row>
      <xdr:rowOff>0</xdr:rowOff>
    </xdr:from>
    <xdr:to>
      <xdr:col>29</xdr:col>
      <xdr:colOff>431799</xdr:colOff>
      <xdr:row>80</xdr:row>
      <xdr:rowOff>165100</xdr:rowOff>
    </xdr:to>
    <xdr:graphicFrame macro="">
      <xdr:nvGraphicFramePr>
        <xdr:cNvPr id="10" name="Diagramm 9">
          <a:extLst>
            <a:ext uri="{FF2B5EF4-FFF2-40B4-BE49-F238E27FC236}">
              <a16:creationId xmlns:a16="http://schemas.microsoft.com/office/drawing/2014/main" id="{3311FE6C-E1C0-4769-9923-A4ADAA0C9C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19050</xdr:colOff>
      <xdr:row>82</xdr:row>
      <xdr:rowOff>6350</xdr:rowOff>
    </xdr:from>
    <xdr:to>
      <xdr:col>29</xdr:col>
      <xdr:colOff>406399</xdr:colOff>
      <xdr:row>96</xdr:row>
      <xdr:rowOff>171450</xdr:rowOff>
    </xdr:to>
    <xdr:graphicFrame macro="">
      <xdr:nvGraphicFramePr>
        <xdr:cNvPr id="11" name="Diagramm 10">
          <a:extLst>
            <a:ext uri="{FF2B5EF4-FFF2-40B4-BE49-F238E27FC236}">
              <a16:creationId xmlns:a16="http://schemas.microsoft.com/office/drawing/2014/main" id="{2C2FBEFB-6091-4C22-9EF5-61874169BC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12700</xdr:colOff>
      <xdr:row>98</xdr:row>
      <xdr:rowOff>6350</xdr:rowOff>
    </xdr:from>
    <xdr:to>
      <xdr:col>29</xdr:col>
      <xdr:colOff>412749</xdr:colOff>
      <xdr:row>112</xdr:row>
      <xdr:rowOff>171450</xdr:rowOff>
    </xdr:to>
    <xdr:graphicFrame macro="">
      <xdr:nvGraphicFramePr>
        <xdr:cNvPr id="12" name="Diagramm 11">
          <a:extLst>
            <a:ext uri="{FF2B5EF4-FFF2-40B4-BE49-F238E27FC236}">
              <a16:creationId xmlns:a16="http://schemas.microsoft.com/office/drawing/2014/main" id="{F33E0434-3B9F-4A93-8BC7-7C740909BE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21</xdr:col>
      <xdr:colOff>0</xdr:colOff>
      <xdr:row>114</xdr:row>
      <xdr:rowOff>6350</xdr:rowOff>
    </xdr:from>
    <xdr:to>
      <xdr:col>29</xdr:col>
      <xdr:colOff>425449</xdr:colOff>
      <xdr:row>128</xdr:row>
      <xdr:rowOff>171450</xdr:rowOff>
    </xdr:to>
    <xdr:graphicFrame macro="">
      <xdr:nvGraphicFramePr>
        <xdr:cNvPr id="13" name="Diagramm 12">
          <a:extLst>
            <a:ext uri="{FF2B5EF4-FFF2-40B4-BE49-F238E27FC236}">
              <a16:creationId xmlns:a16="http://schemas.microsoft.com/office/drawing/2014/main" id="{951E1D71-D3EB-4159-9D3E-917F9608AB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BBFAD27E-812D-4D85-BB84-F738FAA72B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25400</xdr:rowOff>
    </xdr:from>
    <xdr:to>
      <xdr:col>5</xdr:col>
      <xdr:colOff>520700</xdr:colOff>
      <xdr:row>35</xdr:row>
      <xdr:rowOff>12700</xdr:rowOff>
    </xdr:to>
    <xdr:graphicFrame macro="">
      <xdr:nvGraphicFramePr>
        <xdr:cNvPr id="3" name="Diagramm 2">
          <a:extLst>
            <a:ext uri="{FF2B5EF4-FFF2-40B4-BE49-F238E27FC236}">
              <a16:creationId xmlns:a16="http://schemas.microsoft.com/office/drawing/2014/main" id="{9F7F83CF-DD78-4E5B-9D9E-C5A4927062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7755A21C-21F5-4CDD-B66A-88816DBB88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25400</xdr:rowOff>
    </xdr:from>
    <xdr:to>
      <xdr:col>5</xdr:col>
      <xdr:colOff>520700</xdr:colOff>
      <xdr:row>35</xdr:row>
      <xdr:rowOff>12700</xdr:rowOff>
    </xdr:to>
    <xdr:graphicFrame macro="">
      <xdr:nvGraphicFramePr>
        <xdr:cNvPr id="3" name="Diagramm 2">
          <a:extLst>
            <a:ext uri="{FF2B5EF4-FFF2-40B4-BE49-F238E27FC236}">
              <a16:creationId xmlns:a16="http://schemas.microsoft.com/office/drawing/2014/main" id="{104695E8-3AE2-4439-9FA5-19B6FD3884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5</xdr:col>
      <xdr:colOff>520700</xdr:colOff>
      <xdr:row>51</xdr:row>
      <xdr:rowOff>171450</xdr:rowOff>
    </xdr:to>
    <xdr:graphicFrame macro="">
      <xdr:nvGraphicFramePr>
        <xdr:cNvPr id="4" name="Diagramm 3">
          <a:extLst>
            <a:ext uri="{FF2B5EF4-FFF2-40B4-BE49-F238E27FC236}">
              <a16:creationId xmlns:a16="http://schemas.microsoft.com/office/drawing/2014/main" id="{9ED4F916-98F0-4E71-972C-D08DBBC639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53</xdr:row>
      <xdr:rowOff>0</xdr:rowOff>
    </xdr:from>
    <xdr:to>
      <xdr:col>5</xdr:col>
      <xdr:colOff>520700</xdr:colOff>
      <xdr:row>68</xdr:row>
      <xdr:rowOff>171450</xdr:rowOff>
    </xdr:to>
    <xdr:graphicFrame macro="">
      <xdr:nvGraphicFramePr>
        <xdr:cNvPr id="5" name="Diagramm 4">
          <a:extLst>
            <a:ext uri="{FF2B5EF4-FFF2-40B4-BE49-F238E27FC236}">
              <a16:creationId xmlns:a16="http://schemas.microsoft.com/office/drawing/2014/main" id="{D245A78C-EE0C-4F9F-99FC-80F17199F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70</xdr:row>
      <xdr:rowOff>0</xdr:rowOff>
    </xdr:from>
    <xdr:to>
      <xdr:col>5</xdr:col>
      <xdr:colOff>520700</xdr:colOff>
      <xdr:row>85</xdr:row>
      <xdr:rowOff>171450</xdr:rowOff>
    </xdr:to>
    <xdr:graphicFrame macro="">
      <xdr:nvGraphicFramePr>
        <xdr:cNvPr id="7" name="Diagramm 6">
          <a:extLst>
            <a:ext uri="{FF2B5EF4-FFF2-40B4-BE49-F238E27FC236}">
              <a16:creationId xmlns:a16="http://schemas.microsoft.com/office/drawing/2014/main" id="{0C85288D-8893-47AB-9D69-DE58F4E662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C1905880-FA20-4498-87FD-6763BBA7E5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25400</xdr:rowOff>
    </xdr:from>
    <xdr:to>
      <xdr:col>5</xdr:col>
      <xdr:colOff>520700</xdr:colOff>
      <xdr:row>35</xdr:row>
      <xdr:rowOff>12700</xdr:rowOff>
    </xdr:to>
    <xdr:graphicFrame macro="">
      <xdr:nvGraphicFramePr>
        <xdr:cNvPr id="3" name="Diagramm 2">
          <a:extLst>
            <a:ext uri="{FF2B5EF4-FFF2-40B4-BE49-F238E27FC236}">
              <a16:creationId xmlns:a16="http://schemas.microsoft.com/office/drawing/2014/main" id="{3DFA3819-F52A-416C-A487-426B4B708E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5</xdr:col>
      <xdr:colOff>520700</xdr:colOff>
      <xdr:row>51</xdr:row>
      <xdr:rowOff>171450</xdr:rowOff>
    </xdr:to>
    <xdr:graphicFrame macro="">
      <xdr:nvGraphicFramePr>
        <xdr:cNvPr id="4" name="Diagramm 3">
          <a:extLst>
            <a:ext uri="{FF2B5EF4-FFF2-40B4-BE49-F238E27FC236}">
              <a16:creationId xmlns:a16="http://schemas.microsoft.com/office/drawing/2014/main" id="{5B6759AE-CD69-4921-94E3-248E1EB95C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A2EBDD39-C9EA-449F-9CF3-DC1CF73917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25400</xdr:rowOff>
    </xdr:from>
    <xdr:to>
      <xdr:col>5</xdr:col>
      <xdr:colOff>520700</xdr:colOff>
      <xdr:row>35</xdr:row>
      <xdr:rowOff>12700</xdr:rowOff>
    </xdr:to>
    <xdr:graphicFrame macro="">
      <xdr:nvGraphicFramePr>
        <xdr:cNvPr id="3" name="Diagramm 2">
          <a:extLst>
            <a:ext uri="{FF2B5EF4-FFF2-40B4-BE49-F238E27FC236}">
              <a16:creationId xmlns:a16="http://schemas.microsoft.com/office/drawing/2014/main" id="{93AD7E8A-403D-4BA1-BE05-8815086EB3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5</xdr:col>
      <xdr:colOff>520700</xdr:colOff>
      <xdr:row>51</xdr:row>
      <xdr:rowOff>171450</xdr:rowOff>
    </xdr:to>
    <xdr:graphicFrame macro="">
      <xdr:nvGraphicFramePr>
        <xdr:cNvPr id="4" name="Diagramm 3">
          <a:extLst>
            <a:ext uri="{FF2B5EF4-FFF2-40B4-BE49-F238E27FC236}">
              <a16:creationId xmlns:a16="http://schemas.microsoft.com/office/drawing/2014/main" id="{2B52C169-0ED9-4955-A087-BB8F02ED0A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53</xdr:row>
      <xdr:rowOff>0</xdr:rowOff>
    </xdr:from>
    <xdr:to>
      <xdr:col>5</xdr:col>
      <xdr:colOff>520700</xdr:colOff>
      <xdr:row>68</xdr:row>
      <xdr:rowOff>171450</xdr:rowOff>
    </xdr:to>
    <xdr:graphicFrame macro="">
      <xdr:nvGraphicFramePr>
        <xdr:cNvPr id="5" name="Diagramm 4">
          <a:extLst>
            <a:ext uri="{FF2B5EF4-FFF2-40B4-BE49-F238E27FC236}">
              <a16:creationId xmlns:a16="http://schemas.microsoft.com/office/drawing/2014/main" id="{B3316BD2-1225-4B89-9DC6-B330734718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70</xdr:row>
      <xdr:rowOff>0</xdr:rowOff>
    </xdr:from>
    <xdr:to>
      <xdr:col>5</xdr:col>
      <xdr:colOff>520700</xdr:colOff>
      <xdr:row>85</xdr:row>
      <xdr:rowOff>171450</xdr:rowOff>
    </xdr:to>
    <xdr:graphicFrame macro="">
      <xdr:nvGraphicFramePr>
        <xdr:cNvPr id="6" name="Diagramm 5">
          <a:extLst>
            <a:ext uri="{FF2B5EF4-FFF2-40B4-BE49-F238E27FC236}">
              <a16:creationId xmlns:a16="http://schemas.microsoft.com/office/drawing/2014/main" id="{2E63BA16-E7B1-446B-A782-8823196D24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87</xdr:row>
      <xdr:rowOff>0</xdr:rowOff>
    </xdr:from>
    <xdr:to>
      <xdr:col>5</xdr:col>
      <xdr:colOff>520700</xdr:colOff>
      <xdr:row>102</xdr:row>
      <xdr:rowOff>171450</xdr:rowOff>
    </xdr:to>
    <xdr:graphicFrame macro="">
      <xdr:nvGraphicFramePr>
        <xdr:cNvPr id="7" name="Diagramm 6">
          <a:extLst>
            <a:ext uri="{FF2B5EF4-FFF2-40B4-BE49-F238E27FC236}">
              <a16:creationId xmlns:a16="http://schemas.microsoft.com/office/drawing/2014/main" id="{2BB6D518-3EF5-4A19-8275-46D4CC1626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104</xdr:row>
      <xdr:rowOff>0</xdr:rowOff>
    </xdr:from>
    <xdr:to>
      <xdr:col>5</xdr:col>
      <xdr:colOff>520700</xdr:colOff>
      <xdr:row>119</xdr:row>
      <xdr:rowOff>171450</xdr:rowOff>
    </xdr:to>
    <xdr:graphicFrame macro="">
      <xdr:nvGraphicFramePr>
        <xdr:cNvPr id="12" name="Diagramm 11">
          <a:extLst>
            <a:ext uri="{FF2B5EF4-FFF2-40B4-BE49-F238E27FC236}">
              <a16:creationId xmlns:a16="http://schemas.microsoft.com/office/drawing/2014/main" id="{09027A21-4CAC-41DB-AD05-A8AE0163D6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121</xdr:row>
      <xdr:rowOff>0</xdr:rowOff>
    </xdr:from>
    <xdr:to>
      <xdr:col>5</xdr:col>
      <xdr:colOff>520700</xdr:colOff>
      <xdr:row>136</xdr:row>
      <xdr:rowOff>171450</xdr:rowOff>
    </xdr:to>
    <xdr:graphicFrame macro="">
      <xdr:nvGraphicFramePr>
        <xdr:cNvPr id="13" name="Diagramm 12">
          <a:extLst>
            <a:ext uri="{FF2B5EF4-FFF2-40B4-BE49-F238E27FC236}">
              <a16:creationId xmlns:a16="http://schemas.microsoft.com/office/drawing/2014/main" id="{56FAF734-FBC8-4AF2-A1B9-D90C68CC4F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138</xdr:row>
      <xdr:rowOff>0</xdr:rowOff>
    </xdr:from>
    <xdr:to>
      <xdr:col>5</xdr:col>
      <xdr:colOff>520700</xdr:colOff>
      <xdr:row>153</xdr:row>
      <xdr:rowOff>171450</xdr:rowOff>
    </xdr:to>
    <xdr:graphicFrame macro="">
      <xdr:nvGraphicFramePr>
        <xdr:cNvPr id="14" name="Diagramm 13">
          <a:extLst>
            <a:ext uri="{FF2B5EF4-FFF2-40B4-BE49-F238E27FC236}">
              <a16:creationId xmlns:a16="http://schemas.microsoft.com/office/drawing/2014/main" id="{F1193D55-F384-4EB4-A162-F9E54A2D62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154</xdr:row>
      <xdr:rowOff>171450</xdr:rowOff>
    </xdr:from>
    <xdr:to>
      <xdr:col>5</xdr:col>
      <xdr:colOff>520700</xdr:colOff>
      <xdr:row>170</xdr:row>
      <xdr:rowOff>158750</xdr:rowOff>
    </xdr:to>
    <xdr:graphicFrame macro="">
      <xdr:nvGraphicFramePr>
        <xdr:cNvPr id="15" name="Diagramm 14">
          <a:extLst>
            <a:ext uri="{FF2B5EF4-FFF2-40B4-BE49-F238E27FC236}">
              <a16:creationId xmlns:a16="http://schemas.microsoft.com/office/drawing/2014/main" id="{8091AD4F-E07E-4A33-AC4C-36B085CDB0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172</xdr:row>
      <xdr:rowOff>0</xdr:rowOff>
    </xdr:from>
    <xdr:to>
      <xdr:col>5</xdr:col>
      <xdr:colOff>520700</xdr:colOff>
      <xdr:row>187</xdr:row>
      <xdr:rowOff>171450</xdr:rowOff>
    </xdr:to>
    <xdr:graphicFrame macro="">
      <xdr:nvGraphicFramePr>
        <xdr:cNvPr id="16" name="Diagramm 15">
          <a:extLst>
            <a:ext uri="{FF2B5EF4-FFF2-40B4-BE49-F238E27FC236}">
              <a16:creationId xmlns:a16="http://schemas.microsoft.com/office/drawing/2014/main" id="{CC0097B7-F522-4E6B-B161-2F721CD12D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C0DF4A7B-240A-4D7A-8A71-F3B0467EA2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25400</xdr:rowOff>
    </xdr:from>
    <xdr:to>
      <xdr:col>5</xdr:col>
      <xdr:colOff>520700</xdr:colOff>
      <xdr:row>35</xdr:row>
      <xdr:rowOff>12700</xdr:rowOff>
    </xdr:to>
    <xdr:graphicFrame macro="">
      <xdr:nvGraphicFramePr>
        <xdr:cNvPr id="3" name="Diagramm 2">
          <a:extLst>
            <a:ext uri="{FF2B5EF4-FFF2-40B4-BE49-F238E27FC236}">
              <a16:creationId xmlns:a16="http://schemas.microsoft.com/office/drawing/2014/main" id="{88D349F1-1E60-4AF9-86C3-4626DDED2C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5</xdr:col>
      <xdr:colOff>520700</xdr:colOff>
      <xdr:row>51</xdr:row>
      <xdr:rowOff>171450</xdr:rowOff>
    </xdr:to>
    <xdr:graphicFrame macro="">
      <xdr:nvGraphicFramePr>
        <xdr:cNvPr id="4" name="Diagramm 3">
          <a:extLst>
            <a:ext uri="{FF2B5EF4-FFF2-40B4-BE49-F238E27FC236}">
              <a16:creationId xmlns:a16="http://schemas.microsoft.com/office/drawing/2014/main" id="{2AE43B41-12EC-40EC-A52A-D7467C4C93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53</xdr:row>
      <xdr:rowOff>0</xdr:rowOff>
    </xdr:from>
    <xdr:to>
      <xdr:col>5</xdr:col>
      <xdr:colOff>520700</xdr:colOff>
      <xdr:row>68</xdr:row>
      <xdr:rowOff>171450</xdr:rowOff>
    </xdr:to>
    <xdr:graphicFrame macro="">
      <xdr:nvGraphicFramePr>
        <xdr:cNvPr id="5" name="Diagramm 4">
          <a:extLst>
            <a:ext uri="{FF2B5EF4-FFF2-40B4-BE49-F238E27FC236}">
              <a16:creationId xmlns:a16="http://schemas.microsoft.com/office/drawing/2014/main" id="{723D4391-38FE-4AC6-80B6-25CE28F4F8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F68C7F24-C1B9-41F7-A858-C076337F40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25400</xdr:rowOff>
    </xdr:from>
    <xdr:to>
      <xdr:col>5</xdr:col>
      <xdr:colOff>520700</xdr:colOff>
      <xdr:row>35</xdr:row>
      <xdr:rowOff>12700</xdr:rowOff>
    </xdr:to>
    <xdr:graphicFrame macro="">
      <xdr:nvGraphicFramePr>
        <xdr:cNvPr id="3" name="Diagramm 2">
          <a:extLst>
            <a:ext uri="{FF2B5EF4-FFF2-40B4-BE49-F238E27FC236}">
              <a16:creationId xmlns:a16="http://schemas.microsoft.com/office/drawing/2014/main" id="{36720DCE-B347-4403-B76F-F94ABF1B51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5</xdr:col>
      <xdr:colOff>520700</xdr:colOff>
      <xdr:row>51</xdr:row>
      <xdr:rowOff>171450</xdr:rowOff>
    </xdr:to>
    <xdr:graphicFrame macro="">
      <xdr:nvGraphicFramePr>
        <xdr:cNvPr id="4" name="Diagramm 3">
          <a:extLst>
            <a:ext uri="{FF2B5EF4-FFF2-40B4-BE49-F238E27FC236}">
              <a16:creationId xmlns:a16="http://schemas.microsoft.com/office/drawing/2014/main" id="{A8A01D63-2E2F-4E8A-A5FA-B95159E398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53</xdr:row>
      <xdr:rowOff>0</xdr:rowOff>
    </xdr:from>
    <xdr:to>
      <xdr:col>5</xdr:col>
      <xdr:colOff>520700</xdr:colOff>
      <xdr:row>68</xdr:row>
      <xdr:rowOff>171450</xdr:rowOff>
    </xdr:to>
    <xdr:graphicFrame macro="">
      <xdr:nvGraphicFramePr>
        <xdr:cNvPr id="5" name="Diagramm 4">
          <a:extLst>
            <a:ext uri="{FF2B5EF4-FFF2-40B4-BE49-F238E27FC236}">
              <a16:creationId xmlns:a16="http://schemas.microsoft.com/office/drawing/2014/main" id="{53BAE78B-62CD-444F-AD75-A9D978630C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d.docs.live.net/54e6b34bf22a3dc8/VGR-Daten/L&#228;nder/VNG_Datentabelle.xlsx" TargetMode="External"/><Relationship Id="rId1" Type="http://schemas.openxmlformats.org/officeDocument/2006/relationships/externalLinkPath" Target="L&#228;nder/VNG_Datentabelle.xlsx" TargetMode="External"/></Relationships>
</file>

<file path=xl/externalLinks/_rels/externalLink10.xml.rels><?xml version="1.0" encoding="UTF-8" standalone="yes"?>
<Relationships xmlns="http://schemas.openxmlformats.org/package/2006/relationships"><Relationship Id="rId2" Type="http://schemas.openxmlformats.org/officeDocument/2006/relationships/externalLinkPath" Target="https://d.docs.live.net/54e6b34bf22a3dc8/VGR-Daten/Kreise/vgrdl_r2b3.xlsx" TargetMode="External"/><Relationship Id="rId1" Type="http://schemas.openxmlformats.org/officeDocument/2006/relationships/externalLinkPath" Target="Kreise/vgrdl_r2b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Ragnitz\Documents\L&#228;nder\VNG_Datentabelle.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https://d.docs.live.net/54e6b34bf22a3dc8/VGR-Daten/L&#228;nder/VNG_Datentabelle.xlsx" TargetMode="External"/><Relationship Id="rId1" Type="http://schemas.openxmlformats.org/officeDocument/2006/relationships/externalLinkPath" Target="L&#228;nder/VGR-Daten/L&#228;nder/VNG_Datentabelle.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https://d.docs.live.net/54e6b34bf22a3dc8/sonstige%20Daten/SVB%20nach%20Wirtschaftsbereichen.xlsx" TargetMode="External"/><Relationship Id="rId1" Type="http://schemas.openxmlformats.org/officeDocument/2006/relationships/externalLinkPath" Target="/54e6b34bf22a3dc8/sonstige%20Daten/SVB%20nach%20Wirtschaftsbereichen.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https://d.docs.live.net/54e6b34bf22a3dc8/sonstige%20Daten/Selbst&#228;ndige%20nach%20Alter_2023_BL.xlsx" TargetMode="External"/><Relationship Id="rId1" Type="http://schemas.openxmlformats.org/officeDocument/2006/relationships/externalLinkPath" Target="L&#228;nder/sonstige%20Daten/Selbst&#228;ndige%20nach%20Alter_2023_BL.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https://d.docs.live.net/54e6b34bf22a3dc8/sonstige%20Daten/gleichwertigkeitsbericht-datensatz-berichtsteil-3.xlsx" TargetMode="External"/><Relationship Id="rId1" Type="http://schemas.openxmlformats.org/officeDocument/2006/relationships/externalLinkPath" Target="/54e6b34bf22a3dc8/sonstige%20Daten/gleichwertigkeitsbericht-datensatz-berichtsteil-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Ragnitz\Documents\Kreise\Verf&#252;gbare%20Einkommen%202022%20Kreisdaten.xlsx"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https://d.docs.live.net/54e6b34bf22a3dc8/VGR-Daten/Kreise/Verf&#252;gbare%20Einkommen%202022%20Kreisdaten.xlsx" TargetMode="External"/><Relationship Id="rId1" Type="http://schemas.openxmlformats.org/officeDocument/2006/relationships/externalLinkPath" Target="Kreise/Verf&#252;gbare%20Einkommen%202022%20Kreisdaten.xlsx" TargetMode="External"/></Relationships>
</file>

<file path=xl/externalLinks/_rels/externalLink9.xml.rels><?xml version="1.0" encoding="UTF-8" standalone="yes"?>
<Relationships xmlns="http://schemas.openxmlformats.org/package/2006/relationships"><Relationship Id="rId2" Type="http://schemas.openxmlformats.org/officeDocument/2006/relationships/externalLinkPath" Target="https://d.docs.live.net/54e6b34bf22a3dc8/sonstige%20Daten/VNG_Europavergleich.xlsx" TargetMode="External"/><Relationship Id="rId1" Type="http://schemas.openxmlformats.org/officeDocument/2006/relationships/externalLinkPath" Target="/54e6b34bf22a3dc8/sonstige%20Daten/VNG_Europavergleich.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elle2"/>
      <sheetName val="Graphiken für NBL_englisch"/>
      <sheetName val="Graphiken für NBL_deutsch"/>
      <sheetName val="Graphiken für Brandenburg"/>
      <sheetName val="Graphiken für Sachsen"/>
      <sheetName val="Graphiken für Thüringen"/>
      <sheetName val="BIP je EW"/>
      <sheetName val="BIP (nominal)"/>
      <sheetName val="BIP (real)"/>
      <sheetName val="BIP je ET"/>
      <sheetName val="deflatoren"/>
      <sheetName val="BIP je ET-Stunde"/>
      <sheetName val="Verbraucherpreisniveau"/>
      <sheetName val="ET"/>
      <sheetName val="Tabelle8"/>
      <sheetName val="ET-Stunden"/>
      <sheetName val="EW"/>
      <sheetName val="Ausländer"/>
      <sheetName val="verf EK"/>
      <sheetName val="ET je EW"/>
      <sheetName val="BWS VG"/>
      <sheetName val="BWS Bau"/>
      <sheetName val="BWS Handel"/>
      <sheetName val="BWS UnternDst"/>
      <sheetName val="BWS ÖSD"/>
      <sheetName val="BWS ÖD"/>
      <sheetName val="ET VG"/>
      <sheetName val="ET Bau"/>
      <sheetName val="ET Handel"/>
      <sheetName val="ET UnternDst"/>
      <sheetName val="ET ÖD"/>
      <sheetName val="ET ÖSD"/>
      <sheetName val="Tabelle3"/>
      <sheetName val="Anlageinvet ÖD"/>
      <sheetName val="Anlageinvest nom"/>
      <sheetName val="Anlageinvest Untern"/>
      <sheetName val="Ausrüstungen nom"/>
      <sheetName val="Bauten nom"/>
      <sheetName val="Bauinvestitionen Staat"/>
      <sheetName val="Staatsverbrauch"/>
      <sheetName val="Konsum"/>
      <sheetName val="ALQ"/>
      <sheetName val="Arbeitsmarkt"/>
      <sheetName val="Tabelle19"/>
      <sheetName val="Tabelle20"/>
      <sheetName val="Kapitalstock"/>
      <sheetName val="BIP zu Kapitalstock"/>
      <sheetName val="Tabelle1"/>
      <sheetName val="Unternehmensgewinne"/>
      <sheetName val="Vermögenseinkommen"/>
      <sheetName val="Tabelle6"/>
      <sheetName val="TFP"/>
      <sheetName val="BWS je ET-Stunde VG"/>
      <sheetName val="BWS je ET VG"/>
      <sheetName val="BWS je ET Bau"/>
      <sheetName val="BWS je ET Handel"/>
      <sheetName val="BWS je ET UnternDst"/>
      <sheetName val="BWS je ET ÖSD"/>
      <sheetName val="BLG"/>
      <sheetName val="BLG VG"/>
      <sheetName val="LStk insg"/>
      <sheetName val="AN, Selbst"/>
      <sheetName val="LStk VG"/>
      <sheetName val="Lstk Bau"/>
      <sheetName val="LB-Saldo"/>
      <sheetName val="Wohnungseigentum"/>
      <sheetName val="Sparquote"/>
      <sheetName val="Industrie"/>
      <sheetName val="Renten"/>
      <sheetName val="Armut"/>
      <sheetName val="Vermögen"/>
      <sheetName val="öff Dienst"/>
      <sheetName val="öff Finanzen"/>
      <sheetName val="Schulabgänger"/>
      <sheetName val="FuE"/>
      <sheetName val="Patente"/>
      <sheetName val="Unternehmen"/>
      <sheetName val="Größenklassen SVB"/>
      <sheetName val="Gründungen_Schließungen"/>
      <sheetName val="Tarifbindung"/>
      <sheetName val="Außenhandel_Länder"/>
      <sheetName val="Außenhandel_Waren"/>
      <sheetName val="öff Schulden"/>
      <sheetName val="nat. Bevölkerung"/>
      <sheetName val="Wanderungen"/>
      <sheetName val="Altersstruktur"/>
      <sheetName val="Struktur SVB"/>
      <sheetName val="Medianentgelt"/>
      <sheetName val="Hochschulfinanzen"/>
      <sheetName val="Studierende, Prüfungen"/>
      <sheetName val="HS_Forschungseinr"/>
      <sheetName val="start-ups"/>
      <sheetName val="Bildung"/>
      <sheetName val="Bevölkerungsprognose"/>
      <sheetName val="Ersatzquote"/>
      <sheetName val="Differenzierung Produktivität"/>
      <sheetName val="Differenzierung Einkommen"/>
      <sheetName val="Differenzierung Einkommen real"/>
      <sheetName val="Differenzierung ALQ"/>
      <sheetName val="Ranking Schulen"/>
      <sheetName val="Stiftungen"/>
      <sheetName val="Wahlergebnisse"/>
    </sheetNames>
    <sheetDataSet>
      <sheetData sheetId="0" refreshError="1"/>
      <sheetData sheetId="1" refreshError="1"/>
      <sheetData sheetId="2" refreshError="1"/>
      <sheetData sheetId="3" refreshError="1"/>
      <sheetData sheetId="4" refreshError="1"/>
      <sheetData sheetId="5" refreshError="1"/>
      <sheetData sheetId="6">
        <row r="31">
          <cell r="A31">
            <v>2019</v>
          </cell>
          <cell r="B31">
            <v>30665</v>
          </cell>
          <cell r="C31">
            <v>29977</v>
          </cell>
          <cell r="D31">
            <v>32531</v>
          </cell>
          <cell r="E31">
            <v>29674</v>
          </cell>
          <cell r="F31">
            <v>30359</v>
          </cell>
          <cell r="G31">
            <v>43638</v>
          </cell>
          <cell r="H31">
            <v>33820</v>
          </cell>
          <cell r="I31">
            <v>30957</v>
          </cell>
          <cell r="J31">
            <v>44600</v>
          </cell>
          <cell r="K31">
            <v>44653</v>
          </cell>
          <cell r="L31">
            <v>48362</v>
          </cell>
          <cell r="M31">
            <v>49707</v>
          </cell>
          <cell r="N31">
            <v>49015</v>
          </cell>
          <cell r="O31">
            <v>70444</v>
          </cell>
          <cell r="P31">
            <v>48234</v>
          </cell>
          <cell r="Q31">
            <v>39366</v>
          </cell>
          <cell r="R31">
            <v>40774</v>
          </cell>
          <cell r="S31">
            <v>36802</v>
          </cell>
          <cell r="T31">
            <v>37430</v>
          </cell>
          <cell r="U31">
            <v>34558</v>
          </cell>
          <cell r="V31">
            <v>42541</v>
          </cell>
        </row>
        <row r="32">
          <cell r="A32">
            <v>2020</v>
          </cell>
          <cell r="B32">
            <v>30163</v>
          </cell>
          <cell r="C32">
            <v>29384</v>
          </cell>
          <cell r="D32">
            <v>31832</v>
          </cell>
          <cell r="E32">
            <v>29392</v>
          </cell>
          <cell r="F32">
            <v>30067</v>
          </cell>
          <cell r="G32">
            <v>43365</v>
          </cell>
          <cell r="H32">
            <v>33380</v>
          </cell>
          <cell r="I32">
            <v>30454</v>
          </cell>
          <cell r="J32">
            <v>43435</v>
          </cell>
          <cell r="K32">
            <v>43439</v>
          </cell>
          <cell r="L32">
            <v>46559</v>
          </cell>
          <cell r="M32">
            <v>48342</v>
          </cell>
          <cell r="N32">
            <v>47663</v>
          </cell>
          <cell r="O32">
            <v>67122</v>
          </cell>
          <cell r="P32">
            <v>46712</v>
          </cell>
          <cell r="Q32">
            <v>38339</v>
          </cell>
          <cell r="R32">
            <v>40002</v>
          </cell>
          <cell r="S32">
            <v>36077</v>
          </cell>
          <cell r="T32">
            <v>36009</v>
          </cell>
          <cell r="U32">
            <v>34357</v>
          </cell>
          <cell r="V32">
            <v>41481</v>
          </cell>
        </row>
        <row r="33">
          <cell r="A33">
            <v>2021</v>
          </cell>
          <cell r="B33">
            <v>32035</v>
          </cell>
          <cell r="C33">
            <v>31139</v>
          </cell>
          <cell r="D33">
            <v>33659</v>
          </cell>
          <cell r="E33">
            <v>31091</v>
          </cell>
          <cell r="F33">
            <v>31629</v>
          </cell>
          <cell r="G33">
            <v>46636</v>
          </cell>
          <cell r="H33">
            <v>35490</v>
          </cell>
          <cell r="I33">
            <v>32213</v>
          </cell>
          <cell r="J33">
            <v>46305</v>
          </cell>
          <cell r="K33">
            <v>46287</v>
          </cell>
          <cell r="L33">
            <v>49997</v>
          </cell>
          <cell r="M33">
            <v>51298</v>
          </cell>
          <cell r="N33">
            <v>52312</v>
          </cell>
          <cell r="O33">
            <v>74271</v>
          </cell>
          <cell r="P33">
            <v>49778</v>
          </cell>
          <cell r="Q33">
            <v>40066</v>
          </cell>
          <cell r="R33">
            <v>42086</v>
          </cell>
          <cell r="S33">
            <v>40894</v>
          </cell>
          <cell r="T33">
            <v>37661</v>
          </cell>
          <cell r="U33">
            <v>36235</v>
          </cell>
          <cell r="V33">
            <v>44190</v>
          </cell>
        </row>
        <row r="34">
          <cell r="A34">
            <v>2022</v>
          </cell>
          <cell r="B34">
            <v>35036</v>
          </cell>
          <cell r="C34">
            <v>34364</v>
          </cell>
          <cell r="D34">
            <v>36237</v>
          </cell>
          <cell r="E34">
            <v>34064</v>
          </cell>
          <cell r="F34">
            <v>33763</v>
          </cell>
          <cell r="G34">
            <v>49648</v>
          </cell>
          <cell r="H34">
            <v>38315</v>
          </cell>
          <cell r="I34">
            <v>34955</v>
          </cell>
          <cell r="J34">
            <v>49334</v>
          </cell>
          <cell r="K34">
            <v>49317</v>
          </cell>
          <cell r="L34">
            <v>53145</v>
          </cell>
          <cell r="M34">
            <v>54519</v>
          </cell>
          <cell r="N34">
            <v>57033</v>
          </cell>
          <cell r="O34">
            <v>83112</v>
          </cell>
          <cell r="P34">
            <v>52395</v>
          </cell>
          <cell r="Q34">
            <v>42511</v>
          </cell>
          <cell r="R34">
            <v>44746</v>
          </cell>
          <cell r="S34">
            <v>42796</v>
          </cell>
          <cell r="T34">
            <v>41368</v>
          </cell>
          <cell r="U34">
            <v>39866</v>
          </cell>
          <cell r="V34">
            <v>47183</v>
          </cell>
        </row>
        <row r="35">
          <cell r="A35">
            <v>2023</v>
          </cell>
          <cell r="B35">
            <v>37415</v>
          </cell>
          <cell r="C35">
            <v>36324</v>
          </cell>
          <cell r="D35">
            <v>38624</v>
          </cell>
          <cell r="E35">
            <v>35968</v>
          </cell>
          <cell r="F35">
            <v>36141</v>
          </cell>
          <cell r="G35">
            <v>52518</v>
          </cell>
          <cell r="H35">
            <v>40727</v>
          </cell>
          <cell r="I35">
            <v>37201</v>
          </cell>
          <cell r="J35">
            <v>51685</v>
          </cell>
          <cell r="K35">
            <v>51639</v>
          </cell>
          <cell r="L35">
            <v>55840</v>
          </cell>
          <cell r="M35">
            <v>57725</v>
          </cell>
          <cell r="N35">
            <v>58606</v>
          </cell>
          <cell r="O35">
            <v>80866</v>
          </cell>
          <cell r="P35">
            <v>55337</v>
          </cell>
          <cell r="Q35">
            <v>45288</v>
          </cell>
          <cell r="R35">
            <v>46851</v>
          </cell>
          <cell r="S35">
            <v>43338</v>
          </cell>
          <cell r="T35">
            <v>42346</v>
          </cell>
          <cell r="U35">
            <v>41299</v>
          </cell>
          <cell r="V35">
            <v>49525</v>
          </cell>
        </row>
        <row r="36">
          <cell r="A36">
            <v>2024</v>
          </cell>
          <cell r="B36">
            <v>37774</v>
          </cell>
          <cell r="C36">
            <v>37656</v>
          </cell>
          <cell r="D36">
            <v>39667</v>
          </cell>
          <cell r="E36">
            <v>36517</v>
          </cell>
          <cell r="F36">
            <v>36942</v>
          </cell>
          <cell r="G36">
            <v>54607</v>
          </cell>
          <cell r="H36">
            <v>41858</v>
          </cell>
          <cell r="I36">
            <v>38016</v>
          </cell>
          <cell r="J36">
            <v>53052</v>
          </cell>
          <cell r="K36">
            <v>52966</v>
          </cell>
          <cell r="L36">
            <v>57294</v>
          </cell>
          <cell r="M36">
            <v>58817</v>
          </cell>
          <cell r="N36">
            <v>59785</v>
          </cell>
          <cell r="O36">
            <v>84486</v>
          </cell>
          <cell r="P36">
            <v>57288</v>
          </cell>
          <cell r="Q36">
            <v>46706</v>
          </cell>
          <cell r="R36">
            <v>47916</v>
          </cell>
          <cell r="S36">
            <v>44046</v>
          </cell>
          <cell r="T36">
            <v>42877</v>
          </cell>
          <cell r="U36">
            <v>42705</v>
          </cell>
          <cell r="V36">
            <v>50819</v>
          </cell>
        </row>
        <row r="68">
          <cell r="A68">
            <v>2019</v>
          </cell>
          <cell r="B68">
            <v>68.673997267820752</v>
          </cell>
          <cell r="C68">
            <v>67.133227330750458</v>
          </cell>
          <cell r="D68">
            <v>72.852887823886419</v>
          </cell>
          <cell r="E68">
            <v>66.454661500906994</v>
          </cell>
          <cell r="F68">
            <v>67.988712964414489</v>
          </cell>
          <cell r="G68">
            <v>97.726916444583793</v>
          </cell>
          <cell r="H68">
            <v>75.739591964705625</v>
          </cell>
          <cell r="I68">
            <v>69.327928694600587</v>
          </cell>
          <cell r="J68">
            <v>99.881306967057085</v>
          </cell>
          <cell r="K68">
            <v>100</v>
          </cell>
          <cell r="L68">
            <v>108.30627281481648</v>
          </cell>
          <cell r="M68">
            <v>111.3183884621414</v>
          </cell>
          <cell r="N68">
            <v>109.76866056032068</v>
          </cell>
          <cell r="O68">
            <v>157.75871721944773</v>
          </cell>
          <cell r="P68">
            <v>108.01961794280339</v>
          </cell>
          <cell r="Q68">
            <v>88.159810091147293</v>
          </cell>
          <cell r="R68">
            <v>91.31301368329116</v>
          </cell>
          <cell r="S68">
            <v>82.417754686135311</v>
          </cell>
          <cell r="T68">
            <v>83.824155151949469</v>
          </cell>
          <cell r="U68">
            <v>77.392336461156034</v>
          </cell>
          <cell r="V68">
            <v>95.270194611784191</v>
          </cell>
        </row>
        <row r="69">
          <cell r="A69">
            <v>2020</v>
          </cell>
          <cell r="B69">
            <v>69.437602154745733</v>
          </cell>
          <cell r="C69">
            <v>67.644282787356985</v>
          </cell>
          <cell r="D69">
            <v>73.279771633785302</v>
          </cell>
          <cell r="E69">
            <v>67.662699417574075</v>
          </cell>
          <cell r="F69">
            <v>69.216602592140703</v>
          </cell>
          <cell r="G69">
            <v>99.829646170491955</v>
          </cell>
          <cell r="H69">
            <v>76.843389580791452</v>
          </cell>
          <cell r="I69">
            <v>70.10750707889224</v>
          </cell>
          <cell r="J69">
            <v>99.990791684891462</v>
          </cell>
          <cell r="K69">
            <v>100</v>
          </cell>
          <cell r="L69">
            <v>107.18248578466356</v>
          </cell>
          <cell r="M69">
            <v>111.2870922442966</v>
          </cell>
          <cell r="N69">
            <v>109.72398075462142</v>
          </cell>
          <cell r="O69">
            <v>154.52013167890607</v>
          </cell>
          <cell r="P69">
            <v>107.53470383756532</v>
          </cell>
          <cell r="Q69">
            <v>88.259398236607652</v>
          </cell>
          <cell r="R69">
            <v>92.087755242984414</v>
          </cell>
          <cell r="S69">
            <v>83.052096042726589</v>
          </cell>
          <cell r="T69">
            <v>82.895554685881351</v>
          </cell>
          <cell r="U69">
            <v>79.092520546053095</v>
          </cell>
          <cell r="V69">
            <v>95.492529754368192</v>
          </cell>
        </row>
        <row r="70">
          <cell r="A70">
            <v>2021</v>
          </cell>
          <cell r="B70">
            <v>69.209497267051219</v>
          </cell>
          <cell r="C70">
            <v>67.273748568712605</v>
          </cell>
          <cell r="D70">
            <v>72.718041782789982</v>
          </cell>
          <cell r="E70">
            <v>67.170047745587311</v>
          </cell>
          <cell r="F70">
            <v>68.332361138116539</v>
          </cell>
          <cell r="G70">
            <v>100.75399140147341</v>
          </cell>
          <cell r="H70">
            <v>76.673796098256531</v>
          </cell>
          <cell r="I70">
            <v>69.59405448614082</v>
          </cell>
          <cell r="J70">
            <v>100.03888780867199</v>
          </cell>
          <cell r="K70">
            <v>100</v>
          </cell>
          <cell r="L70">
            <v>108.01520945405838</v>
          </cell>
          <cell r="M70">
            <v>110.82593384751658</v>
          </cell>
          <cell r="N70">
            <v>113.0166137360382</v>
          </cell>
          <cell r="O70">
            <v>160.45757988204033</v>
          </cell>
          <cell r="P70">
            <v>107.54207444854926</v>
          </cell>
          <cell r="Q70">
            <v>86.559941236200231</v>
          </cell>
          <cell r="R70">
            <v>90.924017542722581</v>
          </cell>
          <cell r="S70">
            <v>88.348780435111379</v>
          </cell>
          <cell r="T70">
            <v>81.364097910860494</v>
          </cell>
          <cell r="U70">
            <v>78.283319290513532</v>
          </cell>
          <cell r="V70">
            <v>95.469570289714184</v>
          </cell>
        </row>
        <row r="71">
          <cell r="A71">
            <v>2022</v>
          </cell>
          <cell r="B71">
            <v>71.04243972666626</v>
          </cell>
          <cell r="C71">
            <v>69.679826429020423</v>
          </cell>
          <cell r="D71">
            <v>73.477705456536285</v>
          </cell>
          <cell r="E71">
            <v>69.071516921142802</v>
          </cell>
          <cell r="F71">
            <v>68.461179714905612</v>
          </cell>
          <cell r="G71">
            <v>100.67116815702497</v>
          </cell>
          <cell r="H71">
            <v>77.691262647768525</v>
          </cell>
          <cell r="I71">
            <v>70.878196159539314</v>
          </cell>
          <cell r="J71">
            <v>100.03447087211306</v>
          </cell>
          <cell r="K71">
            <v>100</v>
          </cell>
          <cell r="L71">
            <v>107.76202932051828</v>
          </cell>
          <cell r="M71">
            <v>110.54808686659771</v>
          </cell>
          <cell r="N71">
            <v>115.64572054261208</v>
          </cell>
          <cell r="O71">
            <v>168.52606606241255</v>
          </cell>
          <cell r="P71">
            <v>106.24125555082426</v>
          </cell>
          <cell r="Q71">
            <v>86.199484964616673</v>
          </cell>
          <cell r="R71">
            <v>90.731390798304844</v>
          </cell>
          <cell r="S71">
            <v>86.777378997100399</v>
          </cell>
          <cell r="T71">
            <v>83.881825739602974</v>
          </cell>
          <cell r="U71">
            <v>80.836222803495744</v>
          </cell>
          <cell r="V71">
            <v>95.672891700630615</v>
          </cell>
        </row>
        <row r="72">
          <cell r="A72">
            <v>2023</v>
          </cell>
          <cell r="B72">
            <v>72.454927477294291</v>
          </cell>
          <cell r="C72">
            <v>70.342183233602512</v>
          </cell>
          <cell r="D72">
            <v>74.796181180890414</v>
          </cell>
          <cell r="E72">
            <v>69.65278181219621</v>
          </cell>
          <cell r="F72">
            <v>69.987799918666127</v>
          </cell>
          <cell r="G72">
            <v>101.70220182420265</v>
          </cell>
          <cell r="H72">
            <v>78.868684521388872</v>
          </cell>
          <cell r="I72">
            <v>72.040512016111862</v>
          </cell>
          <cell r="J72">
            <v>100.08907995894576</v>
          </cell>
          <cell r="K72">
            <v>100</v>
          </cell>
          <cell r="L72">
            <v>108.13532407676369</v>
          </cell>
          <cell r="M72">
            <v>111.78566587269312</v>
          </cell>
          <cell r="N72">
            <v>113.49174073858906</v>
          </cell>
          <cell r="O72">
            <v>156.59869478494937</v>
          </cell>
          <cell r="P72">
            <v>107.16125409090029</v>
          </cell>
          <cell r="Q72">
            <v>87.701156102945447</v>
          </cell>
          <cell r="R72">
            <v>90.727938186254576</v>
          </cell>
          <cell r="S72">
            <v>83.924940451983971</v>
          </cell>
          <cell r="T72">
            <v>82.003911772110229</v>
          </cell>
          <cell r="U72">
            <v>79.976374445670899</v>
          </cell>
          <cell r="V72">
            <v>95.90619493018842</v>
          </cell>
        </row>
        <row r="73">
          <cell r="A73">
            <v>2024</v>
          </cell>
          <cell r="B73">
            <v>71.31744892950195</v>
          </cell>
          <cell r="C73">
            <v>71.094664501755844</v>
          </cell>
          <cell r="D73">
            <v>74.891439791564395</v>
          </cell>
          <cell r="E73">
            <v>68.944228372918488</v>
          </cell>
          <cell r="F73">
            <v>69.746629913529432</v>
          </cell>
          <cell r="G73">
            <v>103.09821394857077</v>
          </cell>
          <cell r="H73">
            <v>79.028055733867006</v>
          </cell>
          <cell r="I73">
            <v>71.774345806743938</v>
          </cell>
          <cell r="J73">
            <v>100.16236831174716</v>
          </cell>
          <cell r="K73">
            <v>100</v>
          </cell>
          <cell r="L73">
            <v>108.171279688857</v>
          </cell>
          <cell r="M73">
            <v>111.04670920968169</v>
          </cell>
          <cell r="N73">
            <v>112.8742967186497</v>
          </cell>
          <cell r="O73">
            <v>159.50987425895858</v>
          </cell>
          <cell r="P73">
            <v>108.15995166710719</v>
          </cell>
          <cell r="Q73">
            <v>88.181097307706835</v>
          </cell>
          <cell r="R73">
            <v>90.465581693916846</v>
          </cell>
          <cell r="S73">
            <v>83.159007665294709</v>
          </cell>
          <cell r="T73">
            <v>80.951931427708345</v>
          </cell>
          <cell r="U73">
            <v>80.627194804214014</v>
          </cell>
          <cell r="V73">
            <v>95.946456217195944</v>
          </cell>
        </row>
      </sheetData>
      <sheetData sheetId="7">
        <row r="31">
          <cell r="A31">
            <v>2019</v>
          </cell>
          <cell r="B31">
            <v>77180.852385000006</v>
          </cell>
          <cell r="C31">
            <v>48230.739485999999</v>
          </cell>
          <cell r="D31">
            <v>132563.18475399999</v>
          </cell>
          <cell r="E31">
            <v>65330.193968</v>
          </cell>
          <cell r="F31">
            <v>64915.254378000005</v>
          </cell>
          <cell r="G31">
            <v>159591.50005699997</v>
          </cell>
          <cell r="H31">
            <v>547815.87212199997</v>
          </cell>
          <cell r="I31">
            <v>388222.861125</v>
          </cell>
          <cell r="J31">
            <v>3146662.291983</v>
          </cell>
          <cell r="K31">
            <v>2987077.9714879999</v>
          </cell>
          <cell r="L31">
            <v>536086.00642900006</v>
          </cell>
          <cell r="M31">
            <v>651195.05159000005</v>
          </cell>
          <cell r="N31">
            <v>33433.036992000001</v>
          </cell>
          <cell r="O31">
            <v>129912.67590600002</v>
          </cell>
          <cell r="P31">
            <v>302763.65329699998</v>
          </cell>
          <cell r="Q31">
            <v>314458.45332500001</v>
          </cell>
          <cell r="R31">
            <v>731490.76162</v>
          </cell>
          <cell r="S31">
            <v>150497.08940299999</v>
          </cell>
          <cell r="T31">
            <v>37006.406560000003</v>
          </cell>
          <cell r="U31">
            <v>100225.67347200001</v>
          </cell>
          <cell r="V31">
            <v>3534871.9679999999</v>
          </cell>
        </row>
        <row r="32">
          <cell r="A32">
            <v>2020</v>
          </cell>
          <cell r="B32">
            <v>76205.997010000006</v>
          </cell>
          <cell r="C32">
            <v>47292.597500000003</v>
          </cell>
          <cell r="D32">
            <v>129381.849342</v>
          </cell>
          <cell r="E32">
            <v>64301.762634999999</v>
          </cell>
          <cell r="F32">
            <v>63945.533395999999</v>
          </cell>
          <cell r="G32">
            <v>159011.62005400003</v>
          </cell>
          <cell r="H32">
            <v>540135.54645999998</v>
          </cell>
          <cell r="I32">
            <v>381127.23785399995</v>
          </cell>
          <cell r="J32">
            <v>3068493.968961</v>
          </cell>
          <cell r="K32">
            <v>2909481.6147200004</v>
          </cell>
          <cell r="L32">
            <v>516887.81611000001</v>
          </cell>
          <cell r="M32">
            <v>634845.21411399997</v>
          </cell>
          <cell r="N32">
            <v>32442.561368000002</v>
          </cell>
          <cell r="O32">
            <v>124166.73037199999</v>
          </cell>
          <cell r="P32">
            <v>293845.08544199995</v>
          </cell>
          <cell r="Q32">
            <v>306655.98840600002</v>
          </cell>
          <cell r="R32">
            <v>717489.15480000002</v>
          </cell>
          <cell r="S32">
            <v>147778.41517499997</v>
          </cell>
          <cell r="T32">
            <v>35484.705178999997</v>
          </cell>
          <cell r="U32">
            <v>99888.875</v>
          </cell>
          <cell r="V32">
            <v>3449611.656</v>
          </cell>
        </row>
        <row r="33">
          <cell r="A33">
            <v>2021</v>
          </cell>
          <cell r="B33">
            <v>81192.215763999993</v>
          </cell>
          <cell r="C33">
            <v>50164.414704000003</v>
          </cell>
          <cell r="D33">
            <v>136316.86749900001</v>
          </cell>
          <cell r="E33">
            <v>67621.615844999993</v>
          </cell>
          <cell r="F33">
            <v>66880.140911999988</v>
          </cell>
          <cell r="G33">
            <v>171189.36796800001</v>
          </cell>
          <cell r="H33">
            <v>573367.90730800002</v>
          </cell>
          <cell r="I33">
            <v>402175.30304399994</v>
          </cell>
          <cell r="J33">
            <v>3274294.7884759996</v>
          </cell>
          <cell r="K33">
            <v>3103079.2803119998</v>
          </cell>
          <cell r="L33">
            <v>555661.59703199996</v>
          </cell>
          <cell r="M33">
            <v>675001.64534000005</v>
          </cell>
          <cell r="N33">
            <v>35482.915439999997</v>
          </cell>
          <cell r="O33">
            <v>137639.91354100002</v>
          </cell>
          <cell r="P33">
            <v>313306.62728399999</v>
          </cell>
          <cell r="Q33">
            <v>321133.46736000001</v>
          </cell>
          <cell r="R33">
            <v>754394.57865200005</v>
          </cell>
          <cell r="S33">
            <v>167764.94957699999</v>
          </cell>
          <cell r="T33">
            <v>37026.752765999998</v>
          </cell>
          <cell r="U33">
            <v>105676.236468</v>
          </cell>
          <cell r="V33">
            <v>3676459.9589999998</v>
          </cell>
        </row>
        <row r="34">
          <cell r="A34">
            <v>2022</v>
          </cell>
          <cell r="B34">
            <v>89534.392644000007</v>
          </cell>
          <cell r="C34">
            <v>55661.474459999998</v>
          </cell>
          <cell r="D34">
            <v>147286.87102799999</v>
          </cell>
          <cell r="E34">
            <v>74190.089110000001</v>
          </cell>
          <cell r="F34">
            <v>71505.898487999992</v>
          </cell>
          <cell r="G34">
            <v>184510.928472</v>
          </cell>
          <cell r="H34">
            <v>622689.01932000008</v>
          </cell>
          <cell r="I34">
            <v>438178.30715000001</v>
          </cell>
          <cell r="J34">
            <v>3515653.450954</v>
          </cell>
          <cell r="K34">
            <v>3331171.262108</v>
          </cell>
          <cell r="L34">
            <v>595350.03969899996</v>
          </cell>
          <cell r="M34">
            <v>723636.33540500002</v>
          </cell>
          <cell r="N34">
            <v>38819.927299999996</v>
          </cell>
          <cell r="O34">
            <v>155670.93496799999</v>
          </cell>
          <cell r="P34">
            <v>332354.93413800001</v>
          </cell>
          <cell r="Q34">
            <v>343640.19709499995</v>
          </cell>
          <cell r="R34">
            <v>806847.64285599999</v>
          </cell>
          <cell r="S34">
            <v>176870.19149100001</v>
          </cell>
          <cell r="T34">
            <v>40850.879682000006</v>
          </cell>
          <cell r="U34">
            <v>117110.788535</v>
          </cell>
          <cell r="V34">
            <v>3953856.375</v>
          </cell>
        </row>
        <row r="35">
          <cell r="A35">
            <v>2023</v>
          </cell>
          <cell r="B35">
            <v>96433.046189999994</v>
          </cell>
          <cell r="C35">
            <v>59168.430477000002</v>
          </cell>
          <cell r="D35">
            <v>157888.72922700003</v>
          </cell>
          <cell r="E35">
            <v>78537.202650000007</v>
          </cell>
          <cell r="F35">
            <v>76785.477799999993</v>
          </cell>
          <cell r="G35">
            <v>197923.64698799999</v>
          </cell>
          <cell r="H35">
            <v>666739.72214399988</v>
          </cell>
          <cell r="I35">
            <v>468815.33551999996</v>
          </cell>
          <cell r="J35">
            <v>3716731.4010050003</v>
          </cell>
          <cell r="K35">
            <v>3518820.8437799998</v>
          </cell>
          <cell r="L35">
            <v>631541.31741899985</v>
          </cell>
          <cell r="M35">
            <v>773643.00450499996</v>
          </cell>
          <cell r="N35">
            <v>40337.6008</v>
          </cell>
          <cell r="O35">
            <v>153737.76364799999</v>
          </cell>
          <cell r="P35">
            <v>354493.33579000004</v>
          </cell>
          <cell r="Q35">
            <v>369146.28090000001</v>
          </cell>
          <cell r="R35">
            <v>851037.91473000008</v>
          </cell>
          <cell r="S35">
            <v>180579.61070799999</v>
          </cell>
          <cell r="T35">
            <v>42072.982627000005</v>
          </cell>
          <cell r="U35">
            <v>122222.87513500001</v>
          </cell>
          <cell r="V35">
            <v>4185528.648</v>
          </cell>
        </row>
        <row r="36">
          <cell r="A36">
            <v>2024</v>
          </cell>
          <cell r="B36">
            <v>97540.460106000013</v>
          </cell>
          <cell r="C36">
            <v>61245.056135999999</v>
          </cell>
          <cell r="D36">
            <v>161909.85370500002</v>
          </cell>
          <cell r="E36">
            <v>79420.725850999996</v>
          </cell>
          <cell r="F36">
            <v>78150.660333000007</v>
          </cell>
          <cell r="G36">
            <v>207058.16123999999</v>
          </cell>
          <cell r="H36">
            <v>685324.88460100011</v>
          </cell>
          <cell r="I36">
            <v>478265.27168700006</v>
          </cell>
          <cell r="J36">
            <v>3827003.6622719998</v>
          </cell>
          <cell r="K36">
            <v>3619919.6167560001</v>
          </cell>
          <cell r="L36">
            <v>650222.22808799997</v>
          </cell>
          <cell r="M36">
            <v>791605.50656000001</v>
          </cell>
          <cell r="N36">
            <v>41357.084040000002</v>
          </cell>
          <cell r="O36">
            <v>161856.175326</v>
          </cell>
          <cell r="P36">
            <v>368299.67062500003</v>
          </cell>
          <cell r="Q36">
            <v>381267.98292600003</v>
          </cell>
          <cell r="R36">
            <v>871867.95694800001</v>
          </cell>
          <cell r="S36">
            <v>184044.25671099999</v>
          </cell>
          <cell r="T36">
            <v>42588.719684000003</v>
          </cell>
          <cell r="U36">
            <v>126828.290624</v>
          </cell>
          <cell r="V36">
            <v>4305256.932</v>
          </cell>
        </row>
      </sheetData>
      <sheetData sheetId="8">
        <row r="2">
          <cell r="A2" t="str">
            <v>Jahr</v>
          </cell>
          <cell r="B2" t="str">
            <v>Branden-
burg</v>
          </cell>
          <cell r="C2" t="str">
            <v>Mecklenburg-
Vorpommern</v>
          </cell>
          <cell r="D2" t="str">
            <v>Sachsen</v>
          </cell>
          <cell r="E2" t="str">
            <v>Sachsen-Anhalt</v>
          </cell>
          <cell r="F2" t="str">
            <v>Thüringen</v>
          </cell>
          <cell r="G2" t="str">
            <v>Berlin</v>
          </cell>
          <cell r="L2" t="str">
            <v>Baden-
Württemberg</v>
          </cell>
          <cell r="M2" t="str">
            <v>Bayern</v>
          </cell>
          <cell r="N2" t="str">
            <v>Bremen</v>
          </cell>
          <cell r="O2" t="str">
            <v>Hamburg</v>
          </cell>
          <cell r="P2" t="str">
            <v>Hessen</v>
          </cell>
          <cell r="Q2" t="str">
            <v>Nieder-
sachsen</v>
          </cell>
          <cell r="R2" t="str">
            <v>Nordrhein-
Westfalen</v>
          </cell>
          <cell r="S2" t="str">
            <v>Rheinland-Pfalz</v>
          </cell>
          <cell r="T2" t="str">
            <v>Saarland</v>
          </cell>
          <cell r="U2" t="str">
            <v>Schleswig-
Holstein</v>
          </cell>
          <cell r="V2" t="str">
            <v>Deutschland</v>
          </cell>
        </row>
        <row r="31">
          <cell r="B31">
            <v>214.46006354421817</v>
          </cell>
          <cell r="C31">
            <v>184.37095769129684</v>
          </cell>
          <cell r="D31">
            <v>208.79157752446974</v>
          </cell>
          <cell r="E31">
            <v>175.65028821407907</v>
          </cell>
          <cell r="F31">
            <v>217.23444708428968</v>
          </cell>
          <cell r="G31">
            <v>150.35862377302473</v>
          </cell>
          <cell r="H31">
            <v>182.73953674994999</v>
          </cell>
          <cell r="I31">
            <v>201.55626193584985</v>
          </cell>
          <cell r="J31">
            <v>143.58714068620768</v>
          </cell>
          <cell r="K31">
            <v>143.24057306143837</v>
          </cell>
          <cell r="L31">
            <v>149.32156321434988</v>
          </cell>
          <cell r="M31">
            <v>167.60394228676813</v>
          </cell>
          <cell r="N31">
            <v>118.35748833646194</v>
          </cell>
          <cell r="O31">
            <v>146.681604157019</v>
          </cell>
          <cell r="P31">
            <v>136.45091408857434</v>
          </cell>
          <cell r="Q31">
            <v>142.59657519932426</v>
          </cell>
          <cell r="R31">
            <v>130.80302432856487</v>
          </cell>
          <cell r="S31">
            <v>131.9824209608571</v>
          </cell>
          <cell r="T31">
            <v>120.92348476861963</v>
          </cell>
          <cell r="U31">
            <v>133.45650993169727</v>
          </cell>
          <cell r="V31">
            <v>147.90070921985813</v>
          </cell>
        </row>
        <row r="36">
          <cell r="B36">
            <v>208.74108068479532</v>
          </cell>
          <cell r="C36">
            <v>185.60016897964894</v>
          </cell>
          <cell r="D36">
            <v>209.05254633276033</v>
          </cell>
          <cell r="E36">
            <v>166.07460047101807</v>
          </cell>
          <cell r="F36">
            <v>214.9068656790983</v>
          </cell>
          <cell r="G36">
            <v>165.10032789309238</v>
          </cell>
          <cell r="H36">
            <v>185.90492782722859</v>
          </cell>
          <cell r="I36">
            <v>198.49069813447576</v>
          </cell>
          <cell r="J36">
            <v>144.31019229907682</v>
          </cell>
          <cell r="K36">
            <v>143.25686075137742</v>
          </cell>
          <cell r="L36">
            <v>152.34422707558826</v>
          </cell>
          <cell r="M36">
            <v>170.85565193598077</v>
          </cell>
          <cell r="N36">
            <v>120.68497294752521</v>
          </cell>
          <cell r="O36">
            <v>142.69037614500922</v>
          </cell>
          <cell r="P36">
            <v>139.35531151274853</v>
          </cell>
          <cell r="Q36">
            <v>140.81379852708048</v>
          </cell>
          <cell r="R36">
            <v>126.96931550674491</v>
          </cell>
          <cell r="S36">
            <v>133.71054838624343</v>
          </cell>
          <cell r="T36">
            <v>113.1363856800162</v>
          </cell>
          <cell r="U36">
            <v>132.28990201567109</v>
          </cell>
          <cell r="V36">
            <v>148.31205673758865</v>
          </cell>
        </row>
        <row r="68">
          <cell r="A68">
            <v>2019</v>
          </cell>
          <cell r="B68">
            <v>1.5682195421107537</v>
          </cell>
          <cell r="C68">
            <v>3.5311714646719281</v>
          </cell>
          <cell r="D68">
            <v>1.3911254109818714</v>
          </cell>
          <cell r="E68">
            <v>2.1191204184106454</v>
          </cell>
          <cell r="F68">
            <v>0.16534890644635425</v>
          </cell>
          <cell r="G68">
            <v>2.7714219420793711</v>
          </cell>
          <cell r="H68">
            <v>1.9398892626420121</v>
          </cell>
          <cell r="I68">
            <v>1.6004890786083905</v>
          </cell>
          <cell r="J68">
            <v>0.91679331322640678</v>
          </cell>
          <cell r="K68">
            <v>0.81978795211806244</v>
          </cell>
          <cell r="L68">
            <v>-0.11391039822682103</v>
          </cell>
          <cell r="M68">
            <v>1.5506454835065</v>
          </cell>
          <cell r="N68">
            <v>-1.8693848716329171</v>
          </cell>
          <cell r="O68">
            <v>2.9628131440469332</v>
          </cell>
          <cell r="P68">
            <v>1.0846363767730907</v>
          </cell>
          <cell r="Q68">
            <v>1.3514779743833714</v>
          </cell>
          <cell r="R68">
            <v>0.18196225288707524</v>
          </cell>
          <cell r="S68">
            <v>0.86378805098752309</v>
          </cell>
          <cell r="T68">
            <v>-1.2309185802675415</v>
          </cell>
          <cell r="U68">
            <v>2.3015469435611067</v>
          </cell>
          <cell r="V68">
            <v>0.98789346246972798</v>
          </cell>
        </row>
        <row r="69">
          <cell r="A69">
            <v>2020</v>
          </cell>
          <cell r="B69">
            <v>-3.1116087355899538</v>
          </cell>
          <cell r="C69">
            <v>-3.7085336796761794</v>
          </cell>
          <cell r="D69">
            <v>-4.1347927710891099</v>
          </cell>
          <cell r="E69">
            <v>-3.2592292599191097</v>
          </cell>
          <cell r="F69">
            <v>-3.3493654741655945</v>
          </cell>
          <cell r="G69">
            <v>-2.3527018000921913</v>
          </cell>
          <cell r="H69">
            <v>-3.2364523361079023</v>
          </cell>
          <cell r="I69">
            <v>-3.5997473717426516</v>
          </cell>
          <cell r="J69">
            <v>-4.1592375012541254</v>
          </cell>
          <cell r="K69">
            <v>-4.2557559396234126</v>
          </cell>
          <cell r="L69">
            <v>-5.1839641169929678</v>
          </cell>
          <cell r="M69">
            <v>-4.1096355836500322</v>
          </cell>
          <cell r="N69">
            <v>-4.7904418364850585</v>
          </cell>
          <cell r="O69">
            <v>-5.7007213378355317</v>
          </cell>
          <cell r="P69">
            <v>-4.9818843472738052</v>
          </cell>
          <cell r="Q69">
            <v>-4.0597820412637589</v>
          </cell>
          <cell r="R69">
            <v>-3.565240359018091</v>
          </cell>
          <cell r="S69">
            <v>-3.5091006434298464</v>
          </cell>
          <cell r="T69">
            <v>-5.8013942220610488</v>
          </cell>
          <cell r="U69">
            <v>-2.2005164196212519</v>
          </cell>
          <cell r="V69">
            <v>-4.0951376234774983</v>
          </cell>
        </row>
        <row r="70">
          <cell r="A70">
            <v>2021</v>
          </cell>
          <cell r="B70">
            <v>1.9726256703639393</v>
          </cell>
          <cell r="C70">
            <v>1.5244224579530083</v>
          </cell>
          <cell r="D70">
            <v>2.8082593348567571</v>
          </cell>
          <cell r="E70">
            <v>1.3883819503426054</v>
          </cell>
          <cell r="F70">
            <v>2.4998128884909505</v>
          </cell>
          <cell r="G70">
            <v>5.3043511515320318</v>
          </cell>
          <cell r="H70">
            <v>3.1072294955068145</v>
          </cell>
          <cell r="I70">
            <v>2.1905640820011172</v>
          </cell>
          <cell r="J70">
            <v>3.8496164425763766</v>
          </cell>
          <cell r="K70">
            <v>3.7701112219774586</v>
          </cell>
          <cell r="L70">
            <v>5.6266341932803954</v>
          </cell>
          <cell r="M70">
            <v>4.2373683155462629</v>
          </cell>
          <cell r="N70">
            <v>5.4963959749435958</v>
          </cell>
          <cell r="O70">
            <v>0.48384749377885328</v>
          </cell>
          <cell r="P70">
            <v>4.4629425271349987</v>
          </cell>
          <cell r="Q70">
            <v>1.8421497568362071</v>
          </cell>
          <cell r="R70">
            <v>2.2028789669397355</v>
          </cell>
          <cell r="S70">
            <v>11.178325806707122</v>
          </cell>
          <cell r="T70">
            <v>1.524529689037351</v>
          </cell>
          <cell r="U70">
            <v>-0.30643839280945429</v>
          </cell>
          <cell r="V70">
            <v>3.6700000000000159</v>
          </cell>
        </row>
        <row r="71">
          <cell r="A71">
            <v>2022</v>
          </cell>
          <cell r="B71">
            <v>0.59617062339998483</v>
          </cell>
          <cell r="C71">
            <v>1.444549377600012</v>
          </cell>
          <cell r="D71">
            <v>1.9647975720999966</v>
          </cell>
          <cell r="E71">
            <v>-0.3594917809000151</v>
          </cell>
          <cell r="F71">
            <v>0.8287160396000246</v>
          </cell>
          <cell r="G71">
            <v>4.4173730443999943</v>
          </cell>
          <cell r="H71">
            <v>2.0510994457999914</v>
          </cell>
          <cell r="I71">
            <v>1.043871690900005</v>
          </cell>
          <cell r="J71">
            <v>1.4091573661000041</v>
          </cell>
          <cell r="K71">
            <v>1.2432019538999981</v>
          </cell>
          <cell r="L71">
            <v>2.1039288404999894</v>
          </cell>
          <cell r="M71">
            <v>1.9005550692999975</v>
          </cell>
          <cell r="N71">
            <v>3.7744832350000053</v>
          </cell>
          <cell r="O71">
            <v>3.1104637925000134</v>
          </cell>
          <cell r="P71">
            <v>1.8076275652999811</v>
          </cell>
          <cell r="Q71">
            <v>-0.5227510974999916</v>
          </cell>
          <cell r="R71">
            <v>0.26624166100002356</v>
          </cell>
          <cell r="S71">
            <v>-0.19266495649999626</v>
          </cell>
          <cell r="T71">
            <v>3.9744258282999851</v>
          </cell>
          <cell r="U71">
            <v>1.2264619363999856</v>
          </cell>
          <cell r="V71">
            <v>1.3697308768206824</v>
          </cell>
        </row>
        <row r="72">
          <cell r="A72">
            <v>2023</v>
          </cell>
          <cell r="B72">
            <v>-1.3915814248999965</v>
          </cell>
          <cell r="C72">
            <v>0.16009358050000344</v>
          </cell>
          <cell r="D72">
            <v>4.9647823300020377E-2</v>
          </cell>
          <cell r="E72">
            <v>-2.3958884125000139</v>
          </cell>
          <cell r="F72">
            <v>0.37142319920000944</v>
          </cell>
          <cell r="G72">
            <v>1.4712037236000128</v>
          </cell>
          <cell r="H72">
            <v>1.9095200599991813E-2</v>
          </cell>
          <cell r="I72">
            <v>-0.59236918680002759</v>
          </cell>
          <cell r="J72">
            <v>-0.22434823610001331</v>
          </cell>
          <cell r="K72">
            <v>-0.31826416669998991</v>
          </cell>
          <cell r="L72">
            <v>0.17114215139997668</v>
          </cell>
          <cell r="M72">
            <v>1.0478551488999983</v>
          </cell>
          <cell r="N72">
            <v>-1.1396001267999907</v>
          </cell>
          <cell r="O72">
            <v>-2.1211016572000005</v>
          </cell>
          <cell r="P72">
            <v>0.44171705190001376</v>
          </cell>
          <cell r="Q72">
            <v>1.1981500274000041</v>
          </cell>
          <cell r="R72">
            <v>-1.3425013824999894</v>
          </cell>
          <cell r="S72">
            <v>-4.3372789080999894</v>
          </cell>
          <cell r="T72">
            <v>-4.1298739524000183</v>
          </cell>
          <cell r="U72">
            <v>-0.72931193139997674</v>
          </cell>
          <cell r="V72">
            <v>-0.266438290988674</v>
          </cell>
        </row>
        <row r="73">
          <cell r="A73">
            <v>2024</v>
          </cell>
          <cell r="B73">
            <v>-0.68594659299998284</v>
          </cell>
          <cell r="C73">
            <v>1.3454111658999892</v>
          </cell>
          <cell r="D73">
            <v>-0.4164419996000106</v>
          </cell>
          <cell r="E73">
            <v>-0.88199151339998139</v>
          </cell>
          <cell r="F73">
            <v>-1.3267356232000083</v>
          </cell>
          <cell r="G73">
            <v>0.78536448250000035</v>
          </cell>
          <cell r="H73">
            <v>-0.10198178669999436</v>
          </cell>
          <cell r="I73">
            <v>-0.47660250110000391</v>
          </cell>
          <cell r="J73">
            <v>-0.20137596710000594</v>
          </cell>
          <cell r="K73">
            <v>-0.25687758250001025</v>
          </cell>
          <cell r="L73">
            <v>-0.39912369709999496</v>
          </cell>
          <cell r="M73">
            <v>-0.95260366270001384</v>
          </cell>
          <cell r="N73">
            <v>-1.0475977889999939</v>
          </cell>
          <cell r="O73">
            <v>1.7238040545999809</v>
          </cell>
          <cell r="P73">
            <v>0.61991894539998782</v>
          </cell>
          <cell r="Q73">
            <v>0.39486973850000595</v>
          </cell>
          <cell r="R73">
            <v>-0.43666754090000381</v>
          </cell>
          <cell r="S73">
            <v>-1.0905229484000216</v>
          </cell>
          <cell r="T73">
            <v>-1.8554120775000058</v>
          </cell>
          <cell r="U73">
            <v>1.173824809199985</v>
          </cell>
          <cell r="V73">
            <v>-0.23852685812424568</v>
          </cell>
        </row>
        <row r="117">
          <cell r="B117">
            <v>218.11121991399366</v>
          </cell>
          <cell r="C117">
            <v>218.55031280367726</v>
          </cell>
          <cell r="D117">
            <v>241.81539971673223</v>
          </cell>
          <cell r="E117">
            <v>227.20233039902712</v>
          </cell>
          <cell r="F117">
            <v>263.19371383498958</v>
          </cell>
          <cell r="G117">
            <v>141.27286814007348</v>
          </cell>
          <cell r="H117">
            <v>203.75937840740113</v>
          </cell>
          <cell r="I117">
            <v>235.0535080127805</v>
          </cell>
          <cell r="J117">
            <v>132.99662329928833</v>
          </cell>
          <cell r="K117">
            <v>132.5712347027351</v>
          </cell>
          <cell r="L117">
            <v>133.41312762260469</v>
          </cell>
          <cell r="M117">
            <v>147.35324177886611</v>
          </cell>
          <cell r="N117">
            <v>118.41770004988084</v>
          </cell>
          <cell r="O117">
            <v>131.93021724800508</v>
          </cell>
          <cell r="P117">
            <v>126.0361856205955</v>
          </cell>
          <cell r="Q117">
            <v>132.59373185214085</v>
          </cell>
          <cell r="R117">
            <v>127.02154206827461</v>
          </cell>
          <cell r="S117">
            <v>122.38841209737646</v>
          </cell>
          <cell r="T117">
            <v>131.4125511743791</v>
          </cell>
          <cell r="U117">
            <v>121.30102100764604</v>
          </cell>
          <cell r="V117">
            <v>142.34807862954966</v>
          </cell>
        </row>
        <row r="122">
          <cell r="B122">
            <v>206.92866478387722</v>
          </cell>
          <cell r="C122">
            <v>217.63813172304302</v>
          </cell>
          <cell r="D122">
            <v>241.71748685689889</v>
          </cell>
          <cell r="E122">
            <v>217.44518575953484</v>
          </cell>
          <cell r="F122">
            <v>263.1741023698608</v>
          </cell>
          <cell r="G122">
            <v>149.61564365913574</v>
          </cell>
          <cell r="H122">
            <v>205.07577075336351</v>
          </cell>
          <cell r="I122">
            <v>230.73952934593427</v>
          </cell>
          <cell r="J122">
            <v>130.73147537522686</v>
          </cell>
          <cell r="K122">
            <v>129.77483648324946</v>
          </cell>
          <cell r="L122">
            <v>132.94895552716824</v>
          </cell>
          <cell r="M122">
            <v>146.21682828418278</v>
          </cell>
          <cell r="N122">
            <v>119.05934526805153</v>
          </cell>
          <cell r="O122">
            <v>123.54589687766726</v>
          </cell>
          <cell r="P122">
            <v>125.67692173373545</v>
          </cell>
          <cell r="Q122">
            <v>128.12718570685553</v>
          </cell>
          <cell r="R122">
            <v>121.56532277813201</v>
          </cell>
          <cell r="S122">
            <v>121.34759954258331</v>
          </cell>
          <cell r="T122">
            <v>122.38245074300531</v>
          </cell>
          <cell r="U122">
            <v>117.42066448629052</v>
          </cell>
          <cell r="V122">
            <v>140.00756544044808</v>
          </cell>
        </row>
        <row r="154">
          <cell r="A154">
            <v>2019</v>
          </cell>
          <cell r="B154">
            <v>1.2080160669566027</v>
          </cell>
          <cell r="C154">
            <v>3.6270511180529752</v>
          </cell>
          <cell r="D154">
            <v>1.5072973148963342</v>
          </cell>
          <cell r="E154">
            <v>2.7754226246724301</v>
          </cell>
          <cell r="F154">
            <v>0.58287199519936905</v>
          </cell>
          <cell r="G154">
            <v>1.9846379188705612</v>
          </cell>
          <cell r="H154">
            <v>1.8914107085061573</v>
          </cell>
          <cell r="I154">
            <v>1.7649138441176575</v>
          </cell>
          <cell r="J154">
            <v>0.62002644306178922</v>
          </cell>
          <cell r="K154">
            <v>0.54929432986764937</v>
          </cell>
          <cell r="L154">
            <v>-0.46069692440087806</v>
          </cell>
          <cell r="M154">
            <v>1.0563616570185701</v>
          </cell>
          <cell r="N154">
            <v>-1.8816135414143673</v>
          </cell>
          <cell r="O154">
            <v>2.4975248672168391</v>
          </cell>
          <cell r="P154">
            <v>0.72375929141274753</v>
          </cell>
          <cell r="Q154">
            <v>1.1558809654028011</v>
          </cell>
          <cell r="R154">
            <v>8.3996899844436257E-2</v>
          </cell>
          <cell r="S154">
            <v>0.61437710819491542</v>
          </cell>
          <cell r="T154">
            <v>-0.86629040545378189</v>
          </cell>
          <cell r="U154">
            <v>2.055479427329459</v>
          </cell>
          <cell r="V154">
            <v>0.76040353377453584</v>
          </cell>
        </row>
        <row r="155">
          <cell r="A155">
            <v>2020</v>
          </cell>
          <cell r="B155">
            <v>-3.4788783710511382</v>
          </cell>
          <cell r="C155">
            <v>-3.7413795698464298</v>
          </cell>
          <cell r="D155">
            <v>-3.8871844944860072</v>
          </cell>
          <cell r="E155">
            <v>-2.6481580227721935</v>
          </cell>
          <cell r="F155">
            <v>-2.828850050178616</v>
          </cell>
          <cell r="G155">
            <v>-2.6091771174578753</v>
          </cell>
          <cell r="H155">
            <v>-3.140691751109145</v>
          </cell>
          <cell r="I155">
            <v>-3.4022086327358636</v>
          </cell>
          <cell r="J155">
            <v>-4.2861547873850014</v>
          </cell>
          <cell r="K155">
            <v>-4.3757193695863208</v>
          </cell>
          <cell r="L155">
            <v>-5.3270629182884619</v>
          </cell>
          <cell r="M155">
            <v>-4.3413284388573032</v>
          </cell>
          <cell r="N155">
            <v>-4.5906973963962372</v>
          </cell>
          <cell r="O155">
            <v>-5.9887372938243431</v>
          </cell>
          <cell r="P155">
            <v>-5.1883963121898233</v>
          </cell>
          <cell r="Q155">
            <v>-4.1855710240603656</v>
          </cell>
          <cell r="R155">
            <v>-3.5462076029878773</v>
          </cell>
          <cell r="S155">
            <v>-3.6686488386831115</v>
          </cell>
          <cell r="T155">
            <v>-5.4898647857079936</v>
          </cell>
          <cell r="U155">
            <v>-2.4387142067384389</v>
          </cell>
          <cell r="V155">
            <v>-4.1734521851338116</v>
          </cell>
        </row>
        <row r="156">
          <cell r="A156">
            <v>2021</v>
          </cell>
          <cell r="B156">
            <v>1.6512340840145754</v>
          </cell>
          <cell r="C156">
            <v>1.4291980353956291</v>
          </cell>
          <cell r="D156">
            <v>3.1759346738976575</v>
          </cell>
          <cell r="E156">
            <v>1.9833887330664908</v>
          </cell>
          <cell r="F156">
            <v>3.0940020570549933</v>
          </cell>
          <cell r="G156">
            <v>5.1898892766458715</v>
          </cell>
          <cell r="H156">
            <v>3.2732724067667078</v>
          </cell>
          <cell r="I156">
            <v>2.4361748101052996</v>
          </cell>
          <cell r="J156">
            <v>3.753838727842691</v>
          </cell>
          <cell r="K156">
            <v>3.6753425821192849</v>
          </cell>
          <cell r="L156">
            <v>5.5114069660323821</v>
          </cell>
          <cell r="M156">
            <v>4.0304079715843812</v>
          </cell>
          <cell r="N156">
            <v>5.8648495610049451</v>
          </cell>
          <cell r="O156">
            <v>0.30269313030150613</v>
          </cell>
          <cell r="P156">
            <v>4.4053675356864517</v>
          </cell>
          <cell r="Q156">
            <v>1.629818356001536</v>
          </cell>
          <cell r="R156">
            <v>2.2673933518683782</v>
          </cell>
          <cell r="S156">
            <v>11.007836247169607</v>
          </cell>
          <cell r="T156">
            <v>1.7588321574451271</v>
          </cell>
          <cell r="U156">
            <v>-0.61805341235763933</v>
          </cell>
          <cell r="V156">
            <v>3.6261275811041713</v>
          </cell>
        </row>
        <row r="157">
          <cell r="A157">
            <v>2022</v>
          </cell>
          <cell r="B157">
            <v>-0.23174446355803013</v>
          </cell>
          <cell r="C157">
            <v>0.89328872029541628</v>
          </cell>
          <cell r="D157">
            <v>1.5984135994158351</v>
          </cell>
          <cell r="E157">
            <v>-0.49578019273749874</v>
          </cell>
          <cell r="F157">
            <v>0.67136867327377558</v>
          </cell>
          <cell r="G157">
            <v>3.1366709227794729</v>
          </cell>
          <cell r="H157">
            <v>1.4463724416972923</v>
          </cell>
          <cell r="I157">
            <v>0.63501791028843968</v>
          </cell>
          <cell r="J157">
            <v>0.6247990754910262</v>
          </cell>
          <cell r="K157">
            <v>0.48536456800358962</v>
          </cell>
          <cell r="L157">
            <v>1.2963266800109778</v>
          </cell>
          <cell r="M157">
            <v>1.0207129037109297</v>
          </cell>
          <cell r="N157">
            <v>3.4136088508439002</v>
          </cell>
          <cell r="O157">
            <v>2.0192603923951964</v>
          </cell>
          <cell r="P157">
            <v>1.0195287184362058</v>
          </cell>
          <cell r="Q157">
            <v>-1.3646169648897484</v>
          </cell>
          <cell r="R157">
            <v>-0.3274703012236273</v>
          </cell>
          <cell r="S157">
            <v>-0.92634034182339065</v>
          </cell>
          <cell r="T157">
            <v>3.5177839160731992</v>
          </cell>
          <cell r="U157">
            <v>0.49601164261707709</v>
          </cell>
          <cell r="V157">
            <v>0.64160778016157849</v>
          </cell>
        </row>
        <row r="158">
          <cell r="A158">
            <v>2023</v>
          </cell>
          <cell r="B158">
            <v>-2.2294121537528326</v>
          </cell>
          <cell r="C158">
            <v>-0.40265020906913662</v>
          </cell>
          <cell r="D158">
            <v>-0.51898268249127</v>
          </cell>
          <cell r="E158">
            <v>-2.646118000824174</v>
          </cell>
          <cell r="F158">
            <v>5.3196346751803958E-2</v>
          </cell>
          <cell r="G158">
            <v>6.1300702503942262E-2</v>
          </cell>
          <cell r="H158">
            <v>-0.70783503652499746</v>
          </cell>
          <cell r="I158">
            <v>-1.1178569025053378</v>
          </cell>
          <cell r="J158">
            <v>-1.1254878238936641</v>
          </cell>
          <cell r="K158">
            <v>-1.1917460468128525</v>
          </cell>
          <cell r="L158">
            <v>-0.77929941796719504</v>
          </cell>
          <cell r="M158">
            <v>7.4963769582424788E-2</v>
          </cell>
          <cell r="N158">
            <v>-2.2340847393055583</v>
          </cell>
          <cell r="O158">
            <v>-3.5684280733957507</v>
          </cell>
          <cell r="P158">
            <v>-0.54381529559586284</v>
          </cell>
          <cell r="Q158">
            <v>0.36043056371224225</v>
          </cell>
          <cell r="R158">
            <v>-2.0643966859164777</v>
          </cell>
          <cell r="S158">
            <v>-5.1158772530350376</v>
          </cell>
          <cell r="T158">
            <v>-4.7124986156768784</v>
          </cell>
          <cell r="U158">
            <v>-1.4619977095760959</v>
          </cell>
          <cell r="V158">
            <v>-1.1114962266338182</v>
          </cell>
        </row>
        <row r="159">
          <cell r="A159">
            <v>2024</v>
          </cell>
          <cell r="B159">
            <v>-0.86956129415895589</v>
          </cell>
          <cell r="C159">
            <v>1.5011285519803437</v>
          </cell>
          <cell r="D159">
            <v>-0.26737285209223671</v>
          </cell>
          <cell r="E159">
            <v>-0.48956361505906898</v>
          </cell>
          <cell r="F159">
            <v>-0.90312570848440998</v>
          </cell>
          <cell r="G159">
            <v>0.1721411135400075</v>
          </cell>
          <cell r="H159">
            <v>-0.1113964927577058</v>
          </cell>
          <cell r="I159">
            <v>-0.30629936066046071</v>
          </cell>
          <cell r="J159">
            <v>-0.51187867534376608</v>
          </cell>
          <cell r="K159">
            <v>-0.55075470574955432</v>
          </cell>
          <cell r="L159">
            <v>-0.74209296364877275</v>
          </cell>
          <cell r="M159">
            <v>-1.3681573770189317</v>
          </cell>
          <cell r="N159">
            <v>-1.5446778380969022</v>
          </cell>
          <cell r="O159">
            <v>0.94624113048502068</v>
          </cell>
          <cell r="P159">
            <v>0.26256975527525128</v>
          </cell>
          <cell r="Q159">
            <v>0.24690581359708119</v>
          </cell>
          <cell r="R159">
            <v>-0.60609622103416427</v>
          </cell>
          <cell r="S159">
            <v>-1.3679981024819057</v>
          </cell>
          <cell r="T159">
            <v>-1.8295243073119565</v>
          </cell>
          <cell r="U159">
            <v>0.81902269310303666</v>
          </cell>
          <cell r="V159">
            <v>-0.47746946413889191</v>
          </cell>
        </row>
        <row r="199">
          <cell r="B199">
            <v>107.83930560146348</v>
          </cell>
          <cell r="C199">
            <v>108.27814926833142</v>
          </cell>
          <cell r="D199">
            <v>108.2894432598271</v>
          </cell>
          <cell r="E199">
            <v>108.86889810797997</v>
          </cell>
          <cell r="F199">
            <v>109.71045243636088</v>
          </cell>
          <cell r="G199">
            <v>101.20566936395589</v>
          </cell>
          <cell r="H199">
            <v>107.17150911633033</v>
          </cell>
          <cell r="I199">
            <v>108.57790109474168</v>
          </cell>
          <cell r="J199">
            <v>102.29072305179376</v>
          </cell>
          <cell r="K199">
            <v>102.36827277280997</v>
          </cell>
          <cell r="L199">
            <v>103.70812716376423</v>
          </cell>
          <cell r="M199">
            <v>103.41001381799177</v>
          </cell>
          <cell r="N199">
            <v>98.387061822921623</v>
          </cell>
          <cell r="O199">
            <v>100.96995073117409</v>
          </cell>
          <cell r="P199">
            <v>99.72780811747667</v>
          </cell>
          <cell r="Q199">
            <v>103.56789130757772</v>
          </cell>
          <cell r="R199">
            <v>101.01480568272649</v>
          </cell>
          <cell r="S199">
            <v>102.84099943599662</v>
          </cell>
          <cell r="T199">
            <v>98.605001421102088</v>
          </cell>
          <cell r="U199">
            <v>104.43244751436947</v>
          </cell>
          <cell r="V199">
            <v>103.16204239449418</v>
          </cell>
        </row>
        <row r="204">
          <cell r="B204">
            <v>103.5607318079887</v>
          </cell>
          <cell r="C204">
            <v>109.65274223736787</v>
          </cell>
          <cell r="D204">
            <v>108.2615595101754</v>
          </cell>
          <cell r="E204">
            <v>104.79352835576515</v>
          </cell>
          <cell r="F204">
            <v>111.36978881177271</v>
          </cell>
          <cell r="G204">
            <v>104.7841746094111</v>
          </cell>
          <cell r="H204">
            <v>107.76261391607366</v>
          </cell>
          <cell r="I204">
            <v>107.47339883919258</v>
          </cell>
          <cell r="J204">
            <v>100.69980835491839</v>
          </cell>
          <cell r="K204">
            <v>100.49982230573326</v>
          </cell>
          <cell r="L204">
            <v>104.31369626657157</v>
          </cell>
          <cell r="M204">
            <v>103.25697626740882</v>
          </cell>
          <cell r="N204">
            <v>99.154278415752117</v>
          </cell>
          <cell r="O204">
            <v>93.581755811125717</v>
          </cell>
          <cell r="P204">
            <v>99.203236827285153</v>
          </cell>
          <cell r="Q204">
            <v>100.80022256289544</v>
          </cell>
          <cell r="R204">
            <v>96.24977497572435</v>
          </cell>
          <cell r="S204">
            <v>103.65211114765206</v>
          </cell>
          <cell r="T204">
            <v>94.64993650136438</v>
          </cell>
          <cell r="U204">
            <v>100.67998048076406</v>
          </cell>
          <cell r="V204">
            <v>101.6732539386873</v>
          </cell>
        </row>
      </sheetData>
      <sheetData sheetId="9">
        <row r="31">
          <cell r="A31">
            <v>2019</v>
          </cell>
          <cell r="B31">
            <v>68315</v>
          </cell>
          <cell r="C31">
            <v>63333</v>
          </cell>
          <cell r="D31">
            <v>64207</v>
          </cell>
          <cell r="E31">
            <v>64874</v>
          </cell>
          <cell r="F31">
            <v>62159</v>
          </cell>
          <cell r="G31">
            <v>77033</v>
          </cell>
          <cell r="H31">
            <v>67807</v>
          </cell>
          <cell r="I31">
            <v>64625</v>
          </cell>
          <cell r="J31">
            <v>80101</v>
          </cell>
          <cell r="K31">
            <v>80272</v>
          </cell>
          <cell r="L31">
            <v>84517</v>
          </cell>
          <cell r="M31">
            <v>84218</v>
          </cell>
          <cell r="N31">
            <v>76176</v>
          </cell>
          <cell r="O31">
            <v>100102</v>
          </cell>
          <cell r="P31">
            <v>85771</v>
          </cell>
          <cell r="Q31">
            <v>75175</v>
          </cell>
          <cell r="R31">
            <v>75730</v>
          </cell>
          <cell r="S31">
            <v>73399</v>
          </cell>
          <cell r="T31">
            <v>69040</v>
          </cell>
          <cell r="U31">
            <v>69527</v>
          </cell>
          <cell r="V31">
            <v>78048</v>
          </cell>
        </row>
        <row r="32">
          <cell r="A32">
            <v>2020</v>
          </cell>
          <cell r="B32">
            <v>67870</v>
          </cell>
          <cell r="C32">
            <v>62515</v>
          </cell>
          <cell r="D32">
            <v>63099</v>
          </cell>
          <cell r="E32">
            <v>64537</v>
          </cell>
          <cell r="F32">
            <v>62156</v>
          </cell>
          <cell r="G32">
            <v>76958</v>
          </cell>
          <cell r="H32">
            <v>67339</v>
          </cell>
          <cell r="I32">
            <v>64002</v>
          </cell>
          <cell r="J32">
            <v>78657</v>
          </cell>
          <cell r="K32">
            <v>78752</v>
          </cell>
          <cell r="L32">
            <v>82261</v>
          </cell>
          <cell r="M32">
            <v>82631</v>
          </cell>
          <cell r="N32">
            <v>74641</v>
          </cell>
          <cell r="O32">
            <v>95982</v>
          </cell>
          <cell r="P32">
            <v>83826</v>
          </cell>
          <cell r="Q32">
            <v>73743</v>
          </cell>
          <cell r="R32">
            <v>74800</v>
          </cell>
          <cell r="S32">
            <v>72843</v>
          </cell>
          <cell r="T32">
            <v>67177</v>
          </cell>
          <cell r="U32">
            <v>69500</v>
          </cell>
          <cell r="V32">
            <v>76716</v>
          </cell>
        </row>
        <row r="33">
          <cell r="A33">
            <v>2021</v>
          </cell>
          <cell r="B33">
            <v>71893</v>
          </cell>
          <cell r="C33">
            <v>66188</v>
          </cell>
          <cell r="D33">
            <v>66449</v>
          </cell>
          <cell r="E33">
            <v>67935</v>
          </cell>
          <cell r="F33">
            <v>65416</v>
          </cell>
          <cell r="G33">
            <v>82086</v>
          </cell>
          <cell r="H33">
            <v>71297</v>
          </cell>
          <cell r="I33">
            <v>67519</v>
          </cell>
          <cell r="J33">
            <v>83749</v>
          </cell>
          <cell r="K33">
            <v>83842</v>
          </cell>
          <cell r="L33">
            <v>88434</v>
          </cell>
          <cell r="M33">
            <v>87842</v>
          </cell>
          <cell r="N33">
            <v>81872</v>
          </cell>
          <cell r="O33">
            <v>106237</v>
          </cell>
          <cell r="P33">
            <v>89118</v>
          </cell>
          <cell r="Q33">
            <v>77024</v>
          </cell>
          <cell r="R33">
            <v>78362</v>
          </cell>
          <cell r="S33">
            <v>82553</v>
          </cell>
          <cell r="T33">
            <v>70534</v>
          </cell>
          <cell r="U33">
            <v>73116</v>
          </cell>
          <cell r="V33">
            <v>81603</v>
          </cell>
        </row>
        <row r="34">
          <cell r="A34">
            <v>2022</v>
          </cell>
          <cell r="B34">
            <v>78383</v>
          </cell>
          <cell r="C34">
            <v>73083</v>
          </cell>
          <cell r="D34">
            <v>71181</v>
          </cell>
          <cell r="E34">
            <v>74455</v>
          </cell>
          <cell r="F34">
            <v>69642</v>
          </cell>
          <cell r="G34">
            <v>85571</v>
          </cell>
          <cell r="H34">
            <v>76380</v>
          </cell>
          <cell r="I34">
            <v>73075</v>
          </cell>
          <cell r="J34">
            <v>88603</v>
          </cell>
          <cell r="K34">
            <v>88778</v>
          </cell>
          <cell r="L34">
            <v>93591</v>
          </cell>
          <cell r="M34">
            <v>92881</v>
          </cell>
          <cell r="N34">
            <v>88172</v>
          </cell>
          <cell r="O34">
            <v>117567</v>
          </cell>
          <cell r="P34">
            <v>93073</v>
          </cell>
          <cell r="Q34">
            <v>81471</v>
          </cell>
          <cell r="R34">
            <v>82568</v>
          </cell>
          <cell r="S34">
            <v>86049</v>
          </cell>
          <cell r="T34">
            <v>77582</v>
          </cell>
          <cell r="U34">
            <v>80041</v>
          </cell>
          <cell r="V34">
            <v>86565</v>
          </cell>
        </row>
        <row r="35">
          <cell r="A35">
            <v>2023</v>
          </cell>
          <cell r="B35">
            <v>84155</v>
          </cell>
          <cell r="C35">
            <v>77607</v>
          </cell>
          <cell r="D35">
            <v>76129</v>
          </cell>
          <cell r="E35">
            <v>79050</v>
          </cell>
          <cell r="F35">
            <v>74836</v>
          </cell>
          <cell r="G35">
            <v>90348</v>
          </cell>
          <cell r="H35">
            <v>81384</v>
          </cell>
          <cell r="I35">
            <v>78112</v>
          </cell>
          <cell r="J35">
            <v>92897</v>
          </cell>
          <cell r="K35">
            <v>93045</v>
          </cell>
          <cell r="L35">
            <v>98349</v>
          </cell>
          <cell r="M35">
            <v>98393</v>
          </cell>
          <cell r="N35">
            <v>90784</v>
          </cell>
          <cell r="O35">
            <v>113838</v>
          </cell>
          <cell r="P35">
            <v>98279</v>
          </cell>
          <cell r="Q35">
            <v>87055</v>
          </cell>
          <cell r="R35">
            <v>86610</v>
          </cell>
          <cell r="S35">
            <v>87478</v>
          </cell>
          <cell r="T35">
            <v>79889</v>
          </cell>
          <cell r="U35">
            <v>82861</v>
          </cell>
          <cell r="V35">
            <v>90968</v>
          </cell>
        </row>
        <row r="36">
          <cell r="A36">
            <v>2024</v>
          </cell>
          <cell r="B36">
            <v>85182</v>
          </cell>
          <cell r="C36">
            <v>80904</v>
          </cell>
          <cell r="D36">
            <v>78303</v>
          </cell>
          <cell r="E36">
            <v>80291</v>
          </cell>
          <cell r="F36">
            <v>76787</v>
          </cell>
          <cell r="G36">
            <v>94239</v>
          </cell>
          <cell r="H36">
            <v>83843</v>
          </cell>
          <cell r="I36">
            <v>80021</v>
          </cell>
          <cell r="J36">
            <v>95424</v>
          </cell>
          <cell r="K36">
            <v>95492</v>
          </cell>
          <cell r="L36">
            <v>101064</v>
          </cell>
          <cell r="M36">
            <v>100280</v>
          </cell>
          <cell r="N36">
            <v>93134</v>
          </cell>
          <cell r="O36">
            <v>118823</v>
          </cell>
          <cell r="P36">
            <v>101625</v>
          </cell>
          <cell r="Q36">
            <v>89834</v>
          </cell>
          <cell r="R36">
            <v>88602</v>
          </cell>
          <cell r="S36">
            <v>89299</v>
          </cell>
          <cell r="T36">
            <v>81517</v>
          </cell>
          <cell r="U36">
            <v>85568</v>
          </cell>
          <cell r="V36">
            <v>93426</v>
          </cell>
        </row>
        <row r="69">
          <cell r="A69">
            <v>2019</v>
          </cell>
          <cell r="B69">
            <v>85.104395056806865</v>
          </cell>
          <cell r="C69">
            <v>78.897996810843125</v>
          </cell>
          <cell r="D69">
            <v>79.986794897349014</v>
          </cell>
          <cell r="E69">
            <v>80.817719752840347</v>
          </cell>
          <cell r="F69">
            <v>77.435469404026307</v>
          </cell>
          <cell r="G69">
            <v>95.964969105042854</v>
          </cell>
          <cell r="H69">
            <v>84.471546741080331</v>
          </cell>
          <cell r="I69">
            <v>80.50752441698225</v>
          </cell>
          <cell r="J69">
            <v>99.786974287422765</v>
          </cell>
          <cell r="K69">
            <v>100</v>
          </cell>
          <cell r="L69">
            <v>105.28826988239983</v>
          </cell>
          <cell r="M69">
            <v>104.91578632648992</v>
          </cell>
          <cell r="N69">
            <v>94.897349013354599</v>
          </cell>
          <cell r="O69">
            <v>124.70350807255332</v>
          </cell>
          <cell r="P69">
            <v>106.85045844129959</v>
          </cell>
          <cell r="Q69">
            <v>93.650338847917084</v>
          </cell>
          <cell r="R69">
            <v>94.341738090492328</v>
          </cell>
          <cell r="S69">
            <v>91.437861271676297</v>
          </cell>
          <cell r="T69">
            <v>86.00757424755831</v>
          </cell>
          <cell r="U69">
            <v>86.614261510863059</v>
          </cell>
          <cell r="V69">
            <v>97.229419972094874</v>
          </cell>
        </row>
        <row r="70">
          <cell r="A70">
            <v>2020</v>
          </cell>
          <cell r="B70">
            <v>86.181938236489231</v>
          </cell>
          <cell r="C70">
            <v>79.382110930516049</v>
          </cell>
          <cell r="D70">
            <v>80.123679398618449</v>
          </cell>
          <cell r="E70">
            <v>81.949664770418522</v>
          </cell>
          <cell r="F70">
            <v>78.926249492076394</v>
          </cell>
          <cell r="G70">
            <v>97.721962616822438</v>
          </cell>
          <cell r="H70">
            <v>85.507669646485169</v>
          </cell>
          <cell r="I70">
            <v>81.270316944331583</v>
          </cell>
          <cell r="J70">
            <v>99.879368143031286</v>
          </cell>
          <cell r="K70">
            <v>100</v>
          </cell>
          <cell r="L70">
            <v>104.45575985371801</v>
          </cell>
          <cell r="M70">
            <v>104.92558919138561</v>
          </cell>
          <cell r="N70">
            <v>94.779815115806585</v>
          </cell>
          <cell r="O70">
            <v>121.87880942706218</v>
          </cell>
          <cell r="P70">
            <v>106.44301097114995</v>
          </cell>
          <cell r="Q70">
            <v>93.63952661519707</v>
          </cell>
          <cell r="R70">
            <v>94.981714750101588</v>
          </cell>
          <cell r="S70">
            <v>92.496698496546117</v>
          </cell>
          <cell r="T70">
            <v>85.301960585128001</v>
          </cell>
          <cell r="U70">
            <v>88.251726940268185</v>
          </cell>
          <cell r="V70">
            <v>97.414668833807397</v>
          </cell>
        </row>
        <row r="71">
          <cell r="A71">
            <v>2021</v>
          </cell>
          <cell r="B71">
            <v>85.748193029746417</v>
          </cell>
          <cell r="C71">
            <v>78.943727487416808</v>
          </cell>
          <cell r="D71">
            <v>79.25502731327974</v>
          </cell>
          <cell r="E71">
            <v>81.027408697311614</v>
          </cell>
          <cell r="F71">
            <v>78.022947925860535</v>
          </cell>
          <cell r="G71">
            <v>97.905584313351298</v>
          </cell>
          <cell r="H71">
            <v>85.037332124710758</v>
          </cell>
          <cell r="I71">
            <v>80.531237327353836</v>
          </cell>
          <cell r="J71">
            <v>99.889077073543092</v>
          </cell>
          <cell r="K71">
            <v>100</v>
          </cell>
          <cell r="L71">
            <v>105.4769685837647</v>
          </cell>
          <cell r="M71">
            <v>104.77087855728632</v>
          </cell>
          <cell r="N71">
            <v>97.650342310536487</v>
          </cell>
          <cell r="O71">
            <v>126.7109563226068</v>
          </cell>
          <cell r="P71">
            <v>106.29278881706065</v>
          </cell>
          <cell r="Q71">
            <v>91.868037499105455</v>
          </cell>
          <cell r="R71">
            <v>93.463896376517738</v>
          </cell>
          <cell r="S71">
            <v>98.462584384914493</v>
          </cell>
          <cell r="T71">
            <v>84.127287039908396</v>
          </cell>
          <cell r="U71">
            <v>87.206889148636719</v>
          </cell>
          <cell r="V71">
            <v>97.32950072755898</v>
          </cell>
        </row>
        <row r="72">
          <cell r="A72">
            <v>2022</v>
          </cell>
          <cell r="B72">
            <v>88.291018045011143</v>
          </cell>
          <cell r="C72">
            <v>82.321070535493021</v>
          </cell>
          <cell r="D72">
            <v>80.178647863209349</v>
          </cell>
          <cell r="E72">
            <v>83.866498456824885</v>
          </cell>
          <cell r="F72">
            <v>78.445110275068146</v>
          </cell>
          <cell r="G72">
            <v>96.387618554146286</v>
          </cell>
          <cell r="H72">
            <v>86.034828448489492</v>
          </cell>
          <cell r="I72">
            <v>82.312059293969227</v>
          </cell>
          <cell r="J72">
            <v>99.802879091666853</v>
          </cell>
          <cell r="K72">
            <v>100</v>
          </cell>
          <cell r="L72">
            <v>105.42138818175675</v>
          </cell>
          <cell r="M72">
            <v>104.6216404965194</v>
          </cell>
          <cell r="N72">
            <v>99.317398454572086</v>
          </cell>
          <cell r="O72">
            <v>132.42807902858817</v>
          </cell>
          <cell r="P72">
            <v>104.83791029309064</v>
          </cell>
          <cell r="Q72">
            <v>91.76935727319831</v>
          </cell>
          <cell r="R72">
            <v>93.005023767149524</v>
          </cell>
          <cell r="S72">
            <v>96.926040235193398</v>
          </cell>
          <cell r="T72">
            <v>87.388767487440575</v>
          </cell>
          <cell r="U72">
            <v>90.158597850818893</v>
          </cell>
          <cell r="V72">
            <v>97.50726531347857</v>
          </cell>
        </row>
        <row r="73">
          <cell r="A73">
            <v>2023</v>
          </cell>
          <cell r="B73">
            <v>90.445483368262671</v>
          </cell>
          <cell r="C73">
            <v>83.408028373367728</v>
          </cell>
          <cell r="D73">
            <v>81.819549680262242</v>
          </cell>
          <cell r="E73">
            <v>84.958890859261643</v>
          </cell>
          <cell r="F73">
            <v>80.429899510989316</v>
          </cell>
          <cell r="G73">
            <v>97.101402547154606</v>
          </cell>
          <cell r="H73">
            <v>87.467354505884259</v>
          </cell>
          <cell r="I73">
            <v>83.950776505991726</v>
          </cell>
          <cell r="J73">
            <v>99.840937180933949</v>
          </cell>
          <cell r="K73">
            <v>100</v>
          </cell>
          <cell r="L73">
            <v>105.7004675157182</v>
          </cell>
          <cell r="M73">
            <v>105.74775646192703</v>
          </cell>
          <cell r="N73">
            <v>97.569993014132947</v>
          </cell>
          <cell r="O73">
            <v>122.34725133000161</v>
          </cell>
          <cell r="P73">
            <v>105.62523510129506</v>
          </cell>
          <cell r="Q73">
            <v>93.562254822935145</v>
          </cell>
          <cell r="R73">
            <v>93.083991616959537</v>
          </cell>
          <cell r="S73">
            <v>94.016873555806342</v>
          </cell>
          <cell r="T73">
            <v>85.860605083561708</v>
          </cell>
          <cell r="U73">
            <v>89.054758450212262</v>
          </cell>
          <cell r="V73">
            <v>97.767746789188024</v>
          </cell>
        </row>
        <row r="74">
          <cell r="A74">
            <v>2024</v>
          </cell>
          <cell r="B74">
            <v>89.203284044736733</v>
          </cell>
          <cell r="C74">
            <v>84.723327608595483</v>
          </cell>
          <cell r="D74">
            <v>81.999539228417035</v>
          </cell>
          <cell r="E74">
            <v>84.081389016880991</v>
          </cell>
          <cell r="F74">
            <v>80.411971683491814</v>
          </cell>
          <cell r="G74">
            <v>98.687848196707577</v>
          </cell>
          <cell r="H74">
            <v>87.801072341138521</v>
          </cell>
          <cell r="I74">
            <v>83.798642818246549</v>
          </cell>
          <cell r="J74">
            <v>99.928789846269851</v>
          </cell>
          <cell r="K74">
            <v>100</v>
          </cell>
          <cell r="L74">
            <v>105.83504377330037</v>
          </cell>
          <cell r="M74">
            <v>105.01403258911741</v>
          </cell>
          <cell r="N74">
            <v>97.530683198592556</v>
          </cell>
          <cell r="O74">
            <v>124.43241318644493</v>
          </cell>
          <cell r="P74">
            <v>106.42252754157415</v>
          </cell>
          <cell r="Q74">
            <v>94.074896326393826</v>
          </cell>
          <cell r="R74">
            <v>92.784735894106305</v>
          </cell>
          <cell r="S74">
            <v>93.514639969840403</v>
          </cell>
          <cell r="T74">
            <v>85.365266200309975</v>
          </cell>
          <cell r="U74">
            <v>89.607506387969664</v>
          </cell>
          <cell r="V74">
            <v>97.83646797637499</v>
          </cell>
        </row>
        <row r="141">
          <cell r="A141">
            <v>2019</v>
          </cell>
          <cell r="B141">
            <v>1.0417595055561435</v>
          </cell>
          <cell r="C141">
            <v>3.0467837829306177</v>
          </cell>
          <cell r="D141">
            <v>1.0611633299634633</v>
          </cell>
          <cell r="E141">
            <v>2.1483253559702291</v>
          </cell>
          <cell r="F141">
            <v>0.35650232206168653</v>
          </cell>
          <cell r="G141">
            <v>0.34104602167268183</v>
          </cell>
          <cell r="H141">
            <v>1.1468597341361573</v>
          </cell>
          <cell r="I141">
            <v>1.3661285517438557</v>
          </cell>
          <cell r="J141">
            <v>-0.10857469092483996</v>
          </cell>
          <cell r="K141">
            <v>-0.12888700194197611</v>
          </cell>
          <cell r="L141">
            <v>-0.82951323074493644</v>
          </cell>
          <cell r="M141">
            <v>0.41100954144484092</v>
          </cell>
          <cell r="N141">
            <v>-2.5502077689878035</v>
          </cell>
          <cell r="O141">
            <v>1.4792254147893686</v>
          </cell>
          <cell r="P141">
            <v>7.0670625032647649E-2</v>
          </cell>
          <cell r="Q141">
            <v>0.34162641729163568</v>
          </cell>
          <cell r="R141">
            <v>-0.76119583250064693</v>
          </cell>
          <cell r="S141">
            <v>0.24981868863265788</v>
          </cell>
          <cell r="T141">
            <v>-1.3401882360636534</v>
          </cell>
          <cell r="U141">
            <v>1.2305123343163729</v>
          </cell>
          <cell r="V141">
            <v>6.7004102552743916E-2</v>
          </cell>
        </row>
        <row r="142">
          <cell r="A142">
            <v>2020</v>
          </cell>
          <cell r="B142">
            <v>-2.5113755290781086</v>
          </cell>
          <cell r="C142">
            <v>-3.0667602848485842</v>
          </cell>
          <cell r="D142">
            <v>-3.4725822819250993</v>
          </cell>
          <cell r="E142">
            <v>-2.222549352464597</v>
          </cell>
          <cell r="F142">
            <v>-1.8884137186474703</v>
          </cell>
          <cell r="G142">
            <v>-2.0920207875970505</v>
          </cell>
          <cell r="H142">
            <v>-2.5378995130646302</v>
          </cell>
          <cell r="I142">
            <v>-2.7516413856920252</v>
          </cell>
          <cell r="J142">
            <v>-3.4895007251140981</v>
          </cell>
          <cell r="K142">
            <v>-3.5635699867449375</v>
          </cell>
          <cell r="L142">
            <v>-4.2872308318673902</v>
          </cell>
          <cell r="M142">
            <v>-3.4935598863990265</v>
          </cell>
          <cell r="N142">
            <v>-3.8607944785173203</v>
          </cell>
          <cell r="O142">
            <v>-5.3977001856821403</v>
          </cell>
          <cell r="P142">
            <v>-4.3180564339798053</v>
          </cell>
          <cell r="Q142">
            <v>-3.4927613309179435</v>
          </cell>
          <cell r="R142">
            <v>-2.8907168809404311</v>
          </cell>
          <cell r="S142">
            <v>-2.4783297055966926</v>
          </cell>
          <cell r="T142">
            <v>-4.4127402093111954</v>
          </cell>
          <cell r="U142">
            <v>-1.9088701600105509</v>
          </cell>
          <cell r="V142">
            <v>-3.4019676667908811</v>
          </cell>
        </row>
        <row r="143">
          <cell r="A143">
            <v>2021</v>
          </cell>
          <cell r="B143">
            <v>1.3834614955488007</v>
          </cell>
          <cell r="C143">
            <v>1.335815942622915</v>
          </cell>
          <cell r="D143">
            <v>2.7584952403112482</v>
          </cell>
          <cell r="E143">
            <v>1.4869807402885868</v>
          </cell>
          <cell r="F143">
            <v>3.142352859658601</v>
          </cell>
          <cell r="G143">
            <v>4.3310818886804725</v>
          </cell>
          <cell r="H143">
            <v>2.8402418607680318</v>
          </cell>
          <cell r="I143">
            <v>2.163989109859358</v>
          </cell>
          <cell r="J143">
            <v>3.6226383722334674</v>
          </cell>
          <cell r="K143">
            <v>3.5845695127363086</v>
          </cell>
          <cell r="L143">
            <v>5.6293575049192413</v>
          </cell>
          <cell r="M143">
            <v>4.2187028315377404</v>
          </cell>
          <cell r="N143">
            <v>5.8013994571171565</v>
          </cell>
          <cell r="O143">
            <v>0.33284169869476443</v>
          </cell>
          <cell r="P143">
            <v>4.1592378409386725</v>
          </cell>
          <cell r="Q143">
            <v>1.5777775984777662</v>
          </cell>
          <cell r="R143">
            <v>1.8318950113733479</v>
          </cell>
          <cell r="S143">
            <v>10.987722730394324</v>
          </cell>
          <cell r="T143">
            <v>2.1584910992327622</v>
          </cell>
          <cell r="U143">
            <v>-0.86328701616550063</v>
          </cell>
          <cell r="V143">
            <v>3.4698071160633219</v>
          </cell>
        </row>
        <row r="144">
          <cell r="A144">
            <v>2022</v>
          </cell>
          <cell r="B144">
            <v>-0.54165563493371849</v>
          </cell>
          <cell r="C144">
            <v>0.95012674257250751</v>
          </cell>
          <cell r="D144">
            <v>1.0907592466620173</v>
          </cell>
          <cell r="E144">
            <v>-0.46498787216387427</v>
          </cell>
          <cell r="F144">
            <v>0.39840154309884213</v>
          </cell>
          <cell r="G144">
            <v>0.99153452672051401</v>
          </cell>
          <cell r="H144">
            <v>0.66726262641726919</v>
          </cell>
          <cell r="I144">
            <v>0.37309730828624765</v>
          </cell>
          <cell r="J144">
            <v>-7.8788967337473537E-2</v>
          </cell>
          <cell r="K144">
            <v>-0.13679284813210302</v>
          </cell>
          <cell r="L144">
            <v>0.8544970243924439</v>
          </cell>
          <cell r="M144">
            <v>0.50454059551623232</v>
          </cell>
          <cell r="N144">
            <v>2.1528412052304304</v>
          </cell>
          <cell r="O144">
            <v>0.89025870801420126</v>
          </cell>
          <cell r="P144">
            <v>0.23191989887610021</v>
          </cell>
          <cell r="Q144">
            <v>-1.6708344595574971</v>
          </cell>
          <cell r="R144">
            <v>-1.2202292838177584</v>
          </cell>
          <cell r="S144">
            <v>-1.3216198710769191</v>
          </cell>
          <cell r="T144">
            <v>3.6580898415163006</v>
          </cell>
          <cell r="U144">
            <v>-5.8547944629481208E-3</v>
          </cell>
          <cell r="V144">
            <v>-1.0717346614086409E-2</v>
          </cell>
        </row>
        <row r="145">
          <cell r="A145">
            <v>2023</v>
          </cell>
          <cell r="B145">
            <v>-1.7039552657022341</v>
          </cell>
          <cell r="C145">
            <v>5.617766897434251E-2</v>
          </cell>
          <cell r="D145">
            <v>-0.18070202785752087</v>
          </cell>
          <cell r="E145">
            <v>-2.1081393414362424</v>
          </cell>
          <cell r="F145">
            <v>0.44126891448117078</v>
          </cell>
          <cell r="G145">
            <v>-0.1244560265298702</v>
          </cell>
          <cell r="H145">
            <v>-0.46927294493849558</v>
          </cell>
          <cell r="I145">
            <v>-0.684342820514658</v>
          </cell>
          <cell r="J145">
            <v>-1.0484235398066915</v>
          </cell>
          <cell r="K145">
            <v>-1.0984539395947621</v>
          </cell>
          <cell r="L145">
            <v>-0.76860320216444222</v>
          </cell>
          <cell r="M145">
            <v>0.12538110915608058</v>
          </cell>
          <cell r="N145">
            <v>-2.0407076933030197</v>
          </cell>
          <cell r="O145">
            <v>-4.0338950938804174</v>
          </cell>
          <cell r="P145">
            <v>-0.56364410663346121</v>
          </cell>
          <cell r="Q145">
            <v>0.66273091499384407</v>
          </cell>
          <cell r="R145">
            <v>-1.8864478569636134</v>
          </cell>
          <cell r="S145">
            <v>-4.746337943077819</v>
          </cell>
          <cell r="T145">
            <v>-4.1466216383967662</v>
          </cell>
          <cell r="U145">
            <v>-1.5301886482347413</v>
          </cell>
          <cell r="V145">
            <v>-0.99475275349172421</v>
          </cell>
        </row>
        <row r="146">
          <cell r="A146">
            <v>2024</v>
          </cell>
          <cell r="B146">
            <v>-0.61526092783277875</v>
          </cell>
          <cell r="C146">
            <v>2.0686098479740309</v>
          </cell>
          <cell r="D146">
            <v>-0.11649718112641949</v>
          </cell>
          <cell r="E146">
            <v>-0.44590317900984644</v>
          </cell>
          <cell r="F146">
            <v>-0.52291071480024698</v>
          </cell>
          <cell r="G146">
            <v>0.48816793036809258</v>
          </cell>
          <cell r="H146">
            <v>0.12544950422750389</v>
          </cell>
          <cell r="I146">
            <v>-5.884297464649535E-2</v>
          </cell>
          <cell r="J146">
            <v>-0.44048305329823734</v>
          </cell>
          <cell r="K146">
            <v>-0.49265524234456848</v>
          </cell>
          <cell r="L146">
            <v>-0.59009679420977079</v>
          </cell>
          <cell r="M146">
            <v>-1.3436638315032639</v>
          </cell>
          <cell r="N146">
            <v>-0.98854633967803807</v>
          </cell>
          <cell r="O146">
            <v>0.85260819235968199</v>
          </cell>
          <cell r="P146">
            <v>0.14529210253213876</v>
          </cell>
          <cell r="Q146">
            <v>0.30595080456619428</v>
          </cell>
          <cell r="R146">
            <v>-0.58015009205685431</v>
          </cell>
          <cell r="S146">
            <v>-0.93229573523238685</v>
          </cell>
          <cell r="T146">
            <v>-1.0681168465826971</v>
          </cell>
          <cell r="U146">
            <v>0.68522296181288311</v>
          </cell>
          <cell r="V146">
            <v>-0.39223252613066961</v>
          </cell>
        </row>
      </sheetData>
      <sheetData sheetId="10" refreshError="1"/>
      <sheetData sheetId="11">
        <row r="22">
          <cell r="A22">
            <v>2019</v>
          </cell>
          <cell r="B22">
            <v>47.66</v>
          </cell>
          <cell r="C22">
            <v>44.35</v>
          </cell>
          <cell r="D22">
            <v>45.46</v>
          </cell>
          <cell r="E22">
            <v>45.22</v>
          </cell>
          <cell r="F22">
            <v>43.79</v>
          </cell>
          <cell r="G22">
            <v>54.95</v>
          </cell>
          <cell r="H22">
            <v>47.83</v>
          </cell>
          <cell r="I22">
            <v>45.41</v>
          </cell>
          <cell r="J22">
            <v>58.72</v>
          </cell>
          <cell r="K22">
            <v>58.93</v>
          </cell>
          <cell r="L22">
            <v>61.8</v>
          </cell>
          <cell r="M22">
            <v>61.21</v>
          </cell>
          <cell r="N22">
            <v>56.31</v>
          </cell>
          <cell r="O22">
            <v>70.53</v>
          </cell>
          <cell r="P22">
            <v>62.37</v>
          </cell>
          <cell r="Q22">
            <v>55.46</v>
          </cell>
          <cell r="R22">
            <v>56.38</v>
          </cell>
          <cell r="S22">
            <v>54.77</v>
          </cell>
          <cell r="T22">
            <v>51.83</v>
          </cell>
          <cell r="U22">
            <v>50.69</v>
          </cell>
          <cell r="V22">
            <v>56.88</v>
          </cell>
        </row>
        <row r="23">
          <cell r="A23">
            <v>2020</v>
          </cell>
          <cell r="B23">
            <v>49.26</v>
          </cell>
          <cell r="C23">
            <v>45.51</v>
          </cell>
          <cell r="D23">
            <v>46.59</v>
          </cell>
          <cell r="E23">
            <v>46.77</v>
          </cell>
          <cell r="F23">
            <v>45.45</v>
          </cell>
          <cell r="G23">
            <v>57.86</v>
          </cell>
          <cell r="H23">
            <v>49.58</v>
          </cell>
          <cell r="I23">
            <v>46.79</v>
          </cell>
          <cell r="J23">
            <v>60.26</v>
          </cell>
          <cell r="K23">
            <v>60.4</v>
          </cell>
          <cell r="L23">
            <v>63.5</v>
          </cell>
          <cell r="M23">
            <v>62.79</v>
          </cell>
          <cell r="N23">
            <v>57.56</v>
          </cell>
          <cell r="O23">
            <v>71.05</v>
          </cell>
          <cell r="P23">
            <v>63.86</v>
          </cell>
          <cell r="Q23">
            <v>56.71</v>
          </cell>
          <cell r="R23">
            <v>57.78</v>
          </cell>
          <cell r="S23">
            <v>56.56</v>
          </cell>
          <cell r="T23">
            <v>52.65</v>
          </cell>
          <cell r="U23">
            <v>52.6</v>
          </cell>
          <cell r="V23">
            <v>58.4</v>
          </cell>
        </row>
        <row r="24">
          <cell r="A24">
            <v>2021</v>
          </cell>
          <cell r="B24">
            <v>51.35</v>
          </cell>
          <cell r="C24">
            <v>47.53</v>
          </cell>
          <cell r="D24">
            <v>48.25</v>
          </cell>
          <cell r="E24">
            <v>48.37</v>
          </cell>
          <cell r="F24">
            <v>47.03</v>
          </cell>
          <cell r="G24">
            <v>60.26</v>
          </cell>
          <cell r="H24">
            <v>51.55</v>
          </cell>
          <cell r="I24">
            <v>48.56</v>
          </cell>
          <cell r="J24">
            <v>62.76</v>
          </cell>
          <cell r="K24">
            <v>62.9</v>
          </cell>
          <cell r="L24">
            <v>66.61</v>
          </cell>
          <cell r="M24">
            <v>65.34</v>
          </cell>
          <cell r="N24">
            <v>61.76</v>
          </cell>
          <cell r="O24">
            <v>76.27</v>
          </cell>
          <cell r="P24">
            <v>66.349999999999994</v>
          </cell>
          <cell r="Q24">
            <v>57.98</v>
          </cell>
          <cell r="R24">
            <v>59.29</v>
          </cell>
          <cell r="S24">
            <v>62.98</v>
          </cell>
          <cell r="T24">
            <v>53.99</v>
          </cell>
          <cell r="U24">
            <v>54.24</v>
          </cell>
          <cell r="V24">
            <v>60.81</v>
          </cell>
        </row>
        <row r="25">
          <cell r="A25">
            <v>2022</v>
          </cell>
          <cell r="B25">
            <v>57.01</v>
          </cell>
          <cell r="C25">
            <v>52.78</v>
          </cell>
          <cell r="D25">
            <v>52.42</v>
          </cell>
          <cell r="E25">
            <v>54.21</v>
          </cell>
          <cell r="F25">
            <v>50.75</v>
          </cell>
          <cell r="G25">
            <v>63.11</v>
          </cell>
          <cell r="H25">
            <v>55.92</v>
          </cell>
          <cell r="I25">
            <v>53.36</v>
          </cell>
          <cell r="J25">
            <v>66.33</v>
          </cell>
          <cell r="K25">
            <v>66.52</v>
          </cell>
          <cell r="L25">
            <v>70.12</v>
          </cell>
          <cell r="M25">
            <v>69.61</v>
          </cell>
          <cell r="N25">
            <v>65.900000000000006</v>
          </cell>
          <cell r="O25">
            <v>84.49</v>
          </cell>
          <cell r="P25">
            <v>68.59</v>
          </cell>
          <cell r="Q25">
            <v>61.29</v>
          </cell>
          <cell r="R25">
            <v>62.34</v>
          </cell>
          <cell r="S25">
            <v>65.319999999999993</v>
          </cell>
          <cell r="T25">
            <v>59.39</v>
          </cell>
          <cell r="U25">
            <v>59.58</v>
          </cell>
          <cell r="V25">
            <v>64.59</v>
          </cell>
        </row>
        <row r="26">
          <cell r="A26">
            <v>2023</v>
          </cell>
          <cell r="B26">
            <v>61.46</v>
          </cell>
          <cell r="C26">
            <v>56.53</v>
          </cell>
          <cell r="D26">
            <v>56.01</v>
          </cell>
          <cell r="E26">
            <v>57.74</v>
          </cell>
          <cell r="F26">
            <v>54.64</v>
          </cell>
          <cell r="G26">
            <v>67.13</v>
          </cell>
          <cell r="H26">
            <v>59.8</v>
          </cell>
          <cell r="I26">
            <v>57.17</v>
          </cell>
          <cell r="J26">
            <v>69.81</v>
          </cell>
          <cell r="K26">
            <v>69.97</v>
          </cell>
          <cell r="L26">
            <v>73.86</v>
          </cell>
          <cell r="M26">
            <v>74.010000000000005</v>
          </cell>
          <cell r="N26">
            <v>67.81</v>
          </cell>
          <cell r="O26">
            <v>82.51</v>
          </cell>
          <cell r="P26">
            <v>72.72</v>
          </cell>
          <cell r="Q26">
            <v>65.66</v>
          </cell>
          <cell r="R26">
            <v>65.67</v>
          </cell>
          <cell r="S26">
            <v>66.680000000000007</v>
          </cell>
          <cell r="T26">
            <v>61.17</v>
          </cell>
          <cell r="U26">
            <v>61.94</v>
          </cell>
          <cell r="V26">
            <v>68.13</v>
          </cell>
        </row>
        <row r="27">
          <cell r="A27">
            <v>2024</v>
          </cell>
          <cell r="B27">
            <v>61.9</v>
          </cell>
          <cell r="C27">
            <v>59.46</v>
          </cell>
          <cell r="D27">
            <v>57.83</v>
          </cell>
          <cell r="E27">
            <v>59.2</v>
          </cell>
          <cell r="F27">
            <v>57.71</v>
          </cell>
          <cell r="G27">
            <v>69.45</v>
          </cell>
          <cell r="H27">
            <v>61.84</v>
          </cell>
          <cell r="I27">
            <v>59.04</v>
          </cell>
          <cell r="J27">
            <v>71.84</v>
          </cell>
          <cell r="K27">
            <v>71.98</v>
          </cell>
          <cell r="L27">
            <v>76.099999999999994</v>
          </cell>
          <cell r="M27">
            <v>75.319999999999993</v>
          </cell>
          <cell r="N27">
            <v>70.06</v>
          </cell>
          <cell r="O27">
            <v>86.93</v>
          </cell>
          <cell r="P27">
            <v>75.900000000000006</v>
          </cell>
          <cell r="Q27">
            <v>67.98</v>
          </cell>
          <cell r="R27">
            <v>67.180000000000007</v>
          </cell>
          <cell r="S27">
            <v>68.61</v>
          </cell>
          <cell r="T27">
            <v>61.91</v>
          </cell>
          <cell r="U27">
            <v>64.25</v>
          </cell>
          <cell r="V27">
            <v>70.150000000000006</v>
          </cell>
        </row>
        <row r="51">
          <cell r="A51">
            <v>2019</v>
          </cell>
          <cell r="B51">
            <v>80.875615136602747</v>
          </cell>
          <cell r="C51">
            <v>75.258781605294416</v>
          </cell>
          <cell r="D51">
            <v>77.142372306125921</v>
          </cell>
          <cell r="E51">
            <v>76.735109451892072</v>
          </cell>
          <cell r="F51">
            <v>74.308501612082139</v>
          </cell>
          <cell r="G51">
            <v>93.246224333955539</v>
          </cell>
          <cell r="H51">
            <v>81.164092991685038</v>
          </cell>
          <cell r="I51">
            <v>77.057525878160533</v>
          </cell>
          <cell r="J51">
            <v>99.643645002545384</v>
          </cell>
          <cell r="K51">
            <v>100</v>
          </cell>
          <cell r="L51">
            <v>104.87018496521297</v>
          </cell>
          <cell r="M51">
            <v>103.86899711522146</v>
          </cell>
          <cell r="N51">
            <v>95.554047174613956</v>
          </cell>
          <cell r="O51">
            <v>119.68437128796879</v>
          </cell>
          <cell r="P51">
            <v>105.83743424401833</v>
          </cell>
          <cell r="Q51">
            <v>94.111657899202456</v>
          </cell>
          <cell r="R51">
            <v>95.672832173765485</v>
          </cell>
          <cell r="S51">
            <v>92.940777193280169</v>
          </cell>
          <cell r="T51">
            <v>87.951807228915655</v>
          </cell>
          <cell r="U51">
            <v>86.017308671304932</v>
          </cell>
          <cell r="V51">
            <v>96.521296453419311</v>
          </cell>
        </row>
        <row r="52">
          <cell r="A52">
            <v>2020</v>
          </cell>
          <cell r="B52">
            <v>81.556291390728475</v>
          </cell>
          <cell r="C52">
            <v>75.347682119205288</v>
          </cell>
          <cell r="D52">
            <v>77.135761589403984</v>
          </cell>
          <cell r="E52">
            <v>77.433774834437102</v>
          </cell>
          <cell r="F52">
            <v>75.248344370860934</v>
          </cell>
          <cell r="G52">
            <v>95.794701986754973</v>
          </cell>
          <cell r="H52">
            <v>82.086092715231786</v>
          </cell>
          <cell r="I52">
            <v>77.466887417218544</v>
          </cell>
          <cell r="J52">
            <v>99.768211920529808</v>
          </cell>
          <cell r="K52">
            <v>100</v>
          </cell>
          <cell r="L52">
            <v>105.13245033112584</v>
          </cell>
          <cell r="M52">
            <v>103.95695364238411</v>
          </cell>
          <cell r="N52">
            <v>95.298013245033118</v>
          </cell>
          <cell r="O52">
            <v>117.63245033112581</v>
          </cell>
          <cell r="P52">
            <v>105.72847682119206</v>
          </cell>
          <cell r="Q52">
            <v>93.890728476821195</v>
          </cell>
          <cell r="R52">
            <v>95.662251655629134</v>
          </cell>
          <cell r="S52">
            <v>93.642384105960275</v>
          </cell>
          <cell r="T52">
            <v>87.168874172185426</v>
          </cell>
          <cell r="U52">
            <v>87.086092715231786</v>
          </cell>
          <cell r="V52">
            <v>96.688741721854313</v>
          </cell>
        </row>
        <row r="53">
          <cell r="A53">
            <v>2021</v>
          </cell>
          <cell r="B53">
            <v>81.637519872813996</v>
          </cell>
          <cell r="C53">
            <v>75.5643879173291</v>
          </cell>
          <cell r="D53">
            <v>76.709062003179653</v>
          </cell>
          <cell r="E53">
            <v>76.899841017488072</v>
          </cell>
          <cell r="F53">
            <v>74.769475357710661</v>
          </cell>
          <cell r="G53">
            <v>95.802861685214623</v>
          </cell>
          <cell r="H53">
            <v>81.955484896661375</v>
          </cell>
          <cell r="I53">
            <v>77.201907790143082</v>
          </cell>
          <cell r="J53">
            <v>99.777424483306831</v>
          </cell>
          <cell r="K53">
            <v>100</v>
          </cell>
          <cell r="L53">
            <v>105.89825119236885</v>
          </cell>
          <cell r="M53">
            <v>103.87917329093801</v>
          </cell>
          <cell r="N53">
            <v>98.187599364069953</v>
          </cell>
          <cell r="O53">
            <v>121.25596184419713</v>
          </cell>
          <cell r="P53">
            <v>105.48489666136724</v>
          </cell>
          <cell r="Q53">
            <v>92.17806041335453</v>
          </cell>
          <cell r="R53">
            <v>94.26073131955485</v>
          </cell>
          <cell r="S53">
            <v>100.12718600953893</v>
          </cell>
          <cell r="T53">
            <v>85.834658187599359</v>
          </cell>
          <cell r="U53">
            <v>86.232114467408593</v>
          </cell>
          <cell r="V53">
            <v>96.677265500794917</v>
          </cell>
        </row>
        <row r="54">
          <cell r="A54">
            <v>2022</v>
          </cell>
          <cell r="B54">
            <v>85.703547805171382</v>
          </cell>
          <cell r="C54">
            <v>79.344558027660867</v>
          </cell>
          <cell r="D54">
            <v>78.803367408298257</v>
          </cell>
          <cell r="E54">
            <v>81.494287432351172</v>
          </cell>
          <cell r="F54">
            <v>76.292844257366212</v>
          </cell>
          <cell r="G54">
            <v>94.873722188815407</v>
          </cell>
          <cell r="H54">
            <v>84.064942874323521</v>
          </cell>
          <cell r="I54">
            <v>80.216476247745035</v>
          </cell>
          <cell r="J54">
            <v>99.714371617558626</v>
          </cell>
          <cell r="K54">
            <v>100</v>
          </cell>
          <cell r="L54">
            <v>105.411906193626</v>
          </cell>
          <cell r="M54">
            <v>104.6452194828623</v>
          </cell>
          <cell r="N54">
            <v>99.067949488875541</v>
          </cell>
          <cell r="O54">
            <v>127.01443174984968</v>
          </cell>
          <cell r="P54">
            <v>103.11184606133494</v>
          </cell>
          <cell r="Q54">
            <v>92.137702946482264</v>
          </cell>
          <cell r="R54">
            <v>93.71617558628985</v>
          </cell>
          <cell r="S54">
            <v>98.196031268791344</v>
          </cell>
          <cell r="T54">
            <v>89.281419122068556</v>
          </cell>
          <cell r="U54">
            <v>89.567047504509929</v>
          </cell>
          <cell r="V54">
            <v>97.098616957306078</v>
          </cell>
        </row>
        <row r="55">
          <cell r="A55">
            <v>2023</v>
          </cell>
          <cell r="B55">
            <v>87.837644704873526</v>
          </cell>
          <cell r="C55">
            <v>80.791767900528797</v>
          </cell>
          <cell r="D55">
            <v>80.048592253823074</v>
          </cell>
          <cell r="E55">
            <v>82.521080463055597</v>
          </cell>
          <cell r="F55">
            <v>78.090610261540661</v>
          </cell>
          <cell r="G55">
            <v>95.941117621837918</v>
          </cell>
          <cell r="H55">
            <v>85.465199371159059</v>
          </cell>
          <cell r="I55">
            <v>81.706445619551232</v>
          </cell>
          <cell r="J55">
            <v>99.771330570244402</v>
          </cell>
          <cell r="K55">
            <v>100</v>
          </cell>
          <cell r="L55">
            <v>105.55952551093326</v>
          </cell>
          <cell r="M55">
            <v>105.77390310132915</v>
          </cell>
          <cell r="N55">
            <v>96.912962698299282</v>
          </cell>
          <cell r="O55">
            <v>117.9219665570959</v>
          </cell>
          <cell r="P55">
            <v>103.93025582392454</v>
          </cell>
          <cell r="Q55">
            <v>93.840217235958264</v>
          </cell>
          <cell r="R55">
            <v>93.854509075317992</v>
          </cell>
          <cell r="S55">
            <v>95.29798485065028</v>
          </cell>
          <cell r="T55">
            <v>87.423181363441486</v>
          </cell>
          <cell r="U55">
            <v>88.523652994140349</v>
          </cell>
          <cell r="V55">
            <v>97.370301557810492</v>
          </cell>
        </row>
        <row r="56">
          <cell r="A56">
            <v>2024</v>
          </cell>
          <cell r="B56">
            <v>85.99611003056404</v>
          </cell>
          <cell r="C56">
            <v>82.606279522089466</v>
          </cell>
          <cell r="D56">
            <v>80.341761600444556</v>
          </cell>
          <cell r="E56">
            <v>82.245068074465138</v>
          </cell>
          <cell r="F56">
            <v>80.175048624617943</v>
          </cell>
          <cell r="G56">
            <v>96.485134759655452</v>
          </cell>
          <cell r="H56">
            <v>85.912753542650734</v>
          </cell>
          <cell r="I56">
            <v>82.022784106696307</v>
          </cell>
          <cell r="J56">
            <v>99.805501528202285</v>
          </cell>
          <cell r="K56">
            <v>100</v>
          </cell>
          <cell r="L56">
            <v>105.72381217004722</v>
          </cell>
          <cell r="M56">
            <v>104.64017782717421</v>
          </cell>
          <cell r="N56">
            <v>97.332592386774095</v>
          </cell>
          <cell r="O56">
            <v>120.76965823839956</v>
          </cell>
          <cell r="P56">
            <v>105.4459572103362</v>
          </cell>
          <cell r="Q56">
            <v>94.442900805779388</v>
          </cell>
          <cell r="R56">
            <v>93.33148096693526</v>
          </cell>
          <cell r="S56">
            <v>95.318143928869119</v>
          </cell>
          <cell r="T56">
            <v>86.010002778549591</v>
          </cell>
          <cell r="U56">
            <v>89.260905807168655</v>
          </cell>
          <cell r="V56">
            <v>97.457627118644069</v>
          </cell>
        </row>
        <row r="78">
          <cell r="B78">
            <v>135.15180597683991</v>
          </cell>
          <cell r="C78">
            <v>133.3813582870101</v>
          </cell>
          <cell r="D78">
            <v>141.41019722256866</v>
          </cell>
          <cell r="E78">
            <v>133.30370119232376</v>
          </cell>
          <cell r="F78">
            <v>142.69736617629567</v>
          </cell>
          <cell r="G78">
            <v>118.98306397021932</v>
          </cell>
          <cell r="H78">
            <v>134.05672786982055</v>
          </cell>
          <cell r="I78">
            <v>137.99806335472854</v>
          </cell>
          <cell r="J78">
            <v>116.90977100657636</v>
          </cell>
          <cell r="K78">
            <v>116.83603435687627</v>
          </cell>
          <cell r="L78">
            <v>120.40628418239527</v>
          </cell>
          <cell r="M78">
            <v>124.28744280959008</v>
          </cell>
          <cell r="N78">
            <v>108.23195934540119</v>
          </cell>
          <cell r="O78">
            <v>110.78689095853302</v>
          </cell>
          <cell r="P78">
            <v>111.96322917288239</v>
          </cell>
          <cell r="Q78">
            <v>117.14536665536659</v>
          </cell>
          <cell r="R78">
            <v>112.30336530575985</v>
          </cell>
          <cell r="S78">
            <v>114.902769538616</v>
          </cell>
          <cell r="T78">
            <v>114.29511964601559</v>
          </cell>
          <cell r="U78">
            <v>114.82603561437126</v>
          </cell>
          <cell r="V78">
            <v>119.97766626107958</v>
          </cell>
        </row>
        <row r="83">
          <cell r="B83">
            <v>135.18748612501659</v>
          </cell>
          <cell r="C83">
            <v>141.76288501472675</v>
          </cell>
          <cell r="D83">
            <v>147.46638470058215</v>
          </cell>
          <cell r="E83">
            <v>135.74373231802196</v>
          </cell>
          <cell r="F83">
            <v>154.53168834196853</v>
          </cell>
          <cell r="G83">
            <v>127.25048437817522</v>
          </cell>
          <cell r="H83">
            <v>140.94783277540185</v>
          </cell>
          <cell r="I83">
            <v>143.42866783761593</v>
          </cell>
          <cell r="J83">
            <v>118.20586389084843</v>
          </cell>
          <cell r="K83">
            <v>117.7746908979034</v>
          </cell>
          <cell r="L83">
            <v>124.71251823927257</v>
          </cell>
          <cell r="M83">
            <v>128.25488812910962</v>
          </cell>
          <cell r="N83">
            <v>110.99166760668207</v>
          </cell>
          <cell r="O83">
            <v>106.62337403389608</v>
          </cell>
          <cell r="P83">
            <v>114.39569778427281</v>
          </cell>
          <cell r="Q83">
            <v>116.9560518187598</v>
          </cell>
          <cell r="R83">
            <v>108.98962006149048</v>
          </cell>
          <cell r="S83">
            <v>119.23071589748875</v>
          </cell>
          <cell r="T83">
            <v>110.99990925826306</v>
          </cell>
          <cell r="U83">
            <v>114.00507604261108</v>
          </cell>
          <cell r="V83">
            <v>121.81996898603786</v>
          </cell>
        </row>
        <row r="104">
          <cell r="A104">
            <v>2019</v>
          </cell>
          <cell r="B104">
            <v>1.7686151711178582</v>
          </cell>
          <cell r="C104">
            <v>3.9264746900263106</v>
          </cell>
          <cell r="D104">
            <v>1.7673338339294418</v>
          </cell>
          <cell r="E104">
            <v>2.8538157731344</v>
          </cell>
          <cell r="F104">
            <v>1.4453585457722795</v>
          </cell>
          <cell r="G104">
            <v>1.3259219019126505</v>
          </cell>
          <cell r="H104">
            <v>1.999161892033726</v>
          </cell>
          <cell r="I104">
            <v>2.1649984933894899</v>
          </cell>
          <cell r="J104">
            <v>0.49386492912984181</v>
          </cell>
          <cell r="K104">
            <v>0.45430355518303145</v>
          </cell>
          <cell r="L104">
            <v>-0.10287948800137769</v>
          </cell>
          <cell r="M104">
            <v>1.0408404071113182</v>
          </cell>
          <cell r="N104">
            <v>-2.506082541405803</v>
          </cell>
          <cell r="O104">
            <v>2.0665151399608135</v>
          </cell>
          <cell r="P104">
            <v>0.72822510984649114</v>
          </cell>
          <cell r="Q104">
            <v>0.93614797240013559</v>
          </cell>
          <cell r="R104">
            <v>-0.32810235328005888</v>
          </cell>
          <cell r="S104">
            <v>1.0975587296674973</v>
          </cell>
          <cell r="T104">
            <v>-1.0051768042921623</v>
          </cell>
          <cell r="U104">
            <v>1.6289390327503384</v>
          </cell>
          <cell r="V104">
            <v>0.70010328504575625</v>
          </cell>
        </row>
        <row r="105">
          <cell r="A105">
            <v>2020</v>
          </cell>
          <cell r="B105">
            <v>1.4206478577872446</v>
          </cell>
          <cell r="C105">
            <v>0.77238267042822883</v>
          </cell>
          <cell r="D105">
            <v>0.65557847676419101</v>
          </cell>
          <cell r="E105">
            <v>1.6696025688346623</v>
          </cell>
          <cell r="F105">
            <v>1.8266752546156226</v>
          </cell>
          <cell r="G105">
            <v>3.1820496154660844</v>
          </cell>
          <cell r="H105">
            <v>1.7438341227670122</v>
          </cell>
          <cell r="I105">
            <v>1.1922999433792825</v>
          </cell>
          <cell r="J105">
            <v>0.86709706716816015</v>
          </cell>
          <cell r="K105">
            <v>0.742376262524715</v>
          </cell>
          <cell r="L105">
            <v>1.0502939800395978</v>
          </cell>
          <cell r="M105">
            <v>0.90457369201966742</v>
          </cell>
          <cell r="N105">
            <v>0.28489225841039456</v>
          </cell>
          <cell r="O105">
            <v>-0.6113756062397897</v>
          </cell>
          <cell r="P105">
            <v>0.24567525312029659</v>
          </cell>
          <cell r="Q105">
            <v>0.60677875481356125</v>
          </cell>
          <cell r="R105">
            <v>0.76246448538998379</v>
          </cell>
          <cell r="S105">
            <v>1.4754281157822788</v>
          </cell>
          <cell r="T105">
            <v>-0.20813844160549877</v>
          </cell>
          <cell r="U105">
            <v>1.8232677821542325</v>
          </cell>
          <cell r="V105">
            <v>0.89839069402368921</v>
          </cell>
        </row>
        <row r="106">
          <cell r="A106">
            <v>2021</v>
          </cell>
          <cell r="B106">
            <v>-0.22849704604142573</v>
          </cell>
          <cell r="C106">
            <v>-4.04798860621014E-2</v>
          </cell>
          <cell r="D106">
            <v>1.057783231881686</v>
          </cell>
          <cell r="E106">
            <v>-0.30350201506823282</v>
          </cell>
          <cell r="F106">
            <v>1.4244298304857352</v>
          </cell>
          <cell r="G106">
            <v>1.8742579317336379</v>
          </cell>
          <cell r="H106">
            <v>0.98176184525043197</v>
          </cell>
          <cell r="I106">
            <v>0.50318405346618533</v>
          </cell>
          <cell r="J106">
            <v>1.3554384694938477</v>
          </cell>
          <cell r="K106">
            <v>1.3289691006620927</v>
          </cell>
          <cell r="L106">
            <v>3.0687096737932933</v>
          </cell>
          <cell r="M106">
            <v>2.0096519350939275</v>
          </cell>
          <cell r="N106">
            <v>3.4922516233634013</v>
          </cell>
          <cell r="O106">
            <v>-2.6918368190669923</v>
          </cell>
          <cell r="P106">
            <v>1.7957395522076638</v>
          </cell>
          <cell r="Q106">
            <v>-0.57650639447210494</v>
          </cell>
          <cell r="R106">
            <v>-0.25081436666962986</v>
          </cell>
          <cell r="S106">
            <v>9.0372745488137127</v>
          </cell>
          <cell r="T106">
            <v>-0.21919076217811551</v>
          </cell>
          <cell r="U106">
            <v>-2.8221421080047975</v>
          </cell>
          <cell r="V106">
            <v>1.2867239166660056</v>
          </cell>
        </row>
        <row r="107">
          <cell r="A107">
            <v>2022</v>
          </cell>
          <cell r="B107">
            <v>1.2808081397556919</v>
          </cell>
          <cell r="C107">
            <v>1.5227595433754146</v>
          </cell>
          <cell r="D107">
            <v>2.537328300043157</v>
          </cell>
          <cell r="E107">
            <v>1.785728231821949</v>
          </cell>
          <cell r="F107">
            <v>1.7684640717562985</v>
          </cell>
          <cell r="G107">
            <v>1.4558120464333939</v>
          </cell>
          <cell r="H107">
            <v>1.9315066812644659</v>
          </cell>
          <cell r="I107">
            <v>1.9036306780358103</v>
          </cell>
          <cell r="J107">
            <v>-0.1695546965088397</v>
          </cell>
          <cell r="K107">
            <v>-0.25729172262218469</v>
          </cell>
          <cell r="L107">
            <v>0.31053310893152286</v>
          </cell>
          <cell r="M107">
            <v>1.2613014657376027</v>
          </cell>
          <cell r="N107">
            <v>1.2212090837411864</v>
          </cell>
          <cell r="O107">
            <v>1.0025959867367362</v>
          </cell>
          <cell r="P107">
            <v>-0.78735886330288452</v>
          </cell>
          <cell r="Q107">
            <v>-1.7346714200768218</v>
          </cell>
          <cell r="R107">
            <v>-1.4414861551151432</v>
          </cell>
          <cell r="S107">
            <v>-1.8147324910900409</v>
          </cell>
          <cell r="T107">
            <v>3.665006474409239</v>
          </cell>
          <cell r="U107">
            <v>0.33453621547809576</v>
          </cell>
          <cell r="V107">
            <v>0.11907018474886399</v>
          </cell>
        </row>
        <row r="108">
          <cell r="A108">
            <v>2023</v>
          </cell>
          <cell r="B108">
            <v>-1.3008278998908196</v>
          </cell>
          <cell r="C108">
            <v>0.9087831007668683</v>
          </cell>
          <cell r="D108">
            <v>-0.28226843796905143</v>
          </cell>
          <cell r="E108">
            <v>-1.7860851662505439</v>
          </cell>
          <cell r="F108">
            <v>0.61881566611312167</v>
          </cell>
          <cell r="G108">
            <v>0.61718696972492637</v>
          </cell>
          <cell r="H108">
            <v>-9.6975468772029672E-2</v>
          </cell>
          <cell r="I108">
            <v>-0.44837777596548278</v>
          </cell>
          <cell r="J108">
            <v>-0.67106727920381104</v>
          </cell>
          <cell r="K108">
            <v>-0.74154020444832724</v>
          </cell>
          <cell r="L108">
            <v>-0.52971605775931607</v>
          </cell>
          <cell r="M108">
            <v>0.48978424593735781</v>
          </cell>
          <cell r="N108">
            <v>-2.1101084657665439</v>
          </cell>
          <cell r="O108">
            <v>-3.2150754425445172</v>
          </cell>
          <cell r="P108">
            <v>-0.1650821913013516</v>
          </cell>
          <cell r="Q108">
            <v>0.9210436527750403</v>
          </cell>
          <cell r="R108">
            <v>-1.4682361343589747</v>
          </cell>
          <cell r="S108">
            <v>-4.3503481407708193</v>
          </cell>
          <cell r="T108">
            <v>-4.1212318932122116</v>
          </cell>
          <cell r="U108">
            <v>-1.1139474847345525</v>
          </cell>
          <cell r="V108">
            <v>-0.63408700959800512</v>
          </cell>
        </row>
        <row r="109">
          <cell r="A109">
            <v>2024</v>
          </cell>
          <cell r="B109">
            <v>-1.1125731692411307</v>
          </cell>
          <cell r="D109">
            <v>0.26521765793330587</v>
          </cell>
          <cell r="E109">
            <v>0.49550537092642344</v>
          </cell>
          <cell r="F109">
            <v>2.4011967747812832</v>
          </cell>
          <cell r="G109">
            <v>-0.33180701283458802</v>
          </cell>
          <cell r="H109">
            <v>0.49204041873795745</v>
          </cell>
          <cell r="I109">
            <v>0.73901181362869295</v>
          </cell>
          <cell r="J109">
            <v>-0.26379130628396297</v>
          </cell>
          <cell r="K109">
            <v>-0.25740516840625105</v>
          </cell>
          <cell r="L109">
            <v>-0.33180845711837037</v>
          </cell>
          <cell r="M109">
            <v>-1.478926047797458</v>
          </cell>
          <cell r="N109">
            <v>-0.28002981670719862</v>
          </cell>
          <cell r="O109">
            <v>1.7976705278503147</v>
          </cell>
          <cell r="P109">
            <v>1.0856604133377914</v>
          </cell>
          <cell r="Q109">
            <v>0.64663881299922821</v>
          </cell>
          <cell r="R109">
            <v>-0.57082758577084292</v>
          </cell>
          <cell r="S109">
            <v>-0.13988686808835382</v>
          </cell>
          <cell r="T109">
            <v>-1.8708207126024803</v>
          </cell>
          <cell r="U109">
            <v>1.1309245082454567</v>
          </cell>
          <cell r="V109">
            <v>-0.13183364201422876</v>
          </cell>
        </row>
      </sheetData>
      <sheetData sheetId="12">
        <row r="10">
          <cell r="A10">
            <v>2020</v>
          </cell>
          <cell r="B10">
            <v>95.693777315311152</v>
          </cell>
          <cell r="C10">
            <v>93.190640838427669</v>
          </cell>
          <cell r="D10">
            <v>92.079171415175054</v>
          </cell>
          <cell r="E10">
            <v>90.405447846807149</v>
          </cell>
          <cell r="F10">
            <v>91.600641192764201</v>
          </cell>
          <cell r="G10">
            <v>103.9947882784485</v>
          </cell>
          <cell r="H10">
            <v>95.252765226067666</v>
          </cell>
          <cell r="I10">
            <v>92.611843549481804</v>
          </cell>
          <cell r="J10">
            <v>100.19017703864763</v>
          </cell>
          <cell r="K10">
            <v>100</v>
          </cell>
          <cell r="L10">
            <v>102.33850189477671</v>
          </cell>
          <cell r="M10">
            <v>102.91609827872237</v>
          </cell>
          <cell r="N10">
            <v>96.320507920984085</v>
          </cell>
          <cell r="O10">
            <v>110.92749206829356</v>
          </cell>
          <cell r="P10">
            <v>102.03217673088527</v>
          </cell>
          <cell r="Q10">
            <v>95.615652604860387</v>
          </cell>
          <cell r="R10">
            <v>97.168416755291574</v>
          </cell>
          <cell r="S10">
            <v>96.57553179749921</v>
          </cell>
          <cell r="T10">
            <v>95.973932258755042</v>
          </cell>
          <cell r="U10">
            <v>99.395134249980416</v>
          </cell>
          <cell r="V10">
            <v>98.449621932311416</v>
          </cell>
        </row>
        <row r="11">
          <cell r="A11">
            <v>2021</v>
          </cell>
          <cell r="B11">
            <v>96.016693329271945</v>
          </cell>
          <cell r="C11">
            <v>93.32424913939613</v>
          </cell>
          <cell r="D11">
            <v>92.211186191945345</v>
          </cell>
          <cell r="E11">
            <v>90.535062990306869</v>
          </cell>
          <cell r="F11">
            <v>91.73196989623996</v>
          </cell>
          <cell r="G11">
            <v>103.74022811238697</v>
          </cell>
          <cell r="H11">
            <v>95.32542880816294</v>
          </cell>
          <cell r="I11">
            <v>92.783359798107824</v>
          </cell>
          <cell r="J11">
            <v>100.17805837423668</v>
          </cell>
          <cell r="K11">
            <v>100</v>
          </cell>
          <cell r="L11">
            <v>102.28661079220902</v>
          </cell>
          <cell r="M11">
            <v>103.06365005977692</v>
          </cell>
          <cell r="N11">
            <v>97.019409376463273</v>
          </cell>
          <cell r="O11">
            <v>110.76360390131099</v>
          </cell>
          <cell r="P11">
            <v>101.78242067789259</v>
          </cell>
          <cell r="Q11">
            <v>95.56717034701478</v>
          </cell>
          <cell r="R11">
            <v>97.213437596981308</v>
          </cell>
          <cell r="S11">
            <v>96.526562829483737</v>
          </cell>
          <cell r="T11">
            <v>95.832137005452893</v>
          </cell>
          <cell r="U11">
            <v>99.344735592480021</v>
          </cell>
          <cell r="V11">
            <v>98.495236392147589</v>
          </cell>
        </row>
        <row r="12">
          <cell r="A12">
            <v>2022</v>
          </cell>
          <cell r="B12">
            <v>96.257981376149843</v>
          </cell>
          <cell r="C12">
            <v>93.994124750322754</v>
          </cell>
          <cell r="D12">
            <v>92.287386265225535</v>
          </cell>
          <cell r="E12">
            <v>90.93847227355792</v>
          </cell>
          <cell r="F12">
            <v>92.307181617347297</v>
          </cell>
          <cell r="G12">
            <v>104.04095386538282</v>
          </cell>
          <cell r="H12">
            <v>95.645842750545185</v>
          </cell>
          <cell r="I12">
            <v>93.109721444564045</v>
          </cell>
          <cell r="J12">
            <v>100.19237481084444</v>
          </cell>
          <cell r="K12">
            <v>100</v>
          </cell>
          <cell r="L12">
            <v>101.82598163524472</v>
          </cell>
          <cell r="M12">
            <v>103.33585144186344</v>
          </cell>
          <cell r="N12">
            <v>98.901445412691075</v>
          </cell>
          <cell r="O12">
            <v>109.96877215463439</v>
          </cell>
          <cell r="P12">
            <v>101.79933082298942</v>
          </cell>
          <cell r="Q12">
            <v>95.571215584859516</v>
          </cell>
          <cell r="R12">
            <v>97.476433577887349</v>
          </cell>
          <cell r="S12">
            <v>96.355138406880641</v>
          </cell>
          <cell r="T12">
            <v>95.231660884307246</v>
          </cell>
          <cell r="U12">
            <v>98.807037416827271</v>
          </cell>
          <cell r="V12">
            <v>98.582783958911506</v>
          </cell>
        </row>
        <row r="13">
          <cell r="A13">
            <v>2023</v>
          </cell>
          <cell r="B13">
            <v>96.820402939797177</v>
          </cell>
          <cell r="C13">
            <v>94.447741812590053</v>
          </cell>
          <cell r="D13">
            <v>92.847165965176487</v>
          </cell>
          <cell r="E13">
            <v>91.004317479265836</v>
          </cell>
          <cell r="F13">
            <v>92.60046914302562</v>
          </cell>
          <cell r="G13">
            <v>104.32669971466422</v>
          </cell>
          <cell r="H13">
            <v>96.033197760508543</v>
          </cell>
          <cell r="I13">
            <v>93.527772076510658</v>
          </cell>
          <cell r="J13">
            <v>100.20597810985166</v>
          </cell>
          <cell r="K13">
            <v>100</v>
          </cell>
          <cell r="L13">
            <v>102.22601192925626</v>
          </cell>
          <cell r="M13">
            <v>103.33288565630249</v>
          </cell>
          <cell r="N13">
            <v>97.371853574778285</v>
          </cell>
          <cell r="O13">
            <v>109.66323575560664</v>
          </cell>
          <cell r="P13">
            <v>101.74490316118954</v>
          </cell>
          <cell r="Q13">
            <v>95.756713578824076</v>
          </cell>
          <cell r="R13">
            <v>97.228382246594734</v>
          </cell>
          <cell r="S13">
            <v>96.303621517295099</v>
          </cell>
          <cell r="T13">
            <v>95.127187385307906</v>
          </cell>
          <cell r="U13">
            <v>98.944691029584035</v>
          </cell>
          <cell r="V13">
            <v>98.594863837562215</v>
          </cell>
        </row>
        <row r="14">
          <cell r="B14">
            <v>97.581914929442107</v>
          </cell>
          <cell r="C14">
            <v>94.697558915437412</v>
          </cell>
          <cell r="D14">
            <v>93.99452936540952</v>
          </cell>
          <cell r="E14">
            <v>91.264521449128324</v>
          </cell>
          <cell r="F14">
            <v>92.852000480668011</v>
          </cell>
          <cell r="G14">
            <v>103.96992435311401</v>
          </cell>
          <cell r="H14">
            <v>96.449875764779733</v>
          </cell>
          <cell r="I14">
            <v>94.178106495022234</v>
          </cell>
          <cell r="J14">
            <v>100.18899335947378</v>
          </cell>
          <cell r="K14">
            <v>100</v>
          </cell>
          <cell r="L14">
            <v>102.60709634086069</v>
          </cell>
          <cell r="M14">
            <v>103.55679476409492</v>
          </cell>
          <cell r="N14">
            <v>95.742278436476056</v>
          </cell>
          <cell r="O14">
            <v>108.80454934423163</v>
          </cell>
          <cell r="P14">
            <v>101.24607700029354</v>
          </cell>
          <cell r="Q14">
            <v>95.837602318772795</v>
          </cell>
          <cell r="R14">
            <v>96.957939825212492</v>
          </cell>
          <cell r="S14">
            <v>96.560536860238102</v>
          </cell>
          <cell r="T14">
            <v>95.422292044486426</v>
          </cell>
          <cell r="U14">
            <v>99.237257245739713</v>
          </cell>
          <cell r="V14">
            <v>98.58169429201908</v>
          </cell>
        </row>
        <row r="17">
          <cell r="A17">
            <v>2020</v>
          </cell>
          <cell r="B17">
            <v>0.50251256281406143</v>
          </cell>
          <cell r="C17">
            <v>0.60362173038228661</v>
          </cell>
          <cell r="D17">
            <v>0.90817356205852207</v>
          </cell>
          <cell r="E17">
            <v>0.50251256281406143</v>
          </cell>
          <cell r="F17">
            <v>1.214574898785429</v>
          </cell>
          <cell r="G17">
            <v>0.40160642570282334</v>
          </cell>
          <cell r="H17">
            <v>0.68341477732610934</v>
          </cell>
          <cell r="I17">
            <v>0.76648493194946488</v>
          </cell>
          <cell r="J17">
            <v>0.48307010335280215</v>
          </cell>
          <cell r="K17">
            <v>0.48706746981956506</v>
          </cell>
          <cell r="L17">
            <v>0.60362173038228661</v>
          </cell>
          <cell r="M17">
            <v>0.50251256281406143</v>
          </cell>
          <cell r="N17">
            <v>0.70493454179253945</v>
          </cell>
          <cell r="O17">
            <v>0.20040080160322304</v>
          </cell>
          <cell r="P17">
            <v>0.20040080160322304</v>
          </cell>
          <cell r="Q17">
            <v>0.40160642570282334</v>
          </cell>
          <cell r="R17">
            <v>0.50251256281406143</v>
          </cell>
          <cell r="S17">
            <v>0.60362173038228661</v>
          </cell>
          <cell r="T17">
            <v>0.40160642570282334</v>
          </cell>
          <cell r="U17">
            <v>0.70493454179253945</v>
          </cell>
          <cell r="V17">
            <v>0.50251256281406143</v>
          </cell>
        </row>
        <row r="18">
          <cell r="A18">
            <v>2021</v>
          </cell>
          <cell r="B18">
            <v>3.4000000000000057</v>
          </cell>
          <cell r="C18">
            <v>3.2000000000000028</v>
          </cell>
          <cell r="D18">
            <v>3.2000000000000028</v>
          </cell>
          <cell r="E18">
            <v>3.2000000000000028</v>
          </cell>
          <cell r="F18">
            <v>3.2000000000000028</v>
          </cell>
          <cell r="G18">
            <v>2.7999999999999972</v>
          </cell>
          <cell r="H18">
            <v>3.1408622947781559</v>
          </cell>
          <cell r="I18">
            <v>3.2419693009654793</v>
          </cell>
          <cell r="J18">
            <v>3.0404758834326016</v>
          </cell>
          <cell r="K18">
            <v>3.0522820627790983</v>
          </cell>
          <cell r="L18">
            <v>3</v>
          </cell>
          <cell r="M18">
            <v>3.2000000000000028</v>
          </cell>
          <cell r="N18">
            <v>3.7999999999999972</v>
          </cell>
          <cell r="O18">
            <v>2.9000000000000199</v>
          </cell>
          <cell r="P18">
            <v>2.7999999999999972</v>
          </cell>
          <cell r="Q18">
            <v>3</v>
          </cell>
          <cell r="R18">
            <v>3.0999999999999943</v>
          </cell>
          <cell r="S18">
            <v>3</v>
          </cell>
          <cell r="T18">
            <v>2.9000000000000199</v>
          </cell>
          <cell r="U18">
            <v>3</v>
          </cell>
          <cell r="V18">
            <v>3.0999999999999943</v>
          </cell>
        </row>
        <row r="19">
          <cell r="A19">
            <v>2022</v>
          </cell>
          <cell r="B19">
            <v>7.0599613152804608</v>
          </cell>
          <cell r="C19">
            <v>7.5581395348837077</v>
          </cell>
          <cell r="D19">
            <v>6.8798449612402948</v>
          </cell>
          <cell r="E19">
            <v>7.2674418604651123</v>
          </cell>
          <cell r="F19">
            <v>7.4612403100775282</v>
          </cell>
          <cell r="G19">
            <v>7.1011673151750898</v>
          </cell>
          <cell r="H19">
            <v>7.1530311063240024</v>
          </cell>
          <cell r="I19">
            <v>7.1685264436744012</v>
          </cell>
          <cell r="J19">
            <v>6.8104948599692872</v>
          </cell>
          <cell r="K19">
            <v>6.7961857995275157</v>
          </cell>
          <cell r="L19">
            <v>6.3106796116504853</v>
          </cell>
          <cell r="M19">
            <v>7.0736434108526964</v>
          </cell>
          <cell r="N19">
            <v>8.863198458574189</v>
          </cell>
          <cell r="O19">
            <v>6.0252672497570217</v>
          </cell>
          <cell r="P19">
            <v>6.8093385214007753</v>
          </cell>
          <cell r="Q19">
            <v>6.7961165048543677</v>
          </cell>
          <cell r="R19">
            <v>7.0805043646944767</v>
          </cell>
          <cell r="S19">
            <v>6.601941747572809</v>
          </cell>
          <cell r="T19">
            <v>6.1224489795918373</v>
          </cell>
          <cell r="U19">
            <v>6.2135922330097202</v>
          </cell>
          <cell r="V19">
            <v>6.8865179437439537</v>
          </cell>
        </row>
        <row r="20">
          <cell r="A20">
            <v>2023</v>
          </cell>
          <cell r="B20">
            <v>6.504065040650417</v>
          </cell>
          <cell r="C20">
            <v>6.3963963963963977</v>
          </cell>
          <cell r="D20">
            <v>6.5276518585675376</v>
          </cell>
          <cell r="E20">
            <v>5.9620596205961931</v>
          </cell>
          <cell r="F20">
            <v>6.2218214607754589</v>
          </cell>
          <cell r="G20">
            <v>6.1762034514078152</v>
          </cell>
          <cell r="H20">
            <v>6.3163328168371002</v>
          </cell>
          <cell r="I20">
            <v>6.3581992469981703</v>
          </cell>
          <cell r="J20">
            <v>5.8979135792397468</v>
          </cell>
          <cell r="K20">
            <v>5.8842140816441919</v>
          </cell>
          <cell r="L20">
            <v>6.3013698630137043</v>
          </cell>
          <cell r="M20">
            <v>5.8823529411764781</v>
          </cell>
          <cell r="N20">
            <v>4.2477876106194543</v>
          </cell>
          <cell r="O20">
            <v>5.5912007332722453</v>
          </cell>
          <cell r="P20">
            <v>5.8287795992714138</v>
          </cell>
          <cell r="Q20">
            <v>6.0909090909091077</v>
          </cell>
          <cell r="R20">
            <v>5.6159420289855007</v>
          </cell>
          <cell r="S20">
            <v>5.8287795992714138</v>
          </cell>
          <cell r="T20">
            <v>5.7692307692307736</v>
          </cell>
          <cell r="U20">
            <v>6.0329067641681888</v>
          </cell>
          <cell r="V20">
            <v>5.8983666061705975</v>
          </cell>
        </row>
        <row r="21">
          <cell r="A21">
            <v>2024</v>
          </cell>
          <cell r="B21">
            <v>2.4597116200169467</v>
          </cell>
          <cell r="C21">
            <v>2.0321761219305614</v>
          </cell>
          <cell r="D21">
            <v>2.8936170212765973</v>
          </cell>
          <cell r="E21">
            <v>2.4722932651321372</v>
          </cell>
          <cell r="F21">
            <v>2.2071307300509488</v>
          </cell>
          <cell r="G21">
            <v>1.6253207869974204</v>
          </cell>
          <cell r="H21">
            <v>2.3024751280534814</v>
          </cell>
          <cell r="I21">
            <v>2.5047884322009684</v>
          </cell>
          <cell r="J21">
            <v>2.224704645193321</v>
          </cell>
          <cell r="K21">
            <v>2.2542107772713491</v>
          </cell>
          <cell r="L21">
            <v>2.2336769759450021</v>
          </cell>
          <cell r="M21">
            <v>2.4786324786324911</v>
          </cell>
          <cell r="N21">
            <v>2.1222410865874224</v>
          </cell>
          <cell r="O21">
            <v>1.7361111111111143</v>
          </cell>
          <cell r="P21">
            <v>1.8072289156626482</v>
          </cell>
          <cell r="Q21">
            <v>2.1422450728363316</v>
          </cell>
          <cell r="R21">
            <v>2.2298456260720485</v>
          </cell>
          <cell r="S21">
            <v>2.5817555938037771</v>
          </cell>
          <cell r="T21">
            <v>2.6839826839826912</v>
          </cell>
          <cell r="U21">
            <v>2.4137931034482705</v>
          </cell>
          <cell r="V21">
            <v>2.2279348757497672</v>
          </cell>
        </row>
        <row r="31">
          <cell r="A31">
            <v>2020</v>
          </cell>
          <cell r="B31">
            <v>96.153276710041126</v>
          </cell>
          <cell r="C31">
            <v>94.633853235067903</v>
          </cell>
          <cell r="D31">
            <v>96.64490741578733</v>
          </cell>
          <cell r="E31">
            <v>96.94015889138457</v>
          </cell>
          <cell r="F31">
            <v>96.048307865972902</v>
          </cell>
          <cell r="G31">
            <v>86.189890681944121</v>
          </cell>
          <cell r="H31">
            <v>93.66125726715137</v>
          </cell>
          <cell r="I31">
            <v>96.197549882945765</v>
          </cell>
          <cell r="J31">
            <v>99.27255623358397</v>
          </cell>
          <cell r="K31">
            <v>100</v>
          </cell>
          <cell r="L31">
            <v>101.50537986719097</v>
          </cell>
          <cell r="M31">
            <v>104.29866187407949</v>
          </cell>
          <cell r="N31">
            <v>93.561993526724024</v>
          </cell>
          <cell r="O31">
            <v>92.247150955339777</v>
          </cell>
          <cell r="P31">
            <v>97.421280586641558</v>
          </cell>
          <cell r="Q31">
            <v>99.632957303737584</v>
          </cell>
          <cell r="R31">
            <v>98.537239577691182</v>
          </cell>
          <cell r="S31">
            <v>100.55735452652254</v>
          </cell>
          <cell r="T31">
            <v>94.243308569492797</v>
          </cell>
          <cell r="U31">
            <v>101.36077519169567</v>
          </cell>
          <cell r="V31">
            <v>99.443425302788626</v>
          </cell>
        </row>
        <row r="32">
          <cell r="A32">
            <v>2021</v>
          </cell>
          <cell r="B32">
            <v>95.685062726070527</v>
          </cell>
          <cell r="C32">
            <v>94.039478268240572</v>
          </cell>
          <cell r="D32">
            <v>96.042759810211905</v>
          </cell>
          <cell r="E32">
            <v>96.677831015723356</v>
          </cell>
          <cell r="F32">
            <v>96.063455105688178</v>
          </cell>
          <cell r="G32">
            <v>86.430681783926801</v>
          </cell>
          <cell r="H32">
            <v>93.421244389207359</v>
          </cell>
          <cell r="I32">
            <v>95.787187099197794</v>
          </cell>
          <cell r="J32">
            <v>99.284321855037888</v>
          </cell>
          <cell r="K32">
            <v>100</v>
          </cell>
          <cell r="L32">
            <v>101.65095842666561</v>
          </cell>
          <cell r="M32">
            <v>104.25673509887621</v>
          </cell>
          <cell r="N32">
            <v>92.679613232767608</v>
          </cell>
          <cell r="O32">
            <v>91.682008534803188</v>
          </cell>
          <cell r="P32">
            <v>97.757702694134124</v>
          </cell>
          <cell r="Q32">
            <v>99.289657532657884</v>
          </cell>
          <cell r="R32">
            <v>98.636573419358257</v>
          </cell>
          <cell r="S32">
            <v>100.02620622127381</v>
          </cell>
          <cell r="T32">
            <v>94.365710829553691</v>
          </cell>
          <cell r="U32">
            <v>101.70910649817534</v>
          </cell>
          <cell r="V32">
            <v>99.370961926894068</v>
          </cell>
        </row>
        <row r="33">
          <cell r="A33">
            <v>2022</v>
          </cell>
          <cell r="B33">
            <v>94.833873992216624</v>
          </cell>
          <cell r="C33">
            <v>93.794734316866837</v>
          </cell>
          <cell r="D33">
            <v>95.999334106966984</v>
          </cell>
          <cell r="E33">
            <v>95.47140392337289</v>
          </cell>
          <cell r="F33">
            <v>96.006387206170473</v>
          </cell>
          <cell r="G33">
            <v>85.998523549000822</v>
          </cell>
          <cell r="H33">
            <v>92.990488775473395</v>
          </cell>
          <cell r="I33">
            <v>95.351121298071831</v>
          </cell>
          <cell r="J33">
            <v>99.262317376583368</v>
          </cell>
          <cell r="K33">
            <v>100</v>
          </cell>
          <cell r="L33">
            <v>102.08692476897258</v>
          </cell>
          <cell r="M33">
            <v>104.63040251481183</v>
          </cell>
          <cell r="N33">
            <v>91.245124254277982</v>
          </cell>
          <cell r="O33">
            <v>92.737960357136899</v>
          </cell>
          <cell r="P33">
            <v>96.746597483477572</v>
          </cell>
          <cell r="Q33">
            <v>99.321462722781291</v>
          </cell>
          <cell r="R33">
            <v>98.150459617504907</v>
          </cell>
          <cell r="S33">
            <v>99.901665238810438</v>
          </cell>
          <cell r="T33">
            <v>94.225457643598389</v>
          </cell>
          <cell r="U33">
            <v>103.00752618473126</v>
          </cell>
          <cell r="V33">
            <v>99.263610249170171</v>
          </cell>
        </row>
        <row r="34">
          <cell r="B34">
            <v>93.901016793196817</v>
          </cell>
          <cell r="C34">
            <v>92.186007078775773</v>
          </cell>
          <cell r="D34">
            <v>95.349153721583022</v>
          </cell>
          <cell r="E34">
            <v>94.81643596618062</v>
          </cell>
          <cell r="F34">
            <v>95.566040097504029</v>
          </cell>
          <cell r="G34">
            <v>86.38348314869053</v>
          </cell>
          <cell r="H34">
            <v>92.490165987817804</v>
          </cell>
          <cell r="I34">
            <v>94.552351192899508</v>
          </cell>
          <cell r="J34">
            <v>99.276291060554726</v>
          </cell>
          <cell r="K34">
            <v>100</v>
          </cell>
          <cell r="L34">
            <v>101.72432591612497</v>
          </cell>
          <cell r="M34">
            <v>104.90405298318576</v>
          </cell>
          <cell r="N34">
            <v>91.984928639219689</v>
          </cell>
          <cell r="O34">
            <v>92.875192714155204</v>
          </cell>
          <cell r="P34">
            <v>97.419848403029818</v>
          </cell>
          <cell r="Q34">
            <v>98.879747889564158</v>
          </cell>
          <cell r="R34">
            <v>98.154056804554273</v>
          </cell>
          <cell r="S34">
            <v>99.992790344289588</v>
          </cell>
          <cell r="T34">
            <v>94.589211418403877</v>
          </cell>
          <cell r="U34">
            <v>102.1543107114055</v>
          </cell>
          <cell r="V34">
            <v>99.228000086650908</v>
          </cell>
        </row>
      </sheetData>
      <sheetData sheetId="13">
        <row r="31">
          <cell r="A31">
            <v>2019</v>
          </cell>
          <cell r="B31">
            <v>1129.779</v>
          </cell>
          <cell r="C31">
            <v>761.54200000000003</v>
          </cell>
          <cell r="D31">
            <v>2064.6219999999998</v>
          </cell>
          <cell r="E31">
            <v>1007.032</v>
          </cell>
          <cell r="F31">
            <v>1044.3420000000001</v>
          </cell>
          <cell r="G31">
            <v>2071.7289999999998</v>
          </cell>
          <cell r="H31">
            <v>8079.0460000000003</v>
          </cell>
          <cell r="I31">
            <v>6007.317</v>
          </cell>
          <cell r="J31">
            <v>39283.682999999997</v>
          </cell>
          <cell r="K31">
            <v>37211.953999999998</v>
          </cell>
          <cell r="L31">
            <v>6342.9369999999999</v>
          </cell>
          <cell r="M31">
            <v>7732.2550000000001</v>
          </cell>
          <cell r="N31">
            <v>438.892</v>
          </cell>
          <cell r="O31">
            <v>1297.8030000000001</v>
          </cell>
          <cell r="P31">
            <v>3529.9070000000002</v>
          </cell>
          <cell r="Q31">
            <v>4183.0190000000002</v>
          </cell>
          <cell r="R31">
            <v>9659.1939999999995</v>
          </cell>
          <cell r="S31">
            <v>2050.3969999999999</v>
          </cell>
          <cell r="T31">
            <v>536.01400000000001</v>
          </cell>
          <cell r="U31">
            <v>1441.5360000000001</v>
          </cell>
          <cell r="V31">
            <v>45291</v>
          </cell>
        </row>
        <row r="32">
          <cell r="A32">
            <v>2020</v>
          </cell>
          <cell r="B32">
            <v>1122.8230000000001</v>
          </cell>
          <cell r="C32">
            <v>756.5</v>
          </cell>
          <cell r="D32">
            <v>2050.4580000000001</v>
          </cell>
          <cell r="E32">
            <v>996.35500000000002</v>
          </cell>
          <cell r="F32">
            <v>1028.7909999999999</v>
          </cell>
          <cell r="G32">
            <v>2066.2130000000002</v>
          </cell>
          <cell r="H32">
            <v>8021.14</v>
          </cell>
          <cell r="I32">
            <v>5954.9269999999997</v>
          </cell>
          <cell r="J32">
            <v>39011.072999999997</v>
          </cell>
          <cell r="K32">
            <v>36944.86</v>
          </cell>
          <cell r="L32">
            <v>6283.51</v>
          </cell>
          <cell r="M32">
            <v>7682.8940000000002</v>
          </cell>
          <cell r="N32">
            <v>434.64800000000002</v>
          </cell>
          <cell r="O32">
            <v>1293.646</v>
          </cell>
          <cell r="P32">
            <v>3505.4169999999999</v>
          </cell>
          <cell r="Q32">
            <v>4158.442</v>
          </cell>
          <cell r="R32">
            <v>9592.1010000000006</v>
          </cell>
          <cell r="S32">
            <v>2028.7249999999999</v>
          </cell>
          <cell r="T32">
            <v>528.22699999999998</v>
          </cell>
          <cell r="U32">
            <v>1437.25</v>
          </cell>
          <cell r="V32">
            <v>44966</v>
          </cell>
        </row>
        <row r="33">
          <cell r="A33">
            <v>2021</v>
          </cell>
          <cell r="B33">
            <v>1129.348</v>
          </cell>
          <cell r="C33">
            <v>757.90800000000002</v>
          </cell>
          <cell r="D33">
            <v>2051.451</v>
          </cell>
          <cell r="E33">
            <v>995.38699999999994</v>
          </cell>
          <cell r="F33">
            <v>1022.3819999999999</v>
          </cell>
          <cell r="G33">
            <v>2085.4879999999998</v>
          </cell>
          <cell r="H33">
            <v>8041.9639999999999</v>
          </cell>
          <cell r="I33">
            <v>5956.4759999999997</v>
          </cell>
          <cell r="J33">
            <v>39096.523999999998</v>
          </cell>
          <cell r="K33">
            <v>37011.036</v>
          </cell>
          <cell r="L33">
            <v>6283.348</v>
          </cell>
          <cell r="M33">
            <v>7684.27</v>
          </cell>
          <cell r="N33">
            <v>433.39499999999998</v>
          </cell>
          <cell r="O33">
            <v>1295.5930000000001</v>
          </cell>
          <cell r="P33">
            <v>3515.6379999999999</v>
          </cell>
          <cell r="Q33">
            <v>4169.2650000000003</v>
          </cell>
          <cell r="R33">
            <v>9627.0460000000003</v>
          </cell>
          <cell r="S33">
            <v>2032.2090000000001</v>
          </cell>
          <cell r="T33">
            <v>524.94899999999996</v>
          </cell>
          <cell r="U33">
            <v>1445.3230000000001</v>
          </cell>
          <cell r="V33">
            <v>45053</v>
          </cell>
        </row>
        <row r="34">
          <cell r="A34">
            <v>2022</v>
          </cell>
          <cell r="B34">
            <v>1142.268</v>
          </cell>
          <cell r="C34">
            <v>761.62</v>
          </cell>
          <cell r="D34">
            <v>2069.1880000000001</v>
          </cell>
          <cell r="E34">
            <v>996.44200000000001</v>
          </cell>
          <cell r="F34">
            <v>1026.7639999999999</v>
          </cell>
          <cell r="G34">
            <v>2156.232</v>
          </cell>
          <cell r="H34">
            <v>8152.5140000000001</v>
          </cell>
          <cell r="I34">
            <v>5996.2820000000002</v>
          </cell>
          <cell r="J34">
            <v>39678.718000000001</v>
          </cell>
          <cell r="K34">
            <v>37522.485999999997</v>
          </cell>
          <cell r="L34">
            <v>6361.1890000000003</v>
          </cell>
          <cell r="M34">
            <v>7791.0050000000001</v>
          </cell>
          <cell r="N34">
            <v>440.27499999999998</v>
          </cell>
          <cell r="O34">
            <v>1324.104</v>
          </cell>
          <cell r="P34">
            <v>3570.9059999999999</v>
          </cell>
          <cell r="Q34">
            <v>4217.9449999999997</v>
          </cell>
          <cell r="R34">
            <v>9771.9169999999995</v>
          </cell>
          <cell r="S34">
            <v>2055.4589999999998</v>
          </cell>
          <cell r="T34">
            <v>526.55100000000004</v>
          </cell>
          <cell r="U34">
            <v>1463.135</v>
          </cell>
          <cell r="V34">
            <v>45675</v>
          </cell>
        </row>
        <row r="35">
          <cell r="A35">
            <v>2023</v>
          </cell>
          <cell r="B35">
            <v>1145.8979999999999</v>
          </cell>
          <cell r="C35">
            <v>762.41099999999994</v>
          </cell>
          <cell r="D35">
            <v>2073.9630000000002</v>
          </cell>
          <cell r="E35">
            <v>993.51300000000003</v>
          </cell>
          <cell r="F35">
            <v>1026.05</v>
          </cell>
          <cell r="G35">
            <v>2190.681</v>
          </cell>
          <cell r="H35">
            <v>8192.5159999999996</v>
          </cell>
          <cell r="I35">
            <v>6001.835</v>
          </cell>
          <cell r="J35">
            <v>40009.165000000001</v>
          </cell>
          <cell r="K35">
            <v>37818.483999999997</v>
          </cell>
          <cell r="L35">
            <v>6421.4309999999996</v>
          </cell>
          <cell r="M35">
            <v>7862.7849999999999</v>
          </cell>
          <cell r="N35">
            <v>444.32499999999999</v>
          </cell>
          <cell r="O35">
            <v>1350.4960000000001</v>
          </cell>
          <cell r="P35">
            <v>3607.01</v>
          </cell>
          <cell r="Q35">
            <v>4240.38</v>
          </cell>
          <cell r="R35">
            <v>9826.0930000000008</v>
          </cell>
          <cell r="S35">
            <v>2064.2860000000001</v>
          </cell>
          <cell r="T35">
            <v>526.64300000000003</v>
          </cell>
          <cell r="U35">
            <v>1475.0350000000001</v>
          </cell>
          <cell r="V35">
            <v>46011</v>
          </cell>
        </row>
        <row r="36">
          <cell r="A36">
            <v>2024</v>
          </cell>
          <cell r="B36">
            <v>1145.0830000000001</v>
          </cell>
          <cell r="C36">
            <v>757.00900000000001</v>
          </cell>
          <cell r="D36">
            <v>2067.7350000000001</v>
          </cell>
          <cell r="E36">
            <v>989.16099999999994</v>
          </cell>
          <cell r="F36">
            <v>1017.759</v>
          </cell>
          <cell r="G36">
            <v>2197.16</v>
          </cell>
          <cell r="H36">
            <v>8173.9070000000002</v>
          </cell>
          <cell r="I36">
            <v>5976.7470000000003</v>
          </cell>
          <cell r="J36">
            <v>40105.252999999997</v>
          </cell>
          <cell r="K36">
            <v>37908.093000000001</v>
          </cell>
          <cell r="L36">
            <v>6433.7669999999998</v>
          </cell>
          <cell r="M36">
            <v>7893.9520000000002</v>
          </cell>
          <cell r="N36">
            <v>444.06</v>
          </cell>
          <cell r="O36">
            <v>1362.162</v>
          </cell>
          <cell r="P36">
            <v>3624.105</v>
          </cell>
          <cell r="Q36">
            <v>4244.1390000000001</v>
          </cell>
          <cell r="R36">
            <v>9840.2739999999994</v>
          </cell>
          <cell r="S36">
            <v>2060.989</v>
          </cell>
          <cell r="T36">
            <v>522.452</v>
          </cell>
          <cell r="U36">
            <v>1482.193</v>
          </cell>
          <cell r="V36">
            <v>46082</v>
          </cell>
        </row>
        <row r="59">
          <cell r="A59">
            <v>2019</v>
          </cell>
          <cell r="B59">
            <v>0.52103213476368637</v>
          </cell>
          <cell r="C59">
            <v>0.47006579337949006</v>
          </cell>
          <cell r="D59">
            <v>0.32649741022778755</v>
          </cell>
          <cell r="E59">
            <v>-2.8590715959182944E-2</v>
          </cell>
          <cell r="F59">
            <v>-0.19047437006311441</v>
          </cell>
          <cell r="G59">
            <v>2.4221153922212153</v>
          </cell>
          <cell r="H59">
            <v>0.78403771564468627</v>
          </cell>
          <cell r="I59">
            <v>0.23120201019111164</v>
          </cell>
          <cell r="J59">
            <v>1.026482504357773</v>
          </cell>
          <cell r="K59">
            <v>0.94989925072577819</v>
          </cell>
          <cell r="L59">
            <v>0.72158850463557656</v>
          </cell>
          <cell r="M59">
            <v>1.1349711025375768</v>
          </cell>
          <cell r="N59">
            <v>0.69863966024774982</v>
          </cell>
          <cell r="O59">
            <v>1.4619620155687159</v>
          </cell>
          <cell r="P59">
            <v>1.0132496818571184</v>
          </cell>
          <cell r="Q59">
            <v>1.0064133831078976</v>
          </cell>
          <cell r="R59">
            <v>0.95039243297996734</v>
          </cell>
          <cell r="S59">
            <v>0.61243937434123552</v>
          </cell>
          <cell r="T59">
            <v>0.11075396743869703</v>
          </cell>
          <cell r="U59">
            <v>1.0580155968268059</v>
          </cell>
          <cell r="V59">
            <v>0.92027273942689192</v>
          </cell>
        </row>
        <row r="60">
          <cell r="A60">
            <v>2020</v>
          </cell>
          <cell r="B60">
            <v>-0.61569563604916766</v>
          </cell>
          <cell r="C60">
            <v>-0.6620777317600357</v>
          </cell>
          <cell r="D60">
            <v>-0.68603356934102067</v>
          </cell>
          <cell r="E60">
            <v>-1.0602443616488841</v>
          </cell>
          <cell r="F60">
            <v>-1.4890715876599927</v>
          </cell>
          <cell r="G60">
            <v>-0.26625103959058549</v>
          </cell>
          <cell r="H60">
            <v>-0.71674304119569854</v>
          </cell>
          <cell r="I60">
            <v>-0.87210313689124064</v>
          </cell>
          <cell r="J60">
            <v>-0.69395224475260875</v>
          </cell>
          <cell r="K60">
            <v>-0.71776397444756412</v>
          </cell>
          <cell r="L60">
            <v>-0.9369003665021296</v>
          </cell>
          <cell r="M60">
            <v>-0.63837780828490054</v>
          </cell>
          <cell r="N60">
            <v>-0.96698048722691965</v>
          </cell>
          <cell r="O60">
            <v>-0.32031055560821642</v>
          </cell>
          <cell r="P60">
            <v>-0.69378598359674015</v>
          </cell>
          <cell r="Q60">
            <v>-0.58754215555798339</v>
          </cell>
          <cell r="R60">
            <v>-0.69460246890163546</v>
          </cell>
          <cell r="S60">
            <v>-1.0569660412105577</v>
          </cell>
          <cell r="T60">
            <v>-1.4527605622241282</v>
          </cell>
          <cell r="U60">
            <v>-0.29732174569349468</v>
          </cell>
          <cell r="V60">
            <v>-0.71758185953059694</v>
          </cell>
        </row>
        <row r="61">
          <cell r="A61">
            <v>2021</v>
          </cell>
          <cell r="B61">
            <v>0.58112454055536489</v>
          </cell>
          <cell r="C61">
            <v>0.18612029081295134</v>
          </cell>
          <cell r="D61">
            <v>4.84282048205813E-2</v>
          </cell>
          <cell r="E61">
            <v>-9.7154126792162288E-2</v>
          </cell>
          <cell r="F61">
            <v>-0.62296423666225564</v>
          </cell>
          <cell r="G61">
            <v>0.93286606947103223</v>
          </cell>
          <cell r="H61">
            <v>0.25961397008404674</v>
          </cell>
          <cell r="I61">
            <v>2.6012073699632765E-2</v>
          </cell>
          <cell r="J61">
            <v>0.21904293686051801</v>
          </cell>
          <cell r="K61">
            <v>0.17912099274433047</v>
          </cell>
          <cell r="L61">
            <v>-2.5781768470238831E-3</v>
          </cell>
          <cell r="M61">
            <v>1.790991779920148E-2</v>
          </cell>
          <cell r="N61">
            <v>-0.28827925125619913</v>
          </cell>
          <cell r="O61">
            <v>0.15050485217749099</v>
          </cell>
          <cell r="P61">
            <v>0.29157729308666092</v>
          </cell>
          <cell r="Q61">
            <v>0.26026574375693201</v>
          </cell>
          <cell r="R61">
            <v>0.3643101756330509</v>
          </cell>
          <cell r="S61">
            <v>0.17173347792333971</v>
          </cell>
          <cell r="T61">
            <v>-0.62056653673515427</v>
          </cell>
          <cell r="U61">
            <v>0.56169768655418295</v>
          </cell>
          <cell r="V61">
            <v>0.19347951785792361</v>
          </cell>
        </row>
        <row r="62">
          <cell r="A62">
            <v>2022</v>
          </cell>
          <cell r="B62">
            <v>1.1440229229608718</v>
          </cell>
          <cell r="C62">
            <v>0.48976920681664637</v>
          </cell>
          <cell r="D62">
            <v>0.86460753876158947</v>
          </cell>
          <cell r="E62">
            <v>0.10598892691989192</v>
          </cell>
          <cell r="F62">
            <v>0.42860691991836575</v>
          </cell>
          <cell r="G62">
            <v>3.3922036472998229</v>
          </cell>
          <cell r="H62">
            <v>1.3746641989444299</v>
          </cell>
          <cell r="I62">
            <v>0.66828104402671329</v>
          </cell>
          <cell r="J62">
            <v>1.4891195953891128</v>
          </cell>
          <cell r="K62">
            <v>1.3818851220484447</v>
          </cell>
          <cell r="L62">
            <v>1.2388459146302324</v>
          </cell>
          <cell r="M62">
            <v>1.3890063727588995</v>
          </cell>
          <cell r="N62">
            <v>1.5874663990124418</v>
          </cell>
          <cell r="O62">
            <v>2.2006139273676126</v>
          </cell>
          <cell r="P62">
            <v>1.5720617424205727</v>
          </cell>
          <cell r="Q62">
            <v>1.1675918896975759</v>
          </cell>
          <cell r="R62">
            <v>1.5048333621756882</v>
          </cell>
          <cell r="S62">
            <v>1.1440752402926933</v>
          </cell>
          <cell r="T62">
            <v>0.30517250247169159</v>
          </cell>
          <cell r="U62">
            <v>1.2323888846991196</v>
          </cell>
          <cell r="V62">
            <v>1.3805961867134187</v>
          </cell>
        </row>
        <row r="63">
          <cell r="A63">
            <v>2023</v>
          </cell>
          <cell r="B63">
            <v>0.31778882013678356</v>
          </cell>
          <cell r="C63">
            <v>0.10385756676556923</v>
          </cell>
          <cell r="D63">
            <v>0.23076685153790777</v>
          </cell>
          <cell r="E63">
            <v>-0.29394585936762496</v>
          </cell>
          <cell r="F63">
            <v>-6.9538861900099391E-2</v>
          </cell>
          <cell r="G63">
            <v>1.597648119497336</v>
          </cell>
          <cell r="H63">
            <v>0.4906707305255793</v>
          </cell>
          <cell r="I63">
            <v>9.2607385710024914E-2</v>
          </cell>
          <cell r="J63">
            <v>0.83280664460983189</v>
          </cell>
          <cell r="K63">
            <v>0.78885498151694833</v>
          </cell>
          <cell r="L63">
            <v>0.94702421198300613</v>
          </cell>
          <cell r="M63">
            <v>0.92131887991344286</v>
          </cell>
          <cell r="N63">
            <v>0.91987962069161711</v>
          </cell>
          <cell r="O63">
            <v>1.9931969090041264</v>
          </cell>
          <cell r="P63">
            <v>1.0110599382901881</v>
          </cell>
          <cell r="Q63">
            <v>0.5318940858640957</v>
          </cell>
          <cell r="R63">
            <v>0.55440503639154315</v>
          </cell>
          <cell r="S63">
            <v>0.42944179377938951</v>
          </cell>
          <cell r="T63">
            <v>1.7472191677541105E-2</v>
          </cell>
          <cell r="U63">
            <v>0.81332207896058151</v>
          </cell>
          <cell r="V63">
            <v>0.73563218390803797</v>
          </cell>
        </row>
        <row r="64">
          <cell r="A64">
            <v>2024</v>
          </cell>
          <cell r="B64">
            <v>-7.1123258789157262E-2</v>
          </cell>
          <cell r="C64">
            <v>-0.70854171831203416</v>
          </cell>
          <cell r="D64">
            <v>-0.30029465327973526</v>
          </cell>
          <cell r="E64">
            <v>-0.43804157570158964</v>
          </cell>
          <cell r="F64">
            <v>-0.80805028994687689</v>
          </cell>
          <cell r="G64">
            <v>0.29575278189749099</v>
          </cell>
          <cell r="H64">
            <v>-0.2271463369738882</v>
          </cell>
          <cell r="I64">
            <v>-0.41800549331995285</v>
          </cell>
          <cell r="J64">
            <v>0.24016497220074484</v>
          </cell>
          <cell r="K64">
            <v>0.2369449817184659</v>
          </cell>
          <cell r="L64">
            <v>0.19210671266264967</v>
          </cell>
          <cell r="M64">
            <v>0.39638626771558449</v>
          </cell>
          <cell r="N64">
            <v>-5.9641028526414175E-2</v>
          </cell>
          <cell r="O64">
            <v>0.86383077032436972</v>
          </cell>
          <cell r="P64">
            <v>0.47393824802259132</v>
          </cell>
          <cell r="Q64">
            <v>8.8647715534932559E-2</v>
          </cell>
          <cell r="R64">
            <v>0.14431982274132338</v>
          </cell>
          <cell r="S64">
            <v>-0.15971624086972724</v>
          </cell>
          <cell r="T64">
            <v>-0.79579525409053531</v>
          </cell>
          <cell r="U64">
            <v>0.48527662055475673</v>
          </cell>
          <cell r="V64">
            <v>0.15431092564821824</v>
          </cell>
        </row>
        <row r="142">
          <cell r="A142">
            <v>2019</v>
          </cell>
          <cell r="B142">
            <v>1288.143</v>
          </cell>
          <cell r="C142">
            <v>804.72</v>
          </cell>
          <cell r="D142">
            <v>2075.9749999999999</v>
          </cell>
          <cell r="E142">
            <v>1082.2660000000001</v>
          </cell>
          <cell r="F142">
            <v>1101.2670000000001</v>
          </cell>
          <cell r="G142">
            <v>1895.819</v>
          </cell>
          <cell r="H142">
            <v>8248.19</v>
          </cell>
          <cell r="I142">
            <v>6352.3710000000001</v>
          </cell>
          <cell r="J142">
            <v>38757.629000000001</v>
          </cell>
          <cell r="K142">
            <v>36861.81</v>
          </cell>
          <cell r="L142">
            <v>6251.8950000000004</v>
          </cell>
          <cell r="M142">
            <v>7636.8590000000004</v>
          </cell>
          <cell r="N142">
            <v>345.39600000000002</v>
          </cell>
          <cell r="O142">
            <v>1043.105</v>
          </cell>
          <cell r="P142">
            <v>3387.9389999999999</v>
          </cell>
          <cell r="Q142">
            <v>4320.7039999999997</v>
          </cell>
          <cell r="R142">
            <v>9560.0759999999991</v>
          </cell>
          <cell r="S142">
            <v>2232.201</v>
          </cell>
          <cell r="T142">
            <v>519.76199999999994</v>
          </cell>
          <cell r="U142">
            <v>1563.873</v>
          </cell>
          <cell r="V142">
            <v>45110</v>
          </cell>
        </row>
        <row r="143">
          <cell r="A143">
            <v>2020</v>
          </cell>
          <cell r="B143">
            <v>1284.0129999999999</v>
          </cell>
          <cell r="C143">
            <v>799.53899999999999</v>
          </cell>
          <cell r="D143">
            <v>2062.6840000000002</v>
          </cell>
          <cell r="E143">
            <v>1069.933</v>
          </cell>
          <cell r="F143">
            <v>1084.183</v>
          </cell>
          <cell r="G143">
            <v>1881.5820000000001</v>
          </cell>
          <cell r="H143">
            <v>8181.9340000000002</v>
          </cell>
          <cell r="I143">
            <v>6300.3519999999999</v>
          </cell>
          <cell r="J143">
            <v>38504.648000000001</v>
          </cell>
          <cell r="K143">
            <v>36623.065999999999</v>
          </cell>
          <cell r="L143">
            <v>6199.7219999999998</v>
          </cell>
          <cell r="M143">
            <v>7588.8789999999999</v>
          </cell>
          <cell r="N143">
            <v>342.88600000000002</v>
          </cell>
          <cell r="O143">
            <v>1037.788</v>
          </cell>
          <cell r="P143">
            <v>3365.3710000000001</v>
          </cell>
          <cell r="Q143">
            <v>4303.0450000000001</v>
          </cell>
          <cell r="R143">
            <v>9495.2340000000004</v>
          </cell>
          <cell r="S143">
            <v>2214.2750000000001</v>
          </cell>
          <cell r="T143">
            <v>514.10400000000004</v>
          </cell>
          <cell r="U143">
            <v>1561.7619999999999</v>
          </cell>
          <cell r="V143">
            <v>44805</v>
          </cell>
        </row>
        <row r="144">
          <cell r="A144">
            <v>2021</v>
          </cell>
          <cell r="B144">
            <v>1286.3330000000001</v>
          </cell>
          <cell r="C144">
            <v>800.06500000000005</v>
          </cell>
          <cell r="D144">
            <v>2061.2579999999998</v>
          </cell>
          <cell r="E144">
            <v>1066.126</v>
          </cell>
          <cell r="F144">
            <v>1074.893</v>
          </cell>
          <cell r="G144">
            <v>1889.287</v>
          </cell>
          <cell r="H144">
            <v>8177.9620000000004</v>
          </cell>
          <cell r="I144">
            <v>6288.6750000000002</v>
          </cell>
          <cell r="J144">
            <v>38582.324999999997</v>
          </cell>
          <cell r="K144">
            <v>36693.038</v>
          </cell>
          <cell r="L144">
            <v>6200.6459999999997</v>
          </cell>
          <cell r="M144">
            <v>7586.0690000000004</v>
          </cell>
          <cell r="N144">
            <v>342.13</v>
          </cell>
          <cell r="O144">
            <v>1037.0039999999999</v>
          </cell>
          <cell r="P144">
            <v>3373.7559999999999</v>
          </cell>
          <cell r="Q144">
            <v>4318.6360000000004</v>
          </cell>
          <cell r="R144">
            <v>9531.3739999999998</v>
          </cell>
          <cell r="S144">
            <v>2218.873</v>
          </cell>
          <cell r="T144">
            <v>512.74300000000005</v>
          </cell>
          <cell r="U144">
            <v>1571.807</v>
          </cell>
          <cell r="V144">
            <v>44871</v>
          </cell>
        </row>
        <row r="145">
          <cell r="A145">
            <v>2022</v>
          </cell>
          <cell r="B145">
            <v>1296.6890000000001</v>
          </cell>
          <cell r="C145">
            <v>802.83699999999999</v>
          </cell>
          <cell r="D145">
            <v>2076.2310000000002</v>
          </cell>
          <cell r="E145">
            <v>1065.825</v>
          </cell>
          <cell r="F145">
            <v>1078.0650000000001</v>
          </cell>
          <cell r="G145">
            <v>1947.181</v>
          </cell>
          <cell r="H145">
            <v>8266.8279999999995</v>
          </cell>
          <cell r="I145">
            <v>6319.6469999999999</v>
          </cell>
          <cell r="J145">
            <v>39144.353000000003</v>
          </cell>
          <cell r="K145">
            <v>37197.171999999999</v>
          </cell>
          <cell r="L145">
            <v>6271.884</v>
          </cell>
          <cell r="M145">
            <v>7691.1139999999996</v>
          </cell>
          <cell r="N145">
            <v>348.19</v>
          </cell>
          <cell r="O145">
            <v>1056.546</v>
          </cell>
          <cell r="P145">
            <v>3423.7809999999999</v>
          </cell>
          <cell r="Q145">
            <v>4373.4260000000004</v>
          </cell>
          <cell r="R145">
            <v>9679.0990000000002</v>
          </cell>
          <cell r="S145">
            <v>2242.9670000000001</v>
          </cell>
          <cell r="T145">
            <v>515.70100000000002</v>
          </cell>
          <cell r="U145">
            <v>1594.4639999999999</v>
          </cell>
          <cell r="V145">
            <v>45464</v>
          </cell>
        </row>
        <row r="146">
          <cell r="A146">
            <v>2023</v>
          </cell>
          <cell r="B146">
            <v>1303.626</v>
          </cell>
          <cell r="C146">
            <v>803.89300000000003</v>
          </cell>
          <cell r="D146">
            <v>2080.5419999999999</v>
          </cell>
          <cell r="E146">
            <v>1063.6300000000001</v>
          </cell>
          <cell r="F146">
            <v>1077.0509999999999</v>
          </cell>
          <cell r="G146">
            <v>1974.7639999999999</v>
          </cell>
          <cell r="H146">
            <v>8303.5059999999994</v>
          </cell>
          <cell r="I146">
            <v>6328.7420000000002</v>
          </cell>
          <cell r="J146">
            <v>39472.258000000002</v>
          </cell>
          <cell r="K146">
            <v>37497.493999999999</v>
          </cell>
          <cell r="L146">
            <v>6325.902</v>
          </cell>
          <cell r="M146">
            <v>7766.5079999999998</v>
          </cell>
          <cell r="N146">
            <v>351.50599999999997</v>
          </cell>
          <cell r="O146">
            <v>1073.48</v>
          </cell>
          <cell r="P146">
            <v>3456.7339999999999</v>
          </cell>
          <cell r="Q146">
            <v>4402.8370000000004</v>
          </cell>
          <cell r="R146">
            <v>9738.8979999999992</v>
          </cell>
          <cell r="S146">
            <v>2255.806</v>
          </cell>
          <cell r="T146">
            <v>516.70299999999997</v>
          </cell>
          <cell r="U146">
            <v>1609.12</v>
          </cell>
          <cell r="V146">
            <v>45801</v>
          </cell>
        </row>
        <row r="178">
          <cell r="A178">
            <v>2019</v>
          </cell>
          <cell r="C178">
            <v>86.538946475011741</v>
          </cell>
          <cell r="D178">
            <v>90.889408634401036</v>
          </cell>
          <cell r="E178">
            <v>86.711408805017001</v>
          </cell>
          <cell r="F178">
            <v>90.527750122024699</v>
          </cell>
          <cell r="G178">
            <v>82.848113137125466</v>
          </cell>
          <cell r="H178">
            <v>87.570078361944013</v>
          </cell>
          <cell r="I178">
            <v>89.085410255166849</v>
          </cell>
          <cell r="J178">
            <v>91.044577503126732</v>
          </cell>
          <cell r="K178">
            <v>91.511099318015752</v>
          </cell>
          <cell r="L178">
            <v>93.061285645667297</v>
          </cell>
          <cell r="M178">
            <v>95.577087207813449</v>
          </cell>
          <cell r="N178">
            <v>83.704234334223017</v>
          </cell>
          <cell r="O178">
            <v>89.617585717859455</v>
          </cell>
          <cell r="P178">
            <v>89.324180098329691</v>
          </cell>
          <cell r="Q178">
            <v>91.582746595354777</v>
          </cell>
          <cell r="R178">
            <v>88.843423643674996</v>
          </cell>
          <cell r="S178">
            <v>91.375252395890527</v>
          </cell>
          <cell r="T178">
            <v>88.73126827178254</v>
          </cell>
          <cell r="U178">
            <v>92.186326064223095</v>
          </cell>
          <cell r="V178">
            <v>90.763491545944404</v>
          </cell>
        </row>
        <row r="179">
          <cell r="A179">
            <v>2020</v>
          </cell>
          <cell r="B179">
            <v>88.791294260207962</v>
          </cell>
          <cell r="C179">
            <v>86.792863739428711</v>
          </cell>
          <cell r="D179">
            <v>91.035557759418921</v>
          </cell>
          <cell r="E179">
            <v>87.075617199853724</v>
          </cell>
          <cell r="F179">
            <v>90.476283443282298</v>
          </cell>
          <cell r="G179">
            <v>82.181404970409233</v>
          </cell>
          <cell r="H179">
            <v>87.510124848763809</v>
          </cell>
          <cell r="I179">
            <v>89.238183124633977</v>
          </cell>
          <cell r="J179">
            <v>90.617309739522526</v>
          </cell>
          <cell r="K179">
            <v>91.097718621709816</v>
          </cell>
          <cell r="L179">
            <v>92.466638191059275</v>
          </cell>
          <cell r="M179">
            <v>95.075049993525056</v>
          </cell>
          <cell r="N179">
            <v>83.515784527704284</v>
          </cell>
          <cell r="O179">
            <v>88.868519532763983</v>
          </cell>
          <cell r="P179">
            <v>88.796150651837664</v>
          </cell>
          <cell r="Q179">
            <v>91.357264756304829</v>
          </cell>
          <cell r="R179">
            <v>88.551905408148087</v>
          </cell>
          <cell r="S179">
            <v>90.933600279257917</v>
          </cell>
          <cell r="T179">
            <v>88.589174903307878</v>
          </cell>
          <cell r="U179">
            <v>91.948324771682991</v>
          </cell>
          <cell r="V179">
            <v>90.420810827641404</v>
          </cell>
        </row>
        <row r="180">
          <cell r="A180">
            <v>2021</v>
          </cell>
          <cell r="B180">
            <v>89.346564886456292</v>
          </cell>
          <cell r="C180">
            <v>87.541502833914961</v>
          </cell>
          <cell r="D180">
            <v>91.683746209013464</v>
          </cell>
          <cell r="E180">
            <v>87.862342913995604</v>
          </cell>
          <cell r="F180">
            <v>90.800313148154302</v>
          </cell>
          <cell r="G180">
            <v>82.536684837719193</v>
          </cell>
          <cell r="H180">
            <v>88.047784276402083</v>
          </cell>
          <cell r="I180">
            <v>89.850174980171815</v>
          </cell>
          <cell r="J180">
            <v>91.119800246263068</v>
          </cell>
          <cell r="K180">
            <v>91.610478047732556</v>
          </cell>
          <cell r="L180">
            <v>92.882672931353255</v>
          </cell>
          <cell r="M180">
            <v>95.287449648116478</v>
          </cell>
          <cell r="N180">
            <v>84.0387623254354</v>
          </cell>
          <cell r="O180">
            <v>88.785335851890878</v>
          </cell>
          <cell r="P180">
            <v>89.423964887800352</v>
          </cell>
          <cell r="Q180">
            <v>91.867823688212809</v>
          </cell>
          <cell r="R180">
            <v>89.343498089255775</v>
          </cell>
          <cell r="S180">
            <v>91.538164639630097</v>
          </cell>
          <cell r="T180">
            <v>89.173822375889372</v>
          </cell>
          <cell r="U180">
            <v>92.443596060412105</v>
          </cell>
          <cell r="V180">
            <v>90.939704452308405</v>
          </cell>
        </row>
        <row r="181">
          <cell r="A181">
            <v>2022</v>
          </cell>
          <cell r="B181">
            <v>89.836988752113925</v>
          </cell>
          <cell r="C181">
            <v>88.574039032058252</v>
          </cell>
          <cell r="D181">
            <v>92.283331779625954</v>
          </cell>
          <cell r="E181">
            <v>88.162255929033179</v>
          </cell>
          <cell r="F181">
            <v>91.485294933930774</v>
          </cell>
          <cell r="G181">
            <v>83.941213475608464</v>
          </cell>
          <cell r="H181">
            <v>88.8270095924304</v>
          </cell>
          <cell r="I181">
            <v>90.449110624132089</v>
          </cell>
          <cell r="J181">
            <v>91.974887884491281</v>
          </cell>
          <cell r="K181">
            <v>92.430535309860204</v>
          </cell>
          <cell r="L181">
            <v>93.752512493631031</v>
          </cell>
          <cell r="M181">
            <v>96.236691778183697</v>
          </cell>
          <cell r="N181">
            <v>85.292536320435602</v>
          </cell>
          <cell r="O181">
            <v>89.524782319430813</v>
          </cell>
          <cell r="P181">
            <v>90.216134052725835</v>
          </cell>
          <cell r="Q181">
            <v>92.472424703514307</v>
          </cell>
          <cell r="R181">
            <v>90.170459018739237</v>
          </cell>
          <cell r="S181">
            <v>92.275816220838522</v>
          </cell>
          <cell r="T181">
            <v>89.46183196286124</v>
          </cell>
          <cell r="U181">
            <v>93.387799777715102</v>
          </cell>
          <cell r="V181">
            <v>91.759726601443219</v>
          </cell>
        </row>
        <row r="182">
          <cell r="A182">
            <v>2023</v>
          </cell>
          <cell r="B182">
            <v>90.058402586315964</v>
          </cell>
          <cell r="C182">
            <v>88.913850573530254</v>
          </cell>
          <cell r="D182">
            <v>92.132686565466187</v>
          </cell>
          <cell r="E182">
            <v>88.261555109478664</v>
          </cell>
          <cell r="F182">
            <v>91.635931409908665</v>
          </cell>
          <cell r="G182">
            <v>83.86852090815006</v>
          </cell>
          <cell r="H182">
            <v>88.855979360899397</v>
          </cell>
          <cell r="I182">
            <v>90.535940100679284</v>
          </cell>
          <cell r="J182">
            <v>92.231269932572133</v>
          </cell>
          <cell r="K182">
            <v>92.70962980909087</v>
          </cell>
          <cell r="L182">
            <v>94.028113386175903</v>
          </cell>
          <cell r="M182">
            <v>96.659565087299811</v>
          </cell>
          <cell r="N182">
            <v>85.239844925376872</v>
          </cell>
          <cell r="O182">
            <v>89.527769471659951</v>
          </cell>
          <cell r="P182">
            <v>90.534564835888006</v>
          </cell>
          <cell r="Q182">
            <v>92.65569014407987</v>
          </cell>
          <cell r="R182">
            <v>90.403436312046097</v>
          </cell>
          <cell r="S182">
            <v>92.533697104430274</v>
          </cell>
          <cell r="T182">
            <v>89.812761925657412</v>
          </cell>
          <cell r="U182">
            <v>93.751536366589832</v>
          </cell>
          <cell r="V182">
            <v>91.993240021268491</v>
          </cell>
        </row>
        <row r="213">
          <cell r="A213">
            <v>2019</v>
          </cell>
          <cell r="B213">
            <v>-158.36400000000003</v>
          </cell>
          <cell r="C213">
            <v>-43.177999999999997</v>
          </cell>
          <cell r="D213">
            <v>-11.353000000000065</v>
          </cell>
          <cell r="E213">
            <v>-75.234000000000037</v>
          </cell>
          <cell r="F213">
            <v>-56.924999999999955</v>
          </cell>
          <cell r="G213">
            <v>175.90999999999985</v>
          </cell>
          <cell r="H213">
            <v>-169.14400000000023</v>
          </cell>
          <cell r="I213">
            <v>-345.05400000000009</v>
          </cell>
          <cell r="J213">
            <v>526.05399999999645</v>
          </cell>
          <cell r="K213">
            <v>350.14400000000023</v>
          </cell>
          <cell r="L213">
            <v>91.041999999999462</v>
          </cell>
          <cell r="M213">
            <v>95.395999999999731</v>
          </cell>
          <cell r="N213">
            <v>93.495999999999981</v>
          </cell>
          <cell r="O213">
            <v>254.69800000000009</v>
          </cell>
          <cell r="P213">
            <v>141.9680000000003</v>
          </cell>
          <cell r="Q213">
            <v>-137.68499999999949</v>
          </cell>
          <cell r="R213">
            <v>99.118000000000393</v>
          </cell>
          <cell r="S213">
            <v>-181.80400000000009</v>
          </cell>
          <cell r="T213">
            <v>16.252000000000066</v>
          </cell>
          <cell r="U213">
            <v>-122.33699999999999</v>
          </cell>
          <cell r="V213">
            <v>181</v>
          </cell>
        </row>
        <row r="214">
          <cell r="A214">
            <v>2020</v>
          </cell>
          <cell r="B214">
            <v>-161.18999999999983</v>
          </cell>
          <cell r="C214">
            <v>-43.038999999999987</v>
          </cell>
          <cell r="D214">
            <v>-12.226000000000113</v>
          </cell>
          <cell r="E214">
            <v>-73.577999999999975</v>
          </cell>
          <cell r="F214">
            <v>-55.392000000000053</v>
          </cell>
          <cell r="G214">
            <v>184.63100000000009</v>
          </cell>
          <cell r="H214">
            <v>-160.79399999999987</v>
          </cell>
          <cell r="I214">
            <v>-345.42500000000018</v>
          </cell>
          <cell r="J214">
            <v>506.42499999999563</v>
          </cell>
          <cell r="K214">
            <v>321.79400000000169</v>
          </cell>
          <cell r="L214">
            <v>83.788000000000466</v>
          </cell>
          <cell r="M214">
            <v>94.015000000000327</v>
          </cell>
          <cell r="N214">
            <v>91.762</v>
          </cell>
          <cell r="O214">
            <v>255.85799999999995</v>
          </cell>
          <cell r="P214">
            <v>140.04599999999982</v>
          </cell>
          <cell r="Q214">
            <v>-144.60300000000007</v>
          </cell>
          <cell r="R214">
            <v>96.867000000000189</v>
          </cell>
          <cell r="S214">
            <v>-185.55000000000018</v>
          </cell>
          <cell r="T214">
            <v>14.122999999999934</v>
          </cell>
          <cell r="U214">
            <v>-124.51199999999994</v>
          </cell>
          <cell r="V214">
            <v>161</v>
          </cell>
        </row>
        <row r="215">
          <cell r="A215">
            <v>2021</v>
          </cell>
          <cell r="B215">
            <v>-156.98500000000013</v>
          </cell>
          <cell r="C215">
            <v>-42.157000000000039</v>
          </cell>
          <cell r="D215">
            <v>-9.806999999999789</v>
          </cell>
          <cell r="E215">
            <v>-70.739000000000033</v>
          </cell>
          <cell r="F215">
            <v>-52.511000000000081</v>
          </cell>
          <cell r="G215">
            <v>196.20099999999979</v>
          </cell>
          <cell r="H215">
            <v>-135.9980000000005</v>
          </cell>
          <cell r="I215">
            <v>-332.19900000000052</v>
          </cell>
          <cell r="J215">
            <v>514.19900000000052</v>
          </cell>
          <cell r="K215">
            <v>317.99799999999959</v>
          </cell>
          <cell r="L215">
            <v>82.702000000000226</v>
          </cell>
          <cell r="M215">
            <v>98.201000000000022</v>
          </cell>
          <cell r="N215">
            <v>91.264999999999986</v>
          </cell>
          <cell r="O215">
            <v>258.58900000000017</v>
          </cell>
          <cell r="P215">
            <v>141.88200000000006</v>
          </cell>
          <cell r="Q215">
            <v>-149.37100000000009</v>
          </cell>
          <cell r="R215">
            <v>95.67200000000048</v>
          </cell>
          <cell r="S215">
            <v>-186.66399999999999</v>
          </cell>
          <cell r="T215">
            <v>12.205999999999904</v>
          </cell>
          <cell r="U215">
            <v>-126.48399999999992</v>
          </cell>
          <cell r="V215">
            <v>182</v>
          </cell>
        </row>
        <row r="216">
          <cell r="A216">
            <v>2022</v>
          </cell>
          <cell r="B216">
            <v>-154.42100000000005</v>
          </cell>
          <cell r="C216">
            <v>-41.216999999999985</v>
          </cell>
          <cell r="D216">
            <v>-7.0430000000001201</v>
          </cell>
          <cell r="E216">
            <v>-69.383000000000038</v>
          </cell>
          <cell r="F216">
            <v>-51.301000000000158</v>
          </cell>
          <cell r="G216">
            <v>209.05099999999993</v>
          </cell>
          <cell r="H216">
            <v>-114.3139999999994</v>
          </cell>
          <cell r="I216">
            <v>-323.36499999999978</v>
          </cell>
          <cell r="J216">
            <v>534.36499999999796</v>
          </cell>
          <cell r="K216">
            <v>325.31399999999849</v>
          </cell>
          <cell r="L216">
            <v>89.305000000000291</v>
          </cell>
          <cell r="M216">
            <v>99.891000000000531</v>
          </cell>
          <cell r="N216">
            <v>92.08499999999998</v>
          </cell>
          <cell r="O216">
            <v>267.55799999999999</v>
          </cell>
          <cell r="P216">
            <v>147.125</v>
          </cell>
          <cell r="Q216">
            <v>-155.48100000000068</v>
          </cell>
          <cell r="R216">
            <v>92.817999999999302</v>
          </cell>
          <cell r="S216">
            <v>-187.50800000000027</v>
          </cell>
          <cell r="T216">
            <v>10.850000000000023</v>
          </cell>
          <cell r="U216">
            <v>-131.32899999999995</v>
          </cell>
          <cell r="V216">
            <v>211</v>
          </cell>
        </row>
        <row r="217">
          <cell r="A217">
            <v>2023</v>
          </cell>
          <cell r="B217">
            <v>-157.72800000000007</v>
          </cell>
          <cell r="C217">
            <v>-41.482000000000085</v>
          </cell>
          <cell r="D217">
            <v>-6.5789999999997235</v>
          </cell>
          <cell r="E217">
            <v>-70.117000000000075</v>
          </cell>
          <cell r="F217">
            <v>-51.000999999999976</v>
          </cell>
          <cell r="G217">
            <v>215.91700000000014</v>
          </cell>
          <cell r="H217">
            <v>-110.98999999999978</v>
          </cell>
          <cell r="I217">
            <v>-326.90700000000015</v>
          </cell>
          <cell r="J217">
            <v>536.90699999999924</v>
          </cell>
          <cell r="K217">
            <v>320.98999999999796</v>
          </cell>
          <cell r="L217">
            <v>95.528999999999542</v>
          </cell>
          <cell r="M217">
            <v>96.277000000000044</v>
          </cell>
          <cell r="N217">
            <v>92.819000000000017</v>
          </cell>
          <cell r="O217">
            <v>277.01600000000008</v>
          </cell>
          <cell r="P217">
            <v>150.27600000000029</v>
          </cell>
          <cell r="Q217">
            <v>-162.45700000000033</v>
          </cell>
          <cell r="R217">
            <v>87.195000000001528</v>
          </cell>
          <cell r="S217">
            <v>-191.51999999999998</v>
          </cell>
          <cell r="T217">
            <v>9.9400000000000546</v>
          </cell>
          <cell r="U217">
            <v>-134.08499999999981</v>
          </cell>
          <cell r="V217">
            <v>210</v>
          </cell>
        </row>
        <row r="249">
          <cell r="A249">
            <v>2019</v>
          </cell>
          <cell r="B249">
            <v>-14.017254702025797</v>
          </cell>
          <cell r="C249">
            <v>-5.6698120392571907</v>
          </cell>
          <cell r="D249">
            <v>-0.54988273882580274</v>
          </cell>
          <cell r="E249">
            <v>-7.4708648781766653</v>
          </cell>
          <cell r="F249">
            <v>-5.4508005998035074</v>
          </cell>
          <cell r="G249">
            <v>8.4909754123246746</v>
          </cell>
          <cell r="H249">
            <v>-2.0936135281319133</v>
          </cell>
          <cell r="I249">
            <v>-5.7438953196576792</v>
          </cell>
          <cell r="J249">
            <v>1.3391157850448911</v>
          </cell>
          <cell r="K249">
            <v>0.94094494473469537</v>
          </cell>
          <cell r="L249">
            <v>1.4353287759282405</v>
          </cell>
          <cell r="M249">
            <v>1.2337409979365621</v>
          </cell>
          <cell r="N249">
            <v>21.302735069219757</v>
          </cell>
          <cell r="O249">
            <v>19.625320638032125</v>
          </cell>
          <cell r="P249">
            <v>4.0218623323504072</v>
          </cell>
          <cell r="Q249">
            <v>-3.291522223542362</v>
          </cell>
          <cell r="R249">
            <v>1.0261518714708535</v>
          </cell>
          <cell r="S249">
            <v>-8.8667706790441123</v>
          </cell>
          <cell r="T249">
            <v>3.0320103579384243</v>
          </cell>
          <cell r="U249">
            <v>-8.4865726558337773</v>
          </cell>
          <cell r="V249">
            <v>0.39963789715395998</v>
          </cell>
        </row>
        <row r="250">
          <cell r="A250">
            <v>2020</v>
          </cell>
          <cell r="B250">
            <v>-14.355780029443627</v>
          </cell>
          <cell r="C250">
            <v>-5.68922670191672</v>
          </cell>
          <cell r="D250">
            <v>-0.59625703135592689</v>
          </cell>
          <cell r="E250">
            <v>-7.384717294538591</v>
          </cell>
          <cell r="F250">
            <v>-5.3841839596186256</v>
          </cell>
          <cell r="G250">
            <v>8.9357195990926428</v>
          </cell>
          <cell r="H250">
            <v>-2.0046277711148273</v>
          </cell>
          <cell r="I250">
            <v>-5.8006588493864024</v>
          </cell>
          <cell r="J250">
            <v>1.2981570642776108</v>
          </cell>
          <cell r="K250">
            <v>0.87101155614069636</v>
          </cell>
          <cell r="L250">
            <v>1.3334585287522494</v>
          </cell>
          <cell r="M250">
            <v>1.2236925304449122</v>
          </cell>
          <cell r="N250">
            <v>21.111796212107269</v>
          </cell>
          <cell r="O250">
            <v>19.77805365610066</v>
          </cell>
          <cell r="P250">
            <v>3.9951309644473061</v>
          </cell>
          <cell r="Q250">
            <v>-3.477335983043651</v>
          </cell>
          <cell r="R250">
            <v>1.0098621772226979</v>
          </cell>
          <cell r="S250">
            <v>-9.1461385845789938</v>
          </cell>
          <cell r="T250">
            <v>2.6736611343229204</v>
          </cell>
          <cell r="U250">
            <v>-8.6632109932162074</v>
          </cell>
          <cell r="V250">
            <v>0.35804830316238939</v>
          </cell>
        </row>
        <row r="251">
          <cell r="A251">
            <v>2021</v>
          </cell>
          <cell r="B251">
            <v>-13.900498340635496</v>
          </cell>
          <cell r="C251">
            <v>-5.562284604463871</v>
          </cell>
          <cell r="D251">
            <v>-0.47805187645231539</v>
          </cell>
          <cell r="E251">
            <v>-7.1066831292753516</v>
          </cell>
          <cell r="F251">
            <v>-5.1361428507152986</v>
          </cell>
          <cell r="G251">
            <v>9.4079179549342786</v>
          </cell>
          <cell r="H251">
            <v>-1.6911043123296812</v>
          </cell>
          <cell r="I251">
            <v>-5.5771063293128442</v>
          </cell>
          <cell r="J251">
            <v>1.315203878482907</v>
          </cell>
          <cell r="K251">
            <v>0.85919778089972831</v>
          </cell>
          <cell r="L251">
            <v>1.3162091292731235</v>
          </cell>
          <cell r="M251">
            <v>1.277948328208145</v>
          </cell>
          <cell r="N251">
            <v>21.058157108411493</v>
          </cell>
          <cell r="O251">
            <v>19.959122965313963</v>
          </cell>
          <cell r="P251">
            <v>4.0357397433979285</v>
          </cell>
          <cell r="Q251">
            <v>-3.5826698470833604</v>
          </cell>
          <cell r="R251">
            <v>0.99378355520478945</v>
          </cell>
          <cell r="S251">
            <v>-9.1852757270536625</v>
          </cell>
          <cell r="T251">
            <v>2.3251782554114602</v>
          </cell>
          <cell r="U251">
            <v>-8.7512618286708168</v>
          </cell>
          <cell r="V251">
            <v>0.40396865913479679</v>
          </cell>
        </row>
        <row r="252">
          <cell r="A252">
            <v>2022</v>
          </cell>
          <cell r="B252">
            <v>-13.518806444722259</v>
          </cell>
          <cell r="C252">
            <v>-5.4117538930175133</v>
          </cell>
          <cell r="D252">
            <v>-0.34037506500134934</v>
          </cell>
          <cell r="E252">
            <v>-6.9630746194961706</v>
          </cell>
          <cell r="F252">
            <v>-4.9963769668590023</v>
          </cell>
          <cell r="G252">
            <v>9.6951997744213028</v>
          </cell>
          <cell r="H252">
            <v>-1.4021932375706365</v>
          </cell>
          <cell r="I252">
            <v>-5.3927583792756879</v>
          </cell>
          <cell r="J252">
            <v>1.3467294986697855</v>
          </cell>
          <cell r="K252">
            <v>0.8669841331941559</v>
          </cell>
          <cell r="L252">
            <v>1.4039042072166112</v>
          </cell>
          <cell r="M252">
            <v>1.2821324078215908</v>
          </cell>
          <cell r="N252">
            <v>20.915337005280787</v>
          </cell>
          <cell r="O252">
            <v>20.206720922223631</v>
          </cell>
          <cell r="P252">
            <v>4.1201028534495174</v>
          </cell>
          <cell r="Q252">
            <v>-3.686178933106067</v>
          </cell>
          <cell r="R252">
            <v>0.94984433453537631</v>
          </cell>
          <cell r="S252">
            <v>-9.1224393189063981</v>
          </cell>
          <cell r="T252">
            <v>2.0605791271880638</v>
          </cell>
          <cell r="U252">
            <v>-8.9758634712449599</v>
          </cell>
          <cell r="V252">
            <v>0.46195949644225509</v>
          </cell>
        </row>
        <row r="253">
          <cell r="A253">
            <v>2023</v>
          </cell>
          <cell r="B253">
            <v>-13.764575904661678</v>
          </cell>
          <cell r="C253">
            <v>-5.4408973637578795</v>
          </cell>
          <cell r="D253">
            <v>-0.31721877391253955</v>
          </cell>
          <cell r="E253">
            <v>-7.0574818849879231</v>
          </cell>
          <cell r="F253">
            <v>-4.9706154670824985</v>
          </cell>
          <cell r="G253">
            <v>9.8561588839269678</v>
          </cell>
          <cell r="H253">
            <v>-1.3547730636107367</v>
          </cell>
          <cell r="I253">
            <v>-5.4467841918346664</v>
          </cell>
          <cell r="J253">
            <v>1.3419600234096343</v>
          </cell>
          <cell r="K253">
            <v>0.84876485265775858</v>
          </cell>
          <cell r="L253">
            <v>1.4876590591723176</v>
          </cell>
          <cell r="M253">
            <v>1.2244643596384748</v>
          </cell>
          <cell r="N253">
            <v>20.889889157711139</v>
          </cell>
          <cell r="O253">
            <v>20.512167381465776</v>
          </cell>
          <cell r="P253">
            <v>4.1662207756562992</v>
          </cell>
          <cell r="Q253">
            <v>-3.8311896575307007</v>
          </cell>
          <cell r="R253">
            <v>0.8873821975835311</v>
          </cell>
          <cell r="S253">
            <v>-9.2777841830056484</v>
          </cell>
          <cell r="T253">
            <v>1.8874265868909401</v>
          </cell>
          <cell r="U253">
            <v>-9.0902927727138536</v>
          </cell>
          <cell r="V253">
            <v>0.45641259698767689</v>
          </cell>
        </row>
      </sheetData>
      <sheetData sheetId="14" refreshError="1"/>
      <sheetData sheetId="15">
        <row r="49">
          <cell r="A49">
            <v>2019</v>
          </cell>
          <cell r="B49">
            <v>1433.3325367173579</v>
          </cell>
          <cell r="C49">
            <v>1427.9212440023007</v>
          </cell>
          <cell r="D49">
            <v>1412.4013984157875</v>
          </cell>
          <cell r="E49">
            <v>1434.7657274048888</v>
          </cell>
          <cell r="F49">
            <v>1419.492848128295</v>
          </cell>
          <cell r="G49">
            <v>1401.7509046791351</v>
          </cell>
          <cell r="H49">
            <v>1417.7645479429129</v>
          </cell>
          <cell r="I49">
            <v>1423.2871346726001</v>
          </cell>
          <cell r="J49">
            <v>1364.2081115459569</v>
          </cell>
          <cell r="K49">
            <v>1362.1179634909795</v>
          </cell>
          <cell r="L49">
            <v>1367.6304841116978</v>
          </cell>
          <cell r="M49">
            <v>1375.8740496789098</v>
          </cell>
          <cell r="N49">
            <v>1352.6949682381999</v>
          </cell>
          <cell r="O49">
            <v>1419.3456171699402</v>
          </cell>
          <cell r="P49">
            <v>1375.2217834634168</v>
          </cell>
          <cell r="Q49">
            <v>1355.4691001881656</v>
          </cell>
          <cell r="R49">
            <v>1343.2660116361676</v>
          </cell>
          <cell r="S49">
            <v>1340.0170796192153</v>
          </cell>
          <cell r="T49">
            <v>1332.1499065322921</v>
          </cell>
          <cell r="U49">
            <v>1371.5280090126087</v>
          </cell>
          <cell r="V49">
            <v>1372.0442472014306</v>
          </cell>
        </row>
        <row r="50">
          <cell r="A50">
            <v>2020</v>
          </cell>
          <cell r="B50">
            <v>1377.763013404606</v>
          </cell>
          <cell r="C50">
            <v>1373.5214805023134</v>
          </cell>
          <cell r="D50">
            <v>1354.474951449871</v>
          </cell>
          <cell r="E50">
            <v>1379.8395150322926</v>
          </cell>
          <cell r="F50">
            <v>1367.7034499718602</v>
          </cell>
          <cell r="G50">
            <v>1330.101494860404</v>
          </cell>
          <cell r="H50">
            <v>1358.1000954976475</v>
          </cell>
          <cell r="I50">
            <v>1367.8149203172434</v>
          </cell>
          <cell r="J50">
            <v>1305.2859632956008</v>
          </cell>
          <cell r="K50">
            <v>1303.8981065295684</v>
          </cell>
          <cell r="L50">
            <v>1295.3915884593164</v>
          </cell>
          <cell r="M50">
            <v>1315.9037466871209</v>
          </cell>
          <cell r="N50">
            <v>1296.7757817820395</v>
          </cell>
          <cell r="O50">
            <v>1350.9932392632918</v>
          </cell>
          <cell r="P50">
            <v>1312.6141625946357</v>
          </cell>
          <cell r="Q50">
            <v>1300.2362423234472</v>
          </cell>
          <cell r="R50">
            <v>1294.565392920696</v>
          </cell>
          <cell r="S50">
            <v>1287.8063808549705</v>
          </cell>
          <cell r="T50">
            <v>1276.0214831880992</v>
          </cell>
          <cell r="U50">
            <v>1321.2572621325448</v>
          </cell>
          <cell r="V50">
            <v>1313.5667837921985</v>
          </cell>
        </row>
        <row r="51">
          <cell r="A51">
            <v>2021</v>
          </cell>
          <cell r="B51">
            <v>1400.0228450397929</v>
          </cell>
          <cell r="C51">
            <v>1392.4328546472659</v>
          </cell>
          <cell r="D51">
            <v>1377.2695521365122</v>
          </cell>
          <cell r="E51">
            <v>1404.62051443308</v>
          </cell>
          <cell r="F51">
            <v>1390.8695575626334</v>
          </cell>
          <cell r="G51">
            <v>1362.178540466308</v>
          </cell>
          <cell r="H51">
            <v>1383.0947266115593</v>
          </cell>
          <cell r="I51">
            <v>1390.4179249610004</v>
          </cell>
          <cell r="J51">
            <v>1334.4836487253956</v>
          </cell>
          <cell r="K51">
            <v>1332.9231043410944</v>
          </cell>
          <cell r="L51">
            <v>1327.5744077838756</v>
          </cell>
          <cell r="M51">
            <v>1344.4000536160233</v>
          </cell>
          <cell r="N51">
            <v>1325.7098028357505</v>
          </cell>
          <cell r="O51">
            <v>1392.986840774842</v>
          </cell>
          <cell r="P51">
            <v>1343.0905002164616</v>
          </cell>
          <cell r="Q51">
            <v>1328.4094438708021</v>
          </cell>
          <cell r="R51">
            <v>1321.5952224597245</v>
          </cell>
          <cell r="S51">
            <v>1310.8425363729812</v>
          </cell>
          <cell r="T51">
            <v>1306.4278625161683</v>
          </cell>
          <cell r="U51">
            <v>1347.8904023529687</v>
          </cell>
          <cell r="V51">
            <v>1341.878742814019</v>
          </cell>
        </row>
        <row r="52">
          <cell r="A52">
            <v>2022</v>
          </cell>
          <cell r="B52">
            <v>1374.8306001743897</v>
          </cell>
          <cell r="C52">
            <v>1384.5789238727973</v>
          </cell>
          <cell r="D52">
            <v>1357.8394036694588</v>
          </cell>
          <cell r="E52">
            <v>1373.5611305023272</v>
          </cell>
          <cell r="F52">
            <v>1372.1449135341713</v>
          </cell>
          <cell r="G52">
            <v>1355.9450003524666</v>
          </cell>
          <cell r="H52">
            <v>1365.9403712768847</v>
          </cell>
          <cell r="I52">
            <v>1369.5346549745325</v>
          </cell>
          <cell r="J52">
            <v>1335.696959765686</v>
          </cell>
          <cell r="K52">
            <v>1334.5334048495613</v>
          </cell>
          <cell r="L52">
            <v>1334.7735777069347</v>
          </cell>
          <cell r="M52">
            <v>1334.3528851540975</v>
          </cell>
          <cell r="N52">
            <v>1337.9115325648743</v>
          </cell>
          <cell r="O52">
            <v>1391.4375305867213</v>
          </cell>
          <cell r="P52">
            <v>1356.888979995553</v>
          </cell>
          <cell r="Q52">
            <v>1329.2724300577652</v>
          </cell>
          <cell r="R52">
            <v>1324.5621099728949</v>
          </cell>
          <cell r="S52">
            <v>1317.4259374670087</v>
          </cell>
          <cell r="T52">
            <v>1306.3406963428044</v>
          </cell>
          <cell r="U52">
            <v>1343.3176022718339</v>
          </cell>
          <cell r="V52">
            <v>1340.1392227695674</v>
          </cell>
        </row>
        <row r="53">
          <cell r="A53">
            <v>2023</v>
          </cell>
          <cell r="B53">
            <v>1369.2152355619787</v>
          </cell>
          <cell r="C53">
            <v>1372.8802443826232</v>
          </cell>
          <cell r="D53">
            <v>1359.2224162147538</v>
          </cell>
          <cell r="E53">
            <v>1369.0570732340693</v>
          </cell>
          <cell r="F53">
            <v>1369.7236976755519</v>
          </cell>
          <cell r="G53">
            <v>1345.9504145058088</v>
          </cell>
          <cell r="H53">
            <v>1360.8500734084621</v>
          </cell>
          <cell r="I53">
            <v>1366.2884767741866</v>
          </cell>
          <cell r="J53">
            <v>1330.6225711033958</v>
          </cell>
          <cell r="K53">
            <v>1329.7346874084112</v>
          </cell>
          <cell r="L53">
            <v>1331.56799473513</v>
          </cell>
          <cell r="M53">
            <v>1329.5141606949701</v>
          </cell>
          <cell r="N53">
            <v>1338.8600686434479</v>
          </cell>
          <cell r="O53">
            <v>1379.6656931971661</v>
          </cell>
          <cell r="P53">
            <v>1351.471994810106</v>
          </cell>
          <cell r="Q53">
            <v>1325.8700871148342</v>
          </cell>
          <cell r="R53">
            <v>1318.9400914483506</v>
          </cell>
          <cell r="S53">
            <v>1311.971790730548</v>
          </cell>
          <cell r="T53">
            <v>1305.9947630558081</v>
          </cell>
          <cell r="U53">
            <v>1337.6631740941739</v>
          </cell>
          <cell r="V53">
            <v>1335.2749559887852</v>
          </cell>
        </row>
        <row r="54">
          <cell r="A54">
            <v>2024</v>
          </cell>
          <cell r="B54">
            <v>1376.1011210541069</v>
          </cell>
          <cell r="C54">
            <v>1360.5531770428092</v>
          </cell>
          <cell r="D54">
            <v>1354.0477865877397</v>
          </cell>
          <cell r="E54">
            <v>1356.2322008247395</v>
          </cell>
          <cell r="F54">
            <v>1330.6106848477882</v>
          </cell>
          <cell r="G54">
            <v>1357.0236122995141</v>
          </cell>
          <cell r="H54">
            <v>1355.885747170845</v>
          </cell>
          <cell r="I54">
            <v>1355.4674474258322</v>
          </cell>
          <cell r="J54">
            <v>1328.2652524346374</v>
          </cell>
          <cell r="K54">
            <v>1326.5984126397493</v>
          </cell>
          <cell r="L54">
            <v>1328.1172600748521</v>
          </cell>
          <cell r="M54">
            <v>1331.3394862294576</v>
          </cell>
          <cell r="N54">
            <v>1329.3473854884473</v>
          </cell>
          <cell r="O54">
            <v>1366.8572460544342</v>
          </cell>
          <cell r="P54">
            <v>1338.899673160684</v>
          </cell>
          <cell r="Q54">
            <v>1321.3820282511952</v>
          </cell>
          <cell r="R54">
            <v>1318.8164272661513</v>
          </cell>
          <cell r="S54">
            <v>1301.561046662549</v>
          </cell>
          <cell r="T54">
            <v>1316.6778957684151</v>
          </cell>
          <cell r="U54">
            <v>1331.7678601909467</v>
          </cell>
          <cell r="V54">
            <v>1331.7933249424939</v>
          </cell>
        </row>
      </sheetData>
      <sheetData sheetId="16">
        <row r="31">
          <cell r="A31">
            <v>2019</v>
          </cell>
          <cell r="B31">
            <v>2516.9050000000002</v>
          </cell>
          <cell r="C31">
            <v>1608.9069999999999</v>
          </cell>
          <cell r="D31">
            <v>4074.9540000000002</v>
          </cell>
          <cell r="E31">
            <v>2201.5520000000001</v>
          </cell>
          <cell r="F31">
            <v>2138.2620000000002</v>
          </cell>
          <cell r="G31">
            <v>3657.1590000000001</v>
          </cell>
          <cell r="H31">
            <v>16197.739</v>
          </cell>
          <cell r="I31">
            <v>12540.58</v>
          </cell>
          <cell r="J31">
            <v>70552.385999999999</v>
          </cell>
          <cell r="K31">
            <v>66895.226999999999</v>
          </cell>
          <cell r="L31">
            <v>11084.964</v>
          </cell>
          <cell r="M31">
            <v>13100.728999999999</v>
          </cell>
          <cell r="N31">
            <v>682.09400000000005</v>
          </cell>
          <cell r="O31">
            <v>1844.2159999999999</v>
          </cell>
          <cell r="P31">
            <v>6276.9449999999997</v>
          </cell>
          <cell r="Q31">
            <v>7988.0280000000002</v>
          </cell>
          <cell r="R31">
            <v>17939.936000000002</v>
          </cell>
          <cell r="S31">
            <v>4089.3739999999998</v>
          </cell>
          <cell r="T31">
            <v>988.69799999999998</v>
          </cell>
          <cell r="U31">
            <v>2900.2429999999999</v>
          </cell>
          <cell r="V31">
            <v>83092.966</v>
          </cell>
          <cell r="Y31">
            <v>98.326011669085517</v>
          </cell>
          <cell r="Z31">
            <v>84.360875683997037</v>
          </cell>
          <cell r="AA31">
            <v>86.343375057607048</v>
          </cell>
          <cell r="AB31">
            <v>77.310073319050431</v>
          </cell>
          <cell r="AC31">
            <v>82.537855452157856</v>
          </cell>
          <cell r="AD31">
            <v>106.43135214324566</v>
          </cell>
          <cell r="AE31">
            <v>89.683988132598458</v>
          </cell>
          <cell r="AF31">
            <v>85.749097573515343</v>
          </cell>
          <cell r="AG31">
            <v>107.96299719812212</v>
          </cell>
          <cell r="AH31">
            <v>108.04800406560832</v>
          </cell>
          <cell r="AI31">
            <v>111.9241905764675</v>
          </cell>
          <cell r="AJ31">
            <v>113.74296232877752</v>
          </cell>
          <cell r="AK31">
            <v>99.949153113602492</v>
          </cell>
          <cell r="AL31">
            <v>111.18120413709616</v>
          </cell>
          <cell r="AM31">
            <v>108.2632844025684</v>
          </cell>
          <cell r="AN31">
            <v>107.54397904596115</v>
          </cell>
          <cell r="AO31">
            <v>102.97704011360349</v>
          </cell>
          <cell r="AP31">
            <v>107.83898467107107</v>
          </cell>
          <cell r="AQ31">
            <v>92.018215678774155</v>
          </cell>
          <cell r="AR31">
            <v>110.02092877955663</v>
          </cell>
          <cell r="AS31">
            <v>103.90074150895903</v>
          </cell>
        </row>
        <row r="32">
          <cell r="A32">
            <v>2020</v>
          </cell>
          <cell r="B32">
            <v>2526.482</v>
          </cell>
          <cell r="C32">
            <v>1609.4559999999999</v>
          </cell>
          <cell r="D32">
            <v>4064.4560000000001</v>
          </cell>
          <cell r="E32">
            <v>2187.7330000000002</v>
          </cell>
          <cell r="F32">
            <v>2126.808</v>
          </cell>
          <cell r="G32">
            <v>3666.79</v>
          </cell>
          <cell r="H32">
            <v>16181.725</v>
          </cell>
          <cell r="I32">
            <v>12514.934999999999</v>
          </cell>
          <cell r="J32">
            <v>70645.938999999998</v>
          </cell>
          <cell r="K32">
            <v>66979.149000000005</v>
          </cell>
          <cell r="L32">
            <v>11101.718999999999</v>
          </cell>
          <cell r="M32">
            <v>13132.46</v>
          </cell>
          <cell r="N32">
            <v>680.66600000000005</v>
          </cell>
          <cell r="O32">
            <v>1849.866</v>
          </cell>
          <cell r="P32">
            <v>6290.6170000000002</v>
          </cell>
          <cell r="Q32">
            <v>7998.5150000000003</v>
          </cell>
          <cell r="R32">
            <v>17936.396000000001</v>
          </cell>
          <cell r="S32">
            <v>4096.1469999999999</v>
          </cell>
          <cell r="T32">
            <v>985.43899999999996</v>
          </cell>
          <cell r="U32">
            <v>2907.3240000000001</v>
          </cell>
          <cell r="V32">
            <v>83160.873999999996</v>
          </cell>
          <cell r="Y32">
            <v>98.700149037700868</v>
          </cell>
          <cell r="Z32">
            <v>84.389661760973837</v>
          </cell>
          <cell r="AA32">
            <v>86.120935061632906</v>
          </cell>
          <cell r="AB32">
            <v>76.824802971951684</v>
          </cell>
          <cell r="AC32">
            <v>82.095726004808085</v>
          </cell>
          <cell r="AD32">
            <v>106.71163537744238</v>
          </cell>
          <cell r="AE32">
            <v>89.595321474495421</v>
          </cell>
          <cell r="AF32">
            <v>85.573743992797958</v>
          </cell>
          <cell r="AG32">
            <v>108.10615695287341</v>
          </cell>
          <cell r="AH32">
            <v>108.18355341649392</v>
          </cell>
          <cell r="AI32">
            <v>112.09336476711967</v>
          </cell>
          <cell r="AJ32">
            <v>114.01845676406082</v>
          </cell>
          <cell r="AK32">
            <v>99.73990425545945</v>
          </cell>
          <cell r="AL32">
            <v>111.52182248298112</v>
          </cell>
          <cell r="AM32">
            <v>108.49909587205747</v>
          </cell>
          <cell r="AN32">
            <v>107.68516704733709</v>
          </cell>
          <cell r="AO32">
            <v>102.95672015694355</v>
          </cell>
          <cell r="AP32">
            <v>108.0175923120394</v>
          </cell>
          <cell r="AQ32">
            <v>91.714900242819866</v>
          </cell>
          <cell r="AR32">
            <v>110.28954702867853</v>
          </cell>
          <cell r="AS32">
            <v>103.98565473199153</v>
          </cell>
        </row>
        <row r="33">
          <cell r="A33">
            <v>2021</v>
          </cell>
          <cell r="B33">
            <v>2534.4699999999998</v>
          </cell>
          <cell r="C33">
            <v>1610.9670000000001</v>
          </cell>
          <cell r="D33">
            <v>4049.9720000000002</v>
          </cell>
          <cell r="E33">
            <v>2174.9690000000001</v>
          </cell>
          <cell r="F33">
            <v>2114.5500000000002</v>
          </cell>
          <cell r="G33">
            <v>3670.78</v>
          </cell>
          <cell r="H33">
            <v>16155.708000000001</v>
          </cell>
          <cell r="I33">
            <v>12484.928</v>
          </cell>
          <cell r="J33">
            <v>70711.153999999995</v>
          </cell>
          <cell r="K33">
            <v>67040.373999999996</v>
          </cell>
          <cell r="L33">
            <v>11113.843000000001</v>
          </cell>
          <cell r="M33">
            <v>13158.585999999999</v>
          </cell>
          <cell r="N33">
            <v>678.29700000000003</v>
          </cell>
          <cell r="O33">
            <v>1853.2070000000001</v>
          </cell>
          <cell r="P33">
            <v>6294.0860000000002</v>
          </cell>
          <cell r="Q33">
            <v>8015.2259999999997</v>
          </cell>
          <cell r="R33">
            <v>17925.080999999998</v>
          </cell>
          <cell r="S33">
            <v>4102.4380000000001</v>
          </cell>
          <cell r="T33">
            <v>983.17</v>
          </cell>
          <cell r="U33">
            <v>2916.44</v>
          </cell>
          <cell r="V33">
            <v>83196.081999999995</v>
          </cell>
          <cell r="Y33">
            <v>99.01221015292478</v>
          </cell>
          <cell r="Z33">
            <v>84.468889014729669</v>
          </cell>
          <cell r="AA33">
            <v>85.814036518892451</v>
          </cell>
          <cell r="AB33">
            <v>76.376580183734831</v>
          </cell>
          <cell r="AC33">
            <v>81.622561803165567</v>
          </cell>
          <cell r="AD33">
            <v>106.82775313306949</v>
          </cell>
          <cell r="AE33">
            <v>89.451269991801084</v>
          </cell>
          <cell r="AF33">
            <v>85.368564234693594</v>
          </cell>
          <cell r="AG33">
            <v>108.20595239937005</v>
          </cell>
          <cell r="AH33">
            <v>108.2824429687921</v>
          </cell>
          <cell r="AI33">
            <v>112.2157800394245</v>
          </cell>
          <cell r="AJ33">
            <v>114.24528754834785</v>
          </cell>
          <cell r="AK33">
            <v>99.392768019506448</v>
          </cell>
          <cell r="AL33">
            <v>111.72323945530003</v>
          </cell>
          <cell r="AM33">
            <v>108.55892837554322</v>
          </cell>
          <cell r="AN33">
            <v>107.91014966305113</v>
          </cell>
          <cell r="AO33">
            <v>102.89177091694148</v>
          </cell>
          <cell r="AP33">
            <v>108.18348935461015</v>
          </cell>
          <cell r="AQ33">
            <v>91.503724199806584</v>
          </cell>
          <cell r="AR33">
            <v>110.63536315055329</v>
          </cell>
          <cell r="AS33">
            <v>104.02967936467881</v>
          </cell>
        </row>
        <row r="34">
          <cell r="A34">
            <v>2022</v>
          </cell>
          <cell r="B34">
            <v>2555.502</v>
          </cell>
          <cell r="C34">
            <v>1619.769</v>
          </cell>
          <cell r="D34">
            <v>4064.5770000000002</v>
          </cell>
          <cell r="E34">
            <v>2177.9479999999999</v>
          </cell>
          <cell r="F34">
            <v>2117.855</v>
          </cell>
          <cell r="G34">
            <v>3716.3620000000001</v>
          </cell>
          <cell r="H34">
            <v>16252.013000000001</v>
          </cell>
          <cell r="I34">
            <v>12535.651</v>
          </cell>
          <cell r="J34">
            <v>71262.339000000007</v>
          </cell>
          <cell r="K34">
            <v>67545.976999999999</v>
          </cell>
          <cell r="L34">
            <v>11202.45</v>
          </cell>
          <cell r="M34">
            <v>13273.191000000001</v>
          </cell>
          <cell r="N34">
            <v>680.66399999999999</v>
          </cell>
          <cell r="O34">
            <v>1873.029</v>
          </cell>
          <cell r="P34">
            <v>6343.1890000000003</v>
          </cell>
          <cell r="Q34">
            <v>8083.6369999999997</v>
          </cell>
          <cell r="R34">
            <v>18031.853999999999</v>
          </cell>
          <cell r="S34">
            <v>4132.8180000000002</v>
          </cell>
          <cell r="T34">
            <v>987.50699999999995</v>
          </cell>
          <cell r="U34">
            <v>2937.6379999999999</v>
          </cell>
          <cell r="V34">
            <v>83797.990000000005</v>
          </cell>
          <cell r="Y34">
            <v>99.833851286548907</v>
          </cell>
          <cell r="Z34">
            <v>84.930410052160994</v>
          </cell>
          <cell r="AA34">
            <v>86.123498906128333</v>
          </cell>
          <cell r="AB34">
            <v>76.48119125284309</v>
          </cell>
          <cell r="AC34">
            <v>81.750136259555546</v>
          </cell>
          <cell r="AD34">
            <v>108.15428935788046</v>
          </cell>
          <cell r="AE34">
            <v>89.984493577951596</v>
          </cell>
          <cell r="AF34">
            <v>85.715394403331828</v>
          </cell>
          <cell r="AG34">
            <v>109.04940487467896</v>
          </cell>
          <cell r="AH34">
            <v>109.09908411718949</v>
          </cell>
          <cell r="AI34">
            <v>113.11043939550443</v>
          </cell>
          <cell r="AJ34">
            <v>115.24030944351793</v>
          </cell>
          <cell r="AK34">
            <v>99.739611189831791</v>
          </cell>
          <cell r="AL34">
            <v>112.91823712824372</v>
          </cell>
          <cell r="AM34">
            <v>109.40584547518633</v>
          </cell>
          <cell r="AN34">
            <v>108.83117687408661</v>
          </cell>
          <cell r="AO34">
            <v>103.50465869447034</v>
          </cell>
          <cell r="AP34">
            <v>108.98462624116225</v>
          </cell>
          <cell r="AQ34">
            <v>91.907369196963302</v>
          </cell>
          <cell r="AR34">
            <v>111.43951081965173</v>
          </cell>
          <cell r="AS34">
            <v>104.78231452178919</v>
          </cell>
        </row>
        <row r="35">
          <cell r="A35">
            <v>2023</v>
          </cell>
          <cell r="B35">
            <v>2577.4009999999998</v>
          </cell>
          <cell r="C35">
            <v>1628.921</v>
          </cell>
          <cell r="D35">
            <v>4087.81</v>
          </cell>
          <cell r="E35">
            <v>2183.5459999999998</v>
          </cell>
          <cell r="F35">
            <v>2124.5909999999999</v>
          </cell>
          <cell r="G35">
            <v>3768.7269999999999</v>
          </cell>
          <cell r="H35">
            <v>16370.995999999999</v>
          </cell>
          <cell r="I35">
            <v>12602.269</v>
          </cell>
          <cell r="J35">
            <v>71911.822</v>
          </cell>
          <cell r="K35">
            <v>68143.095000000001</v>
          </cell>
          <cell r="L35">
            <v>11309.759</v>
          </cell>
          <cell r="M35">
            <v>13402.227999999999</v>
          </cell>
          <cell r="N35">
            <v>688.28399999999999</v>
          </cell>
          <cell r="O35">
            <v>1901.1410000000001</v>
          </cell>
          <cell r="P35">
            <v>6406.0450000000001</v>
          </cell>
          <cell r="Q35">
            <v>8151.1120000000001</v>
          </cell>
          <cell r="R35">
            <v>18164.769</v>
          </cell>
          <cell r="S35">
            <v>4166.7309999999998</v>
          </cell>
          <cell r="T35">
            <v>993.54499999999996</v>
          </cell>
          <cell r="U35">
            <v>2959.4810000000002</v>
          </cell>
          <cell r="V35">
            <v>84514.091</v>
          </cell>
          <cell r="Y35">
            <v>100.68936284917891</v>
          </cell>
          <cell r="Z35">
            <v>85.410282869085748</v>
          </cell>
          <cell r="AA35">
            <v>86.615778238045536</v>
          </cell>
          <cell r="AB35">
            <v>76.67777157001936</v>
          </cell>
          <cell r="AC35">
            <v>82.010148827859012</v>
          </cell>
          <cell r="AD35">
            <v>109.67822576725752</v>
          </cell>
          <cell r="AE35">
            <v>90.643281200099395</v>
          </cell>
          <cell r="AF35">
            <v>86.170910287138852</v>
          </cell>
          <cell r="AG35">
            <v>110.04327815501318</v>
          </cell>
          <cell r="AH35">
            <v>110.06353869765829</v>
          </cell>
          <cell r="AI35">
            <v>114.19393167987901</v>
          </cell>
          <cell r="AJ35">
            <v>116.3606326430909</v>
          </cell>
          <cell r="AK35">
            <v>100.85619123118335</v>
          </cell>
          <cell r="AL35">
            <v>114.61300932992835</v>
          </cell>
          <cell r="AM35">
            <v>110.48997111343995</v>
          </cell>
          <cell r="AN35">
            <v>109.73960258142341</v>
          </cell>
          <cell r="AO35">
            <v>104.2676041858422</v>
          </cell>
          <cell r="AP35">
            <v>109.87893023173636</v>
          </cell>
          <cell r="AQ35">
            <v>92.469326423809548</v>
          </cell>
          <cell r="AR35">
            <v>112.26812661058092</v>
          </cell>
          <cell r="AS35">
            <v>105.67773838829682</v>
          </cell>
        </row>
        <row r="36">
          <cell r="A36">
            <v>2024</v>
          </cell>
          <cell r="B36">
            <v>2582.1750000000002</v>
          </cell>
          <cell r="C36">
            <v>1626.422</v>
          </cell>
          <cell r="D36">
            <v>4081.7</v>
          </cell>
          <cell r="E36">
            <v>2174.9349999999999</v>
          </cell>
          <cell r="F36">
            <v>2115.509</v>
          </cell>
          <cell r="G36">
            <v>3791.7979999999998</v>
          </cell>
          <cell r="H36">
            <v>16372.539000000001</v>
          </cell>
          <cell r="I36">
            <v>12580.741</v>
          </cell>
          <cell r="J36">
            <v>72136.259000000005</v>
          </cell>
          <cell r="K36">
            <v>68344.460999999996</v>
          </cell>
          <cell r="L36">
            <v>11348.838</v>
          </cell>
          <cell r="M36">
            <v>13458.694</v>
          </cell>
          <cell r="N36">
            <v>691.75900000000001</v>
          </cell>
          <cell r="O36">
            <v>1915.7850000000001</v>
          </cell>
          <cell r="P36">
            <v>6428.8770000000004</v>
          </cell>
          <cell r="Q36">
            <v>8163.143</v>
          </cell>
          <cell r="R36">
            <v>18195.733</v>
          </cell>
          <cell r="S36">
            <v>4178.4530000000004</v>
          </cell>
          <cell r="T36">
            <v>993.28300000000002</v>
          </cell>
          <cell r="U36">
            <v>2969.8960000000002</v>
          </cell>
          <cell r="V36">
            <v>84717</v>
          </cell>
          <cell r="Y36">
            <v>100.87586507302457</v>
          </cell>
          <cell r="Z36">
            <v>85.279251163502821</v>
          </cell>
          <cell r="AA36">
            <v>86.486314685425796</v>
          </cell>
          <cell r="AB36">
            <v>76.375386233969905</v>
          </cell>
          <cell r="AC36">
            <v>81.659579625761012</v>
          </cell>
          <cell r="AD36">
            <v>110.34964249409298</v>
          </cell>
          <cell r="AE36">
            <v>90.651824515539218</v>
          </cell>
          <cell r="AF36">
            <v>86.023707640007487</v>
          </cell>
          <cell r="AG36">
            <v>110.38672353759962</v>
          </cell>
          <cell r="AH36">
            <v>110.38878154923981</v>
          </cell>
          <cell r="AI36">
            <v>114.58850990706475</v>
          </cell>
          <cell r="AJ36">
            <v>116.85088094231581</v>
          </cell>
          <cell r="AK36">
            <v>101.36539275922753</v>
          </cell>
          <cell r="AL36">
            <v>115.49584385331588</v>
          </cell>
          <cell r="AM36">
            <v>110.88377212802258</v>
          </cell>
          <cell r="AN36">
            <v>109.90157767864414</v>
          </cell>
          <cell r="AO36">
            <v>104.44534066550844</v>
          </cell>
          <cell r="AP36">
            <v>110.18804565583658</v>
          </cell>
          <cell r="AQ36">
            <v>92.444942059213048</v>
          </cell>
          <cell r="AR36">
            <v>112.66322039177068</v>
          </cell>
          <cell r="AS36">
            <v>105.9314589686747</v>
          </cell>
        </row>
        <row r="68">
          <cell r="A68">
            <v>2019</v>
          </cell>
          <cell r="B68">
            <v>1452.0712864681414</v>
          </cell>
          <cell r="C68">
            <v>929.89345581224995</v>
          </cell>
          <cell r="D68">
            <v>2284.0670119777378</v>
          </cell>
          <cell r="E68">
            <v>1248.1241106734062</v>
          </cell>
          <cell r="F68">
            <v>1216.4965974693657</v>
          </cell>
          <cell r="G68">
            <v>2288.3067920474527</v>
          </cell>
          <cell r="H68">
            <v>9418.959254448353</v>
          </cell>
          <cell r="I68">
            <v>7130.6524624009007</v>
          </cell>
          <cell r="J68">
            <v>42569.947670600101</v>
          </cell>
          <cell r="K68">
            <v>40281.244870525807</v>
          </cell>
          <cell r="L68">
            <v>6718.0406509794147</v>
          </cell>
          <cell r="M68">
            <v>7990.2612886655179</v>
          </cell>
          <cell r="N68">
            <v>412.63862306041386</v>
          </cell>
          <cell r="O68">
            <v>1163.9512397532985</v>
          </cell>
          <cell r="P68">
            <v>3792.8576520607239</v>
          </cell>
          <cell r="Q68">
            <v>4717.8143925846753</v>
          </cell>
          <cell r="R68">
            <v>10760.589369386158</v>
          </cell>
          <cell r="S68">
            <v>2442.8944834306035</v>
          </cell>
          <cell r="T68">
            <v>585.770957773281</v>
          </cell>
          <cell r="U68">
            <v>1696.4262128317193</v>
          </cell>
          <cell r="V68">
            <v>49700.600133001004</v>
          </cell>
          <cell r="Y68">
            <v>91.226960982896202</v>
          </cell>
          <cell r="Z68">
            <v>79.134659146787229</v>
          </cell>
          <cell r="AA68">
            <v>79.815856404873927</v>
          </cell>
          <cell r="AB68">
            <v>70.899772474972835</v>
          </cell>
          <cell r="AC68">
            <v>76.523066900270948</v>
          </cell>
          <cell r="AD68">
            <v>101.56033887577156</v>
          </cell>
          <cell r="AE68">
            <v>83.86027398179256</v>
          </cell>
          <cell r="AF68">
            <v>79.418491077432037</v>
          </cell>
          <cell r="AG68">
            <v>101.90520722349039</v>
          </cell>
          <cell r="AH68">
            <v>101.92307921985444</v>
          </cell>
          <cell r="AI68">
            <v>106.09827684485363</v>
          </cell>
          <cell r="AJ68">
            <v>109.02258092702675</v>
          </cell>
          <cell r="AK68">
            <v>94.101812705899619</v>
          </cell>
          <cell r="AL68">
            <v>107.67909296805074</v>
          </cell>
          <cell r="AM68">
            <v>101.46380102626289</v>
          </cell>
          <cell r="AN68">
            <v>100.73808166201033</v>
          </cell>
          <cell r="AO68">
            <v>96.490308194286271</v>
          </cell>
          <cell r="AP68">
            <v>102.17610246042625</v>
          </cell>
          <cell r="AQ68">
            <v>84.443168924752982</v>
          </cell>
          <cell r="AR68">
            <v>100.80115446292533</v>
          </cell>
          <cell r="AS68">
            <v>97.92711362152248</v>
          </cell>
        </row>
        <row r="69">
          <cell r="A69">
            <v>2020</v>
          </cell>
          <cell r="B69">
            <v>1446.1023580049712</v>
          </cell>
          <cell r="C69">
            <v>921.20361692453446</v>
          </cell>
          <cell r="D69">
            <v>2265.8003650080195</v>
          </cell>
          <cell r="E69">
            <v>1228.7400703050052</v>
          </cell>
          <cell r="F69">
            <v>1198.306295018906</v>
          </cell>
          <cell r="G69">
            <v>2289.5471313461903</v>
          </cell>
          <cell r="H69">
            <v>9349.6998366076259</v>
          </cell>
          <cell r="I69">
            <v>7060.1527052614365</v>
          </cell>
          <cell r="J69">
            <v>42491.49319338741</v>
          </cell>
          <cell r="K69">
            <v>40201.957364135604</v>
          </cell>
          <cell r="L69">
            <v>6704.8203776910523</v>
          </cell>
          <cell r="M69">
            <v>7981.987914302259</v>
          </cell>
          <cell r="N69">
            <v>410.56430462705663</v>
          </cell>
          <cell r="O69">
            <v>1167.7791027197084</v>
          </cell>
          <cell r="P69">
            <v>3789.9964979285423</v>
          </cell>
          <cell r="Q69">
            <v>4710.1289771299053</v>
          </cell>
          <cell r="R69">
            <v>10722.789031173459</v>
          </cell>
          <cell r="S69">
            <v>2435.0460041172255</v>
          </cell>
          <cell r="T69">
            <v>580.32372528712153</v>
          </cell>
          <cell r="U69">
            <v>1698.5214291592733</v>
          </cell>
          <cell r="V69">
            <v>49551.645898648843</v>
          </cell>
          <cell r="Y69">
            <v>90.851960658123048</v>
          </cell>
          <cell r="Z69">
            <v>78.395147072450513</v>
          </cell>
          <cell r="AA69">
            <v>79.177535346915505</v>
          </cell>
          <cell r="AB69">
            <v>69.798660782623728</v>
          </cell>
          <cell r="AC69">
            <v>75.378815667469837</v>
          </cell>
          <cell r="AD69">
            <v>101.61538799765439</v>
          </cell>
          <cell r="AE69">
            <v>83.243633268202075</v>
          </cell>
          <cell r="AF69">
            <v>78.633291635604735</v>
          </cell>
          <cell r="AG69">
            <v>101.7174005618559</v>
          </cell>
          <cell r="AH69">
            <v>101.72245913423077</v>
          </cell>
          <cell r="AI69">
            <v>105.88948855550191</v>
          </cell>
          <cell r="AJ69">
            <v>108.90969542885944</v>
          </cell>
          <cell r="AK69">
            <v>93.628766525053877</v>
          </cell>
          <cell r="AL69">
            <v>108.03321502931196</v>
          </cell>
          <cell r="AM69">
            <v>101.38726148795057</v>
          </cell>
          <cell r="AN69">
            <v>100.57397728119662</v>
          </cell>
          <cell r="AO69">
            <v>96.151352198588825</v>
          </cell>
          <cell r="AP69">
            <v>101.84783325685586</v>
          </cell>
          <cell r="AQ69">
            <v>83.657910511209039</v>
          </cell>
          <cell r="AR69">
            <v>100.92565161055811</v>
          </cell>
          <cell r="AS69">
            <v>97.633623036041087</v>
          </cell>
        </row>
        <row r="70">
          <cell r="A70">
            <v>2021</v>
          </cell>
          <cell r="B70">
            <v>1439.7117579558903</v>
          </cell>
          <cell r="C70">
            <v>913.926508113409</v>
          </cell>
          <cell r="D70">
            <v>2248.2261962779144</v>
          </cell>
          <cell r="E70">
            <v>1213.4049293945889</v>
          </cell>
          <cell r="F70">
            <v>1183.7987807885104</v>
          </cell>
          <cell r="G70">
            <v>2289.0269989819094</v>
          </cell>
          <cell r="H70">
            <v>9288.0951715122228</v>
          </cell>
          <cell r="I70">
            <v>6999.0681725303129</v>
          </cell>
          <cell r="J70">
            <v>42342.41613318539</v>
          </cell>
          <cell r="K70">
            <v>40053.320080789803</v>
          </cell>
          <cell r="L70">
            <v>6675.7833342960612</v>
          </cell>
          <cell r="M70">
            <v>7961.2467623116327</v>
          </cell>
          <cell r="N70">
            <v>407.10975570430315</v>
          </cell>
          <cell r="O70">
            <v>1167.9901754608441</v>
          </cell>
          <cell r="P70">
            <v>3772.7649453175427</v>
          </cell>
          <cell r="Q70">
            <v>4700.9233773261867</v>
          </cell>
          <cell r="R70">
            <v>10668.234626853298</v>
          </cell>
          <cell r="S70">
            <v>2423.9867696007659</v>
          </cell>
          <cell r="T70">
            <v>574.99273479459418</v>
          </cell>
          <cell r="U70">
            <v>1700.2875991245737</v>
          </cell>
          <cell r="V70">
            <v>49341.484305715705</v>
          </cell>
          <cell r="Y70">
            <v>90.45046864683701</v>
          </cell>
          <cell r="Z70">
            <v>77.775859430685699</v>
          </cell>
          <cell r="AA70">
            <v>78.563412678691975</v>
          </cell>
          <cell r="AB70">
            <v>68.927547091186781</v>
          </cell>
          <cell r="AC70">
            <v>74.466228255126367</v>
          </cell>
          <cell r="AD70">
            <v>101.59230332240008</v>
          </cell>
          <cell r="AE70">
            <v>82.695145483735104</v>
          </cell>
          <cell r="AF70">
            <v>77.952955377000649</v>
          </cell>
          <cell r="AG70">
            <v>101.36053545998386</v>
          </cell>
          <cell r="AH70">
            <v>101.34636426292845</v>
          </cell>
          <cell r="AI70">
            <v>105.43090540173242</v>
          </cell>
          <cell r="AJ70">
            <v>108.62669418024878</v>
          </cell>
          <cell r="AK70">
            <v>92.84096020362594</v>
          </cell>
          <cell r="AL70">
            <v>108.05274172470909</v>
          </cell>
          <cell r="AM70">
            <v>100.92629538115609</v>
          </cell>
          <cell r="AN70">
            <v>100.37741285801107</v>
          </cell>
          <cell r="AO70">
            <v>95.662162331239742</v>
          </cell>
          <cell r="AP70">
            <v>101.38527153478722</v>
          </cell>
          <cell r="AQ70">
            <v>82.889409231446081</v>
          </cell>
          <cell r="AR70">
            <v>101.03059691860238</v>
          </cell>
          <cell r="AS70">
            <v>97.219533102821572</v>
          </cell>
        </row>
        <row r="71">
          <cell r="A71">
            <v>2022</v>
          </cell>
          <cell r="B71">
            <v>1443.379857241139</v>
          </cell>
          <cell r="C71">
            <v>906.40215662901335</v>
          </cell>
          <cell r="D71">
            <v>2249.8439967014547</v>
          </cell>
          <cell r="E71">
            <v>1208.9357160483091</v>
          </cell>
          <cell r="F71">
            <v>1178.4024971210526</v>
          </cell>
          <cell r="G71">
            <v>2319.6960341368062</v>
          </cell>
          <cell r="H71">
            <v>9306.6602578777747</v>
          </cell>
          <cell r="I71">
            <v>6986.964223740968</v>
          </cell>
          <cell r="J71">
            <v>42559.82681833797</v>
          </cell>
          <cell r="K71">
            <v>40243.380475187965</v>
          </cell>
          <cell r="L71">
            <v>6689.8303130020895</v>
          </cell>
          <cell r="M71">
            <v>7991.8728064003653</v>
          </cell>
          <cell r="N71">
            <v>408.23032708499221</v>
          </cell>
          <cell r="O71">
            <v>1180.1715375639435</v>
          </cell>
          <cell r="P71">
            <v>3795.0872490268853</v>
          </cell>
          <cell r="Q71">
            <v>4729.4380070838497</v>
          </cell>
          <cell r="R71">
            <v>10734.223941333701</v>
          </cell>
          <cell r="S71">
            <v>2430.7203033913383</v>
          </cell>
          <cell r="T71">
            <v>576.44806582329511</v>
          </cell>
          <cell r="U71">
            <v>1707.3579244775001</v>
          </cell>
          <cell r="V71">
            <v>49546.791042078941</v>
          </cell>
          <cell r="Y71">
            <v>90.680918455668831</v>
          </cell>
          <cell r="Z71">
            <v>77.135531244379479</v>
          </cell>
          <cell r="AA71">
            <v>78.619946101581888</v>
          </cell>
          <cell r="AB71">
            <v>68.673673132112</v>
          </cell>
          <cell r="AC71">
            <v>74.126777921309781</v>
          </cell>
          <cell r="AD71">
            <v>102.95346591394987</v>
          </cell>
          <cell r="AE71">
            <v>82.860436912124655</v>
          </cell>
          <cell r="AF71">
            <v>77.818146205750622</v>
          </cell>
          <cell r="AG71">
            <v>101.88097962624194</v>
          </cell>
          <cell r="AH71">
            <v>101.82727146172692</v>
          </cell>
          <cell r="AI71">
            <v>105.65274988184412</v>
          </cell>
          <cell r="AJ71">
            <v>109.04456917200591</v>
          </cell>
          <cell r="AK71">
            <v>93.096505352083241</v>
          </cell>
          <cell r="AL71">
            <v>109.17966008484173</v>
          </cell>
          <cell r="AM71">
            <v>101.523445601329</v>
          </cell>
          <cell r="AN71">
            <v>100.98627723080294</v>
          </cell>
          <cell r="AO71">
            <v>96.25388914778928</v>
          </cell>
          <cell r="AP71">
            <v>101.66690721048784</v>
          </cell>
          <cell r="AQ71">
            <v>83.099205846090797</v>
          </cell>
          <cell r="AR71">
            <v>101.45071360426347</v>
          </cell>
          <cell r="AS71">
            <v>97.624057314708452</v>
          </cell>
        </row>
        <row r="72">
          <cell r="A72">
            <v>2023</v>
          </cell>
          <cell r="B72">
            <v>1447.5340030049356</v>
          </cell>
          <cell r="C72">
            <v>904.12572936001027</v>
          </cell>
          <cell r="D72">
            <v>2258.2018147507738</v>
          </cell>
          <cell r="E72">
            <v>1205.0886693313812</v>
          </cell>
          <cell r="F72">
            <v>1175.3588176913947</v>
          </cell>
          <cell r="G72">
            <v>2354.595000146353</v>
          </cell>
          <cell r="H72">
            <v>9344.9040342848475</v>
          </cell>
          <cell r="I72">
            <v>6990.309034138495</v>
          </cell>
          <cell r="J72">
            <v>42797.044894705599</v>
          </cell>
          <cell r="K72">
            <v>40446.169483380989</v>
          </cell>
          <cell r="L72">
            <v>6727.670876495582</v>
          </cell>
          <cell r="M72">
            <v>8034.9089021718019</v>
          </cell>
          <cell r="N72">
            <v>412.37287598038864</v>
          </cell>
          <cell r="O72">
            <v>1199.0469620041304</v>
          </cell>
          <cell r="P72">
            <v>3818.1373117173771</v>
          </cell>
          <cell r="Q72">
            <v>4751.8258114030295</v>
          </cell>
          <cell r="R72">
            <v>10772.70776122291</v>
          </cell>
          <cell r="S72">
            <v>2437.8211079734301</v>
          </cell>
          <cell r="T72">
            <v>575.31133540654423</v>
          </cell>
          <cell r="U72">
            <v>1716.3665390057979</v>
          </cell>
          <cell r="V72">
            <v>49787.353928844095</v>
          </cell>
          <cell r="Y72">
            <v>90.941904329463569</v>
          </cell>
          <cell r="Z72">
            <v>76.941805506361831</v>
          </cell>
          <cell r="AA72">
            <v>78.912006886919755</v>
          </cell>
          <cell r="AB72">
            <v>68.455141389476552</v>
          </cell>
          <cell r="AC72">
            <v>73.935316897001783</v>
          </cell>
          <cell r="AD72">
            <v>104.50236260326673</v>
          </cell>
          <cell r="AE72">
            <v>83.200934570194562</v>
          </cell>
          <cell r="AF72">
            <v>77.855399429927843</v>
          </cell>
          <cell r="AG72">
            <v>102.44883931487614</v>
          </cell>
          <cell r="AH72">
            <v>102.34038569673652</v>
          </cell>
          <cell r="AI72">
            <v>106.25036737034689</v>
          </cell>
          <cell r="AJ72">
            <v>109.63177227645011</v>
          </cell>
          <cell r="AK72">
            <v>94.041209358190187</v>
          </cell>
          <cell r="AL72">
            <v>110.92585744576991</v>
          </cell>
          <cell r="AM72">
            <v>102.14006430654202</v>
          </cell>
          <cell r="AN72">
            <v>101.46431732989703</v>
          </cell>
          <cell r="AO72">
            <v>96.598973930242508</v>
          </cell>
          <cell r="AP72">
            <v>101.96390429384627</v>
          </cell>
          <cell r="AQ72">
            <v>82.93533784046538</v>
          </cell>
          <cell r="AR72">
            <v>101.98600287160397</v>
          </cell>
          <cell r="AS72">
            <v>98.098048153497757</v>
          </cell>
        </row>
        <row r="105">
          <cell r="A105">
            <v>2019</v>
          </cell>
        </row>
        <row r="106">
          <cell r="A106">
            <v>2020</v>
          </cell>
        </row>
        <row r="107">
          <cell r="A107">
            <v>2021</v>
          </cell>
        </row>
        <row r="108">
          <cell r="A108">
            <v>2022</v>
          </cell>
        </row>
        <row r="109">
          <cell r="A109">
            <v>2023</v>
          </cell>
        </row>
      </sheetData>
      <sheetData sheetId="17">
        <row r="28">
          <cell r="A28">
            <v>2019</v>
          </cell>
          <cell r="B28">
            <v>4.95</v>
          </cell>
          <cell r="C28">
            <v>4.6500000000000004</v>
          </cell>
          <cell r="D28">
            <v>5.1100000000000003</v>
          </cell>
          <cell r="E28">
            <v>5.09</v>
          </cell>
          <cell r="F28">
            <v>5.21</v>
          </cell>
          <cell r="G28">
            <v>19.239999999999998</v>
          </cell>
          <cell r="H28">
            <v>8.25</v>
          </cell>
          <cell r="I28">
            <v>5.0324113350419202</v>
          </cell>
          <cell r="J28">
            <v>13.826320064923106</v>
          </cell>
          <cell r="K28">
            <v>13.53</v>
          </cell>
          <cell r="L28">
            <v>15.87</v>
          </cell>
          <cell r="M28">
            <v>13.56</v>
          </cell>
          <cell r="N28">
            <v>18.53</v>
          </cell>
          <cell r="O28">
            <v>16.54</v>
          </cell>
          <cell r="P28">
            <v>16.59</v>
          </cell>
          <cell r="Q28">
            <v>9.67</v>
          </cell>
          <cell r="R28">
            <v>13.62</v>
          </cell>
          <cell r="S28">
            <v>11.49</v>
          </cell>
          <cell r="T28">
            <v>11.44</v>
          </cell>
          <cell r="U28">
            <v>8.41</v>
          </cell>
          <cell r="V28">
            <v>12.5</v>
          </cell>
        </row>
        <row r="29">
          <cell r="A29">
            <v>2020</v>
          </cell>
          <cell r="B29">
            <v>5.18</v>
          </cell>
          <cell r="C29">
            <v>4.78</v>
          </cell>
          <cell r="D29">
            <v>5.32</v>
          </cell>
          <cell r="E29">
            <v>5.26</v>
          </cell>
          <cell r="F29">
            <v>5.38</v>
          </cell>
          <cell r="G29">
            <v>19.59</v>
          </cell>
          <cell r="H29">
            <v>8.48</v>
          </cell>
          <cell r="I29">
            <v>5.2219995533336769</v>
          </cell>
          <cell r="J29">
            <v>14.05595304423656</v>
          </cell>
          <cell r="K29">
            <v>13.76</v>
          </cell>
          <cell r="L29">
            <v>16.05</v>
          </cell>
          <cell r="M29">
            <v>13.73</v>
          </cell>
          <cell r="N29">
            <v>19.04</v>
          </cell>
          <cell r="O29">
            <v>16.829999999999998</v>
          </cell>
          <cell r="P29">
            <v>16.86</v>
          </cell>
          <cell r="Q29">
            <v>9.9</v>
          </cell>
          <cell r="R29">
            <v>13.84</v>
          </cell>
          <cell r="S29">
            <v>11.81</v>
          </cell>
          <cell r="T29">
            <v>11.83</v>
          </cell>
          <cell r="U29">
            <v>8.6199999999999992</v>
          </cell>
          <cell r="V29">
            <v>12.73</v>
          </cell>
        </row>
        <row r="30">
          <cell r="A30">
            <v>2021</v>
          </cell>
          <cell r="B30">
            <v>5.47</v>
          </cell>
          <cell r="C30">
            <v>5.0199999999999996</v>
          </cell>
          <cell r="D30">
            <v>5.68</v>
          </cell>
          <cell r="E30">
            <v>5.65</v>
          </cell>
          <cell r="F30">
            <v>5.84</v>
          </cell>
          <cell r="G30">
            <v>20.18</v>
          </cell>
          <cell r="H30">
            <v>8.9</v>
          </cell>
          <cell r="I30">
            <v>5.5740804472400631</v>
          </cell>
          <cell r="J30">
            <v>14.410280579072435</v>
          </cell>
          <cell r="K30">
            <v>14.09</v>
          </cell>
          <cell r="L30">
            <v>16.38</v>
          </cell>
          <cell r="M30">
            <v>14.09</v>
          </cell>
          <cell r="N30">
            <v>19.32</v>
          </cell>
          <cell r="O30">
            <v>17.260000000000002</v>
          </cell>
          <cell r="P30">
            <v>17.14</v>
          </cell>
          <cell r="Q30">
            <v>10.26</v>
          </cell>
          <cell r="R30">
            <v>14.17</v>
          </cell>
          <cell r="S30">
            <v>12.2</v>
          </cell>
          <cell r="T30">
            <v>12.35</v>
          </cell>
          <cell r="U30">
            <v>8.93</v>
          </cell>
          <cell r="V30">
            <v>13.09</v>
          </cell>
        </row>
        <row r="31">
          <cell r="A31">
            <v>2022</v>
          </cell>
          <cell r="B31">
            <v>6.99</v>
          </cell>
          <cell r="C31">
            <v>6.47</v>
          </cell>
          <cell r="D31">
            <v>7.35</v>
          </cell>
          <cell r="E31">
            <v>7.36</v>
          </cell>
          <cell r="F31">
            <v>7.58</v>
          </cell>
          <cell r="G31">
            <v>22.22</v>
          </cell>
          <cell r="H31">
            <v>10.65</v>
          </cell>
          <cell r="I31">
            <v>7.2034985291150813</v>
          </cell>
          <cell r="J31">
            <v>15.907418856262911</v>
          </cell>
          <cell r="K31">
            <v>15.56</v>
          </cell>
          <cell r="L31">
            <v>17.84</v>
          </cell>
          <cell r="M31">
            <v>15.51</v>
          </cell>
          <cell r="N31">
            <v>21.05</v>
          </cell>
          <cell r="O31">
            <v>19.2</v>
          </cell>
          <cell r="P31">
            <v>18.71</v>
          </cell>
          <cell r="Q31">
            <v>11.79</v>
          </cell>
          <cell r="R31">
            <v>15.59</v>
          </cell>
          <cell r="S31">
            <v>13.61</v>
          </cell>
          <cell r="T31">
            <v>14.02</v>
          </cell>
          <cell r="U31">
            <v>10.15</v>
          </cell>
          <cell r="V31">
            <v>14.61</v>
          </cell>
        </row>
        <row r="47">
          <cell r="A47">
            <v>2019</v>
          </cell>
          <cell r="B47">
            <v>1.61</v>
          </cell>
          <cell r="C47">
            <v>1.5</v>
          </cell>
          <cell r="D47">
            <v>1.49</v>
          </cell>
          <cell r="E47">
            <v>1.75</v>
          </cell>
          <cell r="F47">
            <v>1.54</v>
          </cell>
          <cell r="G47">
            <v>2.78</v>
          </cell>
          <cell r="H47">
            <v>1.84</v>
          </cell>
          <cell r="I47">
            <v>1.5695365357902109</v>
          </cell>
          <cell r="J47">
            <v>2.324763788428077</v>
          </cell>
          <cell r="K47">
            <v>2.2999999999999998</v>
          </cell>
          <cell r="L47">
            <v>1.89</v>
          </cell>
          <cell r="M47">
            <v>1.62</v>
          </cell>
          <cell r="N47">
            <v>4.24</v>
          </cell>
          <cell r="O47">
            <v>2.99</v>
          </cell>
          <cell r="P47">
            <v>2.5</v>
          </cell>
          <cell r="Q47">
            <v>2.48</v>
          </cell>
          <cell r="R47">
            <v>2.76</v>
          </cell>
          <cell r="S47">
            <v>2.02</v>
          </cell>
          <cell r="T47">
            <v>2.95</v>
          </cell>
          <cell r="U47">
            <v>2.44</v>
          </cell>
          <cell r="V47">
            <v>2.21</v>
          </cell>
        </row>
        <row r="48">
          <cell r="A48">
            <v>2020</v>
          </cell>
          <cell r="B48">
            <v>1.64</v>
          </cell>
          <cell r="C48">
            <v>1.46</v>
          </cell>
          <cell r="D48">
            <v>1.52</v>
          </cell>
          <cell r="E48">
            <v>1.82</v>
          </cell>
          <cell r="F48">
            <v>1.61</v>
          </cell>
          <cell r="G48">
            <v>2.89</v>
          </cell>
          <cell r="H48">
            <v>1.89</v>
          </cell>
          <cell r="I48">
            <v>1.6042467899353854</v>
          </cell>
          <cell r="J48">
            <v>2.3013428667145321</v>
          </cell>
          <cell r="K48">
            <v>2.27</v>
          </cell>
          <cell r="L48">
            <v>1.89</v>
          </cell>
          <cell r="M48">
            <v>1.62</v>
          </cell>
          <cell r="N48">
            <v>4.45</v>
          </cell>
          <cell r="O48">
            <v>2.8</v>
          </cell>
          <cell r="P48">
            <v>2.52</v>
          </cell>
          <cell r="Q48">
            <v>2.5299999999999998</v>
          </cell>
          <cell r="R48">
            <v>2.78</v>
          </cell>
          <cell r="S48">
            <v>2.04</v>
          </cell>
          <cell r="U48">
            <v>2.48</v>
          </cell>
          <cell r="V48">
            <v>2.2000000000000002</v>
          </cell>
        </row>
        <row r="49">
          <cell r="A49">
            <v>2021</v>
          </cell>
          <cell r="B49">
            <v>1.69</v>
          </cell>
          <cell r="C49">
            <v>1.54</v>
          </cell>
          <cell r="D49">
            <v>1.61</v>
          </cell>
          <cell r="E49">
            <v>1.84</v>
          </cell>
          <cell r="F49">
            <v>1.67</v>
          </cell>
          <cell r="G49">
            <v>3.11</v>
          </cell>
          <cell r="H49">
            <v>2</v>
          </cell>
          <cell r="I49">
            <v>1.667437718503463</v>
          </cell>
          <cell r="J49">
            <v>2.398931866958359</v>
          </cell>
          <cell r="K49">
            <v>2.36</v>
          </cell>
          <cell r="L49">
            <v>1.95</v>
          </cell>
          <cell r="M49">
            <v>1.66</v>
          </cell>
          <cell r="N49">
            <v>4.6500000000000004</v>
          </cell>
          <cell r="O49">
            <v>3.02</v>
          </cell>
          <cell r="P49">
            <v>2.66</v>
          </cell>
          <cell r="Q49">
            <v>2.64</v>
          </cell>
          <cell r="R49">
            <v>2.9</v>
          </cell>
          <cell r="S49">
            <v>2.11</v>
          </cell>
          <cell r="U49">
            <v>2.54</v>
          </cell>
          <cell r="V49">
            <v>2.29</v>
          </cell>
        </row>
        <row r="50">
          <cell r="A50">
            <v>2022</v>
          </cell>
          <cell r="B50">
            <v>2.85</v>
          </cell>
          <cell r="C50">
            <v>2.9</v>
          </cell>
          <cell r="D50">
            <v>2.97</v>
          </cell>
          <cell r="E50">
            <v>3.28</v>
          </cell>
          <cell r="F50">
            <v>3.11</v>
          </cell>
          <cell r="G50">
            <v>4.7699999999999996</v>
          </cell>
          <cell r="H50">
            <v>3.42</v>
          </cell>
          <cell r="I50">
            <v>3.0140040577070946</v>
          </cell>
          <cell r="J50">
            <v>3.7611493302233598</v>
          </cell>
          <cell r="K50">
            <v>3.71</v>
          </cell>
          <cell r="L50">
            <v>3.21</v>
          </cell>
          <cell r="M50">
            <v>2.84</v>
          </cell>
          <cell r="N50">
            <v>6.31</v>
          </cell>
          <cell r="O50">
            <v>4.8099999999999996</v>
          </cell>
          <cell r="P50">
            <v>4.01</v>
          </cell>
          <cell r="Q50">
            <v>4.07</v>
          </cell>
          <cell r="R50">
            <v>4.22</v>
          </cell>
          <cell r="S50">
            <v>3.24</v>
          </cell>
          <cell r="T50">
            <v>4.6500000000000004</v>
          </cell>
          <cell r="U50">
            <v>3.72</v>
          </cell>
          <cell r="V50">
            <v>3.65</v>
          </cell>
        </row>
      </sheetData>
      <sheetData sheetId="18">
        <row r="31">
          <cell r="A31">
            <v>2019</v>
          </cell>
          <cell r="B31">
            <v>22181</v>
          </cell>
          <cell r="C31">
            <v>21337</v>
          </cell>
          <cell r="D31">
            <v>21725</v>
          </cell>
          <cell r="E31">
            <v>21138</v>
          </cell>
          <cell r="F31">
            <v>21357</v>
          </cell>
          <cell r="G31">
            <v>22146</v>
          </cell>
          <cell r="H31">
            <v>21724</v>
          </cell>
          <cell r="I31">
            <v>21601</v>
          </cell>
          <cell r="J31">
            <v>24821</v>
          </cell>
          <cell r="K31">
            <v>24967</v>
          </cell>
          <cell r="L31">
            <v>26164</v>
          </cell>
          <cell r="M31">
            <v>27072</v>
          </cell>
          <cell r="N31">
            <v>22688</v>
          </cell>
          <cell r="O31">
            <v>25925</v>
          </cell>
          <cell r="P31">
            <v>24843</v>
          </cell>
          <cell r="Q31">
            <v>23731</v>
          </cell>
          <cell r="R31">
            <v>23623</v>
          </cell>
          <cell r="S31">
            <v>23983</v>
          </cell>
          <cell r="T31">
            <v>22922</v>
          </cell>
          <cell r="U31">
            <v>24886</v>
          </cell>
          <cell r="V31">
            <v>24335</v>
          </cell>
        </row>
        <row r="32">
          <cell r="A32">
            <v>2020</v>
          </cell>
          <cell r="B32">
            <v>22890</v>
          </cell>
          <cell r="C32">
            <v>21939</v>
          </cell>
          <cell r="D32">
            <v>22138</v>
          </cell>
          <cell r="E32">
            <v>21802</v>
          </cell>
          <cell r="F32">
            <v>21887</v>
          </cell>
          <cell r="G32">
            <v>22298</v>
          </cell>
          <cell r="H32">
            <v>22194</v>
          </cell>
          <cell r="I32">
            <v>22163</v>
          </cell>
          <cell r="J32">
            <v>24743</v>
          </cell>
          <cell r="K32">
            <v>24877</v>
          </cell>
          <cell r="L32">
            <v>25842</v>
          </cell>
          <cell r="M32">
            <v>26703</v>
          </cell>
          <cell r="N32">
            <v>22419</v>
          </cell>
          <cell r="O32">
            <v>25456</v>
          </cell>
          <cell r="P32">
            <v>24728</v>
          </cell>
          <cell r="Q32">
            <v>23699</v>
          </cell>
          <cell r="R32">
            <v>23819</v>
          </cell>
          <cell r="S32">
            <v>24159</v>
          </cell>
          <cell r="T32">
            <v>22501</v>
          </cell>
          <cell r="U32">
            <v>25063</v>
          </cell>
          <cell r="V32">
            <v>24355</v>
          </cell>
        </row>
        <row r="33">
          <cell r="A33">
            <v>2021</v>
          </cell>
          <cell r="B33">
            <v>23527</v>
          </cell>
          <cell r="C33">
            <v>22474</v>
          </cell>
          <cell r="D33">
            <v>22679</v>
          </cell>
          <cell r="E33">
            <v>22414</v>
          </cell>
          <cell r="F33">
            <v>22566</v>
          </cell>
          <cell r="G33">
            <v>22961</v>
          </cell>
          <cell r="H33">
            <v>22805</v>
          </cell>
          <cell r="I33">
            <v>22759</v>
          </cell>
          <cell r="J33">
            <v>25470</v>
          </cell>
          <cell r="K33">
            <v>25608</v>
          </cell>
          <cell r="L33">
            <v>26626</v>
          </cell>
          <cell r="M33">
            <v>27516</v>
          </cell>
          <cell r="N33">
            <v>23026</v>
          </cell>
          <cell r="O33">
            <v>26005</v>
          </cell>
          <cell r="P33">
            <v>25480</v>
          </cell>
          <cell r="Q33">
            <v>24299</v>
          </cell>
          <cell r="R33">
            <v>24555</v>
          </cell>
          <cell r="S33">
            <v>24725</v>
          </cell>
          <cell r="T33">
            <v>23158</v>
          </cell>
          <cell r="U33">
            <v>25875</v>
          </cell>
          <cell r="V33">
            <v>25064</v>
          </cell>
        </row>
        <row r="34">
          <cell r="A34">
            <v>2022</v>
          </cell>
          <cell r="B34">
            <v>25045</v>
          </cell>
          <cell r="C34">
            <v>24188</v>
          </cell>
          <cell r="D34">
            <v>24307</v>
          </cell>
          <cell r="E34">
            <v>23820</v>
          </cell>
          <cell r="F34">
            <v>24314</v>
          </cell>
          <cell r="G34">
            <v>24548</v>
          </cell>
          <cell r="H34">
            <v>24402</v>
          </cell>
          <cell r="I34">
            <v>24358</v>
          </cell>
          <cell r="J34">
            <v>27286</v>
          </cell>
          <cell r="K34">
            <v>27436</v>
          </cell>
          <cell r="L34">
            <v>28520</v>
          </cell>
          <cell r="M34">
            <v>29664</v>
          </cell>
          <cell r="N34">
            <v>24759</v>
          </cell>
          <cell r="O34">
            <v>27980</v>
          </cell>
          <cell r="P34">
            <v>27021</v>
          </cell>
          <cell r="Q34">
            <v>26043</v>
          </cell>
          <cell r="R34">
            <v>26249</v>
          </cell>
          <cell r="S34">
            <v>26410</v>
          </cell>
          <cell r="T34">
            <v>24619</v>
          </cell>
          <cell r="U34">
            <v>27924</v>
          </cell>
          <cell r="V34">
            <v>26848</v>
          </cell>
        </row>
        <row r="101">
          <cell r="A101">
            <v>2019</v>
          </cell>
          <cell r="B101">
            <v>88.841270477029681</v>
          </cell>
          <cell r="C101">
            <v>85.460808266912323</v>
          </cell>
          <cell r="D101">
            <v>87.014859614691403</v>
          </cell>
          <cell r="E101">
            <v>84.663756158128734</v>
          </cell>
          <cell r="F101">
            <v>85.540914006488563</v>
          </cell>
          <cell r="G101">
            <v>88.701085432771251</v>
          </cell>
          <cell r="H101">
            <v>87.010854327712579</v>
          </cell>
          <cell r="I101">
            <v>86.518204029318696</v>
          </cell>
          <cell r="J101">
            <v>99.415228101093447</v>
          </cell>
          <cell r="K101">
            <v>100</v>
          </cell>
          <cell r="L101">
            <v>104.79432851363801</v>
          </cell>
          <cell r="M101">
            <v>108.43112909039934</v>
          </cell>
          <cell r="N101">
            <v>90.871950975287376</v>
          </cell>
          <cell r="O101">
            <v>103.83706492570192</v>
          </cell>
          <cell r="P101">
            <v>99.503344414627307</v>
          </cell>
          <cell r="Q101">
            <v>95.049465294188323</v>
          </cell>
          <cell r="R101">
            <v>94.616894300476631</v>
          </cell>
          <cell r="S101">
            <v>96.058797612848963</v>
          </cell>
          <cell r="T101">
            <v>91.809188128329396</v>
          </cell>
          <cell r="U101">
            <v>99.675571754716231</v>
          </cell>
          <cell r="V101">
            <v>97.468658629390788</v>
          </cell>
        </row>
        <row r="102">
          <cell r="A102">
            <v>2020</v>
          </cell>
          <cell r="B102">
            <v>92.012702496281705</v>
          </cell>
          <cell r="C102">
            <v>88.189894279856901</v>
          </cell>
          <cell r="D102">
            <v>88.989829963420036</v>
          </cell>
          <cell r="E102">
            <v>87.639184789162684</v>
          </cell>
          <cell r="F102">
            <v>87.980865860031358</v>
          </cell>
          <cell r="G102">
            <v>89.632994332114009</v>
          </cell>
          <cell r="H102">
            <v>89.214937492462923</v>
          </cell>
          <cell r="I102">
            <v>89.090324396028464</v>
          </cell>
          <cell r="J102">
            <v>99.461349841218791</v>
          </cell>
          <cell r="K102">
            <v>100</v>
          </cell>
          <cell r="L102">
            <v>103.87908509868554</v>
          </cell>
          <cell r="M102">
            <v>107.34011335771999</v>
          </cell>
          <cell r="N102">
            <v>90.119387385938822</v>
          </cell>
          <cell r="O102">
            <v>102.32745105921133</v>
          </cell>
          <cell r="P102">
            <v>99.401053181653737</v>
          </cell>
          <cell r="Q102">
            <v>95.264702335490611</v>
          </cell>
          <cell r="R102">
            <v>95.747075612011088</v>
          </cell>
          <cell r="S102">
            <v>97.113799895485784</v>
          </cell>
          <cell r="T102">
            <v>90.449009124894488</v>
          </cell>
          <cell r="U102">
            <v>100.74767857860674</v>
          </cell>
          <cell r="V102">
            <v>97.90167624713591</v>
          </cell>
        </row>
        <row r="103">
          <cell r="A103">
            <v>2021</v>
          </cell>
          <cell r="B103">
            <v>91.873633239612616</v>
          </cell>
          <cell r="C103">
            <v>87.761636988441111</v>
          </cell>
          <cell r="D103">
            <v>88.562168072477348</v>
          </cell>
          <cell r="E103">
            <v>87.527335207747583</v>
          </cell>
          <cell r="F103">
            <v>88.120899718837862</v>
          </cell>
          <cell r="G103">
            <v>89.663386441736961</v>
          </cell>
          <cell r="H103">
            <v>89.05420181193378</v>
          </cell>
          <cell r="I103">
            <v>88.87457044673539</v>
          </cell>
          <cell r="J103">
            <v>99.461105904404874</v>
          </cell>
          <cell r="K103">
            <v>100</v>
          </cell>
          <cell r="L103">
            <v>103.97532021243362</v>
          </cell>
          <cell r="M103">
            <v>107.45079662605437</v>
          </cell>
          <cell r="N103">
            <v>89.917213370821614</v>
          </cell>
          <cell r="O103">
            <v>101.55029678225556</v>
          </cell>
          <cell r="P103">
            <v>99.500156201187124</v>
          </cell>
          <cell r="Q103">
            <v>94.888316151202744</v>
          </cell>
          <cell r="R103">
            <v>95.888003748828481</v>
          </cell>
          <cell r="S103">
            <v>96.551858794126829</v>
          </cell>
          <cell r="T103">
            <v>90.432677288347392</v>
          </cell>
          <cell r="U103">
            <v>101.04264292408622</v>
          </cell>
          <cell r="V103">
            <v>97.875663855045303</v>
          </cell>
        </row>
        <row r="104">
          <cell r="A104">
            <v>2022</v>
          </cell>
          <cell r="B104">
            <v>91.285172765709291</v>
          </cell>
          <cell r="C104">
            <v>88.161539583029594</v>
          </cell>
          <cell r="D104">
            <v>88.595276279341007</v>
          </cell>
          <cell r="E104">
            <v>86.820236186032957</v>
          </cell>
          <cell r="F104">
            <v>88.620790202653438</v>
          </cell>
          <cell r="G104">
            <v>89.473684210526315</v>
          </cell>
          <cell r="H104">
            <v>88.941536667152647</v>
          </cell>
          <cell r="I104">
            <v>88.78116343490305</v>
          </cell>
          <cell r="J104">
            <v>99.453273071876367</v>
          </cell>
          <cell r="K104">
            <v>100</v>
          </cell>
          <cell r="L104">
            <v>103.95101326724013</v>
          </cell>
          <cell r="M104">
            <v>108.1207173057297</v>
          </cell>
          <cell r="N104">
            <v>90.242746756086888</v>
          </cell>
          <cell r="O104">
            <v>101.98279632599505</v>
          </cell>
          <cell r="P104">
            <v>98.487388832191286</v>
          </cell>
          <cell r="Q104">
            <v>94.922729260825193</v>
          </cell>
          <cell r="R104">
            <v>95.673567575448317</v>
          </cell>
          <cell r="S104">
            <v>96.260387811634345</v>
          </cell>
          <cell r="T104">
            <v>89.732468289838181</v>
          </cell>
          <cell r="U104">
            <v>101.77868493949556</v>
          </cell>
          <cell r="V104">
            <v>97.856830441755363</v>
          </cell>
        </row>
        <row r="105">
          <cell r="B105">
            <v>90.915342823739778</v>
          </cell>
          <cell r="C105">
            <v>87.067601953098134</v>
          </cell>
          <cell r="D105">
            <v>88.528987002269446</v>
          </cell>
          <cell r="E105">
            <v>86.287050409187813</v>
          </cell>
          <cell r="F105">
            <v>88.494601471700705</v>
          </cell>
          <cell r="G105">
            <v>90.121037067601947</v>
          </cell>
          <cell r="H105">
            <v>88.821264012103711</v>
          </cell>
          <cell r="I105">
            <v>88.432707516676984</v>
          </cell>
          <cell r="J105">
            <v>99.480778488412085</v>
          </cell>
          <cell r="K105">
            <v>100</v>
          </cell>
          <cell r="L105">
            <v>103.98872154597345</v>
          </cell>
          <cell r="M105">
            <v>108.40038511794236</v>
          </cell>
          <cell r="N105">
            <v>89.56743002544529</v>
          </cell>
          <cell r="O105">
            <v>101.84994154459804</v>
          </cell>
          <cell r="P105">
            <v>99.119730417440337</v>
          </cell>
          <cell r="Q105">
            <v>94.68399697407331</v>
          </cell>
          <cell r="R105">
            <v>95.43360154047177</v>
          </cell>
          <cell r="S105">
            <v>96.296678357747055</v>
          </cell>
          <cell r="T105">
            <v>89.980056392270143</v>
          </cell>
          <cell r="U105">
            <v>101.07626710680147</v>
          </cell>
          <cell r="V105">
            <v>97.833711574169584</v>
          </cell>
        </row>
        <row r="170">
          <cell r="A170">
            <v>2019</v>
          </cell>
          <cell r="B170">
            <v>78.265135904229226</v>
          </cell>
          <cell r="C170">
            <v>71.164099041638053</v>
          </cell>
          <cell r="D170">
            <v>72.531318483629349</v>
          </cell>
          <cell r="E170">
            <v>68.393680698655686</v>
          </cell>
          <cell r="F170">
            <v>71.425767834363654</v>
          </cell>
          <cell r="G170">
            <v>111.45455140156346</v>
          </cell>
          <cell r="H170">
            <v>75.811990972426642</v>
          </cell>
          <cell r="I170">
            <v>72.590193961992611</v>
          </cell>
          <cell r="J170">
            <v>99.319661138913418</v>
          </cell>
          <cell r="K170">
            <v>100</v>
          </cell>
          <cell r="L170">
            <v>107.51643607104309</v>
          </cell>
          <cell r="M170">
            <v>112.4685179733752</v>
          </cell>
          <cell r="N170">
            <v>87.116082818172899</v>
          </cell>
          <cell r="O170">
            <v>111.45455140156346</v>
          </cell>
          <cell r="P170">
            <v>101.44899093971804</v>
          </cell>
          <cell r="Q170">
            <v>90.71402871814999</v>
          </cell>
          <cell r="R170">
            <v>92.431230170411808</v>
          </cell>
          <cell r="S170">
            <v>94.547476531580159</v>
          </cell>
          <cell r="T170">
            <v>82.824714617472935</v>
          </cell>
          <cell r="U170">
            <v>93.504072220586792</v>
          </cell>
          <cell r="V170">
            <v>95.28669087102999</v>
          </cell>
        </row>
        <row r="171">
          <cell r="A171">
            <v>2020</v>
          </cell>
          <cell r="B171">
            <v>80.196404793608522</v>
          </cell>
          <cell r="C171">
            <v>72.476697736351539</v>
          </cell>
          <cell r="D171">
            <v>73.82822902796272</v>
          </cell>
          <cell r="E171">
            <v>70.116511318242345</v>
          </cell>
          <cell r="F171">
            <v>71.984021304926756</v>
          </cell>
          <cell r="G171">
            <v>111.77762982689747</v>
          </cell>
          <cell r="H171">
            <v>77.273635153129163</v>
          </cell>
          <cell r="I171">
            <v>73.978029294274307</v>
          </cell>
          <cell r="J171">
            <v>99.404127829560579</v>
          </cell>
          <cell r="K171">
            <v>100</v>
          </cell>
          <cell r="L171">
            <v>106.58788282290278</v>
          </cell>
          <cell r="M171">
            <v>112.18042609853529</v>
          </cell>
          <cell r="N171">
            <v>85.419440745672432</v>
          </cell>
          <cell r="O171">
            <v>111.77762982689747</v>
          </cell>
          <cell r="P171">
            <v>101.47470039946738</v>
          </cell>
          <cell r="Q171">
            <v>90.862183754993339</v>
          </cell>
          <cell r="R171">
            <v>92.846205059920109</v>
          </cell>
          <cell r="S171">
            <v>95.36950732356857</v>
          </cell>
          <cell r="T171">
            <v>82.436750998668444</v>
          </cell>
          <cell r="U171">
            <v>94.274300932090554</v>
          </cell>
          <cell r="V171">
            <v>95.575898801597873</v>
          </cell>
        </row>
        <row r="172">
          <cell r="A172">
            <v>2021</v>
          </cell>
          <cell r="B172">
            <v>80.11592336177749</v>
          </cell>
          <cell r="C172">
            <v>72.168732893253903</v>
          </cell>
          <cell r="D172">
            <v>73.975205280953148</v>
          </cell>
          <cell r="E172">
            <v>70.091772661407177</v>
          </cell>
          <cell r="F172">
            <v>72.081790371920789</v>
          </cell>
          <cell r="G172">
            <v>112.6034454999195</v>
          </cell>
          <cell r="H172">
            <v>77.6557720173885</v>
          </cell>
          <cell r="I172">
            <v>73.99130574786669</v>
          </cell>
          <cell r="J172">
            <v>99.484785058766704</v>
          </cell>
          <cell r="K172">
            <v>100</v>
          </cell>
          <cell r="L172">
            <v>106.48204797939141</v>
          </cell>
          <cell r="M172">
            <v>112.24601513443891</v>
          </cell>
          <cell r="N172">
            <v>85.760747061664787</v>
          </cell>
          <cell r="O172">
            <v>112.6034454999195</v>
          </cell>
          <cell r="P172">
            <v>101.6680083722428</v>
          </cell>
          <cell r="Q172">
            <v>90.037031073901147</v>
          </cell>
          <cell r="R172">
            <v>93.086459507325714</v>
          </cell>
          <cell r="S172">
            <v>95.414587023023671</v>
          </cell>
          <cell r="T172">
            <v>81.928835936242152</v>
          </cell>
          <cell r="U172">
            <v>94.139430043471265</v>
          </cell>
          <cell r="V172">
            <v>95.659314120109485</v>
          </cell>
        </row>
        <row r="173">
          <cell r="A173">
            <v>2022</v>
          </cell>
          <cell r="B173">
            <v>80.165012482494063</v>
          </cell>
          <cell r="C173">
            <v>73.716738720087676</v>
          </cell>
          <cell r="D173">
            <v>74.380442062960483</v>
          </cell>
          <cell r="E173">
            <v>70.404311027217929</v>
          </cell>
          <cell r="F173">
            <v>73.086524995433237</v>
          </cell>
          <cell r="G173">
            <v>112.67734275101991</v>
          </cell>
          <cell r="H173">
            <v>78.274371308530718</v>
          </cell>
          <cell r="I173">
            <v>74.563112707787866</v>
          </cell>
          <cell r="J173">
            <v>99.518967301954575</v>
          </cell>
          <cell r="K173">
            <v>100</v>
          </cell>
          <cell r="L173">
            <v>106.08293247275162</v>
          </cell>
          <cell r="M173">
            <v>112.90568105705414</v>
          </cell>
          <cell r="N173">
            <v>86.022651159958599</v>
          </cell>
          <cell r="O173">
            <v>112.67734275101991</v>
          </cell>
          <cell r="P173">
            <v>100.87377458442428</v>
          </cell>
          <cell r="Q173">
            <v>90.257565609206608</v>
          </cell>
          <cell r="R173">
            <v>92.720574803629049</v>
          </cell>
          <cell r="S173">
            <v>95.792486147476097</v>
          </cell>
          <cell r="T173">
            <v>81.568531936917736</v>
          </cell>
          <cell r="U173">
            <v>95.390610728855876</v>
          </cell>
          <cell r="V173">
            <v>95.786397125981864</v>
          </cell>
        </row>
        <row r="238">
          <cell r="A238">
            <v>2019</v>
          </cell>
          <cell r="B238">
            <v>7.3010698762955535</v>
          </cell>
          <cell r="C238">
            <v>1.9304132003493129</v>
          </cell>
          <cell r="D238">
            <v>2.029312288613303</v>
          </cell>
          <cell r="E238">
            <v>-1.0903873744619799</v>
          </cell>
          <cell r="F238">
            <v>2.1981041351834043</v>
          </cell>
          <cell r="G238">
            <v>35.008070432868671</v>
          </cell>
          <cell r="H238">
            <v>6.2731900940547067</v>
          </cell>
          <cell r="I238">
            <v>2.6675077727211285</v>
          </cell>
          <cell r="J238">
            <v>18.257862670838136</v>
          </cell>
          <cell r="K238">
            <v>18.336440650246949</v>
          </cell>
          <cell r="L238">
            <v>20.404003528946486</v>
          </cell>
          <cell r="M238">
            <v>21.267994765159226</v>
          </cell>
          <cell r="N238">
            <v>14.815649170233536</v>
          </cell>
          <cell r="O238">
            <v>23.917828319882613</v>
          </cell>
          <cell r="P238">
            <v>19.902630900180551</v>
          </cell>
          <cell r="Q238">
            <v>14.433547270498307</v>
          </cell>
          <cell r="R238">
            <v>16.405392972150466</v>
          </cell>
          <cell r="S238">
            <v>17.031066214626723</v>
          </cell>
          <cell r="T238">
            <v>9.47792433457073</v>
          </cell>
          <cell r="U238">
            <v>12.946444187917585</v>
          </cell>
          <cell r="V238">
            <v>16.466428669504324</v>
          </cell>
        </row>
        <row r="239">
          <cell r="A239">
            <v>2020</v>
          </cell>
          <cell r="B239">
            <v>4.9852642065501644</v>
          </cell>
          <cell r="C239">
            <v>-0.76704023516443143</v>
          </cell>
          <cell r="D239">
            <v>0.18035891423933628</v>
          </cell>
          <cell r="E239">
            <v>-3.5085220528889525</v>
          </cell>
          <cell r="F239">
            <v>-1.2162412134665186</v>
          </cell>
          <cell r="G239">
            <v>33.59342426588838</v>
          </cell>
          <cell r="H239">
            <v>4.3897815879033297</v>
          </cell>
          <cell r="I239">
            <v>0.26999055033073843</v>
          </cell>
          <cell r="J239">
            <v>17.139412611767856</v>
          </cell>
          <cell r="K239">
            <v>17.187083888149136</v>
          </cell>
          <cell r="L239">
            <v>19.291670570598708</v>
          </cell>
          <cell r="M239">
            <v>20.760259948366418</v>
          </cell>
          <cell r="N239">
            <v>12.630553390491036</v>
          </cell>
          <cell r="O239">
            <v>24.188456727619275</v>
          </cell>
          <cell r="P239">
            <v>18.879375389561396</v>
          </cell>
          <cell r="Q239">
            <v>13.174574097820113</v>
          </cell>
          <cell r="R239">
            <v>14.599691656806854</v>
          </cell>
          <cell r="S239">
            <v>15.672449300150094</v>
          </cell>
          <cell r="T239">
            <v>9.1382652237118407</v>
          </cell>
          <cell r="U239">
            <v>11.500706214689266</v>
          </cell>
          <cell r="V239">
            <v>15.171885340113544</v>
          </cell>
        </row>
        <row r="240">
          <cell r="A240">
            <v>2021</v>
          </cell>
          <cell r="B240">
            <v>5.4381028938906759</v>
          </cell>
          <cell r="C240">
            <v>-0.27663751561663397</v>
          </cell>
          <cell r="D240">
            <v>1.2797632002785879</v>
          </cell>
          <cell r="E240">
            <v>-2.9723893967933108</v>
          </cell>
          <cell r="F240">
            <v>-0.80857717221353587</v>
          </cell>
          <cell r="G240">
            <v>34.338985958992254</v>
          </cell>
          <cell r="H240">
            <v>5.4362249129208822</v>
          </cell>
          <cell r="I240">
            <v>0.95308556010096612</v>
          </cell>
          <cell r="J240">
            <v>17.55947564330798</v>
          </cell>
          <cell r="K240">
            <v>17.539848655611014</v>
          </cell>
          <cell r="L240">
            <v>19.481069311721303</v>
          </cell>
          <cell r="M240">
            <v>21.062596821389636</v>
          </cell>
          <cell r="N240">
            <v>13.543348477452785</v>
          </cell>
          <cell r="O240">
            <v>25.634133089307671</v>
          </cell>
          <cell r="P240">
            <v>19.298134481994108</v>
          </cell>
          <cell r="Q240">
            <v>13.096813418690317</v>
          </cell>
          <cell r="R240">
            <v>15.058115400581155</v>
          </cell>
          <cell r="S240">
            <v>16.556984239478926</v>
          </cell>
          <cell r="T240">
            <v>8.9808591754117035</v>
          </cell>
          <cell r="U240">
            <v>11.493073370959467</v>
          </cell>
          <cell r="V240">
            <v>15.629312956542229</v>
          </cell>
        </row>
        <row r="241">
          <cell r="A241">
            <v>2022</v>
          </cell>
          <cell r="B241">
            <v>4.8839770612585927</v>
          </cell>
          <cell r="C241">
            <v>0.10325032007599223</v>
          </cell>
          <cell r="D241">
            <v>0.50755188080717117</v>
          </cell>
          <cell r="E241">
            <v>-3.0054054054054054</v>
          </cell>
          <cell r="F241">
            <v>-1.2830125801882863</v>
          </cell>
          <cell r="G241">
            <v>33.671980545798434</v>
          </cell>
          <cell r="H241">
            <v>5.0875145857642936</v>
          </cell>
          <cell r="I241">
            <v>0.54305663304887508</v>
          </cell>
          <cell r="J241">
            <v>16.525942241801271</v>
          </cell>
          <cell r="K241">
            <v>16.470803141935093</v>
          </cell>
          <cell r="L241">
            <v>18.14946619217082</v>
          </cell>
          <cell r="M241">
            <v>20.010786032088447</v>
          </cell>
          <cell r="N241">
            <v>12.373031321889931</v>
          </cell>
          <cell r="O241">
            <v>24.398811132126454</v>
          </cell>
          <cell r="P241">
            <v>18.446865662632419</v>
          </cell>
          <cell r="Q241">
            <v>12.153410240841934</v>
          </cell>
          <cell r="R241">
            <v>13.810540141191924</v>
          </cell>
          <cell r="S241">
            <v>16.062801932367147</v>
          </cell>
          <cell r="T241">
            <v>8.1106300388175576</v>
          </cell>
          <cell r="U241">
            <v>10.877058598238223</v>
          </cell>
          <cell r="V241">
            <v>14.66531053334181</v>
          </cell>
        </row>
      </sheetData>
      <sheetData sheetId="19">
        <row r="68">
          <cell r="A68">
            <v>2019</v>
          </cell>
          <cell r="B68">
            <v>77.804651226728012</v>
          </cell>
          <cell r="C68">
            <v>81.895618819556375</v>
          </cell>
          <cell r="D68">
            <v>90.392356667866594</v>
          </cell>
          <cell r="E68">
            <v>80.683642867588816</v>
          </cell>
          <cell r="F68">
            <v>85.848328895658838</v>
          </cell>
          <cell r="G68">
            <v>90.53545648686071</v>
          </cell>
          <cell r="H68">
            <v>85.774296095234277</v>
          </cell>
          <cell r="I68">
            <v>84.246386030954142</v>
          </cell>
          <cell r="J68">
            <v>92.280317805347735</v>
          </cell>
          <cell r="K68">
            <v>92.380347528008897</v>
          </cell>
          <cell r="L68">
            <v>94.416472443870532</v>
          </cell>
          <cell r="M68">
            <v>96.77099059286698</v>
          </cell>
          <cell r="N68">
            <v>106.36231692149245</v>
          </cell>
          <cell r="O68">
            <v>111.49977384577309</v>
          </cell>
          <cell r="P68">
            <v>93.067215377359119</v>
          </cell>
          <cell r="Q68">
            <v>88.664340135439602</v>
          </cell>
          <cell r="R68">
            <v>89.764544193837324</v>
          </cell>
          <cell r="S68">
            <v>83.933097147961462</v>
          </cell>
          <cell r="T68">
            <v>91.505731529875689</v>
          </cell>
          <cell r="U68">
            <v>84.974871827390018</v>
          </cell>
          <cell r="V68">
            <v>91.127672259085969</v>
          </cell>
        </row>
        <row r="69">
          <cell r="B69">
            <v>77.644780383944322</v>
          </cell>
          <cell r="C69">
            <v>82.120823898368712</v>
          </cell>
          <cell r="D69">
            <v>90.495969180088949</v>
          </cell>
          <cell r="E69">
            <v>81.087532186744653</v>
          </cell>
          <cell r="F69">
            <v>85.853759116217304</v>
          </cell>
          <cell r="G69">
            <v>90.245488800447802</v>
          </cell>
          <cell r="H69">
            <v>85.790347713561786</v>
          </cell>
          <cell r="I69">
            <v>84.345583567366901</v>
          </cell>
          <cell r="J69">
            <v>91.809136531052658</v>
          </cell>
          <cell r="K69">
            <v>91.898162234654578</v>
          </cell>
          <cell r="L69">
            <v>93.716306269846129</v>
          </cell>
          <cell r="M69">
            <v>96.252889411592108</v>
          </cell>
          <cell r="N69">
            <v>105.86599835921446</v>
          </cell>
          <cell r="O69">
            <v>110.7783138940535</v>
          </cell>
          <cell r="P69">
            <v>92.491299184997089</v>
          </cell>
          <cell r="Q69">
            <v>88.287221436851766</v>
          </cell>
          <cell r="R69">
            <v>89.455280450950738</v>
          </cell>
          <cell r="S69">
            <v>83.313621039183246</v>
          </cell>
          <cell r="T69">
            <v>91.022816573396838</v>
          </cell>
          <cell r="U69">
            <v>84.61771369651801</v>
          </cell>
          <cell r="V69">
            <v>90.745724353882892</v>
          </cell>
        </row>
        <row r="70">
          <cell r="B70">
            <v>78.442646158801509</v>
          </cell>
          <cell r="C70">
            <v>82.928768699851659</v>
          </cell>
          <cell r="D70">
            <v>91.24753565260967</v>
          </cell>
          <cell r="E70">
            <v>82.032549554305348</v>
          </cell>
          <cell r="F70">
            <v>86.364508613449217</v>
          </cell>
          <cell r="G70">
            <v>91.108055996174897</v>
          </cell>
          <cell r="H70">
            <v>86.58356586036858</v>
          </cell>
          <cell r="I70">
            <v>85.103843156975657</v>
          </cell>
          <cell r="J70">
            <v>92.3341830022745</v>
          </cell>
          <cell r="K70">
            <v>92.404414728533496</v>
          </cell>
          <cell r="L70">
            <v>94.121508823092412</v>
          </cell>
          <cell r="M70">
            <v>96.520937353395027</v>
          </cell>
          <cell r="N70">
            <v>106.45654984372044</v>
          </cell>
          <cell r="O70">
            <v>110.92499125592464</v>
          </cell>
          <cell r="P70">
            <v>93.184655046250143</v>
          </cell>
          <cell r="Q70">
            <v>88.690341563733682</v>
          </cell>
          <cell r="R70">
            <v>90.240291264006373</v>
          </cell>
          <cell r="S70">
            <v>83.837462542533089</v>
          </cell>
          <cell r="T70">
            <v>91.296631806579015</v>
          </cell>
          <cell r="U70">
            <v>85.004619262303208</v>
          </cell>
          <cell r="V70">
            <v>91.308562427622533</v>
          </cell>
        </row>
        <row r="71">
          <cell r="B71">
            <v>79.138419056458147</v>
          </cell>
          <cell r="C71">
            <v>84.026719754565633</v>
          </cell>
          <cell r="D71">
            <v>91.97028785256586</v>
          </cell>
          <cell r="E71">
            <v>82.423075666678557</v>
          </cell>
          <cell r="F71">
            <v>87.131858809573146</v>
          </cell>
          <cell r="G71">
            <v>92.953213191243236</v>
          </cell>
          <cell r="H71">
            <v>87.59870645432845</v>
          </cell>
          <cell r="I71">
            <v>85.820991892662988</v>
          </cell>
          <cell r="J71">
            <v>93.230449854423341</v>
          </cell>
          <cell r="K71">
            <v>93.238901794381974</v>
          </cell>
          <cell r="L71">
            <v>95.087449193392032</v>
          </cell>
          <cell r="M71">
            <v>97.486599057989281</v>
          </cell>
          <cell r="N71">
            <v>107.84965515517327</v>
          </cell>
          <cell r="O71">
            <v>112.19589338115672</v>
          </cell>
          <cell r="P71">
            <v>94.092856519059779</v>
          </cell>
          <cell r="Q71">
            <v>89.184909363063326</v>
          </cell>
          <cell r="R71">
            <v>91.035151245278229</v>
          </cell>
          <cell r="S71">
            <v>84.56172424002159</v>
          </cell>
          <cell r="T71">
            <v>91.344048357239089</v>
          </cell>
          <cell r="U71">
            <v>85.695856681472378</v>
          </cell>
          <cell r="V71">
            <v>92.185586673432155</v>
          </cell>
        </row>
        <row r="72">
          <cell r="B72">
            <v>79.162078239352624</v>
          </cell>
          <cell r="C72">
            <v>84.325771874634754</v>
          </cell>
          <cell r="D72">
            <v>91.841348565601649</v>
          </cell>
          <cell r="E72">
            <v>82.443145080040495</v>
          </cell>
          <cell r="F72">
            <v>87.296745858029752</v>
          </cell>
          <cell r="G72">
            <v>93.038548024770094</v>
          </cell>
          <cell r="H72">
            <v>87.66827321011607</v>
          </cell>
          <cell r="I72">
            <v>85.859365740325714</v>
          </cell>
          <cell r="J72">
            <v>93.485812159309887</v>
          </cell>
          <cell r="K72">
            <v>93.503252552851308</v>
          </cell>
          <cell r="L72">
            <v>95.448055023537336</v>
          </cell>
          <cell r="M72">
            <v>97.857798958675474</v>
          </cell>
          <cell r="N72">
            <v>107.74835734373831</v>
          </cell>
          <cell r="O72">
            <v>112.63078451428893</v>
          </cell>
          <cell r="P72">
            <v>94.470410713898261</v>
          </cell>
          <cell r="Q72">
            <v>89.236856911385416</v>
          </cell>
          <cell r="R72">
            <v>91.212842841329902</v>
          </cell>
          <cell r="S72">
            <v>84.677501283761089</v>
          </cell>
          <cell r="T72">
            <v>91.540522077119746</v>
          </cell>
          <cell r="U72">
            <v>85.939393857818473</v>
          </cell>
          <cell r="V72">
            <v>92.415033877395359</v>
          </cell>
        </row>
        <row r="91">
          <cell r="A91">
            <v>2020</v>
          </cell>
        </row>
        <row r="92">
          <cell r="A92">
            <v>2021</v>
          </cell>
        </row>
        <row r="93">
          <cell r="A93">
            <v>2022</v>
          </cell>
        </row>
        <row r="94">
          <cell r="A94">
            <v>2023</v>
          </cell>
        </row>
      </sheetData>
      <sheetData sheetId="20">
        <row r="31">
          <cell r="A31">
            <v>2019</v>
          </cell>
          <cell r="B31">
            <v>437.06806330528963</v>
          </cell>
          <cell r="C31">
            <v>208.58786142960861</v>
          </cell>
          <cell r="D31">
            <v>391.82968512372071</v>
          </cell>
          <cell r="E31">
            <v>327.83136702968795</v>
          </cell>
          <cell r="F31">
            <v>550.03568342675737</v>
          </cell>
          <cell r="G31">
            <v>89.128820797005858</v>
          </cell>
          <cell r="H31">
            <v>256.88925851401268</v>
          </cell>
          <cell r="I31">
            <v>384.15044823440564</v>
          </cell>
          <cell r="J31">
            <v>130.78336062733808</v>
          </cell>
          <cell r="K31">
            <v>131.92206590121819</v>
          </cell>
          <cell r="L31">
            <v>144.62018577445878</v>
          </cell>
          <cell r="M31">
            <v>186.09459062459058</v>
          </cell>
          <cell r="N31">
            <v>93.19850048835535</v>
          </cell>
          <cell r="O31">
            <v>121.98664442752072</v>
          </cell>
          <cell r="P31">
            <v>112.42260343800939</v>
          </cell>
          <cell r="Q31">
            <v>145.72802171083009</v>
          </cell>
          <cell r="R31">
            <v>96.079100894359797</v>
          </cell>
          <cell r="S31">
            <v>117.10363684901675</v>
          </cell>
          <cell r="T31">
            <v>100.02475097489425</v>
          </cell>
          <cell r="U31">
            <v>124.38381550078562</v>
          </cell>
          <cell r="V31">
            <v>139.52234206471493</v>
          </cell>
          <cell r="X31">
            <v>12.992592969728909</v>
          </cell>
          <cell r="Y31">
            <v>11.264372205206387</v>
          </cell>
          <cell r="Z31">
            <v>19.404274775089579</v>
          </cell>
          <cell r="AA31">
            <v>19.604993877429422</v>
          </cell>
          <cell r="AB31">
            <v>23.130273213212309</v>
          </cell>
          <cell r="AC31">
            <v>7.3404037098682249</v>
          </cell>
          <cell r="AD31">
            <v>14.735249104956655</v>
          </cell>
          <cell r="AE31">
            <v>17.775146129338186</v>
          </cell>
          <cell r="AF31">
            <v>22.15232721668821</v>
          </cell>
          <cell r="AG31">
            <v>22.943689228933096</v>
          </cell>
          <cell r="AH31">
            <v>31.449734991579209</v>
          </cell>
          <cell r="AI31">
            <v>25.736345994505243</v>
          </cell>
          <cell r="AJ31">
            <v>19.085585195742837</v>
          </cell>
          <cell r="AK31">
            <v>12.12371734380979</v>
          </cell>
          <cell r="AL31">
            <v>17.415565561931579</v>
          </cell>
          <cell r="AM31">
            <v>23.921716581454032</v>
          </cell>
          <cell r="AN31">
            <v>18.952840619382204</v>
          </cell>
          <cell r="AO31">
            <v>24.032157330721184</v>
          </cell>
          <cell r="AP31">
            <v>23.485010218639118</v>
          </cell>
          <cell r="AQ31">
            <v>15.537387217870943</v>
          </cell>
          <cell r="AR31">
            <v>21.671599763616502</v>
          </cell>
        </row>
        <row r="32">
          <cell r="A32">
            <v>2020</v>
          </cell>
          <cell r="X32">
            <v>12.329806381175132</v>
          </cell>
          <cell r="Y32">
            <v>10.815595980128249</v>
          </cell>
          <cell r="Z32">
            <v>18.786574057277242</v>
          </cell>
          <cell r="AA32">
            <v>18.956833423342427</v>
          </cell>
          <cell r="AB32">
            <v>22.555934624515885</v>
          </cell>
          <cell r="AC32">
            <v>6.8292485242426499</v>
          </cell>
          <cell r="AD32">
            <v>14.124117027958919</v>
          </cell>
          <cell r="AE32">
            <v>17.167623350269977</v>
          </cell>
          <cell r="AF32">
            <v>21.190425811089387</v>
          </cell>
          <cell r="AG32">
            <v>21.975303330008579</v>
          </cell>
          <cell r="AH32">
            <v>30.417613219615998</v>
          </cell>
          <cell r="AI32">
            <v>24.811789770909108</v>
          </cell>
          <cell r="AJ32">
            <v>17.850570544028319</v>
          </cell>
          <cell r="AK32">
            <v>10.012535277600376</v>
          </cell>
          <cell r="AL32">
            <v>16.817075910501718</v>
          </cell>
          <cell r="AM32">
            <v>22.553940396367306</v>
          </cell>
          <cell r="AN32">
            <v>18.185645814208062</v>
          </cell>
          <cell r="AO32">
            <v>22.954879669192543</v>
          </cell>
          <cell r="AP32">
            <v>21.561320797628209</v>
          </cell>
          <cell r="AQ32">
            <v>15.788286687236965</v>
          </cell>
          <cell r="AR32">
            <v>20.745970389774499</v>
          </cell>
        </row>
        <row r="33">
          <cell r="A33">
            <v>2021</v>
          </cell>
          <cell r="X33">
            <v>13.180543998945939</v>
          </cell>
          <cell r="Y33">
            <v>11.486349791541098</v>
          </cell>
          <cell r="Z33">
            <v>18.680653161489023</v>
          </cell>
          <cell r="AA33">
            <v>19.345361293490711</v>
          </cell>
          <cell r="AB33">
            <v>23.001623210833301</v>
          </cell>
          <cell r="AC33">
            <v>6.3932561795236351</v>
          </cell>
          <cell r="AD33">
            <v>14.18612877769406</v>
          </cell>
          <cell r="AE33">
            <v>17.503242062028207</v>
          </cell>
          <cell r="AF33">
            <v>21.321869129505913</v>
          </cell>
          <cell r="AG33">
            <v>22.145441765237788</v>
          </cell>
          <cell r="AH33">
            <v>31.404416456331969</v>
          </cell>
          <cell r="AI33">
            <v>24.612125022261509</v>
          </cell>
          <cell r="AJ33">
            <v>19.861296611621341</v>
          </cell>
          <cell r="AK33">
            <v>10.881789468376837</v>
          </cell>
          <cell r="AL33">
            <v>16.935296558195468</v>
          </cell>
          <cell r="AM33">
            <v>21.792648982702794</v>
          </cell>
          <cell r="AN33">
            <v>18.287720286599122</v>
          </cell>
          <cell r="AO33">
            <v>23.362503434592334</v>
          </cell>
          <cell r="AP33">
            <v>22.990044775350533</v>
          </cell>
          <cell r="AQ33">
            <v>14.972387202416451</v>
          </cell>
          <cell r="AR33">
            <v>20.904142424997179</v>
          </cell>
        </row>
        <row r="34">
          <cell r="A34">
            <v>2022</v>
          </cell>
          <cell r="X34">
            <v>13.849579374733009</v>
          </cell>
          <cell r="Y34">
            <v>10.54442650323552</v>
          </cell>
          <cell r="Z34">
            <v>18.081589462561787</v>
          </cell>
          <cell r="AA34">
            <v>19.499872713687196</v>
          </cell>
          <cell r="AB34">
            <v>22.488176076646511</v>
          </cell>
          <cell r="AC34">
            <v>6.1078677933930425</v>
          </cell>
          <cell r="AD34">
            <v>13.926383888632646</v>
          </cell>
          <cell r="AE34">
            <v>17.218661349459875</v>
          </cell>
          <cell r="AF34">
            <v>20.66413171353198</v>
          </cell>
          <cell r="AG34">
            <v>21.470397229445108</v>
          </cell>
          <cell r="AH34">
            <v>30.991072414227887</v>
          </cell>
          <cell r="AI34">
            <v>23.703365567192179</v>
          </cell>
          <cell r="AJ34">
            <v>19.702396818192891</v>
          </cell>
          <cell r="AK34">
            <v>10.910869913398416</v>
          </cell>
          <cell r="AL34">
            <v>16.052330525341858</v>
          </cell>
          <cell r="AM34">
            <v>20.488795702970151</v>
          </cell>
          <cell r="AN34">
            <v>17.880085163464834</v>
          </cell>
          <cell r="AO34">
            <v>22.599480544956212</v>
          </cell>
          <cell r="AP34">
            <v>25.899088733472773</v>
          </cell>
          <cell r="AQ34">
            <v>13.637720309218448</v>
          </cell>
          <cell r="AR34">
            <v>20.282293081158702</v>
          </cell>
        </row>
        <row r="35">
          <cell r="A35">
            <v>2023</v>
          </cell>
          <cell r="X35">
            <v>12.608809486279227</v>
          </cell>
          <cell r="Y35">
            <v>10.223605244803563</v>
          </cell>
          <cell r="Z35">
            <v>18.075930765291751</v>
          </cell>
          <cell r="AA35">
            <v>17.837939184129226</v>
          </cell>
          <cell r="AB35">
            <v>22.218311357115176</v>
          </cell>
          <cell r="AC35">
            <v>6.2075372016259038</v>
          </cell>
          <cell r="AD35">
            <v>13.514203799229966</v>
          </cell>
          <cell r="AE35">
            <v>16.598939444537582</v>
          </cell>
          <cell r="AF35">
            <v>20.555059180830305</v>
          </cell>
          <cell r="AG35">
            <v>21.362070436225338</v>
          </cell>
          <cell r="AH35">
            <v>30.950508585931974</v>
          </cell>
          <cell r="AI35">
            <v>24.14687133181755</v>
          </cell>
          <cell r="AJ35">
            <v>20.20620969469029</v>
          </cell>
          <cell r="AK35">
            <v>11.01174286779378</v>
          </cell>
          <cell r="AL35">
            <v>15.465955773168606</v>
          </cell>
          <cell r="AM35">
            <v>20.853770982982539</v>
          </cell>
          <cell r="AN35">
            <v>17.161828577282879</v>
          </cell>
          <cell r="AO35">
            <v>21.980252614038545</v>
          </cell>
          <cell r="AP35">
            <v>23.277574783636247</v>
          </cell>
          <cell r="AQ35">
            <v>13.90049299505908</v>
          </cell>
          <cell r="AR35">
            <v>20.111943560261658</v>
          </cell>
        </row>
        <row r="36">
          <cell r="A36">
            <v>2024</v>
          </cell>
          <cell r="B36">
            <v>404.99249294654732</v>
          </cell>
          <cell r="C36">
            <v>224.98827980678638</v>
          </cell>
          <cell r="D36">
            <v>400.74482762735011</v>
          </cell>
          <cell r="E36">
            <v>271.4075756926967</v>
          </cell>
          <cell r="F36">
            <v>556.57896611366687</v>
          </cell>
          <cell r="G36">
            <v>94.349042309750985</v>
          </cell>
          <cell r="H36">
            <v>252.3160200305033</v>
          </cell>
          <cell r="I36">
            <v>372.98631402590541</v>
          </cell>
          <cell r="J36">
            <v>128.88149007473706</v>
          </cell>
          <cell r="K36">
            <v>129.85066630589532</v>
          </cell>
          <cell r="L36">
            <v>158.08556604580636</v>
          </cell>
          <cell r="M36">
            <v>187.33176571023105</v>
          </cell>
          <cell r="N36">
            <v>112.06776003808979</v>
          </cell>
          <cell r="O36">
            <v>105.23337717951486</v>
          </cell>
          <cell r="P36">
            <v>105.37894709504063</v>
          </cell>
          <cell r="Q36">
            <v>139.1527173364999</v>
          </cell>
          <cell r="R36">
            <v>84.71958899212602</v>
          </cell>
          <cell r="S36">
            <v>110.21901466893014</v>
          </cell>
          <cell r="T36">
            <v>90.588469482328122</v>
          </cell>
          <cell r="U36">
            <v>124.62565044830257</v>
          </cell>
          <cell r="V36">
            <v>137.30097586029791</v>
          </cell>
          <cell r="X36">
            <v>12.537855536424908</v>
          </cell>
          <cell r="Y36">
            <v>11.320711247809569</v>
          </cell>
          <cell r="Z36">
            <v>17.706024610622123</v>
          </cell>
          <cell r="AA36">
            <v>17.405726514238022</v>
          </cell>
          <cell r="AB36">
            <v>21.842509321228164</v>
          </cell>
          <cell r="AC36">
            <v>6.3792088624546537</v>
          </cell>
          <cell r="AD36">
            <v>13.414538371333734</v>
          </cell>
          <cell r="AE36">
            <v>16.460373921882898</v>
          </cell>
          <cell r="AF36">
            <v>20.064384382962039</v>
          </cell>
          <cell r="AG36">
            <v>20.847168327100363</v>
          </cell>
          <cell r="AH36">
            <v>30.622386216009328</v>
          </cell>
          <cell r="AI36">
            <v>23.139277467312226</v>
          </cell>
          <cell r="AJ36">
            <v>20.102476418680062</v>
          </cell>
          <cell r="AK36">
            <v>11.474853732174708</v>
          </cell>
          <cell r="AL36">
            <v>14.759640548372953</v>
          </cell>
          <cell r="AM36">
            <v>20.978929137853822</v>
          </cell>
          <cell r="AN36">
            <v>16.680058824882003</v>
          </cell>
          <cell r="AO36">
            <v>20.753176683084494</v>
          </cell>
          <cell r="AP36">
            <v>22.294647278557605</v>
          </cell>
          <cell r="AQ36">
            <v>14.207040234235151</v>
          </cell>
          <cell r="AR36">
            <v>19.664018595481096</v>
          </cell>
        </row>
        <row r="66">
          <cell r="A66">
            <v>2019</v>
          </cell>
          <cell r="B66">
            <v>-1.8309632679195431</v>
          </cell>
          <cell r="C66">
            <v>7.7170657082816518</v>
          </cell>
          <cell r="D66">
            <v>-0.77558755591644513</v>
          </cell>
          <cell r="E66">
            <v>2.7528848668700476</v>
          </cell>
          <cell r="F66">
            <v>-3.3131633664005165</v>
          </cell>
          <cell r="G66">
            <v>-1.1106684472561739</v>
          </cell>
          <cell r="H66">
            <v>-0.3717741034804618</v>
          </cell>
          <cell r="I66">
            <v>-0.2445906922681047</v>
          </cell>
          <cell r="J66">
            <v>-1.5196432045767949</v>
          </cell>
          <cell r="K66">
            <v>-1.5266248979797581</v>
          </cell>
          <cell r="L66">
            <v>-4.4222949013331174</v>
          </cell>
          <cell r="M66">
            <v>1.3608182830638498</v>
          </cell>
          <cell r="N66">
            <v>-6.7535993046894021</v>
          </cell>
          <cell r="O66">
            <v>5.1876054539547312</v>
          </cell>
          <cell r="P66">
            <v>-0.30332982232692984</v>
          </cell>
          <cell r="Q66">
            <v>0.502193991624452</v>
          </cell>
          <cell r="R66">
            <v>-2.8450878925478236</v>
          </cell>
          <cell r="S66">
            <v>-2.4154889885446238</v>
          </cell>
          <cell r="T66">
            <v>-9.997680110698596</v>
          </cell>
          <cell r="U66">
            <v>2.0999944694562771</v>
          </cell>
          <cell r="V66">
            <v>-1.4064059522729337</v>
          </cell>
        </row>
        <row r="67">
          <cell r="A67">
            <v>2020</v>
          </cell>
          <cell r="B67">
            <v>-8.2838797385574026</v>
          </cell>
          <cell r="C67">
            <v>-8.7231069440797597</v>
          </cell>
          <cell r="D67">
            <v>-6.8263817803778011</v>
          </cell>
          <cell r="E67">
            <v>-6.875414683792016</v>
          </cell>
          <cell r="F67">
            <v>-5.6981035259152009</v>
          </cell>
          <cell r="G67">
            <v>-8.3668573121593113</v>
          </cell>
          <cell r="H67">
            <v>-7.1565660885705853</v>
          </cell>
          <cell r="I67">
            <v>-6.9511064953271813</v>
          </cell>
          <cell r="J67">
            <v>-8.071702272402689</v>
          </cell>
          <cell r="K67">
            <v>-8.0666571624446277</v>
          </cell>
          <cell r="L67">
            <v>-7.8516527199649033</v>
          </cell>
          <cell r="M67">
            <v>-7.229429409593223</v>
          </cell>
          <cell r="N67">
            <v>-10.582489967726687</v>
          </cell>
          <cell r="O67">
            <v>-22.162865758093417</v>
          </cell>
          <cell r="P67">
            <v>-7.7941159650628009</v>
          </cell>
          <cell r="Q67">
            <v>-9.9548963585440049</v>
          </cell>
          <cell r="R67">
            <v>-7.2623050580257456</v>
          </cell>
          <cell r="S67">
            <v>-7.8028482473323209</v>
          </cell>
          <cell r="T67">
            <v>-13.186515950140091</v>
          </cell>
          <cell r="U67">
            <v>-0.83454742232689227</v>
          </cell>
          <cell r="V67">
            <v>-7.969814099024461</v>
          </cell>
        </row>
        <row r="68">
          <cell r="A68">
            <v>2021</v>
          </cell>
          <cell r="B68">
            <v>8.1048905541944123</v>
          </cell>
          <cell r="C68">
            <v>12.488669880412687</v>
          </cell>
          <cell r="D68">
            <v>7.3535277726358714</v>
          </cell>
          <cell r="E68">
            <v>4.9944218060673222</v>
          </cell>
          <cell r="F68">
            <v>9.4099340222546743</v>
          </cell>
          <cell r="G68">
            <v>3.8547939293825095</v>
          </cell>
          <cell r="H68">
            <v>7.3041922155892252</v>
          </cell>
          <cell r="I68">
            <v>7.876675518747362</v>
          </cell>
          <cell r="J68">
            <v>8.7873378218637441</v>
          </cell>
          <cell r="K68">
            <v>8.8711140578488141</v>
          </cell>
          <cell r="L68">
            <v>13.162802244212287</v>
          </cell>
          <cell r="M68">
            <v>7.4894938629539922</v>
          </cell>
          <cell r="N68">
            <v>22.799813245320038</v>
          </cell>
          <cell r="O68">
            <v>9.8479108628114318</v>
          </cell>
          <cell r="P68">
            <v>9.6568405760270082</v>
          </cell>
          <cell r="Q68">
            <v>2.8794337438799715</v>
          </cell>
          <cell r="R68">
            <v>6.1608510413075948</v>
          </cell>
          <cell r="S68">
            <v>17.670127668332427</v>
          </cell>
          <cell r="T68">
            <v>10.105553066058334</v>
          </cell>
          <cell r="U68">
            <v>0.71288912717737674</v>
          </cell>
          <cell r="V68">
            <v>8.7000000000000028</v>
          </cell>
        </row>
        <row r="69">
          <cell r="A69">
            <v>2022</v>
          </cell>
          <cell r="B69">
            <v>3.5678431493000033</v>
          </cell>
          <cell r="C69">
            <v>-2.9666869373000111</v>
          </cell>
          <cell r="D69">
            <v>2.3051694651000219</v>
          </cell>
          <cell r="E69">
            <v>-2.3580795953999996</v>
          </cell>
          <cell r="F69">
            <v>0.27543267979999086</v>
          </cell>
          <cell r="G69">
            <v>1.6225525715999964</v>
          </cell>
          <cell r="H69">
            <v>0.87210749230000317</v>
          </cell>
          <cell r="I69">
            <v>0.75543049350000047</v>
          </cell>
          <cell r="J69">
            <v>0.75420494200000121</v>
          </cell>
          <cell r="K69">
            <v>0.74037520779998545</v>
          </cell>
          <cell r="L69">
            <v>4.4477055335999864</v>
          </cell>
          <cell r="M69">
            <v>1.5150023962999768</v>
          </cell>
          <cell r="N69">
            <v>8.1375512177999951</v>
          </cell>
          <cell r="O69">
            <v>1.9402269896999513</v>
          </cell>
          <cell r="P69">
            <v>-1.6063995449999737</v>
          </cell>
          <cell r="Q69">
            <v>-2.2098583485000205</v>
          </cell>
          <cell r="R69">
            <v>-2.850366639300006</v>
          </cell>
          <cell r="S69">
            <v>-1.279816697900003</v>
          </cell>
          <cell r="T69">
            <v>16.311682825899936</v>
          </cell>
          <cell r="U69">
            <v>-3.8560826575000107</v>
          </cell>
          <cell r="V69">
            <v>0.75436982520700724</v>
          </cell>
        </row>
        <row r="70">
          <cell r="A70">
            <v>2023</v>
          </cell>
          <cell r="B70">
            <v>-7.2964448886999804</v>
          </cell>
          <cell r="C70">
            <v>-2.1560661529999976</v>
          </cell>
          <cell r="D70">
            <v>3.0823611437999858</v>
          </cell>
          <cell r="E70">
            <v>-10.043100442699966</v>
          </cell>
          <cell r="F70">
            <v>0.77489843359998645</v>
          </cell>
          <cell r="G70">
            <v>5.9610135489000129</v>
          </cell>
          <cell r="H70">
            <v>-0.99974529700000403</v>
          </cell>
          <cell r="I70">
            <v>-2.0394713481999958</v>
          </cell>
          <cell r="J70">
            <v>0.79885289879999277</v>
          </cell>
          <cell r="K70">
            <v>0.71751195100000587</v>
          </cell>
          <cell r="L70">
            <v>2.4442661155000138</v>
          </cell>
          <cell r="M70">
            <v>5.2008361239999772</v>
          </cell>
          <cell r="N70">
            <v>3.1314099927000285</v>
          </cell>
          <cell r="O70">
            <v>-5.7274906732999682</v>
          </cell>
          <cell r="P70">
            <v>-1.5516912828000216</v>
          </cell>
          <cell r="Q70">
            <v>5.0961581775999889</v>
          </cell>
          <cell r="R70">
            <v>-4.7096477439999944</v>
          </cell>
          <cell r="S70">
            <v>-6.2365024426000133</v>
          </cell>
          <cell r="T70">
            <v>-13.180529734800018</v>
          </cell>
          <cell r="U70">
            <v>2.2283623205000112</v>
          </cell>
          <cell r="V70">
            <v>0.53871439006576338</v>
          </cell>
        </row>
        <row r="71">
          <cell r="B71">
            <v>-2.6612955392999993</v>
          </cell>
          <cell r="C71">
            <v>10.648738793300041</v>
          </cell>
          <cell r="D71">
            <v>-3.0429546499000111</v>
          </cell>
          <cell r="E71">
            <v>-3.6015409136999921</v>
          </cell>
          <cell r="F71">
            <v>-2.9463600735000028</v>
          </cell>
          <cell r="G71">
            <v>3.3008755323000116</v>
          </cell>
          <cell r="H71">
            <v>-1.2758076550999675</v>
          </cell>
          <cell r="I71">
            <v>-1.9983919223999891</v>
          </cell>
          <cell r="J71">
            <v>-2.9731977764000135</v>
          </cell>
          <cell r="K71">
            <v>-3.0757460303999977</v>
          </cell>
          <cell r="L71">
            <v>-2.0317161932000118</v>
          </cell>
          <cell r="M71">
            <v>-5.4738410304999974</v>
          </cell>
          <cell r="N71">
            <v>-1.8062146892000186</v>
          </cell>
          <cell r="O71">
            <v>4.9861282721999771</v>
          </cell>
          <cell r="P71">
            <v>-4.2958568327999842</v>
          </cell>
          <cell r="Q71">
            <v>0.29471277969999221</v>
          </cell>
          <cell r="R71">
            <v>-3.2515261196000154</v>
          </cell>
          <cell r="S71">
            <v>-6.2734438287999694</v>
          </cell>
          <cell r="T71">
            <v>-6.1728415775000229</v>
          </cell>
          <cell r="U71">
            <v>2.0715931779999863</v>
          </cell>
          <cell r="V71">
            <v>-2.8880210698392546</v>
          </cell>
        </row>
      </sheetData>
      <sheetData sheetId="21">
        <row r="31">
          <cell r="A31">
            <v>2019</v>
          </cell>
          <cell r="X31">
            <v>6.9974020827408907</v>
          </cell>
          <cell r="Y31">
            <v>6.3715019102623298</v>
          </cell>
          <cell r="Z31">
            <v>6.763688669349353</v>
          </cell>
          <cell r="AA31">
            <v>6.6557635236945796</v>
          </cell>
          <cell r="AB31">
            <v>6.1556977052330861</v>
          </cell>
          <cell r="AC31">
            <v>3.5959412093471337</v>
          </cell>
          <cell r="AD31">
            <v>5.7543272846570845</v>
          </cell>
          <cell r="AE31">
            <v>6.6416036315242097</v>
          </cell>
          <cell r="AF31">
            <v>4.3132491606581027</v>
          </cell>
          <cell r="AG31">
            <v>4.3515730328741125</v>
          </cell>
          <cell r="AH31">
            <v>4.4975103547350113</v>
          </cell>
          <cell r="AI31">
            <v>4.8501261773201794</v>
          </cell>
          <cell r="AJ31">
            <v>3.3742712357922642</v>
          </cell>
          <cell r="AK31">
            <v>2.6747333080473146</v>
          </cell>
          <cell r="AL31">
            <v>3.7738061593792573</v>
          </cell>
          <cell r="AM31">
            <v>4.9382045232145373</v>
          </cell>
          <cell r="AN31">
            <v>3.8618830273707294</v>
          </cell>
          <cell r="AO31">
            <v>4.9680961543830229</v>
          </cell>
          <cell r="AP31">
            <v>4.2078510048492248</v>
          </cell>
          <cell r="AQ31">
            <v>5.4373118297695813</v>
          </cell>
          <cell r="AR31">
            <v>4.5689625429647895</v>
          </cell>
        </row>
        <row r="32">
          <cell r="A32">
            <v>2020</v>
          </cell>
          <cell r="X32">
            <v>7.5518778121118508</v>
          </cell>
          <cell r="Y32">
            <v>7.2463468951182914</v>
          </cell>
          <cell r="Z32">
            <v>7.2503704537036944</v>
          </cell>
          <cell r="AA32">
            <v>7.1081912814240074</v>
          </cell>
          <cell r="AB32">
            <v>6.5893324209450892</v>
          </cell>
          <cell r="AC32">
            <v>3.941879869730438</v>
          </cell>
          <cell r="AD32">
            <v>6.2233877189273699</v>
          </cell>
          <cell r="AE32">
            <v>7.1752600604090233</v>
          </cell>
          <cell r="AF32">
            <v>4.7586267453247064</v>
          </cell>
          <cell r="AG32">
            <v>4.8032641903264164</v>
          </cell>
          <cell r="AH32">
            <v>4.9380128605132594</v>
          </cell>
          <cell r="AI32">
            <v>5.3483033251000416</v>
          </cell>
          <cell r="AJ32">
            <v>3.4632058545911315</v>
          </cell>
          <cell r="AK32">
            <v>2.9699919120358547</v>
          </cell>
          <cell r="AL32">
            <v>4.0496339367439296</v>
          </cell>
          <cell r="AM32">
            <v>5.5760385264318195</v>
          </cell>
          <cell r="AN32">
            <v>4.2954864669321147</v>
          </cell>
          <cell r="AO32">
            <v>5.4941192270197048</v>
          </cell>
          <cell r="AP32">
            <v>4.6541581485167995</v>
          </cell>
          <cell r="AQ32">
            <v>5.8788627499886639</v>
          </cell>
          <cell r="AR32">
            <v>5.0256260331971925</v>
          </cell>
        </row>
        <row r="33">
          <cell r="A33">
            <v>2021</v>
          </cell>
          <cell r="X33">
            <v>7.4749509683334141</v>
          </cell>
          <cell r="Y33">
            <v>6.7401923774152914</v>
          </cell>
          <cell r="Z33">
            <v>6.9841380632554113</v>
          </cell>
          <cell r="AA33">
            <v>6.9711299194957776</v>
          </cell>
          <cell r="AB33">
            <v>6.4566852365382985</v>
          </cell>
          <cell r="AC33">
            <v>3.7315273347331117</v>
          </cell>
          <cell r="AD33">
            <v>5.9981047965724059</v>
          </cell>
          <cell r="AE33">
            <v>6.9628959071578231</v>
          </cell>
          <cell r="AF33">
            <v>4.71201225383615</v>
          </cell>
          <cell r="AG33">
            <v>4.7661030492654755</v>
          </cell>
          <cell r="AH33">
            <v>4.8217588769122566</v>
          </cell>
          <cell r="AI33">
            <v>5.2753877413080668</v>
          </cell>
          <cell r="AJ33">
            <v>3.0006543629294624</v>
          </cell>
          <cell r="AK33">
            <v>3.0094059506916295</v>
          </cell>
          <cell r="AL33">
            <v>4.1488723394163847</v>
          </cell>
          <cell r="AM33">
            <v>5.7260982156126392</v>
          </cell>
          <cell r="AN33">
            <v>4.3338652281810077</v>
          </cell>
          <cell r="AO33">
            <v>5.037274802821627</v>
          </cell>
          <cell r="AP33">
            <v>4.6425415291210088</v>
          </cell>
          <cell r="AQ33">
            <v>5.7123467819250138</v>
          </cell>
          <cell r="AR33">
            <v>4.9582406166454245</v>
          </cell>
        </row>
        <row r="34">
          <cell r="A34">
            <v>2022</v>
          </cell>
          <cell r="X34">
            <v>7.0115114416902129</v>
          </cell>
          <cell r="Y34">
            <v>6.5416242294205578</v>
          </cell>
          <cell r="Z34">
            <v>6.792512777199283</v>
          </cell>
          <cell r="AA34">
            <v>6.5306292422320222</v>
          </cell>
          <cell r="AB34">
            <v>6.1202236676809605</v>
          </cell>
          <cell r="AC34">
            <v>3.6897722006518396</v>
          </cell>
          <cell r="AD34">
            <v>5.7737879676999508</v>
          </cell>
          <cell r="AE34">
            <v>6.6513404411211621</v>
          </cell>
          <cell r="AF34">
            <v>4.6609093755936808</v>
          </cell>
          <cell r="AG34">
            <v>4.7147002672450489</v>
          </cell>
          <cell r="AH34">
            <v>4.747024235782269</v>
          </cell>
          <cell r="AI34">
            <v>5.2193264002968576</v>
          </cell>
          <cell r="AJ34">
            <v>2.85548309310493</v>
          </cell>
          <cell r="AK34">
            <v>2.7192660802387407</v>
          </cell>
          <cell r="AL34">
            <v>4.0984049203722357</v>
          </cell>
          <cell r="AM34">
            <v>5.7433443428710751</v>
          </cell>
          <cell r="AN34">
            <v>4.3465317842374169</v>
          </cell>
          <cell r="AO34">
            <v>5.0611786600437112</v>
          </cell>
          <cell r="AP34">
            <v>4.2678579457065036</v>
          </cell>
          <cell r="AQ34">
            <v>5.6007686084751898</v>
          </cell>
          <cell r="AR34">
            <v>4.8814956234131257</v>
          </cell>
        </row>
        <row r="35">
          <cell r="A35">
            <v>2023</v>
          </cell>
          <cell r="X35">
            <v>7.1915634936758499</v>
          </cell>
          <cell r="Y35">
            <v>6.8145395822647599</v>
          </cell>
          <cell r="Z35">
            <v>7.1506126336176337</v>
          </cell>
          <cell r="AA35">
            <v>7.1614282685949453</v>
          </cell>
          <cell r="AB35">
            <v>6.6021770526813208</v>
          </cell>
          <cell r="AC35">
            <v>4.0717357803230652</v>
          </cell>
          <cell r="AD35">
            <v>6.1508452529992086</v>
          </cell>
          <cell r="AE35">
            <v>7.0286057221800355</v>
          </cell>
          <cell r="AF35">
            <v>5.0916204690680731</v>
          </cell>
          <cell r="AG35">
            <v>5.1489863629287154</v>
          </cell>
          <cell r="AH35">
            <v>5.1843131949982482</v>
          </cell>
          <cell r="AI35">
            <v>5.525273779827419</v>
          </cell>
          <cell r="AJ35">
            <v>3.5404446383811945</v>
          </cell>
          <cell r="AK35">
            <v>3.0605794690629677</v>
          </cell>
          <cell r="AL35">
            <v>4.5232762152749304</v>
          </cell>
          <cell r="AM35">
            <v>6.2006792630930372</v>
          </cell>
          <cell r="AN35">
            <v>4.7990072752172308</v>
          </cell>
          <cell r="AO35">
            <v>5.7399096675554828</v>
          </cell>
          <cell r="AP35">
            <v>4.5666560739699174</v>
          </cell>
          <cell r="AQ35">
            <v>6.145068527542894</v>
          </cell>
          <cell r="AR35">
            <v>5.3085776111832592</v>
          </cell>
        </row>
        <row r="36">
          <cell r="A36">
            <v>2024</v>
          </cell>
          <cell r="X36">
            <v>7.315235269435207</v>
          </cell>
          <cell r="Y36">
            <v>6.8418044758962431</v>
          </cell>
          <cell r="Z36">
            <v>7.2904554090777633</v>
          </cell>
          <cell r="AA36">
            <v>7.4377832944972715</v>
          </cell>
          <cell r="AB36">
            <v>6.6975650479864344</v>
          </cell>
          <cell r="AC36">
            <v>4.3096051534174684</v>
          </cell>
          <cell r="AD36">
            <v>6.3027436652770668</v>
          </cell>
          <cell r="AE36">
            <v>7.1656417184427195</v>
          </cell>
          <cell r="AF36">
            <v>5.170289349595719</v>
          </cell>
          <cell r="AG36">
            <v>5.2195199764687432</v>
          </cell>
          <cell r="AH36">
            <v>5.1613803704245518</v>
          </cell>
          <cell r="AI36">
            <v>5.6640013471951205</v>
          </cell>
          <cell r="AJ36">
            <v>3.3838745948890887</v>
          </cell>
          <cell r="AK36">
            <v>3.1912147244526663</v>
          </cell>
          <cell r="AL36">
            <v>4.6302650468118589</v>
          </cell>
          <cell r="AM36">
            <v>6.2540513582435873</v>
          </cell>
          <cell r="AN36">
            <v>4.8571347801277787</v>
          </cell>
          <cell r="AO36">
            <v>5.9698933483745931</v>
          </cell>
          <cell r="AP36">
            <v>4.6278268139981007</v>
          </cell>
          <cell r="AQ36">
            <v>6.132561180400482</v>
          </cell>
          <cell r="AR36">
            <v>5.3919509509309282</v>
          </cell>
        </row>
      </sheetData>
      <sheetData sheetId="22">
        <row r="31">
          <cell r="A31">
            <v>2019</v>
          </cell>
          <cell r="X31">
            <v>20.278018202179325</v>
          </cell>
          <cell r="Y31">
            <v>20.21537898627459</v>
          </cell>
          <cell r="Z31">
            <v>19.762494864037524</v>
          </cell>
          <cell r="AA31">
            <v>17.337720280707405</v>
          </cell>
          <cell r="AB31">
            <v>16.018053056924266</v>
          </cell>
          <cell r="AC31">
            <v>22.967500562385723</v>
          </cell>
          <cell r="AD31">
            <v>20.075812060211121</v>
          </cell>
          <cell r="AE31">
            <v>18.887087373818442</v>
          </cell>
          <cell r="AF31">
            <v>21.79652974785531</v>
          </cell>
          <cell r="AG31">
            <v>21.73396786521797</v>
          </cell>
          <cell r="AH31">
            <v>20.121726259493027</v>
          </cell>
          <cell r="AI31">
            <v>20.927750945313793</v>
          </cell>
          <cell r="AJ31">
            <v>26.165836991754254</v>
          </cell>
          <cell r="AK31">
            <v>31.751226018657182</v>
          </cell>
          <cell r="AL31">
            <v>24.216445519607131</v>
          </cell>
          <cell r="AM31">
            <v>18.640920401863259</v>
          </cell>
          <cell r="AN31">
            <v>22.313049249406991</v>
          </cell>
          <cell r="AO31">
            <v>19.574956890990141</v>
          </cell>
          <cell r="AP31">
            <v>19.368320449992009</v>
          </cell>
          <cell r="AQ31">
            <v>23.227298418881652</v>
          </cell>
          <cell r="AR31">
            <v>21.476998030876089</v>
          </cell>
        </row>
        <row r="32">
          <cell r="A32">
            <v>2020</v>
          </cell>
          <cell r="X32">
            <v>19.897122329386139</v>
          </cell>
          <cell r="Y32">
            <v>18.673693702324105</v>
          </cell>
          <cell r="Z32">
            <v>18.72440740334239</v>
          </cell>
          <cell r="AA32">
            <v>16.871527164856417</v>
          </cell>
          <cell r="AB32">
            <v>15.705163282477436</v>
          </cell>
          <cell r="AC32">
            <v>22.185811053412429</v>
          </cell>
          <cell r="AD32">
            <v>19.326398654316478</v>
          </cell>
          <cell r="AE32">
            <v>18.133417627953943</v>
          </cell>
          <cell r="AF32">
            <v>21.429132744837005</v>
          </cell>
          <cell r="AG32">
            <v>21.387778210902063</v>
          </cell>
          <cell r="AH32">
            <v>19.734651661127987</v>
          </cell>
          <cell r="AI32">
            <v>20.707354952658299</v>
          </cell>
          <cell r="AJ32">
            <v>26.035898451157468</v>
          </cell>
          <cell r="AK32">
            <v>31.348368279366447</v>
          </cell>
          <cell r="AL32">
            <v>23.101443835551862</v>
          </cell>
          <cell r="AM32">
            <v>18.288446551257852</v>
          </cell>
          <cell r="AN32">
            <v>22.309933945258766</v>
          </cell>
          <cell r="AO32">
            <v>19.076611797560279</v>
          </cell>
          <cell r="AP32">
            <v>19.893399870318127</v>
          </cell>
          <cell r="AQ32">
            <v>22.175453178133399</v>
          </cell>
          <cell r="AR32">
            <v>21.065009098104966</v>
          </cell>
        </row>
        <row r="33">
          <cell r="A33">
            <v>2021</v>
          </cell>
          <cell r="X33">
            <v>19.82301972712802</v>
          </cell>
          <cell r="Y33">
            <v>19.026776335996807</v>
          </cell>
          <cell r="Z33">
            <v>18.95171415419032</v>
          </cell>
          <cell r="AA33">
            <v>16.848677194438615</v>
          </cell>
          <cell r="AB33">
            <v>15.427726511317417</v>
          </cell>
          <cell r="AC33">
            <v>23.112105924170159</v>
          </cell>
          <cell r="AD33">
            <v>19.664748646261049</v>
          </cell>
          <cell r="AE33">
            <v>18.197346930354257</v>
          </cell>
          <cell r="AF33">
            <v>21.510641200164869</v>
          </cell>
          <cell r="AG33">
            <v>21.42229256870128</v>
          </cell>
          <cell r="AH33">
            <v>19.903835261053395</v>
          </cell>
          <cell r="AI33">
            <v>20.429647686182197</v>
          </cell>
          <cell r="AJ33">
            <v>27.056972869256512</v>
          </cell>
          <cell r="AK33">
            <v>33.725186006887355</v>
          </cell>
          <cell r="AL33">
            <v>23.413706431745759</v>
          </cell>
          <cell r="AM33">
            <v>18.577370543276533</v>
          </cell>
          <cell r="AN33">
            <v>21.940444529304035</v>
          </cell>
          <cell r="AO33">
            <v>17.591585246943332</v>
          </cell>
          <cell r="AP33">
            <v>19.321951867328576</v>
          </cell>
          <cell r="AQ33">
            <v>23.690523203736678</v>
          </cell>
          <cell r="AR33">
            <v>21.14819373142435</v>
          </cell>
        </row>
        <row r="34">
          <cell r="A34">
            <v>2022</v>
          </cell>
          <cell r="X34">
            <v>19.401674246161917</v>
          </cell>
          <cell r="Y34">
            <v>19.828413962306556</v>
          </cell>
          <cell r="Z34">
            <v>19.343291200810615</v>
          </cell>
          <cell r="AA34">
            <v>17.333598630947041</v>
          </cell>
          <cell r="AB34">
            <v>15.632851204220879</v>
          </cell>
          <cell r="AC34">
            <v>24.303193649573593</v>
          </cell>
          <cell r="AD34">
            <v>20.199207840753079</v>
          </cell>
          <cell r="AE34">
            <v>18.471071732398549</v>
          </cell>
          <cell r="AF34">
            <v>22.286710357536961</v>
          </cell>
          <cell r="AG34">
            <v>22.17501817122432</v>
          </cell>
          <cell r="AH34">
            <v>20.001844197977217</v>
          </cell>
          <cell r="AI34">
            <v>21.268198291404641</v>
          </cell>
          <cell r="AJ34">
            <v>28.0005795166479</v>
          </cell>
          <cell r="AK34">
            <v>35.769392892379358</v>
          </cell>
          <cell r="AL34">
            <v>24.744914815547965</v>
          </cell>
          <cell r="AM34">
            <v>19.221206775588698</v>
          </cell>
          <cell r="AN34">
            <v>22.418624053400681</v>
          </cell>
          <cell r="AO34">
            <v>18.818522876298278</v>
          </cell>
          <cell r="AP34">
            <v>18.622091228253186</v>
          </cell>
          <cell r="AQ34">
            <v>24.828886906430203</v>
          </cell>
          <cell r="AR34">
            <v>21.863848376371315</v>
          </cell>
        </row>
        <row r="35">
          <cell r="A35">
            <v>2023</v>
          </cell>
          <cell r="X35">
            <v>18.747364832821294</v>
          </cell>
          <cell r="Y35">
            <v>19.354302396899577</v>
          </cell>
          <cell r="Z35">
            <v>18.846513361718333</v>
          </cell>
          <cell r="AA35">
            <v>17.058784605950105</v>
          </cell>
          <cell r="AB35">
            <v>15.472729576603106</v>
          </cell>
          <cell r="AC35">
            <v>24.252802054388347</v>
          </cell>
          <cell r="AD35">
            <v>19.882987836084094</v>
          </cell>
          <cell r="AE35">
            <v>18.038135398586082</v>
          </cell>
          <cell r="AF35">
            <v>21.492070239134247</v>
          </cell>
          <cell r="AG35">
            <v>21.336786166298086</v>
          </cell>
          <cell r="AH35">
            <v>19.474542312001216</v>
          </cell>
          <cell r="AI35">
            <v>20.571957497861106</v>
          </cell>
          <cell r="AJ35">
            <v>25.486001928903022</v>
          </cell>
          <cell r="AK35">
            <v>31.583317783813364</v>
          </cell>
          <cell r="AL35">
            <v>24.375383838197276</v>
          </cell>
          <cell r="AM35">
            <v>18.443840135647267</v>
          </cell>
          <cell r="AN35">
            <v>21.871924803151295</v>
          </cell>
          <cell r="AO35">
            <v>18.975255420063142</v>
          </cell>
          <cell r="AP35">
            <v>18.771527508096515</v>
          </cell>
          <cell r="AQ35">
            <v>22.11286723449787</v>
          </cell>
          <cell r="AR35">
            <v>21.105203182325209</v>
          </cell>
        </row>
        <row r="36">
          <cell r="A36">
            <v>2024</v>
          </cell>
          <cell r="X36">
            <v>19.190973915773856</v>
          </cell>
          <cell r="Y36">
            <v>19.54704009631963</v>
          </cell>
          <cell r="Z36">
            <v>19.096250444975425</v>
          </cell>
          <cell r="AA36">
            <v>17.381956397774321</v>
          </cell>
          <cell r="AB36">
            <v>15.686167944022381</v>
          </cell>
          <cell r="AC36">
            <v>24.465387069868022</v>
          </cell>
          <cell r="AD36">
            <v>20.184669551792243</v>
          </cell>
          <cell r="AE36">
            <v>18.331400052196177</v>
          </cell>
          <cell r="AF36">
            <v>21.628117151378159</v>
          </cell>
          <cell r="AG36">
            <v>21.465826990462624</v>
          </cell>
          <cell r="AH36">
            <v>19.613963348556226</v>
          </cell>
          <cell r="AI36">
            <v>20.83964878699091</v>
          </cell>
          <cell r="AJ36">
            <v>25.284321459263431</v>
          </cell>
          <cell r="AK36">
            <v>31.23153200560591</v>
          </cell>
          <cell r="AL36">
            <v>24.512604527333906</v>
          </cell>
          <cell r="AM36">
            <v>18.489146883134786</v>
          </cell>
          <cell r="AN36">
            <v>21.940121855550128</v>
          </cell>
          <cell r="AO36">
            <v>19.23968550130785</v>
          </cell>
          <cell r="AP36">
            <v>19.352211363619748</v>
          </cell>
          <cell r="AQ36">
            <v>21.94079368482128</v>
          </cell>
          <cell r="AR36">
            <v>21.261888239394253</v>
          </cell>
        </row>
      </sheetData>
      <sheetData sheetId="23">
        <row r="31">
          <cell r="A31">
            <v>2019</v>
          </cell>
          <cell r="X31">
            <v>23.816836018483766</v>
          </cell>
          <cell r="Y31">
            <v>21.852126955761058</v>
          </cell>
          <cell r="Z31">
            <v>21.735722361938407</v>
          </cell>
          <cell r="AA31">
            <v>19.450001564532279</v>
          </cell>
          <cell r="AB31">
            <v>19.77121016583251</v>
          </cell>
          <cell r="AC31">
            <v>32.481319841011739</v>
          </cell>
          <cell r="AD31">
            <v>24.664254375315402</v>
          </cell>
          <cell r="AE31">
            <v>21.450789755169446</v>
          </cell>
          <cell r="AF31">
            <v>26.572818579392266</v>
          </cell>
          <cell r="AG31">
            <v>26.257142938372802</v>
          </cell>
          <cell r="AH31">
            <v>23.543603807670486</v>
          </cell>
          <cell r="AI31">
            <v>26.507012330408799</v>
          </cell>
          <cell r="AJ31">
            <v>24.898841641159962</v>
          </cell>
          <cell r="AK31">
            <v>32.947016603602485</v>
          </cell>
          <cell r="AL31">
            <v>32.367044305862386</v>
          </cell>
          <cell r="AM31">
            <v>23.746709268341426</v>
          </cell>
          <cell r="AN31">
            <v>26.819549347221631</v>
          </cell>
          <cell r="AO31">
            <v>22.001718226790846</v>
          </cell>
          <cell r="AP31">
            <v>23.460535069985472</v>
          </cell>
          <cell r="AQ31">
            <v>23.666826790562297</v>
          </cell>
          <cell r="AR31">
            <v>26.010287809885373</v>
          </cell>
        </row>
        <row r="32">
          <cell r="A32">
            <v>2020</v>
          </cell>
          <cell r="X32">
            <v>23.916056679650875</v>
          </cell>
          <cell r="Y32">
            <v>21.862202893768185</v>
          </cell>
          <cell r="Z32">
            <v>22.144744312588287</v>
          </cell>
          <cell r="AA32">
            <v>19.411352100753827</v>
          </cell>
          <cell r="AB32">
            <v>19.80272360424226</v>
          </cell>
          <cell r="AC32">
            <v>32.535450399220778</v>
          </cell>
          <cell r="AD32">
            <v>24.826155785142809</v>
          </cell>
          <cell r="AE32">
            <v>21.609745936692239</v>
          </cell>
          <cell r="AF32">
            <v>26.975022957567337</v>
          </cell>
          <cell r="AG32">
            <v>26.671130427911542</v>
          </cell>
          <cell r="AH32">
            <v>24.05559639609783</v>
          </cell>
          <cell r="AI32">
            <v>26.743599677425735</v>
          </cell>
          <cell r="AJ32">
            <v>25.532748510121291</v>
          </cell>
          <cell r="AK32">
            <v>34.247840402049754</v>
          </cell>
          <cell r="AL32">
            <v>33.565633317090416</v>
          </cell>
          <cell r="AM32">
            <v>24.460605474183005</v>
          </cell>
          <cell r="AN32">
            <v>26.780339881040039</v>
          </cell>
          <cell r="AO32">
            <v>22.366920254553101</v>
          </cell>
          <cell r="AP32">
            <v>23.814475872239203</v>
          </cell>
          <cell r="AQ32">
            <v>23.799055533405895</v>
          </cell>
          <cell r="AR32">
            <v>26.382245610434602</v>
          </cell>
        </row>
        <row r="33">
          <cell r="A33">
            <v>2021</v>
          </cell>
          <cell r="X33">
            <v>23.799538012251883</v>
          </cell>
          <cell r="Y33">
            <v>21.612476237329894</v>
          </cell>
          <cell r="Z33">
            <v>22.366804288384309</v>
          </cell>
          <cell r="AA33">
            <v>19.257651538574734</v>
          </cell>
          <cell r="AB33">
            <v>19.797319399301159</v>
          </cell>
          <cell r="AC33">
            <v>32.767725040250376</v>
          </cell>
          <cell r="AD33">
            <v>24.942691623366716</v>
          </cell>
          <cell r="AE33">
            <v>21.611888768512223</v>
          </cell>
          <cell r="AF33">
            <v>27.405110329914933</v>
          </cell>
          <cell r="AG33">
            <v>27.109268864522079</v>
          </cell>
          <cell r="AH33">
            <v>23.68857630739943</v>
          </cell>
          <cell r="AI33">
            <v>27.612118365279937</v>
          </cell>
          <cell r="AJ33">
            <v>24.175460013169182</v>
          </cell>
          <cell r="AK33">
            <v>32.353141697452727</v>
          </cell>
          <cell r="AL33">
            <v>33.534676733126503</v>
          </cell>
          <cell r="AM33">
            <v>24.991169451627389</v>
          </cell>
          <cell r="AN33">
            <v>27.227377151694089</v>
          </cell>
          <cell r="AO33">
            <v>27.095241277974846</v>
          </cell>
          <cell r="AP33">
            <v>23.801241312512456</v>
          </cell>
          <cell r="AQ33">
            <v>23.763732999612792</v>
          </cell>
          <cell r="AR33">
            <v>26.771379122528355</v>
          </cell>
        </row>
        <row r="34">
          <cell r="A34">
            <v>2022</v>
          </cell>
          <cell r="X34">
            <v>21.503307633017865</v>
          </cell>
          <cell r="Y34">
            <v>20.305268247656951</v>
          </cell>
          <cell r="Z34">
            <v>21.004881466109047</v>
          </cell>
          <cell r="AA34">
            <v>17.641022861112408</v>
          </cell>
          <cell r="AB34">
            <v>18.460653954586231</v>
          </cell>
          <cell r="AC34">
            <v>31.76036832999533</v>
          </cell>
          <cell r="AD34">
            <v>23.5080562520168</v>
          </cell>
          <cell r="AE34">
            <v>20.0331128326916</v>
          </cell>
          <cell r="AF34">
            <v>26.268220622361412</v>
          </cell>
          <cell r="AG34">
            <v>25.964012803015674</v>
          </cell>
          <cell r="AH34">
            <v>23.080642278145053</v>
          </cell>
          <cell r="AI34">
            <v>26.778039789583442</v>
          </cell>
          <cell r="AJ34">
            <v>23.207600632985866</v>
          </cell>
          <cell r="AK34">
            <v>30.71080276986433</v>
          </cell>
          <cell r="AL34">
            <v>32.185132749470093</v>
          </cell>
          <cell r="AM34">
            <v>23.308041591347813</v>
          </cell>
          <cell r="AN34">
            <v>25.900530166246295</v>
          </cell>
          <cell r="AO34">
            <v>25.699072912264391</v>
          </cell>
          <cell r="AP34">
            <v>21.772884655898373</v>
          </cell>
          <cell r="AQ34">
            <v>22.633876631945274</v>
          </cell>
          <cell r="AR34">
            <v>25.577225019942055</v>
          </cell>
        </row>
        <row r="35">
          <cell r="A35">
            <v>2023</v>
          </cell>
          <cell r="X35">
            <v>21.061006968632725</v>
          </cell>
          <cell r="Y35">
            <v>20.111804658956984</v>
          </cell>
          <cell r="Z35">
            <v>20.783732210558732</v>
          </cell>
          <cell r="AA35">
            <v>17.429983153738725</v>
          </cell>
          <cell r="AB35">
            <v>17.977628691262947</v>
          </cell>
          <cell r="AC35">
            <v>31.451611631139816</v>
          </cell>
          <cell r="AD35">
            <v>23.212796943728904</v>
          </cell>
          <cell r="AE35">
            <v>19.734526106836721</v>
          </cell>
          <cell r="AF35">
            <v>26.077603123615116</v>
          </cell>
          <cell r="AG35">
            <v>25.775328949827685</v>
          </cell>
          <cell r="AH35">
            <v>22.944140870855964</v>
          </cell>
          <cell r="AI35">
            <v>26.377621846054961</v>
          </cell>
          <cell r="AJ35">
            <v>23.51741175257791</v>
          </cell>
          <cell r="AK35">
            <v>32.630070353944696</v>
          </cell>
          <cell r="AL35">
            <v>32.175561906642919</v>
          </cell>
          <cell r="AM35">
            <v>22.967077594551704</v>
          </cell>
          <cell r="AN35">
            <v>25.82312586362886</v>
          </cell>
          <cell r="AO35">
            <v>23.4488087838373</v>
          </cell>
          <cell r="AP35">
            <v>22.229749213456472</v>
          </cell>
          <cell r="AQ35">
            <v>22.958645783482055</v>
          </cell>
          <cell r="AR35">
            <v>25.367129966232682</v>
          </cell>
        </row>
        <row r="36">
          <cell r="A36">
            <v>2024</v>
          </cell>
          <cell r="X36">
            <v>21.708778681210738</v>
          </cell>
          <cell r="Y36">
            <v>20.154965100034119</v>
          </cell>
          <cell r="Z36">
            <v>21.063553933039962</v>
          </cell>
          <cell r="AA36">
            <v>17.890423363581995</v>
          </cell>
          <cell r="AB36">
            <v>18.268811820502755</v>
          </cell>
          <cell r="AC36">
            <v>31.311138549075423</v>
          </cell>
          <cell r="AD36">
            <v>23.483880781854449</v>
          </cell>
          <cell r="AE36">
            <v>20.095192314508992</v>
          </cell>
          <cell r="AF36">
            <v>26.442345167473729</v>
          </cell>
          <cell r="AG36">
            <v>26.16385306624101</v>
          </cell>
          <cell r="AH36">
            <v>23.263145502145925</v>
          </cell>
          <cell r="AI36">
            <v>26.905395931248137</v>
          </cell>
          <cell r="AJ36">
            <v>23.934905254923112</v>
          </cell>
          <cell r="AK36">
            <v>32.473988600020974</v>
          </cell>
          <cell r="AL36">
            <v>32.792643282274469</v>
          </cell>
          <cell r="AM36">
            <v>23.149864966887542</v>
          </cell>
          <cell r="AN36">
            <v>26.177288019946808</v>
          </cell>
          <cell r="AO36">
            <v>23.910775241258214</v>
          </cell>
          <cell r="AP36">
            <v>22.655769881160147</v>
          </cell>
          <cell r="AQ36">
            <v>23.24709319245035</v>
          </cell>
          <cell r="AR36">
            <v>25.737246508603022</v>
          </cell>
        </row>
      </sheetData>
      <sheetData sheetId="24">
        <row r="31">
          <cell r="A31">
            <v>2019</v>
          </cell>
          <cell r="X31">
            <v>28.810318755013054</v>
          </cell>
          <cell r="Y31">
            <v>33.116844823728002</v>
          </cell>
          <cell r="Z31">
            <v>28.003151294904011</v>
          </cell>
          <cell r="AA31">
            <v>29.603163537365184</v>
          </cell>
          <cell r="AB31">
            <v>30.29503407355061</v>
          </cell>
          <cell r="AC31">
            <v>31.52740526690862</v>
          </cell>
          <cell r="AD31">
            <v>30.056192413355287</v>
          </cell>
          <cell r="AE31">
            <v>29.451401462794092</v>
          </cell>
          <cell r="AF31">
            <v>22.093476309926562</v>
          </cell>
          <cell r="AG31">
            <v>21.5894463640971</v>
          </cell>
          <cell r="AH31">
            <v>18.178427878146223</v>
          </cell>
          <cell r="AI31">
            <v>19.327318920275342</v>
          </cell>
          <cell r="AJ31">
            <v>24.115431203715026</v>
          </cell>
          <cell r="AK31">
            <v>18.576502783045363</v>
          </cell>
          <cell r="AL31">
            <v>20.189131394002715</v>
          </cell>
          <cell r="AM31">
            <v>23.748878304109777</v>
          </cell>
          <cell r="AN31">
            <v>24.468590282350196</v>
          </cell>
          <cell r="AO31">
            <v>25.000882309568617</v>
          </cell>
          <cell r="AP31">
            <v>26.554393410122916</v>
          </cell>
          <cell r="AQ31">
            <v>27.080619497508668</v>
          </cell>
          <cell r="AR31">
            <v>22.901566278064607</v>
          </cell>
        </row>
        <row r="32">
          <cell r="A32">
            <v>2020</v>
          </cell>
          <cell r="X32">
            <v>29.323096963428618</v>
          </cell>
          <cell r="Y32">
            <v>33.83814712030135</v>
          </cell>
          <cell r="Z32">
            <v>28.817852856846265</v>
          </cell>
          <cell r="AA32">
            <v>30.115035937077796</v>
          </cell>
          <cell r="AB32">
            <v>30.537443618001198</v>
          </cell>
          <cell r="AC32">
            <v>32.392137556471681</v>
          </cell>
          <cell r="AD32">
            <v>30.738927041974108</v>
          </cell>
          <cell r="AE32">
            <v>30.049187857447173</v>
          </cell>
          <cell r="AF32">
            <v>22.678336530620939</v>
          </cell>
          <cell r="AG32">
            <v>22.147450803346523</v>
          </cell>
          <cell r="AH32">
            <v>18.723885819104037</v>
          </cell>
          <cell r="AI32">
            <v>19.827225361018325</v>
          </cell>
          <cell r="AJ32">
            <v>24.87965856224346</v>
          </cell>
          <cell r="AK32">
            <v>19.411906446411692</v>
          </cell>
          <cell r="AL32">
            <v>20.518736233841782</v>
          </cell>
          <cell r="AM32">
            <v>24.384770849000784</v>
          </cell>
          <cell r="AN32">
            <v>24.955300947144618</v>
          </cell>
          <cell r="AO32">
            <v>26.100248803251969</v>
          </cell>
          <cell r="AP32">
            <v>27.209640752355625</v>
          </cell>
          <cell r="AQ32">
            <v>27.230523957854412</v>
          </cell>
          <cell r="AR32">
            <v>23.492697798674861</v>
          </cell>
        </row>
        <row r="33">
          <cell r="A33">
            <v>2021</v>
          </cell>
          <cell r="X33">
            <v>28.981862662420323</v>
          </cell>
          <cell r="Y33">
            <v>33.246038518588129</v>
          </cell>
          <cell r="Z33">
            <v>28.608380537206564</v>
          </cell>
          <cell r="AA33">
            <v>29.784308538341602</v>
          </cell>
          <cell r="AB33">
            <v>30.33342833840214</v>
          </cell>
          <cell r="AC33">
            <v>31.943776581945237</v>
          </cell>
          <cell r="AD33">
            <v>30.402777304170947</v>
          </cell>
          <cell r="AE33">
            <v>29.746835722801517</v>
          </cell>
          <cell r="AF33">
            <v>22.12213025656958</v>
          </cell>
          <cell r="AG33">
            <v>21.580295648189207</v>
          </cell>
          <cell r="AH33">
            <v>18.046399172749751</v>
          </cell>
          <cell r="AI33">
            <v>19.438440025034293</v>
          </cell>
          <cell r="AJ33">
            <v>23.762962755698847</v>
          </cell>
          <cell r="AK33">
            <v>18.281749231439488</v>
          </cell>
          <cell r="AL33">
            <v>19.997192387974128</v>
          </cell>
          <cell r="AM33">
            <v>24.291930050344799</v>
          </cell>
          <cell r="AN33">
            <v>24.769582931160308</v>
          </cell>
          <cell r="AO33">
            <v>23.199808939065665</v>
          </cell>
          <cell r="AP33">
            <v>26.352341986784872</v>
          </cell>
          <cell r="AQ33">
            <v>26.849138242325438</v>
          </cell>
          <cell r="AR33">
            <v>22.956210961294527</v>
          </cell>
        </row>
        <row r="34">
          <cell r="A34">
            <v>2022</v>
          </cell>
          <cell r="X34">
            <v>28.655038445737535</v>
          </cell>
          <cell r="Y34">
            <v>32.234411026051866</v>
          </cell>
          <cell r="Z34">
            <v>28.584768586749586</v>
          </cell>
          <cell r="AA34">
            <v>28.873516804822312</v>
          </cell>
          <cell r="AB34">
            <v>30.717605003012</v>
          </cell>
          <cell r="AC34">
            <v>31.685860800442871</v>
          </cell>
          <cell r="AD34">
            <v>30.119326856492791</v>
          </cell>
          <cell r="AE34">
            <v>29.459679382155834</v>
          </cell>
          <cell r="AF34">
            <v>22.125949965612357</v>
          </cell>
          <cell r="AG34">
            <v>21.596430407323492</v>
          </cell>
          <cell r="AH34">
            <v>18.239965196895842</v>
          </cell>
          <cell r="AI34">
            <v>19.480029763485483</v>
          </cell>
          <cell r="AJ34">
            <v>23.322374774148024</v>
          </cell>
          <cell r="AK34">
            <v>17.73616919725751</v>
          </cell>
          <cell r="AL34">
            <v>20.137021198359093</v>
          </cell>
          <cell r="AM34">
            <v>24.248390349605977</v>
          </cell>
          <cell r="AN34">
            <v>24.848047138823524</v>
          </cell>
          <cell r="AO34">
            <v>23.262096057596381</v>
          </cell>
          <cell r="AP34">
            <v>25.532378968106006</v>
          </cell>
          <cell r="AQ34">
            <v>26.365112659053718</v>
          </cell>
          <cell r="AR34">
            <v>22.938698593418362</v>
          </cell>
        </row>
        <row r="35">
          <cell r="A35">
            <v>2023</v>
          </cell>
          <cell r="X35">
            <v>28.093179057051021</v>
          </cell>
          <cell r="Y35">
            <v>31.755281380094218</v>
          </cell>
          <cell r="Z35">
            <v>28.047507095336904</v>
          </cell>
          <cell r="AA35">
            <v>28.689913274211715</v>
          </cell>
          <cell r="AB35">
            <v>30.114737477901166</v>
          </cell>
          <cell r="AC35">
            <v>30.844322759981612</v>
          </cell>
          <cell r="AD35">
            <v>29.527145985315222</v>
          </cell>
          <cell r="AE35">
            <v>28.971059007250961</v>
          </cell>
          <cell r="AF35">
            <v>21.919697908201659</v>
          </cell>
          <cell r="AG35">
            <v>21.417710685878273</v>
          </cell>
          <cell r="AH35">
            <v>17.91980405687713</v>
          </cell>
          <cell r="AI35">
            <v>19.21812447832847</v>
          </cell>
          <cell r="AJ35">
            <v>23.314538559349394</v>
          </cell>
          <cell r="AK35">
            <v>18.656999165459812</v>
          </cell>
          <cell r="AL35">
            <v>19.993049608207425</v>
          </cell>
          <cell r="AM35">
            <v>23.593821599655687</v>
          </cell>
          <cell r="AN35">
            <v>24.590198047198328</v>
          </cell>
          <cell r="AO35">
            <v>23.940305927535263</v>
          </cell>
          <cell r="AP35">
            <v>25.841008265037345</v>
          </cell>
          <cell r="AQ35">
            <v>26.481224059483928</v>
          </cell>
          <cell r="AR35">
            <v>22.709504210315284</v>
          </cell>
        </row>
        <row r="36">
          <cell r="A36">
            <v>2024</v>
          </cell>
          <cell r="X36">
            <v>29.750619526263467</v>
          </cell>
          <cell r="Y36">
            <v>32.44908861545111</v>
          </cell>
          <cell r="Z36">
            <v>29.086339811560901</v>
          </cell>
          <cell r="AA36">
            <v>29.989561389290252</v>
          </cell>
          <cell r="AB36">
            <v>31.060454050689724</v>
          </cell>
          <cell r="AC36">
            <v>30.902902761800348</v>
          </cell>
          <cell r="AD36">
            <v>30.360030626672589</v>
          </cell>
          <cell r="AE36">
            <v>30.125002651580907</v>
          </cell>
          <cell r="AF36">
            <v>22.740812680801348</v>
          </cell>
          <cell r="AG36">
            <v>22.273945956553458</v>
          </cell>
          <cell r="AH36">
            <v>18.567692876607861</v>
          </cell>
          <cell r="AI36">
            <v>20.002398791708575</v>
          </cell>
          <cell r="AJ36">
            <v>24.587009717322619</v>
          </cell>
          <cell r="AK36">
            <v>19.146868836612125</v>
          </cell>
          <cell r="AL36">
            <v>20.565806915567745</v>
          </cell>
          <cell r="AM36">
            <v>24.460094869862978</v>
          </cell>
          <cell r="AN36">
            <v>25.734966899815849</v>
          </cell>
          <cell r="AO36">
            <v>25.084433716577998</v>
          </cell>
          <cell r="AP36">
            <v>27.066240297913382</v>
          </cell>
          <cell r="AQ36">
            <v>27.597952092920764</v>
          </cell>
          <cell r="AR36">
            <v>23.561114641530761</v>
          </cell>
        </row>
      </sheetData>
      <sheetData sheetId="25" refreshError="1"/>
      <sheetData sheetId="26">
        <row r="31">
          <cell r="A31">
            <v>2019</v>
          </cell>
          <cell r="B31">
            <v>130.74600000000001</v>
          </cell>
          <cell r="C31">
            <v>81.260000000000005</v>
          </cell>
          <cell r="D31">
            <v>362.82900000000001</v>
          </cell>
          <cell r="E31">
            <v>161.41999999999999</v>
          </cell>
          <cell r="F31">
            <v>219.607</v>
          </cell>
          <cell r="G31">
            <v>117.693</v>
          </cell>
          <cell r="H31">
            <v>1073.5550000000001</v>
          </cell>
          <cell r="I31">
            <v>955.86199999999997</v>
          </cell>
          <cell r="J31">
            <v>6817.1379999999999</v>
          </cell>
          <cell r="K31">
            <v>6699.4449999999997</v>
          </cell>
          <cell r="L31">
            <v>1548.075</v>
          </cell>
          <cell r="M31">
            <v>1569.127</v>
          </cell>
          <cell r="N31">
            <v>61.738</v>
          </cell>
          <cell r="O31">
            <v>109.51</v>
          </cell>
          <cell r="P31">
            <v>508.85899999999998</v>
          </cell>
          <cell r="Q31">
            <v>702.35400000000004</v>
          </cell>
          <cell r="R31">
            <v>1547.759</v>
          </cell>
          <cell r="S31">
            <v>372.49099999999999</v>
          </cell>
          <cell r="T31">
            <v>104.944</v>
          </cell>
          <cell r="U31">
            <v>174.58799999999999</v>
          </cell>
          <cell r="V31">
            <v>7773</v>
          </cell>
        </row>
        <row r="32">
          <cell r="A32">
            <v>2020</v>
          </cell>
          <cell r="B32">
            <v>128.643</v>
          </cell>
          <cell r="C32">
            <v>80.879000000000005</v>
          </cell>
          <cell r="D32">
            <v>354.108</v>
          </cell>
          <cell r="E32">
            <v>157.99299999999999</v>
          </cell>
          <cell r="F32">
            <v>212.74700000000001</v>
          </cell>
          <cell r="G32">
            <v>114.56100000000001</v>
          </cell>
          <cell r="H32">
            <v>1048.931</v>
          </cell>
          <cell r="I32">
            <v>934.37</v>
          </cell>
          <cell r="J32">
            <v>6651.63</v>
          </cell>
          <cell r="K32">
            <v>6537.0690000000004</v>
          </cell>
          <cell r="L32">
            <v>1505.432</v>
          </cell>
          <cell r="M32">
            <v>1532.874</v>
          </cell>
          <cell r="N32">
            <v>59.58</v>
          </cell>
          <cell r="O32">
            <v>108.83499999999999</v>
          </cell>
          <cell r="P32">
            <v>492.41800000000001</v>
          </cell>
          <cell r="Q32">
            <v>691.19399999999996</v>
          </cell>
          <cell r="R32">
            <v>1513.7180000000001</v>
          </cell>
          <cell r="S32">
            <v>362.68</v>
          </cell>
          <cell r="T32">
            <v>98.38</v>
          </cell>
          <cell r="U32">
            <v>171.958</v>
          </cell>
          <cell r="V32">
            <v>7586</v>
          </cell>
        </row>
        <row r="33">
          <cell r="A33">
            <v>2021</v>
          </cell>
          <cell r="B33">
            <v>128.68799999999999</v>
          </cell>
          <cell r="C33">
            <v>80.010999999999996</v>
          </cell>
          <cell r="D33">
            <v>350.85199999999998</v>
          </cell>
          <cell r="E33">
            <v>156.84700000000001</v>
          </cell>
          <cell r="F33">
            <v>209.096</v>
          </cell>
          <cell r="G33">
            <v>111.989</v>
          </cell>
          <cell r="H33">
            <v>1037.4829999999999</v>
          </cell>
          <cell r="I33">
            <v>925.49400000000003</v>
          </cell>
          <cell r="J33">
            <v>6553.5060000000003</v>
          </cell>
          <cell r="K33">
            <v>6441.5169999999998</v>
          </cell>
          <cell r="L33">
            <v>1479.6790000000001</v>
          </cell>
          <cell r="M33">
            <v>1508.6469999999999</v>
          </cell>
          <cell r="N33">
            <v>57.277000000000001</v>
          </cell>
          <cell r="O33">
            <v>106.703</v>
          </cell>
          <cell r="P33">
            <v>483.928</v>
          </cell>
          <cell r="Q33">
            <v>692.16600000000005</v>
          </cell>
          <cell r="R33">
            <v>1483.338</v>
          </cell>
          <cell r="S33">
            <v>362.21199999999999</v>
          </cell>
          <cell r="T33">
            <v>95.724000000000004</v>
          </cell>
          <cell r="U33">
            <v>171.84299999999999</v>
          </cell>
          <cell r="V33">
            <v>7479</v>
          </cell>
        </row>
        <row r="34">
          <cell r="A34">
            <v>2022</v>
          </cell>
          <cell r="B34">
            <v>132.858</v>
          </cell>
          <cell r="C34">
            <v>77.805000000000007</v>
          </cell>
          <cell r="D34">
            <v>351.947</v>
          </cell>
          <cell r="E34">
            <v>156.00700000000001</v>
          </cell>
          <cell r="F34">
            <v>210.79499999999999</v>
          </cell>
          <cell r="G34">
            <v>112.31</v>
          </cell>
          <cell r="H34">
            <v>1041.722</v>
          </cell>
          <cell r="I34">
            <v>929.41200000000003</v>
          </cell>
          <cell r="J34">
            <v>6568.5879999999997</v>
          </cell>
          <cell r="K34">
            <v>6456.2780000000002</v>
          </cell>
          <cell r="L34">
            <v>1486.5450000000001</v>
          </cell>
          <cell r="M34">
            <v>1517.037</v>
          </cell>
          <cell r="N34">
            <v>57.274999999999999</v>
          </cell>
          <cell r="O34">
            <v>105.042</v>
          </cell>
          <cell r="P34">
            <v>481.9</v>
          </cell>
          <cell r="Q34">
            <v>696.09</v>
          </cell>
          <cell r="R34">
            <v>1482.1610000000001</v>
          </cell>
          <cell r="S34">
            <v>363.30700000000002</v>
          </cell>
          <cell r="T34">
            <v>95.266000000000005</v>
          </cell>
          <cell r="U34">
            <v>171.655</v>
          </cell>
          <cell r="V34">
            <v>7498</v>
          </cell>
        </row>
        <row r="35">
          <cell r="A35">
            <v>2023</v>
          </cell>
          <cell r="B35">
            <v>136.119</v>
          </cell>
          <cell r="C35">
            <v>76.837999999999994</v>
          </cell>
          <cell r="D35">
            <v>351.84300000000002</v>
          </cell>
          <cell r="E35">
            <v>154.77600000000001</v>
          </cell>
          <cell r="F35">
            <v>210.62700000000001</v>
          </cell>
          <cell r="G35">
            <v>112.568</v>
          </cell>
          <cell r="H35">
            <v>1042.771</v>
          </cell>
          <cell r="I35">
            <v>930.20299999999997</v>
          </cell>
          <cell r="J35">
            <v>6582.7969999999996</v>
          </cell>
          <cell r="K35">
            <v>6470.2290000000003</v>
          </cell>
          <cell r="L35">
            <v>1502.4090000000001</v>
          </cell>
          <cell r="M35">
            <v>1521.5429999999999</v>
          </cell>
          <cell r="N35">
            <v>57.777000000000001</v>
          </cell>
          <cell r="O35">
            <v>109.65600000000001</v>
          </cell>
          <cell r="P35">
            <v>474.9</v>
          </cell>
          <cell r="Q35">
            <v>695.24400000000003</v>
          </cell>
          <cell r="R35">
            <v>1478.1890000000001</v>
          </cell>
          <cell r="S35">
            <v>363.25599999999997</v>
          </cell>
          <cell r="T35">
            <v>95.135999999999996</v>
          </cell>
          <cell r="U35">
            <v>172.119</v>
          </cell>
          <cell r="V35">
            <v>7513</v>
          </cell>
        </row>
        <row r="36">
          <cell r="A36">
            <v>2024</v>
          </cell>
          <cell r="B36">
            <v>134.20099999999999</v>
          </cell>
          <cell r="C36">
            <v>75.141999999999996</v>
          </cell>
          <cell r="D36">
            <v>345.846</v>
          </cell>
          <cell r="E36">
            <v>151.63</v>
          </cell>
          <cell r="F36">
            <v>205.57499999999999</v>
          </cell>
          <cell r="G36">
            <v>113.136</v>
          </cell>
          <cell r="H36">
            <v>1025.53</v>
          </cell>
          <cell r="I36">
            <v>912.39400000000001</v>
          </cell>
          <cell r="J36">
            <v>6522.6059999999998</v>
          </cell>
          <cell r="K36">
            <v>6409.47</v>
          </cell>
          <cell r="L36">
            <v>1487.5809999999999</v>
          </cell>
          <cell r="M36">
            <v>1519.6469999999999</v>
          </cell>
          <cell r="N36">
            <v>57.593000000000004</v>
          </cell>
          <cell r="O36">
            <v>112.173</v>
          </cell>
          <cell r="P36">
            <v>467.49599999999998</v>
          </cell>
          <cell r="Q36">
            <v>687.31600000000003</v>
          </cell>
          <cell r="R36">
            <v>1457.615</v>
          </cell>
          <cell r="S36">
            <v>356.76100000000002</v>
          </cell>
          <cell r="T36">
            <v>92.488</v>
          </cell>
          <cell r="U36">
            <v>170.8</v>
          </cell>
          <cell r="V36">
            <v>7435</v>
          </cell>
        </row>
        <row r="132">
          <cell r="A132">
            <v>2019</v>
          </cell>
          <cell r="B132">
            <v>11.572705812375697</v>
          </cell>
          <cell r="C132">
            <v>10.670455470610946</v>
          </cell>
          <cell r="D132">
            <v>17.573628489864006</v>
          </cell>
          <cell r="E132">
            <v>16.029282088354687</v>
          </cell>
          <cell r="F132">
            <v>21.028264687238472</v>
          </cell>
          <cell r="G132">
            <v>5.6809071070588875</v>
          </cell>
          <cell r="H132">
            <v>13.288140703741508</v>
          </cell>
          <cell r="I132">
            <v>15.911629101643879</v>
          </cell>
          <cell r="J132">
            <v>17.353612185496967</v>
          </cell>
          <cell r="K132">
            <v>18.003475442326948</v>
          </cell>
          <cell r="L132">
            <v>24.406280560566817</v>
          </cell>
          <cell r="M132">
            <v>20.29326503070579</v>
          </cell>
          <cell r="N132">
            <v>14.066786362020725</v>
          </cell>
          <cell r="O132">
            <v>8.4381065539222817</v>
          </cell>
          <cell r="P132">
            <v>14.415648910863657</v>
          </cell>
          <cell r="Q132">
            <v>16.790600281758223</v>
          </cell>
          <cell r="R132">
            <v>16.023686862485629</v>
          </cell>
          <cell r="S132">
            <v>18.166774531956495</v>
          </cell>
          <cell r="T132">
            <v>19.578593096448973</v>
          </cell>
          <cell r="U132">
            <v>12.11124800213106</v>
          </cell>
          <cell r="V132">
            <v>17.162350135788568</v>
          </cell>
        </row>
        <row r="133">
          <cell r="A133">
            <v>2020</v>
          </cell>
          <cell r="B133">
            <v>11.457104102783786</v>
          </cell>
          <cell r="C133">
            <v>10.691209517514871</v>
          </cell>
          <cell r="D133">
            <v>17.269702671305627</v>
          </cell>
          <cell r="E133">
            <v>15.857099126315418</v>
          </cell>
          <cell r="F133">
            <v>20.679321650364361</v>
          </cell>
          <cell r="G133">
            <v>5.544491298815756</v>
          </cell>
          <cell r="H133">
            <v>13.077081312631373</v>
          </cell>
          <cell r="I133">
            <v>15.690704520811089</v>
          </cell>
          <cell r="J133">
            <v>17.05062047383316</v>
          </cell>
          <cell r="K133">
            <v>17.694123079638143</v>
          </cell>
          <cell r="L133">
            <v>23.958456340484858</v>
          </cell>
          <cell r="M133">
            <v>19.951778587599932</v>
          </cell>
          <cell r="N133">
            <v>13.707643886547274</v>
          </cell>
          <cell r="O133">
            <v>8.4130434446517821</v>
          </cell>
          <cell r="P133">
            <v>14.047344438621712</v>
          </cell>
          <cell r="Q133">
            <v>16.621465443067379</v>
          </cell>
          <cell r="R133">
            <v>15.780880539101913</v>
          </cell>
          <cell r="S133">
            <v>17.877238166828921</v>
          </cell>
          <cell r="T133">
            <v>18.624568604028195</v>
          </cell>
          <cell r="U133">
            <v>11.964376413289269</v>
          </cell>
          <cell r="V133">
            <v>16.87052439621047</v>
          </cell>
        </row>
        <row r="134">
          <cell r="A134">
            <v>2021</v>
          </cell>
          <cell r="B134">
            <v>11.3948933366863</v>
          </cell>
          <cell r="C134">
            <v>10.556822200055944</v>
          </cell>
          <cell r="D134">
            <v>17.102626384934368</v>
          </cell>
          <cell r="E134">
            <v>15.757388834694448</v>
          </cell>
          <cell r="F134">
            <v>20.45184676569032</v>
          </cell>
          <cell r="G134">
            <v>5.3699182157845078</v>
          </cell>
          <cell r="H134">
            <v>12.900866007358399</v>
          </cell>
          <cell r="I134">
            <v>15.537609821646223</v>
          </cell>
          <cell r="J134">
            <v>16.762375089918482</v>
          </cell>
          <cell r="K134">
            <v>17.40431421590036</v>
          </cell>
          <cell r="L134">
            <v>23.549212935524181</v>
          </cell>
          <cell r="M134">
            <v>19.632925443796221</v>
          </cell>
          <cell r="N134">
            <v>13.215888508173837</v>
          </cell>
          <cell r="O134">
            <v>8.2358425832803981</v>
          </cell>
          <cell r="P134">
            <v>13.765012211154845</v>
          </cell>
          <cell r="Q134">
            <v>16.60163122276948</v>
          </cell>
          <cell r="R134">
            <v>15.408028589455167</v>
          </cell>
          <cell r="S134">
            <v>17.82356047040437</v>
          </cell>
          <cell r="T134">
            <v>18.234914248812746</v>
          </cell>
          <cell r="U134">
            <v>11.889591461562569</v>
          </cell>
          <cell r="V134">
            <v>16.600448360819478</v>
          </cell>
        </row>
        <row r="135">
          <cell r="A135">
            <v>2022</v>
          </cell>
          <cell r="B135">
            <v>11.631070817006167</v>
          </cell>
          <cell r="C135">
            <v>10.215724376985898</v>
          </cell>
          <cell r="D135">
            <v>17.008942638368289</v>
          </cell>
          <cell r="E135">
            <v>15.65640549073604</v>
          </cell>
          <cell r="F135">
            <v>20.530034165592095</v>
          </cell>
          <cell r="G135">
            <v>5.2086231908254774</v>
          </cell>
          <cell r="H135">
            <v>12.777923472440525</v>
          </cell>
          <cell r="I135">
            <v>15.499804712320067</v>
          </cell>
          <cell r="J135">
            <v>16.554436058140791</v>
          </cell>
          <cell r="K135">
            <v>17.206423902723291</v>
          </cell>
          <cell r="L135">
            <v>23.368980233097933</v>
          </cell>
          <cell r="M135">
            <v>19.471647110995306</v>
          </cell>
          <cell r="N135">
            <v>13.008914882743742</v>
          </cell>
          <cell r="O135">
            <v>7.9330626597306555</v>
          </cell>
          <cell r="P135">
            <v>13.495174613949512</v>
          </cell>
          <cell r="Q135">
            <v>16.503060139475505</v>
          </cell>
          <cell r="R135">
            <v>15.167556171424707</v>
          </cell>
          <cell r="S135">
            <v>17.675224852453884</v>
          </cell>
          <cell r="T135">
            <v>18.092454482091952</v>
          </cell>
          <cell r="U135">
            <v>11.732000123023507</v>
          </cell>
          <cell r="V135">
            <v>16.415982484948003</v>
          </cell>
        </row>
        <row r="136">
          <cell r="A136">
            <v>2023</v>
          </cell>
          <cell r="B136">
            <v>11.878805967023244</v>
          </cell>
          <cell r="C136">
            <v>10.078291105453619</v>
          </cell>
          <cell r="D136">
            <v>16.964767452456961</v>
          </cell>
          <cell r="E136">
            <v>15.578658759372047</v>
          </cell>
          <cell r="F136">
            <v>20.52794698114127</v>
          </cell>
          <cell r="G136">
            <v>5.1384934639046032</v>
          </cell>
          <cell r="H136">
            <v>12.728336447557748</v>
          </cell>
          <cell r="I136">
            <v>15.498643331581091</v>
          </cell>
          <cell r="J136">
            <v>16.453222655359092</v>
          </cell>
          <cell r="K136">
            <v>17.108641901140196</v>
          </cell>
          <cell r="L136">
            <v>23.396794265951005</v>
          </cell>
          <cell r="M136">
            <v>19.351196808764325</v>
          </cell>
          <cell r="N136">
            <v>13.00331964215383</v>
          </cell>
          <cell r="O136">
            <v>8.1196834348269071</v>
          </cell>
          <cell r="P136">
            <v>13.166029481481893</v>
          </cell>
          <cell r="Q136">
            <v>16.395794716511254</v>
          </cell>
          <cell r="R136">
            <v>15.043507119258894</v>
          </cell>
          <cell r="S136">
            <v>17.597174034993213</v>
          </cell>
          <cell r="T136">
            <v>18.064609232440191</v>
          </cell>
          <cell r="U136">
            <v>11.668807858796571</v>
          </cell>
          <cell r="V136">
            <v>16.328704005563889</v>
          </cell>
        </row>
        <row r="137">
          <cell r="A137">
            <v>2024</v>
          </cell>
          <cell r="B137">
            <v>11.719761798926365</v>
          </cell>
          <cell r="C137">
            <v>9.9261699662751699</v>
          </cell>
          <cell r="D137">
            <v>16.725837691967296</v>
          </cell>
          <cell r="E137">
            <v>15.329152685963155</v>
          </cell>
          <cell r="F137">
            <v>20.198789693827319</v>
          </cell>
          <cell r="G137">
            <v>5.1491925940759895</v>
          </cell>
          <cell r="H137">
            <v>12.546386935892468</v>
          </cell>
          <cell r="I137">
            <v>15.265728999403855</v>
          </cell>
          <cell r="J137">
            <v>16.263719867320127</v>
          </cell>
          <cell r="K137">
            <v>16.907919899848302</v>
          </cell>
          <cell r="L137">
            <v>23.121462123200917</v>
          </cell>
          <cell r="M137">
            <v>19.250775783789916</v>
          </cell>
          <cell r="N137">
            <v>12.969643741836689</v>
          </cell>
          <cell r="O137">
            <v>8.2349235993956658</v>
          </cell>
          <cell r="P137">
            <v>12.899626252550627</v>
          </cell>
          <cell r="Q137">
            <v>16.194474309159055</v>
          </cell>
          <cell r="R137">
            <v>14.812748100306964</v>
          </cell>
          <cell r="S137">
            <v>17.310184576433937</v>
          </cell>
          <cell r="T137">
            <v>17.702678906387572</v>
          </cell>
          <cell r="U137">
            <v>11.523465567574535</v>
          </cell>
          <cell r="V137">
            <v>16.134282366216741</v>
          </cell>
        </row>
      </sheetData>
      <sheetData sheetId="27">
        <row r="31">
          <cell r="A31">
            <v>2019</v>
          </cell>
          <cell r="B31">
            <v>97</v>
          </cell>
          <cell r="C31">
            <v>54.292000000000002</v>
          </cell>
          <cell r="D31">
            <v>155.523</v>
          </cell>
          <cell r="E31">
            <v>77.671000000000006</v>
          </cell>
          <cell r="F31">
            <v>75.188999999999993</v>
          </cell>
          <cell r="G31">
            <v>92.756</v>
          </cell>
          <cell r="H31">
            <v>552.43100000000004</v>
          </cell>
          <cell r="I31">
            <v>459.67500000000001</v>
          </cell>
          <cell r="J31">
            <v>2099.3249999999998</v>
          </cell>
          <cell r="K31">
            <v>2006.569</v>
          </cell>
          <cell r="L31">
            <v>335.85500000000002</v>
          </cell>
          <cell r="M31">
            <v>445.16199999999998</v>
          </cell>
          <cell r="N31">
            <v>15.801</v>
          </cell>
          <cell r="O31">
            <v>42.457999999999998</v>
          </cell>
          <cell r="P31">
            <v>184.74100000000001</v>
          </cell>
          <cell r="Q31">
            <v>259.52300000000002</v>
          </cell>
          <cell r="R31">
            <v>475.36399999999998</v>
          </cell>
          <cell r="S31">
            <v>124.462</v>
          </cell>
          <cell r="T31">
            <v>28.302</v>
          </cell>
          <cell r="U31">
            <v>94.900999999999996</v>
          </cell>
          <cell r="V31">
            <v>2559</v>
          </cell>
        </row>
        <row r="32">
          <cell r="A32">
            <v>2020</v>
          </cell>
          <cell r="B32">
            <v>97.123000000000005</v>
          </cell>
          <cell r="C32">
            <v>54.662999999999997</v>
          </cell>
          <cell r="D32">
            <v>155.00899999999999</v>
          </cell>
          <cell r="E32">
            <v>77.429000000000002</v>
          </cell>
          <cell r="F32">
            <v>74.945999999999998</v>
          </cell>
          <cell r="G32">
            <v>91.978999999999999</v>
          </cell>
          <cell r="H32">
            <v>551.149</v>
          </cell>
          <cell r="I32">
            <v>459.17</v>
          </cell>
          <cell r="J32">
            <v>2133.83</v>
          </cell>
          <cell r="K32">
            <v>2041.8510000000001</v>
          </cell>
          <cell r="L32">
            <v>342.22</v>
          </cell>
          <cell r="M32">
            <v>453.91699999999997</v>
          </cell>
          <cell r="N32">
            <v>15.577999999999999</v>
          </cell>
          <cell r="O32">
            <v>44.262</v>
          </cell>
          <cell r="P32">
            <v>189.21899999999999</v>
          </cell>
          <cell r="Q32">
            <v>264.142</v>
          </cell>
          <cell r="R32">
            <v>482.04899999999998</v>
          </cell>
          <cell r="S32">
            <v>126.251</v>
          </cell>
          <cell r="T32">
            <v>28.155999999999999</v>
          </cell>
          <cell r="U32">
            <v>96.057000000000002</v>
          </cell>
          <cell r="V32">
            <v>2593</v>
          </cell>
        </row>
        <row r="33">
          <cell r="A33">
            <v>2021</v>
          </cell>
          <cell r="B33">
            <v>95.804000000000002</v>
          </cell>
          <cell r="C33">
            <v>55.688000000000002</v>
          </cell>
          <cell r="D33">
            <v>153.309</v>
          </cell>
          <cell r="E33">
            <v>76.406000000000006</v>
          </cell>
          <cell r="F33">
            <v>73.460999999999999</v>
          </cell>
          <cell r="G33">
            <v>91.293999999999997</v>
          </cell>
          <cell r="H33">
            <v>545.96199999999999</v>
          </cell>
          <cell r="I33">
            <v>454.66800000000001</v>
          </cell>
          <cell r="J33">
            <v>2161.3319999999999</v>
          </cell>
          <cell r="K33">
            <v>2070.038</v>
          </cell>
          <cell r="L33">
            <v>346.83499999999998</v>
          </cell>
          <cell r="M33">
            <v>460.54300000000001</v>
          </cell>
          <cell r="N33">
            <v>15.436999999999999</v>
          </cell>
          <cell r="O33">
            <v>45.118000000000002</v>
          </cell>
          <cell r="P33">
            <v>191.429</v>
          </cell>
          <cell r="Q33">
            <v>268.79300000000001</v>
          </cell>
          <cell r="R33">
            <v>488.45100000000002</v>
          </cell>
          <cell r="S33">
            <v>128.685</v>
          </cell>
          <cell r="T33">
            <v>28.276</v>
          </cell>
          <cell r="U33">
            <v>96.471000000000004</v>
          </cell>
          <cell r="V33">
            <v>2616</v>
          </cell>
        </row>
        <row r="34">
          <cell r="A34">
            <v>2022</v>
          </cell>
          <cell r="B34">
            <v>94.613</v>
          </cell>
          <cell r="C34">
            <v>55.921999999999997</v>
          </cell>
          <cell r="D34">
            <v>151.62100000000001</v>
          </cell>
          <cell r="E34">
            <v>75.326999999999998</v>
          </cell>
          <cell r="F34">
            <v>71.781000000000006</v>
          </cell>
          <cell r="G34">
            <v>93.055999999999997</v>
          </cell>
          <cell r="H34">
            <v>542.32000000000005</v>
          </cell>
          <cell r="I34">
            <v>449.26400000000001</v>
          </cell>
          <cell r="J34">
            <v>2189.7359999999999</v>
          </cell>
          <cell r="K34">
            <v>2096.6799999999998</v>
          </cell>
          <cell r="L34">
            <v>348.37599999999998</v>
          </cell>
          <cell r="M34">
            <v>464.53800000000001</v>
          </cell>
          <cell r="N34">
            <v>16.431999999999999</v>
          </cell>
          <cell r="O34">
            <v>45.545999999999999</v>
          </cell>
          <cell r="P34">
            <v>193.47399999999999</v>
          </cell>
          <cell r="Q34">
            <v>275.36200000000002</v>
          </cell>
          <cell r="R34">
            <v>498.971</v>
          </cell>
          <cell r="S34">
            <v>130.023</v>
          </cell>
          <cell r="T34">
            <v>27.928999999999998</v>
          </cell>
          <cell r="U34">
            <v>96.028999999999996</v>
          </cell>
          <cell r="V34">
            <v>2639</v>
          </cell>
        </row>
        <row r="35">
          <cell r="A35">
            <v>2023</v>
          </cell>
          <cell r="B35">
            <v>93.052000000000007</v>
          </cell>
          <cell r="C35">
            <v>55.616999999999997</v>
          </cell>
          <cell r="D35">
            <v>149.12100000000001</v>
          </cell>
          <cell r="E35">
            <v>73.587999999999994</v>
          </cell>
          <cell r="F35">
            <v>70.790999999999997</v>
          </cell>
          <cell r="G35">
            <v>94.594999999999999</v>
          </cell>
          <cell r="H35">
            <v>536.76400000000001</v>
          </cell>
          <cell r="I35">
            <v>442.16899999999998</v>
          </cell>
          <cell r="J35">
            <v>2208.8310000000001</v>
          </cell>
          <cell r="K35">
            <v>2114.2359999999999</v>
          </cell>
          <cell r="L35">
            <v>350.61500000000001</v>
          </cell>
          <cell r="M35">
            <v>466.76600000000002</v>
          </cell>
          <cell r="N35">
            <v>16.405000000000001</v>
          </cell>
          <cell r="O35">
            <v>46.076999999999998</v>
          </cell>
          <cell r="P35">
            <v>194.61199999999999</v>
          </cell>
          <cell r="Q35">
            <v>278.505</v>
          </cell>
          <cell r="R35">
            <v>506.06799999999998</v>
          </cell>
          <cell r="S35">
            <v>131.15100000000001</v>
          </cell>
          <cell r="T35">
            <v>27.943000000000001</v>
          </cell>
          <cell r="U35">
            <v>96.093999999999994</v>
          </cell>
          <cell r="V35">
            <v>2651</v>
          </cell>
        </row>
        <row r="36">
          <cell r="A36">
            <v>2024</v>
          </cell>
          <cell r="B36">
            <v>91.207999999999998</v>
          </cell>
          <cell r="C36">
            <v>53.444000000000003</v>
          </cell>
          <cell r="D36">
            <v>145.673</v>
          </cell>
          <cell r="E36">
            <v>71.643000000000001</v>
          </cell>
          <cell r="F36">
            <v>69.998000000000005</v>
          </cell>
          <cell r="G36">
            <v>94.117000000000004</v>
          </cell>
          <cell r="H36">
            <v>526.08299999999997</v>
          </cell>
          <cell r="I36">
            <v>431.96600000000001</v>
          </cell>
          <cell r="J36">
            <v>2191.0340000000001</v>
          </cell>
          <cell r="K36">
            <v>2096.9169999999999</v>
          </cell>
          <cell r="L36">
            <v>350.37</v>
          </cell>
          <cell r="M36">
            <v>460.93200000000002</v>
          </cell>
          <cell r="N36">
            <v>16.047999999999998</v>
          </cell>
          <cell r="O36">
            <v>46.363999999999997</v>
          </cell>
          <cell r="P36">
            <v>191.58500000000001</v>
          </cell>
          <cell r="Q36">
            <v>274.82900000000001</v>
          </cell>
          <cell r="R36">
            <v>504.57400000000001</v>
          </cell>
          <cell r="S36">
            <v>128.738</v>
          </cell>
          <cell r="T36">
            <v>27.608000000000001</v>
          </cell>
          <cell r="U36">
            <v>95.869</v>
          </cell>
          <cell r="V36">
            <v>2623</v>
          </cell>
        </row>
        <row r="105">
          <cell r="A105">
            <v>2019</v>
          </cell>
          <cell r="B105">
            <v>8.5857499564074047</v>
          </cell>
          <cell r="C105">
            <v>7.1292193995866278</v>
          </cell>
          <cell r="D105">
            <v>7.5327590232013426</v>
          </cell>
          <cell r="E105">
            <v>7.7128631463548327</v>
          </cell>
          <cell r="F105">
            <v>7.1996529872398112</v>
          </cell>
          <cell r="G105">
            <v>4.4772265098379185</v>
          </cell>
          <cell r="H105">
            <v>6.8378246639516593</v>
          </cell>
          <cell r="I105">
            <v>7.6519184854070454</v>
          </cell>
          <cell r="J105">
            <v>5.344012678240988</v>
          </cell>
          <cell r="K105">
            <v>5.3922699141249071</v>
          </cell>
          <cell r="L105">
            <v>5.2949445974317584</v>
          </cell>
          <cell r="M105">
            <v>5.7572079555058639</v>
          </cell>
          <cell r="N105">
            <v>3.6002023276797024</v>
          </cell>
          <cell r="O105">
            <v>3.2715288838136445</v>
          </cell>
          <cell r="P105">
            <v>5.2335939728723728</v>
          </cell>
          <cell r="Q105">
            <v>6.2042032321631826</v>
          </cell>
          <cell r="R105">
            <v>4.9213630039939149</v>
          </cell>
          <cell r="S105">
            <v>6.0701415384435311</v>
          </cell>
          <cell r="T105">
            <v>5.2800859679038235</v>
          </cell>
          <cell r="U105">
            <v>6.5833250088794175</v>
          </cell>
          <cell r="V105">
            <v>5.6501291647347154</v>
          </cell>
        </row>
        <row r="106">
          <cell r="A106">
            <v>2020</v>
          </cell>
          <cell r="B106">
            <v>8.6498940616642148</v>
          </cell>
          <cell r="C106">
            <v>7.2257766027759418</v>
          </cell>
          <cell r="D106">
            <v>7.5597256807991178</v>
          </cell>
          <cell r="E106">
            <v>7.7712261192045009</v>
          </cell>
          <cell r="F106">
            <v>7.2848615510827761</v>
          </cell>
          <cell r="G106">
            <v>4.4515739664787706</v>
          </cell>
          <cell r="H106">
            <v>6.8712053398893431</v>
          </cell>
          <cell r="I106">
            <v>7.7107578312882774</v>
          </cell>
          <cell r="J106">
            <v>5.4698059702177382</v>
          </cell>
          <cell r="K106">
            <v>5.5267525712643115</v>
          </cell>
          <cell r="L106">
            <v>5.4463190159640078</v>
          </cell>
          <cell r="M106">
            <v>5.9081512773702194</v>
          </cell>
          <cell r="N106">
            <v>3.5840496217628979</v>
          </cell>
          <cell r="O106">
            <v>3.4214924330149055</v>
          </cell>
          <cell r="P106">
            <v>5.3979027316864157</v>
          </cell>
          <cell r="Q106">
            <v>6.3519462337096444</v>
          </cell>
          <cell r="R106">
            <v>5.0254787767559987</v>
          </cell>
          <cell r="S106">
            <v>6.2231697248271702</v>
          </cell>
          <cell r="T106">
            <v>5.330284139205304</v>
          </cell>
          <cell r="U106">
            <v>6.6833884153765872</v>
          </cell>
          <cell r="V106">
            <v>5.7665791931681714</v>
          </cell>
        </row>
        <row r="107">
          <cell r="A107">
            <v>2021</v>
          </cell>
          <cell r="B107">
            <v>8.4831247764196682</v>
          </cell>
          <cell r="C107">
            <v>7.3475936393335344</v>
          </cell>
          <cell r="D107">
            <v>7.4731982387100642</v>
          </cell>
          <cell r="E107">
            <v>7.6760094315075449</v>
          </cell>
          <cell r="F107">
            <v>7.18527908355194</v>
          </cell>
          <cell r="G107">
            <v>4.3775845269788176</v>
          </cell>
          <cell r="H107">
            <v>6.7889137529091146</v>
          </cell>
          <cell r="I107">
            <v>7.6331710225979261</v>
          </cell>
          <cell r="J107">
            <v>5.5281947827382298</v>
          </cell>
          <cell r="K107">
            <v>5.5930290630070445</v>
          </cell>
          <cell r="L107">
            <v>5.5199075397383686</v>
          </cell>
          <cell r="M107">
            <v>5.9933214215533814</v>
          </cell>
          <cell r="N107">
            <v>3.5618777327841808</v>
          </cell>
          <cell r="O107">
            <v>3.4824207910972045</v>
          </cell>
          <cell r="P107">
            <v>5.4450714208914572</v>
          </cell>
          <cell r="Q107">
            <v>6.4470116435390885</v>
          </cell>
          <cell r="R107">
            <v>5.0737370528820573</v>
          </cell>
          <cell r="S107">
            <v>6.3322719267555643</v>
          </cell>
          <cell r="T107">
            <v>5.3864280149119255</v>
          </cell>
          <cell r="U107">
            <v>6.6747017794638293</v>
          </cell>
          <cell r="V107">
            <v>5.8064945730583979</v>
          </cell>
        </row>
        <row r="108">
          <cell r="A108">
            <v>2022</v>
          </cell>
          <cell r="B108">
            <v>8.2829073387331178</v>
          </cell>
          <cell r="C108">
            <v>7.3425067619022606</v>
          </cell>
          <cell r="D108">
            <v>7.3275603763408634</v>
          </cell>
          <cell r="E108">
            <v>7.5595970462907021</v>
          </cell>
          <cell r="F108">
            <v>6.9909930616967504</v>
          </cell>
          <cell r="G108">
            <v>4.3156766062279015</v>
          </cell>
          <cell r="H108">
            <v>6.6521811554080132</v>
          </cell>
          <cell r="I108">
            <v>7.4923761090622492</v>
          </cell>
          <cell r="J108">
            <v>5.5186662028748001</v>
          </cell>
          <cell r="K108">
            <v>5.5877960751321218</v>
          </cell>
          <cell r="L108">
            <v>5.4765862168220432</v>
          </cell>
          <cell r="M108">
            <v>5.9624913602288796</v>
          </cell>
          <cell r="N108">
            <v>3.7322128215319967</v>
          </cell>
          <cell r="O108">
            <v>3.4397600188504831</v>
          </cell>
          <cell r="P108">
            <v>5.4180647712373267</v>
          </cell>
          <cell r="Q108">
            <v>6.52834496419465</v>
          </cell>
          <cell r="R108">
            <v>5.1061731285683258</v>
          </cell>
          <cell r="S108">
            <v>6.325740382075244</v>
          </cell>
          <cell r="T108">
            <v>5.3041395800216877</v>
          </cell>
          <cell r="U108">
            <v>6.563235791639185</v>
          </cell>
          <cell r="V108">
            <v>5.7777777777777777</v>
          </cell>
        </row>
        <row r="109">
          <cell r="A109">
            <v>2023</v>
          </cell>
          <cell r="B109">
            <v>8.1204435298778783</v>
          </cell>
          <cell r="C109">
            <v>7.2948842553425912</v>
          </cell>
          <cell r="D109">
            <v>7.1901475580808336</v>
          </cell>
          <cell r="E109">
            <v>7.4068482244318892</v>
          </cell>
          <cell r="F109">
            <v>6.8993713756639536</v>
          </cell>
          <cell r="G109">
            <v>4.3180636523528531</v>
          </cell>
          <cell r="H109">
            <v>6.5518822300743755</v>
          </cell>
          <cell r="I109">
            <v>7.3672301887672678</v>
          </cell>
          <cell r="J109">
            <v>5.5208125438258957</v>
          </cell>
          <cell r="K109">
            <v>5.5904832145043155</v>
          </cell>
          <cell r="L109">
            <v>5.4600757993039251</v>
          </cell>
          <cell r="M109">
            <v>5.9363953103130767</v>
          </cell>
          <cell r="N109">
            <v>3.6921172565126876</v>
          </cell>
          <cell r="O109">
            <v>3.4118575693671063</v>
          </cell>
          <cell r="P109">
            <v>5.3953828794486283</v>
          </cell>
          <cell r="Q109">
            <v>6.5679255161094048</v>
          </cell>
          <cell r="R109">
            <v>5.1502463898927067</v>
          </cell>
          <cell r="S109">
            <v>6.3533347607841169</v>
          </cell>
          <cell r="T109">
            <v>5.3058713397880535</v>
          </cell>
          <cell r="U109">
            <v>6.5146928716945691</v>
          </cell>
          <cell r="V109">
            <v>5.7616656886396731</v>
          </cell>
        </row>
        <row r="110">
          <cell r="A110">
            <v>2024</v>
          </cell>
          <cell r="B110">
            <v>7.9651868030527044</v>
          </cell>
          <cell r="C110">
            <v>7.0598896446409487</v>
          </cell>
          <cell r="D110">
            <v>7.0450517111718858</v>
          </cell>
          <cell r="E110">
            <v>7.2428047608023363</v>
          </cell>
          <cell r="F110">
            <v>6.8776596424104328</v>
          </cell>
          <cell r="G110">
            <v>4.2835751606619459</v>
          </cell>
          <cell r="H110">
            <v>6.4361265671361316</v>
          </cell>
          <cell r="I110">
            <v>7.2274432898029648</v>
          </cell>
          <cell r="J110">
            <v>5.4632095202092366</v>
          </cell>
          <cell r="K110">
            <v>5.5315813433295098</v>
          </cell>
          <cell r="L110">
            <v>5.4457987054862258</v>
          </cell>
          <cell r="M110">
            <v>5.8390524796705128</v>
          </cell>
          <cell r="N110">
            <v>3.6139260460298153</v>
          </cell>
          <cell r="O110">
            <v>3.4037067544095341</v>
          </cell>
          <cell r="P110">
            <v>5.2864086443411544</v>
          </cell>
          <cell r="Q110">
            <v>6.4754947941148959</v>
          </cell>
          <cell r="R110">
            <v>5.1276417709506878</v>
          </cell>
          <cell r="S110">
            <v>6.2464185883573373</v>
          </cell>
          <cell r="T110">
            <v>5.2843132000643127</v>
          </cell>
          <cell r="U110">
            <v>6.4680510567787053</v>
          </cell>
          <cell r="V110">
            <v>5.6920272557614684</v>
          </cell>
        </row>
      </sheetData>
      <sheetData sheetId="28">
        <row r="31">
          <cell r="A31">
            <v>2019</v>
          </cell>
          <cell r="B31">
            <v>284.81599999999997</v>
          </cell>
          <cell r="C31">
            <v>196.13900000000001</v>
          </cell>
          <cell r="D31">
            <v>491.202</v>
          </cell>
          <cell r="E31">
            <v>236.41499999999999</v>
          </cell>
          <cell r="F31">
            <v>225.77600000000001</v>
          </cell>
          <cell r="G31">
            <v>544.53899999999999</v>
          </cell>
          <cell r="H31">
            <v>1978.8869999999999</v>
          </cell>
          <cell r="I31">
            <v>1434.348</v>
          </cell>
          <cell r="J31">
            <v>10192.652</v>
          </cell>
          <cell r="K31">
            <v>9648.1129999999994</v>
          </cell>
          <cell r="L31">
            <v>1549.7950000000001</v>
          </cell>
          <cell r="M31">
            <v>1965.3309999999999</v>
          </cell>
          <cell r="N31">
            <v>126.242</v>
          </cell>
          <cell r="O31">
            <v>419.79599999999999</v>
          </cell>
          <cell r="P31">
            <v>979.61699999999996</v>
          </cell>
          <cell r="Q31">
            <v>1059.1769999999999</v>
          </cell>
          <cell r="R31">
            <v>2515.1849999999999</v>
          </cell>
          <cell r="S31">
            <v>507.82900000000001</v>
          </cell>
          <cell r="T31">
            <v>129.416</v>
          </cell>
          <cell r="U31">
            <v>395.72500000000002</v>
          </cell>
          <cell r="V31">
            <v>11627</v>
          </cell>
        </row>
        <row r="32">
          <cell r="A32">
            <v>2020</v>
          </cell>
          <cell r="B32">
            <v>280.536</v>
          </cell>
          <cell r="C32">
            <v>191.66900000000001</v>
          </cell>
          <cell r="D32">
            <v>487.25900000000001</v>
          </cell>
          <cell r="E32">
            <v>232.51300000000001</v>
          </cell>
          <cell r="F32">
            <v>220.547</v>
          </cell>
          <cell r="G32">
            <v>535.01099999999997</v>
          </cell>
          <cell r="H32">
            <v>1947.5350000000001</v>
          </cell>
          <cell r="I32">
            <v>1412.5240000000001</v>
          </cell>
          <cell r="J32">
            <v>10028.476000000001</v>
          </cell>
          <cell r="K32">
            <v>9493.4650000000001</v>
          </cell>
          <cell r="L32">
            <v>1533.566</v>
          </cell>
          <cell r="M32">
            <v>1941.4659999999999</v>
          </cell>
          <cell r="N32">
            <v>123.831</v>
          </cell>
          <cell r="O32">
            <v>414.47500000000002</v>
          </cell>
          <cell r="P32">
            <v>964.851</v>
          </cell>
          <cell r="Q32">
            <v>1038.2460000000001</v>
          </cell>
          <cell r="R32">
            <v>2464.8180000000002</v>
          </cell>
          <cell r="S32">
            <v>496.39800000000002</v>
          </cell>
          <cell r="T32">
            <v>126.913</v>
          </cell>
          <cell r="U32">
            <v>388.90100000000001</v>
          </cell>
          <cell r="V32">
            <v>11441</v>
          </cell>
        </row>
        <row r="33">
          <cell r="A33">
            <v>2021</v>
          </cell>
          <cell r="B33">
            <v>282.053</v>
          </cell>
          <cell r="C33">
            <v>190.24799999999999</v>
          </cell>
          <cell r="D33">
            <v>483.66300000000001</v>
          </cell>
          <cell r="E33">
            <v>229.91499999999999</v>
          </cell>
          <cell r="F33">
            <v>218.14699999999999</v>
          </cell>
          <cell r="G33">
            <v>538.24199999999996</v>
          </cell>
          <cell r="H33">
            <v>1942.2679999999998</v>
          </cell>
          <cell r="I33">
            <v>1404.0259999999998</v>
          </cell>
          <cell r="J33">
            <v>9948.9740000000002</v>
          </cell>
          <cell r="K33">
            <v>9410.732</v>
          </cell>
          <cell r="L33">
            <v>1520.501</v>
          </cell>
          <cell r="M33">
            <v>1925.43</v>
          </cell>
          <cell r="N33">
            <v>123.185</v>
          </cell>
          <cell r="O33">
            <v>410.87400000000002</v>
          </cell>
          <cell r="P33">
            <v>956.14599999999996</v>
          </cell>
          <cell r="Q33">
            <v>1025.837</v>
          </cell>
          <cell r="R33">
            <v>2447.9250000000002</v>
          </cell>
          <cell r="S33">
            <v>486.827</v>
          </cell>
          <cell r="T33">
            <v>125.16</v>
          </cell>
          <cell r="U33">
            <v>388.84699999999998</v>
          </cell>
          <cell r="V33">
            <v>11353</v>
          </cell>
        </row>
        <row r="34">
          <cell r="A34">
            <v>2022</v>
          </cell>
          <cell r="B34">
            <v>284.52</v>
          </cell>
          <cell r="C34">
            <v>192.40799999999999</v>
          </cell>
          <cell r="D34">
            <v>490.55500000000001</v>
          </cell>
          <cell r="E34">
            <v>230.84299999999999</v>
          </cell>
          <cell r="F34">
            <v>221.08</v>
          </cell>
          <cell r="G34">
            <v>571.77300000000002</v>
          </cell>
          <cell r="H34">
            <v>1991.1790000000001</v>
          </cell>
          <cell r="I34">
            <v>1419.4059999999999</v>
          </cell>
          <cell r="J34">
            <v>10157.594000000001</v>
          </cell>
          <cell r="K34">
            <v>9585.8210000000017</v>
          </cell>
          <cell r="L34">
            <v>1542.1559999999999</v>
          </cell>
          <cell r="M34">
            <v>1965.1949999999999</v>
          </cell>
          <cell r="N34">
            <v>126.17400000000001</v>
          </cell>
          <cell r="O34">
            <v>421.346</v>
          </cell>
          <cell r="P34">
            <v>976.14599999999996</v>
          </cell>
          <cell r="Q34">
            <v>1041.1300000000001</v>
          </cell>
          <cell r="R34">
            <v>2499.3220000000001</v>
          </cell>
          <cell r="S34">
            <v>493.59199999999998</v>
          </cell>
          <cell r="T34">
            <v>126.547</v>
          </cell>
          <cell r="U34">
            <v>394.21300000000002</v>
          </cell>
          <cell r="V34">
            <v>11577</v>
          </cell>
        </row>
        <row r="35">
          <cell r="A35">
            <v>2023</v>
          </cell>
          <cell r="B35">
            <v>283.51600000000002</v>
          </cell>
          <cell r="C35">
            <v>191.99199999999999</v>
          </cell>
          <cell r="D35">
            <v>492.834</v>
          </cell>
          <cell r="E35">
            <v>230.922</v>
          </cell>
          <cell r="F35">
            <v>220.25800000000001</v>
          </cell>
          <cell r="G35">
            <v>581.95799999999997</v>
          </cell>
          <cell r="H35">
            <v>2001.48</v>
          </cell>
          <cell r="I35">
            <v>1419.5220000000002</v>
          </cell>
          <cell r="J35">
            <v>10267.477999999999</v>
          </cell>
          <cell r="K35">
            <v>9685.5199999999986</v>
          </cell>
          <cell r="L35">
            <v>1557.462</v>
          </cell>
          <cell r="M35">
            <v>1992.9659999999999</v>
          </cell>
          <cell r="N35">
            <v>128.291</v>
          </cell>
          <cell r="O35">
            <v>429.78300000000002</v>
          </cell>
          <cell r="P35">
            <v>989.71699999999998</v>
          </cell>
          <cell r="Q35">
            <v>1051.789</v>
          </cell>
          <cell r="R35">
            <v>2518.1999999999998</v>
          </cell>
          <cell r="S35">
            <v>496.53199999999998</v>
          </cell>
          <cell r="T35">
            <v>127.27800000000001</v>
          </cell>
          <cell r="U35">
            <v>393.50200000000001</v>
          </cell>
          <cell r="V35">
            <v>11687</v>
          </cell>
        </row>
        <row r="36">
          <cell r="A36">
            <v>2024</v>
          </cell>
          <cell r="B36">
            <v>282.39800000000002</v>
          </cell>
          <cell r="C36">
            <v>190.428</v>
          </cell>
          <cell r="D36">
            <v>492.12299999999999</v>
          </cell>
          <cell r="E36">
            <v>229.71600000000001</v>
          </cell>
          <cell r="F36">
            <v>219.46799999999999</v>
          </cell>
          <cell r="G36">
            <v>580.51400000000001</v>
          </cell>
          <cell r="H36">
            <v>1994.6469999999999</v>
          </cell>
          <cell r="I36">
            <v>1414.133</v>
          </cell>
          <cell r="J36">
            <v>10283.867</v>
          </cell>
          <cell r="K36">
            <v>9703.353000000001</v>
          </cell>
          <cell r="L36">
            <v>1557.86</v>
          </cell>
          <cell r="M36">
            <v>2005.288</v>
          </cell>
          <cell r="N36">
            <v>128.798</v>
          </cell>
          <cell r="O36">
            <v>429.33199999999999</v>
          </cell>
          <cell r="P36">
            <v>993.92399999999998</v>
          </cell>
          <cell r="Q36">
            <v>1053.2449999999999</v>
          </cell>
          <cell r="R36">
            <v>2519.8240000000001</v>
          </cell>
          <cell r="S36">
            <v>495.49400000000003</v>
          </cell>
          <cell r="T36">
            <v>126.813</v>
          </cell>
          <cell r="U36">
            <v>392.77499999999998</v>
          </cell>
          <cell r="V36">
            <v>11698</v>
          </cell>
        </row>
        <row r="104">
          <cell r="A104">
            <v>2019</v>
          </cell>
          <cell r="B104">
            <v>25.2098861812797</v>
          </cell>
          <cell r="C104">
            <v>25.75550659057544</v>
          </cell>
          <cell r="D104">
            <v>23.791376823457274</v>
          </cell>
          <cell r="E104">
            <v>23.476413857752284</v>
          </cell>
          <cell r="F104">
            <v>21.61897156295543</v>
          </cell>
          <cell r="G104">
            <v>26.284277528576371</v>
          </cell>
          <cell r="H104">
            <v>24.494067740176252</v>
          </cell>
          <cell r="I104">
            <v>23.876682385830478</v>
          </cell>
          <cell r="J104">
            <v>25.946273927523549</v>
          </cell>
          <cell r="K104">
            <v>25.927455999757498</v>
          </cell>
          <cell r="L104">
            <v>24.433397336281285</v>
          </cell>
          <cell r="M104">
            <v>25.417307111573528</v>
          </cell>
          <cell r="N104">
            <v>28.763796104736471</v>
          </cell>
          <cell r="O104">
            <v>32.346665865312374</v>
          </cell>
          <cell r="P104">
            <v>27.751920942959686</v>
          </cell>
          <cell r="Q104">
            <v>25.320874707956143</v>
          </cell>
          <cell r="R104">
            <v>26.039284437190101</v>
          </cell>
          <cell r="S104">
            <v>24.767349932720347</v>
          </cell>
          <cell r="T104">
            <v>24.144145488737234</v>
          </cell>
          <cell r="U104">
            <v>27.451621048659209</v>
          </cell>
          <cell r="V104">
            <v>25.671767017729792</v>
          </cell>
        </row>
        <row r="105">
          <cell r="A105">
            <v>2020</v>
          </cell>
          <cell r="B105">
            <v>24.984881855822334</v>
          </cell>
          <cell r="C105">
            <v>25.336285525446133</v>
          </cell>
          <cell r="D105">
            <v>23.763422610948385</v>
          </cell>
          <cell r="E105">
            <v>23.336361035976132</v>
          </cell>
          <cell r="F105">
            <v>21.437493135146013</v>
          </cell>
          <cell r="G105">
            <v>25.893313032102689</v>
          </cell>
          <cell r="H105">
            <v>24.280027527259218</v>
          </cell>
          <cell r="I105">
            <v>23.720257192069695</v>
          </cell>
          <cell r="J105">
            <v>25.706742288272878</v>
          </cell>
          <cell r="K105">
            <v>25.696307957318016</v>
          </cell>
          <cell r="L105">
            <v>24.40619971958348</v>
          </cell>
          <cell r="M105">
            <v>25.269982899672961</v>
          </cell>
          <cell r="N105">
            <v>28.48995048867129</v>
          </cell>
          <cell r="O105">
            <v>32.03929050142002</v>
          </cell>
          <cell r="P105">
            <v>27.524571256429692</v>
          </cell>
          <cell r="Q105">
            <v>24.967187230217473</v>
          </cell>
          <cell r="R105">
            <v>25.696330762155235</v>
          </cell>
          <cell r="S105">
            <v>24.468471576975688</v>
          </cell>
          <cell r="T105">
            <v>24.026223574334519</v>
          </cell>
          <cell r="U105">
            <v>27.058688467559577</v>
          </cell>
          <cell r="V105">
            <v>25.443668549570788</v>
          </cell>
        </row>
        <row r="106">
          <cell r="A106">
            <v>2021</v>
          </cell>
          <cell r="B106">
            <v>24.974852746894669</v>
          </cell>
          <cell r="C106">
            <v>25.1017273864374</v>
          </cell>
          <cell r="D106">
            <v>23.576629419859408</v>
          </cell>
          <cell r="E106">
            <v>23.098051310696242</v>
          </cell>
          <cell r="F106">
            <v>21.337132304754974</v>
          </cell>
          <cell r="G106">
            <v>25.808923379084415</v>
          </cell>
          <cell r="H106">
            <v>24.151662454594423</v>
          </cell>
          <cell r="I106">
            <v>23.571420417038532</v>
          </cell>
          <cell r="J106">
            <v>25.447208554908872</v>
          </cell>
          <cell r="K106">
            <v>25.426826744325666</v>
          </cell>
          <cell r="L106">
            <v>24.198898421669465</v>
          </cell>
          <cell r="M106">
            <v>25.056771820875635</v>
          </cell>
          <cell r="N106">
            <v>28.423262843364601</v>
          </cell>
          <cell r="O106">
            <v>31.713200055881746</v>
          </cell>
          <cell r="P106">
            <v>27.196941209532948</v>
          </cell>
          <cell r="Q106">
            <v>24.604744481341434</v>
          </cell>
          <cell r="R106">
            <v>25.427581835591106</v>
          </cell>
          <cell r="S106">
            <v>23.955557720687192</v>
          </cell>
          <cell r="T106">
            <v>23.842316110707898</v>
          </cell>
          <cell r="U106">
            <v>26.903813196081426</v>
          </cell>
          <cell r="V106">
            <v>25.199209819545871</v>
          </cell>
        </row>
        <row r="107">
          <cell r="A107">
            <v>2022</v>
          </cell>
          <cell r="B107">
            <v>24.908340249398563</v>
          </cell>
          <cell r="C107">
            <v>25.262992043276171</v>
          </cell>
          <cell r="D107">
            <v>23.707608975114873</v>
          </cell>
          <cell r="E107">
            <v>23.166727215432509</v>
          </cell>
          <cell r="F107">
            <v>21.531724914391237</v>
          </cell>
          <cell r="G107">
            <v>26.517230056877001</v>
          </cell>
          <cell r="H107">
            <v>24.424110157921838</v>
          </cell>
          <cell r="I107">
            <v>23.671435065929185</v>
          </cell>
          <cell r="J107">
            <v>25.599602285537554</v>
          </cell>
          <cell r="K107">
            <v>25.546870748382723</v>
          </cell>
          <cell r="L107">
            <v>24.243203589769145</v>
          </cell>
          <cell r="M107">
            <v>25.223896018549596</v>
          </cell>
          <cell r="N107">
            <v>28.657997842257682</v>
          </cell>
          <cell r="O107">
            <v>31.821216460338462</v>
          </cell>
          <cell r="P107">
            <v>27.336087816369293</v>
          </cell>
          <cell r="Q107">
            <v>24.683346985321055</v>
          </cell>
          <cell r="R107">
            <v>25.576578270159278</v>
          </cell>
          <cell r="S107">
            <v>24.013711779218173</v>
          </cell>
          <cell r="T107">
            <v>24.033189567582244</v>
          </cell>
          <cell r="U107">
            <v>26.943036698595822</v>
          </cell>
          <cell r="V107">
            <v>25.346469622331689</v>
          </cell>
        </row>
        <row r="108">
          <cell r="A108">
            <v>2023</v>
          </cell>
          <cell r="B108">
            <v>24.741818207205181</v>
          </cell>
          <cell r="C108">
            <v>25.182217990034246</v>
          </cell>
          <cell r="D108">
            <v>23.762911874512707</v>
          </cell>
          <cell r="E108">
            <v>23.242977193051324</v>
          </cell>
          <cell r="F108">
            <v>21.46659519516593</v>
          </cell>
          <cell r="G108">
            <v>26.565163983254518</v>
          </cell>
          <cell r="H108">
            <v>24.43059006537186</v>
          </cell>
          <cell r="I108">
            <v>23.651466593133602</v>
          </cell>
          <cell r="J108">
            <v>25.662815007511401</v>
          </cell>
          <cell r="K108">
            <v>25.610545361892346</v>
          </cell>
          <cell r="L108">
            <v>24.254126533478289</v>
          </cell>
          <cell r="M108">
            <v>25.346820496808697</v>
          </cell>
          <cell r="N108">
            <v>28.87323468182074</v>
          </cell>
          <cell r="O108">
            <v>31.824085373077743</v>
          </cell>
          <cell r="P108">
            <v>27.438709623760399</v>
          </cell>
          <cell r="Q108">
            <v>24.804121328748838</v>
          </cell>
          <cell r="R108">
            <v>25.627683352885011</v>
          </cell>
          <cell r="S108">
            <v>24.053449958000002</v>
          </cell>
          <cell r="T108">
            <v>24.167794881921907</v>
          </cell>
          <cell r="U108">
            <v>26.677468670234944</v>
          </cell>
          <cell r="V108">
            <v>25.40044771902371</v>
          </cell>
        </row>
        <row r="109">
          <cell r="A109">
            <v>2024</v>
          </cell>
          <cell r="B109">
            <v>24.661793075261791</v>
          </cell>
          <cell r="C109">
            <v>25.155315194403236</v>
          </cell>
          <cell r="D109">
            <v>23.80010010954015</v>
          </cell>
          <cell r="E109">
            <v>23.223317538803091</v>
          </cell>
          <cell r="F109">
            <v>21.563847629939897</v>
          </cell>
          <cell r="G109">
            <v>26.421107247537734</v>
          </cell>
          <cell r="H109">
            <v>24.402614318954203</v>
          </cell>
          <cell r="I109">
            <v>23.660579910777553</v>
          </cell>
          <cell r="J109">
            <v>25.642194552419355</v>
          </cell>
          <cell r="K109">
            <v>25.597048630222581</v>
          </cell>
          <cell r="L109">
            <v>24.213808178008311</v>
          </cell>
          <cell r="M109">
            <v>25.402840047671937</v>
          </cell>
          <cell r="N109">
            <v>29.004639012746026</v>
          </cell>
          <cell r="O109">
            <v>31.518424387114013</v>
          </cell>
          <cell r="P109">
            <v>27.425364331331458</v>
          </cell>
          <cell r="Q109">
            <v>24.816458650388213</v>
          </cell>
          <cell r="R109">
            <v>25.607254432142845</v>
          </cell>
          <cell r="S109">
            <v>24.041564511018741</v>
          </cell>
          <cell r="T109">
            <v>24.272660454931746</v>
          </cell>
          <cell r="U109">
            <v>26.499585411616433</v>
          </cell>
          <cell r="V109">
            <v>25.385182934768459</v>
          </cell>
        </row>
      </sheetData>
      <sheetData sheetId="29">
        <row r="31">
          <cell r="A31">
            <v>2019</v>
          </cell>
          <cell r="B31">
            <v>180.501</v>
          </cell>
          <cell r="C31">
            <v>117.69</v>
          </cell>
          <cell r="D31">
            <v>334.53399999999999</v>
          </cell>
          <cell r="E31">
            <v>149.232</v>
          </cell>
          <cell r="F31">
            <v>153.81700000000001</v>
          </cell>
          <cell r="G31">
            <v>498.803</v>
          </cell>
          <cell r="H31">
            <v>1434.577</v>
          </cell>
          <cell r="I31">
            <v>935.774</v>
          </cell>
          <cell r="J31">
            <v>6836.2259999999997</v>
          </cell>
          <cell r="K31">
            <v>6337.4229999999998</v>
          </cell>
          <cell r="L31">
            <v>980.63</v>
          </cell>
          <cell r="M31">
            <v>1280.69</v>
          </cell>
          <cell r="N31">
            <v>87.742000000000004</v>
          </cell>
          <cell r="O31">
            <v>323.375</v>
          </cell>
          <cell r="P31">
            <v>734.46100000000001</v>
          </cell>
          <cell r="Q31">
            <v>624.798</v>
          </cell>
          <cell r="R31">
            <v>1730.2670000000001</v>
          </cell>
          <cell r="S31">
            <v>274.721</v>
          </cell>
          <cell r="T31">
            <v>85.29</v>
          </cell>
          <cell r="U31">
            <v>215.44900000000001</v>
          </cell>
          <cell r="V31">
            <v>7772</v>
          </cell>
        </row>
        <row r="32">
          <cell r="A32">
            <v>2020</v>
          </cell>
          <cell r="B32">
            <v>175.73</v>
          </cell>
          <cell r="C32">
            <v>113.89100000000001</v>
          </cell>
          <cell r="D32">
            <v>326.63</v>
          </cell>
          <cell r="E32">
            <v>144.58199999999999</v>
          </cell>
          <cell r="F32">
            <v>148.91800000000001</v>
          </cell>
          <cell r="G32">
            <v>493.71600000000001</v>
          </cell>
          <cell r="H32">
            <v>1403.4670000000001</v>
          </cell>
          <cell r="I32">
            <v>909.75099999999998</v>
          </cell>
          <cell r="J32">
            <v>6708.2489999999998</v>
          </cell>
          <cell r="K32">
            <v>6214.5330000000004</v>
          </cell>
          <cell r="L32">
            <v>953.89</v>
          </cell>
          <cell r="M32">
            <v>1254.4169999999999</v>
          </cell>
          <cell r="N32">
            <v>86.73</v>
          </cell>
          <cell r="O32">
            <v>318.137</v>
          </cell>
          <cell r="P32">
            <v>725.85299999999995</v>
          </cell>
          <cell r="Q32">
            <v>611.12</v>
          </cell>
          <cell r="R32">
            <v>1696.479</v>
          </cell>
          <cell r="S32">
            <v>270.83499999999998</v>
          </cell>
          <cell r="T32">
            <v>83.947999999999993</v>
          </cell>
          <cell r="U32">
            <v>213.124</v>
          </cell>
          <cell r="V32">
            <v>7618</v>
          </cell>
        </row>
        <row r="33">
          <cell r="A33">
            <v>2021</v>
          </cell>
          <cell r="B33">
            <v>177.29499999999999</v>
          </cell>
          <cell r="C33">
            <v>111.53400000000001</v>
          </cell>
          <cell r="D33">
            <v>330.089</v>
          </cell>
          <cell r="E33">
            <v>144.29400000000001</v>
          </cell>
          <cell r="F33">
            <v>148.44499999999999</v>
          </cell>
          <cell r="G33">
            <v>491.87900000000002</v>
          </cell>
          <cell r="H33">
            <v>1403.5360000000001</v>
          </cell>
          <cell r="I33">
            <v>911.65700000000004</v>
          </cell>
          <cell r="J33">
            <v>6737.3429999999998</v>
          </cell>
          <cell r="K33">
            <v>6245.4639999999999</v>
          </cell>
          <cell r="L33">
            <v>961.23299999999995</v>
          </cell>
          <cell r="M33">
            <v>1256.491</v>
          </cell>
          <cell r="N33">
            <v>86.668000000000006</v>
          </cell>
          <cell r="O33">
            <v>317.45100000000002</v>
          </cell>
          <cell r="P33">
            <v>731.04300000000001</v>
          </cell>
          <cell r="Q33">
            <v>608.73299999999995</v>
          </cell>
          <cell r="R33">
            <v>1710.9449999999999</v>
          </cell>
          <cell r="S33">
            <v>275.53199999999998</v>
          </cell>
          <cell r="T33">
            <v>83.043000000000006</v>
          </cell>
          <cell r="U33">
            <v>214.32499999999999</v>
          </cell>
          <cell r="V33">
            <v>7649</v>
          </cell>
        </row>
        <row r="34">
          <cell r="A34">
            <v>2022</v>
          </cell>
          <cell r="B34">
            <v>178.739</v>
          </cell>
          <cell r="C34">
            <v>110.94</v>
          </cell>
          <cell r="D34">
            <v>333.80200000000002</v>
          </cell>
          <cell r="E34">
            <v>143.16200000000001</v>
          </cell>
          <cell r="F34">
            <v>145.59700000000001</v>
          </cell>
          <cell r="G34">
            <v>509.85599999999999</v>
          </cell>
          <cell r="H34">
            <v>1422.096</v>
          </cell>
          <cell r="I34">
            <v>912.24</v>
          </cell>
          <cell r="J34">
            <v>6865.76</v>
          </cell>
          <cell r="K34">
            <v>6355.9040000000005</v>
          </cell>
          <cell r="L34">
            <v>983.23900000000003</v>
          </cell>
          <cell r="M34">
            <v>1287.279</v>
          </cell>
          <cell r="N34">
            <v>87.605000000000004</v>
          </cell>
          <cell r="O34">
            <v>329.38499999999999</v>
          </cell>
          <cell r="P34">
            <v>747.30200000000002</v>
          </cell>
          <cell r="Q34">
            <v>609.41399999999999</v>
          </cell>
          <cell r="R34">
            <v>1729.5540000000001</v>
          </cell>
          <cell r="S34">
            <v>281.20400000000001</v>
          </cell>
          <cell r="T34">
            <v>82.68</v>
          </cell>
          <cell r="U34">
            <v>218.24199999999999</v>
          </cell>
          <cell r="V34">
            <v>7778</v>
          </cell>
        </row>
        <row r="35">
          <cell r="A35">
            <v>2023</v>
          </cell>
          <cell r="B35">
            <v>177.07300000000001</v>
          </cell>
          <cell r="C35">
            <v>110.754</v>
          </cell>
          <cell r="D35">
            <v>335.62599999999998</v>
          </cell>
          <cell r="E35">
            <v>142.44200000000001</v>
          </cell>
          <cell r="F35">
            <v>144.542</v>
          </cell>
          <cell r="G35">
            <v>519.87699999999995</v>
          </cell>
          <cell r="H35">
            <v>1430.3140000000001</v>
          </cell>
          <cell r="I35">
            <v>910.43700000000001</v>
          </cell>
          <cell r="J35">
            <v>6929.5630000000001</v>
          </cell>
          <cell r="K35">
            <v>6409.6859999999997</v>
          </cell>
          <cell r="L35">
            <v>990.49099999999999</v>
          </cell>
          <cell r="M35">
            <v>1303.71</v>
          </cell>
          <cell r="N35">
            <v>87.941000000000003</v>
          </cell>
          <cell r="O35">
            <v>337</v>
          </cell>
          <cell r="P35">
            <v>761.68399999999997</v>
          </cell>
          <cell r="Q35">
            <v>608.88800000000003</v>
          </cell>
          <cell r="R35">
            <v>1734.9570000000001</v>
          </cell>
          <cell r="S35">
            <v>281.38600000000002</v>
          </cell>
          <cell r="T35">
            <v>82.358000000000004</v>
          </cell>
          <cell r="U35">
            <v>221.27099999999999</v>
          </cell>
          <cell r="V35">
            <v>7840</v>
          </cell>
        </row>
        <row r="36">
          <cell r="A36">
            <v>2024</v>
          </cell>
          <cell r="B36">
            <v>174.80099999999999</v>
          </cell>
          <cell r="C36">
            <v>109.676</v>
          </cell>
          <cell r="D36">
            <v>334.709</v>
          </cell>
          <cell r="E36">
            <v>142.37299999999999</v>
          </cell>
          <cell r="F36">
            <v>140.86000000000001</v>
          </cell>
          <cell r="G36">
            <v>521.13599999999997</v>
          </cell>
          <cell r="H36">
            <v>1423.5550000000001</v>
          </cell>
          <cell r="I36">
            <v>902.41899999999998</v>
          </cell>
          <cell r="J36">
            <v>6897.5810000000001</v>
          </cell>
          <cell r="K36">
            <v>6376.4449999999997</v>
          </cell>
          <cell r="L36">
            <v>983.85500000000002</v>
          </cell>
          <cell r="M36">
            <v>1295.712</v>
          </cell>
          <cell r="N36">
            <v>86.058999999999997</v>
          </cell>
          <cell r="O36">
            <v>337.82499999999999</v>
          </cell>
          <cell r="P36">
            <v>766.94899999999996</v>
          </cell>
          <cell r="Q36">
            <v>605.14400000000001</v>
          </cell>
          <cell r="R36">
            <v>1720.018</v>
          </cell>
          <cell r="S36">
            <v>279.02100000000002</v>
          </cell>
          <cell r="T36">
            <v>80.646000000000001</v>
          </cell>
          <cell r="U36">
            <v>221.21600000000001</v>
          </cell>
          <cell r="V36">
            <v>7800</v>
          </cell>
        </row>
        <row r="104">
          <cell r="A104">
            <v>2019</v>
          </cell>
          <cell r="B104">
            <v>15.976664462695803</v>
          </cell>
          <cell r="C104">
            <v>15.45417061698501</v>
          </cell>
          <cell r="D104">
            <v>16.203159706716292</v>
          </cell>
          <cell r="E104">
            <v>14.818992842332715</v>
          </cell>
          <cell r="F104">
            <v>14.728604231180972</v>
          </cell>
          <cell r="G104">
            <v>24.076652882688808</v>
          </cell>
          <cell r="H104">
            <v>17.756762370210541</v>
          </cell>
          <cell r="I104">
            <v>15.577236892942389</v>
          </cell>
          <cell r="J104">
            <v>17.402202334236332</v>
          </cell>
          <cell r="K104">
            <v>17.030610647320483</v>
          </cell>
          <cell r="L104">
            <v>15.46018823772016</v>
          </cell>
          <cell r="M104">
            <v>16.562956084609212</v>
          </cell>
          <cell r="N104">
            <v>19.991706387904088</v>
          </cell>
          <cell r="O104">
            <v>24.917109915757628</v>
          </cell>
          <cell r="P104">
            <v>20.806808791279767</v>
          </cell>
          <cell r="Q104">
            <v>14.936532681300275</v>
          </cell>
          <cell r="R104">
            <v>17.913161284471563</v>
          </cell>
          <cell r="S104">
            <v>13.398429669961477</v>
          </cell>
          <cell r="T104">
            <v>15.911897823564312</v>
          </cell>
          <cell r="U104">
            <v>14.945793930918134</v>
          </cell>
          <cell r="V104">
            <v>17.160142191605395</v>
          </cell>
        </row>
        <row r="105">
          <cell r="A105">
            <v>2020</v>
          </cell>
          <cell r="B105">
            <v>15.650730346635219</v>
          </cell>
          <cell r="C105">
            <v>15.054990085922009</v>
          </cell>
          <cell r="D105">
            <v>15.92961182330972</v>
          </cell>
          <cell r="E105">
            <v>14.511092933743495</v>
          </cell>
          <cell r="F105">
            <v>14.475048868040256</v>
          </cell>
          <cell r="G105">
            <v>23.894729149414896</v>
          </cell>
          <cell r="H105">
            <v>17.497101409525328</v>
          </cell>
          <cell r="I105">
            <v>15.277282156439535</v>
          </cell>
          <cell r="J105">
            <v>17.19575618953111</v>
          </cell>
          <cell r="K105">
            <v>16.821103125035528</v>
          </cell>
          <cell r="L105">
            <v>15.180846374080728</v>
          </cell>
          <cell r="M105">
            <v>16.327402148200925</v>
          </cell>
          <cell r="N105">
            <v>19.954077782481455</v>
          </cell>
          <cell r="O105">
            <v>24.592276403281886</v>
          </cell>
          <cell r="P105">
            <v>20.706609227946345</v>
          </cell>
          <cell r="Q105">
            <v>14.695888508244192</v>
          </cell>
          <cell r="R105">
            <v>17.686208683582461</v>
          </cell>
          <cell r="S105">
            <v>13.350010474559143</v>
          </cell>
          <cell r="T105">
            <v>15.892409891959328</v>
          </cell>
          <cell r="U105">
            <v>14.828596277613498</v>
          </cell>
          <cell r="V105">
            <v>16.941689276342125</v>
          </cell>
        </row>
        <row r="106">
          <cell r="A106">
            <v>2021</v>
          </cell>
          <cell r="B106">
            <v>15.698881124330144</v>
          </cell>
          <cell r="C106">
            <v>14.716034136069286</v>
          </cell>
          <cell r="D106">
            <v>16.090513495082263</v>
          </cell>
          <cell r="E106">
            <v>14.496271299504619</v>
          </cell>
          <cell r="F106">
            <v>14.519524013529189</v>
          </cell>
          <cell r="G106">
            <v>23.585798623631497</v>
          </cell>
          <cell r="H106">
            <v>17.452652113339479</v>
          </cell>
          <cell r="I106">
            <v>15.305308037839824</v>
          </cell>
          <cell r="J106">
            <v>17.232588247487168</v>
          </cell>
          <cell r="K106">
            <v>16.874599241156073</v>
          </cell>
          <cell r="L106">
            <v>15.298102221936457</v>
          </cell>
          <cell r="M106">
            <v>16.351468649591958</v>
          </cell>
          <cell r="N106">
            <v>19.997461899652745</v>
          </cell>
          <cell r="O106">
            <v>24.502370729079271</v>
          </cell>
          <cell r="P106">
            <v>20.794035108279065</v>
          </cell>
          <cell r="Q106">
            <v>14.600487136221849</v>
          </cell>
          <cell r="R106">
            <v>17.772274070363846</v>
          </cell>
          <cell r="S106">
            <v>13.558251144444295</v>
          </cell>
          <cell r="T106">
            <v>15.819251012955545</v>
          </cell>
          <cell r="U106">
            <v>14.828865243270881</v>
          </cell>
          <cell r="V106">
            <v>16.977781723747587</v>
          </cell>
        </row>
        <row r="107">
          <cell r="A107">
            <v>2022</v>
          </cell>
          <cell r="B107">
            <v>15.64772890425014</v>
          </cell>
          <cell r="C107">
            <v>14.566319161786717</v>
          </cell>
          <cell r="D107">
            <v>16.132028602524276</v>
          </cell>
          <cell r="E107">
            <v>14.367318920719921</v>
          </cell>
          <cell r="F107">
            <v>14.180181619145198</v>
          </cell>
          <cell r="G107">
            <v>23.645693042307137</v>
          </cell>
          <cell r="H107">
            <v>17.443649897442679</v>
          </cell>
          <cell r="I107">
            <v>15.21342725375491</v>
          </cell>
          <cell r="J107">
            <v>17.303381626392262</v>
          </cell>
          <cell r="K107">
            <v>16.938920305013909</v>
          </cell>
          <cell r="L107">
            <v>15.456843052454502</v>
          </cell>
          <cell r="M107">
            <v>16.522630905768896</v>
          </cell>
          <cell r="N107">
            <v>19.897791153256488</v>
          </cell>
          <cell r="O107">
            <v>24.876067136720376</v>
          </cell>
          <cell r="P107">
            <v>20.927518114450507</v>
          </cell>
          <cell r="Q107">
            <v>14.448125805338858</v>
          </cell>
          <cell r="R107">
            <v>17.699229332381766</v>
          </cell>
          <cell r="S107">
            <v>13.680837224191775</v>
          </cell>
          <cell r="T107">
            <v>15.702182694553803</v>
          </cell>
          <cell r="U107">
            <v>14.916053542564425</v>
          </cell>
          <cell r="V107">
            <v>17.029009304871373</v>
          </cell>
        </row>
        <row r="108">
          <cell r="A108">
            <v>2023</v>
          </cell>
          <cell r="B108">
            <v>15.452771538129923</v>
          </cell>
          <cell r="C108">
            <v>14.526810342453089</v>
          </cell>
          <cell r="D108">
            <v>16.182834505726472</v>
          </cell>
          <cell r="E108">
            <v>14.337205451765604</v>
          </cell>
          <cell r="F108">
            <v>14.087227717947471</v>
          </cell>
          <cell r="G108">
            <v>23.731296341183398</v>
          </cell>
          <cell r="H108">
            <v>17.458787996263908</v>
          </cell>
          <cell r="I108">
            <v>15.169310719138396</v>
          </cell>
          <cell r="J108">
            <v>17.319939068960824</v>
          </cell>
          <cell r="K108">
            <v>16.948553516846417</v>
          </cell>
          <cell r="L108">
            <v>15.424770584625142</v>
          </cell>
          <cell r="M108">
            <v>16.580766229777364</v>
          </cell>
          <cell r="N108">
            <v>19.792044111855063</v>
          </cell>
          <cell r="O108">
            <v>24.953794753927443</v>
          </cell>
          <cell r="P108">
            <v>21.116769845384404</v>
          </cell>
          <cell r="Q108">
            <v>14.359279121210836</v>
          </cell>
          <cell r="R108">
            <v>17.656631175788789</v>
          </cell>
          <cell r="S108">
            <v>13.631153822677671</v>
          </cell>
          <cell r="T108">
            <v>15.63829767033835</v>
          </cell>
          <cell r="U108">
            <v>15.001067771273222</v>
          </cell>
          <cell r="V108">
            <v>17.039403620873269</v>
          </cell>
        </row>
        <row r="109">
          <cell r="A109">
            <v>2024</v>
          </cell>
          <cell r="B109">
            <v>15.265356310415923</v>
          </cell>
          <cell r="C109">
            <v>14.488070815538521</v>
          </cell>
          <cell r="D109">
            <v>16.187229021126981</v>
          </cell>
          <cell r="E109">
            <v>14.393309077086542</v>
          </cell>
          <cell r="F109">
            <v>13.84021168076136</v>
          </cell>
          <cell r="G109">
            <v>23.71861858034918</v>
          </cell>
          <cell r="H109">
            <v>17.415845323417553</v>
          </cell>
          <cell r="I109">
            <v>15.098832190822197</v>
          </cell>
          <cell r="J109">
            <v>17.19869713825269</v>
          </cell>
          <cell r="K109">
            <v>16.820801299606391</v>
          </cell>
          <cell r="L109">
            <v>15.292052074624401</v>
          </cell>
          <cell r="M109">
            <v>16.413983768839739</v>
          </cell>
          <cell r="N109">
            <v>19.380038733504481</v>
          </cell>
          <cell r="O109">
            <v>24.800647793727912</v>
          </cell>
          <cell r="P109">
            <v>21.162438726251033</v>
          </cell>
          <cell r="Q109">
            <v>14.25834545004299</v>
          </cell>
          <cell r="R109">
            <v>17.479371001254641</v>
          </cell>
          <cell r="S109">
            <v>13.538209083114952</v>
          </cell>
          <cell r="T109">
            <v>15.436059197782765</v>
          </cell>
          <cell r="U109">
            <v>14.924911937919017</v>
          </cell>
          <cell r="V109">
            <v>16.926348682782866</v>
          </cell>
        </row>
      </sheetData>
      <sheetData sheetId="30">
        <row r="22">
          <cell r="A22">
            <v>2019</v>
          </cell>
          <cell r="B22">
            <v>316.56099999999998</v>
          </cell>
          <cell r="C22">
            <v>234.078</v>
          </cell>
          <cell r="D22">
            <v>543.49300000000005</v>
          </cell>
          <cell r="E22">
            <v>286.06700000000001</v>
          </cell>
          <cell r="F22">
            <v>280.63400000000001</v>
          </cell>
          <cell r="G22">
            <v>590.89499999999998</v>
          </cell>
          <cell r="H22">
            <v>2251.7280000000001</v>
          </cell>
          <cell r="I22">
            <v>1660.8330000000001</v>
          </cell>
          <cell r="J22">
            <v>9623.1669999999995</v>
          </cell>
          <cell r="K22">
            <v>9032.2720000000008</v>
          </cell>
          <cell r="L22">
            <v>1404.2190000000001</v>
          </cell>
          <cell r="M22">
            <v>1750.588</v>
          </cell>
          <cell r="N22">
            <v>110.881</v>
          </cell>
          <cell r="O22">
            <v>297.01499999999999</v>
          </cell>
          <cell r="P22">
            <v>815.75300000000004</v>
          </cell>
          <cell r="Q22">
            <v>1102.826</v>
          </cell>
          <cell r="R22">
            <v>2460.0250000000001</v>
          </cell>
          <cell r="S22">
            <v>548.524</v>
          </cell>
          <cell r="T22">
            <v>143.35400000000001</v>
          </cell>
          <cell r="U22">
            <v>399.08699999999999</v>
          </cell>
          <cell r="V22">
            <v>11284</v>
          </cell>
        </row>
        <row r="23">
          <cell r="A23">
            <v>2020</v>
          </cell>
          <cell r="B23">
            <v>322.49599999999998</v>
          </cell>
          <cell r="C23">
            <v>237.69399999999999</v>
          </cell>
          <cell r="D23">
            <v>553.06700000000001</v>
          </cell>
          <cell r="E23">
            <v>288.774</v>
          </cell>
          <cell r="F23">
            <v>282.67</v>
          </cell>
          <cell r="G23">
            <v>600.57100000000003</v>
          </cell>
          <cell r="H23">
            <v>2285.2719999999999</v>
          </cell>
          <cell r="I23">
            <v>1684.701</v>
          </cell>
          <cell r="J23">
            <v>9780.2990000000009</v>
          </cell>
          <cell r="K23">
            <v>9179.7279999999992</v>
          </cell>
          <cell r="L23">
            <v>1425.268</v>
          </cell>
          <cell r="M23">
            <v>1779.2090000000001</v>
          </cell>
          <cell r="N23">
            <v>112.571</v>
          </cell>
          <cell r="O23">
            <v>303.26100000000002</v>
          </cell>
          <cell r="P23">
            <v>829.15300000000002</v>
          </cell>
          <cell r="Q23">
            <v>1119.0129999999999</v>
          </cell>
          <cell r="R23">
            <v>2508.1559999999999</v>
          </cell>
          <cell r="S23">
            <v>552.93100000000004</v>
          </cell>
          <cell r="T23">
            <v>144.928</v>
          </cell>
          <cell r="U23">
            <v>405.238</v>
          </cell>
          <cell r="V23">
            <v>11465</v>
          </cell>
        </row>
        <row r="24">
          <cell r="A24">
            <v>2021</v>
          </cell>
          <cell r="B24">
            <v>330.10199999999998</v>
          </cell>
          <cell r="C24">
            <v>242.50700000000001</v>
          </cell>
          <cell r="D24">
            <v>562.69399999999996</v>
          </cell>
          <cell r="E24">
            <v>293.67599999999999</v>
          </cell>
          <cell r="F24">
            <v>286.15300000000002</v>
          </cell>
          <cell r="G24">
            <v>619.66899999999998</v>
          </cell>
          <cell r="H24">
            <v>2334.8009999999999</v>
          </cell>
          <cell r="I24">
            <v>1715.1320000000001</v>
          </cell>
          <cell r="J24">
            <v>10004.868</v>
          </cell>
          <cell r="K24">
            <v>9385.1990000000005</v>
          </cell>
          <cell r="L24">
            <v>1456.5619999999999</v>
          </cell>
          <cell r="M24">
            <v>1815.643</v>
          </cell>
          <cell r="N24">
            <v>114.818</v>
          </cell>
          <cell r="O24">
            <v>310.37700000000001</v>
          </cell>
          <cell r="P24">
            <v>848.87199999999996</v>
          </cell>
          <cell r="Q24">
            <v>1140.2819999999999</v>
          </cell>
          <cell r="R24">
            <v>2576.6669999999999</v>
          </cell>
          <cell r="S24">
            <v>562.74699999999996</v>
          </cell>
          <cell r="T24">
            <v>146.93700000000001</v>
          </cell>
          <cell r="U24">
            <v>412.29399999999998</v>
          </cell>
          <cell r="V24">
            <v>11720</v>
          </cell>
        </row>
        <row r="25">
          <cell r="A25">
            <v>2022</v>
          </cell>
          <cell r="B25">
            <v>335.024</v>
          </cell>
          <cell r="C25">
            <v>245.03800000000001</v>
          </cell>
          <cell r="D25">
            <v>568.86599999999999</v>
          </cell>
          <cell r="E25">
            <v>296.49299999999999</v>
          </cell>
          <cell r="F25">
            <v>290.59300000000002</v>
          </cell>
          <cell r="G25">
            <v>632.91899999999998</v>
          </cell>
          <cell r="H25">
            <v>2368.933</v>
          </cell>
          <cell r="I25">
            <v>1736.0139999999999</v>
          </cell>
          <cell r="J25">
            <v>10171.986000000001</v>
          </cell>
          <cell r="K25">
            <v>9539.0669999999991</v>
          </cell>
          <cell r="L25">
            <v>1477.07</v>
          </cell>
          <cell r="M25">
            <v>1838.1289999999999</v>
          </cell>
          <cell r="N25">
            <v>116.471</v>
          </cell>
          <cell r="O25">
            <v>314.339</v>
          </cell>
          <cell r="P25">
            <v>864.202</v>
          </cell>
          <cell r="Q25">
            <v>1156.73</v>
          </cell>
          <cell r="R25">
            <v>2634.6350000000002</v>
          </cell>
          <cell r="S25">
            <v>570.24</v>
          </cell>
          <cell r="T25">
            <v>148.166</v>
          </cell>
          <cell r="U25">
            <v>419.08499999999998</v>
          </cell>
          <cell r="V25">
            <v>11908</v>
          </cell>
        </row>
        <row r="26">
          <cell r="A26">
            <v>2023</v>
          </cell>
          <cell r="B26">
            <v>339.29500000000002</v>
          </cell>
          <cell r="C26">
            <v>246.751</v>
          </cell>
          <cell r="D26">
            <v>572.62699999999995</v>
          </cell>
          <cell r="E26">
            <v>297.74400000000003</v>
          </cell>
          <cell r="F26">
            <v>293.19</v>
          </cell>
          <cell r="G26">
            <v>640.47699999999998</v>
          </cell>
          <cell r="H26">
            <v>2390.0839999999998</v>
          </cell>
          <cell r="I26">
            <v>1749.607</v>
          </cell>
          <cell r="J26">
            <v>10265.393</v>
          </cell>
          <cell r="K26">
            <v>9624.9159999999993</v>
          </cell>
          <cell r="L26">
            <v>1489.4190000000001</v>
          </cell>
          <cell r="M26">
            <v>1857.248</v>
          </cell>
          <cell r="N26">
            <v>117.027</v>
          </cell>
          <cell r="O26">
            <v>317.21499999999997</v>
          </cell>
          <cell r="P26">
            <v>875.15800000000002</v>
          </cell>
          <cell r="Q26">
            <v>1163.1300000000001</v>
          </cell>
          <cell r="R26">
            <v>2657.3020000000001</v>
          </cell>
          <cell r="S26">
            <v>575.01300000000003</v>
          </cell>
          <cell r="T26">
            <v>148.43100000000001</v>
          </cell>
          <cell r="U26">
            <v>424.97300000000001</v>
          </cell>
          <cell r="V26">
            <v>12015</v>
          </cell>
        </row>
        <row r="74">
          <cell r="A74">
            <v>2019</v>
          </cell>
          <cell r="B74">
            <v>28.019727752064782</v>
          </cell>
          <cell r="C74">
            <v>30.737372331401286</v>
          </cell>
          <cell r="D74">
            <v>26.324092255144045</v>
          </cell>
          <cell r="E74">
            <v>28.406942381175572</v>
          </cell>
          <cell r="F74">
            <v>26.871848494075696</v>
          </cell>
          <cell r="G74">
            <v>28.521828868544102</v>
          </cell>
          <cell r="H74">
            <v>27.871211526707484</v>
          </cell>
          <cell r="I74">
            <v>27.646834685101517</v>
          </cell>
          <cell r="J74">
            <v>24.496600789696831</v>
          </cell>
          <cell r="K74">
            <v>24.272501250539012</v>
          </cell>
          <cell r="L74">
            <v>22.138309114531644</v>
          </cell>
          <cell r="M74">
            <v>22.640070716757272</v>
          </cell>
          <cell r="N74">
            <v>25.263846230963427</v>
          </cell>
          <cell r="O74">
            <v>22.885985006969467</v>
          </cell>
          <cell r="P74">
            <v>23.109758982318798</v>
          </cell>
          <cell r="Q74">
            <v>26.364355504959459</v>
          </cell>
          <cell r="R74">
            <v>25.468222296808619</v>
          </cell>
          <cell r="S74">
            <v>26.752087522562707</v>
          </cell>
          <cell r="T74">
            <v>26.744450704645779</v>
          </cell>
          <cell r="U74">
            <v>27.68484449920085</v>
          </cell>
          <cell r="V74">
            <v>24.914442162902123</v>
          </cell>
        </row>
        <row r="75">
          <cell r="A75">
            <v>2020</v>
          </cell>
          <cell r="B75">
            <v>28.721891161830488</v>
          </cell>
          <cell r="C75">
            <v>31.420224719101121</v>
          </cell>
          <cell r="D75">
            <v>26.972851918937135</v>
          </cell>
          <cell r="E75">
            <v>28.98304319243643</v>
          </cell>
          <cell r="F75">
            <v>27.475940205542237</v>
          </cell>
          <cell r="G75">
            <v>29.066267611325646</v>
          </cell>
          <cell r="H75">
            <v>28.490613553684383</v>
          </cell>
          <cell r="I75">
            <v>28.29087577395995</v>
          </cell>
          <cell r="J75">
            <v>25.070571629752408</v>
          </cell>
          <cell r="K75">
            <v>24.847104576928967</v>
          </cell>
          <cell r="L75">
            <v>22.682672582680699</v>
          </cell>
          <cell r="M75">
            <v>23.158057367445132</v>
          </cell>
          <cell r="N75">
            <v>25.899348438276487</v>
          </cell>
          <cell r="O75">
            <v>23.442348215817933</v>
          </cell>
          <cell r="P75">
            <v>23.653476890195947</v>
          </cell>
          <cell r="Q75">
            <v>26.909429060210527</v>
          </cell>
          <cell r="R75">
            <v>26.14814001645729</v>
          </cell>
          <cell r="S75">
            <v>27.255098645701121</v>
          </cell>
          <cell r="T75">
            <v>27.436689150687108</v>
          </cell>
          <cell r="U75">
            <v>28.195373108366674</v>
          </cell>
          <cell r="V75">
            <v>25.49704220966953</v>
          </cell>
        </row>
        <row r="76">
          <cell r="A76">
            <v>2021</v>
          </cell>
          <cell r="B76">
            <v>29.229431494986486</v>
          </cell>
          <cell r="C76">
            <v>31.996891443288632</v>
          </cell>
          <cell r="D76">
            <v>27.42907337294432</v>
          </cell>
          <cell r="E76">
            <v>29.503700570732789</v>
          </cell>
          <cell r="F76">
            <v>27.98885348137976</v>
          </cell>
          <cell r="G76">
            <v>29.713381232594006</v>
          </cell>
          <cell r="H76">
            <v>29.032721360105569</v>
          </cell>
          <cell r="I76">
            <v>28.794407968738568</v>
          </cell>
          <cell r="J76">
            <v>25.590172671104984</v>
          </cell>
          <cell r="K76">
            <v>25.357839213147127</v>
          </cell>
          <cell r="L76">
            <v>23.181303979980097</v>
          </cell>
          <cell r="M76">
            <v>23.628047947300132</v>
          </cell>
          <cell r="N76">
            <v>26.492691424681876</v>
          </cell>
          <cell r="O76">
            <v>23.956365926645173</v>
          </cell>
          <cell r="P76">
            <v>24.145603159369649</v>
          </cell>
          <cell r="Q76">
            <v>27.349712719148332</v>
          </cell>
          <cell r="R76">
            <v>26.764876785672364</v>
          </cell>
          <cell r="S76">
            <v>27.691393946193521</v>
          </cell>
          <cell r="T76">
            <v>27.990719098426709</v>
          </cell>
          <cell r="U76">
            <v>28.526080329448845</v>
          </cell>
          <cell r="V76">
            <v>26.013805961867138</v>
          </cell>
        </row>
        <row r="77">
          <cell r="A77">
            <v>2022</v>
          </cell>
          <cell r="B77">
            <v>29.329719470386983</v>
          </cell>
          <cell r="C77">
            <v>32.173262256768467</v>
          </cell>
          <cell r="D77">
            <v>27.492233668472849</v>
          </cell>
          <cell r="E77">
            <v>29.755168890913868</v>
          </cell>
          <cell r="F77">
            <v>28.301829826522944</v>
          </cell>
          <cell r="G77">
            <v>29.353010251216009</v>
          </cell>
          <cell r="H77">
            <v>29.057699256940868</v>
          </cell>
          <cell r="I77">
            <v>28.951506950473643</v>
          </cell>
          <cell r="J77">
            <v>25.635873618699073</v>
          </cell>
          <cell r="K77">
            <v>25.422268130102037</v>
          </cell>
          <cell r="L77">
            <v>23.220030091858611</v>
          </cell>
          <cell r="M77">
            <v>23.592963937258414</v>
          </cell>
          <cell r="N77">
            <v>26.454147975697012</v>
          </cell>
          <cell r="O77">
            <v>23.739751560300398</v>
          </cell>
          <cell r="P77">
            <v>24.201197119162476</v>
          </cell>
          <cell r="Q77">
            <v>27.424018094119297</v>
          </cell>
          <cell r="R77">
            <v>26.961291218498889</v>
          </cell>
          <cell r="S77">
            <v>27.742708562904934</v>
          </cell>
          <cell r="T77">
            <v>28.138964696677053</v>
          </cell>
          <cell r="U77">
            <v>28.642948190016643</v>
          </cell>
          <cell r="V77">
            <v>26.071154898741106</v>
          </cell>
        </row>
        <row r="78">
          <cell r="A78">
            <v>2023</v>
          </cell>
          <cell r="B78">
            <v>29.609528945857317</v>
          </cell>
          <cell r="C78">
            <v>32.364564519661968</v>
          </cell>
          <cell r="D78">
            <v>27.610280414838641</v>
          </cell>
          <cell r="E78">
            <v>29.96880765525967</v>
          </cell>
          <cell r="F78">
            <v>28.574630865942208</v>
          </cell>
          <cell r="G78">
            <v>29.236433784745476</v>
          </cell>
          <cell r="H78">
            <v>29.173992458482839</v>
          </cell>
          <cell r="I78">
            <v>29.151201257615377</v>
          </cell>
          <cell r="J78">
            <v>25.657603701551878</v>
          </cell>
          <cell r="K78">
            <v>25.450295680810477</v>
          </cell>
          <cell r="L78">
            <v>23.194502907529493</v>
          </cell>
          <cell r="M78">
            <v>23.620739979536516</v>
          </cell>
          <cell r="N78">
            <v>26.338153378720531</v>
          </cell>
          <cell r="O78">
            <v>23.488777456578912</v>
          </cell>
          <cell r="P78">
            <v>24.262699576657674</v>
          </cell>
          <cell r="Q78">
            <v>27.429852984874</v>
          </cell>
          <cell r="R78">
            <v>27.043322305213273</v>
          </cell>
          <cell r="S78">
            <v>27.855297182657829</v>
          </cell>
          <cell r="T78">
            <v>28.184367778552076</v>
          </cell>
          <cell r="U78">
            <v>28.81104516164023</v>
          </cell>
          <cell r="V78">
            <v>26.113320727652084</v>
          </cell>
        </row>
      </sheetData>
      <sheetData sheetId="31">
        <row r="103">
          <cell r="A103">
            <v>2019</v>
          </cell>
          <cell r="B103">
            <v>34.111007551034319</v>
          </cell>
          <cell r="C103">
            <v>36.342184672677277</v>
          </cell>
          <cell r="D103">
            <v>32.061898013292506</v>
          </cell>
          <cell r="E103">
            <v>33.809551235710487</v>
          </cell>
          <cell r="F103">
            <v>32.149238467858225</v>
          </cell>
          <cell r="G103">
            <v>38.419648515804923</v>
          </cell>
          <cell r="H103">
            <v>34.611376145153763</v>
          </cell>
          <cell r="I103">
            <v>33.29802639015054</v>
          </cell>
          <cell r="J103">
            <v>31.462635517143344</v>
          </cell>
          <cell r="K103">
            <v>31.07531251919746</v>
          </cell>
          <cell r="L103">
            <v>28.249657847776195</v>
          </cell>
          <cell r="M103">
            <v>29.182651115360265</v>
          </cell>
          <cell r="N103">
            <v>32.308859582767511</v>
          </cell>
          <cell r="O103">
            <v>29.59470736313601</v>
          </cell>
          <cell r="P103">
            <v>29.80795244747241</v>
          </cell>
          <cell r="Q103">
            <v>32.950005725529813</v>
          </cell>
          <cell r="R103">
            <v>32.79471351336354</v>
          </cell>
          <cell r="S103">
            <v>34.350420918485547</v>
          </cell>
          <cell r="T103">
            <v>33.326928027999273</v>
          </cell>
          <cell r="U103">
            <v>35.264745382702891</v>
          </cell>
          <cell r="V103">
            <v>31.706078470336269</v>
          </cell>
        </row>
        <row r="104">
          <cell r="A104">
            <v>2020</v>
          </cell>
          <cell r="B104">
            <v>34.803882713481997</v>
          </cell>
          <cell r="C104">
            <v>37.062656972901529</v>
          </cell>
          <cell r="D104">
            <v>32.647291483171074</v>
          </cell>
          <cell r="E104">
            <v>34.413135880283633</v>
          </cell>
          <cell r="F104">
            <v>32.806080146502062</v>
          </cell>
          <cell r="G104">
            <v>39.10782673422343</v>
          </cell>
          <cell r="H104">
            <v>35.269525279449056</v>
          </cell>
          <cell r="I104">
            <v>33.937729211458013</v>
          </cell>
          <cell r="J104">
            <v>32.085846497993018</v>
          </cell>
          <cell r="K104">
            <v>31.693128624658478</v>
          </cell>
          <cell r="L104">
            <v>28.842812377158623</v>
          </cell>
          <cell r="M104">
            <v>29.777255810115307</v>
          </cell>
          <cell r="N104">
            <v>32.96460584196867</v>
          </cell>
          <cell r="O104">
            <v>30.11349318128762</v>
          </cell>
          <cell r="P104">
            <v>30.325265153903231</v>
          </cell>
          <cell r="Q104">
            <v>33.548934913604661</v>
          </cell>
          <cell r="R104">
            <v>33.500231075548513</v>
          </cell>
          <cell r="S104">
            <v>34.912814698887232</v>
          </cell>
          <cell r="T104">
            <v>34.318768256828982</v>
          </cell>
          <cell r="U104">
            <v>35.829674726039315</v>
          </cell>
          <cell r="V104">
            <v>32.331094604812527</v>
          </cell>
        </row>
        <row r="105">
          <cell r="A105">
            <v>2021</v>
          </cell>
          <cell r="B105">
            <v>35.117164948271039</v>
          </cell>
          <cell r="C105">
            <v>37.690326530396831</v>
          </cell>
          <cell r="D105">
            <v>32.942926738196526</v>
          </cell>
          <cell r="E105">
            <v>34.868850005073405</v>
          </cell>
          <cell r="F105">
            <v>33.216938482876266</v>
          </cell>
          <cell r="G105">
            <v>39.726721036035698</v>
          </cell>
          <cell r="H105">
            <v>35.728100747528835</v>
          </cell>
          <cell r="I105">
            <v>34.328099366135277</v>
          </cell>
          <cell r="J105">
            <v>32.550860531744455</v>
          </cell>
          <cell r="K105">
            <v>32.146517055075144</v>
          </cell>
          <cell r="L105">
            <v>29.280345446408507</v>
          </cell>
          <cell r="M105">
            <v>30.217847628987531</v>
          </cell>
          <cell r="N105">
            <v>33.504309002180463</v>
          </cell>
          <cell r="O105">
            <v>30.616636551756603</v>
          </cell>
          <cell r="P105">
            <v>30.776945749249503</v>
          </cell>
          <cell r="Q105">
            <v>33.949461116048028</v>
          </cell>
          <cell r="R105">
            <v>34.033087615868872</v>
          </cell>
          <cell r="S105">
            <v>35.24376675824189</v>
          </cell>
          <cell r="T105">
            <v>34.876149873606771</v>
          </cell>
          <cell r="U105">
            <v>36.043154367570438</v>
          </cell>
          <cell r="V105">
            <v>32.78583002241804</v>
          </cell>
        </row>
        <row r="106">
          <cell r="A106">
            <v>2022</v>
          </cell>
          <cell r="B106">
            <v>35.240854160319643</v>
          </cell>
          <cell r="C106">
            <v>37.948320684855965</v>
          </cell>
          <cell r="D106">
            <v>32.994488659319501</v>
          </cell>
          <cell r="E106">
            <v>35.124974659839708</v>
          </cell>
          <cell r="F106">
            <v>33.451406554962972</v>
          </cell>
          <cell r="G106">
            <v>39.197219965198549</v>
          </cell>
          <cell r="H106">
            <v>35.730512084983843</v>
          </cell>
          <cell r="I106">
            <v>34.483901857851244</v>
          </cell>
          <cell r="J106">
            <v>32.562160904492934</v>
          </cell>
          <cell r="K106">
            <v>32.180876821434488</v>
          </cell>
          <cell r="L106">
            <v>29.31368648219696</v>
          </cell>
          <cell r="M106">
            <v>30.121518340701869</v>
          </cell>
          <cell r="N106">
            <v>33.44682300834706</v>
          </cell>
          <cell r="O106">
            <v>30.413849667397724</v>
          </cell>
          <cell r="P106">
            <v>30.80968807355892</v>
          </cell>
          <cell r="Q106">
            <v>34.006204443158936</v>
          </cell>
          <cell r="R106">
            <v>34.196545058661471</v>
          </cell>
          <cell r="S106">
            <v>35.258742694454135</v>
          </cell>
          <cell r="T106">
            <v>35.04769718412841</v>
          </cell>
          <cell r="U106">
            <v>36.097079216887032</v>
          </cell>
          <cell r="V106">
            <v>32.814449917898195</v>
          </cell>
        </row>
        <row r="107">
          <cell r="A107">
            <v>2023</v>
          </cell>
          <cell r="B107">
            <v>35.524016971842173</v>
          </cell>
          <cell r="C107">
            <v>38.220985793751666</v>
          </cell>
          <cell r="D107">
            <v>33.06471716226374</v>
          </cell>
          <cell r="E107">
            <v>35.327066681563295</v>
          </cell>
          <cell r="F107">
            <v>33.730325032893134</v>
          </cell>
          <cell r="G107">
            <v>39.087160567878207</v>
          </cell>
          <cell r="H107">
            <v>35.856676996419658</v>
          </cell>
          <cell r="I107">
            <v>34.677544450988748</v>
          </cell>
          <cell r="J107">
            <v>32.579312764962722</v>
          </cell>
          <cell r="K107">
            <v>32.202337883242492</v>
          </cell>
          <cell r="L107">
            <v>29.314556210290199</v>
          </cell>
          <cell r="M107">
            <v>30.117102273558288</v>
          </cell>
          <cell r="N107">
            <v>33.378945591627755</v>
          </cell>
          <cell r="O107">
            <v>30.180911309622537</v>
          </cell>
          <cell r="P107">
            <v>30.854197798176326</v>
          </cell>
          <cell r="Q107">
            <v>33.992991194185429</v>
          </cell>
          <cell r="R107">
            <v>34.273703698916755</v>
          </cell>
          <cell r="S107">
            <v>35.382161192780458</v>
          </cell>
          <cell r="T107">
            <v>35.027713270659625</v>
          </cell>
          <cell r="U107">
            <v>36.277376469032937</v>
          </cell>
          <cell r="V107">
            <v>32.853013409836777</v>
          </cell>
        </row>
        <row r="108">
          <cell r="A108">
            <v>2024</v>
          </cell>
          <cell r="B108">
            <v>36.115460625998288</v>
          </cell>
          <cell r="C108">
            <v>38.780516479989011</v>
          </cell>
          <cell r="D108">
            <v>33.443937448464141</v>
          </cell>
          <cell r="E108">
            <v>35.694088222240872</v>
          </cell>
          <cell r="F108">
            <v>34.213993686128049</v>
          </cell>
          <cell r="G108">
            <v>39.183354876294857</v>
          </cell>
          <cell r="H108">
            <v>36.223375186431653</v>
          </cell>
          <cell r="I108">
            <v>35.135233263178108</v>
          </cell>
          <cell r="J108">
            <v>32.930987868347323</v>
          </cell>
          <cell r="K108">
            <v>32.568599533614098</v>
          </cell>
          <cell r="L108">
            <v>29.730700536715116</v>
          </cell>
          <cell r="M108">
            <v>30.412067364990307</v>
          </cell>
          <cell r="N108">
            <v>33.75219564923659</v>
          </cell>
          <cell r="O108">
            <v>30.481396485880534</v>
          </cell>
          <cell r="P108">
            <v>31.162452522760791</v>
          </cell>
          <cell r="Q108">
            <v>34.331439191788959</v>
          </cell>
          <cell r="R108">
            <v>34.684328911979485</v>
          </cell>
          <cell r="S108">
            <v>35.865693606322012</v>
          </cell>
          <cell r="T108">
            <v>35.440002143737608</v>
          </cell>
          <cell r="U108">
            <v>36.683414373161931</v>
          </cell>
          <cell r="V108">
            <v>33.216874267609917</v>
          </cell>
        </row>
      </sheetData>
      <sheetData sheetId="32" refreshError="1"/>
      <sheetData sheetId="33" refreshError="1"/>
      <sheetData sheetId="34">
        <row r="98">
          <cell r="A98">
            <v>2019</v>
          </cell>
          <cell r="B98">
            <v>23.744856487993811</v>
          </cell>
          <cell r="C98">
            <v>26.661704968785081</v>
          </cell>
          <cell r="D98">
            <v>21.343129156188656</v>
          </cell>
          <cell r="E98">
            <v>19.35745725879168</v>
          </cell>
          <cell r="F98">
            <v>20.106119174285364</v>
          </cell>
          <cell r="G98">
            <v>26.63520786681844</v>
          </cell>
          <cell r="H98">
            <v>21.053268539885277</v>
          </cell>
          <cell r="I98">
            <v>21.940318770766126</v>
          </cell>
          <cell r="J98">
            <v>20.827591289254006</v>
          </cell>
          <cell r="K98">
            <v>20.930646781786884</v>
          </cell>
          <cell r="L98">
            <v>22.50792318466544</v>
          </cell>
          <cell r="M98">
            <v>23.707688456871587</v>
          </cell>
          <cell r="N98">
            <v>16.785739514652818</v>
          </cell>
          <cell r="O98">
            <v>17.778047439482812</v>
          </cell>
          <cell r="P98">
            <v>18.220843405685418</v>
          </cell>
          <cell r="Q98">
            <v>26.856553620177397</v>
          </cell>
          <cell r="R98">
            <v>16.310560611743444</v>
          </cell>
          <cell r="S98">
            <v>21.644362529658583</v>
          </cell>
          <cell r="T98">
            <v>18.784636313340329</v>
          </cell>
          <cell r="U98">
            <v>22.953752349443445</v>
          </cell>
          <cell r="V98">
            <v>20.949781517270324</v>
          </cell>
        </row>
        <row r="99">
          <cell r="A99">
            <v>2020</v>
          </cell>
          <cell r="B99">
            <v>25.13494539181551</v>
          </cell>
          <cell r="C99">
            <v>25.76750669470465</v>
          </cell>
          <cell r="D99">
            <v>22.124868874022059</v>
          </cell>
          <cell r="E99">
            <v>19.299205732243756</v>
          </cell>
          <cell r="F99">
            <v>20.328737298418041</v>
          </cell>
          <cell r="G99">
            <v>26.425979965570328</v>
          </cell>
          <cell r="H99">
            <v>21.26912596732727</v>
          </cell>
          <cell r="I99">
            <v>22.400464925623307</v>
          </cell>
          <cell r="J99">
            <v>21.111676754087959</v>
          </cell>
          <cell r="K99">
            <v>21.251147192540024</v>
          </cell>
          <cell r="L99">
            <v>22.636961167746783</v>
          </cell>
          <cell r="M99">
            <v>25.006551580772356</v>
          </cell>
          <cell r="N99">
            <v>15.480727640020339</v>
          </cell>
          <cell r="O99">
            <v>16.917075225359866</v>
          </cell>
          <cell r="P99">
            <v>19.592920113442698</v>
          </cell>
          <cell r="Q99">
            <v>26.880404722467439</v>
          </cell>
          <cell r="R99">
            <v>16.190300588694857</v>
          </cell>
          <cell r="S99">
            <v>21.618180005337113</v>
          </cell>
          <cell r="T99">
            <v>17.30482906938262</v>
          </cell>
          <cell r="U99">
            <v>22.285515083037147</v>
          </cell>
          <cell r="V99">
            <v>21.254313677080642</v>
          </cell>
        </row>
        <row r="100">
          <cell r="A100">
            <v>2021</v>
          </cell>
          <cell r="B100">
            <v>25.87844198294124</v>
          </cell>
          <cell r="C100">
            <v>22.180182734185376</v>
          </cell>
          <cell r="D100">
            <v>21.212344223721193</v>
          </cell>
          <cell r="E100">
            <v>20.527309113759827</v>
          </cell>
          <cell r="F100">
            <v>20.089700391068387</v>
          </cell>
          <cell r="G100">
            <v>26.557706764195544</v>
          </cell>
          <cell r="H100">
            <v>20.889739351760046</v>
          </cell>
          <cell r="I100">
            <v>21.973169562176253</v>
          </cell>
          <cell r="J100">
            <v>20.832853938052011</v>
          </cell>
          <cell r="K100">
            <v>20.970087401577516</v>
          </cell>
          <cell r="L100">
            <v>22.16967015046054</v>
          </cell>
          <cell r="M100">
            <v>24.219850397745031</v>
          </cell>
          <cell r="N100">
            <v>15.042575513521767</v>
          </cell>
          <cell r="O100">
            <v>14.491214094932273</v>
          </cell>
          <cell r="P100">
            <v>18.71840162646501</v>
          </cell>
          <cell r="Q100">
            <v>27.089293647146363</v>
          </cell>
          <cell r="R100">
            <v>16.684139057943074</v>
          </cell>
          <cell r="S100">
            <v>22.634357859218067</v>
          </cell>
          <cell r="T100">
            <v>16.940794514835421</v>
          </cell>
          <cell r="U100">
            <v>21.779091667370899</v>
          </cell>
          <cell r="V100">
            <v>20.957722048411696</v>
          </cell>
        </row>
        <row r="165">
          <cell r="A165">
            <v>2019</v>
          </cell>
          <cell r="B165">
            <v>77.907492615097823</v>
          </cell>
          <cell r="C165">
            <v>85.515097519697491</v>
          </cell>
          <cell r="D165">
            <v>74.288607057262965</v>
          </cell>
          <cell r="E165">
            <v>61.459795440752949</v>
          </cell>
          <cell r="F165">
            <v>65.310412029804255</v>
          </cell>
          <cell r="G165">
            <v>88.222968502027783</v>
          </cell>
          <cell r="H165">
            <v>76.183310786259113</v>
          </cell>
          <cell r="I165">
            <v>72.672233741007403</v>
          </cell>
          <cell r="J165">
            <v>99.389524873955466</v>
          </cell>
          <cell r="K165">
            <v>100</v>
          </cell>
          <cell r="L165">
            <v>116.46793786872138</v>
          </cell>
          <cell r="M165">
            <v>126.08791790791247</v>
          </cell>
          <cell r="N165">
            <v>88.031113526850405</v>
          </cell>
          <cell r="O165">
            <v>133.99690835926756</v>
          </cell>
          <cell r="P165">
            <v>94.034769388514732</v>
          </cell>
          <cell r="Q165">
            <v>113.11970869996317</v>
          </cell>
          <cell r="R165">
            <v>71.157210756538745</v>
          </cell>
          <cell r="S165">
            <v>85.228124095020803</v>
          </cell>
          <cell r="T165">
            <v>75.229699551021582</v>
          </cell>
          <cell r="U165">
            <v>84.872892051285163</v>
          </cell>
          <cell r="V165">
            <v>95.357290342382399</v>
          </cell>
        </row>
        <row r="166">
          <cell r="A166">
            <v>2020</v>
          </cell>
          <cell r="B166">
            <v>82.12781750016849</v>
          </cell>
          <cell r="C166">
            <v>82.02025489680787</v>
          </cell>
          <cell r="D166">
            <v>76.29260311579425</v>
          </cell>
          <cell r="E166">
            <v>61.447805364461971</v>
          </cell>
          <cell r="F166">
            <v>66.212243416137611</v>
          </cell>
          <cell r="G166">
            <v>87.179273698374345</v>
          </cell>
          <cell r="H166">
            <v>76.908400188578625</v>
          </cell>
          <cell r="I166">
            <v>73.8991047925591</v>
          </cell>
          <cell r="J166">
            <v>99.334556074121423</v>
          </cell>
          <cell r="K166">
            <v>100</v>
          </cell>
          <cell r="L166">
            <v>114.17199017950996</v>
          </cell>
          <cell r="M166">
            <v>130.95323218400569</v>
          </cell>
          <cell r="N166">
            <v>79.930134888784011</v>
          </cell>
          <cell r="O166">
            <v>123.00647432163998</v>
          </cell>
          <cell r="P166">
            <v>99.143770574971484</v>
          </cell>
          <cell r="Q166">
            <v>111.63860113840181</v>
          </cell>
          <cell r="R166">
            <v>70.157550762504357</v>
          </cell>
          <cell r="S166">
            <v>84.486505401575528</v>
          </cell>
          <cell r="T166">
            <v>67.501927846718743</v>
          </cell>
          <cell r="U166">
            <v>82.942231005921357</v>
          </cell>
          <cell r="V166">
            <v>95.506758427129824</v>
          </cell>
        </row>
        <row r="167">
          <cell r="A167">
            <v>2021</v>
          </cell>
          <cell r="B167">
            <v>85.40898878462383</v>
          </cell>
          <cell r="C167">
            <v>71.155832967841519</v>
          </cell>
          <cell r="D167">
            <v>73.558116570150418</v>
          </cell>
          <cell r="E167">
            <v>65.751768547991503</v>
          </cell>
          <cell r="F167">
            <v>65.463564170732852</v>
          </cell>
          <cell r="G167">
            <v>88.137853513921755</v>
          </cell>
          <cell r="H167">
            <v>76.380016207375689</v>
          </cell>
          <cell r="I167">
            <v>72.92301316914245</v>
          </cell>
          <cell r="J167">
            <v>99.384208464789481</v>
          </cell>
          <cell r="K167">
            <v>100</v>
          </cell>
          <cell r="L167">
            <v>114.19416233092277</v>
          </cell>
          <cell r="M167">
            <v>128.00077970945014</v>
          </cell>
          <cell r="N167">
            <v>81.070761120384532</v>
          </cell>
          <cell r="O167">
            <v>110.88294954127966</v>
          </cell>
          <cell r="P167">
            <v>95.994628096767627</v>
          </cell>
          <cell r="Q167">
            <v>111.81868827360088</v>
          </cell>
          <cell r="R167">
            <v>72.340611812400951</v>
          </cell>
          <cell r="S167">
            <v>95.360494903963144</v>
          </cell>
          <cell r="T167">
            <v>65.730410999104706</v>
          </cell>
          <cell r="U167">
            <v>81.303408717595602</v>
          </cell>
          <cell r="V167">
            <v>95.413275104548063</v>
          </cell>
        </row>
        <row r="199">
          <cell r="A199">
            <v>2019</v>
          </cell>
          <cell r="B199">
            <v>96.547247400992049</v>
          </cell>
          <cell r="C199">
            <v>100.50026801495716</v>
          </cell>
          <cell r="D199">
            <v>81.562723426415957</v>
          </cell>
          <cell r="E199">
            <v>74.741899478510447</v>
          </cell>
          <cell r="F199">
            <v>74.385440812109621</v>
          </cell>
          <cell r="G199">
            <v>86.632312502389297</v>
          </cell>
          <cell r="H199">
            <v>84.965281740528724</v>
          </cell>
          <cell r="I199">
            <v>84.390376841513302</v>
          </cell>
          <cell r="J199">
            <v>99.29501961789741</v>
          </cell>
          <cell r="K199">
            <v>100</v>
          </cell>
          <cell r="L199">
            <v>113.22377193927981</v>
          </cell>
          <cell r="M199">
            <v>118.83657098590292</v>
          </cell>
          <cell r="N199">
            <v>76.10445909531181</v>
          </cell>
          <cell r="O199">
            <v>105.92174664847434</v>
          </cell>
          <cell r="P199">
            <v>93.016687040315418</v>
          </cell>
          <cell r="Q199">
            <v>120.16427291702487</v>
          </cell>
          <cell r="R199">
            <v>73.516743351406973</v>
          </cell>
          <cell r="S199">
            <v>94.556011953306012</v>
          </cell>
          <cell r="T199">
            <v>77.190560341318545</v>
          </cell>
          <cell r="U199">
            <v>94.987233552615905</v>
          </cell>
          <cell r="V199">
            <v>97.318094535000128</v>
          </cell>
        </row>
        <row r="200">
          <cell r="A200">
            <v>2020</v>
          </cell>
          <cell r="B200">
            <v>101.93177571331285</v>
          </cell>
          <cell r="C200">
            <v>96.251097525917928</v>
          </cell>
          <cell r="D200">
            <v>83.415811984557905</v>
          </cell>
          <cell r="E200">
            <v>74.421940464889431</v>
          </cell>
          <cell r="F200">
            <v>75.50119608205334</v>
          </cell>
          <cell r="G200">
            <v>85.337240451620346</v>
          </cell>
          <cell r="H200">
            <v>85.580909397660321</v>
          </cell>
          <cell r="I200">
            <v>85.665456520404916</v>
          </cell>
          <cell r="J200">
            <v>99.223390128368521</v>
          </cell>
          <cell r="K200">
            <v>100</v>
          </cell>
          <cell r="L200">
            <v>111.26585032447187</v>
          </cell>
          <cell r="M200">
            <v>123.46727619957119</v>
          </cell>
          <cell r="N200">
            <v>69.043264549167546</v>
          </cell>
          <cell r="O200">
            <v>97.021322629840739</v>
          </cell>
          <cell r="P200">
            <v>98.137137755451676</v>
          </cell>
          <cell r="Q200">
            <v>118.44248236479338</v>
          </cell>
          <cell r="R200">
            <v>72.361949675241632</v>
          </cell>
          <cell r="S200">
            <v>94.092303245192767</v>
          </cell>
          <cell r="T200">
            <v>69.460791242032997</v>
          </cell>
          <cell r="U200">
            <v>92.544631167450007</v>
          </cell>
          <cell r="V200">
            <v>97.427889239788783</v>
          </cell>
        </row>
        <row r="201">
          <cell r="A201">
            <v>2021</v>
          </cell>
          <cell r="B201">
            <v>105.81756442709052</v>
          </cell>
          <cell r="C201">
            <v>83.49788469377205</v>
          </cell>
          <cell r="D201">
            <v>80.170812827226641</v>
          </cell>
          <cell r="E201">
            <v>79.316466604412796</v>
          </cell>
          <cell r="F201">
            <v>74.747939317801652</v>
          </cell>
          <cell r="G201">
            <v>85.646169616278641</v>
          </cell>
          <cell r="H201">
            <v>84.710731123468491</v>
          </cell>
          <cell r="I201">
            <v>84.383214358271488</v>
          </cell>
          <cell r="J201">
            <v>99.234337532940614</v>
          </cell>
          <cell r="K201">
            <v>100</v>
          </cell>
          <cell r="L201">
            <v>111.50949792834095</v>
          </cell>
          <cell r="M201">
            <v>121.00798679426228</v>
          </cell>
          <cell r="N201">
            <v>70.047890889438008</v>
          </cell>
          <cell r="O201">
            <v>87.561848723159329</v>
          </cell>
          <cell r="P201">
            <v>94.879036649438632</v>
          </cell>
          <cell r="Q201">
            <v>118.67670482988864</v>
          </cell>
          <cell r="R201">
            <v>74.360974189793865</v>
          </cell>
          <cell r="S201">
            <v>106.27643204453304</v>
          </cell>
          <cell r="T201">
            <v>67.963019663991531</v>
          </cell>
          <cell r="U201">
            <v>90.57152909315927</v>
          </cell>
          <cell r="V201">
            <v>97.270864570261324</v>
          </cell>
        </row>
      </sheetData>
      <sheetData sheetId="35" refreshError="1"/>
      <sheetData sheetId="36" refreshError="1"/>
      <sheetData sheetId="37" refreshError="1"/>
      <sheetData sheetId="38" refreshError="1"/>
      <sheetData sheetId="39" refreshError="1"/>
      <sheetData sheetId="40" refreshError="1"/>
      <sheetData sheetId="41">
        <row r="31">
          <cell r="A31">
            <v>2019</v>
          </cell>
          <cell r="B31">
            <v>5.8</v>
          </cell>
          <cell r="C31">
            <v>7.1</v>
          </cell>
          <cell r="D31">
            <v>5.5</v>
          </cell>
          <cell r="E31">
            <v>7.1</v>
          </cell>
          <cell r="F31">
            <v>5.3</v>
          </cell>
          <cell r="G31">
            <v>7.8</v>
          </cell>
          <cell r="H31">
            <v>6.4</v>
          </cell>
          <cell r="I31" t="str">
            <v>.</v>
          </cell>
          <cell r="J31" t="str">
            <v>.</v>
          </cell>
          <cell r="K31">
            <v>4.7</v>
          </cell>
          <cell r="L31">
            <v>3.2</v>
          </cell>
          <cell r="M31">
            <v>2.8</v>
          </cell>
          <cell r="N31">
            <v>9.9</v>
          </cell>
          <cell r="O31">
            <v>6.1</v>
          </cell>
          <cell r="P31">
            <v>4.4000000000000004</v>
          </cell>
          <cell r="Q31">
            <v>5</v>
          </cell>
          <cell r="R31">
            <v>6.5</v>
          </cell>
          <cell r="S31">
            <v>4.3</v>
          </cell>
          <cell r="T31">
            <v>6.2</v>
          </cell>
          <cell r="U31">
            <v>5.0999999999999996</v>
          </cell>
          <cell r="V31">
            <v>5</v>
          </cell>
        </row>
        <row r="32">
          <cell r="A32">
            <v>2020</v>
          </cell>
          <cell r="B32">
            <v>6.2</v>
          </cell>
          <cell r="C32">
            <v>7.8</v>
          </cell>
          <cell r="D32">
            <v>6.1</v>
          </cell>
          <cell r="E32">
            <v>7.7</v>
          </cell>
          <cell r="F32">
            <v>6</v>
          </cell>
          <cell r="G32">
            <v>9.6999999999999993</v>
          </cell>
          <cell r="H32">
            <v>7.3</v>
          </cell>
          <cell r="I32" t="str">
            <v>.</v>
          </cell>
          <cell r="J32" t="str">
            <v>.</v>
          </cell>
          <cell r="K32">
            <v>5.6</v>
          </cell>
          <cell r="L32">
            <v>4.0999999999999996</v>
          </cell>
          <cell r="M32">
            <v>3.6</v>
          </cell>
          <cell r="N32">
            <v>11.2</v>
          </cell>
          <cell r="O32">
            <v>7.6</v>
          </cell>
          <cell r="P32">
            <v>5.4</v>
          </cell>
          <cell r="Q32">
            <v>5.8</v>
          </cell>
          <cell r="R32">
            <v>7.5</v>
          </cell>
          <cell r="S32">
            <v>5.2</v>
          </cell>
          <cell r="T32">
            <v>7.2</v>
          </cell>
          <cell r="U32">
            <v>5.8</v>
          </cell>
          <cell r="V32">
            <v>5.9</v>
          </cell>
        </row>
        <row r="33">
          <cell r="A33">
            <v>2021</v>
          </cell>
          <cell r="B33">
            <v>5.9</v>
          </cell>
          <cell r="C33">
            <v>7.6</v>
          </cell>
          <cell r="D33">
            <v>5.9</v>
          </cell>
          <cell r="E33">
            <v>7.3</v>
          </cell>
          <cell r="F33">
            <v>5.6</v>
          </cell>
          <cell r="G33">
            <v>9.8000000000000007</v>
          </cell>
          <cell r="H33">
            <v>7.1</v>
          </cell>
          <cell r="I33" t="str">
            <v>.</v>
          </cell>
          <cell r="J33" t="str">
            <v>.</v>
          </cell>
          <cell r="K33">
            <v>5.4</v>
          </cell>
          <cell r="L33">
            <v>3.9</v>
          </cell>
          <cell r="M33">
            <v>3.5</v>
          </cell>
          <cell r="N33">
            <v>10.7</v>
          </cell>
          <cell r="O33">
            <v>7.5</v>
          </cell>
          <cell r="P33">
            <v>5.2</v>
          </cell>
          <cell r="Q33">
            <v>5.5</v>
          </cell>
          <cell r="R33">
            <v>7.3</v>
          </cell>
          <cell r="S33">
            <v>5</v>
          </cell>
          <cell r="T33">
            <v>6.8</v>
          </cell>
          <cell r="U33">
            <v>5.6</v>
          </cell>
          <cell r="V33">
            <v>5.7</v>
          </cell>
        </row>
        <row r="34">
          <cell r="A34">
            <v>2022</v>
          </cell>
          <cell r="B34">
            <v>5.6</v>
          </cell>
          <cell r="C34">
            <v>7.3</v>
          </cell>
          <cell r="D34">
            <v>5.6</v>
          </cell>
          <cell r="E34">
            <v>7.1</v>
          </cell>
          <cell r="F34">
            <v>5.3</v>
          </cell>
          <cell r="G34">
            <v>8.8000000000000007</v>
          </cell>
          <cell r="H34">
            <v>6.7</v>
          </cell>
          <cell r="I34" t="str">
            <v>.</v>
          </cell>
          <cell r="J34" t="str">
            <v>.</v>
          </cell>
          <cell r="K34">
            <v>5</v>
          </cell>
          <cell r="L34">
            <v>3.5</v>
          </cell>
          <cell r="M34">
            <v>3.1</v>
          </cell>
          <cell r="N34">
            <v>10.199999999999999</v>
          </cell>
          <cell r="O34">
            <v>6.8</v>
          </cell>
          <cell r="P34">
            <v>4.8</v>
          </cell>
          <cell r="Q34">
            <v>5.3</v>
          </cell>
          <cell r="R34">
            <v>6.8</v>
          </cell>
          <cell r="S34">
            <v>4.5999999999999996</v>
          </cell>
          <cell r="T34">
            <v>6.3</v>
          </cell>
          <cell r="U34">
            <v>5.2</v>
          </cell>
          <cell r="V34">
            <v>5.3</v>
          </cell>
        </row>
        <row r="35">
          <cell r="A35">
            <v>2023</v>
          </cell>
          <cell r="B35">
            <v>5.9</v>
          </cell>
          <cell r="C35">
            <v>7.7</v>
          </cell>
          <cell r="D35">
            <v>6.2</v>
          </cell>
          <cell r="E35">
            <v>7.5</v>
          </cell>
          <cell r="F35">
            <v>5.9</v>
          </cell>
          <cell r="G35">
            <v>9.1</v>
          </cell>
          <cell r="H35">
            <v>7.2</v>
          </cell>
          <cell r="I35" t="str">
            <v>.</v>
          </cell>
          <cell r="J35" t="str">
            <v>.</v>
          </cell>
          <cell r="K35">
            <v>5.3</v>
          </cell>
          <cell r="L35">
            <v>3.9</v>
          </cell>
          <cell r="M35">
            <v>3.4</v>
          </cell>
          <cell r="N35">
            <v>10.6</v>
          </cell>
          <cell r="O35">
            <v>7.4</v>
          </cell>
          <cell r="P35">
            <v>5.2</v>
          </cell>
          <cell r="Q35">
            <v>5.7</v>
          </cell>
          <cell r="R35">
            <v>7.2</v>
          </cell>
          <cell r="S35">
            <v>4.9000000000000004</v>
          </cell>
          <cell r="T35">
            <v>6.8</v>
          </cell>
          <cell r="U35">
            <v>5.5</v>
          </cell>
          <cell r="V35">
            <v>5.7</v>
          </cell>
        </row>
        <row r="36">
          <cell r="A36">
            <v>2024</v>
          </cell>
          <cell r="B36">
            <v>6.1</v>
          </cell>
          <cell r="C36">
            <v>7.9</v>
          </cell>
          <cell r="D36">
            <v>6.5</v>
          </cell>
          <cell r="E36">
            <v>7.7</v>
          </cell>
          <cell r="F36">
            <v>6.2</v>
          </cell>
          <cell r="G36">
            <v>9.6999999999999993</v>
          </cell>
          <cell r="H36">
            <v>7.5</v>
          </cell>
          <cell r="I36" t="str">
            <v>.</v>
          </cell>
          <cell r="J36" t="str">
            <v>.</v>
          </cell>
          <cell r="K36">
            <v>5.7</v>
          </cell>
          <cell r="L36">
            <v>4.2</v>
          </cell>
          <cell r="M36">
            <v>3.7</v>
          </cell>
          <cell r="N36">
            <v>11.1</v>
          </cell>
          <cell r="O36">
            <v>8</v>
          </cell>
          <cell r="P36">
            <v>5.5</v>
          </cell>
          <cell r="Q36">
            <v>5.9</v>
          </cell>
          <cell r="R36">
            <v>7.5</v>
          </cell>
          <cell r="S36">
            <v>5.3</v>
          </cell>
          <cell r="T36">
            <v>7</v>
          </cell>
          <cell r="U36">
            <v>5.7</v>
          </cell>
          <cell r="V36">
            <v>6</v>
          </cell>
        </row>
      </sheetData>
      <sheetData sheetId="42">
        <row r="31">
          <cell r="A31">
            <v>2019</v>
          </cell>
          <cell r="B31">
            <v>76888</v>
          </cell>
          <cell r="C31">
            <v>58485</v>
          </cell>
          <cell r="D31">
            <v>116051</v>
          </cell>
          <cell r="E31">
            <v>80608</v>
          </cell>
          <cell r="F31">
            <v>59065</v>
          </cell>
          <cell r="G31">
            <v>152565</v>
          </cell>
          <cell r="H31">
            <v>543662</v>
          </cell>
          <cell r="I31">
            <v>391097</v>
          </cell>
          <cell r="J31">
            <v>1875626</v>
          </cell>
          <cell r="K31">
            <v>1723061</v>
          </cell>
          <cell r="L31">
            <v>196950</v>
          </cell>
          <cell r="M31">
            <v>211965</v>
          </cell>
          <cell r="N31">
            <v>35702</v>
          </cell>
          <cell r="O31">
            <v>64774</v>
          </cell>
          <cell r="P31">
            <v>149812</v>
          </cell>
          <cell r="Q31">
            <v>218123</v>
          </cell>
          <cell r="R31">
            <v>635486</v>
          </cell>
          <cell r="S31">
            <v>97717</v>
          </cell>
          <cell r="T31">
            <v>32854</v>
          </cell>
          <cell r="U31">
            <v>79678</v>
          </cell>
          <cell r="V31">
            <v>2266720</v>
          </cell>
          <cell r="X31">
            <v>-8.1045548530519085</v>
          </cell>
          <cell r="Y31">
            <v>-10.013386056959988</v>
          </cell>
          <cell r="Z31">
            <v>-8.1228079898029506</v>
          </cell>
          <cell r="AA31">
            <v>-8.5102036183687773</v>
          </cell>
          <cell r="AB31">
            <v>-4.9561509373239971</v>
          </cell>
          <cell r="AC31">
            <v>-2.3459002752352376</v>
          </cell>
          <cell r="AD31">
            <v>-6.4995683235475212</v>
          </cell>
          <cell r="AE31">
            <v>-8.025652362049172</v>
          </cell>
          <cell r="AF31">
            <v>-2.04876917701948</v>
          </cell>
          <cell r="AG31">
            <v>-2.0223731354061982</v>
          </cell>
          <cell r="AH31">
            <v>0.93374605387232634</v>
          </cell>
          <cell r="AI31">
            <v>-0.95880233813201698</v>
          </cell>
          <cell r="AJ31">
            <v>2.2862709145083642</v>
          </cell>
          <cell r="AK31">
            <v>-1.2425864093064405</v>
          </cell>
          <cell r="AL31">
            <v>-2.9318957864931861</v>
          </cell>
          <cell r="AM31">
            <v>-4.2623137898645496</v>
          </cell>
          <cell r="AN31">
            <v>-2.3483023135741092</v>
          </cell>
          <cell r="AO31">
            <v>-1.0601028714916367</v>
          </cell>
          <cell r="AP31">
            <v>1.9265969658424495</v>
          </cell>
          <cell r="AQ31">
            <v>-6.3195889621765247</v>
          </cell>
          <cell r="AR31">
            <v>-3.1350183455109715</v>
          </cell>
        </row>
        <row r="32">
          <cell r="A32">
            <v>2020</v>
          </cell>
          <cell r="B32">
            <v>82491</v>
          </cell>
          <cell r="C32">
            <v>63850</v>
          </cell>
          <cell r="D32">
            <v>128669</v>
          </cell>
          <cell r="E32">
            <v>86110</v>
          </cell>
          <cell r="F32">
            <v>66678</v>
          </cell>
          <cell r="G32">
            <v>192644</v>
          </cell>
          <cell r="H32">
            <v>620442</v>
          </cell>
          <cell r="I32">
            <v>427798</v>
          </cell>
          <cell r="J32">
            <v>2267646</v>
          </cell>
          <cell r="K32">
            <v>2075002</v>
          </cell>
          <cell r="L32">
            <v>259940</v>
          </cell>
          <cell r="M32">
            <v>275075</v>
          </cell>
          <cell r="N32">
            <v>40822</v>
          </cell>
          <cell r="O32">
            <v>80677</v>
          </cell>
          <cell r="P32">
            <v>184955</v>
          </cell>
          <cell r="Q32">
            <v>251377</v>
          </cell>
          <cell r="R32">
            <v>733740</v>
          </cell>
          <cell r="S32">
            <v>117912</v>
          </cell>
          <cell r="T32">
            <v>38364</v>
          </cell>
          <cell r="U32">
            <v>92140</v>
          </cell>
          <cell r="V32">
            <v>2695444</v>
          </cell>
          <cell r="X32">
            <v>7.2872229736759948</v>
          </cell>
          <cell r="Y32">
            <v>9.1732922971702067</v>
          </cell>
          <cell r="Z32">
            <v>10.872805921534507</v>
          </cell>
          <cell r="AA32">
            <v>6.8256252481143349</v>
          </cell>
          <cell r="AB32">
            <v>12.889189875560831</v>
          </cell>
          <cell r="AC32">
            <v>26.270114377478464</v>
          </cell>
          <cell r="AD32">
            <v>14.122745382241163</v>
          </cell>
          <cell r="AE32">
            <v>9.3841169837661766</v>
          </cell>
          <cell r="AF32">
            <v>20.900755267841248</v>
          </cell>
          <cell r="AG32">
            <v>20.425336073418194</v>
          </cell>
          <cell r="AH32">
            <v>31.982736735212001</v>
          </cell>
          <cell r="AI32">
            <v>29.773783407638064</v>
          </cell>
          <cell r="AJ32">
            <v>14.340933281048677</v>
          </cell>
          <cell r="AK32">
            <v>24.551517584215901</v>
          </cell>
          <cell r="AL32">
            <v>23.458067444530471</v>
          </cell>
          <cell r="AM32">
            <v>15.245526606547671</v>
          </cell>
          <cell r="AN32">
            <v>15.461237541031593</v>
          </cell>
          <cell r="AO32">
            <v>20.666823582385874</v>
          </cell>
          <cell r="AP32">
            <v>16.771169416205026</v>
          </cell>
          <cell r="AQ32">
            <v>15.640452822611024</v>
          </cell>
          <cell r="AR32">
            <v>18.913849085903848</v>
          </cell>
        </row>
        <row r="33">
          <cell r="A33">
            <v>2021</v>
          </cell>
          <cell r="B33">
            <v>78462.666666666672</v>
          </cell>
          <cell r="C33">
            <v>62409.583333333336</v>
          </cell>
          <cell r="D33">
            <v>124742.75</v>
          </cell>
          <cell r="E33">
            <v>81092.75</v>
          </cell>
          <cell r="F33">
            <v>62248.75</v>
          </cell>
          <cell r="G33">
            <v>198400.75</v>
          </cell>
          <cell r="H33">
            <v>607357.25</v>
          </cell>
          <cell r="I33">
            <v>408956.5</v>
          </cell>
          <cell r="J33">
            <v>2204532.5</v>
          </cell>
          <cell r="K33">
            <v>2006131.75</v>
          </cell>
          <cell r="L33">
            <v>247774.25</v>
          </cell>
          <cell r="M33">
            <v>262186.25</v>
          </cell>
          <cell r="N33">
            <v>39291.916666666664</v>
          </cell>
          <cell r="O33">
            <v>80395.083333333328</v>
          </cell>
          <cell r="P33">
            <v>178085.58333333334</v>
          </cell>
          <cell r="Q33">
            <v>243020.75</v>
          </cell>
          <cell r="R33">
            <v>718219.66666666663</v>
          </cell>
          <cell r="S33">
            <v>112137.08333333333</v>
          </cell>
          <cell r="T33">
            <v>36156.416666666664</v>
          </cell>
          <cell r="U33">
            <v>88864.75</v>
          </cell>
          <cell r="V33">
            <v>2613489</v>
          </cell>
          <cell r="X33">
            <v>-4.8833610131206058</v>
          </cell>
          <cell r="Y33">
            <v>-2.2559383972852913</v>
          </cell>
          <cell r="Z33">
            <v>-3.0514343004142432</v>
          </cell>
          <cell r="AA33">
            <v>-5.8265590523748756</v>
          </cell>
          <cell r="AB33">
            <v>-6.6427457332253539</v>
          </cell>
          <cell r="AC33">
            <v>2.9882840887855338</v>
          </cell>
          <cell r="AD33">
            <v>-2.1089400782023091</v>
          </cell>
          <cell r="AE33">
            <v>-4.4042982903145855</v>
          </cell>
          <cell r="AF33">
            <v>-2.7832166043553599</v>
          </cell>
          <cell r="AG33">
            <v>-3.3190449936915769</v>
          </cell>
          <cell r="AH33">
            <v>-4.6802146649226728</v>
          </cell>
          <cell r="AI33">
            <v>-4.6855403071889441</v>
          </cell>
          <cell r="AJ33">
            <v>-3.7481831692061576</v>
          </cell>
          <cell r="AK33">
            <v>-0.34943870826464263</v>
          </cell>
          <cell r="AL33">
            <v>-3.714101628324002</v>
          </cell>
          <cell r="AM33">
            <v>-3.3241903594998803</v>
          </cell>
          <cell r="AN33">
            <v>-2.1152360963465782</v>
          </cell>
          <cell r="AO33">
            <v>-4.8976496596331742</v>
          </cell>
          <cell r="AP33">
            <v>-5.7543095958016153</v>
          </cell>
          <cell r="AQ33">
            <v>-3.5546451052745738</v>
          </cell>
          <cell r="AR33">
            <v>-3.040500934168918</v>
          </cell>
        </row>
        <row r="34">
          <cell r="A34">
            <v>2022</v>
          </cell>
          <cell r="B34">
            <v>74242</v>
          </cell>
          <cell r="C34">
            <v>59571.166666666664</v>
          </cell>
          <cell r="D34">
            <v>118216.41666666667</v>
          </cell>
          <cell r="E34">
            <v>77977.75</v>
          </cell>
          <cell r="F34">
            <v>58172.25</v>
          </cell>
          <cell r="G34">
            <v>179327.08333333334</v>
          </cell>
          <cell r="H34">
            <v>567506.66666666663</v>
          </cell>
          <cell r="I34">
            <v>388179.58333333331</v>
          </cell>
          <cell r="J34">
            <v>2029953.1666666665</v>
          </cell>
          <cell r="K34">
            <v>1850626.0833333333</v>
          </cell>
          <cell r="L34">
            <v>223118.75</v>
          </cell>
          <cell r="M34">
            <v>235850.5</v>
          </cell>
          <cell r="N34">
            <v>37214.416666666664</v>
          </cell>
          <cell r="O34">
            <v>73799.916666666672</v>
          </cell>
          <cell r="P34">
            <v>164492.33333333334</v>
          </cell>
          <cell r="Q34">
            <v>230552.75</v>
          </cell>
          <cell r="R34">
            <v>668501.58333333337</v>
          </cell>
          <cell r="S34">
            <v>102514.58333333333</v>
          </cell>
          <cell r="T34">
            <v>33017.166666666664</v>
          </cell>
          <cell r="U34">
            <v>81564.083333333328</v>
          </cell>
          <cell r="V34">
            <v>2418132.75</v>
          </cell>
          <cell r="X34">
            <v>-5.3792036977246056</v>
          </cell>
          <cell r="Y34">
            <v>-4.5480461734642859</v>
          </cell>
          <cell r="Z34">
            <v>-5.2318337805871096</v>
          </cell>
          <cell r="AA34">
            <v>-3.8412805090467401</v>
          </cell>
          <cell r="AB34">
            <v>-6.5487258780296855</v>
          </cell>
          <cell r="AC34">
            <v>-9.6137069374317718</v>
          </cell>
          <cell r="AD34">
            <v>-6.5613085763499726</v>
          </cell>
          <cell r="AE34">
            <v>-5.0804710688463643</v>
          </cell>
          <cell r="AF34">
            <v>-7.9191090779261941</v>
          </cell>
          <cell r="AG34">
            <v>-7.751518147632467</v>
          </cell>
          <cell r="AH34">
            <v>-9.9507919002882659</v>
          </cell>
          <cell r="AI34">
            <v>-10.044672441823323</v>
          </cell>
          <cell r="AJ34">
            <v>-5.2873470582371738</v>
          </cell>
          <cell r="AK34">
            <v>-8.2034452770225244</v>
          </cell>
          <cell r="AL34">
            <v>-7.6329873230427125</v>
          </cell>
          <cell r="AM34">
            <v>-5.1304261055897484</v>
          </cell>
          <cell r="AN34">
            <v>-6.9224062833144302</v>
          </cell>
          <cell r="AO34">
            <v>-8.5810150522611934</v>
          </cell>
          <cell r="AP34">
            <v>-8.6824146013731962</v>
          </cell>
          <cell r="AQ34">
            <v>-8.2154810165635581</v>
          </cell>
          <cell r="AR34">
            <v>-7.4749214555714616</v>
          </cell>
        </row>
        <row r="35">
          <cell r="A35">
            <v>2023</v>
          </cell>
          <cell r="B35">
            <v>78995.833333333328</v>
          </cell>
          <cell r="C35">
            <v>63191.25</v>
          </cell>
          <cell r="D35">
            <v>131068.66666666667</v>
          </cell>
          <cell r="E35">
            <v>82627</v>
          </cell>
          <cell r="F35">
            <v>64978.083333333336</v>
          </cell>
          <cell r="G35">
            <v>187929.91666666666</v>
          </cell>
          <cell r="H35">
            <v>608790.75</v>
          </cell>
          <cell r="I35">
            <v>420860.83333333331</v>
          </cell>
          <cell r="J35">
            <v>2187810.6666666665</v>
          </cell>
          <cell r="K35">
            <v>1999880.75</v>
          </cell>
          <cell r="L35">
            <v>245466.25</v>
          </cell>
          <cell r="M35">
            <v>257096.41666666666</v>
          </cell>
          <cell r="N35">
            <v>39050.166666666664</v>
          </cell>
          <cell r="O35">
            <v>80805.666666666672</v>
          </cell>
          <cell r="P35">
            <v>181344</v>
          </cell>
          <cell r="Q35">
            <v>251872.75</v>
          </cell>
          <cell r="R35">
            <v>710174.58333333337</v>
          </cell>
          <cell r="S35">
            <v>110716</v>
          </cell>
          <cell r="T35">
            <v>35597.583333333336</v>
          </cell>
          <cell r="U35">
            <v>87757.333333333328</v>
          </cell>
          <cell r="V35">
            <v>2608671.5</v>
          </cell>
          <cell r="X35">
            <v>6.4031590384598047</v>
          </cell>
          <cell r="Y35">
            <v>6.0769052142115783</v>
          </cell>
          <cell r="Z35">
            <v>10.871797980680924</v>
          </cell>
          <cell r="AA35">
            <v>5.9622777010108763</v>
          </cell>
          <cell r="AB35">
            <v>11.699450052788634</v>
          </cell>
          <cell r="AC35">
            <v>4.7972861507719671</v>
          </cell>
          <cell r="AD35">
            <v>7.2746428823156322</v>
          </cell>
          <cell r="AE35">
            <v>8.4191058477015162</v>
          </cell>
          <cell r="AF35">
            <v>7.776410933618422</v>
          </cell>
          <cell r="AG35">
            <v>8.0650904043149723</v>
          </cell>
          <cell r="AH35">
            <v>10.015966833804882</v>
          </cell>
          <cell r="AI35">
            <v>9.0082135363998219</v>
          </cell>
          <cell r="AJ35">
            <v>4.9329001081570141</v>
          </cell>
          <cell r="AK35">
            <v>9.4928968980317165</v>
          </cell>
          <cell r="AL35">
            <v>10.244651726422902</v>
          </cell>
          <cell r="AM35">
            <v>9.2473414435525001</v>
          </cell>
          <cell r="AN35">
            <v>6.2337922660118466</v>
          </cell>
          <cell r="AO35">
            <v>8.0002438677424124</v>
          </cell>
          <cell r="AP35">
            <v>7.8153788685683736</v>
          </cell>
          <cell r="AQ35">
            <v>7.593109303625269</v>
          </cell>
          <cell r="AR35">
            <v>7.8795818798616466</v>
          </cell>
        </row>
        <row r="36">
          <cell r="A36">
            <v>2024</v>
          </cell>
          <cell r="B36">
            <v>82795.166666666672</v>
          </cell>
          <cell r="C36">
            <v>64944.083333333336</v>
          </cell>
          <cell r="D36">
            <v>139751.25</v>
          </cell>
          <cell r="E36">
            <v>84801.166666666672</v>
          </cell>
          <cell r="F36">
            <v>68768.083333333328</v>
          </cell>
          <cell r="G36">
            <v>203242</v>
          </cell>
          <cell r="H36">
            <v>644301.75</v>
          </cell>
          <cell r="I36">
            <v>441059.75</v>
          </cell>
          <cell r="J36">
            <v>2346052.3333333335</v>
          </cell>
          <cell r="K36">
            <v>2142810.3333333335</v>
          </cell>
          <cell r="L36">
            <v>269990</v>
          </cell>
          <cell r="M36">
            <v>285233.75</v>
          </cell>
          <cell r="N36">
            <v>41115.666666666664</v>
          </cell>
          <cell r="O36">
            <v>88471.333333333328</v>
          </cell>
          <cell r="P36">
            <v>194912.16666666666</v>
          </cell>
          <cell r="Q36">
            <v>263089.58333333331</v>
          </cell>
          <cell r="R36">
            <v>749711.58333333337</v>
          </cell>
          <cell r="S36">
            <v>120552.25</v>
          </cell>
          <cell r="T36">
            <v>37241.083333333336</v>
          </cell>
          <cell r="U36">
            <v>92492.916666666672</v>
          </cell>
          <cell r="V36">
            <v>2787112.0833333335</v>
          </cell>
          <cell r="X36">
            <v>4.809536367951921</v>
          </cell>
          <cell r="Y36">
            <v>2.7738545025352863</v>
          </cell>
          <cell r="Z36">
            <v>6.6244538486187849</v>
          </cell>
          <cell r="AA36">
            <v>2.6313029235802645</v>
          </cell>
          <cell r="AB36">
            <v>5.8327359096721096</v>
          </cell>
          <cell r="AC36">
            <v>8.1477625302695031</v>
          </cell>
          <cell r="AD36">
            <v>5.833038691865795</v>
          </cell>
          <cell r="AE36">
            <v>4.7994289482073498</v>
          </cell>
          <cell r="AF36">
            <v>7.2328775555228049</v>
          </cell>
          <cell r="AG36">
            <v>7.1469053008952415</v>
          </cell>
          <cell r="AH36">
            <v>9.9906809999338151</v>
          </cell>
          <cell r="AI36">
            <v>10.944272852240573</v>
          </cell>
          <cell r="AJ36">
            <v>5.2893500241142846</v>
          </cell>
          <cell r="AK36">
            <v>9.4865459105590588</v>
          </cell>
          <cell r="AL36">
            <v>7.4820047350155932</v>
          </cell>
          <cell r="AM36">
            <v>4.4533731153264142</v>
          </cell>
          <cell r="AN36">
            <v>5.5672226136883012</v>
          </cell>
          <cell r="AO36">
            <v>8.8842172766357095</v>
          </cell>
          <cell r="AP36">
            <v>4.6168864459432086</v>
          </cell>
          <cell r="AQ36">
            <v>5.3962251967546848</v>
          </cell>
          <cell r="AR36">
            <v>6.8402856907561471</v>
          </cell>
        </row>
        <row r="105">
          <cell r="A105">
            <v>2019</v>
          </cell>
          <cell r="B105">
            <v>1365.0309999999999</v>
          </cell>
          <cell r="C105">
            <v>863.20500000000004</v>
          </cell>
          <cell r="D105">
            <v>2192.0259999999998</v>
          </cell>
          <cell r="E105">
            <v>1162.874</v>
          </cell>
          <cell r="F105">
            <v>1160.3320000000001</v>
          </cell>
          <cell r="G105">
            <v>2048.384</v>
          </cell>
          <cell r="H105">
            <v>8791.851999999999</v>
          </cell>
          <cell r="I105">
            <v>6743.4679999999998</v>
          </cell>
          <cell r="J105">
            <v>40633.254999999997</v>
          </cell>
          <cell r="K105">
            <v>38584.870999999999</v>
          </cell>
          <cell r="L105">
            <v>6448.8450000000003</v>
          </cell>
          <cell r="M105">
            <v>7848.8240000000005</v>
          </cell>
          <cell r="N105">
            <v>381.09800000000001</v>
          </cell>
          <cell r="O105">
            <v>1107.8789999999999</v>
          </cell>
          <cell r="P105">
            <v>3537.7509999999997</v>
          </cell>
          <cell r="Q105">
            <v>4538.8269999999993</v>
          </cell>
          <cell r="R105">
            <v>10195.562</v>
          </cell>
          <cell r="S105">
            <v>2329.9180000000001</v>
          </cell>
          <cell r="T105">
            <v>552.61599999999999</v>
          </cell>
          <cell r="U105">
            <v>1643.5509999999999</v>
          </cell>
          <cell r="V105">
            <v>47376.72</v>
          </cell>
        </row>
        <row r="106">
          <cell r="A106">
            <v>2020</v>
          </cell>
          <cell r="B106">
            <v>1366.5039999999999</v>
          </cell>
          <cell r="C106">
            <v>863.38900000000001</v>
          </cell>
          <cell r="D106">
            <v>2191.3530000000001</v>
          </cell>
          <cell r="E106">
            <v>1156.0429999999999</v>
          </cell>
          <cell r="F106">
            <v>1150.8609999999999</v>
          </cell>
          <cell r="G106">
            <v>2074.2260000000001</v>
          </cell>
          <cell r="H106">
            <v>8802.3760000000002</v>
          </cell>
          <cell r="I106">
            <v>6728.15</v>
          </cell>
          <cell r="J106">
            <v>40772.294000000002</v>
          </cell>
          <cell r="K106">
            <v>38698.067999999999</v>
          </cell>
          <cell r="L106">
            <v>6459.6619999999994</v>
          </cell>
          <cell r="M106">
            <v>7863.9539999999997</v>
          </cell>
          <cell r="N106">
            <v>383.70800000000003</v>
          </cell>
          <cell r="O106">
            <v>1118.4649999999999</v>
          </cell>
          <cell r="P106">
            <v>3550.326</v>
          </cell>
          <cell r="Q106">
            <v>4554.4220000000005</v>
          </cell>
          <cell r="R106">
            <v>10228.974</v>
          </cell>
          <cell r="S106">
            <v>2332.1869999999999</v>
          </cell>
          <cell r="T106">
            <v>552.46800000000007</v>
          </cell>
          <cell r="U106">
            <v>1653.902</v>
          </cell>
          <cell r="V106">
            <v>47500.444000000003</v>
          </cell>
        </row>
        <row r="107">
          <cell r="A107">
            <v>2021</v>
          </cell>
          <cell r="B107">
            <v>1364.7956666666669</v>
          </cell>
          <cell r="C107">
            <v>862.47458333333338</v>
          </cell>
          <cell r="D107">
            <v>2186.0007499999997</v>
          </cell>
          <cell r="E107">
            <v>1147.21875</v>
          </cell>
          <cell r="F107">
            <v>1137.14175</v>
          </cell>
          <cell r="G107">
            <v>2087.6877500000001</v>
          </cell>
          <cell r="H107">
            <v>8785.3192500000005</v>
          </cell>
          <cell r="I107">
            <v>6697.6315000000004</v>
          </cell>
          <cell r="J107">
            <v>40786.857499999998</v>
          </cell>
          <cell r="K107">
            <v>38699.169750000001</v>
          </cell>
          <cell r="L107">
            <v>6448.4202500000001</v>
          </cell>
          <cell r="M107">
            <v>7848.2552500000002</v>
          </cell>
          <cell r="N107">
            <v>381.42191666666668</v>
          </cell>
          <cell r="O107">
            <v>1117.3990833333332</v>
          </cell>
          <cell r="P107">
            <v>3551.8415833333333</v>
          </cell>
          <cell r="Q107">
            <v>4561.6567500000001</v>
          </cell>
          <cell r="R107">
            <v>10249.593666666666</v>
          </cell>
          <cell r="S107">
            <v>2331.0100833333336</v>
          </cell>
          <cell r="T107">
            <v>548.89941666666675</v>
          </cell>
          <cell r="U107">
            <v>1660.67175</v>
          </cell>
          <cell r="V107">
            <v>47484.489000000001</v>
          </cell>
        </row>
        <row r="108">
          <cell r="A108">
            <v>2022</v>
          </cell>
          <cell r="B108">
            <v>1370.931</v>
          </cell>
          <cell r="C108">
            <v>862.4081666666666</v>
          </cell>
          <cell r="D108">
            <v>2194.4474166666669</v>
          </cell>
          <cell r="E108">
            <v>1143.8027500000001</v>
          </cell>
          <cell r="F108">
            <v>1136.2372500000001</v>
          </cell>
          <cell r="G108">
            <v>2126.5080833333332</v>
          </cell>
          <cell r="H108">
            <v>8834.3346666666657</v>
          </cell>
          <cell r="I108">
            <v>6707.8265833333335</v>
          </cell>
          <cell r="J108">
            <v>41174.306166666669</v>
          </cell>
          <cell r="K108">
            <v>39047.798083333335</v>
          </cell>
          <cell r="L108">
            <v>6495.0027499999997</v>
          </cell>
          <cell r="M108">
            <v>7926.9645</v>
          </cell>
          <cell r="N108">
            <v>385.40441666666663</v>
          </cell>
          <cell r="O108">
            <v>1130.3459166666667</v>
          </cell>
          <cell r="P108">
            <v>3588.2733333333331</v>
          </cell>
          <cell r="Q108">
            <v>4603.9787500000002</v>
          </cell>
          <cell r="R108">
            <v>10347.600583333333</v>
          </cell>
          <cell r="S108">
            <v>2345.4815833333332</v>
          </cell>
          <cell r="T108">
            <v>548.71816666666666</v>
          </cell>
          <cell r="U108">
            <v>1676.0280833333334</v>
          </cell>
          <cell r="V108">
            <v>47882.132749999997</v>
          </cell>
        </row>
        <row r="109">
          <cell r="A109">
            <v>2023</v>
          </cell>
          <cell r="B109">
            <v>1382.6218333333334</v>
          </cell>
          <cell r="C109">
            <v>867.08425</v>
          </cell>
          <cell r="D109">
            <v>2211.6106666666665</v>
          </cell>
          <cell r="E109">
            <v>1146.2570000000001</v>
          </cell>
          <cell r="F109">
            <v>1142.0290833333333</v>
          </cell>
          <cell r="G109">
            <v>2162.6939166666666</v>
          </cell>
          <cell r="H109">
            <v>8912.2967499999995</v>
          </cell>
          <cell r="I109">
            <v>6749.6028333333325</v>
          </cell>
          <cell r="J109">
            <v>41660.068666666666</v>
          </cell>
          <cell r="K109">
            <v>39497.374749999995</v>
          </cell>
          <cell r="L109">
            <v>6571.3682500000004</v>
          </cell>
          <cell r="M109">
            <v>8023.6044166666661</v>
          </cell>
          <cell r="N109">
            <v>390.55616666666663</v>
          </cell>
          <cell r="O109">
            <v>1154.2856666666667</v>
          </cell>
          <cell r="P109">
            <v>3638.078</v>
          </cell>
          <cell r="Q109">
            <v>4654.70975</v>
          </cell>
          <cell r="R109">
            <v>10449.072583333333</v>
          </cell>
          <cell r="S109">
            <v>2366.5219999999999</v>
          </cell>
          <cell r="T109">
            <v>552.30058333333329</v>
          </cell>
          <cell r="U109">
            <v>1696.8773333333331</v>
          </cell>
          <cell r="V109">
            <v>48409.671499999997</v>
          </cell>
        </row>
        <row r="140">
          <cell r="A140">
            <v>2019</v>
          </cell>
          <cell r="B140">
            <v>0.22187812268495577</v>
          </cell>
          <cell r="C140">
            <v>-0.3827946664943056</v>
          </cell>
          <cell r="D140">
            <v>-0.25218787313977487</v>
          </cell>
          <cell r="E140">
            <v>-0.81776637537079466</v>
          </cell>
          <cell r="F140">
            <v>-0.49737079507293913</v>
          </cell>
          <cell r="G140">
            <v>1.6905364609887812</v>
          </cell>
          <cell r="H140">
            <v>0.14612102666538362</v>
          </cell>
          <cell r="I140">
            <v>-0.31376146707617636</v>
          </cell>
          <cell r="J140">
            <v>0.85599602545525499</v>
          </cell>
          <cell r="K140">
            <v>0.81207487358865649</v>
          </cell>
          <cell r="L140">
            <v>0.7856279272138238</v>
          </cell>
          <cell r="M140">
            <v>1.0407859138596791</v>
          </cell>
          <cell r="N140">
            <v>1.2876973738415387</v>
          </cell>
          <cell r="O140">
            <v>1.3474832799554406</v>
          </cell>
          <cell r="P140">
            <v>0.79013862326023343</v>
          </cell>
          <cell r="Q140">
            <v>0.78430005422440274</v>
          </cell>
          <cell r="R140">
            <v>0.6750932193063619</v>
          </cell>
          <cell r="S140">
            <v>0.61528628863352708</v>
          </cell>
          <cell r="T140">
            <v>0.48404048338588268</v>
          </cell>
          <cell r="U140">
            <v>0.72247055636789526</v>
          </cell>
          <cell r="V140">
            <v>0.68781466854817097</v>
          </cell>
        </row>
        <row r="141">
          <cell r="A141">
            <v>2020</v>
          </cell>
          <cell r="B141">
            <v>0.10790963721703406</v>
          </cell>
          <cell r="C141">
            <v>2.131590989394283E-2</v>
          </cell>
          <cell r="D141">
            <v>-3.0702190576192834E-2</v>
          </cell>
          <cell r="E141">
            <v>-0.58742391695059837</v>
          </cell>
          <cell r="F141">
            <v>-0.81623190604071283</v>
          </cell>
          <cell r="G141">
            <v>1.2615798600262451</v>
          </cell>
          <cell r="H141">
            <v>0.11970174202204475</v>
          </cell>
          <cell r="I141">
            <v>-0.22715315027816985</v>
          </cell>
          <cell r="J141">
            <v>0.34218031511382208</v>
          </cell>
          <cell r="K141">
            <v>0.29337146157621419</v>
          </cell>
          <cell r="L141">
            <v>0.16773546270687234</v>
          </cell>
          <cell r="M141">
            <v>0.19276773182835427</v>
          </cell>
          <cell r="N141">
            <v>0.6848632110375803</v>
          </cell>
          <cell r="O141">
            <v>0.95551951070468988</v>
          </cell>
          <cell r="P141">
            <v>0.35545181105172219</v>
          </cell>
          <cell r="Q141">
            <v>0.34359097625886648</v>
          </cell>
          <cell r="R141">
            <v>0.32771121395759906</v>
          </cell>
          <cell r="S141">
            <v>9.7385401546318917E-2</v>
          </cell>
          <cell r="T141">
            <v>-2.6781707370020058E-2</v>
          </cell>
          <cell r="U141">
            <v>0.62979487706802217</v>
          </cell>
          <cell r="V141">
            <v>0.26114935774363346</v>
          </cell>
        </row>
        <row r="142">
          <cell r="A142">
            <v>2021</v>
          </cell>
          <cell r="B142">
            <v>-0.12501487981981541</v>
          </cell>
          <cell r="C142">
            <v>-0.10591015946074833</v>
          </cell>
          <cell r="D142">
            <v>-0.24424408116813368</v>
          </cell>
          <cell r="E142">
            <v>-0.76331503239930498</v>
          </cell>
          <cell r="F142">
            <v>-1.1920857514504206</v>
          </cell>
          <cell r="G142">
            <v>0.64900112138212762</v>
          </cell>
          <cell r="H142">
            <v>-0.19377438546138137</v>
          </cell>
          <cell r="I142">
            <v>-0.45359422723927878</v>
          </cell>
          <cell r="J142">
            <v>3.5719108667265687E-2</v>
          </cell>
          <cell r="K142">
            <v>2.8470413561763053E-3</v>
          </cell>
          <cell r="L142">
            <v>-0.17403000342741848</v>
          </cell>
          <cell r="M142">
            <v>-0.1996292196012206</v>
          </cell>
          <cell r="N142">
            <v>-0.59578724794201321</v>
          </cell>
          <cell r="O142">
            <v>-9.53017453980749E-2</v>
          </cell>
          <cell r="P142">
            <v>4.2688568129605642E-2</v>
          </cell>
          <cell r="Q142">
            <v>0.15885111217185965</v>
          </cell>
          <cell r="R142">
            <v>0.2015809861933775</v>
          </cell>
          <cell r="S142">
            <v>-5.0464077994874401E-2</v>
          </cell>
          <cell r="T142">
            <v>-0.6459348475085136</v>
          </cell>
          <cell r="U142">
            <v>0.40931989924433765</v>
          </cell>
          <cell r="V142">
            <v>-3.3589159713969252E-2</v>
          </cell>
        </row>
        <row r="143">
          <cell r="A143">
            <v>2022</v>
          </cell>
          <cell r="B143">
            <v>0.44954226359156735</v>
          </cell>
          <cell r="C143">
            <v>-7.7007100209414148E-3</v>
          </cell>
          <cell r="D143">
            <v>0.38639815959197676</v>
          </cell>
          <cell r="E143">
            <v>-0.29776361308599064</v>
          </cell>
          <cell r="F143">
            <v>-7.954153472950054E-2</v>
          </cell>
          <cell r="G143">
            <v>1.8594894439234508</v>
          </cell>
          <cell r="H143">
            <v>0.55792413766484117</v>
          </cell>
          <cell r="I143">
            <v>0.15221923352058297</v>
          </cell>
          <cell r="J143">
            <v>0.94993507814781708</v>
          </cell>
          <cell r="K143">
            <v>0.90086773330151004</v>
          </cell>
          <cell r="L143">
            <v>0.72238623095321941</v>
          </cell>
          <cell r="M143">
            <v>1.0028885082451922</v>
          </cell>
          <cell r="N143">
            <v>1.044119340284368</v>
          </cell>
          <cell r="O143">
            <v>1.1586579518851465</v>
          </cell>
          <cell r="P143">
            <v>1.0257143835173252</v>
          </cell>
          <cell r="Q143">
            <v>0.92777695296778973</v>
          </cell>
          <cell r="R143">
            <v>0.95620294671195438</v>
          </cell>
          <cell r="S143">
            <v>0.62082528529028025</v>
          </cell>
          <cell r="T143">
            <v>-3.3020621719870746E-2</v>
          </cell>
          <cell r="U143">
            <v>0.9247061216844088</v>
          </cell>
          <cell r="V143">
            <v>0.83741819354948177</v>
          </cell>
        </row>
        <row r="144">
          <cell r="A144">
            <v>2023</v>
          </cell>
          <cell r="B144">
            <v>0.85276599138346398</v>
          </cell>
          <cell r="C144">
            <v>0.54221232057751934</v>
          </cell>
          <cell r="D144">
            <v>0.78212172548069248</v>
          </cell>
          <cell r="E144">
            <v>0.21456933898787156</v>
          </cell>
          <cell r="F144">
            <v>0.50973802639661869</v>
          </cell>
          <cell r="G144">
            <v>1.7016551038269085</v>
          </cell>
          <cell r="H144">
            <v>0.88248958495422869</v>
          </cell>
          <cell r="I144">
            <v>0.62279859923330605</v>
          </cell>
          <cell r="J144">
            <v>1.1797709426692364</v>
          </cell>
          <cell r="K144">
            <v>1.1513495990406426</v>
          </cell>
          <cell r="L144">
            <v>1.1757577777777044</v>
          </cell>
          <cell r="M144">
            <v>1.2191289196093322</v>
          </cell>
          <cell r="N144">
            <v>1.3367127560594838</v>
          </cell>
          <cell r="O144">
            <v>2.1179136091894009</v>
          </cell>
          <cell r="P144">
            <v>1.3879841929544767</v>
          </cell>
          <cell r="Q144">
            <v>1.1018947470163596</v>
          </cell>
          <cell r="R144">
            <v>0.98063313502298399</v>
          </cell>
          <cell r="S144">
            <v>0.89706168729600222</v>
          </cell>
          <cell r="T144">
            <v>0.65287006778524415</v>
          </cell>
          <cell r="U144">
            <v>1.2439678193538555</v>
          </cell>
          <cell r="V144">
            <v>1.1017444706449453</v>
          </cell>
        </row>
        <row r="176">
          <cell r="A176">
            <v>2020</v>
          </cell>
          <cell r="X176">
            <v>80.400000000000006</v>
          </cell>
          <cell r="Y176">
            <v>79.099999999999994</v>
          </cell>
          <cell r="Z176">
            <v>81.2</v>
          </cell>
          <cell r="AA176">
            <v>79.8</v>
          </cell>
          <cell r="AB176">
            <v>80.400000000000006</v>
          </cell>
          <cell r="AC176">
            <v>78.3</v>
          </cell>
          <cell r="AD176">
            <v>79.900000000000006</v>
          </cell>
          <cell r="AE176">
            <v>80.382696060938244</v>
          </cell>
          <cell r="AF176">
            <v>78.300020826615494</v>
          </cell>
          <cell r="AG176">
            <v>78.3</v>
          </cell>
          <cell r="AH176">
            <v>80.2</v>
          </cell>
          <cell r="AI176">
            <v>81</v>
          </cell>
          <cell r="AJ176">
            <v>75.2</v>
          </cell>
          <cell r="AK176">
            <v>79.400000000000006</v>
          </cell>
          <cell r="AL176">
            <v>77.3</v>
          </cell>
          <cell r="AM176">
            <v>77.099999999999994</v>
          </cell>
          <cell r="AN176">
            <v>76</v>
          </cell>
          <cell r="AO176">
            <v>78</v>
          </cell>
          <cell r="AP176">
            <v>75.900000000000006</v>
          </cell>
          <cell r="AQ176">
            <v>78.7</v>
          </cell>
          <cell r="AR176">
            <v>78.599999999999994</v>
          </cell>
        </row>
        <row r="177">
          <cell r="A177">
            <v>2021</v>
          </cell>
          <cell r="X177">
            <v>80.400000000000006</v>
          </cell>
          <cell r="Y177">
            <v>79.3</v>
          </cell>
          <cell r="Z177">
            <v>80.8</v>
          </cell>
          <cell r="AA177">
            <v>79</v>
          </cell>
          <cell r="AB177">
            <v>80.5</v>
          </cell>
          <cell r="AC177">
            <v>77.7</v>
          </cell>
          <cell r="AD177">
            <v>79.599999999999994</v>
          </cell>
          <cell r="AE177">
            <v>80.159051396283587</v>
          </cell>
          <cell r="AF177">
            <v>78.172842516288554</v>
          </cell>
          <cell r="AG177">
            <v>78.2</v>
          </cell>
          <cell r="AH177">
            <v>80.3</v>
          </cell>
          <cell r="AI177">
            <v>81.3</v>
          </cell>
          <cell r="AJ177">
            <v>74.599999999999994</v>
          </cell>
          <cell r="AK177">
            <v>79</v>
          </cell>
          <cell r="AL177">
            <v>76.5</v>
          </cell>
          <cell r="AM177">
            <v>77.900000000000006</v>
          </cell>
          <cell r="AN177">
            <v>75.400000000000006</v>
          </cell>
          <cell r="AO177">
            <v>78.5</v>
          </cell>
          <cell r="AP177">
            <v>76.2</v>
          </cell>
          <cell r="AQ177">
            <v>79.2</v>
          </cell>
          <cell r="AR177">
            <v>78.5</v>
          </cell>
        </row>
        <row r="178">
          <cell r="A178">
            <v>2022</v>
          </cell>
          <cell r="X178">
            <v>80.3</v>
          </cell>
          <cell r="Y178">
            <v>78.8</v>
          </cell>
          <cell r="Z178">
            <v>81.5</v>
          </cell>
          <cell r="AA178">
            <v>79.5</v>
          </cell>
          <cell r="AB178">
            <v>80.2</v>
          </cell>
          <cell r="AC178">
            <v>78.8</v>
          </cell>
          <cell r="AD178">
            <v>80</v>
          </cell>
          <cell r="AE178">
            <v>80.336528130154207</v>
          </cell>
          <cell r="AF178">
            <v>79.184245638724931</v>
          </cell>
          <cell r="AG178">
            <v>79.2</v>
          </cell>
          <cell r="AH178">
            <v>81.099999999999994</v>
          </cell>
          <cell r="AI178">
            <v>81.900000000000006</v>
          </cell>
          <cell r="AJ178">
            <v>74.099999999999994</v>
          </cell>
          <cell r="AK178">
            <v>78.5</v>
          </cell>
          <cell r="AL178">
            <v>77.5</v>
          </cell>
          <cell r="AM178">
            <v>79.2</v>
          </cell>
          <cell r="AN178">
            <v>76.8</v>
          </cell>
          <cell r="AO178">
            <v>79.3</v>
          </cell>
          <cell r="AP178">
            <v>77.2</v>
          </cell>
          <cell r="AQ178">
            <v>79</v>
          </cell>
          <cell r="AR178">
            <v>79.3</v>
          </cell>
        </row>
        <row r="179">
          <cell r="A179">
            <v>2023</v>
          </cell>
          <cell r="X179">
            <v>79.599999999999994</v>
          </cell>
          <cell r="Y179">
            <v>79.8</v>
          </cell>
          <cell r="Z179">
            <v>81.7</v>
          </cell>
          <cell r="AA179">
            <v>78.8</v>
          </cell>
          <cell r="AB179">
            <v>80.400000000000006</v>
          </cell>
          <cell r="AC179">
            <v>77.900000000000006</v>
          </cell>
          <cell r="AD179">
            <v>79.7</v>
          </cell>
          <cell r="AE179">
            <v>80.300865305326283</v>
          </cell>
          <cell r="AF179">
            <v>79.607895047873797</v>
          </cell>
          <cell r="AG179">
            <v>79.7</v>
          </cell>
          <cell r="AH179">
            <v>81.7</v>
          </cell>
          <cell r="AI179">
            <v>82.3</v>
          </cell>
          <cell r="AJ179">
            <v>75.099999999999994</v>
          </cell>
          <cell r="AK179">
            <v>78.599999999999994</v>
          </cell>
          <cell r="AL179">
            <v>78.400000000000006</v>
          </cell>
          <cell r="AM179">
            <v>79.400000000000006</v>
          </cell>
          <cell r="AN179">
            <v>77.5</v>
          </cell>
          <cell r="AO179">
            <v>80</v>
          </cell>
          <cell r="AP179">
            <v>77.5</v>
          </cell>
          <cell r="AQ179">
            <v>79</v>
          </cell>
          <cell r="AR179">
            <v>79.7</v>
          </cell>
        </row>
      </sheetData>
      <sheetData sheetId="43" refreshError="1"/>
      <sheetData sheetId="44" refreshError="1"/>
      <sheetData sheetId="45">
        <row r="98">
          <cell r="A98">
            <v>2019</v>
          </cell>
          <cell r="B98">
            <v>0.60710058935331856</v>
          </cell>
          <cell r="C98">
            <v>0.58759337597960914</v>
          </cell>
          <cell r="D98">
            <v>0.58003656190632125</v>
          </cell>
          <cell r="E98">
            <v>0.56945007420720672</v>
          </cell>
          <cell r="F98">
            <v>0.58007646834731996</v>
          </cell>
          <cell r="G98">
            <v>0.54647012292577801</v>
          </cell>
          <cell r="H98">
            <v>0.57558256437282251</v>
          </cell>
          <cell r="I98">
            <v>0.58483419787815405</v>
          </cell>
          <cell r="J98">
            <v>0.54548335013658533</v>
          </cell>
          <cell r="K98">
            <v>0.54543760895737703</v>
          </cell>
          <cell r="L98">
            <v>0.55425927421863519</v>
          </cell>
          <cell r="M98">
            <v>0.56494260546781727</v>
          </cell>
          <cell r="N98">
            <v>0.49867506398220562</v>
          </cell>
          <cell r="O98">
            <v>0.54156589846967007</v>
          </cell>
          <cell r="P98">
            <v>0.53666454744661218</v>
          </cell>
          <cell r="Q98">
            <v>0.54180830897657328</v>
          </cell>
          <cell r="R98">
            <v>0.52716909844798387</v>
          </cell>
          <cell r="S98">
            <v>0.54831316184593282</v>
          </cell>
          <cell r="T98">
            <v>0.51382088104942492</v>
          </cell>
          <cell r="U98">
            <v>0.53993764249189258</v>
          </cell>
          <cell r="V98">
            <v>0.55029781962678703</v>
          </cell>
        </row>
        <row r="99">
          <cell r="A99">
            <v>2020</v>
          </cell>
          <cell r="B99">
            <v>0.60387537578367556</v>
          </cell>
          <cell r="C99">
            <v>0.58371309381473158</v>
          </cell>
          <cell r="D99">
            <v>0.57693371283583705</v>
          </cell>
          <cell r="E99">
            <v>0.56422103573673987</v>
          </cell>
          <cell r="F99">
            <v>0.57460501986600687</v>
          </cell>
          <cell r="G99">
            <v>0.54517612046383646</v>
          </cell>
          <cell r="H99">
            <v>0.5722702045194652</v>
          </cell>
          <cell r="I99">
            <v>0.58089041886692327</v>
          </cell>
          <cell r="J99">
            <v>0.54277345377441055</v>
          </cell>
          <cell r="K99">
            <v>0.54266196320769988</v>
          </cell>
          <cell r="L99">
            <v>0.55105779397944832</v>
          </cell>
          <cell r="M99">
            <v>0.56271632167936192</v>
          </cell>
          <cell r="N99">
            <v>0.49462814304532687</v>
          </cell>
          <cell r="O99">
            <v>0.54031154192281106</v>
          </cell>
          <cell r="P99">
            <v>0.53480108401564896</v>
          </cell>
          <cell r="Q99">
            <v>0.53887205361688895</v>
          </cell>
          <cell r="R99">
            <v>0.52365276689240936</v>
          </cell>
          <cell r="S99">
            <v>0.54455538981291962</v>
          </cell>
          <cell r="T99">
            <v>0.50968374703385189</v>
          </cell>
          <cell r="U99">
            <v>0.53775899893377299</v>
          </cell>
          <cell r="V99">
            <v>0.54743630572501556</v>
          </cell>
        </row>
        <row r="100">
          <cell r="A100">
            <v>2021</v>
          </cell>
          <cell r="B100">
            <v>0.60166018124526799</v>
          </cell>
          <cell r="C100">
            <v>0.57853446400006514</v>
          </cell>
          <cell r="D100">
            <v>0.5740500516790964</v>
          </cell>
          <cell r="E100">
            <v>0.56037139198294506</v>
          </cell>
          <cell r="F100">
            <v>0.56967801222720738</v>
          </cell>
          <cell r="G100">
            <v>0.54390153889524573</v>
          </cell>
          <cell r="H100">
            <v>0.56928955454969477</v>
          </cell>
          <cell r="I100">
            <v>0.57738837272807753</v>
          </cell>
          <cell r="J100">
            <v>0.54023130479644021</v>
          </cell>
          <cell r="K100">
            <v>0.54006038184757199</v>
          </cell>
          <cell r="L100">
            <v>0.5479792853985691</v>
          </cell>
          <cell r="M100">
            <v>0.56032664594346071</v>
          </cell>
          <cell r="N100">
            <v>0.49102559892548447</v>
          </cell>
          <cell r="O100">
            <v>0.5392507852801004</v>
          </cell>
          <cell r="P100">
            <v>0.53259005089514211</v>
          </cell>
          <cell r="Q100">
            <v>0.53606443912612323</v>
          </cell>
          <cell r="R100">
            <v>0.52063323517800253</v>
          </cell>
          <cell r="S100">
            <v>0.5422235841207762</v>
          </cell>
          <cell r="T100">
            <v>0.50559526949641864</v>
          </cell>
          <cell r="U100">
            <v>0.53538562110094112</v>
          </cell>
          <cell r="V100">
            <v>0.54477988718139114</v>
          </cell>
        </row>
        <row r="164">
          <cell r="A164">
            <v>2019</v>
          </cell>
          <cell r="B164">
            <v>98.104685154438656</v>
          </cell>
          <cell r="C164">
            <v>99.939102413544433</v>
          </cell>
          <cell r="D164">
            <v>83.081412993688105</v>
          </cell>
          <cell r="E164">
            <v>91.397743972906639</v>
          </cell>
          <cell r="F164">
            <v>88.356776596683929</v>
          </cell>
          <cell r="G164">
            <v>83.260635533768664</v>
          </cell>
          <cell r="H164">
            <v>88.53579605363845</v>
          </cell>
          <cell r="I164">
            <v>90.355028005051935</v>
          </cell>
          <cell r="J164">
            <v>99.11720530872168</v>
          </cell>
          <cell r="K164">
            <v>100</v>
          </cell>
          <cell r="L164">
            <v>107.03442887348204</v>
          </cell>
          <cell r="M164">
            <v>114.83806419417357</v>
          </cell>
          <cell r="N164">
            <v>82.566589046487266</v>
          </cell>
          <cell r="O164">
            <v>84.949317698214244</v>
          </cell>
          <cell r="P164">
            <v>97.036401941830235</v>
          </cell>
          <cell r="Q164">
            <v>102.29368669264822</v>
          </cell>
          <cell r="R164">
            <v>83.684682253996243</v>
          </cell>
          <cell r="S164">
            <v>111.35365587040631</v>
          </cell>
          <cell r="T164">
            <v>101.05954174092855</v>
          </cell>
          <cell r="U164">
            <v>101.69655746751998</v>
          </cell>
          <cell r="V164">
            <v>97.955005813988052</v>
          </cell>
        </row>
        <row r="165">
          <cell r="A165">
            <v>2020</v>
          </cell>
          <cell r="B165">
            <v>98.70092205157016</v>
          </cell>
          <cell r="C165">
            <v>100.14021892211538</v>
          </cell>
          <cell r="D165">
            <v>82.976054115327344</v>
          </cell>
          <cell r="E165">
            <v>91.169738724798776</v>
          </cell>
          <cell r="F165">
            <v>88.723528128330202</v>
          </cell>
          <cell r="G165">
            <v>82.970466351525758</v>
          </cell>
          <cell r="H165">
            <v>88.549595622305716</v>
          </cell>
          <cell r="I165">
            <v>90.485416066110673</v>
          </cell>
          <cell r="J165">
            <v>99.098034452720256</v>
          </cell>
          <cell r="K165">
            <v>100</v>
          </cell>
          <cell r="L165">
            <v>107.50993881171706</v>
          </cell>
          <cell r="M165">
            <v>115.42327550279012</v>
          </cell>
          <cell r="N165">
            <v>82.10162875503957</v>
          </cell>
          <cell r="O165">
            <v>83.644772577347609</v>
          </cell>
          <cell r="P165">
            <v>96.902555520156426</v>
          </cell>
          <cell r="Q165">
            <v>102.35112338726935</v>
          </cell>
          <cell r="R165">
            <v>83.175407305465782</v>
          </cell>
          <cell r="S165">
            <v>111.60777914122599</v>
          </cell>
          <cell r="T165">
            <v>100.62449767583637</v>
          </cell>
          <cell r="U165">
            <v>101.2790730832299</v>
          </cell>
          <cell r="V165">
            <v>97.957450112911133</v>
          </cell>
        </row>
        <row r="166">
          <cell r="A166">
            <v>2021</v>
          </cell>
          <cell r="B166">
            <v>99.508622634616202</v>
          </cell>
          <cell r="C166">
            <v>100.19414754809127</v>
          </cell>
          <cell r="D166">
            <v>82.917861874459717</v>
          </cell>
          <cell r="E166">
            <v>91.149571609075906</v>
          </cell>
          <cell r="F166">
            <v>89.167839648801191</v>
          </cell>
          <cell r="G166">
            <v>82.647583095324478</v>
          </cell>
          <cell r="H166">
            <v>88.619269651123204</v>
          </cell>
          <cell r="I166">
            <v>90.710083187831771</v>
          </cell>
          <cell r="J166">
            <v>99.074386837415588</v>
          </cell>
          <cell r="K166">
            <v>100</v>
          </cell>
          <cell r="L166">
            <v>108.13057646406709</v>
          </cell>
          <cell r="M166">
            <v>116.53613287856818</v>
          </cell>
          <cell r="N166">
            <v>81.893625868794132</v>
          </cell>
          <cell r="O166">
            <v>82.114429391933868</v>
          </cell>
          <cell r="P166">
            <v>96.868728879341376</v>
          </cell>
          <cell r="Q166">
            <v>102.49286648239972</v>
          </cell>
          <cell r="R166">
            <v>82.491275600690031</v>
          </cell>
          <cell r="S166">
            <v>109.71459366202738</v>
          </cell>
          <cell r="T166">
            <v>100.58821219480119</v>
          </cell>
          <cell r="U166">
            <v>101.37388308518966</v>
          </cell>
          <cell r="V166">
            <v>97.968538740104535</v>
          </cell>
        </row>
      </sheetData>
      <sheetData sheetId="46">
        <row r="65">
          <cell r="A65">
            <v>2019</v>
          </cell>
          <cell r="B65">
            <v>86.74855326515096</v>
          </cell>
          <cell r="C65">
            <v>78.946073063940531</v>
          </cell>
          <cell r="D65">
            <v>96.275198043906386</v>
          </cell>
          <cell r="E65">
            <v>88.42419543396764</v>
          </cell>
          <cell r="F65">
            <v>87.639536418910623</v>
          </cell>
          <cell r="G65">
            <v>115.25851140797694</v>
          </cell>
          <cell r="H65">
            <v>95.409484644949885</v>
          </cell>
          <cell r="I65">
            <v>89.101321967916306</v>
          </cell>
          <cell r="J65">
            <v>100.67573432545333</v>
          </cell>
          <cell r="K65">
            <v>100</v>
          </cell>
          <cell r="L65">
            <v>98.368600636766885</v>
          </cell>
          <cell r="M65">
            <v>91.359765651477204</v>
          </cell>
          <cell r="N65">
            <v>114.93432162969066</v>
          </cell>
          <cell r="O65">
            <v>146.7975393464223</v>
          </cell>
          <cell r="P65">
            <v>110.11378854025573</v>
          </cell>
          <cell r="Q65">
            <v>91.550458171772647</v>
          </cell>
          <cell r="R65">
            <v>112.73477481117777</v>
          </cell>
          <cell r="S65">
            <v>82.114826457150116</v>
          </cell>
          <cell r="T65">
            <v>85.105842324164939</v>
          </cell>
          <cell r="U65">
            <v>85.169315134906199</v>
          </cell>
          <cell r="V65">
            <v>99.259266194857844</v>
          </cell>
        </row>
        <row r="66">
          <cell r="A66">
            <v>2020</v>
          </cell>
          <cell r="B66">
            <v>87.316244311740149</v>
          </cell>
          <cell r="C66">
            <v>79.270958047591179</v>
          </cell>
          <cell r="D66">
            <v>96.562412195758995</v>
          </cell>
          <cell r="E66">
            <v>89.886914141312175</v>
          </cell>
          <cell r="F66">
            <v>88.9575191125369</v>
          </cell>
          <cell r="G66">
            <v>117.77921339238733</v>
          </cell>
          <cell r="H66">
            <v>96.56472064672613</v>
          </cell>
          <cell r="I66">
            <v>89.81592888400229</v>
          </cell>
          <cell r="J66">
            <v>100.78844519432299</v>
          </cell>
          <cell r="K66">
            <v>100</v>
          </cell>
          <cell r="L66">
            <v>97.159165941534141</v>
          </cell>
          <cell r="M66">
            <v>90.905052498574463</v>
          </cell>
          <cell r="N66">
            <v>115.44206436950716</v>
          </cell>
          <cell r="O66">
            <v>145.71001351502142</v>
          </cell>
          <cell r="P66">
            <v>109.84541160940695</v>
          </cell>
          <cell r="Q66">
            <v>91.488518656400146</v>
          </cell>
          <cell r="R66">
            <v>114.1944690469342</v>
          </cell>
          <cell r="S66">
            <v>82.876569364849388</v>
          </cell>
          <cell r="T66">
            <v>84.772557931101204</v>
          </cell>
          <cell r="U66">
            <v>87.137178741499739</v>
          </cell>
          <cell r="V66">
            <v>99.445900971821828</v>
          </cell>
        </row>
        <row r="67">
          <cell r="A67">
            <v>2021</v>
          </cell>
          <cell r="B67">
            <v>86.171620870086372</v>
          </cell>
          <cell r="C67">
            <v>78.790757164259844</v>
          </cell>
          <cell r="D67">
            <v>95.582574757263259</v>
          </cell>
          <cell r="E67">
            <v>88.894996725627593</v>
          </cell>
          <cell r="F67">
            <v>87.501220432348461</v>
          </cell>
          <cell r="G67">
            <v>118.46152137374482</v>
          </cell>
          <cell r="H67">
            <v>95.958060204610319</v>
          </cell>
          <cell r="I67">
            <v>88.778705186058772</v>
          </cell>
          <cell r="J67">
            <v>100.82230156767405</v>
          </cell>
          <cell r="K67">
            <v>100</v>
          </cell>
          <cell r="L67">
            <v>97.545922747221994</v>
          </cell>
          <cell r="M67">
            <v>89.904200499306626</v>
          </cell>
          <cell r="N67">
            <v>119.24046746566938</v>
          </cell>
          <cell r="O67">
            <v>154.31021960563447</v>
          </cell>
          <cell r="P67">
            <v>109.72869164976633</v>
          </cell>
          <cell r="Q67">
            <v>89.633591733802461</v>
          </cell>
          <cell r="R67">
            <v>113.30155303809597</v>
          </cell>
          <cell r="S67">
            <v>89.744291163512486</v>
          </cell>
          <cell r="T67">
            <v>83.635333807291232</v>
          </cell>
          <cell r="U67">
            <v>86.025006140242553</v>
          </cell>
          <cell r="V67">
            <v>99.347710988891208</v>
          </cell>
        </row>
        <row r="98">
          <cell r="B98">
            <v>69.007376151940846</v>
          </cell>
          <cell r="C98">
            <v>68.152981657870185</v>
          </cell>
          <cell r="D98">
            <v>74.912328882275375</v>
          </cell>
          <cell r="E98">
            <v>72.702757986996403</v>
          </cell>
          <cell r="F98">
            <v>73.364835293035782</v>
          </cell>
          <cell r="G98">
            <v>98.384376755770148</v>
          </cell>
          <cell r="H98">
            <v>78.54020085115107</v>
          </cell>
          <cell r="I98">
            <v>72.227412459151836</v>
          </cell>
          <cell r="J98">
            <v>99.824433387797015</v>
          </cell>
          <cell r="K98">
            <v>99.899902600324666</v>
          </cell>
          <cell r="L98">
            <v>102.32689951104422</v>
          </cell>
          <cell r="M98">
            <v>102.5121769717455</v>
          </cell>
          <cell r="N98">
            <v>101.86868484009948</v>
          </cell>
          <cell r="O98">
            <v>93.648169866084018</v>
          </cell>
          <cell r="P98">
            <v>100.19294741380232</v>
          </cell>
          <cell r="Q98">
            <v>97.378012601402915</v>
          </cell>
          <cell r="R98">
            <v>101.21894476003668</v>
          </cell>
          <cell r="S98">
            <v>94.379269852086665</v>
          </cell>
          <cell r="T98">
            <v>100.11098868561234</v>
          </cell>
          <cell r="U98">
            <v>97.367488676519372</v>
          </cell>
          <cell r="V98">
            <v>96.400917294201051</v>
          </cell>
        </row>
        <row r="100">
          <cell r="B100">
            <v>65.809130123501632</v>
          </cell>
          <cell r="C100">
            <v>65.243079926272884</v>
          </cell>
          <cell r="D100">
            <v>72.569380692346627</v>
          </cell>
          <cell r="E100">
            <v>70.596940971796911</v>
          </cell>
          <cell r="F100">
            <v>71.764506589162693</v>
          </cell>
          <cell r="G100">
            <v>98.785671447921871</v>
          </cell>
          <cell r="H100">
            <v>76.765968241661568</v>
          </cell>
          <cell r="I100">
            <v>69.77779015039664</v>
          </cell>
          <cell r="J100">
            <v>97.414662528039571</v>
          </cell>
          <cell r="K100">
            <v>97.334011128055764</v>
          </cell>
          <cell r="L100">
            <v>99.744388592059138</v>
          </cell>
          <cell r="M100">
            <v>99.173288151715823</v>
          </cell>
          <cell r="N100">
            <v>101.82399467877548</v>
          </cell>
          <cell r="O100">
            <v>89.117339501943164</v>
          </cell>
          <cell r="P100">
            <v>97.634813490157015</v>
          </cell>
          <cell r="Q100">
            <v>92.686714609679939</v>
          </cell>
          <cell r="R100">
            <v>99.137134114558577</v>
          </cell>
          <cell r="S100">
            <v>101.31773900813425</v>
          </cell>
          <cell r="T100">
            <v>96.018957415963811</v>
          </cell>
          <cell r="U100">
            <v>92.946407685155535</v>
          </cell>
          <cell r="V100">
            <v>93.980687447825488</v>
          </cell>
        </row>
        <row r="130">
          <cell r="A130">
            <v>2019</v>
          </cell>
          <cell r="B130">
            <v>-0.20700390716689299</v>
          </cell>
          <cell r="C130">
            <v>1.7861169748079675</v>
          </cell>
          <cell r="D130">
            <v>0.28621920315478633</v>
          </cell>
          <cell r="E130">
            <v>1.4966582851404127</v>
          </cell>
          <cell r="F130">
            <v>-0.67910447482488223</v>
          </cell>
          <cell r="G130">
            <v>1.2816323760544748</v>
          </cell>
          <cell r="H130">
            <v>0.66752101578858003</v>
          </cell>
          <cell r="I130">
            <v>0.39741594043556461</v>
          </cell>
          <cell r="J130">
            <v>-0.4017876140702441</v>
          </cell>
          <cell r="K130">
            <v>-0.49084228049508738</v>
          </cell>
          <cell r="L130">
            <v>-1.7478894375096274</v>
          </cell>
          <cell r="M130">
            <v>-0.22840306255045562</v>
          </cell>
          <cell r="N130">
            <v>-2.5459456167494778</v>
          </cell>
          <cell r="O130">
            <v>2.4134450277123278</v>
          </cell>
          <cell r="P130">
            <v>9.6034028776912805E-2</v>
          </cell>
          <cell r="Q130">
            <v>-0.30949923980563199</v>
          </cell>
          <cell r="R130">
            <v>-0.52057808281971063</v>
          </cell>
          <cell r="S130">
            <v>-0.32979664426224531</v>
          </cell>
          <cell r="T130">
            <v>-1.5566760074536035</v>
          </cell>
          <cell r="U130">
            <v>0.92958065641268206</v>
          </cell>
          <cell r="V130">
            <v>-0.3165374911721841</v>
          </cell>
        </row>
        <row r="131">
          <cell r="A131">
            <v>2020</v>
          </cell>
          <cell r="B131">
            <v>-4.8162889810881921</v>
          </cell>
          <cell r="C131">
            <v>-4.9858010002313762</v>
          </cell>
          <cell r="D131">
            <v>-5.0901048264708493</v>
          </cell>
          <cell r="E131">
            <v>-3.7085013513228091</v>
          </cell>
          <cell r="F131">
            <v>-4.041753461230229</v>
          </cell>
          <cell r="G131">
            <v>-3.5493978631217118</v>
          </cell>
          <cell r="H131">
            <v>-4.3027645933199494</v>
          </cell>
          <cell r="I131">
            <v>-4.6241436586347788</v>
          </cell>
          <cell r="J131">
            <v>-5.2512940071262193</v>
          </cell>
          <cell r="K131">
            <v>-5.3428888063821631</v>
          </cell>
          <cell r="L131">
            <v>-6.5055444918122163</v>
          </cell>
          <cell r="M131">
            <v>-5.7604213860149969</v>
          </cell>
          <cell r="N131">
            <v>-5.0339700540883001</v>
          </cell>
          <cell r="O131">
            <v>-5.6985182122060252</v>
          </cell>
          <cell r="P131">
            <v>-5.94106302875214</v>
          </cell>
          <cell r="Q131">
            <v>-5.3437933220416056</v>
          </cell>
          <cell r="R131">
            <v>-4.0709074050038083</v>
          </cell>
          <cell r="S131">
            <v>-4.4837837781752512</v>
          </cell>
          <cell r="T131">
            <v>-5.7221700787715974</v>
          </cell>
          <cell r="U131">
            <v>-3.2915103566639488</v>
          </cell>
          <cell r="V131">
            <v>-5.1758572671231349</v>
          </cell>
        </row>
        <row r="132">
          <cell r="A132">
            <v>2021</v>
          </cell>
          <cell r="B132">
            <v>0.19083649334079666</v>
          </cell>
          <cell r="C132">
            <v>0.75371822578269132</v>
          </cell>
          <cell r="D132">
            <v>2.0677695574087664</v>
          </cell>
          <cell r="E132">
            <v>0.84330042614308809</v>
          </cell>
          <cell r="F132">
            <v>1.9387849949056744</v>
          </cell>
          <cell r="G132">
            <v>4.1029110710799017</v>
          </cell>
          <cell r="H132">
            <v>2.1356442787873675</v>
          </cell>
          <cell r="I132">
            <v>1.2923633959352969</v>
          </cell>
          <cell r="J132">
            <v>2.9945368896841416</v>
          </cell>
          <cell r="K132">
            <v>2.9310279333665932</v>
          </cell>
          <cell r="L132">
            <v>4.2588188695388567</v>
          </cell>
          <cell r="M132">
            <v>2.656374162510545</v>
          </cell>
          <cell r="N132">
            <v>5.2546154603071926</v>
          </cell>
          <cell r="O132">
            <v>0.91236886541740603</v>
          </cell>
          <cell r="P132">
            <v>3.6018432295579714</v>
          </cell>
          <cell r="Q132">
            <v>0.5558833211710521</v>
          </cell>
          <cell r="R132">
            <v>2.0996417572136465</v>
          </cell>
          <cell r="S132">
            <v>12.391059788902467</v>
          </cell>
          <cell r="T132">
            <v>1.7338916975862162</v>
          </cell>
          <cell r="U132">
            <v>-1.2916164801522712</v>
          </cell>
          <cell r="V132">
            <v>2.8107496740547617</v>
          </cell>
        </row>
      </sheetData>
      <sheetData sheetId="47" refreshError="1"/>
      <sheetData sheetId="48" refreshError="1"/>
      <sheetData sheetId="49" refreshError="1"/>
      <sheetData sheetId="50" refreshError="1"/>
      <sheetData sheetId="51">
        <row r="99">
          <cell r="A99">
            <v>2019</v>
          </cell>
          <cell r="B99">
            <v>78.553026054026617</v>
          </cell>
          <cell r="C99">
            <v>83.967224626143178</v>
          </cell>
          <cell r="D99">
            <v>101.20225569563324</v>
          </cell>
          <cell r="E99">
            <v>85.785608546192989</v>
          </cell>
          <cell r="F99">
            <v>95.550415262272224</v>
          </cell>
          <cell r="G99">
            <v>124.30296465750794</v>
          </cell>
          <cell r="H99">
            <v>98.567318391787396</v>
          </cell>
          <cell r="I99">
            <v>90.521058843600883</v>
          </cell>
          <cell r="J99">
            <v>101.10911387722416</v>
          </cell>
          <cell r="K99">
            <v>100</v>
          </cell>
          <cell r="L99">
            <v>102.29390281255417</v>
          </cell>
          <cell r="M99">
            <v>97.428352647499096</v>
          </cell>
          <cell r="N99">
            <v>118.19673611500959</v>
          </cell>
          <cell r="O99">
            <v>106.61495789153257</v>
          </cell>
          <cell r="P99">
            <v>116.10409808760933</v>
          </cell>
          <cell r="Q99">
            <v>83.948276415826172</v>
          </cell>
          <cell r="R99">
            <v>109.74575150064399</v>
          </cell>
          <cell r="S99">
            <v>80.084142560312117</v>
          </cell>
          <cell r="T99">
            <v>103.58151971828131</v>
          </cell>
          <cell r="U99">
            <v>80.988623499121857</v>
          </cell>
          <cell r="V99">
            <v>99.776474914130972</v>
          </cell>
        </row>
        <row r="100">
          <cell r="A100">
            <v>2020</v>
          </cell>
          <cell r="B100">
            <v>78.313391029109226</v>
          </cell>
          <cell r="C100">
            <v>83.352049368878667</v>
          </cell>
          <cell r="D100">
            <v>102.59583732311326</v>
          </cell>
          <cell r="E100">
            <v>85.30258309683191</v>
          </cell>
          <cell r="F100">
            <v>98.428451317914096</v>
          </cell>
          <cell r="G100">
            <v>130.89579868540494</v>
          </cell>
          <cell r="H100">
            <v>100.62551353697309</v>
          </cell>
          <cell r="I100">
            <v>91.125821982629191</v>
          </cell>
          <cell r="J100">
            <v>101.39541031459704</v>
          </cell>
          <cell r="K100">
            <v>100</v>
          </cell>
          <cell r="L100">
            <v>100.41221218526049</v>
          </cell>
          <cell r="M100">
            <v>97.590852771825325</v>
          </cell>
          <cell r="N100">
            <v>114.86114715825919</v>
          </cell>
          <cell r="O100">
            <v>101.23433921010702</v>
          </cell>
          <cell r="P100">
            <v>117.67208428635465</v>
          </cell>
          <cell r="Q100">
            <v>84.366547571062284</v>
          </cell>
          <cell r="R100">
            <v>112.12305628353954</v>
          </cell>
          <cell r="S100">
            <v>78.819675271382906</v>
          </cell>
          <cell r="T100">
            <v>103.07809716774747</v>
          </cell>
          <cell r="U100">
            <v>80.793015014333207</v>
          </cell>
          <cell r="V100">
            <v>100.10203022375465</v>
          </cell>
        </row>
        <row r="101">
          <cell r="A101">
            <v>2021</v>
          </cell>
          <cell r="B101">
            <v>75.871185625557032</v>
          </cell>
          <cell r="C101">
            <v>80.278395781738283</v>
          </cell>
          <cell r="D101">
            <v>102.20560445719913</v>
          </cell>
          <cell r="E101">
            <v>82.051396897109782</v>
          </cell>
          <cell r="F101">
            <v>97.195916498258654</v>
          </cell>
          <cell r="G101">
            <v>135.83902888696829</v>
          </cell>
          <cell r="H101">
            <v>100.30756922823885</v>
          </cell>
          <cell r="I101">
            <v>89.203781852239061</v>
          </cell>
          <cell r="J101">
            <v>101.61070434267583</v>
          </cell>
          <cell r="K101">
            <v>100</v>
          </cell>
          <cell r="L101">
            <v>100.77564988128702</v>
          </cell>
          <cell r="M101">
            <v>96.400916340651719</v>
          </cell>
          <cell r="N101">
            <v>116.92658479350048</v>
          </cell>
          <cell r="O101">
            <v>107.08732250545334</v>
          </cell>
          <cell r="P101">
            <v>118.63902820624608</v>
          </cell>
          <cell r="Q101">
            <v>82.266779426629014</v>
          </cell>
          <cell r="R101">
            <v>112.11341092882134</v>
          </cell>
          <cell r="S101">
            <v>82.912072995069892</v>
          </cell>
          <cell r="T101">
            <v>102.82996085078251</v>
          </cell>
          <cell r="U101">
            <v>78.229600891776684</v>
          </cell>
          <cell r="V101">
            <v>100.05720772281363</v>
          </cell>
        </row>
        <row r="128">
          <cell r="B128">
            <v>72.508197767057254</v>
          </cell>
          <cell r="C128">
            <v>93.420002119555051</v>
          </cell>
          <cell r="D128">
            <v>100.16616892095411</v>
          </cell>
          <cell r="E128">
            <v>85.18426086992082</v>
          </cell>
          <cell r="F128">
            <v>95.538876849956296</v>
          </cell>
          <cell r="G128">
            <v>125.75745829197027</v>
          </cell>
          <cell r="H128">
            <v>99.44935876792384</v>
          </cell>
          <cell r="I128">
            <v>90.111229569553103</v>
          </cell>
          <cell r="J128">
            <v>117.58033563384471</v>
          </cell>
          <cell r="K128">
            <v>117.16594339839281</v>
          </cell>
          <cell r="L128">
            <v>118.55230720755006</v>
          </cell>
          <cell r="M128">
            <v>106.05187832303224</v>
          </cell>
          <cell r="N128">
            <v>133.45526379070748</v>
          </cell>
          <cell r="O128">
            <v>128.56007625887605</v>
          </cell>
          <cell r="P128">
            <v>129.30890187524605</v>
          </cell>
          <cell r="Q128">
            <v>109.74963653335736</v>
          </cell>
          <cell r="R128">
            <v>124.48478050105551</v>
          </cell>
          <cell r="S128">
            <v>107.91462766070623</v>
          </cell>
          <cell r="T128">
            <v>123.54992778451117</v>
          </cell>
          <cell r="U128">
            <v>109.66416267248236</v>
          </cell>
          <cell r="V128">
            <v>114.85924661868157</v>
          </cell>
        </row>
        <row r="129">
          <cell r="A129">
            <v>2019</v>
          </cell>
          <cell r="B129">
            <v>74.547862530916191</v>
          </cell>
          <cell r="C129">
            <v>96.141407744289111</v>
          </cell>
          <cell r="D129">
            <v>104.64328173850559</v>
          </cell>
          <cell r="E129">
            <v>88.897411404862069</v>
          </cell>
          <cell r="F129">
            <v>98.569116607510736</v>
          </cell>
          <cell r="G129">
            <v>132.37070981574539</v>
          </cell>
          <cell r="H129">
            <v>103.67889996154132</v>
          </cell>
          <cell r="I129">
            <v>93.442908790709438</v>
          </cell>
          <cell r="J129">
            <v>119.1564089182952</v>
          </cell>
          <cell r="K129">
            <v>118.48178332222665</v>
          </cell>
          <cell r="L129">
            <v>117.51045867883805</v>
          </cell>
          <cell r="M129">
            <v>107.64901413238425</v>
          </cell>
          <cell r="N129">
            <v>130.38979240212277</v>
          </cell>
          <cell r="O129">
            <v>129.60164599405104</v>
          </cell>
          <cell r="P129">
            <v>133.29352845619408</v>
          </cell>
          <cell r="Q129">
            <v>113.34784215824772</v>
          </cell>
          <cell r="R129">
            <v>126.60268167803761</v>
          </cell>
          <cell r="S129">
            <v>105.08344598747729</v>
          </cell>
          <cell r="T129">
            <v>126.10316453781923</v>
          </cell>
          <cell r="U129">
            <v>110.66768812662555</v>
          </cell>
          <cell r="V129">
            <v>116.70332304297573</v>
          </cell>
        </row>
        <row r="130">
          <cell r="A130">
            <v>2020</v>
          </cell>
          <cell r="B130">
            <v>71.706304940326362</v>
          </cell>
          <cell r="C130">
            <v>92.080145883404214</v>
          </cell>
          <cell r="D130">
            <v>102.35284928033981</v>
          </cell>
          <cell r="E130">
            <v>85.287601113698699</v>
          </cell>
          <cell r="F130">
            <v>97.96658640927005</v>
          </cell>
          <cell r="G130">
            <v>134.48850205457538</v>
          </cell>
          <cell r="H130">
            <v>102.12088908457164</v>
          </cell>
          <cell r="I130">
            <v>90.758481447817559</v>
          </cell>
          <cell r="J130">
            <v>115.29074274062128</v>
          </cell>
          <cell r="K130">
            <v>114.31431556678892</v>
          </cell>
          <cell r="L130">
            <v>111.29158975605031</v>
          </cell>
          <cell r="M130">
            <v>104.0358089674742</v>
          </cell>
          <cell r="N130">
            <v>122.25321734752916</v>
          </cell>
          <cell r="O130">
            <v>118.73240590487126</v>
          </cell>
          <cell r="P130">
            <v>130.34188560130565</v>
          </cell>
          <cell r="Q130">
            <v>109.90584467929271</v>
          </cell>
          <cell r="R130">
            <v>124.79556559695754</v>
          </cell>
          <cell r="S130">
            <v>99.786423117334081</v>
          </cell>
          <cell r="T130">
            <v>121.07629912449597</v>
          </cell>
          <cell r="U130">
            <v>106.51718323089385</v>
          </cell>
          <cell r="V130">
            <v>112.96580200823878</v>
          </cell>
        </row>
        <row r="131">
          <cell r="A131">
            <v>2021</v>
          </cell>
          <cell r="B131">
            <v>71.212989941312244</v>
          </cell>
          <cell r="C131">
            <v>90.909535206655448</v>
          </cell>
          <cell r="D131">
            <v>104.52157452554773</v>
          </cell>
          <cell r="E131">
            <v>84.095107769125576</v>
          </cell>
          <cell r="F131">
            <v>99.166818090898417</v>
          </cell>
          <cell r="G131">
            <v>143.06883896369945</v>
          </cell>
          <cell r="H131">
            <v>104.35210622960278</v>
          </cell>
          <cell r="I131">
            <v>91.073088447642505</v>
          </cell>
          <cell r="J131">
            <v>118.43406546123987</v>
          </cell>
          <cell r="K131">
            <v>117.18220236958292</v>
          </cell>
          <cell r="L131">
            <v>114.49656408111018</v>
          </cell>
          <cell r="M131">
            <v>105.34548654032203</v>
          </cell>
          <cell r="N131">
            <v>127.57378723094178</v>
          </cell>
          <cell r="O131">
            <v>128.74800594047633</v>
          </cell>
          <cell r="P131">
            <v>134.70979328043734</v>
          </cell>
          <cell r="Q131">
            <v>109.85910144204701</v>
          </cell>
          <cell r="R131">
            <v>127.91539834821828</v>
          </cell>
          <cell r="S131">
            <v>107.60083051386296</v>
          </cell>
          <cell r="T131">
            <v>123.81505385035096</v>
          </cell>
          <cell r="U131">
            <v>105.72507653008938</v>
          </cell>
          <cell r="V131">
            <v>115.74800617747154</v>
          </cell>
        </row>
      </sheetData>
      <sheetData sheetId="52">
        <row r="31">
          <cell r="A31">
            <v>2019</v>
          </cell>
          <cell r="B31">
            <v>46.21</v>
          </cell>
          <cell r="C31">
            <v>39.79</v>
          </cell>
          <cell r="D31">
            <v>42.9</v>
          </cell>
          <cell r="E31">
            <v>47.17</v>
          </cell>
          <cell r="F31">
            <v>41.45</v>
          </cell>
          <cell r="G31">
            <v>62.09</v>
          </cell>
          <cell r="H31">
            <v>45.46</v>
          </cell>
          <cell r="I31">
            <v>43.48</v>
          </cell>
          <cell r="J31">
            <v>63.78</v>
          </cell>
          <cell r="K31">
            <v>63.81</v>
          </cell>
          <cell r="L31">
            <v>68.010000000000005</v>
          </cell>
          <cell r="M31">
            <v>67.09</v>
          </cell>
          <cell r="N31">
            <v>64.14</v>
          </cell>
          <cell r="O31">
            <v>88.08</v>
          </cell>
          <cell r="P31">
            <v>64.72</v>
          </cell>
          <cell r="Q31">
            <v>65.67</v>
          </cell>
          <cell r="R31">
            <v>55.84</v>
          </cell>
          <cell r="S31">
            <v>60.91</v>
          </cell>
          <cell r="T31">
            <v>52.61</v>
          </cell>
          <cell r="U31">
            <v>54.89</v>
          </cell>
          <cell r="V31">
            <v>61.2</v>
          </cell>
        </row>
        <row r="32">
          <cell r="A32">
            <v>2020</v>
          </cell>
          <cell r="B32">
            <v>45.51</v>
          </cell>
          <cell r="C32">
            <v>39.549999999999997</v>
          </cell>
          <cell r="D32">
            <v>43.81</v>
          </cell>
          <cell r="E32">
            <v>47.33</v>
          </cell>
          <cell r="F32">
            <v>42.94</v>
          </cell>
          <cell r="G32">
            <v>60.88</v>
          </cell>
          <cell r="H32">
            <v>45.89</v>
          </cell>
          <cell r="I32">
            <v>44.09</v>
          </cell>
          <cell r="J32">
            <v>63.91</v>
          </cell>
          <cell r="K32">
            <v>63.97</v>
          </cell>
          <cell r="L32">
            <v>69.67</v>
          </cell>
          <cell r="M32">
            <v>67.63</v>
          </cell>
          <cell r="N32">
            <v>63.01</v>
          </cell>
          <cell r="O32">
            <v>74.39</v>
          </cell>
          <cell r="P32">
            <v>65.58</v>
          </cell>
          <cell r="Q32">
            <v>64.099999999999994</v>
          </cell>
          <cell r="R32">
            <v>55.66</v>
          </cell>
          <cell r="S32">
            <v>60.89</v>
          </cell>
          <cell r="T32">
            <v>52.66</v>
          </cell>
          <cell r="U32">
            <v>58.22</v>
          </cell>
          <cell r="V32">
            <v>61.39</v>
          </cell>
        </row>
        <row r="33">
          <cell r="A33">
            <v>2021</v>
          </cell>
          <cell r="B33">
            <v>50.62</v>
          </cell>
          <cell r="C33">
            <v>43.61</v>
          </cell>
          <cell r="D33">
            <v>44.58</v>
          </cell>
          <cell r="E33">
            <v>49.92</v>
          </cell>
          <cell r="F33">
            <v>45.14</v>
          </cell>
          <cell r="G33">
            <v>61.09</v>
          </cell>
          <cell r="H33">
            <v>47.94</v>
          </cell>
          <cell r="I33">
            <v>46.38</v>
          </cell>
          <cell r="J33">
            <v>67.05</v>
          </cell>
          <cell r="K33">
            <v>67.16</v>
          </cell>
          <cell r="L33">
            <v>74.89</v>
          </cell>
          <cell r="M33">
            <v>69.709999999999994</v>
          </cell>
          <cell r="N33">
            <v>79</v>
          </cell>
          <cell r="O33">
            <v>87.69</v>
          </cell>
          <cell r="P33">
            <v>68.64</v>
          </cell>
          <cell r="Q33">
            <v>62.57</v>
          </cell>
          <cell r="R33">
            <v>58.2</v>
          </cell>
          <cell r="S33">
            <v>68.58</v>
          </cell>
          <cell r="T33">
            <v>57.62</v>
          </cell>
          <cell r="U33">
            <v>56.81</v>
          </cell>
          <cell r="V33">
            <v>64.42</v>
          </cell>
        </row>
        <row r="34">
          <cell r="A34">
            <v>2022</v>
          </cell>
          <cell r="B34">
            <v>59</v>
          </cell>
          <cell r="C34">
            <v>47.07</v>
          </cell>
          <cell r="D34">
            <v>48.14</v>
          </cell>
          <cell r="E34">
            <v>57.59</v>
          </cell>
          <cell r="F34">
            <v>48.34</v>
          </cell>
          <cell r="G34">
            <v>65.03</v>
          </cell>
          <cell r="H34">
            <v>52.71</v>
          </cell>
          <cell r="I34">
            <v>51.26</v>
          </cell>
          <cell r="J34">
            <v>70.91</v>
          </cell>
          <cell r="K34">
            <v>71.010000000000005</v>
          </cell>
          <cell r="L34">
            <v>79.739999999999995</v>
          </cell>
          <cell r="M34">
            <v>73.58</v>
          </cell>
          <cell r="N34">
            <v>85.42</v>
          </cell>
          <cell r="O34">
            <v>102.51</v>
          </cell>
          <cell r="P34">
            <v>70.31</v>
          </cell>
          <cell r="Q34">
            <v>64.650000000000006</v>
          </cell>
          <cell r="R34">
            <v>61.68</v>
          </cell>
          <cell r="S34">
            <v>70.540000000000006</v>
          </cell>
          <cell r="T34">
            <v>72.349999999999994</v>
          </cell>
          <cell r="U34">
            <v>58.8</v>
          </cell>
          <cell r="V34">
            <v>68.44</v>
          </cell>
        </row>
        <row r="35">
          <cell r="A35">
            <v>2023</v>
          </cell>
          <cell r="B35">
            <v>57.43</v>
          </cell>
          <cell r="C35">
            <v>50.03</v>
          </cell>
          <cell r="D35">
            <v>52.43</v>
          </cell>
          <cell r="E35">
            <v>57.2</v>
          </cell>
          <cell r="F35">
            <v>52.28</v>
          </cell>
          <cell r="G35">
            <v>72.05</v>
          </cell>
          <cell r="H35">
            <v>55.67</v>
          </cell>
          <cell r="I35">
            <v>53.74</v>
          </cell>
          <cell r="J35">
            <v>75.900000000000006</v>
          </cell>
          <cell r="K35">
            <v>75.97</v>
          </cell>
          <cell r="L35">
            <v>85.28</v>
          </cell>
          <cell r="M35">
            <v>81.319999999999993</v>
          </cell>
          <cell r="N35">
            <v>91.33</v>
          </cell>
          <cell r="O35">
            <v>99.41</v>
          </cell>
          <cell r="P35">
            <v>75.099999999999994</v>
          </cell>
          <cell r="Q35">
            <v>71.87</v>
          </cell>
          <cell r="R35">
            <v>64.099999999999994</v>
          </cell>
          <cell r="S35">
            <v>71.25</v>
          </cell>
          <cell r="T35">
            <v>68.38</v>
          </cell>
          <cell r="U35">
            <v>63.91</v>
          </cell>
          <cell r="V35">
            <v>73.12</v>
          </cell>
        </row>
        <row r="36">
          <cell r="A36">
            <v>2024</v>
          </cell>
          <cell r="B36">
            <v>57.26</v>
          </cell>
          <cell r="C36">
            <v>58.94</v>
          </cell>
          <cell r="D36">
            <v>52.79</v>
          </cell>
          <cell r="E36">
            <v>57.66</v>
          </cell>
          <cell r="F36">
            <v>53.76</v>
          </cell>
          <cell r="G36">
            <v>74.61</v>
          </cell>
          <cell r="H36">
            <v>57.15</v>
          </cell>
          <cell r="I36">
            <v>55</v>
          </cell>
          <cell r="J36">
            <v>76.67</v>
          </cell>
          <cell r="K36">
            <v>76.709999999999994</v>
          </cell>
          <cell r="L36">
            <v>87.38</v>
          </cell>
          <cell r="M36">
            <v>80.03</v>
          </cell>
          <cell r="N36">
            <v>91</v>
          </cell>
          <cell r="O36">
            <v>105.74</v>
          </cell>
          <cell r="P36">
            <v>74.760000000000005</v>
          </cell>
          <cell r="Q36">
            <v>75.400000000000006</v>
          </cell>
          <cell r="R36">
            <v>64.13</v>
          </cell>
          <cell r="S36">
            <v>70.64</v>
          </cell>
          <cell r="T36">
            <v>65.63</v>
          </cell>
          <cell r="U36">
            <v>68.67</v>
          </cell>
          <cell r="V36">
            <v>73.959999999999994</v>
          </cell>
        </row>
        <row r="68">
          <cell r="A68">
            <v>2019</v>
          </cell>
          <cell r="B68">
            <v>72.418116282714308</v>
          </cell>
          <cell r="C68">
            <v>62.356997335840767</v>
          </cell>
          <cell r="D68">
            <v>67.230841560883874</v>
          </cell>
          <cell r="E68">
            <v>73.922582667293526</v>
          </cell>
          <cell r="F68">
            <v>64.958470459175672</v>
          </cell>
          <cell r="G68">
            <v>97.304497727628899</v>
          </cell>
          <cell r="H68">
            <v>71.242751919761787</v>
          </cell>
          <cell r="I68">
            <v>68.13979000156715</v>
          </cell>
          <cell r="J68">
            <v>99.952985425481899</v>
          </cell>
          <cell r="K68">
            <v>100</v>
          </cell>
          <cell r="L68">
            <v>106.5820404325341</v>
          </cell>
          <cell r="M68">
            <v>105.14026014731232</v>
          </cell>
          <cell r="N68">
            <v>100.5171603196991</v>
          </cell>
          <cell r="O68">
            <v>138.03479078514337</v>
          </cell>
          <cell r="P68">
            <v>101.42610876038238</v>
          </cell>
          <cell r="Q68">
            <v>102.91490362012223</v>
          </cell>
          <cell r="R68">
            <v>87.509794703024596</v>
          </cell>
          <cell r="S68">
            <v>95.455257796583609</v>
          </cell>
          <cell r="T68">
            <v>82.447892179909104</v>
          </cell>
          <cell r="U68">
            <v>86.020999843284756</v>
          </cell>
          <cell r="V68">
            <v>95.909732016925247</v>
          </cell>
        </row>
        <row r="69">
          <cell r="A69">
            <v>2020</v>
          </cell>
          <cell r="B69">
            <v>71.142723151477256</v>
          </cell>
          <cell r="C69">
            <v>61.825855869939026</v>
          </cell>
          <cell r="D69">
            <v>68.485227450367375</v>
          </cell>
          <cell r="E69">
            <v>73.987806784430205</v>
          </cell>
          <cell r="F69">
            <v>67.125214944505231</v>
          </cell>
          <cell r="G69">
            <v>95.169610755041433</v>
          </cell>
          <cell r="H69">
            <v>71.736751602313589</v>
          </cell>
          <cell r="I69">
            <v>68.922932624667823</v>
          </cell>
          <cell r="J69">
            <v>99.906206034078465</v>
          </cell>
          <cell r="K69">
            <v>100</v>
          </cell>
          <cell r="L69">
            <v>108.91042676254494</v>
          </cell>
          <cell r="M69">
            <v>105.72143192121305</v>
          </cell>
          <cell r="N69">
            <v>98.499296545255589</v>
          </cell>
          <cell r="O69">
            <v>116.28888541503829</v>
          </cell>
          <cell r="P69">
            <v>102.5168047522276</v>
          </cell>
          <cell r="Q69">
            <v>100.20322025949665</v>
          </cell>
          <cell r="R69">
            <v>87.00953571986868</v>
          </cell>
          <cell r="S69">
            <v>95.18524308269501</v>
          </cell>
          <cell r="T69">
            <v>82.319837423792393</v>
          </cell>
          <cell r="U69">
            <v>91.011411599187113</v>
          </cell>
          <cell r="V69">
            <v>95.966859465374398</v>
          </cell>
        </row>
        <row r="70">
          <cell r="A70">
            <v>2021</v>
          </cell>
          <cell r="B70">
            <v>75.372245384157239</v>
          </cell>
          <cell r="C70">
            <v>64.93448481238832</v>
          </cell>
          <cell r="D70">
            <v>66.378796902918396</v>
          </cell>
          <cell r="E70">
            <v>74.329958308516979</v>
          </cell>
          <cell r="F70">
            <v>67.212626563430618</v>
          </cell>
          <cell r="G70">
            <v>90.961882072662306</v>
          </cell>
          <cell r="H70">
            <v>71.381774865991659</v>
          </cell>
          <cell r="I70">
            <v>69.05896366885051</v>
          </cell>
          <cell r="J70">
            <v>99.836212030970813</v>
          </cell>
          <cell r="K70">
            <v>100</v>
          </cell>
          <cell r="L70">
            <v>111.50982727814176</v>
          </cell>
          <cell r="M70">
            <v>103.7969029184038</v>
          </cell>
          <cell r="N70">
            <v>117.62954139368674</v>
          </cell>
          <cell r="O70">
            <v>130.56879094699227</v>
          </cell>
          <cell r="P70">
            <v>102.20369267421086</v>
          </cell>
          <cell r="Q70">
            <v>93.165574746873148</v>
          </cell>
          <cell r="R70">
            <v>86.658725431804655</v>
          </cell>
          <cell r="S70">
            <v>102.1143537820131</v>
          </cell>
          <cell r="T70">
            <v>85.795116140559855</v>
          </cell>
          <cell r="U70">
            <v>84.589041095890423</v>
          </cell>
          <cell r="V70">
            <v>95.920190589636704</v>
          </cell>
        </row>
        <row r="71">
          <cell r="A71">
            <v>2022</v>
          </cell>
          <cell r="B71">
            <v>83.086889170539351</v>
          </cell>
          <cell r="C71">
            <v>66.286438529784533</v>
          </cell>
          <cell r="D71">
            <v>67.793268553724829</v>
          </cell>
          <cell r="E71">
            <v>81.101253344599357</v>
          </cell>
          <cell r="F71">
            <v>68.074919025489365</v>
          </cell>
          <cell r="G71">
            <v>91.578650894240241</v>
          </cell>
          <cell r="H71">
            <v>74.228981833544566</v>
          </cell>
          <cell r="I71">
            <v>72.187015913251656</v>
          </cell>
          <cell r="J71">
            <v>99.859174764117725</v>
          </cell>
          <cell r="K71">
            <v>100</v>
          </cell>
          <cell r="L71">
            <v>112.29404309252216</v>
          </cell>
          <cell r="M71">
            <v>103.61920856217432</v>
          </cell>
          <cell r="N71">
            <v>120.29291649063512</v>
          </cell>
          <cell r="O71">
            <v>144.35994930291508</v>
          </cell>
          <cell r="P71">
            <v>99.014223348824103</v>
          </cell>
          <cell r="Q71">
            <v>91.043514997887627</v>
          </cell>
          <cell r="R71">
            <v>86.861005492184191</v>
          </cell>
          <cell r="S71">
            <v>99.338121391353326</v>
          </cell>
          <cell r="T71">
            <v>101.88705816082239</v>
          </cell>
          <cell r="U71">
            <v>82.805238698774815</v>
          </cell>
          <cell r="V71">
            <v>96.38079143782565</v>
          </cell>
        </row>
        <row r="72">
          <cell r="A72">
            <v>2023</v>
          </cell>
          <cell r="B72">
            <v>75.59562985388969</v>
          </cell>
          <cell r="C72">
            <v>65.854942740555487</v>
          </cell>
          <cell r="D72">
            <v>69.014084507042256</v>
          </cell>
          <cell r="E72">
            <v>75.29287876793471</v>
          </cell>
          <cell r="F72">
            <v>68.816638146636834</v>
          </cell>
          <cell r="G72">
            <v>94.840068448071605</v>
          </cell>
          <cell r="H72">
            <v>73.278925891799389</v>
          </cell>
          <cell r="I72">
            <v>70.73844938791629</v>
          </cell>
          <cell r="J72">
            <v>99.907858365144136</v>
          </cell>
          <cell r="K72">
            <v>100</v>
          </cell>
          <cell r="L72">
            <v>112.25483743582994</v>
          </cell>
          <cell r="M72">
            <v>107.04225352112675</v>
          </cell>
          <cell r="N72">
            <v>120.21850730551533</v>
          </cell>
          <cell r="O72">
            <v>130.85428458602081</v>
          </cell>
          <cell r="P72">
            <v>98.854811109648537</v>
          </cell>
          <cell r="Q72">
            <v>94.603132815585113</v>
          </cell>
          <cell r="R72">
            <v>84.375411346584173</v>
          </cell>
          <cell r="S72">
            <v>93.78702119257602</v>
          </cell>
          <cell r="T72">
            <v>90.009214163485581</v>
          </cell>
          <cell r="U72">
            <v>84.125312623403971</v>
          </cell>
          <cell r="V72">
            <v>96.248519152296964</v>
          </cell>
        </row>
        <row r="73">
          <cell r="A73">
            <v>2024</v>
          </cell>
          <cell r="B73">
            <v>74.644766001825062</v>
          </cell>
          <cell r="C73">
            <v>76.834832485986183</v>
          </cell>
          <cell r="D73">
            <v>68.81762482075348</v>
          </cell>
          <cell r="E73">
            <v>75.166210402815807</v>
          </cell>
          <cell r="F73">
            <v>70.082127493156037</v>
          </cell>
          <cell r="G73">
            <v>97.262416894798605</v>
          </cell>
          <cell r="H73">
            <v>74.501368791552608</v>
          </cell>
          <cell r="I73">
            <v>71.698605136227357</v>
          </cell>
          <cell r="J73">
            <v>99.94785555990093</v>
          </cell>
          <cell r="K73">
            <v>100</v>
          </cell>
          <cell r="L73">
            <v>113.90952939642811</v>
          </cell>
          <cell r="M73">
            <v>104.32798852822319</v>
          </cell>
          <cell r="N73">
            <v>118.62860122539436</v>
          </cell>
          <cell r="O73">
            <v>137.8438274019033</v>
          </cell>
          <cell r="P73">
            <v>97.457958545170129</v>
          </cell>
          <cell r="Q73">
            <v>98.292269586755339</v>
          </cell>
          <cell r="R73">
            <v>83.600573588841087</v>
          </cell>
          <cell r="S73">
            <v>92.087081214965465</v>
          </cell>
          <cell r="T73">
            <v>85.555990092556371</v>
          </cell>
          <cell r="U73">
            <v>89.518967540086052</v>
          </cell>
          <cell r="V73">
            <v>96.415069743188624</v>
          </cell>
        </row>
        <row r="105">
          <cell r="B105">
            <v>140.75590441893874</v>
          </cell>
          <cell r="C105">
            <v>166.45785812679148</v>
          </cell>
          <cell r="D105">
            <v>184.48721389170106</v>
          </cell>
          <cell r="E105">
            <v>158.27566649510132</v>
          </cell>
          <cell r="F105">
            <v>177.93873970253486</v>
          </cell>
          <cell r="G105">
            <v>156.56905183058498</v>
          </cell>
          <cell r="H105">
            <v>164.29083979094594</v>
          </cell>
          <cell r="I105">
            <v>169.15256997176135</v>
          </cell>
          <cell r="J105">
            <v>142.90492351971571</v>
          </cell>
          <cell r="K105">
            <v>142.61583171253429</v>
          </cell>
          <cell r="L105">
            <v>147.98586118681837</v>
          </cell>
          <cell r="M105">
            <v>169.53284671729151</v>
          </cell>
          <cell r="N105">
            <v>121.77540667928224</v>
          </cell>
          <cell r="O105">
            <v>142.44607176648927</v>
          </cell>
          <cell r="P105">
            <v>145.34394736718613</v>
          </cell>
          <cell r="Q105">
            <v>137.24870125804168</v>
          </cell>
          <cell r="R105">
            <v>122.0369233849363</v>
          </cell>
          <cell r="S105">
            <v>126.49094899255621</v>
          </cell>
          <cell r="T105">
            <v>124.35851241686106</v>
          </cell>
          <cell r="U105">
            <v>140.4360222502188</v>
          </cell>
          <cell r="V105">
            <v>144.46811532452776</v>
          </cell>
        </row>
        <row r="110">
          <cell r="B110">
            <v>130.78008657556055</v>
          </cell>
          <cell r="C110">
            <v>205.59595065860279</v>
          </cell>
          <cell r="D110">
            <v>205.61406676996739</v>
          </cell>
          <cell r="E110">
            <v>146.44143400762891</v>
          </cell>
          <cell r="F110">
            <v>202.71444574901057</v>
          </cell>
          <cell r="G110">
            <v>174.29242854224574</v>
          </cell>
          <cell r="H110">
            <v>175.77705712627022</v>
          </cell>
          <cell r="I110">
            <v>179.66977902259765</v>
          </cell>
          <cell r="J110">
            <v>151.65995377694404</v>
          </cell>
          <cell r="K110">
            <v>151.23902021298545</v>
          </cell>
          <cell r="L110">
            <v>173.67130363813226</v>
          </cell>
          <cell r="M110">
            <v>183.80142192636532</v>
          </cell>
          <cell r="N110">
            <v>157.3274694193619</v>
          </cell>
          <cell r="O110">
            <v>123.45534527448578</v>
          </cell>
          <cell r="P110">
            <v>150.63450246333488</v>
          </cell>
          <cell r="Q110">
            <v>139.64803119805592</v>
          </cell>
          <cell r="R110">
            <v>116.25083413612157</v>
          </cell>
          <cell r="S110">
            <v>129.02337125584737</v>
          </cell>
          <cell r="T110">
            <v>126.9067909295461</v>
          </cell>
          <cell r="U110">
            <v>150.11978726731834</v>
          </cell>
          <cell r="V110">
            <v>153.41570799602329</v>
          </cell>
        </row>
        <row r="131">
          <cell r="A131">
            <v>2019</v>
          </cell>
          <cell r="B131">
            <v>-0.94119992864864344</v>
          </cell>
          <cell r="C131">
            <v>6.8854509404482371</v>
          </cell>
          <cell r="D131">
            <v>9.232867872610484E-2</v>
          </cell>
          <cell r="E131">
            <v>4.6151909232637394</v>
          </cell>
          <cell r="F131">
            <v>-1.8271805049417225</v>
          </cell>
          <cell r="G131">
            <v>1.1899835852744474</v>
          </cell>
          <cell r="H131">
            <v>0.80852152336925087</v>
          </cell>
          <cell r="I131">
            <v>0.80180086790618077</v>
          </cell>
          <cell r="J131">
            <v>-1.239096370453197</v>
          </cell>
          <cell r="K131">
            <v>-1.2814118494484603</v>
          </cell>
          <cell r="L131">
            <v>-4.1123654774074794</v>
          </cell>
          <cell r="M131">
            <v>1.6553327189064078</v>
          </cell>
          <cell r="N131">
            <v>-7.1080965145268351</v>
          </cell>
          <cell r="O131">
            <v>3.6653316598599872</v>
          </cell>
          <cell r="P131">
            <v>0.77362981591559787</v>
          </cell>
          <cell r="Q131">
            <v>0.12082116669166965</v>
          </cell>
          <cell r="R131">
            <v>-2.6544429695851193</v>
          </cell>
          <cell r="S131">
            <v>-2.0604423254017661</v>
          </cell>
          <cell r="T131">
            <v>-7.7984577955837153</v>
          </cell>
          <cell r="U131">
            <v>1.7013503991889962</v>
          </cell>
          <cell r="V131">
            <v>-1.031329052344816</v>
          </cell>
        </row>
        <row r="132">
          <cell r="A132">
            <v>2020</v>
          </cell>
          <cell r="B132">
            <v>-4.0793814641881738</v>
          </cell>
          <cell r="C132">
            <v>-4.1446107893473254</v>
          </cell>
          <cell r="D132">
            <v>0.18450544167532712</v>
          </cell>
          <cell r="E132">
            <v>-2.3232582835992446</v>
          </cell>
          <cell r="F132">
            <v>1.1755113715702095</v>
          </cell>
          <cell r="G132">
            <v>-3.5814680479004579</v>
          </cell>
          <cell r="H132">
            <v>-1.3434153373302991</v>
          </cell>
          <cell r="I132">
            <v>-1.0088945258987678</v>
          </cell>
          <cell r="J132">
            <v>-1.7437161253094189</v>
          </cell>
          <cell r="K132">
            <v>-1.7110658955629532</v>
          </cell>
          <cell r="L132">
            <v>0.71793239092239958</v>
          </cell>
          <cell r="M132">
            <v>-1.0165566537448854</v>
          </cell>
          <cell r="N132">
            <v>-3.7222961241180457</v>
          </cell>
          <cell r="O132">
            <v>-17.138037903826174</v>
          </cell>
          <cell r="P132">
            <v>-0.82286680563032633</v>
          </cell>
          <cell r="Q132">
            <v>-4.8989944154355101</v>
          </cell>
          <cell r="R132">
            <v>-2.2938376045042332</v>
          </cell>
          <cell r="S132">
            <v>-2.2256372915130953</v>
          </cell>
          <cell r="T132">
            <v>-1.7955258918239281</v>
          </cell>
          <cell r="U132">
            <v>3.3290649265926788</v>
          </cell>
          <cell r="V132">
            <v>-1.6909162406606129</v>
          </cell>
        </row>
        <row r="133">
          <cell r="A133">
            <v>2021</v>
          </cell>
          <cell r="B133">
            <v>6.025664507670399</v>
          </cell>
          <cell r="C133">
            <v>10.606623738156401</v>
          </cell>
          <cell r="D133">
            <v>4.7265859899610945</v>
          </cell>
          <cell r="E133">
            <v>3.6468174008912797</v>
          </cell>
          <cell r="F133">
            <v>8.3201707624597816</v>
          </cell>
          <cell r="G133">
            <v>3.8658121804531049</v>
          </cell>
          <cell r="H133">
            <v>5.5970746030852041</v>
          </cell>
          <cell r="I133">
            <v>5.9565010377368992</v>
          </cell>
          <cell r="J133">
            <v>6.763888852571128</v>
          </cell>
          <cell r="K133">
            <v>6.8104512119948168</v>
          </cell>
          <cell r="L133">
            <v>10.078445493485916</v>
          </cell>
          <cell r="M133">
            <v>5.5183587782802874</v>
          </cell>
          <cell r="N133">
            <v>27.086194233303189</v>
          </cell>
          <cell r="O133">
            <v>7.9539317754852021</v>
          </cell>
          <cell r="P133">
            <v>7.374348588642917</v>
          </cell>
          <cell r="Q133">
            <v>-0.30773628304676492</v>
          </cell>
          <cell r="R133">
            <v>5.4573576645483115</v>
          </cell>
          <cell r="S133">
            <v>15.206068026999702</v>
          </cell>
          <cell r="T133">
            <v>8.7697736820719001</v>
          </cell>
          <cell r="U133">
            <v>-1.6135497434408279</v>
          </cell>
          <cell r="V133">
            <v>6.6899999999999693</v>
          </cell>
        </row>
        <row r="134">
          <cell r="A134">
            <v>2022</v>
          </cell>
          <cell r="B134">
            <v>3.4179921205158053</v>
          </cell>
          <cell r="C134">
            <v>2.0574150154510704</v>
          </cell>
          <cell r="D134">
            <v>4.8640095740921936</v>
          </cell>
          <cell r="E134">
            <v>1.0918966787637885</v>
          </cell>
          <cell r="F134">
            <v>1.9603433429666666</v>
          </cell>
          <cell r="G134">
            <v>4.2730267950069845</v>
          </cell>
          <cell r="H134">
            <v>3.2616723709421507</v>
          </cell>
          <cell r="I134">
            <v>3.1138490642993446</v>
          </cell>
          <cell r="J134">
            <v>1.6384785651310239</v>
          </cell>
          <cell r="K134">
            <v>1.5945294869883924</v>
          </cell>
          <cell r="L134">
            <v>4.400615587106131</v>
          </cell>
          <cell r="M134">
            <v>3.0157726324179635</v>
          </cell>
          <cell r="N134">
            <v>6.9406395514949111</v>
          </cell>
          <cell r="O134">
            <v>4.3067379992397719</v>
          </cell>
          <cell r="P134">
            <v>-0.50172826558475947</v>
          </cell>
          <cell r="Q134">
            <v>-0.31189332394690439</v>
          </cell>
          <cell r="R134">
            <v>-2.2840471093758765</v>
          </cell>
          <cell r="S134">
            <v>-1.1709658449870233</v>
          </cell>
          <cell r="T134">
            <v>16.632985817131726</v>
          </cell>
          <cell r="U134">
            <v>-2.1568467017228983</v>
          </cell>
          <cell r="V134">
            <v>1.827725185115753</v>
          </cell>
        </row>
        <row r="135">
          <cell r="A135">
            <v>2023</v>
          </cell>
          <cell r="B135">
            <v>-9.160042645093796</v>
          </cell>
          <cell r="C135">
            <v>-0.3998293323224118</v>
          </cell>
          <cell r="D135">
            <v>3.4153339392607904</v>
          </cell>
          <cell r="E135">
            <v>-8.9270228560247631</v>
          </cell>
          <cell r="F135">
            <v>1.4170202681636539</v>
          </cell>
          <cell r="G135">
            <v>6.2999994851182777</v>
          </cell>
          <cell r="H135">
            <v>-0.67339100440524646</v>
          </cell>
          <cell r="I135">
            <v>-1.7154216464730041</v>
          </cell>
          <cell r="J135">
            <v>1.2759002520702012</v>
          </cell>
          <cell r="K135">
            <v>1.1968361883336627</v>
          </cell>
          <cell r="L135">
            <v>2.0810764273624329</v>
          </cell>
          <cell r="M135">
            <v>5.3775787381555205</v>
          </cell>
          <cell r="N135">
            <v>2.1351241387437483</v>
          </cell>
          <cell r="O135">
            <v>-9.461763878200415</v>
          </cell>
          <cell r="P135">
            <v>1.0067737088106838</v>
          </cell>
          <cell r="Q135">
            <v>5.4740642734560652</v>
          </cell>
          <cell r="R135">
            <v>-3.4370652501444283</v>
          </cell>
          <cell r="S135">
            <v>-5.851131576435634</v>
          </cell>
          <cell r="T135">
            <v>-12.503227904787252</v>
          </cell>
          <cell r="U135">
            <v>3.1147256637331395</v>
          </cell>
          <cell r="V135">
            <v>0.99410898379970547</v>
          </cell>
        </row>
        <row r="136">
          <cell r="B136">
            <v>-2.7523753969669826</v>
          </cell>
          <cell r="C136">
            <v>14.606153682711792</v>
          </cell>
          <cell r="D136">
            <v>-2.0470211344388929</v>
          </cell>
          <cell r="E136">
            <v>-0.73484883835229198</v>
          </cell>
          <cell r="F136">
            <v>0.52806155486977957</v>
          </cell>
          <cell r="G136">
            <v>0.28459407420741911</v>
          </cell>
          <cell r="H136">
            <v>0.13043724119962974</v>
          </cell>
          <cell r="I136">
            <v>-7.5893603932783549E-2</v>
          </cell>
          <cell r="J136">
            <v>-1.7178291956063845</v>
          </cell>
          <cell r="K136">
            <v>-1.7482074055901791</v>
          </cell>
          <cell r="L136">
            <v>-0.67685789196852397</v>
          </cell>
          <cell r="M136">
            <v>-4.3791747798791789</v>
          </cell>
          <cell r="N136">
            <v>-3.327495100666539</v>
          </cell>
          <cell r="O136">
            <v>2.5938554935802216</v>
          </cell>
          <cell r="P136">
            <v>-3.1612048778340522</v>
          </cell>
          <cell r="Q136">
            <v>2.0683226963433583</v>
          </cell>
          <cell r="R136">
            <v>-2.0216642549938513</v>
          </cell>
          <cell r="S136">
            <v>-2.6784694121445511</v>
          </cell>
          <cell r="T136">
            <v>-6.3826336076112398</v>
          </cell>
          <cell r="U136">
            <v>4.2198630279397094</v>
          </cell>
          <cell r="V136">
            <v>-1.5493984688297502</v>
          </cell>
        </row>
      </sheetData>
      <sheetData sheetId="53">
        <row r="68">
          <cell r="A68">
            <v>2019</v>
          </cell>
          <cell r="B68">
            <v>74.972929814391492</v>
          </cell>
          <cell r="C68">
            <v>65.355631145479009</v>
          </cell>
          <cell r="D68">
            <v>69.302956392391906</v>
          </cell>
          <cell r="E68">
            <v>77.561823928950332</v>
          </cell>
          <cell r="F68">
            <v>66.836561703617008</v>
          </cell>
          <cell r="G68">
            <v>97.298450163514858</v>
          </cell>
          <cell r="H68">
            <v>73.500749215238045</v>
          </cell>
          <cell r="I68">
            <v>70.57060670028109</v>
          </cell>
          <cell r="J68">
            <v>99.95296897045796</v>
          </cell>
          <cell r="K68">
            <v>100</v>
          </cell>
          <cell r="L68">
            <v>106.46075096522985</v>
          </cell>
          <cell r="M68">
            <v>104.40669809360269</v>
          </cell>
          <cell r="N68">
            <v>101.03140141530587</v>
          </cell>
          <cell r="O68">
            <v>140.59324721915365</v>
          </cell>
          <cell r="P68">
            <v>101.29171269509673</v>
          </cell>
          <cell r="Q68">
            <v>104.69654048496648</v>
          </cell>
          <cell r="R68">
            <v>87.559745813691507</v>
          </cell>
          <cell r="S68">
            <v>94.91408634022028</v>
          </cell>
          <cell r="T68">
            <v>80.954620525216285</v>
          </cell>
          <cell r="U68">
            <v>87.191153791466604</v>
          </cell>
          <cell r="V68">
            <v>96.339235909831672</v>
          </cell>
        </row>
        <row r="69">
          <cell r="A69">
            <v>2020</v>
          </cell>
          <cell r="B69">
            <v>74.67819951061287</v>
          </cell>
          <cell r="C69">
            <v>64.660558811813573</v>
          </cell>
          <cell r="D69">
            <v>70.180390371592779</v>
          </cell>
          <cell r="E69">
            <v>78.883514482444667</v>
          </cell>
          <cell r="F69">
            <v>69.317703294827297</v>
          </cell>
          <cell r="G69">
            <v>96.916861093723327</v>
          </cell>
          <cell r="H69">
            <v>74.362943151425483</v>
          </cell>
          <cell r="I69">
            <v>71.597336823536111</v>
          </cell>
          <cell r="J69">
            <v>99.947646958402089</v>
          </cell>
          <cell r="K69">
            <v>100</v>
          </cell>
          <cell r="L69">
            <v>106.78085699652877</v>
          </cell>
          <cell r="M69">
            <v>105.06344961019747</v>
          </cell>
          <cell r="N69">
            <v>99.379730268024815</v>
          </cell>
          <cell r="O69">
            <v>116.79166903772833</v>
          </cell>
          <cell r="P69">
            <v>102.6051328742958</v>
          </cell>
          <cell r="Q69">
            <v>102.30694815910772</v>
          </cell>
          <cell r="R69">
            <v>88.131793091674723</v>
          </cell>
          <cell r="S69">
            <v>95.630797245774772</v>
          </cell>
          <cell r="T69">
            <v>79.514027200819442</v>
          </cell>
          <cell r="U69">
            <v>93.76884994024924</v>
          </cell>
          <cell r="V69">
            <v>96.45478859614181</v>
          </cell>
        </row>
        <row r="70">
          <cell r="A70">
            <v>2021</v>
          </cell>
          <cell r="B70">
            <v>77.950470042026055</v>
          </cell>
          <cell r="C70">
            <v>67.504742341511474</v>
          </cell>
          <cell r="D70">
            <v>68.03399813450433</v>
          </cell>
          <cell r="E70">
            <v>78.179988890868501</v>
          </cell>
          <cell r="F70">
            <v>68.963601873879924</v>
          </cell>
          <cell r="G70">
            <v>91.60736556378842</v>
          </cell>
          <cell r="H70">
            <v>73.489000911787201</v>
          </cell>
          <cell r="I70">
            <v>71.296519488141527</v>
          </cell>
          <cell r="J70">
            <v>99.856419715564314</v>
          </cell>
          <cell r="K70">
            <v>100</v>
          </cell>
          <cell r="L70">
            <v>110.54529067147362</v>
          </cell>
          <cell r="M70">
            <v>103.22269616525357</v>
          </cell>
          <cell r="N70">
            <v>115.33374555896746</v>
          </cell>
          <cell r="O70">
            <v>131.57613423184549</v>
          </cell>
          <cell r="P70">
            <v>102.7762348428477</v>
          </cell>
          <cell r="Q70">
            <v>94.775564102832831</v>
          </cell>
          <cell r="R70">
            <v>87.182577528113441</v>
          </cell>
          <cell r="S70">
            <v>101.4305626879906</v>
          </cell>
          <cell r="T70">
            <v>83.357263380739283</v>
          </cell>
          <cell r="U70">
            <v>86.306423383673774</v>
          </cell>
          <cell r="V70">
            <v>96.322458262154541</v>
          </cell>
        </row>
        <row r="71">
          <cell r="A71">
            <v>2022</v>
          </cell>
          <cell r="B71">
            <v>84.252970287111069</v>
          </cell>
          <cell r="C71">
            <v>68.095209472861697</v>
          </cell>
          <cell r="D71">
            <v>68.308589288934314</v>
          </cell>
          <cell r="E71">
            <v>83.711005589950119</v>
          </cell>
          <cell r="F71">
            <v>68.862575384183842</v>
          </cell>
          <cell r="G71">
            <v>90.582236380757749</v>
          </cell>
          <cell r="H71">
            <v>75.145759451824247</v>
          </cell>
          <cell r="I71">
            <v>73.280439181743503</v>
          </cell>
          <cell r="J71">
            <v>99.838712908977982</v>
          </cell>
          <cell r="K71">
            <v>100</v>
          </cell>
          <cell r="L71">
            <v>112.04143375207869</v>
          </cell>
          <cell r="M71">
            <v>102.06667868806475</v>
          </cell>
          <cell r="N71">
            <v>120.54757468293562</v>
          </cell>
          <cell r="O71">
            <v>145.96581915810143</v>
          </cell>
          <cell r="P71">
            <v>99.937889443208917</v>
          </cell>
          <cell r="Q71">
            <v>91.30652561559576</v>
          </cell>
          <cell r="R71">
            <v>87.865400412734658</v>
          </cell>
          <cell r="S71">
            <v>99.317785658472076</v>
          </cell>
          <cell r="T71">
            <v>100.25244935986055</v>
          </cell>
          <cell r="U71">
            <v>83.990503095510007</v>
          </cell>
          <cell r="V71">
            <v>96.54685339905032</v>
          </cell>
        </row>
        <row r="72">
          <cell r="A72">
            <v>2023</v>
          </cell>
          <cell r="B72">
            <v>76.888189035774218</v>
          </cell>
          <cell r="C72">
            <v>67.763592132309952</v>
          </cell>
          <cell r="D72">
            <v>69.821034567295897</v>
          </cell>
          <cell r="E72">
            <v>77.911252758028922</v>
          </cell>
          <cell r="F72">
            <v>69.720142568880007</v>
          </cell>
          <cell r="G72">
            <v>93.947423010918968</v>
          </cell>
          <cell r="H72">
            <v>74.377204065853249</v>
          </cell>
          <cell r="I72">
            <v>72.008599392762179</v>
          </cell>
          <cell r="J72">
            <v>99.896279253964963</v>
          </cell>
          <cell r="K72">
            <v>100</v>
          </cell>
          <cell r="L72">
            <v>111.98540366228525</v>
          </cell>
          <cell r="M72">
            <v>105.68201105097404</v>
          </cell>
          <cell r="N72">
            <v>121.428706130839</v>
          </cell>
          <cell r="O72">
            <v>132.88796273596469</v>
          </cell>
          <cell r="P72">
            <v>99.372018028551494</v>
          </cell>
          <cell r="Q72">
            <v>95.307107699851031</v>
          </cell>
          <cell r="R72">
            <v>85.047240085239594</v>
          </cell>
          <cell r="S72">
            <v>94.052086672827045</v>
          </cell>
          <cell r="T72">
            <v>88.608633337733608</v>
          </cell>
          <cell r="U72">
            <v>84.964263488411561</v>
          </cell>
          <cell r="V72">
            <v>96.443321326871214</v>
          </cell>
        </row>
        <row r="73">
          <cell r="A73">
            <v>2024</v>
          </cell>
          <cell r="B73">
            <v>77.397273119408865</v>
          </cell>
          <cell r="C73">
            <v>78.36781005607547</v>
          </cell>
          <cell r="D73">
            <v>70.402843157480163</v>
          </cell>
          <cell r="E73">
            <v>77.431968642748643</v>
          </cell>
          <cell r="F73">
            <v>70.523808630745862</v>
          </cell>
          <cell r="G73">
            <v>99.158867988222283</v>
          </cell>
          <cell r="H73">
            <v>76.137919393859832</v>
          </cell>
          <cell r="I73">
            <v>73.282571594681272</v>
          </cell>
          <cell r="J73">
            <v>99.985934247294679</v>
          </cell>
          <cell r="K73">
            <v>100</v>
          </cell>
          <cell r="L73">
            <v>113.6831642317286</v>
          </cell>
          <cell r="M73">
            <v>102.37429905665685</v>
          </cell>
          <cell r="N73">
            <v>122.60366459743817</v>
          </cell>
          <cell r="O73">
            <v>140.62564468033233</v>
          </cell>
          <cell r="P73">
            <v>98.758462894544365</v>
          </cell>
          <cell r="Q73">
            <v>98.840044260235189</v>
          </cell>
          <cell r="R73">
            <v>84.738658314735289</v>
          </cell>
          <cell r="S73">
            <v>90.928527221920064</v>
          </cell>
          <cell r="T73">
            <v>87.193601020235931</v>
          </cell>
          <cell r="U73">
            <v>89.599782449691489</v>
          </cell>
          <cell r="V73">
            <v>96.708613866956739</v>
          </cell>
        </row>
      </sheetData>
      <sheetData sheetId="54">
        <row r="68">
          <cell r="A68">
            <v>2019</v>
          </cell>
          <cell r="B68">
            <v>85.94894293215421</v>
          </cell>
          <cell r="C68">
            <v>87.375639076965598</v>
          </cell>
          <cell r="D68">
            <v>88.997512781539314</v>
          </cell>
          <cell r="E68">
            <v>86.420478098659672</v>
          </cell>
          <cell r="F68">
            <v>82.041937266823268</v>
          </cell>
          <cell r="G68">
            <v>95.509188890424213</v>
          </cell>
          <cell r="H68">
            <v>88.087259914329138</v>
          </cell>
          <cell r="I68">
            <v>86.589747132789824</v>
          </cell>
          <cell r="J68">
            <v>99.801367970153379</v>
          </cell>
          <cell r="K68">
            <v>100</v>
          </cell>
          <cell r="L68">
            <v>110.81940030399338</v>
          </cell>
          <cell r="M68">
            <v>109.52397402238496</v>
          </cell>
          <cell r="N68">
            <v>110.21314080420063</v>
          </cell>
          <cell r="O68">
            <v>126.33860715766201</v>
          </cell>
          <cell r="P68">
            <v>95.474644189581312</v>
          </cell>
          <cell r="Q68">
            <v>92.369075583805454</v>
          </cell>
          <cell r="R68">
            <v>91.736907558380537</v>
          </cell>
          <cell r="S68">
            <v>92.735249412740089</v>
          </cell>
          <cell r="T68">
            <v>84.935055962415362</v>
          </cell>
          <cell r="U68">
            <v>88.645156832941836</v>
          </cell>
          <cell r="V68">
            <v>97.42814702224679</v>
          </cell>
        </row>
        <row r="69">
          <cell r="A69">
            <v>2020</v>
          </cell>
          <cell r="B69">
            <v>86.575805874508021</v>
          </cell>
          <cell r="C69">
            <v>91.598087369482485</v>
          </cell>
          <cell r="D69">
            <v>88.420128159255768</v>
          </cell>
          <cell r="E69">
            <v>86.248902189116222</v>
          </cell>
          <cell r="F69">
            <v>82.143902677032159</v>
          </cell>
          <cell r="G69">
            <v>99.56738119246657</v>
          </cell>
          <cell r="H69">
            <v>89.111342419412551</v>
          </cell>
          <cell r="I69">
            <v>87.018183001008367</v>
          </cell>
          <cell r="J69">
            <v>99.982109748560646</v>
          </cell>
          <cell r="K69">
            <v>100</v>
          </cell>
          <cell r="L69">
            <v>108.9727742900823</v>
          </cell>
          <cell r="M69">
            <v>109.28991965650717</v>
          </cell>
          <cell r="N69">
            <v>105.37846013726701</v>
          </cell>
          <cell r="O69">
            <v>121.73177633932927</v>
          </cell>
          <cell r="P69">
            <v>91.885957779006603</v>
          </cell>
          <cell r="Q69">
            <v>94.582506586865307</v>
          </cell>
          <cell r="R69">
            <v>93.413134697329468</v>
          </cell>
          <cell r="S69">
            <v>93.961226945971447</v>
          </cell>
          <cell r="T69">
            <v>85.700809940474258</v>
          </cell>
          <cell r="U69">
            <v>89.321146277201308</v>
          </cell>
          <cell r="V69">
            <v>97.685652018345635</v>
          </cell>
        </row>
        <row r="70">
          <cell r="A70">
            <v>2021</v>
          </cell>
          <cell r="B70">
            <v>88.665456480235363</v>
          </cell>
          <cell r="C70">
            <v>84.981690713905664</v>
          </cell>
          <cell r="D70">
            <v>86.91903226816062</v>
          </cell>
          <cell r="E70">
            <v>86.354104722856874</v>
          </cell>
          <cell r="F70">
            <v>82.275985102187718</v>
          </cell>
          <cell r="G70">
            <v>97.935901849707363</v>
          </cell>
          <cell r="H70">
            <v>88.166254577321524</v>
          </cell>
          <cell r="I70">
            <v>86.203874683108509</v>
          </cell>
          <cell r="J70">
            <v>99.912365810146781</v>
          </cell>
          <cell r="K70">
            <v>100</v>
          </cell>
          <cell r="L70">
            <v>108.12181152389597</v>
          </cell>
          <cell r="M70">
            <v>108.22039998748083</v>
          </cell>
          <cell r="N70">
            <v>96.536884604550721</v>
          </cell>
          <cell r="O70">
            <v>128.49832556101529</v>
          </cell>
          <cell r="P70">
            <v>95.040843792056577</v>
          </cell>
          <cell r="Q70">
            <v>95.751306688366569</v>
          </cell>
          <cell r="R70">
            <v>93.685643641826545</v>
          </cell>
          <cell r="S70">
            <v>91.915745986041131</v>
          </cell>
          <cell r="T70">
            <v>85.08810365872742</v>
          </cell>
          <cell r="U70">
            <v>87.582548277049227</v>
          </cell>
          <cell r="V70">
            <v>97.530593721636265</v>
          </cell>
        </row>
        <row r="71">
          <cell r="A71">
            <v>2022</v>
          </cell>
          <cell r="B71">
            <v>88.57892085691428</v>
          </cell>
          <cell r="C71">
            <v>86.924057009096572</v>
          </cell>
          <cell r="D71">
            <v>88.088535956620944</v>
          </cell>
          <cell r="E71">
            <v>85.869210939583397</v>
          </cell>
          <cell r="F71">
            <v>81.392041245666533</v>
          </cell>
          <cell r="G71">
            <v>97.669560579572718</v>
          </cell>
          <cell r="H71">
            <v>88.503363062609267</v>
          </cell>
          <cell r="I71">
            <v>86.605529052712669</v>
          </cell>
          <cell r="J71">
            <v>99.900737799638506</v>
          </cell>
          <cell r="K71">
            <v>100</v>
          </cell>
          <cell r="L71">
            <v>108.29950517052357</v>
          </cell>
          <cell r="M71">
            <v>108.54247533260244</v>
          </cell>
          <cell r="N71">
            <v>90.058964710065482</v>
          </cell>
          <cell r="O71">
            <v>124.07775045186524</v>
          </cell>
          <cell r="P71">
            <v>93.987970013926343</v>
          </cell>
          <cell r="Q71">
            <v>95.685798097721403</v>
          </cell>
          <cell r="R71">
            <v>93.830928323802183</v>
          </cell>
          <cell r="S71">
            <v>91.910871433227641</v>
          </cell>
          <cell r="T71">
            <v>83.33728406767608</v>
          </cell>
          <cell r="U71">
            <v>91.184923997748086</v>
          </cell>
          <cell r="V71">
            <v>97.63696702124507</v>
          </cell>
        </row>
        <row r="72">
          <cell r="A72">
            <v>2023</v>
          </cell>
          <cell r="B72">
            <v>86.967915122075937</v>
          </cell>
          <cell r="C72">
            <v>84.596702032468357</v>
          </cell>
          <cell r="D72">
            <v>88.347181388214238</v>
          </cell>
          <cell r="E72">
            <v>89.18701265499169</v>
          </cell>
          <cell r="F72">
            <v>83.565128467339903</v>
          </cell>
          <cell r="G72">
            <v>99.41326856704589</v>
          </cell>
          <cell r="H72">
            <v>89.153777323277524</v>
          </cell>
          <cell r="I72">
            <v>86.95896714815288</v>
          </cell>
          <cell r="J72">
            <v>99.97443436021986</v>
          </cell>
          <cell r="K72">
            <v>100</v>
          </cell>
          <cell r="L72">
            <v>108.96714815288253</v>
          </cell>
          <cell r="M72">
            <v>106.86437428096637</v>
          </cell>
          <cell r="N72">
            <v>101.5850696663684</v>
          </cell>
          <cell r="O72">
            <v>119.16144701521156</v>
          </cell>
          <cell r="P72">
            <v>96.144701521155568</v>
          </cell>
          <cell r="Q72">
            <v>95.904384507222289</v>
          </cell>
          <cell r="R72">
            <v>94.172312412118103</v>
          </cell>
          <cell r="S72">
            <v>92.222932378882788</v>
          </cell>
          <cell r="T72">
            <v>80.235203885977242</v>
          </cell>
          <cell r="U72">
            <v>91.205419915633385</v>
          </cell>
          <cell r="V72">
            <v>97.803911542886354</v>
          </cell>
        </row>
        <row r="73">
          <cell r="A73">
            <v>2024</v>
          </cell>
          <cell r="B73">
            <v>86.821790913101012</v>
          </cell>
          <cell r="C73">
            <v>87.014164583639669</v>
          </cell>
          <cell r="D73">
            <v>89.929177081801697</v>
          </cell>
          <cell r="E73">
            <v>91.507376366220655</v>
          </cell>
          <cell r="F73">
            <v>82.987795912365826</v>
          </cell>
          <cell r="G73">
            <v>105.22349654462579</v>
          </cell>
          <cell r="H73">
            <v>91.12140371513992</v>
          </cell>
          <cell r="I73">
            <v>88.049551536538743</v>
          </cell>
          <cell r="J73">
            <v>100.22423173062785</v>
          </cell>
          <cell r="K73">
            <v>100</v>
          </cell>
          <cell r="L73">
            <v>106.30421996765182</v>
          </cell>
          <cell r="M73">
            <v>107.9547125422732</v>
          </cell>
          <cell r="N73">
            <v>96.781110620987107</v>
          </cell>
          <cell r="O73">
            <v>123.6386805861883</v>
          </cell>
          <cell r="P73">
            <v>98.785717786600017</v>
          </cell>
          <cell r="Q73">
            <v>96.289761309611336</v>
          </cell>
          <cell r="R73">
            <v>93.144390530804287</v>
          </cell>
          <cell r="S73">
            <v>94.717688575209522</v>
          </cell>
          <cell r="T73">
            <v>79.229770131843352</v>
          </cell>
          <cell r="U73">
            <v>90.039454982110485</v>
          </cell>
          <cell r="V73">
            <v>98.219624565014954</v>
          </cell>
        </row>
      </sheetData>
      <sheetData sheetId="55">
        <row r="68">
          <cell r="A68">
            <v>2019</v>
          </cell>
          <cell r="B68">
            <v>81.664144731372318</v>
          </cell>
          <cell r="C68">
            <v>73.873858893563252</v>
          </cell>
          <cell r="D68">
            <v>79.261377808077953</v>
          </cell>
          <cell r="E68">
            <v>71.200053210063345</v>
          </cell>
          <cell r="F68">
            <v>68.444769617053822</v>
          </cell>
          <cell r="G68">
            <v>100.03491910407556</v>
          </cell>
          <cell r="H68">
            <v>82.5919952110943</v>
          </cell>
          <cell r="I68">
            <v>75.970667952576534</v>
          </cell>
          <cell r="J68">
            <v>100.0016628144798</v>
          </cell>
          <cell r="K68">
            <v>100</v>
          </cell>
          <cell r="L68">
            <v>103.4387003442026</v>
          </cell>
          <cell r="M68">
            <v>103.05126457041187</v>
          </cell>
          <cell r="N68">
            <v>102.98142636226075</v>
          </cell>
          <cell r="O68">
            <v>146.02670480054542</v>
          </cell>
          <cell r="P68">
            <v>111.22898618201167</v>
          </cell>
          <cell r="Q68">
            <v>82.247792613778074</v>
          </cell>
          <cell r="R68">
            <v>96.438251384293054</v>
          </cell>
          <cell r="S68">
            <v>86.211942333593839</v>
          </cell>
          <cell r="T68">
            <v>82.307653935050467</v>
          </cell>
          <cell r="U68">
            <v>87.425796903839441</v>
          </cell>
          <cell r="V68">
            <v>97.036864597016915</v>
          </cell>
        </row>
        <row r="69">
          <cell r="A69">
            <v>2020</v>
          </cell>
          <cell r="B69">
            <v>82.459030313322586</v>
          </cell>
          <cell r="C69">
            <v>70.292943873652035</v>
          </cell>
          <cell r="D69">
            <v>75.851235458945396</v>
          </cell>
          <cell r="E69">
            <v>71.182813959412414</v>
          </cell>
          <cell r="F69">
            <v>69.471002802071837</v>
          </cell>
          <cell r="G69">
            <v>100.5977753247856</v>
          </cell>
          <cell r="H69">
            <v>81.77464549545725</v>
          </cell>
          <cell r="I69">
            <v>74.645495457247179</v>
          </cell>
          <cell r="J69">
            <v>100.03226628173559</v>
          </cell>
          <cell r="K69">
            <v>100</v>
          </cell>
          <cell r="L69">
            <v>101.47745605841895</v>
          </cell>
          <cell r="M69">
            <v>103.30135008915684</v>
          </cell>
          <cell r="N69">
            <v>104.06385327332937</v>
          </cell>
          <cell r="O69">
            <v>143.27417848348475</v>
          </cell>
          <cell r="P69">
            <v>107.33633353145962</v>
          </cell>
          <cell r="Q69">
            <v>82.408083552687444</v>
          </cell>
          <cell r="R69">
            <v>99.077863632504034</v>
          </cell>
          <cell r="S69">
            <v>86.641759361467265</v>
          </cell>
          <cell r="T69">
            <v>84.856924513882987</v>
          </cell>
          <cell r="U69">
            <v>86.894794939288445</v>
          </cell>
          <cell r="V69">
            <v>96.897342277320192</v>
          </cell>
        </row>
        <row r="70">
          <cell r="A70">
            <v>2021</v>
          </cell>
          <cell r="B70">
            <v>80.781588819069626</v>
          </cell>
          <cell r="C70">
            <v>71.023599613795724</v>
          </cell>
          <cell r="D70">
            <v>75.616898019911687</v>
          </cell>
          <cell r="E70">
            <v>70.15305718672343</v>
          </cell>
          <cell r="F70">
            <v>66.958957881574577</v>
          </cell>
          <cell r="G70">
            <v>104.06464173222115</v>
          </cell>
          <cell r="H70">
            <v>82.180787920036721</v>
          </cell>
          <cell r="I70">
            <v>73.791924531885599</v>
          </cell>
          <cell r="J70">
            <v>100.22000981338736</v>
          </cell>
          <cell r="K70">
            <v>100</v>
          </cell>
          <cell r="L70">
            <v>102.97250668734866</v>
          </cell>
          <cell r="M70">
            <v>101.3912850789028</v>
          </cell>
          <cell r="N70">
            <v>110.3325472071416</v>
          </cell>
          <cell r="O70">
            <v>159.93763750613337</v>
          </cell>
          <cell r="P70">
            <v>108.61203881036421</v>
          </cell>
          <cell r="Q70">
            <v>82.329571534845442</v>
          </cell>
          <cell r="R70">
            <v>95.721679672042924</v>
          </cell>
          <cell r="S70">
            <v>85.821238069611738</v>
          </cell>
          <cell r="T70">
            <v>80.920875607401186</v>
          </cell>
          <cell r="U70">
            <v>91.145792114468421</v>
          </cell>
          <cell r="V70">
            <v>96.951518700834143</v>
          </cell>
        </row>
        <row r="71">
          <cell r="A71">
            <v>2022</v>
          </cell>
          <cell r="B71">
            <v>79.229251573323339</v>
          </cell>
          <cell r="C71">
            <v>74.436555825976754</v>
          </cell>
          <cell r="D71">
            <v>75.36686876251099</v>
          </cell>
          <cell r="E71">
            <v>72.292227710652512</v>
          </cell>
          <cell r="F71">
            <v>65.614424170854988</v>
          </cell>
          <cell r="G71">
            <v>101.77277898587249</v>
          </cell>
          <cell r="H71">
            <v>81.972666657065915</v>
          </cell>
          <cell r="I71">
            <v>73.995881277092124</v>
          </cell>
          <cell r="J71">
            <v>100.09936779043478</v>
          </cell>
          <cell r="K71">
            <v>100</v>
          </cell>
          <cell r="L71">
            <v>100.20449603248895</v>
          </cell>
          <cell r="M71">
            <v>101.62876769538731</v>
          </cell>
          <cell r="N71">
            <v>111.7959648036406</v>
          </cell>
          <cell r="O71">
            <v>171.49440516136465</v>
          </cell>
          <cell r="P71">
            <v>109.33049151053442</v>
          </cell>
          <cell r="Q71">
            <v>82.328374544564298</v>
          </cell>
          <cell r="R71">
            <v>93.918403202811092</v>
          </cell>
          <cell r="S71">
            <v>87.507020550411156</v>
          </cell>
          <cell r="T71">
            <v>78.009475942913923</v>
          </cell>
          <cell r="U71">
            <v>95.718544333875784</v>
          </cell>
          <cell r="V71">
            <v>96.899436915854196</v>
          </cell>
        </row>
        <row r="72">
          <cell r="A72">
            <v>2023</v>
          </cell>
          <cell r="B72">
            <v>82.259340907806234</v>
          </cell>
          <cell r="C72">
            <v>76.9444915493754</v>
          </cell>
          <cell r="D72">
            <v>77.88988751342491</v>
          </cell>
          <cell r="E72">
            <v>74.843140579955914</v>
          </cell>
          <cell r="F72">
            <v>69.584817138658067</v>
          </cell>
          <cell r="G72">
            <v>106.40579955909783</v>
          </cell>
          <cell r="H72">
            <v>85.444576338251082</v>
          </cell>
          <cell r="I72">
            <v>76.849810638177601</v>
          </cell>
          <cell r="J72">
            <v>100.36317901757957</v>
          </cell>
          <cell r="K72">
            <v>100</v>
          </cell>
          <cell r="L72">
            <v>101.86959470917417</v>
          </cell>
          <cell r="M72">
            <v>103.01848397490249</v>
          </cell>
          <cell r="N72">
            <v>103.37459725284042</v>
          </cell>
          <cell r="O72">
            <v>145.74218529195636</v>
          </cell>
          <cell r="P72">
            <v>112.6264767395851</v>
          </cell>
          <cell r="Q72">
            <v>83.505737380588997</v>
          </cell>
          <cell r="R72">
            <v>95.353569611666941</v>
          </cell>
          <cell r="S72">
            <v>89.024080040698664</v>
          </cell>
          <cell r="T72">
            <v>80.046351252049064</v>
          </cell>
          <cell r="U72">
            <v>88.602961958057762</v>
          </cell>
          <cell r="V72">
            <v>97.507207054434446</v>
          </cell>
        </row>
        <row r="73">
          <cell r="A73">
            <v>2024</v>
          </cell>
          <cell r="B73">
            <v>82.773120829427015</v>
          </cell>
          <cell r="C73">
            <v>78.504660012132575</v>
          </cell>
          <cell r="D73">
            <v>78.455026746815207</v>
          </cell>
          <cell r="E73">
            <v>75.044118458059899</v>
          </cell>
          <cell r="F73">
            <v>69.75128219268737</v>
          </cell>
          <cell r="G73">
            <v>108.96983400430156</v>
          </cell>
          <cell r="H73">
            <v>86.6017757679369</v>
          </cell>
          <cell r="I73">
            <v>77.419621684222136</v>
          </cell>
          <cell r="J73">
            <v>100.50598356587437</v>
          </cell>
          <cell r="K73">
            <v>100</v>
          </cell>
          <cell r="L73">
            <v>102.22936083383887</v>
          </cell>
          <cell r="M73">
            <v>102.72982959245573</v>
          </cell>
          <cell r="N73">
            <v>101.3828379198147</v>
          </cell>
          <cell r="O73">
            <v>147.02889759002923</v>
          </cell>
          <cell r="P73">
            <v>113.42579826835053</v>
          </cell>
          <cell r="Q73">
            <v>83.578282689020028</v>
          </cell>
          <cell r="R73">
            <v>94.796779352561629</v>
          </cell>
          <cell r="S73">
            <v>89.239232338829751</v>
          </cell>
          <cell r="T73">
            <v>81.158661004797878</v>
          </cell>
          <cell r="U73">
            <v>88.471295428224778</v>
          </cell>
          <cell r="V73">
            <v>97.71549109358628</v>
          </cell>
        </row>
      </sheetData>
      <sheetData sheetId="56">
        <row r="68">
          <cell r="A68">
            <v>2019</v>
          </cell>
          <cell r="B68">
            <v>82.288059741973981</v>
          </cell>
          <cell r="C68">
            <v>72.359392092867665</v>
          </cell>
          <cell r="D68">
            <v>69.595602527823232</v>
          </cell>
          <cell r="E68">
            <v>68.800007232684507</v>
          </cell>
          <cell r="F68">
            <v>67.42218083519424</v>
          </cell>
          <cell r="G68">
            <v>83.972371145205187</v>
          </cell>
          <cell r="H68">
            <v>76.102306322270337</v>
          </cell>
          <cell r="I68">
            <v>71.907349311538852</v>
          </cell>
          <cell r="J68">
            <v>98.831017367483653</v>
          </cell>
          <cell r="K68">
            <v>100</v>
          </cell>
          <cell r="L68">
            <v>103.99786635807213</v>
          </cell>
          <cell r="M68">
            <v>108.90524279217786</v>
          </cell>
          <cell r="N68">
            <v>76.660127114430111</v>
          </cell>
          <cell r="O68">
            <v>106.95060980571201</v>
          </cell>
          <cell r="P68">
            <v>107.81039517579944</v>
          </cell>
          <cell r="Q68">
            <v>96.571707546402195</v>
          </cell>
          <cell r="R68">
            <v>91.615510491912957</v>
          </cell>
          <cell r="S68">
            <v>97.389904980607369</v>
          </cell>
          <cell r="T68">
            <v>82.250992233905023</v>
          </cell>
          <cell r="U68">
            <v>88.961115279950093</v>
          </cell>
          <cell r="V68">
            <v>95.588966539793333</v>
          </cell>
        </row>
        <row r="69">
          <cell r="A69">
            <v>2020</v>
          </cell>
          <cell r="B69">
            <v>83.057873341891309</v>
          </cell>
          <cell r="C69">
            <v>72.701825702467545</v>
          </cell>
          <cell r="D69">
            <v>70.248538011695899</v>
          </cell>
          <cell r="E69">
            <v>69.137783483097991</v>
          </cell>
          <cell r="F69">
            <v>68.099236913421763</v>
          </cell>
          <cell r="G69">
            <v>83.918128654970758</v>
          </cell>
          <cell r="H69">
            <v>76.518150049921559</v>
          </cell>
          <cell r="I69">
            <v>72.501248038796177</v>
          </cell>
          <cell r="J69">
            <v>98.816146056197411</v>
          </cell>
          <cell r="K69">
            <v>100</v>
          </cell>
          <cell r="L69">
            <v>104.3913136499786</v>
          </cell>
          <cell r="M69">
            <v>108.39127799172728</v>
          </cell>
          <cell r="N69">
            <v>76.487840536300098</v>
          </cell>
          <cell r="O69">
            <v>107.0469619169876</v>
          </cell>
          <cell r="P69">
            <v>108.82185137640849</v>
          </cell>
          <cell r="Q69">
            <v>98.29731849950079</v>
          </cell>
          <cell r="R69">
            <v>90.704785337327053</v>
          </cell>
          <cell r="S69">
            <v>97.738375410069892</v>
          </cell>
          <cell r="T69">
            <v>80.616174582798465</v>
          </cell>
          <cell r="U69">
            <v>89.329268292682926</v>
          </cell>
          <cell r="V69">
            <v>95.673762658679223</v>
          </cell>
        </row>
        <row r="70">
          <cell r="A70">
            <v>2021</v>
          </cell>
          <cell r="B70">
            <v>80.916569132820342</v>
          </cell>
          <cell r="C70">
            <v>72.16757559910684</v>
          </cell>
          <cell r="D70">
            <v>68.57666990396028</v>
          </cell>
          <cell r="E70">
            <v>67.002847158237259</v>
          </cell>
          <cell r="F70">
            <v>66.220086161814876</v>
          </cell>
          <cell r="G70">
            <v>84.667679358517816</v>
          </cell>
          <cell r="H70">
            <v>75.648911356260015</v>
          </cell>
          <cell r="I70">
            <v>70.783010019008714</v>
          </cell>
          <cell r="J70">
            <v>98.880228436719207</v>
          </cell>
          <cell r="K70">
            <v>100</v>
          </cell>
          <cell r="L70">
            <v>101.66513102738419</v>
          </cell>
          <cell r="M70">
            <v>110.12857866208465</v>
          </cell>
          <cell r="N70">
            <v>73.48324493031518</v>
          </cell>
          <cell r="O70">
            <v>104.14456591212824</v>
          </cell>
          <cell r="P70">
            <v>106.70202787392817</v>
          </cell>
          <cell r="Q70">
            <v>97.880817790173566</v>
          </cell>
          <cell r="R70">
            <v>89.129334030596567</v>
          </cell>
          <cell r="S70">
            <v>122.48341924612562</v>
          </cell>
          <cell r="T70">
            <v>78.788256094827801</v>
          </cell>
          <cell r="U70">
            <v>86.990230013862259</v>
          </cell>
          <cell r="V70">
            <v>95.53170472561861</v>
          </cell>
        </row>
        <row r="71">
          <cell r="A71">
            <v>2022</v>
          </cell>
          <cell r="B71">
            <v>79.156098873765501</v>
          </cell>
          <cell r="C71">
            <v>74.865642915976878</v>
          </cell>
          <cell r="D71">
            <v>68.109051467530037</v>
          </cell>
          <cell r="E71">
            <v>67.18180409554644</v>
          </cell>
          <cell r="F71">
            <v>66.626434297551</v>
          </cell>
          <cell r="G71">
            <v>84.463509513052415</v>
          </cell>
          <cell r="H71">
            <v>75.642834424772261</v>
          </cell>
          <cell r="I71">
            <v>70.713010006442616</v>
          </cell>
          <cell r="J71">
            <v>98.846037791242935</v>
          </cell>
          <cell r="K71">
            <v>100</v>
          </cell>
          <cell r="L71">
            <v>102.70019001639197</v>
          </cell>
          <cell r="M71">
            <v>110.62134544653853</v>
          </cell>
          <cell r="N71">
            <v>75.572699619151692</v>
          </cell>
          <cell r="O71">
            <v>106.66035997096745</v>
          </cell>
          <cell r="P71">
            <v>105.18834457393105</v>
          </cell>
          <cell r="Q71">
            <v>96.584598070477327</v>
          </cell>
          <cell r="R71">
            <v>88.793110478629274</v>
          </cell>
          <cell r="S71">
            <v>118.78389509137912</v>
          </cell>
          <cell r="T71">
            <v>79.054158749317011</v>
          </cell>
          <cell r="U71">
            <v>89.253879841136509</v>
          </cell>
          <cell r="V71">
            <v>95.546439843093751</v>
          </cell>
        </row>
        <row r="72">
          <cell r="A72">
            <v>2023</v>
          </cell>
          <cell r="B72">
            <v>81.056412717828024</v>
          </cell>
          <cell r="C72">
            <v>75.93072855782556</v>
          </cell>
          <cell r="D72">
            <v>69.096483011155584</v>
          </cell>
          <cell r="E72">
            <v>67.915895736725162</v>
          </cell>
          <cell r="F72">
            <v>67.4924326291098</v>
          </cell>
          <cell r="G72">
            <v>84.620625053223193</v>
          </cell>
          <cell r="H72">
            <v>76.469540848319696</v>
          </cell>
          <cell r="I72">
            <v>71.81454328690981</v>
          </cell>
          <cell r="J72">
            <v>98.84650817121225</v>
          </cell>
          <cell r="K72">
            <v>100</v>
          </cell>
          <cell r="L72">
            <v>103.38538239415358</v>
          </cell>
          <cell r="M72">
            <v>110.61986638074521</v>
          </cell>
          <cell r="N72">
            <v>76.233423393433611</v>
          </cell>
          <cell r="O72">
            <v>105.1969064742632</v>
          </cell>
          <cell r="P72">
            <v>105.82629496876281</v>
          </cell>
          <cell r="Q72">
            <v>98.402142862672534</v>
          </cell>
          <cell r="R72">
            <v>89.51638500305792</v>
          </cell>
          <cell r="S72">
            <v>106.34652752510199</v>
          </cell>
          <cell r="T72">
            <v>80.254387526805132</v>
          </cell>
          <cell r="U72">
            <v>89.621670163269414</v>
          </cell>
          <cell r="V72">
            <v>95.707307254612033</v>
          </cell>
        </row>
        <row r="73">
          <cell r="A73">
            <v>2024</v>
          </cell>
          <cell r="B73">
            <v>81.555317693931556</v>
          </cell>
          <cell r="C73">
            <v>75.773793595575782</v>
          </cell>
          <cell r="D73">
            <v>68.598549044093588</v>
          </cell>
          <cell r="E73">
            <v>67.189962239467192</v>
          </cell>
          <cell r="F73">
            <v>68.238783337793237</v>
          </cell>
          <cell r="G73">
            <v>83.756281033508756</v>
          </cell>
          <cell r="H73">
            <v>76.114976362501125</v>
          </cell>
          <cell r="I73">
            <v>71.701899919721697</v>
          </cell>
          <cell r="J73">
            <v>98.772782683673782</v>
          </cell>
          <cell r="K73">
            <v>100</v>
          </cell>
          <cell r="L73">
            <v>103.50920227157852</v>
          </cell>
          <cell r="M73">
            <v>110.66660720126067</v>
          </cell>
          <cell r="N73">
            <v>77.439568281152432</v>
          </cell>
          <cell r="O73">
            <v>104.74905598667974</v>
          </cell>
          <cell r="P73">
            <v>106.02012903993101</v>
          </cell>
          <cell r="Q73">
            <v>98.196711563048197</v>
          </cell>
          <cell r="R73">
            <v>89.33413611631434</v>
          </cell>
          <cell r="S73">
            <v>106.18291558885618</v>
          </cell>
          <cell r="T73">
            <v>80.551095650105552</v>
          </cell>
          <cell r="U73">
            <v>89.731811018939737</v>
          </cell>
          <cell r="V73">
            <v>95.641185740195638</v>
          </cell>
        </row>
      </sheetData>
      <sheetData sheetId="57">
        <row r="68">
          <cell r="A68">
            <v>2019</v>
          </cell>
          <cell r="B68">
            <v>103.46086712276548</v>
          </cell>
          <cell r="C68">
            <v>103.48494272014123</v>
          </cell>
          <cell r="D68">
            <v>100.5577513392051</v>
          </cell>
          <cell r="E68">
            <v>101.85382099793352</v>
          </cell>
          <cell r="F68">
            <v>105.0297935517525</v>
          </cell>
          <cell r="G68">
            <v>113.34991874485884</v>
          </cell>
          <cell r="H68">
            <v>105.58353229139499</v>
          </cell>
          <cell r="I68">
            <v>102.49383062817246</v>
          </cell>
          <cell r="J68">
            <v>100.85869630640209</v>
          </cell>
          <cell r="K68">
            <v>100</v>
          </cell>
          <cell r="L68">
            <v>97.520213470296738</v>
          </cell>
          <cell r="M68">
            <v>100.01404409846918</v>
          </cell>
          <cell r="N68">
            <v>101.95212968721788</v>
          </cell>
          <cell r="O68">
            <v>112.66777681921232</v>
          </cell>
          <cell r="P68">
            <v>104.16909094556908</v>
          </cell>
          <cell r="Q68">
            <v>97.157073209879016</v>
          </cell>
          <cell r="R68">
            <v>101.31613265654154</v>
          </cell>
          <cell r="S68">
            <v>95.790783058804649</v>
          </cell>
          <cell r="T68">
            <v>98.639728748269562</v>
          </cell>
          <cell r="U68">
            <v>95.736612964709195</v>
          </cell>
          <cell r="V68">
            <v>101.08741448147182</v>
          </cell>
        </row>
        <row r="69">
          <cell r="A69">
            <v>2020</v>
          </cell>
          <cell r="B69">
            <v>103.90582333785068</v>
          </cell>
          <cell r="C69">
            <v>103.71164465300673</v>
          </cell>
          <cell r="D69">
            <v>101.20754869637332</v>
          </cell>
          <cell r="E69">
            <v>102.6234349400271</v>
          </cell>
          <cell r="F69">
            <v>105.13359898056191</v>
          </cell>
          <cell r="G69">
            <v>115.82758550941566</v>
          </cell>
          <cell r="H69">
            <v>106.64455187200387</v>
          </cell>
          <cell r="I69">
            <v>102.97336111167297</v>
          </cell>
          <cell r="J69">
            <v>101.02146079006454</v>
          </cell>
          <cell r="K69">
            <v>100</v>
          </cell>
          <cell r="L69">
            <v>97.036752361495985</v>
          </cell>
          <cell r="M69">
            <v>99.977750359028292</v>
          </cell>
          <cell r="N69">
            <v>102.36453002690185</v>
          </cell>
          <cell r="O69">
            <v>112.42743583001274</v>
          </cell>
          <cell r="P69">
            <v>103.06438237019357</v>
          </cell>
          <cell r="Q69">
            <v>97.394769311677024</v>
          </cell>
          <cell r="R69">
            <v>101.25002528368292</v>
          </cell>
          <cell r="S69">
            <v>98.952244179696194</v>
          </cell>
          <cell r="T69">
            <v>96.78189283763831</v>
          </cell>
          <cell r="U69">
            <v>95.978883068023222</v>
          </cell>
          <cell r="V69">
            <v>101.29250187099255</v>
          </cell>
        </row>
        <row r="70">
          <cell r="A70">
            <v>2021</v>
          </cell>
          <cell r="B70">
            <v>105.41506922786597</v>
          </cell>
          <cell r="C70">
            <v>103.72857114479253</v>
          </cell>
          <cell r="D70">
            <v>102.52478099362349</v>
          </cell>
          <cell r="E70">
            <v>103.09886573568265</v>
          </cell>
          <cell r="F70">
            <v>106.1341649947359</v>
          </cell>
          <cell r="G70">
            <v>117.27021711924675</v>
          </cell>
          <cell r="H70">
            <v>107.79086629188932</v>
          </cell>
          <cell r="I70">
            <v>103.95105381299537</v>
          </cell>
          <cell r="J70">
            <v>101.1243320553823</v>
          </cell>
          <cell r="K70">
            <v>100</v>
          </cell>
          <cell r="L70">
            <v>96.837567787687973</v>
          </cell>
          <cell r="M70">
            <v>100.39530402653899</v>
          </cell>
          <cell r="N70">
            <v>103.16839156949604</v>
          </cell>
          <cell r="O70">
            <v>112.70534951629885</v>
          </cell>
          <cell r="P70">
            <v>102.87836951987445</v>
          </cell>
          <cell r="Q70">
            <v>97.920184342782221</v>
          </cell>
          <cell r="R70">
            <v>101.32893665203314</v>
          </cell>
          <cell r="S70">
            <v>96.549532190461051</v>
          </cell>
          <cell r="T70">
            <v>94.690212749051469</v>
          </cell>
          <cell r="U70">
            <v>96.768041953874572</v>
          </cell>
          <cell r="V70">
            <v>101.51566317713197</v>
          </cell>
        </row>
        <row r="71">
          <cell r="A71">
            <v>2022</v>
          </cell>
          <cell r="B71">
            <v>106.97574786722797</v>
          </cell>
          <cell r="C71">
            <v>104.1966248183884</v>
          </cell>
          <cell r="D71">
            <v>103.50743210520434</v>
          </cell>
          <cell r="E71">
            <v>102.72883060760721</v>
          </cell>
          <cell r="F71">
            <v>107.33897105390604</v>
          </cell>
          <cell r="G71">
            <v>116.10475729240397</v>
          </cell>
          <cell r="H71">
            <v>108.06914279327944</v>
          </cell>
          <cell r="I71">
            <v>104.78336996609916</v>
          </cell>
          <cell r="J71">
            <v>101.05427858287077</v>
          </cell>
          <cell r="K71">
            <v>100</v>
          </cell>
          <cell r="L71">
            <v>97.746153559587228</v>
          </cell>
          <cell r="M71">
            <v>100.82144320679507</v>
          </cell>
          <cell r="N71">
            <v>103.1963640427672</v>
          </cell>
          <cell r="O71">
            <v>115.0765562716537</v>
          </cell>
          <cell r="P71">
            <v>102.10483179972431</v>
          </cell>
          <cell r="Q71">
            <v>97.507730134485712</v>
          </cell>
          <cell r="R71">
            <v>100.70223149424432</v>
          </cell>
          <cell r="S71">
            <v>95.289274671236441</v>
          </cell>
          <cell r="T71">
            <v>94.864582945274378</v>
          </cell>
          <cell r="U71">
            <v>98.126140893342779</v>
          </cell>
          <cell r="V71">
            <v>101.56837909324592</v>
          </cell>
        </row>
        <row r="72">
          <cell r="A72">
            <v>2023</v>
          </cell>
          <cell r="B72">
            <v>107.54266090773913</v>
          </cell>
          <cell r="C72">
            <v>104.19174396374709</v>
          </cell>
          <cell r="D72">
            <v>104.35282871911068</v>
          </cell>
          <cell r="E72">
            <v>103.74035261629966</v>
          </cell>
          <cell r="F72">
            <v>107.9674998229838</v>
          </cell>
          <cell r="G72">
            <v>115.20746300361114</v>
          </cell>
          <cell r="H72">
            <v>108.29497982015153</v>
          </cell>
          <cell r="I72">
            <v>105.45209941230618</v>
          </cell>
          <cell r="J72">
            <v>100.99837145082489</v>
          </cell>
          <cell r="K72">
            <v>100</v>
          </cell>
          <cell r="L72">
            <v>97.150038943567225</v>
          </cell>
          <cell r="M72">
            <v>101.45684344685972</v>
          </cell>
          <cell r="N72">
            <v>102.46760603271258</v>
          </cell>
          <cell r="O72">
            <v>113.71521631381434</v>
          </cell>
          <cell r="P72">
            <v>102.90660624513205</v>
          </cell>
          <cell r="Q72">
            <v>97.638603696098556</v>
          </cell>
          <cell r="R72">
            <v>100.41244778021667</v>
          </cell>
          <cell r="S72">
            <v>95.645401118742484</v>
          </cell>
          <cell r="T72">
            <v>95.236493662819512</v>
          </cell>
          <cell r="U72">
            <v>97.741273100616027</v>
          </cell>
          <cell r="V72">
            <v>101.61261771578276</v>
          </cell>
        </row>
        <row r="73">
          <cell r="A73">
            <v>2024</v>
          </cell>
          <cell r="B73">
            <v>107.44353529889099</v>
          </cell>
          <cell r="C73">
            <v>103.65499053286449</v>
          </cell>
          <cell r="D73">
            <v>104.27542602109818</v>
          </cell>
          <cell r="E73">
            <v>103.29490127130106</v>
          </cell>
          <cell r="F73">
            <v>106.73857181498512</v>
          </cell>
          <cell r="G73">
            <v>113.80511225317824</v>
          </cell>
          <cell r="H73">
            <v>107.60075737084122</v>
          </cell>
          <cell r="I73">
            <v>105.05646470110901</v>
          </cell>
          <cell r="J73">
            <v>100.89937787395185</v>
          </cell>
          <cell r="K73">
            <v>100</v>
          </cell>
          <cell r="L73">
            <v>96.645929131728423</v>
          </cell>
          <cell r="M73">
            <v>100.99066810927779</v>
          </cell>
          <cell r="N73">
            <v>103.88321612117934</v>
          </cell>
          <cell r="O73">
            <v>114.28692182850962</v>
          </cell>
          <cell r="P73">
            <v>102.69475250202866</v>
          </cell>
          <cell r="Q73">
            <v>98.003448742223426</v>
          </cell>
          <cell r="R73">
            <v>100.66269948606978</v>
          </cell>
          <cell r="S73">
            <v>95.631593183662432</v>
          </cell>
          <cell r="T73">
            <v>95.327292399242623</v>
          </cell>
          <cell r="U73">
            <v>98.571476873140384</v>
          </cell>
          <cell r="V73">
            <v>101.4707871246957</v>
          </cell>
        </row>
      </sheetData>
      <sheetData sheetId="58">
        <row r="31">
          <cell r="A31">
            <v>2019</v>
          </cell>
          <cell r="B31">
            <v>32356</v>
          </cell>
          <cell r="C31">
            <v>31212</v>
          </cell>
          <cell r="D31">
            <v>32828</v>
          </cell>
          <cell r="E31">
            <v>31715</v>
          </cell>
          <cell r="F31">
            <v>31893</v>
          </cell>
          <cell r="G31">
            <v>39284</v>
          </cell>
          <cell r="H31">
            <v>33975</v>
          </cell>
          <cell r="I31">
            <v>32183</v>
          </cell>
          <cell r="J31">
            <v>39041</v>
          </cell>
          <cell r="K31">
            <v>39028</v>
          </cell>
          <cell r="L31">
            <v>41254</v>
          </cell>
          <cell r="M31">
            <v>40810</v>
          </cell>
          <cell r="N31">
            <v>38965</v>
          </cell>
          <cell r="O31">
            <v>45352</v>
          </cell>
          <cell r="P31">
            <v>42540</v>
          </cell>
          <cell r="Q31">
            <v>35183</v>
          </cell>
          <cell r="R31">
            <v>37603</v>
          </cell>
          <cell r="S31">
            <v>35117</v>
          </cell>
          <cell r="T31">
            <v>35333</v>
          </cell>
          <cell r="U31">
            <v>33039</v>
          </cell>
          <cell r="V31">
            <v>38136</v>
          </cell>
        </row>
        <row r="32">
          <cell r="A32">
            <v>2020</v>
          </cell>
          <cell r="B32">
            <v>32997</v>
          </cell>
          <cell r="C32">
            <v>31644</v>
          </cell>
          <cell r="D32">
            <v>33150</v>
          </cell>
          <cell r="E32">
            <v>32337</v>
          </cell>
          <cell r="F32">
            <v>32081</v>
          </cell>
          <cell r="G32">
            <v>40066</v>
          </cell>
          <cell r="H32">
            <v>34502</v>
          </cell>
          <cell r="I32">
            <v>32607</v>
          </cell>
          <cell r="J32">
            <v>38879</v>
          </cell>
          <cell r="K32">
            <v>38815</v>
          </cell>
          <cell r="L32">
            <v>40649</v>
          </cell>
          <cell r="M32">
            <v>40491</v>
          </cell>
          <cell r="N32">
            <v>38459</v>
          </cell>
          <cell r="O32">
            <v>44903</v>
          </cell>
          <cell r="P32">
            <v>42247</v>
          </cell>
          <cell r="Q32">
            <v>35175</v>
          </cell>
          <cell r="R32">
            <v>37580</v>
          </cell>
          <cell r="S32">
            <v>35265</v>
          </cell>
          <cell r="T32">
            <v>34972</v>
          </cell>
          <cell r="U32">
            <v>33288</v>
          </cell>
          <cell r="V32">
            <v>38054</v>
          </cell>
        </row>
        <row r="33">
          <cell r="A33">
            <v>2021</v>
          </cell>
          <cell r="B33">
            <v>34026</v>
          </cell>
          <cell r="C33">
            <v>32514</v>
          </cell>
          <cell r="D33">
            <v>34162</v>
          </cell>
          <cell r="E33">
            <v>33307</v>
          </cell>
          <cell r="F33">
            <v>33292</v>
          </cell>
          <cell r="G33">
            <v>42132</v>
          </cell>
          <cell r="H33">
            <v>35811</v>
          </cell>
          <cell r="I33">
            <v>33633</v>
          </cell>
          <cell r="J33">
            <v>40186</v>
          </cell>
          <cell r="K33">
            <v>40079</v>
          </cell>
          <cell r="L33">
            <v>42150</v>
          </cell>
          <cell r="M33">
            <v>41891</v>
          </cell>
          <cell r="N33">
            <v>39563</v>
          </cell>
          <cell r="O33">
            <v>46606</v>
          </cell>
          <cell r="P33">
            <v>43657</v>
          </cell>
          <cell r="Q33">
            <v>36090</v>
          </cell>
          <cell r="R33">
            <v>38742</v>
          </cell>
          <cell r="S33">
            <v>36306</v>
          </cell>
          <cell r="T33">
            <v>36015</v>
          </cell>
          <cell r="U33">
            <v>34247</v>
          </cell>
          <cell r="V33">
            <v>39325</v>
          </cell>
        </row>
        <row r="34">
          <cell r="A34">
            <v>2022</v>
          </cell>
          <cell r="B34">
            <v>35582</v>
          </cell>
          <cell r="C34">
            <v>34375</v>
          </cell>
          <cell r="D34">
            <v>35870</v>
          </cell>
          <cell r="E34">
            <v>34715</v>
          </cell>
          <cell r="F34">
            <v>35135</v>
          </cell>
          <cell r="G34">
            <v>44047</v>
          </cell>
          <cell r="H34">
            <v>37596</v>
          </cell>
          <cell r="I34">
            <v>35306</v>
          </cell>
          <cell r="J34">
            <v>41891</v>
          </cell>
          <cell r="K34">
            <v>41770</v>
          </cell>
          <cell r="L34">
            <v>43846</v>
          </cell>
          <cell r="M34">
            <v>43822</v>
          </cell>
          <cell r="N34">
            <v>41347</v>
          </cell>
          <cell r="O34">
            <v>48877</v>
          </cell>
          <cell r="P34">
            <v>45362</v>
          </cell>
          <cell r="Q34">
            <v>37477</v>
          </cell>
          <cell r="R34">
            <v>40163</v>
          </cell>
          <cell r="S34">
            <v>38490</v>
          </cell>
          <cell r="T34">
            <v>37769</v>
          </cell>
          <cell r="U34">
            <v>35907</v>
          </cell>
          <cell r="V34">
            <v>41032</v>
          </cell>
        </row>
        <row r="35">
          <cell r="A35">
            <v>2023</v>
          </cell>
          <cell r="B35">
            <v>38212</v>
          </cell>
          <cell r="C35">
            <v>36830</v>
          </cell>
          <cell r="D35">
            <v>38612</v>
          </cell>
          <cell r="E35">
            <v>37178</v>
          </cell>
          <cell r="F35">
            <v>37665</v>
          </cell>
          <cell r="G35">
            <v>46884</v>
          </cell>
          <cell r="H35">
            <v>40288</v>
          </cell>
          <cell r="I35">
            <v>37909</v>
          </cell>
          <cell r="J35">
            <v>44535</v>
          </cell>
          <cell r="K35">
            <v>44402</v>
          </cell>
          <cell r="L35">
            <v>46599</v>
          </cell>
          <cell r="M35">
            <v>46583</v>
          </cell>
          <cell r="N35">
            <v>43947</v>
          </cell>
          <cell r="O35">
            <v>51970</v>
          </cell>
          <cell r="P35">
            <v>48469</v>
          </cell>
          <cell r="Q35">
            <v>39967</v>
          </cell>
          <cell r="R35">
            <v>42603</v>
          </cell>
          <cell r="S35">
            <v>40392</v>
          </cell>
          <cell r="T35">
            <v>40398</v>
          </cell>
          <cell r="U35">
            <v>38216</v>
          </cell>
          <cell r="V35">
            <v>43676</v>
          </cell>
        </row>
        <row r="36">
          <cell r="A36">
            <v>2024</v>
          </cell>
          <cell r="B36">
            <v>39999</v>
          </cell>
          <cell r="C36">
            <v>38599</v>
          </cell>
          <cell r="D36">
            <v>40255</v>
          </cell>
          <cell r="E36">
            <v>38975</v>
          </cell>
          <cell r="F36">
            <v>39243</v>
          </cell>
          <cell r="G36">
            <v>49261</v>
          </cell>
          <cell r="H36">
            <v>42184</v>
          </cell>
          <cell r="I36">
            <v>39610</v>
          </cell>
          <cell r="J36">
            <v>46956</v>
          </cell>
          <cell r="K36">
            <v>46824</v>
          </cell>
          <cell r="L36">
            <v>49087</v>
          </cell>
          <cell r="M36">
            <v>49037</v>
          </cell>
          <cell r="N36">
            <v>46695</v>
          </cell>
          <cell r="O36">
            <v>54877</v>
          </cell>
          <cell r="P36">
            <v>51421</v>
          </cell>
          <cell r="Q36">
            <v>41933</v>
          </cell>
          <cell r="R36">
            <v>44938</v>
          </cell>
          <cell r="S36">
            <v>42557</v>
          </cell>
          <cell r="T36">
            <v>42569</v>
          </cell>
          <cell r="U36">
            <v>40527</v>
          </cell>
          <cell r="V36">
            <v>46008</v>
          </cell>
        </row>
        <row r="67">
          <cell r="A67">
            <v>2019</v>
          </cell>
          <cell r="B67">
            <v>82.904581326227316</v>
          </cell>
          <cell r="C67">
            <v>79.97335246489699</v>
          </cell>
          <cell r="D67">
            <v>84.113969457825149</v>
          </cell>
          <cell r="E67">
            <v>81.262170749205694</v>
          </cell>
          <cell r="F67">
            <v>81.718253561545566</v>
          </cell>
          <cell r="G67">
            <v>100.65593932561239</v>
          </cell>
          <cell r="H67">
            <v>87.052885108127498</v>
          </cell>
          <cell r="I67">
            <v>82.461309828840839</v>
          </cell>
          <cell r="J67">
            <v>100.03330941887876</v>
          </cell>
          <cell r="K67">
            <v>100</v>
          </cell>
          <cell r="L67">
            <v>105.70359741723891</v>
          </cell>
          <cell r="M67">
            <v>104.56595264937994</v>
          </cell>
          <cell r="N67">
            <v>99.838577431587581</v>
          </cell>
          <cell r="O67">
            <v>116.20375115301836</v>
          </cell>
          <cell r="P67">
            <v>108.99866762324486</v>
          </cell>
          <cell r="Q67">
            <v>90.148098800860922</v>
          </cell>
          <cell r="R67">
            <v>96.348775238290457</v>
          </cell>
          <cell r="S67">
            <v>89.978989443476479</v>
          </cell>
          <cell r="T67">
            <v>90.532438249461919</v>
          </cell>
          <cell r="U67">
            <v>84.654606948857236</v>
          </cell>
          <cell r="V67">
            <v>97.714461412319366</v>
          </cell>
        </row>
        <row r="68">
          <cell r="A68">
            <v>2020</v>
          </cell>
          <cell r="B68">
            <v>85.010949375241523</v>
          </cell>
          <cell r="C68">
            <v>81.525183563055521</v>
          </cell>
          <cell r="D68">
            <v>85.405126883936617</v>
          </cell>
          <cell r="E68">
            <v>83.310575808321531</v>
          </cell>
          <cell r="F68">
            <v>82.651036970243467</v>
          </cell>
          <cell r="G68">
            <v>103.22298080638927</v>
          </cell>
          <cell r="H68">
            <v>88.888316372536394</v>
          </cell>
          <cell r="I68">
            <v>84.006183176606982</v>
          </cell>
          <cell r="J68">
            <v>100.16488470951953</v>
          </cell>
          <cell r="K68">
            <v>100</v>
          </cell>
          <cell r="L68">
            <v>104.72497745716862</v>
          </cell>
          <cell r="M68">
            <v>104.31791833054231</v>
          </cell>
          <cell r="N68">
            <v>99.082828803297701</v>
          </cell>
          <cell r="O68">
            <v>115.68465799304393</v>
          </cell>
          <cell r="P68">
            <v>108.84194254798403</v>
          </cell>
          <cell r="Q68">
            <v>90.622182146077549</v>
          </cell>
          <cell r="R68">
            <v>96.818240370990594</v>
          </cell>
          <cell r="S68">
            <v>90.85405126883937</v>
          </cell>
          <cell r="T68">
            <v>90.09918845807033</v>
          </cell>
          <cell r="U68">
            <v>85.760659538838084</v>
          </cell>
          <cell r="V68">
            <v>98.039417750869504</v>
          </cell>
        </row>
        <row r="69">
          <cell r="A69">
            <v>2021</v>
          </cell>
          <cell r="B69">
            <v>84.897327777639163</v>
          </cell>
          <cell r="C69">
            <v>81.124778562339387</v>
          </cell>
          <cell r="D69">
            <v>85.236657601237553</v>
          </cell>
          <cell r="E69">
            <v>83.103370842585889</v>
          </cell>
          <cell r="F69">
            <v>83.065944759100773</v>
          </cell>
          <cell r="G69">
            <v>105.12238329299632</v>
          </cell>
          <cell r="H69">
            <v>89.351031712368069</v>
          </cell>
          <cell r="I69">
            <v>83.916764390329107</v>
          </cell>
          <cell r="J69">
            <v>100.26697272886049</v>
          </cell>
          <cell r="K69">
            <v>100</v>
          </cell>
          <cell r="L69">
            <v>105.16729459317847</v>
          </cell>
          <cell r="M69">
            <v>104.5210708850021</v>
          </cell>
          <cell r="N69">
            <v>98.71254272811197</v>
          </cell>
          <cell r="O69">
            <v>116.28533646049053</v>
          </cell>
          <cell r="P69">
            <v>108.92736844731654</v>
          </cell>
          <cell r="Q69">
            <v>90.047156865191241</v>
          </cell>
          <cell r="R69">
            <v>96.664088425359921</v>
          </cell>
          <cell r="S69">
            <v>90.586092467376929</v>
          </cell>
          <cell r="T69">
            <v>89.860026447765662</v>
          </cell>
          <cell r="U69">
            <v>85.448738740986556</v>
          </cell>
          <cell r="V69">
            <v>98.11871553681479</v>
          </cell>
        </row>
        <row r="70">
          <cell r="A70">
            <v>2022</v>
          </cell>
          <cell r="B70">
            <v>85.185539861144363</v>
          </cell>
          <cell r="C70">
            <v>82.29590615274121</v>
          </cell>
          <cell r="D70">
            <v>85.875029925784048</v>
          </cell>
          <cell r="E70">
            <v>83.109887479051949</v>
          </cell>
          <cell r="F70">
            <v>84.115393823318172</v>
          </cell>
          <cell r="G70">
            <v>105.45128082355757</v>
          </cell>
          <cell r="H70">
            <v>90.007182188173331</v>
          </cell>
          <cell r="I70">
            <v>84.52477854919799</v>
          </cell>
          <cell r="J70">
            <v>100.28968158965765</v>
          </cell>
          <cell r="K70">
            <v>100</v>
          </cell>
          <cell r="L70">
            <v>104.97007421594446</v>
          </cell>
          <cell r="M70">
            <v>104.91261671055783</v>
          </cell>
          <cell r="N70">
            <v>98.987311467560446</v>
          </cell>
          <cell r="O70">
            <v>117.0146037826191</v>
          </cell>
          <cell r="P70">
            <v>108.59947330620064</v>
          </cell>
          <cell r="Q70">
            <v>89.722288723964567</v>
          </cell>
          <cell r="R70">
            <v>96.152741201819495</v>
          </cell>
          <cell r="S70">
            <v>92.147474263825714</v>
          </cell>
          <cell r="T70">
            <v>90.421355039502032</v>
          </cell>
          <cell r="U70">
            <v>85.963610246588459</v>
          </cell>
          <cell r="V70">
            <v>98.233181709360778</v>
          </cell>
        </row>
        <row r="71">
          <cell r="A71">
            <v>2023</v>
          </cell>
          <cell r="B71">
            <v>86.059186523129597</v>
          </cell>
          <cell r="C71">
            <v>82.946714111976945</v>
          </cell>
          <cell r="D71">
            <v>86.960046844736723</v>
          </cell>
          <cell r="E71">
            <v>83.730462591775151</v>
          </cell>
          <cell r="F71">
            <v>84.827260033331825</v>
          </cell>
          <cell r="G71">
            <v>105.58983829557226</v>
          </cell>
          <cell r="H71">
            <v>90.734651592270623</v>
          </cell>
          <cell r="I71">
            <v>85.376784829512189</v>
          </cell>
          <cell r="J71">
            <v>100.29953605693439</v>
          </cell>
          <cell r="K71">
            <v>100</v>
          </cell>
          <cell r="L71">
            <v>104.94797531642719</v>
          </cell>
          <cell r="M71">
            <v>104.91194090356291</v>
          </cell>
          <cell r="N71">
            <v>98.975271384171876</v>
          </cell>
          <cell r="O71">
            <v>117.04427728480699</v>
          </cell>
          <cell r="P71">
            <v>109.15949731994054</v>
          </cell>
          <cell r="Q71">
            <v>90.011711184180896</v>
          </cell>
          <cell r="R71">
            <v>95.948380703571914</v>
          </cell>
          <cell r="S71">
            <v>90.968875275888479</v>
          </cell>
          <cell r="T71">
            <v>90.982388180712576</v>
          </cell>
          <cell r="U71">
            <v>86.068195126345657</v>
          </cell>
          <cell r="V71">
            <v>98.364938516283047</v>
          </cell>
        </row>
        <row r="72">
          <cell r="A72">
            <v>2024</v>
          </cell>
          <cell r="B72">
            <v>85.424141465914914</v>
          </cell>
          <cell r="C72">
            <v>82.434221766615408</v>
          </cell>
          <cell r="D72">
            <v>85.970869639501117</v>
          </cell>
          <cell r="E72">
            <v>83.23722877157013</v>
          </cell>
          <cell r="F72">
            <v>83.809584828293183</v>
          </cell>
          <cell r="G72">
            <v>105.20459593370921</v>
          </cell>
          <cell r="H72">
            <v>90.090551853750213</v>
          </cell>
          <cell r="I72">
            <v>84.593370920895268</v>
          </cell>
          <cell r="J72">
            <v>100.28190671450538</v>
          </cell>
          <cell r="K72">
            <v>100</v>
          </cell>
          <cell r="L72">
            <v>104.83299162822483</v>
          </cell>
          <cell r="M72">
            <v>104.72620878182128</v>
          </cell>
          <cell r="N72">
            <v>99.72450025627883</v>
          </cell>
          <cell r="O72">
            <v>117.19844524175636</v>
          </cell>
          <cell r="P72">
            <v>109.81761489834273</v>
          </cell>
          <cell r="Q72">
            <v>89.554501964804373</v>
          </cell>
          <cell r="R72">
            <v>95.972151033657951</v>
          </cell>
          <cell r="S72">
            <v>90.887151887920723</v>
          </cell>
          <cell r="T72">
            <v>90.912779771057572</v>
          </cell>
          <cell r="U72">
            <v>86.551768323936443</v>
          </cell>
          <cell r="V72">
            <v>98.257303946694009</v>
          </cell>
        </row>
        <row r="140">
          <cell r="A140">
            <v>2019</v>
          </cell>
          <cell r="B140">
            <v>23.53</v>
          </cell>
          <cell r="C140">
            <v>22.63</v>
          </cell>
          <cell r="D140">
            <v>24.08</v>
          </cell>
          <cell r="E140">
            <v>22.77</v>
          </cell>
          <cell r="F140">
            <v>23.25</v>
          </cell>
          <cell r="G140">
            <v>29.13</v>
          </cell>
          <cell r="H140">
            <v>24.84</v>
          </cell>
          <cell r="I140">
            <v>23.42</v>
          </cell>
          <cell r="J140">
            <v>29.75</v>
          </cell>
          <cell r="K140">
            <v>29.78</v>
          </cell>
          <cell r="L140">
            <v>31.29</v>
          </cell>
          <cell r="M140">
            <v>30.97</v>
          </cell>
          <cell r="N140">
            <v>29.57</v>
          </cell>
          <cell r="O140">
            <v>32.880000000000003</v>
          </cell>
          <cell r="P140">
            <v>32.049999999999997</v>
          </cell>
          <cell r="Q140">
            <v>27.02</v>
          </cell>
          <cell r="R140">
            <v>29.04</v>
          </cell>
          <cell r="S140">
            <v>27.42</v>
          </cell>
          <cell r="T140">
            <v>27.44</v>
          </cell>
          <cell r="U140">
            <v>25.24</v>
          </cell>
          <cell r="V140">
            <v>28.88</v>
          </cell>
        </row>
        <row r="141">
          <cell r="A141">
            <v>2020</v>
          </cell>
          <cell r="B141">
            <v>24.81</v>
          </cell>
          <cell r="C141">
            <v>23.74</v>
          </cell>
          <cell r="D141">
            <v>25.24</v>
          </cell>
          <cell r="E141">
            <v>24.04</v>
          </cell>
          <cell r="F141">
            <v>24.16</v>
          </cell>
          <cell r="G141">
            <v>31.05</v>
          </cell>
          <cell r="H141">
            <v>26.19</v>
          </cell>
          <cell r="I141">
            <v>24.58</v>
          </cell>
          <cell r="J141">
            <v>30.79</v>
          </cell>
          <cell r="K141">
            <v>30.77</v>
          </cell>
          <cell r="L141">
            <v>32.42</v>
          </cell>
          <cell r="M141">
            <v>31.94</v>
          </cell>
          <cell r="N141">
            <v>30.3</v>
          </cell>
          <cell r="O141">
            <v>34</v>
          </cell>
          <cell r="P141">
            <v>33.19</v>
          </cell>
          <cell r="Q141">
            <v>28.02</v>
          </cell>
          <cell r="R141">
            <v>29.93</v>
          </cell>
          <cell r="S141">
            <v>28.47</v>
          </cell>
          <cell r="T141">
            <v>28.24</v>
          </cell>
          <cell r="U141">
            <v>26.21</v>
          </cell>
          <cell r="V141">
            <v>29.93</v>
          </cell>
        </row>
        <row r="142">
          <cell r="A142">
            <v>2021</v>
          </cell>
          <cell r="B142">
            <v>25.19</v>
          </cell>
          <cell r="C142">
            <v>24.12</v>
          </cell>
          <cell r="D142">
            <v>25.62</v>
          </cell>
          <cell r="E142">
            <v>24.35</v>
          </cell>
          <cell r="F142">
            <v>24.7</v>
          </cell>
          <cell r="G142">
            <v>31.85</v>
          </cell>
          <cell r="H142">
            <v>26.71</v>
          </cell>
          <cell r="I142">
            <v>24.97</v>
          </cell>
          <cell r="J142">
            <v>31.11</v>
          </cell>
          <cell r="K142">
            <v>31.07</v>
          </cell>
          <cell r="L142">
            <v>32.770000000000003</v>
          </cell>
          <cell r="M142">
            <v>32.33</v>
          </cell>
          <cell r="N142">
            <v>30.47</v>
          </cell>
          <cell r="O142">
            <v>34.17</v>
          </cell>
          <cell r="P142">
            <v>33.5</v>
          </cell>
          <cell r="Q142">
            <v>28.12</v>
          </cell>
          <cell r="R142">
            <v>30.21</v>
          </cell>
          <cell r="S142">
            <v>28.78</v>
          </cell>
          <cell r="T142">
            <v>28.39</v>
          </cell>
          <cell r="U142">
            <v>26.42</v>
          </cell>
          <cell r="V142">
            <v>30.27</v>
          </cell>
        </row>
        <row r="143">
          <cell r="A143">
            <v>2022</v>
          </cell>
          <cell r="B143">
            <v>26.89</v>
          </cell>
          <cell r="C143">
            <v>25.71</v>
          </cell>
          <cell r="D143">
            <v>27.34</v>
          </cell>
          <cell r="E143">
            <v>26.02</v>
          </cell>
          <cell r="F143">
            <v>26.47</v>
          </cell>
          <cell r="G143">
            <v>33.53</v>
          </cell>
          <cell r="H143">
            <v>28.46</v>
          </cell>
          <cell r="I143">
            <v>26.67</v>
          </cell>
          <cell r="J143">
            <v>32.409999999999997</v>
          </cell>
          <cell r="K143">
            <v>32.340000000000003</v>
          </cell>
          <cell r="L143">
            <v>33.89</v>
          </cell>
          <cell r="M143">
            <v>34.11</v>
          </cell>
          <cell r="N143">
            <v>31.56</v>
          </cell>
          <cell r="O143">
            <v>35.9</v>
          </cell>
          <cell r="P143">
            <v>34.43</v>
          </cell>
          <cell r="Q143">
            <v>29.2</v>
          </cell>
          <cell r="R143">
            <v>31.26</v>
          </cell>
          <cell r="S143">
            <v>30.33</v>
          </cell>
          <cell r="T143">
            <v>29.76</v>
          </cell>
          <cell r="U143">
            <v>27.83</v>
          </cell>
          <cell r="V143">
            <v>31.64</v>
          </cell>
        </row>
        <row r="144">
          <cell r="A144">
            <v>2023</v>
          </cell>
          <cell r="B144">
            <v>28.92</v>
          </cell>
          <cell r="C144">
            <v>27.76</v>
          </cell>
          <cell r="D144">
            <v>29.32</v>
          </cell>
          <cell r="E144">
            <v>27.91</v>
          </cell>
          <cell r="F144">
            <v>28.37</v>
          </cell>
          <cell r="G144">
            <v>35.89</v>
          </cell>
          <cell r="H144">
            <v>30.55</v>
          </cell>
          <cell r="I144">
            <v>28.64</v>
          </cell>
          <cell r="J144">
            <v>34.51</v>
          </cell>
          <cell r="K144">
            <v>34.43</v>
          </cell>
          <cell r="L144">
            <v>36.03</v>
          </cell>
          <cell r="M144">
            <v>36.29</v>
          </cell>
          <cell r="N144">
            <v>33.479999999999997</v>
          </cell>
          <cell r="O144">
            <v>38.44</v>
          </cell>
          <cell r="P144">
            <v>36.86</v>
          </cell>
          <cell r="Q144">
            <v>31.16</v>
          </cell>
          <cell r="R144">
            <v>33.229999999999997</v>
          </cell>
          <cell r="S144">
            <v>31.87</v>
          </cell>
          <cell r="T144">
            <v>31.76</v>
          </cell>
          <cell r="U144">
            <v>29.69</v>
          </cell>
          <cell r="V144">
            <v>33.729999999999997</v>
          </cell>
        </row>
        <row r="145">
          <cell r="A145">
            <v>2024</v>
          </cell>
          <cell r="B145">
            <v>30.05</v>
          </cell>
          <cell r="C145">
            <v>29.31</v>
          </cell>
          <cell r="D145">
            <v>30.64</v>
          </cell>
          <cell r="E145">
            <v>29.51</v>
          </cell>
          <cell r="F145">
            <v>30.5</v>
          </cell>
          <cell r="G145">
            <v>37.29</v>
          </cell>
          <cell r="H145">
            <v>32.06</v>
          </cell>
          <cell r="I145">
            <v>30.15</v>
          </cell>
          <cell r="J145">
            <v>36.380000000000003</v>
          </cell>
          <cell r="K145">
            <v>36.33</v>
          </cell>
          <cell r="L145">
            <v>38</v>
          </cell>
          <cell r="M145">
            <v>38.049999999999997</v>
          </cell>
          <cell r="N145">
            <v>35.799999999999997</v>
          </cell>
          <cell r="O145">
            <v>40.94</v>
          </cell>
          <cell r="P145">
            <v>39.44</v>
          </cell>
          <cell r="Q145">
            <v>32.76</v>
          </cell>
          <cell r="R145">
            <v>34.99</v>
          </cell>
          <cell r="S145">
            <v>33.81</v>
          </cell>
          <cell r="T145">
            <v>33.1</v>
          </cell>
          <cell r="U145">
            <v>31.58</v>
          </cell>
          <cell r="V145">
            <v>35.57</v>
          </cell>
        </row>
        <row r="175">
          <cell r="A175">
            <v>2019</v>
          </cell>
          <cell r="B175">
            <v>79.012760241773009</v>
          </cell>
          <cell r="C175">
            <v>75.990597716588297</v>
          </cell>
          <cell r="D175">
            <v>80.859637340496974</v>
          </cell>
          <cell r="E175">
            <v>76.460711887172593</v>
          </cell>
          <cell r="F175">
            <v>78.072531900604432</v>
          </cell>
          <cell r="G175">
            <v>97.817327065144383</v>
          </cell>
          <cell r="H175">
            <v>83.411685695097376</v>
          </cell>
          <cell r="I175">
            <v>78.64338482202821</v>
          </cell>
          <cell r="J175">
            <v>99.899261249160503</v>
          </cell>
          <cell r="K175">
            <v>100</v>
          </cell>
          <cell r="L175">
            <v>105.07051712558764</v>
          </cell>
          <cell r="M175">
            <v>103.99597044996641</v>
          </cell>
          <cell r="N175">
            <v>99.294828744123578</v>
          </cell>
          <cell r="O175">
            <v>110.4096709200806</v>
          </cell>
          <cell r="P175">
            <v>107.62256548018803</v>
          </cell>
          <cell r="Q175">
            <v>90.732034922766957</v>
          </cell>
          <cell r="R175">
            <v>97.51511081262592</v>
          </cell>
          <cell r="S175">
            <v>92.075218267293494</v>
          </cell>
          <cell r="T175">
            <v>92.142377434519815</v>
          </cell>
          <cell r="U175">
            <v>84.754869039623898</v>
          </cell>
          <cell r="V175">
            <v>96.977837474815303</v>
          </cell>
        </row>
        <row r="176">
          <cell r="A176">
            <v>2020</v>
          </cell>
          <cell r="B176">
            <v>80.630484237894052</v>
          </cell>
          <cell r="C176">
            <v>77.153071173220667</v>
          </cell>
          <cell r="D176">
            <v>82.027949301267469</v>
          </cell>
          <cell r="E176">
            <v>78.128046798830027</v>
          </cell>
          <cell r="F176">
            <v>78.518037049073769</v>
          </cell>
          <cell r="G176">
            <v>100.90997725056874</v>
          </cell>
          <cell r="H176">
            <v>85.115372115697113</v>
          </cell>
          <cell r="I176">
            <v>79.88300292492687</v>
          </cell>
          <cell r="J176">
            <v>100.06499837504062</v>
          </cell>
          <cell r="K176">
            <v>100</v>
          </cell>
          <cell r="L176">
            <v>105.36236594085149</v>
          </cell>
          <cell r="M176">
            <v>103.80240493987651</v>
          </cell>
          <cell r="N176">
            <v>98.47253818654535</v>
          </cell>
          <cell r="O176">
            <v>110.49723756906079</v>
          </cell>
          <cell r="P176">
            <v>107.86480337991549</v>
          </cell>
          <cell r="Q176">
            <v>91.062723431914208</v>
          </cell>
          <cell r="R176">
            <v>97.270068248293796</v>
          </cell>
          <cell r="S176">
            <v>92.525186870328241</v>
          </cell>
          <cell r="T176">
            <v>91.77770555736106</v>
          </cell>
          <cell r="U176">
            <v>85.180370490737729</v>
          </cell>
          <cell r="V176">
            <v>97.270068248293796</v>
          </cell>
        </row>
        <row r="177">
          <cell r="A177">
            <v>2021</v>
          </cell>
          <cell r="B177">
            <v>81.07499195365304</v>
          </cell>
          <cell r="C177">
            <v>77.63115545542324</v>
          </cell>
          <cell r="D177">
            <v>82.458963630511747</v>
          </cell>
          <cell r="E177">
            <v>78.37141937560348</v>
          </cell>
          <cell r="F177">
            <v>79.497907949790786</v>
          </cell>
          <cell r="G177">
            <v>102.51046025104603</v>
          </cell>
          <cell r="H177">
            <v>85.9671709044094</v>
          </cell>
          <cell r="I177">
            <v>80.36691342130672</v>
          </cell>
          <cell r="J177">
            <v>100.12874155133569</v>
          </cell>
          <cell r="K177">
            <v>100</v>
          </cell>
          <cell r="L177">
            <v>105.47151593176697</v>
          </cell>
          <cell r="M177">
            <v>104.05535886707433</v>
          </cell>
          <cell r="N177">
            <v>98.0688767299646</v>
          </cell>
          <cell r="O177">
            <v>109.97747022851625</v>
          </cell>
          <cell r="P177">
            <v>107.82104924364337</v>
          </cell>
          <cell r="Q177">
            <v>90.5053105889926</v>
          </cell>
          <cell r="R177">
            <v>97.232056646282601</v>
          </cell>
          <cell r="S177">
            <v>92.629546186031547</v>
          </cell>
          <cell r="T177">
            <v>91.374316060508534</v>
          </cell>
          <cell r="U177">
            <v>85.033794657225627</v>
          </cell>
          <cell r="V177">
            <v>97.425168973286119</v>
          </cell>
        </row>
        <row r="178">
          <cell r="A178">
            <v>2022</v>
          </cell>
          <cell r="B178">
            <v>83.147804576375989</v>
          </cell>
          <cell r="C178">
            <v>79.499072356215208</v>
          </cell>
          <cell r="D178">
            <v>84.539270253555955</v>
          </cell>
          <cell r="E178">
            <v>80.457637600494735</v>
          </cell>
          <cell r="F178">
            <v>81.849103277674701</v>
          </cell>
          <cell r="G178">
            <v>103.67965367965368</v>
          </cell>
          <cell r="H178">
            <v>88.002473716759425</v>
          </cell>
          <cell r="I178">
            <v>82.467532467532465</v>
          </cell>
          <cell r="J178">
            <v>100.2164502164502</v>
          </cell>
          <cell r="K178">
            <v>100</v>
          </cell>
          <cell r="L178">
            <v>104.79282622139765</v>
          </cell>
          <cell r="M178">
            <v>105.47309833024117</v>
          </cell>
          <cell r="N178">
            <v>97.588126159554719</v>
          </cell>
          <cell r="O178">
            <v>111.00803957946815</v>
          </cell>
          <cell r="P178">
            <v>106.4625850340136</v>
          </cell>
          <cell r="Q178">
            <v>90.290661719233128</v>
          </cell>
          <cell r="R178">
            <v>96.66048237476808</v>
          </cell>
          <cell r="S178">
            <v>93.784786641929486</v>
          </cell>
          <cell r="T178">
            <v>92.02226345083487</v>
          </cell>
          <cell r="U178">
            <v>86.054421768707471</v>
          </cell>
          <cell r="V178">
            <v>97.835497835497833</v>
          </cell>
        </row>
        <row r="179">
          <cell r="A179">
            <v>2023</v>
          </cell>
          <cell r="B179">
            <v>83.99651466744119</v>
          </cell>
          <cell r="C179">
            <v>80.627359860586694</v>
          </cell>
          <cell r="D179">
            <v>85.158292187046186</v>
          </cell>
          <cell r="E179">
            <v>81.063026430438569</v>
          </cell>
          <cell r="F179">
            <v>82.399070577984318</v>
          </cell>
          <cell r="G179">
            <v>104.24048794655825</v>
          </cell>
          <cell r="H179">
            <v>88.730758059831544</v>
          </cell>
          <cell r="I179">
            <v>83.183270403717685</v>
          </cell>
          <cell r="J179">
            <v>100.232355503921</v>
          </cell>
          <cell r="K179">
            <v>100</v>
          </cell>
          <cell r="L179">
            <v>104.64711007841998</v>
          </cell>
          <cell r="M179">
            <v>105.40226546616323</v>
          </cell>
          <cell r="N179">
            <v>97.240778390938132</v>
          </cell>
          <cell r="O179">
            <v>111.64681963404009</v>
          </cell>
          <cell r="P179">
            <v>107.05779843160035</v>
          </cell>
          <cell r="Q179">
            <v>90.502468777229154</v>
          </cell>
          <cell r="R179">
            <v>96.514667441185011</v>
          </cell>
          <cell r="S179">
            <v>92.564623874528024</v>
          </cell>
          <cell r="T179">
            <v>92.245135056636656</v>
          </cell>
          <cell r="U179">
            <v>86.232936392680799</v>
          </cell>
          <cell r="V179">
            <v>97.966889340691253</v>
          </cell>
        </row>
        <row r="180">
          <cell r="A180">
            <v>2024</v>
          </cell>
          <cell r="B180">
            <v>82.714010459675208</v>
          </cell>
          <cell r="C180">
            <v>80.677126341866227</v>
          </cell>
          <cell r="D180">
            <v>84.338012661712085</v>
          </cell>
          <cell r="E180">
            <v>81.227635562895685</v>
          </cell>
          <cell r="F180">
            <v>83.952656206991477</v>
          </cell>
          <cell r="G180">
            <v>102.64244426094137</v>
          </cell>
          <cell r="H180">
            <v>88.246628131021211</v>
          </cell>
          <cell r="I180">
            <v>82.989265070189916</v>
          </cell>
          <cell r="J180">
            <v>100.13762730525737</v>
          </cell>
          <cell r="K180">
            <v>100</v>
          </cell>
          <cell r="L180">
            <v>104.59675199559592</v>
          </cell>
          <cell r="M180">
            <v>104.73437930085328</v>
          </cell>
          <cell r="N180">
            <v>98.541150564271945</v>
          </cell>
          <cell r="O180">
            <v>112.68923754472888</v>
          </cell>
          <cell r="P180">
            <v>108.56041838700799</v>
          </cell>
          <cell r="Q180">
            <v>90.173410404624278</v>
          </cell>
          <cell r="R180">
            <v>96.311588219102688</v>
          </cell>
          <cell r="S180">
            <v>93.06358381502892</v>
          </cell>
          <cell r="T180">
            <v>91.109276080374357</v>
          </cell>
          <cell r="U180">
            <v>86.92540600055051</v>
          </cell>
          <cell r="V180">
            <v>97.908064960088083</v>
          </cell>
        </row>
        <row r="211">
          <cell r="A211">
            <v>2019</v>
          </cell>
          <cell r="B211">
            <v>4.2072630646589886</v>
          </cell>
          <cell r="C211">
            <v>4.9142327306444002</v>
          </cell>
          <cell r="D211">
            <v>4.3327556325823338</v>
          </cell>
          <cell r="E211">
            <v>4.0676416819012786</v>
          </cell>
          <cell r="F211">
            <v>4.4943820224719246</v>
          </cell>
          <cell r="G211">
            <v>5.3145336225596509</v>
          </cell>
          <cell r="H211">
            <v>4.7217537942664478</v>
          </cell>
          <cell r="I211">
            <v>4.3672014260249625</v>
          </cell>
          <cell r="J211">
            <v>3.4422809457579859</v>
          </cell>
          <cell r="K211">
            <v>3.331020124913266</v>
          </cell>
          <cell r="L211">
            <v>3.4722222222222285</v>
          </cell>
          <cell r="M211">
            <v>3.5439652290203867</v>
          </cell>
          <cell r="N211">
            <v>2.0711080428029049</v>
          </cell>
          <cell r="O211">
            <v>3.6896877956480694</v>
          </cell>
          <cell r="P211">
            <v>3.2871414759909641</v>
          </cell>
          <cell r="Q211">
            <v>3.4852546916890077</v>
          </cell>
          <cell r="R211">
            <v>3.125</v>
          </cell>
          <cell r="S211">
            <v>3.4716981132075517</v>
          </cell>
          <cell r="T211">
            <v>2.3498694516971312</v>
          </cell>
          <cell r="U211">
            <v>3.3155955792058904</v>
          </cell>
          <cell r="V211">
            <v>3.5868005738880981</v>
          </cell>
        </row>
        <row r="212">
          <cell r="A212">
            <v>2020</v>
          </cell>
          <cell r="B212">
            <v>5.4398640033999044</v>
          </cell>
          <cell r="C212">
            <v>4.9049933716305674</v>
          </cell>
          <cell r="D212">
            <v>4.8172757475083046</v>
          </cell>
          <cell r="E212">
            <v>5.5775142731664431</v>
          </cell>
          <cell r="F212">
            <v>3.9139784946236489</v>
          </cell>
          <cell r="G212">
            <v>6.5911431513903267</v>
          </cell>
          <cell r="H212">
            <v>5.4347826086956559</v>
          </cell>
          <cell r="I212">
            <v>4.9530315969256833</v>
          </cell>
          <cell r="J212">
            <v>3.4957983193277329</v>
          </cell>
          <cell r="K212">
            <v>3.3243787777031457</v>
          </cell>
          <cell r="L212">
            <v>3.6113774368808009</v>
          </cell>
          <cell r="M212">
            <v>3.1320632870520058</v>
          </cell>
          <cell r="N212">
            <v>2.468718295569829</v>
          </cell>
          <cell r="O212">
            <v>3.4063260340632553</v>
          </cell>
          <cell r="P212">
            <v>3.5569422776910926</v>
          </cell>
          <cell r="Q212">
            <v>3.7009622501850572</v>
          </cell>
          <cell r="R212">
            <v>3.0647382920110147</v>
          </cell>
          <cell r="S212">
            <v>3.8293216630196838</v>
          </cell>
          <cell r="T212">
            <v>2.9154518950437165</v>
          </cell>
          <cell r="U212">
            <v>3.8431061806656146</v>
          </cell>
          <cell r="V212">
            <v>3.63573407202216</v>
          </cell>
        </row>
        <row r="213">
          <cell r="A213">
            <v>2021</v>
          </cell>
          <cell r="B213">
            <v>1.5316404675534017</v>
          </cell>
          <cell r="C213">
            <v>1.6006739679865376</v>
          </cell>
          <cell r="D213">
            <v>1.5055467511885894</v>
          </cell>
          <cell r="E213">
            <v>1.2895174708818615</v>
          </cell>
          <cell r="F213">
            <v>2.2350993377483519</v>
          </cell>
          <cell r="G213">
            <v>2.5764895330112836</v>
          </cell>
          <cell r="H213">
            <v>1.9854906452844574</v>
          </cell>
          <cell r="I213">
            <v>1.5866558177380057</v>
          </cell>
          <cell r="J213">
            <v>1.0392984735303656</v>
          </cell>
          <cell r="K213">
            <v>0.97497562560934625</v>
          </cell>
          <cell r="L213">
            <v>1.0795805058605907</v>
          </cell>
          <cell r="M213">
            <v>1.2210394489668062</v>
          </cell>
          <cell r="N213">
            <v>0.56105610561054675</v>
          </cell>
          <cell r="O213">
            <v>0.50000000000001421</v>
          </cell>
          <cell r="P213">
            <v>0.93401626996083564</v>
          </cell>
          <cell r="Q213">
            <v>0.35688793718773582</v>
          </cell>
          <cell r="R213">
            <v>0.93551620447711059</v>
          </cell>
          <cell r="S213">
            <v>1.0888654724271305</v>
          </cell>
          <cell r="T213">
            <v>0.53116147308782047</v>
          </cell>
          <cell r="U213">
            <v>0.80122090805036805</v>
          </cell>
          <cell r="V213">
            <v>1.1359839625793455</v>
          </cell>
        </row>
        <row r="214">
          <cell r="A214">
            <v>2022</v>
          </cell>
          <cell r="B214">
            <v>6.7487098054783701</v>
          </cell>
          <cell r="C214">
            <v>6.5920398009950247</v>
          </cell>
          <cell r="D214">
            <v>6.7135050741607927</v>
          </cell>
          <cell r="E214">
            <v>6.8583162217659179</v>
          </cell>
          <cell r="F214">
            <v>7.1659919028340084</v>
          </cell>
          <cell r="G214">
            <v>5.2747252747252844</v>
          </cell>
          <cell r="H214">
            <v>6.5518532384874533</v>
          </cell>
          <cell r="I214">
            <v>6.8081698037645282</v>
          </cell>
          <cell r="J214">
            <v>4.1787206685953038</v>
          </cell>
          <cell r="K214">
            <v>4.0875442549082663</v>
          </cell>
          <cell r="L214">
            <v>3.4177601464754304</v>
          </cell>
          <cell r="M214">
            <v>5.5057222394061256</v>
          </cell>
          <cell r="N214">
            <v>3.5772891368559385</v>
          </cell>
          <cell r="O214">
            <v>5.0629206906643134</v>
          </cell>
          <cell r="P214">
            <v>2.7761194029850742</v>
          </cell>
          <cell r="Q214">
            <v>3.8406827880512111</v>
          </cell>
          <cell r="R214">
            <v>3.4756703078450784</v>
          </cell>
          <cell r="S214">
            <v>5.3856845031271519</v>
          </cell>
          <cell r="T214">
            <v>4.8256428319831031</v>
          </cell>
          <cell r="U214">
            <v>5.3368660105980155</v>
          </cell>
          <cell r="V214">
            <v>4.5259332672613226</v>
          </cell>
        </row>
        <row r="215">
          <cell r="A215">
            <v>2023</v>
          </cell>
          <cell r="B215">
            <v>7.5492748233544091</v>
          </cell>
          <cell r="C215">
            <v>7.9735511474134739</v>
          </cell>
          <cell r="D215">
            <v>7.2421360643745345</v>
          </cell>
          <cell r="E215">
            <v>7.2636433512682572</v>
          </cell>
          <cell r="F215">
            <v>7.1779372874952969</v>
          </cell>
          <cell r="G215">
            <v>7.0384730092454504</v>
          </cell>
          <cell r="H215">
            <v>7.3436401967673817</v>
          </cell>
          <cell r="I215">
            <v>7.3865766779152437</v>
          </cell>
          <cell r="J215">
            <v>6.4794816414686949</v>
          </cell>
          <cell r="K215">
            <v>6.4625850340135997</v>
          </cell>
          <cell r="L215">
            <v>6.3145470640306911</v>
          </cell>
          <cell r="M215">
            <v>6.3910876575784243</v>
          </cell>
          <cell r="N215">
            <v>6.0836501901140565</v>
          </cell>
          <cell r="O215">
            <v>7.0752089136490355</v>
          </cell>
          <cell r="P215">
            <v>7.0577984316003466</v>
          </cell>
          <cell r="Q215">
            <v>6.7123287671232816</v>
          </cell>
          <cell r="R215">
            <v>6.3019833653230819</v>
          </cell>
          <cell r="S215">
            <v>5.0774810418727299</v>
          </cell>
          <cell r="T215">
            <v>6.7204301075268802</v>
          </cell>
          <cell r="U215">
            <v>6.6834351419331739</v>
          </cell>
          <cell r="V215">
            <v>6.6055625790139061</v>
          </cell>
        </row>
        <row r="216">
          <cell r="A216">
            <v>2024</v>
          </cell>
          <cell r="B216">
            <v>3.907330567081587</v>
          </cell>
          <cell r="C216">
            <v>5.5835734870316855</v>
          </cell>
          <cell r="D216">
            <v>4.5020463847203303</v>
          </cell>
          <cell r="E216">
            <v>5.7327122895019897</v>
          </cell>
          <cell r="F216">
            <v>7.5079309129362031</v>
          </cell>
          <cell r="G216">
            <v>3.9008080245193497</v>
          </cell>
          <cell r="H216">
            <v>4.9427168576104776</v>
          </cell>
          <cell r="I216">
            <v>5.2723463687150769</v>
          </cell>
          <cell r="J216">
            <v>5.4187192118226619</v>
          </cell>
          <cell r="K216">
            <v>5.5184432181237071</v>
          </cell>
          <cell r="L216">
            <v>5.4676658340272013</v>
          </cell>
          <cell r="M216">
            <v>4.8498208872967723</v>
          </cell>
          <cell r="N216">
            <v>6.9295101553165921</v>
          </cell>
          <cell r="O216">
            <v>6.503642039542143</v>
          </cell>
          <cell r="P216">
            <v>6.9994574064025983</v>
          </cell>
          <cell r="Q216">
            <v>5.1347881899871624</v>
          </cell>
          <cell r="R216">
            <v>5.2964188985856282</v>
          </cell>
          <cell r="S216">
            <v>6.087229369312837</v>
          </cell>
          <cell r="T216">
            <v>4.2191435768261982</v>
          </cell>
          <cell r="U216">
            <v>6.3657797238127216</v>
          </cell>
          <cell r="V216">
            <v>5.4550844945152903</v>
          </cell>
        </row>
        <row r="219">
          <cell r="A219">
            <v>2020</v>
          </cell>
          <cell r="B219">
            <v>4.937351440585843</v>
          </cell>
          <cell r="C219">
            <v>4.3013716412482808</v>
          </cell>
          <cell r="D219">
            <v>3.9091021854497825</v>
          </cell>
          <cell r="E219">
            <v>5.0750017103523817</v>
          </cell>
          <cell r="F219">
            <v>2.6994035958382199</v>
          </cell>
          <cell r="G219">
            <v>6.1895367256875033</v>
          </cell>
          <cell r="H219">
            <v>4.7513678313695467</v>
          </cell>
          <cell r="I219">
            <v>4.186546664976218</v>
          </cell>
          <cell r="J219">
            <v>3.0127282159749309</v>
          </cell>
          <cell r="K219">
            <v>2.8373113078835805</v>
          </cell>
          <cell r="L219">
            <v>3.0077557064985143</v>
          </cell>
          <cell r="M219">
            <v>2.6295507242379443</v>
          </cell>
          <cell r="N219">
            <v>1.7637837537772896</v>
          </cell>
          <cell r="O219">
            <v>3.2059252324600322</v>
          </cell>
          <cell r="P219">
            <v>3.3565414760878696</v>
          </cell>
          <cell r="Q219">
            <v>3.2993558244822339</v>
          </cell>
          <cell r="R219">
            <v>2.5622257291969532</v>
          </cell>
          <cell r="S219">
            <v>3.2256999326373972</v>
          </cell>
          <cell r="T219">
            <v>2.5138454693408931</v>
          </cell>
          <cell r="U219">
            <v>3.1381716388730752</v>
          </cell>
          <cell r="V219">
            <v>3.1332215092080986</v>
          </cell>
        </row>
        <row r="220">
          <cell r="A220">
            <v>2021</v>
          </cell>
          <cell r="B220">
            <v>-1.868359532446604</v>
          </cell>
          <cell r="C220">
            <v>-1.5993260320134652</v>
          </cell>
          <cell r="D220">
            <v>-1.6944532488114135</v>
          </cell>
          <cell r="E220">
            <v>-1.9104825291181413</v>
          </cell>
          <cell r="F220">
            <v>-0.96490066225165094</v>
          </cell>
          <cell r="G220">
            <v>-0.22351046698871357</v>
          </cell>
          <cell r="H220">
            <v>-1.1553716494936985</v>
          </cell>
          <cell r="I220">
            <v>-1.6553134832274736</v>
          </cell>
          <cell r="J220">
            <v>-2.0011774099022359</v>
          </cell>
          <cell r="K220">
            <v>-2.0773064371697521</v>
          </cell>
          <cell r="L220">
            <v>-1.9204194941394093</v>
          </cell>
          <cell r="M220">
            <v>-1.9789605510331967</v>
          </cell>
          <cell r="N220">
            <v>-3.2389438943894504</v>
          </cell>
          <cell r="O220">
            <v>-2.4000000000000057</v>
          </cell>
          <cell r="P220">
            <v>-1.8659837300391615</v>
          </cell>
          <cell r="Q220">
            <v>-2.6431120628122642</v>
          </cell>
          <cell r="R220">
            <v>-2.1644837955228837</v>
          </cell>
          <cell r="S220">
            <v>-1.9111345275728695</v>
          </cell>
          <cell r="T220">
            <v>-2.3688385269121994</v>
          </cell>
          <cell r="U220">
            <v>-2.1987790919496319</v>
          </cell>
          <cell r="V220">
            <v>-1.9640160374206488</v>
          </cell>
        </row>
        <row r="221">
          <cell r="A221">
            <v>2022</v>
          </cell>
          <cell r="B221">
            <v>-0.31125150980209071</v>
          </cell>
          <cell r="C221">
            <v>-0.96609973388868298</v>
          </cell>
          <cell r="D221">
            <v>-0.16633988707950209</v>
          </cell>
          <cell r="E221">
            <v>-0.40912563869919438</v>
          </cell>
          <cell r="F221">
            <v>-0.29524840724351975</v>
          </cell>
          <cell r="G221">
            <v>-1.8264420404498054</v>
          </cell>
          <cell r="H221">
            <v>-0.60117786783654914</v>
          </cell>
          <cell r="I221">
            <v>-0.36035663990987299</v>
          </cell>
          <cell r="J221">
            <v>-2.6317741913739834</v>
          </cell>
          <cell r="K221">
            <v>-2.7086415446192493</v>
          </cell>
          <cell r="L221">
            <v>-2.8929194651750549</v>
          </cell>
          <cell r="M221">
            <v>-1.5679211714465708</v>
          </cell>
          <cell r="N221">
            <v>-5.2859093217182505</v>
          </cell>
          <cell r="O221">
            <v>-0.96234655909270828</v>
          </cell>
          <cell r="P221">
            <v>-4.0332191184157011</v>
          </cell>
          <cell r="Q221">
            <v>-2.9554337168031566</v>
          </cell>
          <cell r="R221">
            <v>-3.6048340568493984</v>
          </cell>
          <cell r="S221">
            <v>-1.2162572444456572</v>
          </cell>
          <cell r="T221">
            <v>-1.2968061476087342</v>
          </cell>
          <cell r="U221">
            <v>-0.87672622241170473</v>
          </cell>
          <cell r="V221">
            <v>-2.360584676482631</v>
          </cell>
        </row>
        <row r="222">
          <cell r="A222">
            <v>2023</v>
          </cell>
          <cell r="B222">
            <v>1.0452097827039921</v>
          </cell>
          <cell r="C222">
            <v>1.5771547510170763</v>
          </cell>
          <cell r="D222">
            <v>0.7144842058069969</v>
          </cell>
          <cell r="E222">
            <v>1.3015837306720641</v>
          </cell>
          <cell r="F222">
            <v>0.95611582671983797</v>
          </cell>
          <cell r="G222">
            <v>0.86226955783763515</v>
          </cell>
          <cell r="H222">
            <v>1.0273073799302814</v>
          </cell>
          <cell r="I222">
            <v>1.0283774309170735</v>
          </cell>
          <cell r="J222">
            <v>0.58156806222894808</v>
          </cell>
          <cell r="K222">
            <v>0.57837095236940783</v>
          </cell>
          <cell r="L222">
            <v>1.3177201016986828E-2</v>
          </cell>
          <cell r="M222">
            <v>0.50873471640194623</v>
          </cell>
          <cell r="N222">
            <v>1.8358625794946022</v>
          </cell>
          <cell r="O222">
            <v>1.4840081803767902</v>
          </cell>
          <cell r="P222">
            <v>1.2290188323289328</v>
          </cell>
          <cell r="Q222">
            <v>0.62141967621417393</v>
          </cell>
          <cell r="R222">
            <v>0.68604133633758124</v>
          </cell>
          <cell r="S222">
            <v>-0.7512985573986839</v>
          </cell>
          <cell r="T222">
            <v>0.95119933829610659</v>
          </cell>
          <cell r="U222">
            <v>0.65052837776498507</v>
          </cell>
          <cell r="V222">
            <v>0.7071959728433086</v>
          </cell>
        </row>
        <row r="223">
          <cell r="A223">
            <v>2024</v>
          </cell>
          <cell r="B223">
            <v>1.4476189470646403</v>
          </cell>
          <cell r="C223">
            <v>3.5513973651011241</v>
          </cell>
          <cell r="D223">
            <v>1.608429363443733</v>
          </cell>
          <cell r="E223">
            <v>3.2604190243698525</v>
          </cell>
          <cell r="F223">
            <v>5.3008001828852542</v>
          </cell>
          <cell r="G223">
            <v>2.2754872375219293</v>
          </cell>
          <cell r="H223">
            <v>2.6402417295569962</v>
          </cell>
          <cell r="I223">
            <v>2.7675579365141085</v>
          </cell>
          <cell r="J223">
            <v>3.1940145666293409</v>
          </cell>
          <cell r="K223">
            <v>3.264232440852358</v>
          </cell>
          <cell r="L223">
            <v>3.2339888580821992</v>
          </cell>
          <cell r="M223">
            <v>2.3711884086642812</v>
          </cell>
          <cell r="N223">
            <v>4.8072690687291697</v>
          </cell>
          <cell r="O223">
            <v>4.7675309284310288</v>
          </cell>
          <cell r="P223">
            <v>5.1922284907399501</v>
          </cell>
          <cell r="Q223">
            <v>2.9925431171508308</v>
          </cell>
          <cell r="R223">
            <v>3.0665732725135797</v>
          </cell>
          <cell r="S223">
            <v>3.5054737755090599</v>
          </cell>
          <cell r="T223">
            <v>1.535160892843507</v>
          </cell>
          <cell r="U223">
            <v>3.9519866203644511</v>
          </cell>
          <cell r="V223">
            <v>3.2271496187655231</v>
          </cell>
        </row>
        <row r="231">
          <cell r="B231">
            <v>84.258858308222557</v>
          </cell>
          <cell r="C231">
            <v>82.790579052876467</v>
          </cell>
          <cell r="D231">
            <v>89.084152301297621</v>
          </cell>
          <cell r="E231">
            <v>86.419622555510927</v>
          </cell>
          <cell r="F231">
            <v>85.717781040244645</v>
          </cell>
          <cell r="G231">
            <v>97.033686900135692</v>
          </cell>
          <cell r="H231">
            <v>89.357376569267018</v>
          </cell>
          <cell r="I231">
            <v>86.255709705471929</v>
          </cell>
          <cell r="J231">
            <v>99.875058945590325</v>
          </cell>
          <cell r="K231">
            <v>100</v>
          </cell>
          <cell r="L231">
            <v>102.954766769191</v>
          </cell>
          <cell r="M231">
            <v>100.86119341480841</v>
          </cell>
          <cell r="N231">
            <v>102.23423890925353</v>
          </cell>
          <cell r="O231">
            <v>99.612129967773981</v>
          </cell>
          <cell r="P231">
            <v>105.71645811733887</v>
          </cell>
          <cell r="Q231">
            <v>95.23830141936952</v>
          </cell>
          <cell r="R231">
            <v>100.10461371749857</v>
          </cell>
          <cell r="S231">
            <v>95.80603404217976</v>
          </cell>
          <cell r="T231">
            <v>95.627743281289597</v>
          </cell>
          <cell r="U231">
            <v>85.698732773485347</v>
          </cell>
          <cell r="V231">
            <v>98.801870783385397</v>
          </cell>
        </row>
        <row r="232">
          <cell r="B232">
            <v>84.438433716542377</v>
          </cell>
          <cell r="C232">
            <v>83.184334373231877</v>
          </cell>
          <cell r="D232">
            <v>89.424035234582576</v>
          </cell>
          <cell r="E232">
            <v>86.564715135830099</v>
          </cell>
          <cell r="F232">
            <v>86.663251688274684</v>
          </cell>
          <cell r="G232">
            <v>98.814569927484001</v>
          </cell>
          <cell r="H232">
            <v>90.182831568912746</v>
          </cell>
          <cell r="I232">
            <v>86.617809051301137</v>
          </cell>
          <cell r="J232">
            <v>99.950770833752102</v>
          </cell>
          <cell r="K232">
            <v>100</v>
          </cell>
          <cell r="L232">
            <v>103.11370678419287</v>
          </cell>
          <cell r="M232">
            <v>100.9622294637559</v>
          </cell>
          <cell r="N232">
            <v>101.08170866040744</v>
          </cell>
          <cell r="O232">
            <v>99.290259936382014</v>
          </cell>
          <cell r="P232">
            <v>105.93287969133792</v>
          </cell>
          <cell r="Q232">
            <v>94.703348713117691</v>
          </cell>
          <cell r="R232">
            <v>100.01915275270738</v>
          </cell>
          <cell r="S232">
            <v>95.96275208686717</v>
          </cell>
          <cell r="T232">
            <v>95.348302684003912</v>
          </cell>
          <cell r="U232">
            <v>85.594666038511605</v>
          </cell>
          <cell r="V232">
            <v>98.913584597532108</v>
          </cell>
        </row>
        <row r="233">
          <cell r="B233">
            <v>86.380166493890115</v>
          </cell>
          <cell r="C233">
            <v>84.578767627646016</v>
          </cell>
          <cell r="D233">
            <v>91.604360763450146</v>
          </cell>
          <cell r="E233">
            <v>88.474806744569975</v>
          </cell>
          <cell r="F233">
            <v>88.670352450987167</v>
          </cell>
          <cell r="G233">
            <v>99.652732724657014</v>
          </cell>
          <cell r="H233">
            <v>92.008676159903231</v>
          </cell>
          <cell r="I233">
            <v>88.570270846135244</v>
          </cell>
          <cell r="J233">
            <v>100.02402917951711</v>
          </cell>
          <cell r="K233">
            <v>100</v>
          </cell>
          <cell r="L233">
            <v>102.9136420179877</v>
          </cell>
          <cell r="M233">
            <v>102.06825303953696</v>
          </cell>
          <cell r="N233">
            <v>98.672092963195595</v>
          </cell>
          <cell r="O233">
            <v>100.94505685975319</v>
          </cell>
          <cell r="P233">
            <v>104.5808299262131</v>
          </cell>
          <cell r="Q233">
            <v>94.474744478961156</v>
          </cell>
          <cell r="R233">
            <v>99.162924644275876</v>
          </cell>
          <cell r="S233">
            <v>97.332418584572736</v>
          </cell>
          <cell r="T233">
            <v>96.629905008827535</v>
          </cell>
          <cell r="U233">
            <v>87.093413605428083</v>
          </cell>
          <cell r="V233">
            <v>99.241970967542215</v>
          </cell>
        </row>
        <row r="234">
          <cell r="B234">
            <v>86.754973246362283</v>
          </cell>
          <cell r="C234">
            <v>85.367165284452511</v>
          </cell>
          <cell r="D234">
            <v>91.718784630417133</v>
          </cell>
          <cell r="E234">
            <v>89.076022628165688</v>
          </cell>
          <cell r="F234">
            <v>88.983426693784054</v>
          </cell>
          <cell r="G234">
            <v>99.917363658256463</v>
          </cell>
          <cell r="H234">
            <v>92.395921544872294</v>
          </cell>
          <cell r="I234">
            <v>88.939647076880419</v>
          </cell>
          <cell r="J234">
            <v>100.02632317409288</v>
          </cell>
          <cell r="K234">
            <v>100</v>
          </cell>
          <cell r="L234">
            <v>102.36837777731094</v>
          </cell>
          <cell r="M234">
            <v>102.0026342985753</v>
          </cell>
          <cell r="N234">
            <v>99.865386989126677</v>
          </cell>
          <cell r="O234">
            <v>101.80879568687359</v>
          </cell>
          <cell r="P234">
            <v>105.22178026155655</v>
          </cell>
          <cell r="Q234">
            <v>94.51292279650994</v>
          </cell>
          <cell r="R234">
            <v>99.265939853242045</v>
          </cell>
          <cell r="S234">
            <v>96.117490096573775</v>
          </cell>
          <cell r="T234">
            <v>96.970316890588137</v>
          </cell>
          <cell r="U234">
            <v>87.152666298081144</v>
          </cell>
          <cell r="V234">
            <v>99.363075851592455</v>
          </cell>
        </row>
        <row r="235">
          <cell r="B235">
            <v>84.763668062348103</v>
          </cell>
          <cell r="C235">
            <v>85.194515324211167</v>
          </cell>
          <cell r="D235">
            <v>89.726511990759477</v>
          </cell>
          <cell r="E235">
            <v>89.002423146625205</v>
          </cell>
          <cell r="F235">
            <v>90.415560001284646</v>
          </cell>
          <cell r="G235">
            <v>98.72320760024401</v>
          </cell>
          <cell r="H235">
            <v>91.494807464797105</v>
          </cell>
          <cell r="I235">
            <v>88.119487807472865</v>
          </cell>
          <cell r="J235">
            <v>99.9487308410894</v>
          </cell>
          <cell r="K235">
            <v>100</v>
          </cell>
          <cell r="L235">
            <v>101.93910141275767</v>
          </cell>
          <cell r="M235">
            <v>101.13713884196682</v>
          </cell>
          <cell r="N235">
            <v>102.92333979669488</v>
          </cell>
          <cell r="O235">
            <v>103.57033618898328</v>
          </cell>
          <cell r="P235">
            <v>107.22432078696072</v>
          </cell>
          <cell r="Q235">
            <v>94.089802147482359</v>
          </cell>
          <cell r="R235">
            <v>99.333369080165085</v>
          </cell>
          <cell r="S235">
            <v>96.378486326903229</v>
          </cell>
          <cell r="T235">
            <v>95.480075072917643</v>
          </cell>
          <cell r="U235">
            <v>87.593519221614997</v>
          </cell>
          <cell r="V235">
            <v>99.316679088578496</v>
          </cell>
        </row>
      </sheetData>
      <sheetData sheetId="59">
        <row r="121">
          <cell r="A121">
            <v>2019</v>
          </cell>
          <cell r="B121">
            <v>70.021703743895827</v>
          </cell>
          <cell r="C121">
            <v>65.056972327726541</v>
          </cell>
          <cell r="D121">
            <v>70.455778621812257</v>
          </cell>
          <cell r="E121">
            <v>68.122626153011396</v>
          </cell>
          <cell r="F121">
            <v>66.413456321215421</v>
          </cell>
          <cell r="G121">
            <v>95.30656538252849</v>
          </cell>
          <cell r="H121">
            <v>71.432447097124253</v>
          </cell>
          <cell r="I121">
            <v>68.610960390667387</v>
          </cell>
          <cell r="J121">
            <v>99.918610960390666</v>
          </cell>
          <cell r="K121">
            <v>100</v>
          </cell>
          <cell r="L121">
            <v>105.58871405317419</v>
          </cell>
          <cell r="M121">
            <v>102.6587086272382</v>
          </cell>
          <cell r="N121">
            <v>110.82474226804125</v>
          </cell>
          <cell r="O121">
            <v>120.78133478024959</v>
          </cell>
          <cell r="P121">
            <v>100.92240911557244</v>
          </cell>
          <cell r="Q121">
            <v>95.38795442213781</v>
          </cell>
          <cell r="R121">
            <v>94.329896907216508</v>
          </cell>
          <cell r="S121">
            <v>95.930548019533362</v>
          </cell>
          <cell r="T121">
            <v>95.903418339663588</v>
          </cell>
          <cell r="U121">
            <v>86.950623982636998</v>
          </cell>
          <cell r="V121">
            <v>96.01193705914271</v>
          </cell>
        </row>
        <row r="122">
          <cell r="A122">
            <v>2020</v>
          </cell>
          <cell r="B122">
            <v>71.378941742383745</v>
          </cell>
          <cell r="C122">
            <v>64.991982896846594</v>
          </cell>
          <cell r="D122">
            <v>71.592731159807585</v>
          </cell>
          <cell r="E122">
            <v>69.321218599679312</v>
          </cell>
          <cell r="F122">
            <v>66.541956173169424</v>
          </cell>
          <cell r="G122">
            <v>93.800106894708719</v>
          </cell>
          <cell r="H122">
            <v>72.047033671833233</v>
          </cell>
          <cell r="I122">
            <v>69.454836985569202</v>
          </cell>
          <cell r="J122">
            <v>99.89310529128808</v>
          </cell>
          <cell r="K122">
            <v>100</v>
          </cell>
          <cell r="L122">
            <v>106.4671298770711</v>
          </cell>
          <cell r="M122">
            <v>102.27151256012827</v>
          </cell>
          <cell r="N122">
            <v>108.25761624799573</v>
          </cell>
          <cell r="O122">
            <v>121.88669160876535</v>
          </cell>
          <cell r="P122">
            <v>101.22928915018707</v>
          </cell>
          <cell r="Q122">
            <v>95.296632816675569</v>
          </cell>
          <cell r="R122">
            <v>93.907001603420625</v>
          </cell>
          <cell r="S122">
            <v>96.098343132014961</v>
          </cell>
          <cell r="T122">
            <v>95.430251202565472</v>
          </cell>
          <cell r="U122">
            <v>87.867450561197231</v>
          </cell>
          <cell r="V122">
            <v>96.044895777659008</v>
          </cell>
        </row>
        <row r="123">
          <cell r="A123">
            <v>2021</v>
          </cell>
          <cell r="B123">
            <v>73.278383408667906</v>
          </cell>
          <cell r="C123">
            <v>66.179207657537887</v>
          </cell>
          <cell r="D123">
            <v>72.161659133209255</v>
          </cell>
          <cell r="E123">
            <v>70.539750066471683</v>
          </cell>
          <cell r="F123">
            <v>68.279712842329161</v>
          </cell>
          <cell r="G123">
            <v>95.559691571390587</v>
          </cell>
          <cell r="H123">
            <v>73.251794735442701</v>
          </cell>
          <cell r="I123">
            <v>70.646104759372506</v>
          </cell>
          <cell r="J123">
            <v>99.920233980324383</v>
          </cell>
          <cell r="K123">
            <v>100</v>
          </cell>
          <cell r="L123">
            <v>106.67375697952673</v>
          </cell>
          <cell r="M123">
            <v>102.31321457059292</v>
          </cell>
          <cell r="N123">
            <v>107.76389258176017</v>
          </cell>
          <cell r="O123">
            <v>119.91491624567934</v>
          </cell>
          <cell r="P123">
            <v>100.8242488699814</v>
          </cell>
          <cell r="Q123">
            <v>93.485775059824505</v>
          </cell>
          <cell r="R123">
            <v>94.788620047859609</v>
          </cell>
          <cell r="S123">
            <v>95.878755650093069</v>
          </cell>
          <cell r="T123">
            <v>94.575910662057964</v>
          </cell>
          <cell r="U123">
            <v>87.848976336080824</v>
          </cell>
          <cell r="V123">
            <v>96.224408402020728</v>
          </cell>
        </row>
        <row r="124">
          <cell r="A124">
            <v>2022</v>
          </cell>
          <cell r="B124">
            <v>75.242223355430909</v>
          </cell>
          <cell r="C124">
            <v>68.969913309535954</v>
          </cell>
          <cell r="D124">
            <v>74.069352371239177</v>
          </cell>
          <cell r="E124">
            <v>72.310045894951557</v>
          </cell>
          <cell r="F124">
            <v>70.652728199898021</v>
          </cell>
          <cell r="G124">
            <v>96.889342172361054</v>
          </cell>
          <cell r="H124">
            <v>75.267720550739412</v>
          </cell>
          <cell r="I124">
            <v>72.74349821519634</v>
          </cell>
          <cell r="J124">
            <v>99.949005609382979</v>
          </cell>
          <cell r="K124">
            <v>100</v>
          </cell>
          <cell r="L124">
            <v>105.86435492095872</v>
          </cell>
          <cell r="M124">
            <v>103.00866904640489</v>
          </cell>
          <cell r="N124">
            <v>108.08261091279961</v>
          </cell>
          <cell r="O124">
            <v>120.90770015298318</v>
          </cell>
          <cell r="P124">
            <v>100.10198878123407</v>
          </cell>
          <cell r="Q124">
            <v>94.594594594594611</v>
          </cell>
          <cell r="R124">
            <v>94.594594594594611</v>
          </cell>
          <cell r="S124">
            <v>95.639979602243756</v>
          </cell>
          <cell r="T124">
            <v>95.512493625701183</v>
          </cell>
          <cell r="U124">
            <v>87.684854665986748</v>
          </cell>
          <cell r="V124">
            <v>96.557878633350327</v>
          </cell>
        </row>
        <row r="125">
          <cell r="A125">
            <v>2023</v>
          </cell>
          <cell r="B125">
            <v>76.574427480916029</v>
          </cell>
          <cell r="C125">
            <v>69.94274809160305</v>
          </cell>
          <cell r="D125">
            <v>75.858778625954187</v>
          </cell>
          <cell r="E125">
            <v>73.425572519083971</v>
          </cell>
          <cell r="F125">
            <v>71.541030534351137</v>
          </cell>
          <cell r="G125">
            <v>97.352099236641223</v>
          </cell>
          <cell r="H125">
            <v>76.526717557251899</v>
          </cell>
          <cell r="I125">
            <v>74.093511450381683</v>
          </cell>
          <cell r="J125">
            <v>99.952290076335871</v>
          </cell>
          <cell r="K125">
            <v>100</v>
          </cell>
          <cell r="L125">
            <v>106.34541984732823</v>
          </cell>
          <cell r="M125">
            <v>103.07729007633588</v>
          </cell>
          <cell r="N125">
            <v>109.42270992366412</v>
          </cell>
          <cell r="O125">
            <v>119.34637404580153</v>
          </cell>
          <cell r="P125">
            <v>99.689885496183194</v>
          </cell>
          <cell r="Q125">
            <v>94.799618320610691</v>
          </cell>
          <cell r="R125">
            <v>94.060114503816791</v>
          </cell>
          <cell r="S125">
            <v>94.823473282442748</v>
          </cell>
          <cell r="T125">
            <v>96.755725190839698</v>
          </cell>
          <cell r="U125">
            <v>88.096374045801511</v>
          </cell>
          <cell r="V125">
            <v>96.731870229007626</v>
          </cell>
        </row>
        <row r="126">
          <cell r="A126">
            <v>2024</v>
          </cell>
          <cell r="B126">
            <v>74.903737259343146</v>
          </cell>
          <cell r="C126">
            <v>69.739524348810875</v>
          </cell>
          <cell r="D126">
            <v>73.114382785956963</v>
          </cell>
          <cell r="E126">
            <v>73.069082672706671</v>
          </cell>
          <cell r="F126">
            <v>71.438278595696488</v>
          </cell>
          <cell r="G126">
            <v>95.243488108720271</v>
          </cell>
          <cell r="H126">
            <v>75.198187995469993</v>
          </cell>
          <cell r="I126">
            <v>72.729331823329559</v>
          </cell>
          <cell r="J126">
            <v>99.932049830124569</v>
          </cell>
          <cell r="K126">
            <v>100</v>
          </cell>
          <cell r="L126">
            <v>106.02491506228766</v>
          </cell>
          <cell r="M126">
            <v>103.44280860702153</v>
          </cell>
          <cell r="N126">
            <v>108.62967157417893</v>
          </cell>
          <cell r="O126">
            <v>119.81879954699887</v>
          </cell>
          <cell r="P126">
            <v>99.38844847112118</v>
          </cell>
          <cell r="Q126">
            <v>94.473386183465465</v>
          </cell>
          <cell r="R126">
            <v>93.725934314835797</v>
          </cell>
          <cell r="S126">
            <v>96.647791619479051</v>
          </cell>
          <cell r="T126">
            <v>95.016987542468868</v>
          </cell>
          <cell r="U126">
            <v>89.082672706681763</v>
          </cell>
          <cell r="V126">
            <v>96.557191392978496</v>
          </cell>
        </row>
      </sheetData>
      <sheetData sheetId="60" refreshError="1"/>
      <sheetData sheetId="61" refreshError="1"/>
      <sheetData sheetId="62" refreshError="1"/>
      <sheetData sheetId="63" refreshError="1"/>
      <sheetData sheetId="64">
        <row r="66">
          <cell r="A66">
            <v>2019</v>
          </cell>
          <cell r="B66">
            <v>-17.402039768589404</v>
          </cell>
          <cell r="C66">
            <v>-20.656908001891011</v>
          </cell>
          <cell r="D66">
            <v>-9.3578137283081446</v>
          </cell>
          <cell r="E66">
            <v>-14.039993245352278</v>
          </cell>
          <cell r="F66">
            <v>-12.384698238894316</v>
          </cell>
          <cell r="G66">
            <v>13.655556827973598</v>
          </cell>
          <cell r="H66">
            <v>-5.6986557273990712</v>
          </cell>
          <cell r="I66">
            <v>-13.65484817474632</v>
          </cell>
          <cell r="J66">
            <v>10.78175251970076</v>
          </cell>
          <cell r="K66">
            <v>10.628212734223368</v>
          </cell>
          <cell r="L66">
            <v>13.032655966118398</v>
          </cell>
          <cell r="M66">
            <v>11.871523657374823</v>
          </cell>
          <cell r="N66">
            <v>22.434765239689597</v>
          </cell>
          <cell r="O66">
            <v>37.056514915409942</v>
          </cell>
          <cell r="P66">
            <v>18.144629711520082</v>
          </cell>
          <cell r="Q66">
            <v>-2.0363597236274984</v>
          </cell>
          <cell r="R66">
            <v>10.771412126633535</v>
          </cell>
          <cell r="S66">
            <v>-2.8603444170135788</v>
          </cell>
          <cell r="T66">
            <v>4.2292011419480531</v>
          </cell>
          <cell r="U66">
            <v>-9.9043458137701776</v>
          </cell>
          <cell r="V66">
            <v>8.0979835241931823</v>
          </cell>
        </row>
        <row r="67">
          <cell r="A67">
            <v>2020</v>
          </cell>
          <cell r="B67">
            <v>-19.655291157280885</v>
          </cell>
          <cell r="C67">
            <v>-21.31147391927955</v>
          </cell>
          <cell r="D67">
            <v>-11.390654026899739</v>
          </cell>
          <cell r="E67">
            <v>-14.60173053708742</v>
          </cell>
          <cell r="F67">
            <v>-12.488333484033802</v>
          </cell>
          <cell r="G67">
            <v>13.817896927798344</v>
          </cell>
          <cell r="H67">
            <v>-6.5163987367227207</v>
          </cell>
          <cell r="I67">
            <v>-15.000109910634876</v>
          </cell>
          <cell r="J67">
            <v>10.275000190345935</v>
          </cell>
          <cell r="K67">
            <v>10.081371218041753</v>
          </cell>
          <cell r="L67">
            <v>12.343244837363414</v>
          </cell>
          <cell r="M67">
            <v>10.797048011678825</v>
          </cell>
          <cell r="N67">
            <v>23.086569499610036</v>
          </cell>
          <cell r="O67">
            <v>36.209705754770347</v>
          </cell>
          <cell r="P67">
            <v>16.045119721792318</v>
          </cell>
          <cell r="Q67">
            <v>-2.0588890638665305</v>
          </cell>
          <cell r="R67">
            <v>11.058423028179774</v>
          </cell>
          <cell r="S67">
            <v>-3.4490891938110337</v>
          </cell>
          <cell r="T67">
            <v>4.0594155556671581</v>
          </cell>
          <cell r="U67">
            <v>-8.009207928294515</v>
          </cell>
          <cell r="V67">
            <v>7.4825053194264939</v>
          </cell>
        </row>
        <row r="68">
          <cell r="A68">
            <v>2021</v>
          </cell>
          <cell r="B68">
            <v>-19.376992448885602</v>
          </cell>
          <cell r="C68">
            <v>-16.563363632150214</v>
          </cell>
          <cell r="D68">
            <v>-9.2586209720855237</v>
          </cell>
          <cell r="E68">
            <v>-14.955294332962083</v>
          </cell>
          <cell r="F68">
            <v>-12.550851085927121</v>
          </cell>
          <cell r="G68">
            <v>15.150384206852181</v>
          </cell>
          <cell r="H68">
            <v>-5.0986153143322497</v>
          </cell>
          <cell r="I68">
            <v>-13.717802182295301</v>
          </cell>
          <cell r="J68">
            <v>11.568892981409618</v>
          </cell>
          <cell r="K68">
            <v>11.371311452598917</v>
          </cell>
          <cell r="L68">
            <v>14.363430609458476</v>
          </cell>
          <cell r="M68">
            <v>12.270916339029043</v>
          </cell>
          <cell r="N68">
            <v>26.125393483582698</v>
          </cell>
          <cell r="O68">
            <v>41.289642821947503</v>
          </cell>
          <cell r="P68">
            <v>17.575063004508763</v>
          </cell>
          <cell r="Q68">
            <v>-2.37578101105494</v>
          </cell>
          <cell r="R68">
            <v>10.690700050044001</v>
          </cell>
          <cell r="S68">
            <v>1.4360580620910497</v>
          </cell>
          <cell r="T68">
            <v>4.2643947081260052</v>
          </cell>
          <cell r="U68">
            <v>-7.5254096865757134</v>
          </cell>
          <cell r="V68">
            <v>8.8027341518743611</v>
          </cell>
        </row>
      </sheetData>
      <sheetData sheetId="65" refreshError="1"/>
      <sheetData sheetId="66" refreshError="1"/>
      <sheetData sheetId="67">
        <row r="5">
          <cell r="A5" t="str">
            <v xml:space="preserve">Beschäftigte je Betrieb </v>
          </cell>
          <cell r="B5">
            <v>88.20930232558139</v>
          </cell>
          <cell r="C5">
            <v>77.600502512562812</v>
          </cell>
          <cell r="D5">
            <v>94.82573994013967</v>
          </cell>
          <cell r="E5">
            <v>93.439218523878438</v>
          </cell>
          <cell r="F5">
            <v>103.39536302623551</v>
          </cell>
          <cell r="G5">
            <v>113.18617021276596</v>
          </cell>
          <cell r="H5">
            <v>95.310820045558089</v>
          </cell>
          <cell r="I5">
            <v>93.6363976083707</v>
          </cell>
          <cell r="J5">
            <v>143.24586111897835</v>
          </cell>
          <cell r="K5">
            <v>143.8393677632788</v>
          </cell>
          <cell r="L5">
            <v>153.85554903112154</v>
          </cell>
          <cell r="M5">
            <v>164.27360475188715</v>
          </cell>
          <cell r="N5">
            <v>167.12068965517241</v>
          </cell>
          <cell r="O5">
            <v>209.93318485523386</v>
          </cell>
          <cell r="P5">
            <v>147.19503816793892</v>
          </cell>
          <cell r="Q5">
            <v>149.39984247834076</v>
          </cell>
          <cell r="R5">
            <v>118.37080488508511</v>
          </cell>
          <cell r="S5">
            <v>135.03184713375796</v>
          </cell>
          <cell r="T5">
            <v>195.37990196078431</v>
          </cell>
          <cell r="U5">
            <v>103.14264036418817</v>
          </cell>
          <cell r="V5">
            <v>134.7480956749952</v>
          </cell>
        </row>
        <row r="6">
          <cell r="A6" t="str">
            <v>Umsatz je Betrieb (Tsd. Euro)</v>
          </cell>
          <cell r="B6">
            <v>34229.45930232558</v>
          </cell>
          <cell r="C6">
            <v>26368.345477386934</v>
          </cell>
          <cell r="D6">
            <v>28550.07083471899</v>
          </cell>
          <cell r="E6">
            <v>38325.816208393633</v>
          </cell>
          <cell r="F6">
            <v>25724.445393532642</v>
          </cell>
          <cell r="G6">
            <v>49234.952127659577</v>
          </cell>
          <cell r="H6">
            <v>31913.993507972664</v>
          </cell>
          <cell r="I6">
            <v>30291.502117588439</v>
          </cell>
          <cell r="J6">
            <v>54722.724580962436</v>
          </cell>
          <cell r="K6">
            <v>54831.076640323467</v>
          </cell>
          <cell r="L6">
            <v>52592.187081620672</v>
          </cell>
          <cell r="M6">
            <v>62193.132285608219</v>
          </cell>
          <cell r="N6">
            <v>130688.82068965517</v>
          </cell>
          <cell r="O6">
            <v>281620.56124721601</v>
          </cell>
          <cell r="P6">
            <v>51695.910687022901</v>
          </cell>
          <cell r="Q6">
            <v>65054.660278288262</v>
          </cell>
          <cell r="R6">
            <v>38656.533320511589</v>
          </cell>
          <cell r="S6">
            <v>50919.547770700636</v>
          </cell>
          <cell r="T6">
            <v>73727.286764705888</v>
          </cell>
          <cell r="U6">
            <v>35182.833839150226</v>
          </cell>
          <cell r="V6">
            <v>50537.821516205433</v>
          </cell>
        </row>
        <row r="7">
          <cell r="A7" t="str">
            <v>Umsatz je Beschäftigten (Tsd. Euro)</v>
          </cell>
          <cell r="B7">
            <v>388.04818085947801</v>
          </cell>
          <cell r="C7">
            <v>339.79606605148132</v>
          </cell>
          <cell r="D7">
            <v>301.07933618806135</v>
          </cell>
          <cell r="E7">
            <v>410.16841550959089</v>
          </cell>
          <cell r="F7">
            <v>248.79689611424189</v>
          </cell>
          <cell r="G7">
            <v>434.99088303021756</v>
          </cell>
          <cell r="H7">
            <v>334.84124355154995</v>
          </cell>
          <cell r="I7">
            <v>323.50136155687079</v>
          </cell>
          <cell r="J7">
            <v>382.01958614015643</v>
          </cell>
          <cell r="K7">
            <v>381.19659098168995</v>
          </cell>
          <cell r="L7">
            <v>341.82834101734244</v>
          </cell>
          <cell r="M7">
            <v>378.59479847381721</v>
          </cell>
          <cell r="N7">
            <v>782.00264108119256</v>
          </cell>
          <cell r="O7">
            <v>1341.4771058773606</v>
          </cell>
          <cell r="P7">
            <v>351.20688394429158</v>
          </cell>
          <cell r="Q7">
            <v>435.4399522725036</v>
          </cell>
          <cell r="R7">
            <v>326.57151700573058</v>
          </cell>
          <cell r="S7">
            <v>377.09287735849057</v>
          </cell>
          <cell r="T7">
            <v>377.35348428777519</v>
          </cell>
          <cell r="U7">
            <v>341.10852422356595</v>
          </cell>
          <cell r="V7">
            <v>375.05406857919394</v>
          </cell>
        </row>
        <row r="8">
          <cell r="A8" t="str">
            <v>Anteil Auslandsumsatz an Gesamtumsatz</v>
          </cell>
          <cell r="B8">
            <v>43.715884704139924</v>
          </cell>
          <cell r="C8">
            <v>44.916950872312775</v>
          </cell>
          <cell r="D8">
            <v>38.408899012689133</v>
          </cell>
          <cell r="E8">
            <v>31.508878158287807</v>
          </cell>
          <cell r="F8">
            <v>34.524680137732311</v>
          </cell>
          <cell r="G8">
            <v>47.805129140332433</v>
          </cell>
          <cell r="H8">
            <v>39.029758737627617</v>
          </cell>
          <cell r="I8">
            <v>37.693690487825485</v>
          </cell>
          <cell r="J8">
            <v>51.283308566734007</v>
          </cell>
          <cell r="K8">
            <v>51.344973718252184</v>
          </cell>
          <cell r="L8">
            <v>58.349789873095538</v>
          </cell>
          <cell r="M8">
            <v>58.097693740362757</v>
          </cell>
          <cell r="N8">
            <v>64.454773035753959</v>
          </cell>
          <cell r="O8">
            <v>25.842051356090245</v>
          </cell>
          <cell r="P8">
            <v>53.727508501233501</v>
          </cell>
          <cell r="Q8">
            <v>46.642972661707532</v>
          </cell>
          <cell r="R8">
            <v>45.01766328152673</v>
          </cell>
          <cell r="S8">
            <v>52.999508600544779</v>
          </cell>
          <cell r="T8">
            <v>50.475422257828626</v>
          </cell>
          <cell r="U8">
            <v>38.926158011557874</v>
          </cell>
          <cell r="V8">
            <v>49.888059416398512</v>
          </cell>
        </row>
        <row r="11">
          <cell r="A11" t="str">
            <v xml:space="preserve">Beschäftigte je Betrieb </v>
          </cell>
          <cell r="B11">
            <v>61.324867939318494</v>
          </cell>
          <cell r="C11">
            <v>53.949418520993866</v>
          </cell>
          <cell r="D11">
            <v>65.924747455924248</v>
          </cell>
          <cell r="E11">
            <v>64.960810087579389</v>
          </cell>
          <cell r="F11">
            <v>71.882520504676222</v>
          </cell>
          <cell r="G11">
            <v>78.689285119106046</v>
          </cell>
          <cell r="H11">
            <v>66.261984829086742</v>
          </cell>
          <cell r="I11">
            <v>65.097892923494499</v>
          </cell>
          <cell r="J11">
            <v>99.587382332438224</v>
          </cell>
          <cell r="K11">
            <v>100</v>
          </cell>
          <cell r="L11">
            <v>106.96344917500382</v>
          </cell>
          <cell r="M11">
            <v>114.2062894924828</v>
          </cell>
          <cell r="N11">
            <v>116.18563975490245</v>
          </cell>
          <cell r="O11">
            <v>145.94974110337293</v>
          </cell>
          <cell r="P11">
            <v>102.33292905610003</v>
          </cell>
          <cell r="Q11">
            <v>103.86575302820644</v>
          </cell>
          <cell r="R11">
            <v>82.293746646531332</v>
          </cell>
          <cell r="S11">
            <v>93.876835829801706</v>
          </cell>
          <cell r="T11">
            <v>135.83200830132088</v>
          </cell>
          <cell r="U11">
            <v>71.706822664803013</v>
          </cell>
          <cell r="V11">
            <v>93.679566151009922</v>
          </cell>
        </row>
        <row r="12">
          <cell r="B12">
            <v>62.427115058967864</v>
          </cell>
          <cell r="C12">
            <v>48.090147217709969</v>
          </cell>
          <cell r="D12">
            <v>52.069141414091632</v>
          </cell>
          <cell r="E12">
            <v>69.897982233324129</v>
          </cell>
          <cell r="F12">
            <v>46.915813020192566</v>
          </cell>
          <cell r="G12">
            <v>89.793881762758559</v>
          </cell>
          <cell r="H12">
            <v>58.204207291641453</v>
          </cell>
          <cell r="I12">
            <v>55.245134645617533</v>
          </cell>
          <cell r="J12">
            <v>99.802389327366697</v>
          </cell>
          <cell r="K12">
            <v>100</v>
          </cell>
          <cell r="L12">
            <v>95.916750689778922</v>
          </cell>
          <cell r="M12">
            <v>113.42679388474856</v>
          </cell>
          <cell r="N12">
            <v>238.34808414749412</v>
          </cell>
          <cell r="O12">
            <v>513.61486679272809</v>
          </cell>
          <cell r="P12">
            <v>94.282136800146418</v>
          </cell>
          <cell r="Q12">
            <v>118.64560075124669</v>
          </cell>
          <cell r="R12">
            <v>70.501138567983332</v>
          </cell>
          <cell r="S12">
            <v>92.86621910548763</v>
          </cell>
          <cell r="T12">
            <v>134.46259180416297</v>
          </cell>
          <cell r="U12">
            <v>64.16586358487865</v>
          </cell>
          <cell r="V12">
            <v>92.170033150578845</v>
          </cell>
        </row>
        <row r="13">
          <cell r="B13">
            <v>101.7973901235956</v>
          </cell>
          <cell r="C13">
            <v>89.139324456288946</v>
          </cell>
          <cell r="D13">
            <v>78.982693788707863</v>
          </cell>
          <cell r="E13">
            <v>107.60023179989363</v>
          </cell>
          <cell r="F13">
            <v>65.267345511542715</v>
          </cell>
          <cell r="G13">
            <v>114.11195517514781</v>
          </cell>
          <cell r="H13">
            <v>87.83951679348398</v>
          </cell>
          <cell r="I13">
            <v>84.864704777071196</v>
          </cell>
          <cell r="J13">
            <v>100.21589782750864</v>
          </cell>
          <cell r="K13">
            <v>100</v>
          </cell>
          <cell r="L13">
            <v>89.672454870867796</v>
          </cell>
          <cell r="M13">
            <v>99.317467005365287</v>
          </cell>
          <cell r="N13">
            <v>205.14418533159301</v>
          </cell>
          <cell r="O13">
            <v>351.91214654429996</v>
          </cell>
          <cell r="P13">
            <v>92.132745216801041</v>
          </cell>
          <cell r="Q13">
            <v>114.22976033209571</v>
          </cell>
          <cell r="R13">
            <v>85.67010427997684</v>
          </cell>
          <cell r="S13">
            <v>98.923465287915832</v>
          </cell>
          <cell r="T13">
            <v>98.991830781062944</v>
          </cell>
          <cell r="U13">
            <v>89.483624012773618</v>
          </cell>
          <cell r="V13">
            <v>98.388620846089609</v>
          </cell>
        </row>
        <row r="14">
          <cell r="A14" t="str">
            <v>Anteil Auslandsumsatz an Gesamtumsatz</v>
          </cell>
          <cell r="B14">
            <v>85.141507607004073</v>
          </cell>
          <cell r="C14">
            <v>87.480716454911018</v>
          </cell>
          <cell r="D14">
            <v>74.805567577952587</v>
          </cell>
          <cell r="E14">
            <v>61.367015846941577</v>
          </cell>
          <cell r="F14">
            <v>67.240622864433234</v>
          </cell>
          <cell r="G14">
            <v>93.105762216679437</v>
          </cell>
          <cell r="H14">
            <v>76.014760377125796</v>
          </cell>
          <cell r="I14">
            <v>73.412620083640391</v>
          </cell>
          <cell r="J14">
            <v>99.879900315352074</v>
          </cell>
          <cell r="K14">
            <v>100</v>
          </cell>
          <cell r="L14">
            <v>113.64265213822335</v>
          </cell>
          <cell r="M14">
            <v>113.15166711188735</v>
          </cell>
          <cell r="N14">
            <v>125.53278026674981</v>
          </cell>
          <cell r="O14">
            <v>50.330245561901762</v>
          </cell>
          <cell r="P14">
            <v>104.64024929889948</v>
          </cell>
          <cell r="Q14">
            <v>90.842334281158315</v>
          </cell>
          <cell r="R14">
            <v>87.676864981087306</v>
          </cell>
          <cell r="S14">
            <v>103.22238918919622</v>
          </cell>
          <cell r="T14">
            <v>98.306452613657783</v>
          </cell>
          <cell r="U14">
            <v>75.812986535272771</v>
          </cell>
          <cell r="V14">
            <v>97.162498690040692</v>
          </cell>
        </row>
        <row r="17">
          <cell r="A17">
            <v>1</v>
          </cell>
          <cell r="B17" t="str">
            <v>Automobilbau (24,9%)</v>
          </cell>
          <cell r="C17" t="str">
            <v>Lebensmittel (27,5%)</v>
          </cell>
          <cell r="D17" t="str">
            <v>Automobilbau (28,6%)</v>
          </cell>
          <cell r="E17" t="str">
            <v>Chemie (19,0%)</v>
          </cell>
          <cell r="F17" t="str">
            <v>Metallwaren (13,4%)</v>
          </cell>
          <cell r="G17" t="str">
            <v>Pharmazie (19,9%)</v>
          </cell>
          <cell r="H17" t="str">
            <v>Automobilbau (14,8%)</v>
          </cell>
          <cell r="I17" t="str">
            <v>Automobilbau (16,8%)</v>
          </cell>
          <cell r="J17" t="str">
            <v>Automobilbau (25,1%)</v>
          </cell>
          <cell r="K17" t="str">
            <v>Automobilbau (25,5%)</v>
          </cell>
          <cell r="L17" t="str">
            <v>Automobilbau (31,6%)</v>
          </cell>
          <cell r="M17" t="str">
            <v>Automobilbau (36,9%)</v>
          </cell>
          <cell r="N17" t="str">
            <v>Automobilbau (46,8%)</v>
          </cell>
          <cell r="O17" t="str">
            <v>Mineralöl (59,7%)</v>
          </cell>
          <cell r="P17" t="str">
            <v>Automobilbau (15,5%)</v>
          </cell>
          <cell r="Q17" t="str">
            <v>Automobilbau (44,1%)</v>
          </cell>
          <cell r="R17" t="str">
            <v>Maschinenbau (13,4%)</v>
          </cell>
          <cell r="S17" t="str">
            <v>Chemie (25,5%)</v>
          </cell>
          <cell r="T17" t="str">
            <v>Automobilbau (30,5%)</v>
          </cell>
          <cell r="U17" t="str">
            <v>Lebensmittel (19,9%)</v>
          </cell>
          <cell r="V17" t="str">
            <v>Automobilbau (23,9%)</v>
          </cell>
        </row>
        <row r="18">
          <cell r="A18">
            <v>2</v>
          </cell>
          <cell r="B18" t="str">
            <v>Mineralöl (10,7%)</v>
          </cell>
          <cell r="C18" t="str">
            <v>Maschinenbau (23,1%)</v>
          </cell>
          <cell r="D18" t="str">
            <v>Maschinenbau (10,6%)</v>
          </cell>
          <cell r="E18" t="str">
            <v>Lebensmittel (16,8%)</v>
          </cell>
          <cell r="F18" t="str">
            <v>Lebensmittel (12,6%)</v>
          </cell>
          <cell r="G18" t="str">
            <v>Elektronik (9,5%)</v>
          </cell>
          <cell r="H18" t="str">
            <v>Lebensmittel (12,2%)</v>
          </cell>
          <cell r="I18" t="str">
            <v>Lebensmittel (12,7%)</v>
          </cell>
          <cell r="J18" t="str">
            <v>Maschinenbau (12,4%)</v>
          </cell>
          <cell r="K18" t="str">
            <v>Maschinenbau (12,5%)</v>
          </cell>
          <cell r="L18" t="str">
            <v>Maschinenbau (18,8%)</v>
          </cell>
          <cell r="M18" t="str">
            <v>Maschinenbau (12,8%)</v>
          </cell>
          <cell r="N18" t="str">
            <v>Sonst. Fahrzeuge (12,8%)</v>
          </cell>
          <cell r="O18" t="str">
            <v>Metallerzeugung (8,4%)</v>
          </cell>
          <cell r="P18" t="str">
            <v>Pharmazie (12,4%)</v>
          </cell>
          <cell r="Q18" t="str">
            <v>Lebensmittel (15,7%)</v>
          </cell>
          <cell r="R18" t="str">
            <v>Chemie (12,4%)</v>
          </cell>
          <cell r="S18" t="str">
            <v>Automobilbau (12,8%)</v>
          </cell>
          <cell r="T18" t="str">
            <v>Maschinenbau (16,5%)</v>
          </cell>
          <cell r="U18" t="str">
            <v>Maschinenbau (12,9%)</v>
          </cell>
          <cell r="V18" t="str">
            <v>Maschinenbau (12,1%)</v>
          </cell>
        </row>
        <row r="19">
          <cell r="A19">
            <v>3</v>
          </cell>
          <cell r="B19" t="str">
            <v>Metallerzeugung (10,0%)</v>
          </cell>
          <cell r="C19" t="str">
            <v>Metallerzeugung (11,0%)</v>
          </cell>
          <cell r="D19" t="str">
            <v>Lebensmittel (8,0%)</v>
          </cell>
          <cell r="E19" t="str">
            <v>Mineralöl (15,3%)</v>
          </cell>
          <cell r="F19" t="str">
            <v>Maschinenbau (10,3%)</v>
          </cell>
          <cell r="G19" t="str">
            <v>Lebensmittel (9,4%)</v>
          </cell>
          <cell r="H19" t="str">
            <v>Maschinenbau (8,6%)</v>
          </cell>
          <cell r="I19" t="str">
            <v>Maschinenbau (9,0%)</v>
          </cell>
          <cell r="J19" t="str">
            <v>Lebensmittel (8,2%)</v>
          </cell>
          <cell r="K19" t="str">
            <v>Lebensmittel (8,2%)</v>
          </cell>
          <cell r="L19" t="str">
            <v>Metallwaren (7,1%)</v>
          </cell>
          <cell r="M19" t="str">
            <v>Elektronik (7,8%)</v>
          </cell>
          <cell r="N19" t="str">
            <v>Lebensmittel (8,9%)</v>
          </cell>
          <cell r="O19" t="str">
            <v>Reparatur (5,0%)</v>
          </cell>
          <cell r="P19" t="str">
            <v>Chemie (11,2%)</v>
          </cell>
          <cell r="Q19" t="str">
            <v>Maschinenbau (7,5%)</v>
          </cell>
          <cell r="R19" t="str">
            <v>Metallerzeugung (11,6%)</v>
          </cell>
          <cell r="S19" t="str">
            <v>Maschinenbau (11,7%)</v>
          </cell>
          <cell r="T19" t="str">
            <v>Metallerzeugung (15,7%)</v>
          </cell>
          <cell r="U19" t="str">
            <v>Mineralöl (8,5%)</v>
          </cell>
          <cell r="V19" t="str">
            <v>Lebensmittel (8,7%)</v>
          </cell>
        </row>
        <row r="20">
          <cell r="A20">
            <v>4</v>
          </cell>
          <cell r="B20" t="str">
            <v>Lebensmittel (9,6%)</v>
          </cell>
          <cell r="C20" t="str">
            <v>Holz (6,0%)</v>
          </cell>
          <cell r="D20" t="str">
            <v>Metallwaren (7,7%)</v>
          </cell>
          <cell r="E20" t="str">
            <v>Metallerzeugung (8,4%)</v>
          </cell>
          <cell r="F20" t="str">
            <v>Automobilbau (9,4%)</v>
          </cell>
          <cell r="G20" t="str">
            <v>Elektrische Ausrüstungen (6,4%)</v>
          </cell>
          <cell r="H20" t="str">
            <v>Chemie (6,9%)</v>
          </cell>
          <cell r="I20" t="str">
            <v>Chemie (7,6%)</v>
          </cell>
          <cell r="J20" t="str">
            <v>Chemie (7,0%)</v>
          </cell>
          <cell r="K20" t="str">
            <v>Chemie (7,1%)</v>
          </cell>
          <cell r="L20" t="str">
            <v>Elektronik (6,7%)</v>
          </cell>
          <cell r="M20" t="str">
            <v>Lebensmittel (7,0%)</v>
          </cell>
          <cell r="N20" t="str">
            <v>Metallerzeugung (5,3%)</v>
          </cell>
          <cell r="O20" t="str">
            <v>Sonst. Fahrzeuge (4,9%)</v>
          </cell>
          <cell r="P20" t="str">
            <v>Maschinenbau (8,4%)</v>
          </cell>
          <cell r="Q20" t="str">
            <v>Chemie (4,6%)</v>
          </cell>
          <cell r="R20" t="str">
            <v>Lebensmittel (11,4%)</v>
          </cell>
          <cell r="S20" t="str">
            <v>Metallwaren (5,9%)</v>
          </cell>
          <cell r="T20" t="str">
            <v>Metallwaren (9,0%)</v>
          </cell>
          <cell r="U20" t="str">
            <v>Reparatur (7,2%)</v>
          </cell>
          <cell r="V20" t="str">
            <v>Chemie (7,0%)</v>
          </cell>
        </row>
        <row r="21">
          <cell r="A21">
            <v>5</v>
          </cell>
          <cell r="B21" t="str">
            <v>Chemie (6,1%)</v>
          </cell>
          <cell r="C21" t="str">
            <v>Automobilbau (5,6%)</v>
          </cell>
          <cell r="D21" t="str">
            <v>Elektronik (7,5%)</v>
          </cell>
          <cell r="E21" t="str">
            <v>Maschinenbau (5,2%)</v>
          </cell>
          <cell r="F21" t="str">
            <v>Elektronik (8,9%)</v>
          </cell>
          <cell r="G21" t="str">
            <v>Maschinenbau (6,1%)</v>
          </cell>
          <cell r="H21" t="str">
            <v>Metallwaren (6,7%)</v>
          </cell>
          <cell r="I21" t="str">
            <v>Metallwaren (7,2%)</v>
          </cell>
          <cell r="J21" t="str">
            <v>Metallwaren (5,8%)</v>
          </cell>
          <cell r="K21" t="str">
            <v>Metallwaren (5,8%)</v>
          </cell>
          <cell r="L21" t="str">
            <v>Elektrische Ausrüstungen (6,7%)</v>
          </cell>
          <cell r="M21" t="str">
            <v>Elektrische Ausrüstungen (6,2%)</v>
          </cell>
          <cell r="N21" t="str">
            <v>Reparatur (3,2%)</v>
          </cell>
          <cell r="O21" t="str">
            <v>Maschinenbau (3,6%)</v>
          </cell>
          <cell r="P21" t="str">
            <v>Metallerzeugung (7,9%)</v>
          </cell>
          <cell r="Q21" t="str">
            <v>Metallwaren (4,4%)</v>
          </cell>
          <cell r="R21" t="str">
            <v>Metallwaren (9,2%)</v>
          </cell>
          <cell r="S21" t="str">
            <v>Lebensmittel (5,5%)</v>
          </cell>
          <cell r="T21" t="str">
            <v>Lebensmittel (6,9%)</v>
          </cell>
          <cell r="U21" t="str">
            <v>Chemie (6,9%)</v>
          </cell>
          <cell r="V21" t="str">
            <v>Metallwaren (5,9%)</v>
          </cell>
        </row>
        <row r="29">
          <cell r="B29">
            <v>35.11</v>
          </cell>
          <cell r="C29">
            <v>18.510000000000002</v>
          </cell>
          <cell r="D29">
            <v>14.39</v>
          </cell>
          <cell r="E29">
            <v>51.12</v>
          </cell>
          <cell r="F29">
            <v>15.74</v>
          </cell>
          <cell r="G29">
            <v>4.4240000000000004</v>
          </cell>
          <cell r="H29">
            <v>23.58</v>
          </cell>
          <cell r="I29">
            <v>26.49</v>
          </cell>
          <cell r="J29">
            <v>20.86</v>
          </cell>
          <cell r="K29">
            <v>21.15</v>
          </cell>
          <cell r="L29">
            <v>11.49</v>
          </cell>
          <cell r="M29">
            <v>10.210000000000001</v>
          </cell>
          <cell r="N29">
            <v>6.7709999999999999</v>
          </cell>
          <cell r="O29">
            <v>69.86</v>
          </cell>
          <cell r="P29">
            <v>22.94</v>
          </cell>
          <cell r="Q29">
            <v>13</v>
          </cell>
          <cell r="R29">
            <v>30.93</v>
          </cell>
          <cell r="S29">
            <v>40.26</v>
          </cell>
          <cell r="T29">
            <v>18.39</v>
          </cell>
          <cell r="U29">
            <v>21.01</v>
          </cell>
          <cell r="V29">
            <v>21.58</v>
          </cell>
        </row>
      </sheetData>
      <sheetData sheetId="68" refreshError="1"/>
      <sheetData sheetId="69">
        <row r="3">
          <cell r="A3">
            <v>2020</v>
          </cell>
          <cell r="B3">
            <v>13.4</v>
          </cell>
          <cell r="C3">
            <v>13.7</v>
          </cell>
          <cell r="D3">
            <v>12.7</v>
          </cell>
          <cell r="E3">
            <v>14.8</v>
          </cell>
          <cell r="F3">
            <v>12.7</v>
          </cell>
          <cell r="G3">
            <v>19</v>
          </cell>
          <cell r="H3">
            <v>14.631784807211266</v>
          </cell>
          <cell r="I3">
            <v>13.336768780496522</v>
          </cell>
          <cell r="J3">
            <v>16.57508482145106</v>
          </cell>
          <cell r="K3">
            <v>16.441666622129105</v>
          </cell>
          <cell r="L3">
            <v>15.4</v>
          </cell>
          <cell r="M3">
            <v>14.5</v>
          </cell>
          <cell r="N3">
            <v>19.399999999999999</v>
          </cell>
          <cell r="O3">
            <v>18.899999999999999</v>
          </cell>
          <cell r="P3">
            <v>17.899999999999999</v>
          </cell>
          <cell r="Q3">
            <v>17</v>
          </cell>
          <cell r="R3">
            <v>17.399999999999999</v>
          </cell>
          <cell r="S3">
            <v>16.5</v>
          </cell>
          <cell r="T3">
            <v>15.8</v>
          </cell>
          <cell r="U3">
            <v>16.5</v>
          </cell>
          <cell r="V3">
            <v>16.100000000000001</v>
          </cell>
        </row>
        <row r="4">
          <cell r="A4">
            <v>2023</v>
          </cell>
          <cell r="B4">
            <v>14.5</v>
          </cell>
          <cell r="C4">
            <v>14.1</v>
          </cell>
          <cell r="D4">
            <v>13.2</v>
          </cell>
          <cell r="E4">
            <v>15.4</v>
          </cell>
          <cell r="F4">
            <v>13.4</v>
          </cell>
          <cell r="G4">
            <v>19.600000000000001</v>
          </cell>
          <cell r="H4">
            <v>15.286936091121152</v>
          </cell>
          <cell r="I4">
            <v>13.997108012850701</v>
          </cell>
          <cell r="J4">
            <v>16.933899878103489</v>
          </cell>
          <cell r="K4">
            <v>16.78644834960901</v>
          </cell>
          <cell r="L4">
            <v>15.4</v>
          </cell>
          <cell r="M4">
            <v>14.8</v>
          </cell>
          <cell r="N4">
            <v>20.399999999999999</v>
          </cell>
          <cell r="O4">
            <v>19.399999999999999</v>
          </cell>
          <cell r="P4">
            <v>17.899999999999999</v>
          </cell>
          <cell r="Q4">
            <v>16.600000000000001</v>
          </cell>
          <cell r="R4">
            <v>18.3</v>
          </cell>
          <cell r="S4">
            <v>17</v>
          </cell>
          <cell r="T4">
            <v>17.899999999999999</v>
          </cell>
          <cell r="U4">
            <v>16.7</v>
          </cell>
          <cell r="V4">
            <v>14.3</v>
          </cell>
        </row>
      </sheetData>
      <sheetData sheetId="70" refreshError="1"/>
      <sheetData sheetId="71">
        <row r="26">
          <cell r="A26" t="str">
            <v>Bund (geschätzt)</v>
          </cell>
          <cell r="B26">
            <v>7.2802605971659924</v>
          </cell>
          <cell r="C26">
            <v>10.396973859753647</v>
          </cell>
          <cell r="D26">
            <v>3.5545166432014406</v>
          </cell>
          <cell r="E26">
            <v>4.3628185961457291</v>
          </cell>
          <cell r="F26">
            <v>4.3932984109181223</v>
          </cell>
          <cell r="G26">
            <v>13.328157937480023</v>
          </cell>
          <cell r="H26">
            <v>7.288545835389681</v>
          </cell>
          <cell r="I26">
            <v>5.4823909914743005</v>
          </cell>
          <cell r="J26">
            <v>5.8783469776281549</v>
          </cell>
          <cell r="K26">
            <v>5.4663271873722286</v>
          </cell>
          <cell r="L26">
            <v>2.9608758641833286</v>
          </cell>
          <cell r="M26">
            <v>4.9684783190737409</v>
          </cell>
          <cell r="N26">
            <v>4.7534129998772983</v>
          </cell>
          <cell r="O26">
            <v>6.6811913437524248</v>
          </cell>
          <cell r="P26">
            <v>5.7380943415223795</v>
          </cell>
          <cell r="Q26">
            <v>7.5790098934434997</v>
          </cell>
          <cell r="R26">
            <v>5.2126615236797225</v>
          </cell>
          <cell r="S26">
            <v>7.6672023731123398</v>
          </cell>
          <cell r="T26">
            <v>4.2614700533452874</v>
          </cell>
          <cell r="U26">
            <v>9.1366096425384828</v>
          </cell>
          <cell r="V26">
            <v>5.8193042335055072</v>
          </cell>
        </row>
        <row r="27">
          <cell r="A27" t="str">
            <v>Land</v>
          </cell>
          <cell r="B27">
            <v>22.968874459193586</v>
          </cell>
          <cell r="C27">
            <v>27.993991114363435</v>
          </cell>
          <cell r="D27">
            <v>27.471922618712711</v>
          </cell>
          <cell r="E27">
            <v>26.928674733667165</v>
          </cell>
          <cell r="F27">
            <v>28.05245809664072</v>
          </cell>
          <cell r="G27">
            <v>54.288888529203625</v>
          </cell>
          <cell r="H27">
            <v>32.991273102748302</v>
          </cell>
          <cell r="I27">
            <v>26.622190019908324</v>
          </cell>
          <cell r="J27">
            <v>27.206931288710781</v>
          </cell>
          <cell r="K27">
            <v>25.709134579226262</v>
          </cell>
          <cell r="L27">
            <v>25.632730105035833</v>
          </cell>
          <cell r="M27">
            <v>24.689924690133612</v>
          </cell>
          <cell r="N27">
            <v>49.688791254772738</v>
          </cell>
          <cell r="O27">
            <v>49.338791809760558</v>
          </cell>
          <cell r="P27">
            <v>25.382275647454865</v>
          </cell>
          <cell r="Q27">
            <v>24.229822875700886</v>
          </cell>
          <cell r="R27">
            <v>23.87588854006346</v>
          </cell>
          <cell r="S27">
            <v>25.055613141333097</v>
          </cell>
          <cell r="T27">
            <v>28.181914256525875</v>
          </cell>
          <cell r="U27">
            <v>25.984285758212337</v>
          </cell>
          <cell r="V27">
            <v>27.117371468859556</v>
          </cell>
        </row>
        <row r="28">
          <cell r="A28" t="str">
            <v>Kommunen</v>
          </cell>
          <cell r="B28">
            <v>19.632179858702624</v>
          </cell>
          <cell r="C28">
            <v>16.329828150045337</v>
          </cell>
          <cell r="D28">
            <v>18.151528569087116</v>
          </cell>
          <cell r="E28">
            <v>20.24230311612396</v>
          </cell>
          <cell r="F28">
            <v>17.320980838194266</v>
          </cell>
          <cell r="G28" t="str">
            <v>.</v>
          </cell>
          <cell r="H28">
            <v>14.195837565411416</v>
          </cell>
          <cell r="I28">
            <v>18.441123578619059</v>
          </cell>
          <cell r="J28">
            <v>17.369883911438098</v>
          </cell>
          <cell r="K28">
            <v>18.330543982482748</v>
          </cell>
          <cell r="L28">
            <v>19.938532730891968</v>
          </cell>
          <cell r="M28">
            <v>20.974124600775337</v>
          </cell>
          <cell r="N28" t="str">
            <v>.</v>
          </cell>
          <cell r="O28" t="str">
            <v>.</v>
          </cell>
          <cell r="P28">
            <v>17.967404225227888</v>
          </cell>
          <cell r="Q28">
            <v>17.065156263341738</v>
          </cell>
          <cell r="R28">
            <v>18.965283841484581</v>
          </cell>
          <cell r="S28">
            <v>18.335716896531117</v>
          </cell>
          <cell r="T28">
            <v>16.607199472595603</v>
          </cell>
          <cell r="U28">
            <v>17.198961574681505</v>
          </cell>
          <cell r="V28">
            <v>17.529621184708713</v>
          </cell>
        </row>
        <row r="29">
          <cell r="A29" t="str">
            <v>Land+Kommunen</v>
          </cell>
          <cell r="B29">
            <v>42.601054317896214</v>
          </cell>
          <cell r="C29">
            <v>44.323819264408776</v>
          </cell>
          <cell r="D29">
            <v>45.62345118779983</v>
          </cell>
          <cell r="E29">
            <v>47.170977849791122</v>
          </cell>
          <cell r="F29">
            <v>45.373438934834986</v>
          </cell>
          <cell r="G29">
            <v>54.288888529203625</v>
          </cell>
          <cell r="H29">
            <v>47.187110668159718</v>
          </cell>
          <cell r="I29">
            <v>45.06331359852738</v>
          </cell>
          <cell r="J29">
            <v>44.576815200148879</v>
          </cell>
          <cell r="K29">
            <v>44.039678561709017</v>
          </cell>
          <cell r="L29">
            <v>45.571262835927797</v>
          </cell>
          <cell r="M29">
            <v>45.664049290908949</v>
          </cell>
          <cell r="N29">
            <v>49.688791254772738</v>
          </cell>
          <cell r="O29">
            <v>49.338791809760558</v>
          </cell>
          <cell r="P29">
            <v>43.349679872682756</v>
          </cell>
          <cell r="Q29">
            <v>41.294979139042624</v>
          </cell>
          <cell r="R29">
            <v>42.841172381548041</v>
          </cell>
          <cell r="S29">
            <v>43.391330037864215</v>
          </cell>
          <cell r="T29">
            <v>44.789113729121482</v>
          </cell>
          <cell r="U29">
            <v>43.183247332893842</v>
          </cell>
          <cell r="V29">
            <v>44.646992653568269</v>
          </cell>
        </row>
        <row r="30">
          <cell r="A30" t="str">
            <v>Sozialvers. (geschätzt)</v>
          </cell>
          <cell r="B30">
            <v>3.6077928167015232</v>
          </cell>
          <cell r="C30">
            <v>4.5668163470465766</v>
          </cell>
          <cell r="D30">
            <v>4.0295497829657156</v>
          </cell>
          <cell r="E30">
            <v>4.0963146759554085</v>
          </cell>
          <cell r="F30">
            <v>4.3767147717180972</v>
          </cell>
          <cell r="G30">
            <v>7.8249908357087508</v>
          </cell>
          <cell r="H30">
            <v>4.9443064025538241</v>
          </cell>
          <cell r="I30">
            <v>4.0828335041645998</v>
          </cell>
          <cell r="J30">
            <v>3.9358701441376214</v>
          </cell>
          <cell r="K30">
            <v>3.7207781504942039</v>
          </cell>
          <cell r="L30">
            <v>3.3513879323607569</v>
          </cell>
          <cell r="M30">
            <v>3.5946464413559203</v>
          </cell>
          <cell r="N30">
            <v>6.8193421142967283</v>
          </cell>
          <cell r="O30">
            <v>8.0587198486931815</v>
          </cell>
          <cell r="P30">
            <v>3.1934217430302949</v>
          </cell>
          <cell r="Q30">
            <v>3.5853483881937134</v>
          </cell>
          <cell r="R30">
            <v>3.8076361173915596</v>
          </cell>
          <cell r="S30">
            <v>3.5068950060834787</v>
          </cell>
          <cell r="T30">
            <v>4.4567343217417585</v>
          </cell>
          <cell r="U30">
            <v>3.2317851608646975</v>
          </cell>
          <cell r="V30">
            <v>3.9577844991793607</v>
          </cell>
        </row>
        <row r="31">
          <cell r="A31" t="str">
            <v>zusammen</v>
          </cell>
          <cell r="B31">
            <v>53.489107731763724</v>
          </cell>
          <cell r="C31">
            <v>59.287609471208995</v>
          </cell>
          <cell r="D31">
            <v>53.207517613966978</v>
          </cell>
          <cell r="E31">
            <v>55.630111121892263</v>
          </cell>
          <cell r="F31">
            <v>54.143452117471206</v>
          </cell>
          <cell r="G31">
            <v>75.442037302392407</v>
          </cell>
          <cell r="H31">
            <v>59.419962906103223</v>
          </cell>
          <cell r="I31">
            <v>54.628538094166274</v>
          </cell>
          <cell r="J31">
            <v>54.391032321914643</v>
          </cell>
          <cell r="K31">
            <v>53.226783899575452</v>
          </cell>
          <cell r="L31">
            <v>51.883526632471884</v>
          </cell>
          <cell r="M31">
            <v>54.227174051338608</v>
          </cell>
          <cell r="N31">
            <v>61.261546368946775</v>
          </cell>
          <cell r="O31">
            <v>64.078703002206169</v>
          </cell>
          <cell r="P31">
            <v>52.281195957235425</v>
          </cell>
          <cell r="Q31">
            <v>52.459337420679837</v>
          </cell>
          <cell r="R31">
            <v>51.861470022619322</v>
          </cell>
          <cell r="S31">
            <v>54.565427417060036</v>
          </cell>
          <cell r="T31">
            <v>53.507318104208522</v>
          </cell>
          <cell r="U31">
            <v>55.551642136297019</v>
          </cell>
          <cell r="V31">
            <v>54.424081386253143</v>
          </cell>
        </row>
      </sheetData>
      <sheetData sheetId="72">
        <row r="72">
          <cell r="A72" t="str">
            <v>bereinigte Ausgaben insg</v>
          </cell>
          <cell r="B72" t="str">
            <v>zusammen</v>
          </cell>
          <cell r="C72">
            <v>99.395284949407497</v>
          </cell>
          <cell r="D72">
            <v>100.24799274989593</v>
          </cell>
          <cell r="E72">
            <v>92.361447460591251</v>
          </cell>
          <cell r="F72">
            <v>95.961356701339014</v>
          </cell>
          <cell r="G72">
            <v>89.496693618634396</v>
          </cell>
          <cell r="H72">
            <v>122.48140919619954</v>
          </cell>
          <cell r="I72">
            <v>101.29576210105824</v>
          </cell>
          <cell r="J72">
            <v>94.960163311671124</v>
          </cell>
          <cell r="K72">
            <v>101.17819701238784</v>
          </cell>
          <cell r="L72">
            <v>100</v>
          </cell>
          <cell r="M72">
            <v>92.349937611375054</v>
          </cell>
          <cell r="N72">
            <v>96.123826971304368</v>
          </cell>
          <cell r="O72">
            <v>145.63590492775288</v>
          </cell>
          <cell r="P72">
            <v>157.98691048793481</v>
          </cell>
          <cell r="Q72">
            <v>105.99073237643384</v>
          </cell>
          <cell r="R72">
            <v>91.826893779708527</v>
          </cell>
          <cell r="S72">
            <v>103.64491880284046</v>
          </cell>
          <cell r="T72">
            <v>87.674547587480788</v>
          </cell>
          <cell r="U72">
            <v>95.697613861320534</v>
          </cell>
          <cell r="V72">
            <v>104.89386966406488</v>
          </cell>
          <cell r="W72">
            <v>100.0796432659705</v>
          </cell>
        </row>
        <row r="73">
          <cell r="B73" t="str">
            <v>Länder</v>
          </cell>
          <cell r="C73">
            <v>110.77609795915642</v>
          </cell>
          <cell r="D73">
            <v>112.3444480969687</v>
          </cell>
          <cell r="E73">
            <v>98.493103431396591</v>
          </cell>
          <cell r="F73">
            <v>104.60259047088276</v>
          </cell>
          <cell r="G73">
            <v>102.97003978769222</v>
          </cell>
          <cell r="H73">
            <v>179.01763883660047</v>
          </cell>
          <cell r="I73">
            <v>121.73835643885926</v>
          </cell>
          <cell r="J73">
            <v>104.60890315445532</v>
          </cell>
          <cell r="K73">
            <v>104.14112590499715</v>
          </cell>
          <cell r="L73">
            <v>100</v>
          </cell>
          <cell r="M73">
            <v>94.357709812355068</v>
          </cell>
          <cell r="N73">
            <v>90.750595840915622</v>
          </cell>
          <cell r="O73">
            <v>212.85897750551385</v>
          </cell>
          <cell r="P73">
            <v>230.91099850960245</v>
          </cell>
          <cell r="Q73">
            <v>100.08915753581127</v>
          </cell>
          <cell r="R73">
            <v>90.874902057851429</v>
          </cell>
          <cell r="S73">
            <v>96.024908765877157</v>
          </cell>
          <cell r="T73">
            <v>93.281612949268123</v>
          </cell>
          <cell r="U73">
            <v>103.99395532329399</v>
          </cell>
          <cell r="V73">
            <v>110.56163900659264</v>
          </cell>
          <cell r="W73">
            <v>103.97457127468557</v>
          </cell>
        </row>
        <row r="74">
          <cell r="B74" t="str">
            <v>Kommunen</v>
          </cell>
          <cell r="C74">
            <v>99.472299693360839</v>
          </cell>
          <cell r="D74">
            <v>97.141428788705994</v>
          </cell>
          <cell r="E74">
            <v>95.085695130516413</v>
          </cell>
          <cell r="F74">
            <v>86.25291349762611</v>
          </cell>
          <cell r="G74">
            <v>83.22041560852594</v>
          </cell>
          <cell r="H74" t="str">
            <v>.</v>
          </cell>
          <cell r="I74">
            <v>71.373453619535027</v>
          </cell>
          <cell r="J74">
            <v>92.717789448201216</v>
          </cell>
          <cell r="K74">
            <v>94.759238613089224</v>
          </cell>
          <cell r="L74">
            <v>100</v>
          </cell>
          <cell r="M74">
            <v>106.98480073388612</v>
          </cell>
          <cell r="N74">
            <v>96.48312408158823</v>
          </cell>
          <cell r="O74" t="str">
            <v>.</v>
          </cell>
          <cell r="P74" t="str">
            <v>.</v>
          </cell>
          <cell r="Q74">
            <v>109.73672837572903</v>
          </cell>
          <cell r="R74">
            <v>97.073273848767428</v>
          </cell>
          <cell r="S74">
            <v>113.93558983931752</v>
          </cell>
          <cell r="T74">
            <v>89.446574061745082</v>
          </cell>
          <cell r="U74">
            <v>75.915476507666042</v>
          </cell>
          <cell r="V74">
            <v>101.1244495449336</v>
          </cell>
          <cell r="W74">
            <v>94.454337350363886</v>
          </cell>
        </row>
        <row r="75">
          <cell r="A75" t="str">
            <v>bereinigte Ausgaben laufende Rechnung</v>
          </cell>
          <cell r="B75" t="str">
            <v>zusammen</v>
          </cell>
          <cell r="C75">
            <v>98.157575424083007</v>
          </cell>
          <cell r="D75">
            <v>95.213437685416039</v>
          </cell>
          <cell r="E75">
            <v>90.142403657933286</v>
          </cell>
          <cell r="F75">
            <v>96.806866002862137</v>
          </cell>
          <cell r="G75">
            <v>88.075410621012722</v>
          </cell>
          <cell r="H75">
            <v>127.49927486959729</v>
          </cell>
          <cell r="I75">
            <v>101.12934177748107</v>
          </cell>
          <cell r="J75">
            <v>93.24337466850632</v>
          </cell>
          <cell r="K75">
            <v>101.44117137904631</v>
          </cell>
          <cell r="L75">
            <v>100</v>
          </cell>
          <cell r="M75">
            <v>90.639051112676796</v>
          </cell>
          <cell r="N75">
            <v>90.661994671318212</v>
          </cell>
          <cell r="O75">
            <v>148.66592754257204</v>
          </cell>
          <cell r="P75">
            <v>160.82046036060117</v>
          </cell>
          <cell r="Q75">
            <v>106.87569796457095</v>
          </cell>
          <cell r="R75">
            <v>93.676036958662124</v>
          </cell>
          <cell r="S75">
            <v>106.41480119804581</v>
          </cell>
          <cell r="T75">
            <v>90.456641965447218</v>
          </cell>
          <cell r="U75">
            <v>100.57691615383601</v>
          </cell>
          <cell r="V75">
            <v>104.07680753265991</v>
          </cell>
          <cell r="W75">
            <v>100.0245745980213</v>
          </cell>
        </row>
        <row r="76">
          <cell r="B76" t="str">
            <v>Länder</v>
          </cell>
          <cell r="C76">
            <v>108.15661782138058</v>
          </cell>
          <cell r="D76">
            <v>104.73054226288399</v>
          </cell>
          <cell r="E76">
            <v>93.186858795931272</v>
          </cell>
          <cell r="F76">
            <v>101.20227633639838</v>
          </cell>
          <cell r="G76">
            <v>98.063272570673377</v>
          </cell>
          <cell r="H76">
            <v>181.20398462911095</v>
          </cell>
          <cell r="I76">
            <v>118.65639996590258</v>
          </cell>
          <cell r="J76">
            <v>99.95145317377974</v>
          </cell>
          <cell r="K76">
            <v>104.25570707107541</v>
          </cell>
          <cell r="L76">
            <v>100</v>
          </cell>
          <cell r="M76">
            <v>95.62368186373395</v>
          </cell>
          <cell r="N76">
            <v>86.097953266329625</v>
          </cell>
          <cell r="O76">
            <v>211.28578403994638</v>
          </cell>
          <cell r="P76">
            <v>228.55995061292361</v>
          </cell>
          <cell r="Q76">
            <v>99.988550810953896</v>
          </cell>
          <cell r="R76">
            <v>95.216563229103542</v>
          </cell>
          <cell r="S76">
            <v>95.987606793902231</v>
          </cell>
          <cell r="T76">
            <v>96.704499812665318</v>
          </cell>
          <cell r="U76">
            <v>109.02884786130249</v>
          </cell>
          <cell r="V76">
            <v>110.64897883204452</v>
          </cell>
          <cell r="W76">
            <v>103.35381184579411</v>
          </cell>
        </row>
        <row r="77">
          <cell r="B77" t="str">
            <v>Kommunen</v>
          </cell>
          <cell r="C77">
            <v>101.15340316191012</v>
          </cell>
          <cell r="D77">
            <v>92.681509846391066</v>
          </cell>
          <cell r="E77">
            <v>95.470101889555053</v>
          </cell>
          <cell r="F77">
            <v>88.94635046285579</v>
          </cell>
          <cell r="G77">
            <v>83.809357341559362</v>
          </cell>
          <cell r="H77" t="str">
            <v>.</v>
          </cell>
          <cell r="I77">
            <v>71.726022745346313</v>
          </cell>
          <cell r="J77">
            <v>93.175794887410618</v>
          </cell>
          <cell r="K77">
            <v>94.759238613089238</v>
          </cell>
          <cell r="L77">
            <v>100</v>
          </cell>
          <cell r="M77">
            <v>106.78314297432992</v>
          </cell>
          <cell r="N77">
            <v>88.313589481595727</v>
          </cell>
          <cell r="O77" t="str">
            <v>.</v>
          </cell>
          <cell r="P77" t="str">
            <v>.</v>
          </cell>
          <cell r="Q77">
            <v>112.66901174833646</v>
          </cell>
          <cell r="R77">
            <v>97.059470604915504</v>
          </cell>
          <cell r="S77">
            <v>118.20626640658365</v>
          </cell>
          <cell r="T77">
            <v>92.286187002723381</v>
          </cell>
          <cell r="U77">
            <v>78.221882116157389</v>
          </cell>
          <cell r="V77">
            <v>101.59735821554486</v>
          </cell>
          <cell r="W77">
            <v>94.522663793512891</v>
          </cell>
        </row>
        <row r="78">
          <cell r="A78" t="str">
            <v xml:space="preserve">Personalausgaben </v>
          </cell>
          <cell r="B78" t="str">
            <v>zusammen</v>
          </cell>
          <cell r="C78">
            <v>91.51781917932253</v>
          </cell>
          <cell r="D78">
            <v>84.034054946092624</v>
          </cell>
          <cell r="E78">
            <v>90.217198148930152</v>
          </cell>
          <cell r="F78">
            <v>88.539056808794257</v>
          </cell>
          <cell r="G78">
            <v>90.588200289234123</v>
          </cell>
          <cell r="H78">
            <v>112.83332483945274</v>
          </cell>
          <cell r="I78">
            <v>94.837461108301753</v>
          </cell>
          <cell r="J78">
            <v>89.455771705233971</v>
          </cell>
          <cell r="K78">
            <v>100.67256393284288</v>
          </cell>
          <cell r="L78">
            <v>100</v>
          </cell>
          <cell r="M78">
            <v>103.73651929049727</v>
          </cell>
          <cell r="N78">
            <v>95.00232868664736</v>
          </cell>
          <cell r="O78">
            <v>127.1592685242873</v>
          </cell>
          <cell r="P78">
            <v>129.99825873724507</v>
          </cell>
          <cell r="Q78">
            <v>106.66115129318663</v>
          </cell>
          <cell r="R78">
            <v>94.778607784511166</v>
          </cell>
          <cell r="S78">
            <v>99.472221870933225</v>
          </cell>
          <cell r="T78">
            <v>96.168367408620156</v>
          </cell>
          <cell r="U78">
            <v>100.8845030625602</v>
          </cell>
          <cell r="V78">
            <v>91.065549147052778</v>
          </cell>
          <cell r="W78">
            <v>98.999908351184089</v>
          </cell>
        </row>
        <row r="79">
          <cell r="B79" t="str">
            <v>Länder</v>
          </cell>
          <cell r="C79">
            <v>81.325485231974099</v>
          </cell>
          <cell r="D79">
            <v>82.162767547531956</v>
          </cell>
          <cell r="E79">
            <v>82.986665678240243</v>
          </cell>
          <cell r="F79">
            <v>77.912496018214981</v>
          </cell>
          <cell r="G79">
            <v>88.274969244220088</v>
          </cell>
          <cell r="H79">
            <v>174.29738475206793</v>
          </cell>
          <cell r="I79">
            <v>103.6730905328838</v>
          </cell>
          <cell r="J79">
            <v>82.55279192000836</v>
          </cell>
          <cell r="K79">
            <v>103.8937486515709</v>
          </cell>
          <cell r="L79">
            <v>100</v>
          </cell>
          <cell r="M79">
            <v>95.776407127968824</v>
          </cell>
          <cell r="N79">
            <v>94.742254905079776</v>
          </cell>
          <cell r="O79">
            <v>196.42714581268487</v>
          </cell>
          <cell r="P79">
            <v>200.81262829456099</v>
          </cell>
          <cell r="Q79">
            <v>104.12858827788732</v>
          </cell>
          <cell r="R79">
            <v>95.543731387817445</v>
          </cell>
          <cell r="S79">
            <v>94.161658975001686</v>
          </cell>
          <cell r="T79">
            <v>97.990785983883811</v>
          </cell>
          <cell r="U79">
            <v>105.48279366149099</v>
          </cell>
          <cell r="V79">
            <v>92.923497009633849</v>
          </cell>
          <cell r="W79">
            <v>100.71150443328412</v>
          </cell>
        </row>
        <row r="80">
          <cell r="B80" t="str">
            <v>Kommunen</v>
          </cell>
          <cell r="C80">
            <v>110.22850846324511</v>
          </cell>
          <cell r="D80">
            <v>87.46929139500206</v>
          </cell>
          <cell r="E80">
            <v>103.49072775610979</v>
          </cell>
          <cell r="F80">
            <v>108.04688280197318</v>
          </cell>
          <cell r="G80">
            <v>94.834739653894644</v>
          </cell>
          <cell r="H80" t="str">
            <v>.</v>
          </cell>
          <cell r="I80">
            <v>78.61735709235667</v>
          </cell>
          <cell r="J80">
            <v>102.12799286299497</v>
          </cell>
          <cell r="K80">
            <v>94.759238613089238</v>
          </cell>
          <cell r="L80">
            <v>100</v>
          </cell>
          <cell r="M80">
            <v>118.34938285125118</v>
          </cell>
          <cell r="N80">
            <v>95.479761995145964</v>
          </cell>
          <cell r="O80" t="str">
            <v>.</v>
          </cell>
          <cell r="P80" t="str">
            <v>.</v>
          </cell>
          <cell r="Q80">
            <v>111.31033173762704</v>
          </cell>
          <cell r="R80">
            <v>93.374023704043125</v>
          </cell>
          <cell r="S80">
            <v>109.2211461881504</v>
          </cell>
          <cell r="T80">
            <v>92.822842440231696</v>
          </cell>
          <cell r="U80">
            <v>92.443140458251136</v>
          </cell>
          <cell r="V80">
            <v>87.654800898215541</v>
          </cell>
          <cell r="W80">
            <v>95.85782699502073</v>
          </cell>
        </row>
        <row r="81">
          <cell r="A81" t="str">
            <v>bereinigte Ausgaben Kapitalrechnung</v>
          </cell>
          <cell r="B81" t="str">
            <v>zusammen</v>
          </cell>
          <cell r="C81">
            <v>106.89040482674574</v>
          </cell>
          <cell r="D81">
            <v>130.73543181799644</v>
          </cell>
          <cell r="E81">
            <v>105.79917171954114</v>
          </cell>
          <cell r="F81">
            <v>90.841259099553753</v>
          </cell>
          <cell r="G81">
            <v>98.1034678486415</v>
          </cell>
          <cell r="H81">
            <v>92.095035026025826</v>
          </cell>
          <cell r="I81">
            <v>102.30354320778379</v>
          </cell>
          <cell r="J81">
            <v>105.35641252951562</v>
          </cell>
          <cell r="K81">
            <v>99.58571964799512</v>
          </cell>
          <cell r="L81">
            <v>100</v>
          </cell>
          <cell r="M81">
            <v>102.71044558347073</v>
          </cell>
          <cell r="N81">
            <v>129.19870197283825</v>
          </cell>
          <cell r="O81">
            <v>127.28718718385224</v>
          </cell>
          <cell r="P81">
            <v>140.82796039543712</v>
          </cell>
          <cell r="Q81">
            <v>100.63170181660355</v>
          </cell>
          <cell r="R81">
            <v>80.629153507824796</v>
          </cell>
          <cell r="S81">
            <v>86.871515856982967</v>
          </cell>
          <cell r="T81">
            <v>70.82719330420413</v>
          </cell>
          <cell r="U81">
            <v>66.150329258668606</v>
          </cell>
          <cell r="V81">
            <v>109.84170152348933</v>
          </cell>
          <cell r="W81">
            <v>100.41311914162567</v>
          </cell>
        </row>
        <row r="82">
          <cell r="B82" t="str">
            <v>Länder</v>
          </cell>
          <cell r="C82">
            <v>130.47846988661192</v>
          </cell>
          <cell r="D82">
            <v>169.61230151582717</v>
          </cell>
          <cell r="E82">
            <v>138.4039253682902</v>
          </cell>
          <cell r="F82">
            <v>130.17799101760266</v>
          </cell>
          <cell r="G82">
            <v>139.87619963100931</v>
          </cell>
          <cell r="H82">
            <v>162.57307896196707</v>
          </cell>
          <cell r="I82">
            <v>144.91923565941264</v>
          </cell>
          <cell r="J82">
            <v>139.63982796639274</v>
          </cell>
          <cell r="K82">
            <v>103.27930576083995</v>
          </cell>
          <cell r="L82">
            <v>100</v>
          </cell>
          <cell r="M82">
            <v>84.83572419149499</v>
          </cell>
          <cell r="N82">
            <v>125.74536183591196</v>
          </cell>
          <cell r="O82">
            <v>224.6917233719401</v>
          </cell>
          <cell r="P82">
            <v>248.59436224717157</v>
          </cell>
          <cell r="Q82">
            <v>100.84586917601735</v>
          </cell>
          <cell r="R82">
            <v>58.219176997980867</v>
          </cell>
          <cell r="S82">
            <v>96.305474865569636</v>
          </cell>
          <cell r="T82">
            <v>67.536432035045493</v>
          </cell>
          <cell r="U82">
            <v>66.124103222471902</v>
          </cell>
          <cell r="V82">
            <v>109.90471410751969</v>
          </cell>
          <cell r="W82">
            <v>108.6436019610105</v>
          </cell>
        </row>
        <row r="83">
          <cell r="B83" t="str">
            <v>Kommunen</v>
          </cell>
          <cell r="C83">
            <v>90.44494855485172</v>
          </cell>
          <cell r="D83">
            <v>121.09073059837337</v>
          </cell>
          <cell r="E83">
            <v>93.021470733399227</v>
          </cell>
          <cell r="F83">
            <v>71.789436555572792</v>
          </cell>
          <cell r="G83">
            <v>80.057859630455951</v>
          </cell>
          <cell r="H83" t="str">
            <v>.</v>
          </cell>
          <cell r="I83">
            <v>69.480194008309454</v>
          </cell>
          <cell r="J83">
            <v>90.258347777630959</v>
          </cell>
          <cell r="K83">
            <v>94.759238613089252</v>
          </cell>
          <cell r="L83">
            <v>100</v>
          </cell>
          <cell r="M83">
            <v>108.06768197193983</v>
          </cell>
          <cell r="N83">
            <v>140.35267693901849</v>
          </cell>
          <cell r="O83" t="str">
            <v>.</v>
          </cell>
          <cell r="P83" t="str">
            <v>.</v>
          </cell>
          <cell r="Q83">
            <v>93.99067101675989</v>
          </cell>
          <cell r="R83">
            <v>97.147395835565533</v>
          </cell>
          <cell r="S83">
            <v>91.002499941535447</v>
          </cell>
          <cell r="T83">
            <v>74.198147302036688</v>
          </cell>
          <cell r="U83">
            <v>63.530317779961329</v>
          </cell>
          <cell r="V83">
            <v>98.584979068594023</v>
          </cell>
          <cell r="W83">
            <v>94.087431442494065</v>
          </cell>
        </row>
        <row r="85">
          <cell r="A85" t="str">
            <v>bereinigte Einnahmen insg</v>
          </cell>
          <cell r="B85" t="str">
            <v>zusammen</v>
          </cell>
          <cell r="C85">
            <v>99.937229074483554</v>
          </cell>
          <cell r="D85">
            <v>99.666672042191465</v>
          </cell>
          <cell r="E85">
            <v>94.36249050577058</v>
          </cell>
          <cell r="F85">
            <v>97.1579482512184</v>
          </cell>
          <cell r="G85">
            <v>91.816818026479226</v>
          </cell>
          <cell r="H85">
            <v>121.45242531512864</v>
          </cell>
          <cell r="I85">
            <v>102.04672034360615</v>
          </cell>
          <cell r="J85">
            <v>96.243415852945674</v>
          </cell>
          <cell r="K85">
            <v>101.12427042247114</v>
          </cell>
          <cell r="L85">
            <v>100</v>
          </cell>
          <cell r="M85">
            <v>93.868754750115329</v>
          </cell>
          <cell r="N85">
            <v>95.170801245211166</v>
          </cell>
          <cell r="O85">
            <v>138.34738211074759</v>
          </cell>
          <cell r="P85">
            <v>163.91856476037364</v>
          </cell>
          <cell r="Q85">
            <v>104.81611803094822</v>
          </cell>
          <cell r="R85">
            <v>94.809198163169668</v>
          </cell>
          <cell r="S85">
            <v>102.04356147830364</v>
          </cell>
          <cell r="T85">
            <v>88.745509676072615</v>
          </cell>
          <cell r="U85">
            <v>102.7440147953492</v>
          </cell>
          <cell r="V85">
            <v>101.57415536740943</v>
          </cell>
          <cell r="W85">
            <v>100.22344030197607</v>
          </cell>
        </row>
        <row r="86">
          <cell r="B86" t="str">
            <v>Länder</v>
          </cell>
          <cell r="C86">
            <v>108.30513992890138</v>
          </cell>
          <cell r="D86">
            <v>111.44535619958467</v>
          </cell>
          <cell r="E86">
            <v>98.707964729114522</v>
          </cell>
          <cell r="F86">
            <v>102.69486420864405</v>
          </cell>
          <cell r="G86">
            <v>100.49141540727827</v>
          </cell>
          <cell r="H86">
            <v>175.02192845710164</v>
          </cell>
          <cell r="I86">
            <v>119.8175631101758</v>
          </cell>
          <cell r="J86">
            <v>103.30861680845634</v>
          </cell>
          <cell r="K86">
            <v>103.9317202582956</v>
          </cell>
          <cell r="L86">
            <v>100</v>
          </cell>
          <cell r="M86">
            <v>94.680499781528354</v>
          </cell>
          <cell r="N86">
            <v>90.917750899324432</v>
          </cell>
          <cell r="O86">
            <v>199.36881088366704</v>
          </cell>
          <cell r="P86">
            <v>236.21877652785943</v>
          </cell>
          <cell r="Q86">
            <v>99.131982424730879</v>
          </cell>
          <cell r="R86">
            <v>96.32995605951794</v>
          </cell>
          <cell r="S86">
            <v>93.414761822254974</v>
          </cell>
          <cell r="T86">
            <v>94.921038130969293</v>
          </cell>
          <cell r="U86">
            <v>114.42594370586008</v>
          </cell>
          <cell r="V86">
            <v>105.55646338089331</v>
          </cell>
          <cell r="W86">
            <v>103.60326897635497</v>
          </cell>
        </row>
        <row r="87">
          <cell r="B87" t="str">
            <v>Kommunen</v>
          </cell>
          <cell r="C87">
            <v>103.83292529347929</v>
          </cell>
          <cell r="D87">
            <v>97.093989816715293</v>
          </cell>
          <cell r="E87">
            <v>98.747827980742926</v>
          </cell>
          <cell r="F87">
            <v>90.889805876912604</v>
          </cell>
          <cell r="G87">
            <v>90.895156132892822</v>
          </cell>
          <cell r="H87" t="str">
            <v>.</v>
          </cell>
          <cell r="I87">
            <v>74.584160053266217</v>
          </cell>
          <cell r="J87">
            <v>96.888662342898797</v>
          </cell>
          <cell r="K87">
            <v>94.759238613089238</v>
          </cell>
          <cell r="L87">
            <v>100</v>
          </cell>
          <cell r="M87">
            <v>109.88383362284225</v>
          </cell>
          <cell r="N87">
            <v>94.426505210545557</v>
          </cell>
          <cell r="O87" t="str">
            <v>.</v>
          </cell>
          <cell r="P87" t="str">
            <v>.</v>
          </cell>
          <cell r="Q87">
            <v>108.86130659473632</v>
          </cell>
          <cell r="R87">
            <v>95.642839250363068</v>
          </cell>
          <cell r="S87">
            <v>114.64518025081398</v>
          </cell>
          <cell r="T87">
            <v>89.336710113920276</v>
          </cell>
          <cell r="U87">
            <v>74.994878242946399</v>
          </cell>
          <cell r="V87">
            <v>101.30232501215013</v>
          </cell>
          <cell r="W87">
            <v>95.076660181845867</v>
          </cell>
        </row>
        <row r="88">
          <cell r="A88" t="str">
            <v>bereinigte Einnahmen laufende Rechnung</v>
          </cell>
          <cell r="B88" t="str">
            <v>zusammen</v>
          </cell>
          <cell r="C88">
            <v>98.172094130673145</v>
          </cell>
          <cell r="D88">
            <v>95.572964304738861</v>
          </cell>
          <cell r="E88">
            <v>92.740839025671988</v>
          </cell>
          <cell r="F88">
            <v>95.886904139143539</v>
          </cell>
          <cell r="G88">
            <v>91.209485607719941</v>
          </cell>
          <cell r="H88">
            <v>122.19157702528844</v>
          </cell>
          <cell r="I88">
            <v>100.87838303058952</v>
          </cell>
          <cell r="J88">
            <v>94.504641154102032</v>
          </cell>
          <cell r="K88">
            <v>101.16300759988788</v>
          </cell>
          <cell r="L88">
            <v>100</v>
          </cell>
          <cell r="M88">
            <v>94.211241900746444</v>
          </cell>
          <cell r="N88">
            <v>95.146180752411013</v>
          </cell>
          <cell r="O88">
            <v>139.54088757577355</v>
          </cell>
          <cell r="P88">
            <v>167.20958725243125</v>
          </cell>
          <cell r="Q88">
            <v>104.28377145078183</v>
          </cell>
          <cell r="R88">
            <v>94.971141293037007</v>
          </cell>
          <cell r="S88">
            <v>102.38187546482908</v>
          </cell>
          <cell r="T88">
            <v>88.775067653886879</v>
          </cell>
          <cell r="U88">
            <v>105.52947104934556</v>
          </cell>
          <cell r="V88">
            <v>95.638162429663566</v>
          </cell>
          <cell r="W88">
            <v>99.995324653533331</v>
          </cell>
        </row>
        <row r="89">
          <cell r="B89" t="str">
            <v>Länder</v>
          </cell>
          <cell r="C89">
            <v>106.64520983269182</v>
          </cell>
          <cell r="D89">
            <v>108.12082614697414</v>
          </cell>
          <cell r="E89">
            <v>97.115961302945379</v>
          </cell>
          <cell r="F89">
            <v>101.98472333911741</v>
          </cell>
          <cell r="G89">
            <v>99.508349695980115</v>
          </cell>
          <cell r="H89">
            <v>176.35321355337251</v>
          </cell>
          <cell r="I89">
            <v>118.91208994507527</v>
          </cell>
          <cell r="J89">
            <v>101.73423780964417</v>
          </cell>
          <cell r="K89">
            <v>104.00148973357066</v>
          </cell>
          <cell r="L89">
            <v>100</v>
          </cell>
          <cell r="M89">
            <v>96.167236829104198</v>
          </cell>
          <cell r="N89">
            <v>90.993100928843305</v>
          </cell>
          <cell r="O89">
            <v>201.39211585491421</v>
          </cell>
          <cell r="P89">
            <v>241.32581816820721</v>
          </cell>
          <cell r="Q89">
            <v>97.501280460914131</v>
          </cell>
          <cell r="R89">
            <v>96.579832381249673</v>
          </cell>
          <cell r="S89">
            <v>93.364046432293947</v>
          </cell>
          <cell r="T89">
            <v>95.488357276990612</v>
          </cell>
          <cell r="U89">
            <v>117.72722654915582</v>
          </cell>
          <cell r="V89">
            <v>97.028165214952779</v>
          </cell>
          <cell r="W89">
            <v>103.42548876676642</v>
          </cell>
        </row>
        <row r="90">
          <cell r="B90" t="str">
            <v>Kommunen</v>
          </cell>
          <cell r="C90">
            <v>101.85697674773289</v>
          </cell>
          <cell r="D90">
            <v>87.779801730515146</v>
          </cell>
          <cell r="E90">
            <v>94.435013825559238</v>
          </cell>
          <cell r="F90">
            <v>86.131803196197893</v>
          </cell>
          <cell r="G90">
            <v>87.242502909496778</v>
          </cell>
          <cell r="H90" t="str">
            <v>.</v>
          </cell>
          <cell r="I90">
            <v>71.160754107346364</v>
          </cell>
          <cell r="J90">
            <v>92.441481835402101</v>
          </cell>
          <cell r="K90">
            <v>94.759238613089224</v>
          </cell>
          <cell r="L90">
            <v>100</v>
          </cell>
          <cell r="M90">
            <v>111.29419266269585</v>
          </cell>
          <cell r="N90">
            <v>91.227865738385944</v>
          </cell>
          <cell r="O90" t="str">
            <v>.</v>
          </cell>
          <cell r="P90" t="str">
            <v>.</v>
          </cell>
          <cell r="Q90">
            <v>111.27858729953346</v>
          </cell>
          <cell r="R90">
            <v>97.307045677560495</v>
          </cell>
          <cell r="S90">
            <v>114.05713385742703</v>
          </cell>
          <cell r="T90">
            <v>89.721990335957415</v>
          </cell>
          <cell r="U90">
            <v>76.868376171410276</v>
          </cell>
          <cell r="V90">
            <v>103.0197531871142</v>
          </cell>
          <cell r="W90">
            <v>94.413430016039484</v>
          </cell>
        </row>
        <row r="91">
          <cell r="A91" t="str">
            <v>Steuern/steuerähnliche Abgaben</v>
          </cell>
          <cell r="B91" t="str">
            <v>zusammen</v>
          </cell>
          <cell r="C91">
            <v>89.703442911018186</v>
          </cell>
          <cell r="D91">
            <v>84.839763399013208</v>
          </cell>
          <cell r="E91">
            <v>85.712067030901068</v>
          </cell>
          <cell r="F91">
            <v>85.509871095773079</v>
          </cell>
          <cell r="G91">
            <v>84.546342585879344</v>
          </cell>
          <cell r="H91">
            <v>118.3225475091261</v>
          </cell>
          <cell r="I91">
            <v>93.582588100721907</v>
          </cell>
          <cell r="J91">
            <v>86.184067008896548</v>
          </cell>
          <cell r="K91">
            <v>100.96024099495666</v>
          </cell>
          <cell r="L91">
            <v>100</v>
          </cell>
          <cell r="M91">
            <v>100.55022271566831</v>
          </cell>
          <cell r="N91">
            <v>100.171844515149</v>
          </cell>
          <cell r="O91">
            <v>124.79713422313465</v>
          </cell>
          <cell r="P91">
            <v>140.14695741716855</v>
          </cell>
          <cell r="Q91">
            <v>102.94423071809642</v>
          </cell>
          <cell r="R91">
            <v>95.702518427502611</v>
          </cell>
          <cell r="S91">
            <v>98.622975576790793</v>
          </cell>
          <cell r="T91">
            <v>90.663142987227474</v>
          </cell>
          <cell r="U91">
            <v>97.371350442389868</v>
          </cell>
          <cell r="V91">
            <v>93.505307077974152</v>
          </cell>
          <cell r="W91">
            <v>98.756860538903567</v>
          </cell>
        </row>
        <row r="92">
          <cell r="B92" t="str">
            <v>Länder</v>
          </cell>
          <cell r="C92">
            <v>98.649087325509498</v>
          </cell>
          <cell r="D92">
            <v>95.125066893221558</v>
          </cell>
          <cell r="E92">
            <v>92.070404950507339</v>
          </cell>
          <cell r="F92">
            <v>93.522741352519034</v>
          </cell>
          <cell r="G92">
            <v>93.734499227699203</v>
          </cell>
          <cell r="H92">
            <v>166.12506532088514</v>
          </cell>
          <cell r="I92">
            <v>110.86768928176085</v>
          </cell>
          <cell r="J92">
            <v>94.342890054907286</v>
          </cell>
          <cell r="K92">
            <v>103.4654568904065</v>
          </cell>
          <cell r="L92">
            <v>100</v>
          </cell>
          <cell r="M92">
            <v>96.008622468885946</v>
          </cell>
          <cell r="N92">
            <v>95.96083238661835</v>
          </cell>
          <cell r="O92">
            <v>175.21539648289334</v>
          </cell>
          <cell r="P92">
            <v>196.76657531105576</v>
          </cell>
          <cell r="Q92">
            <v>94.743664915007827</v>
          </cell>
          <cell r="R92">
            <v>98.827710627114868</v>
          </cell>
          <cell r="S92">
            <v>96.867674682456695</v>
          </cell>
          <cell r="T92">
            <v>93.360164746705394</v>
          </cell>
          <cell r="U92">
            <v>106.17269821074255</v>
          </cell>
          <cell r="V92">
            <v>94.998517092952554</v>
          </cell>
          <cell r="W92">
            <v>102.10515069920059</v>
          </cell>
        </row>
        <row r="93">
          <cell r="B93" t="str">
            <v>Kommunen</v>
          </cell>
          <cell r="C93">
            <v>67.560855351058706</v>
          </cell>
          <cell r="D93">
            <v>59.381202489489752</v>
          </cell>
          <cell r="E93">
            <v>69.973675519092069</v>
          </cell>
          <cell r="F93">
            <v>65.676120384737118</v>
          </cell>
          <cell r="G93">
            <v>61.803479855213936</v>
          </cell>
          <cell r="H93" t="str">
            <v>.</v>
          </cell>
          <cell r="I93">
            <v>50.797870907636657</v>
          </cell>
          <cell r="J93">
            <v>65.989048594140939</v>
          </cell>
          <cell r="K93">
            <v>94.759238613089238</v>
          </cell>
          <cell r="L93">
            <v>100</v>
          </cell>
          <cell r="M93">
            <v>111.79175842480156</v>
          </cell>
          <cell r="N93">
            <v>110.59509637400838</v>
          </cell>
          <cell r="O93" t="str">
            <v>.</v>
          </cell>
          <cell r="P93" t="str">
            <v>.</v>
          </cell>
          <cell r="Q93">
            <v>123.24257233806399</v>
          </cell>
          <cell r="R93">
            <v>87.966927930576773</v>
          </cell>
          <cell r="S93">
            <v>102.96776080924496</v>
          </cell>
          <cell r="T93">
            <v>83.987375687152962</v>
          </cell>
          <cell r="U93">
            <v>75.585931239866682</v>
          </cell>
          <cell r="V93">
            <v>89.809258814697941</v>
          </cell>
          <cell r="W93">
            <v>90.469049777006333</v>
          </cell>
        </row>
        <row r="94">
          <cell r="A94" t="str">
            <v>Zuweisungen vom öffentl. Gesamthaushalt, laufende Rechnung</v>
          </cell>
          <cell r="B94" t="str">
            <v>zusammen</v>
          </cell>
          <cell r="C94">
            <v>129.74025158421875</v>
          </cell>
          <cell r="D94">
            <v>128.87984367270735</v>
          </cell>
          <cell r="E94">
            <v>121.26949058741224</v>
          </cell>
          <cell r="F94">
            <v>115.29637281281842</v>
          </cell>
          <cell r="G94">
            <v>106.70545743603694</v>
          </cell>
          <cell r="H94">
            <v>65.500883672336585</v>
          </cell>
          <cell r="I94">
            <v>107.83520509906404</v>
          </cell>
          <cell r="J94">
            <v>120.4953459187518</v>
          </cell>
          <cell r="K94">
            <v>98.191983632674379</v>
          </cell>
          <cell r="L94">
            <v>100</v>
          </cell>
          <cell r="M94">
            <v>103.12366065846416</v>
          </cell>
          <cell r="N94">
            <v>73.887493348371635</v>
          </cell>
          <cell r="O94">
            <v>86.224315881468939</v>
          </cell>
          <cell r="P94">
            <v>57.390995294574552</v>
          </cell>
          <cell r="Q94">
            <v>106.5254149248432</v>
          </cell>
          <cell r="R94">
            <v>107.13988391665656</v>
          </cell>
          <cell r="S94">
            <v>112.41613321867065</v>
          </cell>
          <cell r="T94">
            <v>105.95336669000137</v>
          </cell>
          <cell r="U94">
            <v>115.14011098564154</v>
          </cell>
          <cell r="V94">
            <v>113.4281927503699</v>
          </cell>
          <cell r="W94">
            <v>101.51767590090219</v>
          </cell>
        </row>
        <row r="95">
          <cell r="B95" t="str">
            <v>Länder</v>
          </cell>
          <cell r="C95">
            <v>120.96117666588478</v>
          </cell>
          <cell r="D95">
            <v>151.85473796031971</v>
          </cell>
          <cell r="E95">
            <v>150.29472153735793</v>
          </cell>
          <cell r="F95">
            <v>142.55717578928295</v>
          </cell>
          <cell r="G95">
            <v>131.34357246144987</v>
          </cell>
          <cell r="H95">
            <v>188.42864128750949</v>
          </cell>
          <cell r="I95">
            <v>151.11901107785368</v>
          </cell>
          <cell r="J95">
            <v>139.96151152510291</v>
          </cell>
          <cell r="K95">
            <v>104.63433408756563</v>
          </cell>
          <cell r="L95">
            <v>100</v>
          </cell>
          <cell r="M95">
            <v>107.93991124976017</v>
          </cell>
          <cell r="N95">
            <v>49.342288688970285</v>
          </cell>
          <cell r="O95">
            <v>248.04445034307184</v>
          </cell>
          <cell r="P95">
            <v>165.09864690667865</v>
          </cell>
          <cell r="Q95">
            <v>99.860023856800865</v>
          </cell>
          <cell r="R95">
            <v>105.16251052373758</v>
          </cell>
          <cell r="S95">
            <v>116.80719675676157</v>
          </cell>
          <cell r="T95">
            <v>95.699245565632353</v>
          </cell>
          <cell r="U95">
            <v>167.32706507544606</v>
          </cell>
          <cell r="V95">
            <v>89.192241618155563</v>
          </cell>
          <cell r="W95">
            <v>109.90212538497872</v>
          </cell>
        </row>
        <row r="96">
          <cell r="B96" t="str">
            <v>Kommunen</v>
          </cell>
          <cell r="C96">
            <v>134.41809795620486</v>
          </cell>
          <cell r="D96">
            <v>116.63789029039509</v>
          </cell>
          <cell r="E96">
            <v>105.80367299748463</v>
          </cell>
          <cell r="F96">
            <v>100.77071384679583</v>
          </cell>
          <cell r="G96">
            <v>93.577272740459051</v>
          </cell>
          <cell r="H96" t="str">
            <v>.</v>
          </cell>
          <cell r="I96">
            <v>84.771841743912759</v>
          </cell>
          <cell r="J96">
            <v>110.1229851626107</v>
          </cell>
          <cell r="K96">
            <v>94.759238613089252</v>
          </cell>
          <cell r="L96">
            <v>100</v>
          </cell>
          <cell r="M96">
            <v>100.5573674482286</v>
          </cell>
          <cell r="N96">
            <v>86.966171641212298</v>
          </cell>
          <cell r="O96" t="str">
            <v>.</v>
          </cell>
          <cell r="P96" t="str">
            <v>.</v>
          </cell>
          <cell r="Q96">
            <v>110.07700500871358</v>
          </cell>
          <cell r="R96">
            <v>108.19350847712259</v>
          </cell>
          <cell r="S96">
            <v>110.07639687607238</v>
          </cell>
          <cell r="T96">
            <v>111.41717737002669</v>
          </cell>
          <cell r="U96">
            <v>87.332790040677537</v>
          </cell>
          <cell r="V96">
            <v>126.34208824962099</v>
          </cell>
          <cell r="W96">
            <v>97.050101929266589</v>
          </cell>
        </row>
        <row r="97">
          <cell r="A97" t="str">
            <v>bereinigte Einnahmen Kapitalrechnung</v>
          </cell>
          <cell r="B97" t="str">
            <v>zusammen</v>
          </cell>
          <cell r="C97">
            <v>146.03924936617781</v>
          </cell>
          <cell r="D97">
            <v>206.5866544730508</v>
          </cell>
          <cell r="E97">
            <v>136.71699133513582</v>
          </cell>
          <cell r="F97">
            <v>130.35524098625302</v>
          </cell>
          <cell r="G97">
            <v>107.67920384101734</v>
          </cell>
          <cell r="H97">
            <v>102.14716638298722</v>
          </cell>
          <cell r="I97">
            <v>132.56150376065267</v>
          </cell>
          <cell r="J97">
            <v>141.65695589409924</v>
          </cell>
          <cell r="K97">
            <v>100.11252786671233</v>
          </cell>
          <cell r="L97">
            <v>100</v>
          </cell>
          <cell r="M97">
            <v>84.923631532535026</v>
          </cell>
          <cell r="N97">
            <v>95.813842426081678</v>
          </cell>
          <cell r="O97">
            <v>107.17525367953584</v>
          </cell>
          <cell r="P97">
            <v>77.963218263329694</v>
          </cell>
          <cell r="Q97">
            <v>118.72001411951818</v>
          </cell>
          <cell r="R97">
            <v>90.579546778482751</v>
          </cell>
          <cell r="S97">
            <v>93.207433494744123</v>
          </cell>
          <cell r="T97">
            <v>87.97351062990677</v>
          </cell>
          <cell r="U97">
            <v>29.993111985529019</v>
          </cell>
          <cell r="V97">
            <v>256.61117835929423</v>
          </cell>
          <cell r="W97">
            <v>106.18139399284637</v>
          </cell>
        </row>
        <row r="98">
          <cell r="B98" t="str">
            <v>Länder</v>
          </cell>
          <cell r="C98">
            <v>149.95540509199631</v>
          </cell>
          <cell r="D98">
            <v>194.86306068611384</v>
          </cell>
          <cell r="E98">
            <v>138.65384256572435</v>
          </cell>
          <cell r="F98">
            <v>120.51341909024704</v>
          </cell>
          <cell r="G98">
            <v>125.15808519163355</v>
          </cell>
          <cell r="H98">
            <v>141.61788488082459</v>
          </cell>
          <cell r="I98">
            <v>142.53731348437572</v>
          </cell>
          <cell r="J98">
            <v>142.81226995473639</v>
          </cell>
          <cell r="K98">
            <v>102.18109404088322</v>
          </cell>
          <cell r="L98">
            <v>100</v>
          </cell>
          <cell r="M98">
            <v>57.375921473844862</v>
          </cell>
          <cell r="N98">
            <v>89.027099770897749</v>
          </cell>
          <cell r="O98">
            <v>148.60089677048492</v>
          </cell>
          <cell r="P98">
            <v>108.07504384588013</v>
          </cell>
          <cell r="Q98">
            <v>140.04886762974033</v>
          </cell>
          <cell r="R98">
            <v>90.060164890678493</v>
          </cell>
          <cell r="S98">
            <v>94.687290975470802</v>
          </cell>
          <cell r="T98">
            <v>80.686105637218361</v>
          </cell>
          <cell r="U98">
            <v>31.591548380646994</v>
          </cell>
          <cell r="V98">
            <v>319.54492037222428</v>
          </cell>
          <cell r="W98">
            <v>108.06405493777693</v>
          </cell>
        </row>
        <row r="99">
          <cell r="B99" t="str">
            <v>Kommunen</v>
          </cell>
          <cell r="C99">
            <v>134.92916846372594</v>
          </cell>
          <cell r="D99">
            <v>243.67486019686223</v>
          </cell>
          <cell r="E99">
            <v>166.62020148276267</v>
          </cell>
          <cell r="F99">
            <v>165.76827813404284</v>
          </cell>
          <cell r="G99">
            <v>148.37832951603508</v>
          </cell>
          <cell r="H99" t="str">
            <v>.</v>
          </cell>
          <cell r="I99">
            <v>128.4595830717227</v>
          </cell>
          <cell r="J99">
            <v>166.87560951355982</v>
          </cell>
          <cell r="K99">
            <v>94.759238613089238</v>
          </cell>
          <cell r="L99">
            <v>100</v>
          </cell>
          <cell r="M99">
            <v>87.688484581465161</v>
          </cell>
          <cell r="N99">
            <v>144.76469395252607</v>
          </cell>
          <cell r="O99" t="str">
            <v>.</v>
          </cell>
          <cell r="P99" t="str">
            <v>.</v>
          </cell>
          <cell r="Q99">
            <v>70.819653754670369</v>
          </cell>
          <cell r="R99">
            <v>69.452598691203548</v>
          </cell>
          <cell r="S99">
            <v>123.89948683866065</v>
          </cell>
          <cell r="T99">
            <v>83.273410794236838</v>
          </cell>
          <cell r="U99">
            <v>45.510938851974281</v>
          </cell>
          <cell r="V99">
            <v>74.274513852248973</v>
          </cell>
          <cell r="W99">
            <v>105.51416198732275</v>
          </cell>
        </row>
        <row r="102">
          <cell r="C102">
            <v>23.38866279881022</v>
          </cell>
          <cell r="D102">
            <v>24.297923544868276</v>
          </cell>
          <cell r="E102">
            <v>21.052991029023801</v>
          </cell>
          <cell r="F102">
            <v>23.489122832922799</v>
          </cell>
          <cell r="G102">
            <v>21.801518307410991</v>
          </cell>
          <cell r="H102">
            <v>20.532917929944954</v>
          </cell>
          <cell r="I102">
            <v>21.897450406962207</v>
          </cell>
          <cell r="J102">
            <v>22.47356091351779</v>
          </cell>
          <cell r="K102">
            <v>17.23493120398178</v>
          </cell>
          <cell r="L102">
            <v>17.049364734225399</v>
          </cell>
          <cell r="M102">
            <v>14.560345849706643</v>
          </cell>
          <cell r="N102">
            <v>14.660573331567814</v>
          </cell>
          <cell r="O102">
            <v>21.878098411842082</v>
          </cell>
          <cell r="P102">
            <v>17.200393301248603</v>
          </cell>
          <cell r="Q102">
            <v>16.862940417986351</v>
          </cell>
          <cell r="R102">
            <v>17.851378548183554</v>
          </cell>
          <cell r="S102">
            <v>19.476570565318081</v>
          </cell>
          <cell r="T102">
            <v>17.810814783518158</v>
          </cell>
          <cell r="U102">
            <v>19.89614112746083</v>
          </cell>
          <cell r="V102">
            <v>22.361280545734395</v>
          </cell>
          <cell r="W102">
            <v>17.791315330163282</v>
          </cell>
        </row>
        <row r="105">
          <cell r="C105">
            <v>3.5648567952802939</v>
          </cell>
          <cell r="D105">
            <v>4.4910773846417085</v>
          </cell>
          <cell r="E105">
            <v>3.4179767146274207</v>
          </cell>
          <cell r="F105">
            <v>3.1515000744682102</v>
          </cell>
          <cell r="G105">
            <v>3.3870988037271808</v>
          </cell>
          <cell r="H105">
            <v>2.188167036080626</v>
          </cell>
          <cell r="I105">
            <v>3.1344165205573939</v>
          </cell>
          <cell r="J105">
            <v>3.5339074353495024</v>
          </cell>
          <cell r="K105">
            <v>2.4042711285469021</v>
          </cell>
          <cell r="L105">
            <v>2.4164174243284133</v>
          </cell>
          <cell r="M105">
            <v>2.2951625808487317</v>
          </cell>
          <cell r="N105">
            <v>2.7928126893391125</v>
          </cell>
          <cell r="O105">
            <v>2.7101264783204462</v>
          </cell>
          <cell r="P105">
            <v>2.1730509932804409</v>
          </cell>
          <cell r="Q105">
            <v>2.2691540821419625</v>
          </cell>
          <cell r="R105">
            <v>2.2215583426727132</v>
          </cell>
          <cell r="S105">
            <v>2.3136924523799824</v>
          </cell>
          <cell r="T105">
            <v>2.0392667730105249</v>
          </cell>
          <cell r="U105">
            <v>1.9492319032159782</v>
          </cell>
          <cell r="V105">
            <v>3.318773180159325</v>
          </cell>
          <cell r="W105">
            <v>2.5299767103636848</v>
          </cell>
        </row>
        <row r="120">
          <cell r="A120" t="str">
            <v>Länder</v>
          </cell>
          <cell r="C120">
            <v>71.31114426292001</v>
          </cell>
          <cell r="D120">
            <v>55.280857283972487</v>
          </cell>
          <cell r="E120">
            <v>56.017290288165789</v>
          </cell>
          <cell r="F120">
            <v>55.629981295430866</v>
          </cell>
          <cell r="G120">
            <v>52.243686055855996</v>
          </cell>
          <cell r="H120">
            <v>99.620162121467999</v>
          </cell>
          <cell r="I120">
            <v>67.848155747242913</v>
          </cell>
          <cell r="J120">
            <v>58.34669071211993</v>
          </cell>
          <cell r="K120">
            <v>99.980093603129049</v>
          </cell>
          <cell r="L120">
            <v>100</v>
          </cell>
          <cell r="M120">
            <v>106.208908467458</v>
          </cell>
          <cell r="N120">
            <v>119.27486677239389</v>
          </cell>
          <cell r="O120">
            <v>94.909507206906298</v>
          </cell>
          <cell r="P120">
            <v>161.6027580741241</v>
          </cell>
          <cell r="Q120">
            <v>109.81363619166538</v>
          </cell>
          <cell r="R120">
            <v>83.592942074875197</v>
          </cell>
          <cell r="S120">
            <v>87.161215789442153</v>
          </cell>
          <cell r="T120">
            <v>86.542596596256374</v>
          </cell>
          <cell r="U120">
            <v>66.084370297749928</v>
          </cell>
          <cell r="V120">
            <v>83.677395949265247</v>
          </cell>
          <cell r="W120">
            <v>93.771953204176228</v>
          </cell>
        </row>
        <row r="121">
          <cell r="A121" t="str">
            <v>Gemeinden</v>
          </cell>
          <cell r="C121">
            <v>65.915521168843981</v>
          </cell>
          <cell r="D121">
            <v>60.312626391700505</v>
          </cell>
          <cell r="E121">
            <v>59.707713070130708</v>
          </cell>
          <cell r="F121">
            <v>61.046976156998277</v>
          </cell>
          <cell r="G121">
            <v>57.892466692249755</v>
          </cell>
          <cell r="H121">
            <v>90.851675882431934</v>
          </cell>
          <cell r="I121">
            <v>67.857867574528669</v>
          </cell>
          <cell r="J121">
            <v>60.981535526480869</v>
          </cell>
          <cell r="K121">
            <v>99.520558162097046</v>
          </cell>
          <cell r="L121">
            <v>100</v>
          </cell>
          <cell r="M121">
            <v>105.45710343987618</v>
          </cell>
          <cell r="N121">
            <v>112.69866116756452</v>
          </cell>
          <cell r="O121">
            <v>91.361461628086687</v>
          </cell>
          <cell r="P121">
            <v>144.8804844350104</v>
          </cell>
          <cell r="Q121">
            <v>115.08163709079207</v>
          </cell>
          <cell r="R121">
            <v>80.607277396040161</v>
          </cell>
          <cell r="S121">
            <v>88.292596346395527</v>
          </cell>
          <cell r="T121">
            <v>107.06179390294173</v>
          </cell>
          <cell r="U121">
            <v>67.933561407945078</v>
          </cell>
          <cell r="V121">
            <v>88.264329742258411</v>
          </cell>
          <cell r="W121">
            <v>93.774471172796879</v>
          </cell>
        </row>
        <row r="122">
          <cell r="A122" t="str">
            <v>zusammen</v>
          </cell>
          <cell r="C122">
            <v>69.201649268656226</v>
          </cell>
          <cell r="D122">
            <v>57.248098427390623</v>
          </cell>
          <cell r="E122">
            <v>57.460113155800705</v>
          </cell>
          <cell r="F122">
            <v>57.747831883804089</v>
          </cell>
          <cell r="G122">
            <v>54.452156563970213</v>
          </cell>
          <cell r="H122">
            <v>96.191998681211089</v>
          </cell>
          <cell r="I122">
            <v>67.851952723178272</v>
          </cell>
          <cell r="J122">
            <v>59.376820476494821</v>
          </cell>
          <cell r="K122">
            <v>99.80043173727185</v>
          </cell>
          <cell r="L122">
            <v>100</v>
          </cell>
          <cell r="M122">
            <v>105.91497968208985</v>
          </cell>
          <cell r="N122">
            <v>116.70380638460145</v>
          </cell>
          <cell r="O122">
            <v>93.522348716136776</v>
          </cell>
          <cell r="P122">
            <v>155.0649492021239</v>
          </cell>
          <cell r="Q122">
            <v>111.87323548774775</v>
          </cell>
          <cell r="R122">
            <v>82.425654333545069</v>
          </cell>
          <cell r="S122">
            <v>87.603544984771034</v>
          </cell>
          <cell r="T122">
            <v>94.56486636011131</v>
          </cell>
          <cell r="U122">
            <v>66.807337658957294</v>
          </cell>
          <cell r="V122">
            <v>85.470722448657327</v>
          </cell>
          <cell r="W122">
            <v>93.772937639543258</v>
          </cell>
        </row>
      </sheetData>
      <sheetData sheetId="73">
        <row r="48">
          <cell r="A48" t="str">
            <v>Ohne Hauptschulabschluss</v>
          </cell>
        </row>
        <row r="49">
          <cell r="A49" t="str">
            <v>2017/18</v>
          </cell>
          <cell r="B49">
            <v>7.5002303510550083</v>
          </cell>
          <cell r="C49">
            <v>8.818967427431863</v>
          </cell>
          <cell r="D49">
            <v>8.5789576420066371</v>
          </cell>
          <cell r="E49">
            <v>11.077943615257048</v>
          </cell>
          <cell r="F49">
            <v>9.2281401310168043</v>
          </cell>
          <cell r="G49">
            <v>9.564964070693339</v>
          </cell>
          <cell r="H49">
            <v>9.0837747694722388</v>
          </cell>
          <cell r="I49">
            <v>8.9374975400480192</v>
          </cell>
          <cell r="J49">
            <v>6.2648126776817641</v>
          </cell>
          <cell r="K49">
            <v>6.1148009404896078</v>
          </cell>
          <cell r="L49">
            <v>6.4061563983226586</v>
          </cell>
          <cell r="M49">
            <v>5.5248783468586291</v>
          </cell>
          <cell r="N49">
            <v>7.8925272879932828</v>
          </cell>
          <cell r="O49">
            <v>6.282237032744133</v>
          </cell>
          <cell r="P49">
            <v>4.8577835858219194</v>
          </cell>
          <cell r="Q49">
            <v>6.282302729773404</v>
          </cell>
          <cell r="R49">
            <v>6.0899163838941215</v>
          </cell>
          <cell r="S49">
            <v>6.7293881068658425</v>
          </cell>
          <cell r="T49">
            <v>7.0834683079581042</v>
          </cell>
          <cell r="U49">
            <v>8.3823127392017494</v>
          </cell>
          <cell r="V49">
            <v>6.5992504013947855</v>
          </cell>
        </row>
        <row r="50">
          <cell r="A50" t="str">
            <v>2018/19</v>
          </cell>
          <cell r="B50">
            <v>7.4674864034050605</v>
          </cell>
          <cell r="C50">
            <v>9.1712210825784233</v>
          </cell>
          <cell r="D50">
            <v>8.5355859547374386</v>
          </cell>
          <cell r="E50">
            <v>11.00446797948039</v>
          </cell>
          <cell r="F50">
            <v>8.9077470572132498</v>
          </cell>
          <cell r="G50">
            <v>8.6185975220334647</v>
          </cell>
          <cell r="H50">
            <v>8.8346847048634434</v>
          </cell>
          <cell r="I50">
            <v>8.9006255968505776</v>
          </cell>
          <cell r="J50">
            <v>6.2584593614068362</v>
          </cell>
          <cell r="K50">
            <v>6.1476288659793816</v>
          </cell>
          <cell r="L50">
            <v>5.9043053205489757</v>
          </cell>
          <cell r="M50">
            <v>5.3730883315998303</v>
          </cell>
          <cell r="N50">
            <v>9.2841847659834809</v>
          </cell>
          <cell r="O50">
            <v>5.9004524886877832</v>
          </cell>
          <cell r="P50">
            <v>5.0702067058647167</v>
          </cell>
          <cell r="Q50">
            <v>6.7648636176554966</v>
          </cell>
          <cell r="R50">
            <v>6.0378735012370743</v>
          </cell>
          <cell r="S50">
            <v>7.3426833809110095</v>
          </cell>
          <cell r="T50">
            <v>7.1928635953026188</v>
          </cell>
          <cell r="U50">
            <v>9.193781385430281</v>
          </cell>
          <cell r="V50">
            <v>6.5970457522542709</v>
          </cell>
        </row>
        <row r="51">
          <cell r="A51" t="str">
            <v>2019/20</v>
          </cell>
          <cell r="B51">
            <v>5.4698051321628398</v>
          </cell>
          <cell r="C51">
            <v>7.1640162145307134</v>
          </cell>
          <cell r="D51">
            <v>7.7756310771862029</v>
          </cell>
          <cell r="E51">
            <v>9.8516419403233879</v>
          </cell>
          <cell r="F51">
            <v>7.4421263218062306</v>
          </cell>
          <cell r="G51">
            <v>6.6271919836028248</v>
          </cell>
          <cell r="H51">
            <v>7.3232746151855181</v>
          </cell>
          <cell r="I51">
            <v>7.535900621118012</v>
          </cell>
          <cell r="J51">
            <v>5.7735874046501028</v>
          </cell>
          <cell r="K51">
            <v>5.7311722617211629</v>
          </cell>
          <cell r="L51">
            <v>5.4138529808990938</v>
          </cell>
          <cell r="M51">
            <v>4.946873367009232</v>
          </cell>
          <cell r="N51">
            <v>8.3018339633207336</v>
          </cell>
          <cell r="O51">
            <v>6.6563559574088398</v>
          </cell>
          <cell r="P51">
            <v>4.3046803922229335</v>
          </cell>
          <cell r="Q51">
            <v>8.0449344125034887</v>
          </cell>
          <cell r="R51">
            <v>5.39954280756203</v>
          </cell>
          <cell r="S51">
            <v>6.5437714468119061</v>
          </cell>
          <cell r="T51">
            <v>6.2371487320082251</v>
          </cell>
          <cell r="U51">
            <v>8.276237085372486</v>
          </cell>
          <cell r="V51">
            <v>6.0100487503066891</v>
          </cell>
        </row>
        <row r="52">
          <cell r="A52" t="str">
            <v>2020/21</v>
          </cell>
          <cell r="B52">
            <v>6.3592277427029016</v>
          </cell>
          <cell r="C52">
            <v>8.0566589222813452</v>
          </cell>
          <cell r="D52">
            <v>8.6782252050708433</v>
          </cell>
          <cell r="E52">
            <v>9.4040182340030398</v>
          </cell>
          <cell r="F52">
            <v>8.2919591394167664</v>
          </cell>
          <cell r="G52">
            <v>6.3365332826410672</v>
          </cell>
          <cell r="H52">
            <v>7.7339094159713948</v>
          </cell>
          <cell r="I52">
            <v>8.1634640669283289</v>
          </cell>
          <cell r="J52">
            <v>5.8763602268321922</v>
          </cell>
          <cell r="K52">
            <v>5.8534492413451513</v>
          </cell>
          <cell r="L52">
            <v>6.2279329160648373</v>
          </cell>
          <cell r="M52">
            <v>5.1096829904183068</v>
          </cell>
          <cell r="N52">
            <v>8.6993603411513849</v>
          </cell>
          <cell r="O52">
            <v>5.7685264314491516</v>
          </cell>
          <cell r="P52">
            <v>5.5305037460740794</v>
          </cell>
          <cell r="Q52">
            <v>6.0135993816080813</v>
          </cell>
          <cell r="R52">
            <v>5.5147058823529411</v>
          </cell>
          <cell r="S52">
            <v>7.1802076016545699</v>
          </cell>
          <cell r="T52">
            <v>6.1067853170189101</v>
          </cell>
          <cell r="U52">
            <v>7.7233119649917468</v>
          </cell>
          <cell r="V52">
            <v>6.1820562854810852</v>
          </cell>
        </row>
        <row r="53">
          <cell r="A53" t="str">
            <v>2021/22</v>
          </cell>
          <cell r="B53">
            <v>7.2805038541079155</v>
          </cell>
          <cell r="C53">
            <v>10.117934704444124</v>
          </cell>
          <cell r="D53">
            <v>8.4444038707321525</v>
          </cell>
          <cell r="E53">
            <v>11.283728536385937</v>
          </cell>
          <cell r="F53">
            <v>9.3200830947167486</v>
          </cell>
          <cell r="G53">
            <v>6.7474994371723538</v>
          </cell>
          <cell r="H53">
            <v>8.5436792738722627</v>
          </cell>
          <cell r="I53">
            <v>9.0796545105566207</v>
          </cell>
          <cell r="J53">
            <v>6.434199073677374</v>
          </cell>
          <cell r="K53">
            <v>6.4188368726325384</v>
          </cell>
          <cell r="L53">
            <v>6.90615455253229</v>
          </cell>
          <cell r="M53">
            <v>5.0937897631654554</v>
          </cell>
          <cell r="N53">
            <v>9.1673919350159565</v>
          </cell>
          <cell r="O53">
            <v>6.2631357713324922</v>
          </cell>
          <cell r="P53">
            <v>6.3155094440010648</v>
          </cell>
          <cell r="Q53">
            <v>6.66981404254203</v>
          </cell>
          <cell r="R53">
            <v>6.256181998021761</v>
          </cell>
          <cell r="S53">
            <v>7.4829225214929478</v>
          </cell>
          <cell r="T53">
            <v>7.4552458644912765</v>
          </cell>
          <cell r="U53">
            <v>8.7627704326923066</v>
          </cell>
          <cell r="V53">
            <v>6.7924685246246801</v>
          </cell>
        </row>
        <row r="54">
          <cell r="A54" t="str">
            <v>2022/23</v>
          </cell>
          <cell r="B54">
            <v>7.6850478630173926</v>
          </cell>
          <cell r="C54">
            <v>9.8766302432146631</v>
          </cell>
          <cell r="D54">
            <v>8.4585777126099693</v>
          </cell>
          <cell r="E54">
            <v>12.466124661246612</v>
          </cell>
          <cell r="F54">
            <v>10.002694691457828</v>
          </cell>
          <cell r="G54">
            <v>7.7537162782161868</v>
          </cell>
          <cell r="H54">
            <v>9.0613329503016367</v>
          </cell>
          <cell r="I54">
            <v>9.4625795431081414</v>
          </cell>
          <cell r="J54">
            <v>6.7506365803245263</v>
          </cell>
          <cell r="K54">
            <v>6.6996484670770213</v>
          </cell>
          <cell r="L54">
            <v>6.8879709351515457</v>
          </cell>
          <cell r="M54">
            <v>5.2908150339563429</v>
          </cell>
          <cell r="N54">
            <v>9.3360711841204669</v>
          </cell>
          <cell r="O54">
            <v>6.2755071863725087</v>
          </cell>
          <cell r="P54">
            <v>5.8895603940723573</v>
          </cell>
          <cell r="Q54">
            <v>7.6698890175516201</v>
          </cell>
          <cell r="R54">
            <v>6.4380133819289558</v>
          </cell>
          <cell r="S54">
            <v>8.4750957854406135</v>
          </cell>
          <cell r="T54">
            <v>8.8717252896357373</v>
          </cell>
          <cell r="U54">
            <v>9.4917958067456709</v>
          </cell>
          <cell r="V54">
            <v>7.1199338465254725</v>
          </cell>
        </row>
        <row r="55">
          <cell r="A55" t="str">
            <v>Hauptschulabschluss</v>
          </cell>
        </row>
        <row r="56">
          <cell r="A56" t="str">
            <v>2017/18</v>
          </cell>
          <cell r="B56">
            <v>12.996406523541879</v>
          </cell>
          <cell r="C56">
            <v>14.01137454760322</v>
          </cell>
          <cell r="D56">
            <v>9.5126553451753519</v>
          </cell>
          <cell r="E56">
            <v>11.177446102819237</v>
          </cell>
          <cell r="F56">
            <v>14.867559099971517</v>
          </cell>
          <cell r="G56">
            <v>14.67598886515181</v>
          </cell>
          <cell r="H56">
            <v>12.683177132853412</v>
          </cell>
          <cell r="I56">
            <v>12.07738024953753</v>
          </cell>
          <cell r="J56">
            <v>17.063219523179555</v>
          </cell>
          <cell r="K56">
            <v>17.171733520097227</v>
          </cell>
          <cell r="L56">
            <v>16.121837703331643</v>
          </cell>
          <cell r="M56">
            <v>20.778282026633281</v>
          </cell>
          <cell r="N56">
            <v>19.143576826196472</v>
          </cell>
          <cell r="O56">
            <v>18.186033033903218</v>
          </cell>
          <cell r="P56">
            <v>18.367939596340932</v>
          </cell>
          <cell r="Q56">
            <v>14.205183238969274</v>
          </cell>
          <cell r="R56">
            <v>14.951003710398631</v>
          </cell>
          <cell r="S56">
            <v>18.431006415780907</v>
          </cell>
          <cell r="T56">
            <v>27.912752402548318</v>
          </cell>
          <cell r="U56">
            <v>18.29209950792783</v>
          </cell>
          <cell r="V56">
            <v>16.439332748889392</v>
          </cell>
        </row>
        <row r="57">
          <cell r="A57" t="str">
            <v>2018/19</v>
          </cell>
          <cell r="B57">
            <v>13.610782690943484</v>
          </cell>
          <cell r="C57">
            <v>13.446133113723141</v>
          </cell>
          <cell r="D57">
            <v>9.8468133392170465</v>
          </cell>
          <cell r="E57">
            <v>11.98080423630647</v>
          </cell>
          <cell r="F57">
            <v>14.426498768135779</v>
          </cell>
          <cell r="G57">
            <v>15.538382935240772</v>
          </cell>
          <cell r="H57">
            <v>13.044095029043291</v>
          </cell>
          <cell r="I57">
            <v>12.282941279647638</v>
          </cell>
          <cell r="J57">
            <v>17.16750860437903</v>
          </cell>
          <cell r="K57">
            <v>17.244011246485474</v>
          </cell>
          <cell r="L57">
            <v>16.065989847715738</v>
          </cell>
          <cell r="M57">
            <v>20.654108401710388</v>
          </cell>
          <cell r="N57">
            <v>20.969715509330069</v>
          </cell>
          <cell r="O57">
            <v>18.099547511312217</v>
          </cell>
          <cell r="P57">
            <v>17.43091760081283</v>
          </cell>
          <cell r="Q57">
            <v>13.974980980057122</v>
          </cell>
          <cell r="R57">
            <v>15.991562519824907</v>
          </cell>
          <cell r="S57">
            <v>18.150676430433162</v>
          </cell>
          <cell r="T57">
            <v>27.292231255645888</v>
          </cell>
          <cell r="U57">
            <v>17.465776982871294</v>
          </cell>
          <cell r="V57">
            <v>16.541564634939743</v>
          </cell>
        </row>
        <row r="58">
          <cell r="A58" t="str">
            <v>2019/20</v>
          </cell>
          <cell r="B58">
            <v>14.745321242523634</v>
          </cell>
          <cell r="C58">
            <v>10.82008107265357</v>
          </cell>
          <cell r="D58">
            <v>9.2294048712507522</v>
          </cell>
          <cell r="E58">
            <v>11.468578096349392</v>
          </cell>
          <cell r="F58">
            <v>14.558445270077163</v>
          </cell>
          <cell r="G58">
            <v>13.996160978625111</v>
          </cell>
          <cell r="H58">
            <v>12.387143922900078</v>
          </cell>
          <cell r="I58">
            <v>11.895652173913044</v>
          </cell>
          <cell r="J58">
            <v>17.205256584205912</v>
          </cell>
          <cell r="K58">
            <v>17.364714783165368</v>
          </cell>
          <cell r="L58">
            <v>16.832915300019295</v>
          </cell>
          <cell r="M58">
            <v>20.088585861099361</v>
          </cell>
          <cell r="N58">
            <v>21.167576648467033</v>
          </cell>
          <cell r="O58">
            <v>17.76217952531081</v>
          </cell>
          <cell r="P58">
            <v>17.410789500286416</v>
          </cell>
          <cell r="Q58">
            <v>18.430784259000838</v>
          </cell>
          <cell r="R58">
            <v>14.728604561912867</v>
          </cell>
          <cell r="S58">
            <v>16.830260952836966</v>
          </cell>
          <cell r="T58">
            <v>28.923920493488691</v>
          </cell>
          <cell r="U58">
            <v>18.158419430850099</v>
          </cell>
          <cell r="V58">
            <v>16.492831464749369</v>
          </cell>
        </row>
        <row r="59">
          <cell r="A59" t="str">
            <v>2020/21</v>
          </cell>
          <cell r="B59">
            <v>15.390246134138529</v>
          </cell>
          <cell r="C59">
            <v>12.366034624896951</v>
          </cell>
          <cell r="D59">
            <v>8.8988317176236631</v>
          </cell>
          <cell r="E59">
            <v>12.966402161067025</v>
          </cell>
          <cell r="F59">
            <v>14.421046624436453</v>
          </cell>
          <cell r="G59">
            <v>13.313056426828881</v>
          </cell>
          <cell r="H59">
            <v>12.597586412395708</v>
          </cell>
          <cell r="I59">
            <v>12.3776503014307</v>
          </cell>
          <cell r="J59">
            <v>16.464416976953153</v>
          </cell>
          <cell r="K59">
            <v>16.621316158504364</v>
          </cell>
          <cell r="L59">
            <v>16.244382924089233</v>
          </cell>
          <cell r="M59">
            <v>19.028047626164497</v>
          </cell>
          <cell r="N59">
            <v>20.92395167022033</v>
          </cell>
          <cell r="O59">
            <v>16.280063484312048</v>
          </cell>
          <cell r="P59">
            <v>17.3424806555191</v>
          </cell>
          <cell r="Q59">
            <v>13.518152161096337</v>
          </cell>
          <cell r="R59">
            <v>15.50925925925926</v>
          </cell>
          <cell r="S59">
            <v>16.852675667941412</v>
          </cell>
          <cell r="T59">
            <v>26.529477196885427</v>
          </cell>
          <cell r="U59">
            <v>17.580899005796322</v>
          </cell>
          <cell r="V59">
            <v>15.918176599309286</v>
          </cell>
        </row>
        <row r="60">
          <cell r="A60" t="str">
            <v>2021/22</v>
          </cell>
          <cell r="B60">
            <v>13.315472833239332</v>
          </cell>
          <cell r="C60">
            <v>13.123831439666331</v>
          </cell>
          <cell r="D60">
            <v>9.0651816687967859</v>
          </cell>
          <cell r="E60">
            <v>12.085036794766966</v>
          </cell>
          <cell r="F60">
            <v>14.524731907248329</v>
          </cell>
          <cell r="G60">
            <v>13.260219341974079</v>
          </cell>
          <cell r="H60">
            <v>12.24305766004154</v>
          </cell>
          <cell r="I60">
            <v>11.939539347408829</v>
          </cell>
          <cell r="J60">
            <v>16.954470085431538</v>
          </cell>
          <cell r="K60">
            <v>17.135611983889433</v>
          </cell>
          <cell r="L60">
            <v>16.146966642045797</v>
          </cell>
          <cell r="M60">
            <v>20.811886877642326</v>
          </cell>
          <cell r="N60">
            <v>22.338265158108499</v>
          </cell>
          <cell r="O60">
            <v>16.759742989251187</v>
          </cell>
          <cell r="P60">
            <v>17.290059412964439</v>
          </cell>
          <cell r="Q60">
            <v>13.961234820468436</v>
          </cell>
          <cell r="R60">
            <v>15.334102648642709</v>
          </cell>
          <cell r="S60">
            <v>18.435884782213449</v>
          </cell>
          <cell r="T60">
            <v>28.019487876727851</v>
          </cell>
          <cell r="U60">
            <v>18.513371394230766</v>
          </cell>
          <cell r="V60">
            <v>16.275306695641213</v>
          </cell>
        </row>
        <row r="61">
          <cell r="A61" t="str">
            <v>2022/23</v>
          </cell>
          <cell r="B61">
            <v>13.675789852141476</v>
          </cell>
          <cell r="C61">
            <v>14.035953471977441</v>
          </cell>
          <cell r="D61">
            <v>10.04398826979472</v>
          </cell>
          <cell r="E61">
            <v>12.832775386577394</v>
          </cell>
          <cell r="F61">
            <v>14.76690918889787</v>
          </cell>
          <cell r="G61">
            <v>16.079402948553252</v>
          </cell>
          <cell r="H61">
            <v>13.454467107153118</v>
          </cell>
          <cell r="I61">
            <v>12.648996677491411</v>
          </cell>
          <cell r="J61">
            <v>17.287908894665748</v>
          </cell>
          <cell r="K61">
            <v>17.349339146090614</v>
          </cell>
          <cell r="L61">
            <v>16.020504653361868</v>
          </cell>
          <cell r="M61">
            <v>21.822773223932071</v>
          </cell>
          <cell r="N61">
            <v>26.543463381245726</v>
          </cell>
          <cell r="O61">
            <v>16.525699414443721</v>
          </cell>
          <cell r="P61">
            <v>16.532825565030219</v>
          </cell>
          <cell r="Q61">
            <v>13.86825225412769</v>
          </cell>
          <cell r="R61">
            <v>15.579611597671761</v>
          </cell>
          <cell r="S61">
            <v>18.424010217113665</v>
          </cell>
          <cell r="T61">
            <v>27.324913892078072</v>
          </cell>
          <cell r="U61">
            <v>18.770890306897599</v>
          </cell>
          <cell r="V61">
            <v>16.65620770350565</v>
          </cell>
        </row>
        <row r="62">
          <cell r="A62" t="str">
            <v>Mittlerer Schulabschluss</v>
          </cell>
        </row>
        <row r="63">
          <cell r="A63" t="str">
            <v>2017/18</v>
          </cell>
          <cell r="B63">
            <v>38.69897724131576</v>
          </cell>
          <cell r="C63">
            <v>41.199497747248685</v>
          </cell>
          <cell r="D63">
            <v>48.988223046392086</v>
          </cell>
          <cell r="E63">
            <v>47.379767827529022</v>
          </cell>
          <cell r="F63">
            <v>43.343776701794361</v>
          </cell>
          <cell r="G63">
            <v>30.491357545154401</v>
          </cell>
          <cell r="H63">
            <v>41.227871598677957</v>
          </cell>
          <cell r="I63">
            <v>44.4916755224938</v>
          </cell>
          <cell r="J63">
            <v>41.712781827905538</v>
          </cell>
          <cell r="K63">
            <v>42.222863078720394</v>
          </cell>
          <cell r="L63">
            <v>46.635638910649277</v>
          </cell>
          <cell r="M63">
            <v>45.058237016833964</v>
          </cell>
          <cell r="N63">
            <v>33.557234816680662</v>
          </cell>
          <cell r="O63">
            <v>23.187481889307445</v>
          </cell>
          <cell r="P63">
            <v>43.106980946388525</v>
          </cell>
          <cell r="Q63">
            <v>46.789771675979722</v>
          </cell>
          <cell r="R63">
            <v>39.30062685652068</v>
          </cell>
          <cell r="S63">
            <v>39.425931245810588</v>
          </cell>
          <cell r="T63">
            <v>30.126336248785229</v>
          </cell>
          <cell r="U63">
            <v>38.388463641334063</v>
          </cell>
          <cell r="V63">
            <v>42.060509648250118</v>
          </cell>
        </row>
        <row r="64">
          <cell r="A64" t="str">
            <v>2018/19</v>
          </cell>
          <cell r="B64">
            <v>38.841333648616697</v>
          </cell>
          <cell r="C64">
            <v>42.135210002246012</v>
          </cell>
          <cell r="D64">
            <v>48.836916094055347</v>
          </cell>
          <cell r="E64">
            <v>48.055601522422634</v>
          </cell>
          <cell r="F64">
            <v>43.974815220366821</v>
          </cell>
          <cell r="G64">
            <v>32.207178439136541</v>
          </cell>
          <cell r="H64">
            <v>41.9335812092162</v>
          </cell>
          <cell r="I64">
            <v>44.90167800276744</v>
          </cell>
          <cell r="J64">
            <v>41.750753017440786</v>
          </cell>
          <cell r="K64">
            <v>42.198912839737588</v>
          </cell>
          <cell r="L64">
            <v>47.722316224854296</v>
          </cell>
          <cell r="M64">
            <v>45.514850340922223</v>
          </cell>
          <cell r="N64">
            <v>33.710614866931785</v>
          </cell>
          <cell r="O64">
            <v>22.576168929110104</v>
          </cell>
          <cell r="P64">
            <v>45.586888085680499</v>
          </cell>
          <cell r="Q64">
            <v>45.476995223188119</v>
          </cell>
          <cell r="R64">
            <v>38.547548055573181</v>
          </cell>
          <cell r="S64">
            <v>37.92975052749162</v>
          </cell>
          <cell r="T64">
            <v>31.458897922312556</v>
          </cell>
          <cell r="U64">
            <v>37.187865446790944</v>
          </cell>
          <cell r="V64">
            <v>42.154535453345538</v>
          </cell>
        </row>
        <row r="65">
          <cell r="A65" t="str">
            <v>2019/20</v>
          </cell>
          <cell r="B65">
            <v>40.155315454370054</v>
          </cell>
          <cell r="C65">
            <v>44.870595572185849</v>
          </cell>
          <cell r="D65">
            <v>50.799733949893898</v>
          </cell>
          <cell r="E65">
            <v>49.224870811801971</v>
          </cell>
          <cell r="F65">
            <v>45.224349814232639</v>
          </cell>
          <cell r="G65">
            <v>34.795197969873442</v>
          </cell>
          <cell r="H65">
            <v>43.837639500007612</v>
          </cell>
          <cell r="I65">
            <v>46.599751552795034</v>
          </cell>
          <cell r="J65">
            <v>44.068939920131704</v>
          </cell>
          <cell r="K65">
            <v>44.529747066678304</v>
          </cell>
          <cell r="L65">
            <v>48.878062897935557</v>
          </cell>
          <cell r="M65">
            <v>47.068289081875562</v>
          </cell>
          <cell r="N65">
            <v>30.183396332073357</v>
          </cell>
          <cell r="O65">
            <v>22.87787758015585</v>
          </cell>
          <cell r="P65">
            <v>46.008693601105236</v>
          </cell>
          <cell r="Q65">
            <v>64.439715322355568</v>
          </cell>
          <cell r="R65">
            <v>39.1016335452437</v>
          </cell>
          <cell r="S65">
            <v>38.927459899449367</v>
          </cell>
          <cell r="T65">
            <v>29.483664610463791</v>
          </cell>
          <cell r="U65">
            <v>37.234003987674463</v>
          </cell>
          <cell r="V65">
            <v>44.40851583584908</v>
          </cell>
        </row>
        <row r="66">
          <cell r="A66" t="str">
            <v>2020/21</v>
          </cell>
          <cell r="B66">
            <v>38.791289230487692</v>
          </cell>
          <cell r="C66">
            <v>45.686877014164729</v>
          </cell>
          <cell r="D66">
            <v>50.779890628883919</v>
          </cell>
          <cell r="E66">
            <v>49.451291575215265</v>
          </cell>
          <cell r="F66">
            <v>46.10511898647492</v>
          </cell>
          <cell r="G66">
            <v>37.00218610398251</v>
          </cell>
          <cell r="H66">
            <v>44.296036948748515</v>
          </cell>
          <cell r="I66">
            <v>46.538173105953625</v>
          </cell>
          <cell r="J66">
            <v>43.027344278257104</v>
          </cell>
          <cell r="K66">
            <v>43.327323405121213</v>
          </cell>
          <cell r="L66">
            <v>48.606764564275394</v>
          </cell>
          <cell r="M66">
            <v>46.933692024111991</v>
          </cell>
          <cell r="N66">
            <v>30.746268656716421</v>
          </cell>
          <cell r="O66">
            <v>22.396532779880356</v>
          </cell>
          <cell r="P66">
            <v>49.048128717561809</v>
          </cell>
          <cell r="Q66">
            <v>47.06984422288312</v>
          </cell>
          <cell r="R66">
            <v>39.488017429193903</v>
          </cell>
          <cell r="S66">
            <v>38.877182028668798</v>
          </cell>
          <cell r="T66">
            <v>30.389321468298107</v>
          </cell>
          <cell r="U66">
            <v>37.618517523319646</v>
          </cell>
          <cell r="V66">
            <v>43.496604360113565</v>
          </cell>
        </row>
        <row r="67">
          <cell r="A67" t="str">
            <v>2021/22</v>
          </cell>
          <cell r="B67">
            <v>39.60330889264899</v>
          </cell>
          <cell r="C67">
            <v>44.016971091615133</v>
          </cell>
          <cell r="D67">
            <v>50.556874201205041</v>
          </cell>
          <cell r="E67">
            <v>49.468520032706458</v>
          </cell>
          <cell r="F67">
            <v>45.168715962045923</v>
          </cell>
          <cell r="G67">
            <v>35.233010645482906</v>
          </cell>
          <cell r="H67">
            <v>43.783492124500157</v>
          </cell>
          <cell r="I67">
            <v>46.334932821497119</v>
          </cell>
          <cell r="J67">
            <v>42.621814732468344</v>
          </cell>
          <cell r="K67">
            <v>42.984113366912787</v>
          </cell>
          <cell r="L67">
            <v>47.24412592577805</v>
          </cell>
          <cell r="M67">
            <v>46.640397323810696</v>
          </cell>
          <cell r="N67">
            <v>30.301711633304322</v>
          </cell>
          <cell r="O67">
            <v>22.878760583678616</v>
          </cell>
          <cell r="P67">
            <v>48.285891637846944</v>
          </cell>
          <cell r="Q67">
            <v>46.815904739423509</v>
          </cell>
          <cell r="R67">
            <v>39.608748214089459</v>
          </cell>
          <cell r="S67">
            <v>38.721072179943377</v>
          </cell>
          <cell r="T67">
            <v>29.99093587128937</v>
          </cell>
          <cell r="U67">
            <v>37.424879807692307</v>
          </cell>
          <cell r="V67">
            <v>43.124675888439342</v>
          </cell>
        </row>
        <row r="68">
          <cell r="A68" t="str">
            <v>2022/23</v>
          </cell>
          <cell r="B68">
            <v>40.10606264886971</v>
          </cell>
          <cell r="C68">
            <v>44.984138174127594</v>
          </cell>
          <cell r="D68">
            <v>51.612903225806448</v>
          </cell>
          <cell r="E68">
            <v>48.11095169775227</v>
          </cell>
          <cell r="F68">
            <v>46.650498517919701</v>
          </cell>
          <cell r="G68">
            <v>32.55031504251545</v>
          </cell>
          <cell r="H68">
            <v>43.48822177535191</v>
          </cell>
          <cell r="I68">
            <v>46.844555403299978</v>
          </cell>
          <cell r="J68">
            <v>42.381971867662308</v>
          </cell>
          <cell r="K68">
            <v>42.881730393993621</v>
          </cell>
          <cell r="L68">
            <v>48.240680834121335</v>
          </cell>
          <cell r="M68">
            <v>46.130774825723464</v>
          </cell>
          <cell r="N68">
            <v>29.171800136892539</v>
          </cell>
          <cell r="O68">
            <v>23.599692435086059</v>
          </cell>
          <cell r="P68">
            <v>46.785329911416504</v>
          </cell>
          <cell r="Q68">
            <v>46.204088005308428</v>
          </cell>
          <cell r="R68">
            <v>39.520208888647119</v>
          </cell>
          <cell r="S68">
            <v>39.805874840357596</v>
          </cell>
          <cell r="T68">
            <v>32.136520196221689</v>
          </cell>
          <cell r="U68">
            <v>36.82011546642358</v>
          </cell>
          <cell r="V68">
            <v>42.989661602483572</v>
          </cell>
        </row>
        <row r="70">
          <cell r="A70" t="str">
            <v>2017/18</v>
          </cell>
        </row>
        <row r="71">
          <cell r="A71" t="str">
            <v>2018/19</v>
          </cell>
        </row>
        <row r="72">
          <cell r="A72" t="str">
            <v>2019/20</v>
          </cell>
        </row>
        <row r="73">
          <cell r="A73" t="str">
            <v>2020/21</v>
          </cell>
        </row>
        <row r="74">
          <cell r="A74" t="str">
            <v>2021/22</v>
          </cell>
        </row>
        <row r="75">
          <cell r="A75" t="str">
            <v>2022/23</v>
          </cell>
        </row>
        <row r="85">
          <cell r="B85">
            <v>40.804385884087345</v>
          </cell>
          <cell r="C85">
            <v>35.970160277716232</v>
          </cell>
          <cell r="D85">
            <v>32.920163966425925</v>
          </cell>
          <cell r="E85">
            <v>30.348258706467661</v>
          </cell>
          <cell r="F85">
            <v>32.560524067217315</v>
          </cell>
          <cell r="G85">
            <v>45.267689519000456</v>
          </cell>
          <cell r="H85">
            <v>37.002912723925085</v>
          </cell>
          <cell r="I85">
            <v>34.490494745542563</v>
          </cell>
          <cell r="J85">
            <v>34.959185971233147</v>
          </cell>
          <cell r="K85">
            <v>34.49060246069277</v>
          </cell>
          <cell r="L85">
            <v>30.836366987696419</v>
          </cell>
          <cell r="M85">
            <v>28.638602609674123</v>
          </cell>
          <cell r="N85">
            <v>39.406661069129584</v>
          </cell>
          <cell r="O85">
            <v>52.344248044045202</v>
          </cell>
          <cell r="P85">
            <v>33.667295871448623</v>
          </cell>
          <cell r="Q85">
            <v>32.722742355277603</v>
          </cell>
          <cell r="R85">
            <v>39.658453049186562</v>
          </cell>
          <cell r="S85">
            <v>35.413674231542657</v>
          </cell>
          <cell r="T85">
            <v>34.877443040708343</v>
          </cell>
          <cell r="U85">
            <v>34.937124111536363</v>
          </cell>
          <cell r="V85">
            <v>34.789723308478045</v>
          </cell>
        </row>
        <row r="86">
          <cell r="B86">
            <v>40.080397257034761</v>
          </cell>
          <cell r="C86">
            <v>35.247435801452419</v>
          </cell>
          <cell r="D86">
            <v>32.780684611990168</v>
          </cell>
          <cell r="E86">
            <v>28.942578189640905</v>
          </cell>
          <cell r="F86">
            <v>32.69093895428415</v>
          </cell>
          <cell r="G86">
            <v>43.635841103589215</v>
          </cell>
          <cell r="H86">
            <v>36.185399214561961</v>
          </cell>
          <cell r="I86">
            <v>33.911831770965293</v>
          </cell>
          <cell r="J86">
            <v>34.822849334924108</v>
          </cell>
          <cell r="K86">
            <v>34.408997188378635</v>
          </cell>
          <cell r="L86">
            <v>30.307388606880991</v>
          </cell>
          <cell r="M86">
            <v>28.457952925767554</v>
          </cell>
          <cell r="N86">
            <v>36.03548485775466</v>
          </cell>
          <cell r="O86">
            <v>53.423831070889896</v>
          </cell>
          <cell r="P86">
            <v>31.911987607641954</v>
          </cell>
          <cell r="Q86">
            <v>33.783160179099262</v>
          </cell>
          <cell r="R86">
            <v>39.421429930850728</v>
          </cell>
          <cell r="S86">
            <v>36.576889661164202</v>
          </cell>
          <cell r="T86">
            <v>34.056007226738934</v>
          </cell>
          <cell r="U86">
            <v>36.152576184907474</v>
          </cell>
          <cell r="V86">
            <v>34.628184107900346</v>
          </cell>
        </row>
        <row r="87">
          <cell r="B87">
            <v>39.629558170943469</v>
          </cell>
          <cell r="C87">
            <v>37.145307140629875</v>
          </cell>
          <cell r="D87">
            <v>32.195230101669146</v>
          </cell>
          <cell r="E87">
            <v>29.471578596432739</v>
          </cell>
          <cell r="F87">
            <v>32.775078593883968</v>
          </cell>
          <cell r="G87">
            <v>44.581449067898625</v>
          </cell>
          <cell r="H87">
            <v>36.454225727379303</v>
          </cell>
          <cell r="I87">
            <v>33.971677018633542</v>
          </cell>
          <cell r="J87">
            <v>32.952216091012275</v>
          </cell>
          <cell r="K87">
            <v>32.374365888435165</v>
          </cell>
          <cell r="L87">
            <v>28.875168821146051</v>
          </cell>
          <cell r="M87">
            <v>27.896251690015845</v>
          </cell>
          <cell r="N87">
            <v>40.347193056138877</v>
          </cell>
          <cell r="O87">
            <v>52.703586937124506</v>
          </cell>
          <cell r="P87">
            <v>32.275836506385417</v>
          </cell>
          <cell r="Q87">
            <v>9.0845660061401059</v>
          </cell>
          <cell r="R87">
            <v>40.770219085281404</v>
          </cell>
          <cell r="S87">
            <v>37.698507700901764</v>
          </cell>
          <cell r="T87">
            <v>35.355266164039293</v>
          </cell>
          <cell r="U87">
            <v>36.331339496102956</v>
          </cell>
          <cell r="V87">
            <v>32.967261555529483</v>
          </cell>
        </row>
        <row r="88">
          <cell r="B88">
            <v>39.459236892670873</v>
          </cell>
          <cell r="C88">
            <v>33.890429438656973</v>
          </cell>
          <cell r="D88">
            <v>31.643052448421578</v>
          </cell>
          <cell r="E88">
            <v>28.178288029714672</v>
          </cell>
          <cell r="F88">
            <v>31.181875249671858</v>
          </cell>
          <cell r="G88">
            <v>43.34822418654754</v>
          </cell>
          <cell r="H88">
            <v>35.372467222884381</v>
          </cell>
          <cell r="I88">
            <v>32.92071252568735</v>
          </cell>
          <cell r="J88">
            <v>34.631127218961581</v>
          </cell>
          <cell r="K88">
            <v>34.197122490539492</v>
          </cell>
          <cell r="L88">
            <v>28.920919595570531</v>
          </cell>
          <cell r="M88">
            <v>28.928577359305201</v>
          </cell>
          <cell r="N88">
            <v>39.630419331911867</v>
          </cell>
          <cell r="O88">
            <v>55.554877304358442</v>
          </cell>
          <cell r="P88">
            <v>28.078886880845015</v>
          </cell>
          <cell r="Q88">
            <v>33.39840423441246</v>
          </cell>
          <cell r="R88">
            <v>39.485294117647058</v>
          </cell>
          <cell r="S88">
            <v>37.089934701735217</v>
          </cell>
          <cell r="T88">
            <v>36.974416017797552</v>
          </cell>
          <cell r="U88">
            <v>37.077271505892291</v>
          </cell>
          <cell r="V88">
            <v>34.291992486243657</v>
          </cell>
        </row>
        <row r="89">
          <cell r="B89">
            <v>39.800714420003757</v>
          </cell>
          <cell r="C89">
            <v>32.741262764274417</v>
          </cell>
          <cell r="D89">
            <v>31.933540259266017</v>
          </cell>
          <cell r="E89">
            <v>27.162714636140638</v>
          </cell>
          <cell r="F89">
            <v>30.986469035988996</v>
          </cell>
          <cell r="G89">
            <v>44.759270575370664</v>
          </cell>
          <cell r="H89">
            <v>35.429770941586042</v>
          </cell>
          <cell r="I89">
            <v>32.645873320537426</v>
          </cell>
          <cell r="J89">
            <v>33.98876446721416</v>
          </cell>
          <cell r="K89">
            <v>33.460649279787042</v>
          </cell>
          <cell r="L89">
            <v>29.702752879643864</v>
          </cell>
          <cell r="M89">
            <v>27.453926035381521</v>
          </cell>
          <cell r="N89">
            <v>38.192631273571223</v>
          </cell>
          <cell r="O89">
            <v>54.098360655737707</v>
          </cell>
          <cell r="P89">
            <v>28.108539505187551</v>
          </cell>
          <cell r="Q89">
            <v>32.553046397566028</v>
          </cell>
          <cell r="R89">
            <v>38.798219584569729</v>
          </cell>
          <cell r="S89">
            <v>35.360120516350221</v>
          </cell>
          <cell r="T89">
            <v>34.534330387491501</v>
          </cell>
          <cell r="U89">
            <v>35.298978365384613</v>
          </cell>
          <cell r="V89">
            <v>33.706822491490243</v>
          </cell>
        </row>
        <row r="90">
          <cell r="B90">
            <v>38.533099635971418</v>
          </cell>
          <cell r="C90">
            <v>31.103278110680293</v>
          </cell>
          <cell r="D90">
            <v>29.884530791788855</v>
          </cell>
          <cell r="E90">
            <v>26.590148254423724</v>
          </cell>
          <cell r="F90">
            <v>28.579897601724603</v>
          </cell>
          <cell r="G90">
            <v>43.616565730715116</v>
          </cell>
          <cell r="H90">
            <v>33.995978167193336</v>
          </cell>
          <cell r="I90">
            <v>31.043868376100463</v>
          </cell>
          <cell r="J90">
            <v>33.579482657347413</v>
          </cell>
          <cell r="K90">
            <v>33.069281992838739</v>
          </cell>
          <cell r="L90">
            <v>28.850843577365254</v>
          </cell>
          <cell r="M90">
            <v>26.755636916388127</v>
          </cell>
          <cell r="N90">
            <v>34.948665297741272</v>
          </cell>
          <cell r="O90">
            <v>53.599100964097715</v>
          </cell>
          <cell r="P90">
            <v>30.792284129480919</v>
          </cell>
          <cell r="Q90">
            <v>32.257770723012271</v>
          </cell>
          <cell r="R90">
            <v>38.462166131752163</v>
          </cell>
          <cell r="S90">
            <v>33.29501915708812</v>
          </cell>
          <cell r="T90">
            <v>31.666840622064502</v>
          </cell>
          <cell r="U90">
            <v>34.91719841993315</v>
          </cell>
          <cell r="V90">
            <v>33.131694748237209</v>
          </cell>
        </row>
      </sheetData>
      <sheetData sheetId="74">
        <row r="26">
          <cell r="A26">
            <v>2019</v>
          </cell>
          <cell r="B26">
            <v>1.82</v>
          </cell>
          <cell r="C26">
            <v>1.81</v>
          </cell>
          <cell r="D26">
            <v>3</v>
          </cell>
          <cell r="E26">
            <v>1.54</v>
          </cell>
          <cell r="F26">
            <v>2.35</v>
          </cell>
          <cell r="G26">
            <v>3.34</v>
          </cell>
          <cell r="H26">
            <v>2.3920041434566359</v>
          </cell>
          <cell r="I26">
            <v>2.2631918397329649</v>
          </cell>
          <cell r="J26">
            <v>3.2999341523241501</v>
          </cell>
          <cell r="K26">
            <v>3.2977935397433242</v>
          </cell>
          <cell r="L26">
            <v>5.79</v>
          </cell>
          <cell r="M26">
            <v>3.41</v>
          </cell>
          <cell r="N26">
            <v>3.01</v>
          </cell>
          <cell r="O26">
            <v>2.1800000000000002</v>
          </cell>
          <cell r="P26">
            <v>3.11</v>
          </cell>
          <cell r="Q26">
            <v>3.14</v>
          </cell>
          <cell r="R26">
            <v>2.16</v>
          </cell>
          <cell r="S26">
            <v>2.62</v>
          </cell>
          <cell r="T26">
            <v>1.91</v>
          </cell>
          <cell r="U26">
            <v>1.68</v>
          </cell>
          <cell r="V26">
            <v>3.1860730927669403</v>
          </cell>
        </row>
        <row r="27">
          <cell r="A27">
            <v>2020</v>
          </cell>
          <cell r="B27">
            <v>1.83</v>
          </cell>
          <cell r="C27">
            <v>1.8</v>
          </cell>
          <cell r="D27">
            <v>3.02</v>
          </cell>
          <cell r="E27">
            <v>1.58</v>
          </cell>
          <cell r="F27">
            <v>2.4500000000000002</v>
          </cell>
          <cell r="G27">
            <v>3.32</v>
          </cell>
          <cell r="H27">
            <v>2.4555083884692599</v>
          </cell>
          <cell r="I27">
            <v>2.2920922902257668</v>
          </cell>
          <cell r="J27">
            <v>3.2662183860057414</v>
          </cell>
          <cell r="K27">
            <v>3.2632790740759061</v>
          </cell>
          <cell r="L27">
            <v>5.69</v>
          </cell>
          <cell r="M27">
            <v>3.36</v>
          </cell>
          <cell r="N27">
            <v>3.7</v>
          </cell>
          <cell r="O27">
            <v>2.25</v>
          </cell>
          <cell r="P27">
            <v>3.06</v>
          </cell>
          <cell r="Q27">
            <v>3.07</v>
          </cell>
          <cell r="R27">
            <v>2.19</v>
          </cell>
          <cell r="S27">
            <v>2.56</v>
          </cell>
          <cell r="T27">
            <v>1.94</v>
          </cell>
          <cell r="U27">
            <v>1.62</v>
          </cell>
          <cell r="V27">
            <v>3.1585930210370994</v>
          </cell>
        </row>
        <row r="28">
          <cell r="A28">
            <v>2021</v>
          </cell>
          <cell r="B28">
            <v>1.72</v>
          </cell>
          <cell r="C28">
            <v>1.77</v>
          </cell>
          <cell r="D28">
            <v>3.09</v>
          </cell>
          <cell r="E28">
            <v>1.59</v>
          </cell>
          <cell r="F28">
            <v>2.74</v>
          </cell>
          <cell r="G28">
            <v>3.35</v>
          </cell>
          <cell r="H28">
            <v>2.481953788781508</v>
          </cell>
          <cell r="I28">
            <v>2.338360611052789</v>
          </cell>
          <cell r="J28">
            <v>3.2467435209768714</v>
          </cell>
          <cell r="K28">
            <v>3.2410471303672654</v>
          </cell>
          <cell r="L28">
            <v>5.64</v>
          </cell>
          <cell r="M28">
            <v>3.39</v>
          </cell>
          <cell r="N28">
            <v>3.18</v>
          </cell>
          <cell r="O28">
            <v>2.16</v>
          </cell>
          <cell r="P28">
            <v>3.09</v>
          </cell>
          <cell r="Q28">
            <v>2.72</v>
          </cell>
          <cell r="R28">
            <v>2.21</v>
          </cell>
          <cell r="S28">
            <v>2.78</v>
          </cell>
          <cell r="T28">
            <v>1.95</v>
          </cell>
          <cell r="U28">
            <v>1.68</v>
          </cell>
          <cell r="V28">
            <v>3.1473738259766182</v>
          </cell>
        </row>
        <row r="29">
          <cell r="A29">
            <v>2022</v>
          </cell>
          <cell r="B29">
            <v>1.69</v>
          </cell>
          <cell r="C29">
            <v>1.72</v>
          </cell>
          <cell r="D29">
            <v>3.02</v>
          </cell>
          <cell r="E29">
            <v>1.58</v>
          </cell>
          <cell r="F29">
            <v>2.76</v>
          </cell>
          <cell r="G29">
            <v>3.23</v>
          </cell>
          <cell r="H29">
            <v>2.4048708797388105</v>
          </cell>
          <cell r="I29">
            <v>2.2968578372968618</v>
          </cell>
          <cell r="J29">
            <v>3.2385838638454238</v>
          </cell>
          <cell r="K29">
            <v>3.2390593205586451</v>
          </cell>
          <cell r="L29">
            <v>5.65</v>
          </cell>
          <cell r="M29">
            <v>3.4</v>
          </cell>
          <cell r="N29">
            <v>3.19</v>
          </cell>
          <cell r="O29">
            <v>2.08</v>
          </cell>
          <cell r="P29">
            <v>3.1</v>
          </cell>
          <cell r="Q29">
            <v>2.69</v>
          </cell>
          <cell r="R29">
            <v>2.2200000000000002</v>
          </cell>
          <cell r="S29">
            <v>2.81</v>
          </cell>
          <cell r="T29">
            <v>1.92</v>
          </cell>
          <cell r="U29">
            <v>1.68</v>
          </cell>
          <cell r="V29">
            <v>3.1342186162449259</v>
          </cell>
        </row>
        <row r="56">
          <cell r="A56">
            <v>2019</v>
          </cell>
          <cell r="B56">
            <v>0.65</v>
          </cell>
          <cell r="C56">
            <v>0.51</v>
          </cell>
          <cell r="D56">
            <v>1.31</v>
          </cell>
          <cell r="E56">
            <v>0.41</v>
          </cell>
          <cell r="F56">
            <v>1.1599999999999999</v>
          </cell>
          <cell r="G56">
            <v>1.33</v>
          </cell>
          <cell r="H56">
            <v>1.0273006925510531</v>
          </cell>
          <cell r="I56">
            <v>0.90286607983548639</v>
          </cell>
          <cell r="J56">
            <v>2.3609606308331781</v>
          </cell>
          <cell r="K56">
            <v>2.4160421385190269</v>
          </cell>
          <cell r="L56">
            <v>4.84</v>
          </cell>
          <cell r="M56">
            <v>2.61</v>
          </cell>
          <cell r="N56">
            <v>0.99</v>
          </cell>
          <cell r="O56">
            <v>1.22</v>
          </cell>
          <cell r="P56">
            <v>2.2999999999999998</v>
          </cell>
          <cell r="Q56">
            <v>2.2400000000000002</v>
          </cell>
          <cell r="R56">
            <v>1.26</v>
          </cell>
          <cell r="S56">
            <v>1.97</v>
          </cell>
          <cell r="T56">
            <v>0.89</v>
          </cell>
          <cell r="U56">
            <v>0.79</v>
          </cell>
          <cell r="V56">
            <v>2.2008242268167515</v>
          </cell>
        </row>
        <row r="57">
          <cell r="A57">
            <v>2020</v>
          </cell>
          <cell r="B57">
            <v>0.6</v>
          </cell>
          <cell r="C57">
            <v>0.48</v>
          </cell>
          <cell r="D57">
            <v>1.24</v>
          </cell>
          <cell r="E57">
            <v>0.38</v>
          </cell>
          <cell r="F57">
            <v>1.1000000000000001</v>
          </cell>
          <cell r="G57">
            <v>1.26</v>
          </cell>
          <cell r="H57">
            <v>0.97009538926129502</v>
          </cell>
          <cell r="I57">
            <v>0.84914372090408496</v>
          </cell>
          <cell r="J57">
            <v>2.2628053634526357</v>
          </cell>
          <cell r="K57">
            <v>2.3176114123825502</v>
          </cell>
          <cell r="L57">
            <v>4.68</v>
          </cell>
          <cell r="M57">
            <v>2.4900000000000002</v>
          </cell>
          <cell r="N57">
            <v>0.96</v>
          </cell>
          <cell r="O57">
            <v>1.2</v>
          </cell>
          <cell r="P57">
            <v>2.2200000000000002</v>
          </cell>
          <cell r="Q57">
            <v>2.13</v>
          </cell>
          <cell r="R57">
            <v>1.22</v>
          </cell>
          <cell r="S57">
            <v>1.88</v>
          </cell>
          <cell r="T57">
            <v>0.86</v>
          </cell>
          <cell r="U57">
            <v>0.74</v>
          </cell>
          <cell r="V57">
            <v>2.1066183589264904</v>
          </cell>
        </row>
        <row r="58">
          <cell r="A58">
            <v>2021</v>
          </cell>
          <cell r="B58">
            <v>0.54</v>
          </cell>
          <cell r="C58">
            <v>0.48</v>
          </cell>
          <cell r="D58">
            <v>1.36</v>
          </cell>
          <cell r="E58">
            <v>0.42</v>
          </cell>
          <cell r="F58">
            <v>1.36</v>
          </cell>
          <cell r="G58">
            <v>1.1599999999999999</v>
          </cell>
          <cell r="H58">
            <v>0.99631456067694857</v>
          </cell>
          <cell r="I58">
            <v>0.92664023491018699</v>
          </cell>
          <cell r="J58">
            <v>2.2527464939756863</v>
          </cell>
          <cell r="K58">
            <v>2.313030467687097</v>
          </cell>
          <cell r="L58">
            <v>4.63</v>
          </cell>
          <cell r="M58">
            <v>2.56</v>
          </cell>
          <cell r="N58">
            <v>1.06</v>
          </cell>
          <cell r="O58">
            <v>1.1499999999999999</v>
          </cell>
          <cell r="P58">
            <v>2.2200000000000002</v>
          </cell>
          <cell r="Q58">
            <v>1.78</v>
          </cell>
          <cell r="R58">
            <v>1.26</v>
          </cell>
          <cell r="S58">
            <v>2.0699999999999998</v>
          </cell>
          <cell r="T58">
            <v>0.82</v>
          </cell>
          <cell r="U58">
            <v>0.81</v>
          </cell>
          <cell r="V58">
            <v>2.1076812619748346</v>
          </cell>
        </row>
        <row r="59">
          <cell r="A59">
            <v>2022</v>
          </cell>
          <cell r="B59">
            <v>0.53</v>
          </cell>
          <cell r="C59">
            <v>0.47</v>
          </cell>
          <cell r="D59">
            <v>1.35</v>
          </cell>
          <cell r="E59">
            <v>0.41</v>
          </cell>
          <cell r="F59">
            <v>1.38</v>
          </cell>
          <cell r="G59">
            <v>1.1599999999999999</v>
          </cell>
          <cell r="H59">
            <v>0.98858309948521783</v>
          </cell>
          <cell r="I59">
            <v>0.91640162791850877</v>
          </cell>
          <cell r="J59">
            <v>2.2627116247959922</v>
          </cell>
          <cell r="K59">
            <v>2.32379037140681</v>
          </cell>
          <cell r="L59">
            <v>4.68</v>
          </cell>
          <cell r="M59">
            <v>2.57</v>
          </cell>
          <cell r="N59">
            <v>1.08</v>
          </cell>
          <cell r="O59">
            <v>1.1000000000000001</v>
          </cell>
          <cell r="P59">
            <v>2.23</v>
          </cell>
          <cell r="Q59">
            <v>1.79</v>
          </cell>
          <cell r="R59">
            <v>1.27</v>
          </cell>
          <cell r="S59">
            <v>2.11</v>
          </cell>
          <cell r="T59">
            <v>0.83</v>
          </cell>
          <cell r="U59">
            <v>0.8</v>
          </cell>
          <cell r="V59">
            <v>2.1135090247834394</v>
          </cell>
        </row>
        <row r="84">
          <cell r="A84">
            <v>2019</v>
          </cell>
          <cell r="B84">
            <v>11682</v>
          </cell>
          <cell r="C84">
            <v>6705</v>
          </cell>
          <cell r="D84">
            <v>32775</v>
          </cell>
          <cell r="E84">
            <v>8443</v>
          </cell>
          <cell r="F84">
            <v>12761</v>
          </cell>
          <cell r="G84">
            <v>37063</v>
          </cell>
          <cell r="H84">
            <v>109429</v>
          </cell>
          <cell r="I84">
            <v>72366</v>
          </cell>
          <cell r="J84">
            <v>662728</v>
          </cell>
          <cell r="K84">
            <v>625665</v>
          </cell>
          <cell r="L84">
            <v>181480</v>
          </cell>
          <cell r="M84">
            <v>146204</v>
          </cell>
          <cell r="N84">
            <v>7829</v>
          </cell>
          <cell r="O84">
            <v>18835</v>
          </cell>
          <cell r="P84">
            <v>57210</v>
          </cell>
          <cell r="Q84">
            <v>57428</v>
          </cell>
          <cell r="R84">
            <v>113939</v>
          </cell>
          <cell r="S84">
            <v>24837</v>
          </cell>
          <cell r="T84">
            <v>5592</v>
          </cell>
          <cell r="U84">
            <v>12311</v>
          </cell>
          <cell r="V84">
            <v>735094</v>
          </cell>
        </row>
        <row r="85">
          <cell r="A85">
            <v>2020</v>
          </cell>
          <cell r="B85">
            <v>11821</v>
          </cell>
          <cell r="C85">
            <v>6659</v>
          </cell>
          <cell r="D85">
            <v>33172</v>
          </cell>
          <cell r="E85">
            <v>8423</v>
          </cell>
          <cell r="F85">
            <v>12949</v>
          </cell>
          <cell r="G85">
            <v>37603</v>
          </cell>
          <cell r="H85">
            <v>110627</v>
          </cell>
          <cell r="I85">
            <v>73024</v>
          </cell>
          <cell r="J85">
            <v>660337</v>
          </cell>
          <cell r="K85">
            <v>622734</v>
          </cell>
          <cell r="L85">
            <v>179942</v>
          </cell>
          <cell r="M85">
            <v>145842</v>
          </cell>
          <cell r="N85">
            <v>7610</v>
          </cell>
          <cell r="O85">
            <v>19109</v>
          </cell>
          <cell r="P85">
            <v>56743</v>
          </cell>
          <cell r="Q85">
            <v>56911</v>
          </cell>
          <cell r="R85">
            <v>114191</v>
          </cell>
          <cell r="S85">
            <v>24664</v>
          </cell>
          <cell r="T85">
            <v>5596</v>
          </cell>
          <cell r="U85">
            <v>12126</v>
          </cell>
          <cell r="V85">
            <v>733361</v>
          </cell>
        </row>
        <row r="86">
          <cell r="A86">
            <v>2021</v>
          </cell>
          <cell r="B86">
            <v>11899</v>
          </cell>
          <cell r="C86">
            <v>7143</v>
          </cell>
          <cell r="D86">
            <v>34131</v>
          </cell>
          <cell r="E86">
            <v>8806</v>
          </cell>
          <cell r="F86">
            <v>13954</v>
          </cell>
          <cell r="G86">
            <v>38255</v>
          </cell>
          <cell r="H86">
            <v>114188</v>
          </cell>
          <cell r="I86">
            <v>75933</v>
          </cell>
          <cell r="J86">
            <v>677516</v>
          </cell>
          <cell r="K86">
            <v>639261</v>
          </cell>
          <cell r="L86">
            <v>183992</v>
          </cell>
          <cell r="M86">
            <v>151362</v>
          </cell>
          <cell r="N86">
            <v>7962</v>
          </cell>
          <cell r="O86">
            <v>19783</v>
          </cell>
          <cell r="P86">
            <v>55883</v>
          </cell>
          <cell r="Q86">
            <v>58987</v>
          </cell>
          <cell r="R86">
            <v>115376</v>
          </cell>
          <cell r="S86">
            <v>27405</v>
          </cell>
          <cell r="T86">
            <v>5841</v>
          </cell>
          <cell r="U86">
            <v>12670</v>
          </cell>
          <cell r="V86">
            <v>753449</v>
          </cell>
        </row>
        <row r="87">
          <cell r="A87">
            <v>2022</v>
          </cell>
          <cell r="B87">
            <v>12451</v>
          </cell>
          <cell r="C87">
            <v>7400</v>
          </cell>
          <cell r="D87">
            <v>34708</v>
          </cell>
          <cell r="E87">
            <v>9023</v>
          </cell>
          <cell r="F87">
            <v>14417</v>
          </cell>
          <cell r="G87">
            <v>39282</v>
          </cell>
          <cell r="H87">
            <v>117281</v>
          </cell>
          <cell r="I87">
            <v>77999</v>
          </cell>
          <cell r="J87">
            <v>706905</v>
          </cell>
          <cell r="K87">
            <v>667623</v>
          </cell>
          <cell r="L87">
            <v>192125</v>
          </cell>
          <cell r="M87">
            <v>159050</v>
          </cell>
          <cell r="N87">
            <v>8098</v>
          </cell>
          <cell r="O87">
            <v>20669</v>
          </cell>
          <cell r="P87">
            <v>58498</v>
          </cell>
          <cell r="Q87">
            <v>61198</v>
          </cell>
          <cell r="R87">
            <v>119843</v>
          </cell>
          <cell r="S87">
            <v>28939</v>
          </cell>
          <cell r="T87">
            <v>6106</v>
          </cell>
          <cell r="U87">
            <v>13097</v>
          </cell>
          <cell r="V87">
            <v>784904</v>
          </cell>
        </row>
        <row r="112">
          <cell r="A112">
            <v>2019</v>
          </cell>
          <cell r="B112">
            <v>4685</v>
          </cell>
          <cell r="C112">
            <v>2006</v>
          </cell>
          <cell r="D112">
            <v>14612</v>
          </cell>
          <cell r="E112">
            <v>2748</v>
          </cell>
          <cell r="F112">
            <v>6745</v>
          </cell>
          <cell r="G112">
            <v>14258</v>
          </cell>
          <cell r="H112">
            <v>45054</v>
          </cell>
          <cell r="I112">
            <v>30796</v>
          </cell>
          <cell r="J112">
            <v>444880</v>
          </cell>
          <cell r="K112">
            <v>430622</v>
          </cell>
          <cell r="L112">
            <v>141679</v>
          </cell>
          <cell r="M112">
            <v>108051</v>
          </cell>
          <cell r="N112">
            <v>2970</v>
          </cell>
          <cell r="O112">
            <v>10075</v>
          </cell>
          <cell r="P112">
            <v>41815</v>
          </cell>
          <cell r="Q112">
            <v>36382</v>
          </cell>
          <cell r="R112">
            <v>63571</v>
          </cell>
          <cell r="S112">
            <v>17084</v>
          </cell>
          <cell r="T112">
            <v>2744</v>
          </cell>
          <cell r="U112">
            <v>6251</v>
          </cell>
          <cell r="V112">
            <v>475676</v>
          </cell>
        </row>
        <row r="113">
          <cell r="A113">
            <v>2020</v>
          </cell>
          <cell r="B113">
            <v>4604</v>
          </cell>
          <cell r="C113">
            <v>1971</v>
          </cell>
          <cell r="D113">
            <v>14359</v>
          </cell>
          <cell r="E113">
            <v>2700</v>
          </cell>
          <cell r="F113">
            <v>6628</v>
          </cell>
          <cell r="G113">
            <v>14011</v>
          </cell>
          <cell r="H113">
            <v>44273</v>
          </cell>
          <cell r="I113">
            <v>30262</v>
          </cell>
          <cell r="J113">
            <v>437181</v>
          </cell>
          <cell r="K113">
            <v>423170</v>
          </cell>
          <cell r="L113">
            <v>139227</v>
          </cell>
          <cell r="M113">
            <v>106181</v>
          </cell>
          <cell r="N113">
            <v>2919</v>
          </cell>
          <cell r="O113">
            <v>9901</v>
          </cell>
          <cell r="P113">
            <v>41091</v>
          </cell>
          <cell r="Q113">
            <v>35752</v>
          </cell>
          <cell r="R113">
            <v>62471</v>
          </cell>
          <cell r="S113">
            <v>16788</v>
          </cell>
          <cell r="T113">
            <v>2697</v>
          </cell>
          <cell r="U113">
            <v>6143</v>
          </cell>
          <cell r="V113">
            <v>467443</v>
          </cell>
        </row>
        <row r="114">
          <cell r="A114">
            <v>2021</v>
          </cell>
          <cell r="B114">
            <v>4086</v>
          </cell>
          <cell r="C114">
            <v>2160</v>
          </cell>
          <cell r="D114">
            <v>15257</v>
          </cell>
          <cell r="E114">
            <v>2768</v>
          </cell>
          <cell r="F114">
            <v>7387</v>
          </cell>
          <cell r="G114">
            <v>13632</v>
          </cell>
          <cell r="H114">
            <v>45290</v>
          </cell>
          <cell r="I114">
            <v>31658</v>
          </cell>
          <cell r="J114">
            <v>446471</v>
          </cell>
          <cell r="K114">
            <v>432839</v>
          </cell>
          <cell r="L114">
            <v>141971</v>
          </cell>
          <cell r="M114">
            <v>109466</v>
          </cell>
          <cell r="N114">
            <v>3117</v>
          </cell>
          <cell r="O114">
            <v>10180</v>
          </cell>
          <cell r="P114">
            <v>40263</v>
          </cell>
          <cell r="Q114">
            <v>37261</v>
          </cell>
          <cell r="R114">
            <v>62446</v>
          </cell>
          <cell r="S114">
            <v>18908</v>
          </cell>
          <cell r="T114">
            <v>2596</v>
          </cell>
          <cell r="U114">
            <v>6631</v>
          </cell>
          <cell r="V114">
            <v>478129</v>
          </cell>
        </row>
        <row r="115">
          <cell r="A115">
            <v>2022</v>
          </cell>
          <cell r="B115">
            <v>4318</v>
          </cell>
          <cell r="C115">
            <v>2283</v>
          </cell>
          <cell r="D115">
            <v>16123</v>
          </cell>
          <cell r="E115">
            <v>2925</v>
          </cell>
          <cell r="F115">
            <v>7806</v>
          </cell>
          <cell r="G115">
            <v>14405</v>
          </cell>
          <cell r="H115">
            <v>47860</v>
          </cell>
          <cell r="I115">
            <v>33455</v>
          </cell>
          <cell r="J115">
            <v>471800</v>
          </cell>
          <cell r="K115">
            <v>457395</v>
          </cell>
          <cell r="L115">
            <v>150025</v>
          </cell>
          <cell r="M115">
            <v>115676</v>
          </cell>
          <cell r="N115">
            <v>3294</v>
          </cell>
          <cell r="O115">
            <v>10758</v>
          </cell>
          <cell r="P115">
            <v>42547</v>
          </cell>
          <cell r="Q115">
            <v>39375</v>
          </cell>
          <cell r="R115">
            <v>65989</v>
          </cell>
          <cell r="S115">
            <v>19981</v>
          </cell>
          <cell r="T115">
            <v>2743</v>
          </cell>
          <cell r="U115">
            <v>7007</v>
          </cell>
          <cell r="V115">
            <v>505255</v>
          </cell>
        </row>
        <row r="140">
          <cell r="A140">
            <v>2019</v>
          </cell>
          <cell r="B140">
            <v>2644</v>
          </cell>
          <cell r="C140">
            <v>2410</v>
          </cell>
          <cell r="D140">
            <v>9678</v>
          </cell>
          <cell r="E140">
            <v>2921</v>
          </cell>
          <cell r="F140">
            <v>3424</v>
          </cell>
          <cell r="G140">
            <v>9846</v>
          </cell>
          <cell r="H140">
            <v>30923</v>
          </cell>
          <cell r="I140">
            <v>21077</v>
          </cell>
          <cell r="J140">
            <v>126239</v>
          </cell>
          <cell r="K140">
            <v>116393</v>
          </cell>
          <cell r="L140">
            <v>22626</v>
          </cell>
          <cell r="M140">
            <v>22940</v>
          </cell>
          <cell r="N140">
            <v>2055</v>
          </cell>
          <cell r="O140">
            <v>5111</v>
          </cell>
          <cell r="P140">
            <v>10000</v>
          </cell>
          <cell r="Q140">
            <v>12611</v>
          </cell>
          <cell r="R140">
            <v>31184</v>
          </cell>
          <cell r="S140">
            <v>5117</v>
          </cell>
          <cell r="T140">
            <v>1457</v>
          </cell>
          <cell r="U140">
            <v>3292</v>
          </cell>
          <cell r="V140">
            <v>147316</v>
          </cell>
        </row>
        <row r="141">
          <cell r="A141">
            <v>2020</v>
          </cell>
          <cell r="B141">
            <v>2855</v>
          </cell>
          <cell r="C141">
            <v>2374</v>
          </cell>
          <cell r="D141">
            <v>10012</v>
          </cell>
          <cell r="E141">
            <v>2993</v>
          </cell>
          <cell r="F141">
            <v>3510</v>
          </cell>
          <cell r="G141">
            <v>10385</v>
          </cell>
          <cell r="H141">
            <v>32129</v>
          </cell>
          <cell r="I141">
            <v>21744</v>
          </cell>
          <cell r="J141">
            <v>129949</v>
          </cell>
          <cell r="K141">
            <v>119564</v>
          </cell>
          <cell r="L141">
            <v>23311</v>
          </cell>
          <cell r="M141">
            <v>24231</v>
          </cell>
          <cell r="N141">
            <v>2026</v>
          </cell>
          <cell r="O141">
            <v>5397</v>
          </cell>
          <cell r="P141">
            <v>10192</v>
          </cell>
          <cell r="Q141">
            <v>12547</v>
          </cell>
          <cell r="R141">
            <v>31922</v>
          </cell>
          <cell r="S141">
            <v>5246</v>
          </cell>
          <cell r="T141">
            <v>1538</v>
          </cell>
          <cell r="U141">
            <v>3154</v>
          </cell>
          <cell r="V141">
            <v>151693</v>
          </cell>
        </row>
        <row r="142">
          <cell r="A142">
            <v>2021</v>
          </cell>
          <cell r="B142">
            <v>3262</v>
          </cell>
          <cell r="C142">
            <v>2600</v>
          </cell>
          <cell r="D142">
            <v>9826</v>
          </cell>
          <cell r="E142">
            <v>3266</v>
          </cell>
          <cell r="F142">
            <v>3640</v>
          </cell>
          <cell r="G142">
            <v>10861</v>
          </cell>
          <cell r="H142">
            <v>33455</v>
          </cell>
          <cell r="I142">
            <v>22594</v>
          </cell>
          <cell r="J142">
            <v>133950</v>
          </cell>
          <cell r="K142">
            <v>123089</v>
          </cell>
          <cell r="L142">
            <v>23971</v>
          </cell>
          <cell r="M142">
            <v>26124</v>
          </cell>
          <cell r="N142">
            <v>2055</v>
          </cell>
          <cell r="O142">
            <v>5635</v>
          </cell>
          <cell r="P142">
            <v>9751</v>
          </cell>
          <cell r="Q142">
            <v>12761</v>
          </cell>
          <cell r="R142">
            <v>32236</v>
          </cell>
          <cell r="S142">
            <v>5692</v>
          </cell>
          <cell r="T142">
            <v>1692</v>
          </cell>
          <cell r="U142">
            <v>3172</v>
          </cell>
          <cell r="V142">
            <v>156544</v>
          </cell>
        </row>
        <row r="143">
          <cell r="A143">
            <v>2022</v>
          </cell>
          <cell r="B143">
            <v>3368</v>
          </cell>
          <cell r="C143">
            <v>2726</v>
          </cell>
          <cell r="D143">
            <v>9805</v>
          </cell>
          <cell r="E143">
            <v>3331</v>
          </cell>
          <cell r="F143">
            <v>3693</v>
          </cell>
          <cell r="G143">
            <v>11099</v>
          </cell>
          <cell r="H143">
            <v>34022</v>
          </cell>
          <cell r="I143">
            <v>22923</v>
          </cell>
          <cell r="J143">
            <v>136337</v>
          </cell>
          <cell r="K143">
            <v>125238</v>
          </cell>
          <cell r="L143">
            <v>24070</v>
          </cell>
          <cell r="M143">
            <v>27172</v>
          </cell>
          <cell r="N143">
            <v>1997</v>
          </cell>
          <cell r="O143">
            <v>5715</v>
          </cell>
          <cell r="P143">
            <v>10007</v>
          </cell>
          <cell r="Q143">
            <v>12491</v>
          </cell>
          <cell r="R143">
            <v>32500</v>
          </cell>
          <cell r="S143">
            <v>6280</v>
          </cell>
          <cell r="T143">
            <v>1809</v>
          </cell>
          <cell r="U143">
            <v>3197</v>
          </cell>
          <cell r="V143">
            <v>159260</v>
          </cell>
        </row>
        <row r="169">
          <cell r="A169">
            <v>2019</v>
          </cell>
          <cell r="B169">
            <v>4.6414147534372567</v>
          </cell>
          <cell r="C169">
            <v>4.1674254633735828</v>
          </cell>
          <cell r="D169">
            <v>8.0430355778249272</v>
          </cell>
          <cell r="E169">
            <v>3.8350218391389346</v>
          </cell>
          <cell r="F169">
            <v>5.9679309644935925</v>
          </cell>
          <cell r="G169">
            <v>10.134369328760384</v>
          </cell>
          <cell r="H169">
            <v>6.7558194387500627</v>
          </cell>
          <cell r="I169">
            <v>5.7705464978493817</v>
          </cell>
          <cell r="J169">
            <v>9.3934172545206334</v>
          </cell>
          <cell r="K169">
            <v>9.3529094385164431</v>
          </cell>
          <cell r="L169">
            <v>16.371726601908676</v>
          </cell>
          <cell r="M169">
            <v>11.159989646377694</v>
          </cell>
          <cell r="N169">
            <v>11.477890144173676</v>
          </cell>
          <cell r="O169">
            <v>10.213011924850452</v>
          </cell>
          <cell r="P169">
            <v>9.1143064022386699</v>
          </cell>
          <cell r="Q169">
            <v>7.1892587256829845</v>
          </cell>
          <cell r="R169">
            <v>6.3511374845484392</v>
          </cell>
          <cell r="S169">
            <v>6.0735457309602889</v>
          </cell>
          <cell r="T169">
            <v>5.6559232445094461</v>
          </cell>
          <cell r="U169">
            <v>4.2448167274259436</v>
          </cell>
          <cell r="V169">
            <v>8.8466453345762144</v>
          </cell>
        </row>
        <row r="170">
          <cell r="A170">
            <v>2020</v>
          </cell>
          <cell r="B170">
            <v>4.6788380047829357</v>
          </cell>
          <cell r="C170">
            <v>4.1374228310683865</v>
          </cell>
          <cell r="D170">
            <v>8.1614858175362208</v>
          </cell>
          <cell r="E170">
            <v>3.8501041946160703</v>
          </cell>
          <cell r="F170">
            <v>6.0884668479712323</v>
          </cell>
          <cell r="G170">
            <v>10.25501869482572</v>
          </cell>
          <cell r="H170">
            <v>6.8365393677126507</v>
          </cell>
          <cell r="I170">
            <v>5.8349484036473225</v>
          </cell>
          <cell r="J170">
            <v>9.3471331735006036</v>
          </cell>
          <cell r="K170">
            <v>9.2974307571450332</v>
          </cell>
          <cell r="L170">
            <v>16.208480866791891</v>
          </cell>
          <cell r="M170">
            <v>11.10545929703955</v>
          </cell>
          <cell r="N170">
            <v>11.180226425295224</v>
          </cell>
          <cell r="O170">
            <v>10.329937411682792</v>
          </cell>
          <cell r="P170">
            <v>9.0202598568630066</v>
          </cell>
          <cell r="Q170">
            <v>7.115195758212618</v>
          </cell>
          <cell r="R170">
            <v>6.3664406160524107</v>
          </cell>
          <cell r="S170">
            <v>6.0212682796784396</v>
          </cell>
          <cell r="T170">
            <v>5.678687366747206</v>
          </cell>
          <cell r="U170">
            <v>4.1708457674480037</v>
          </cell>
          <cell r="V170">
            <v>8.8185821616064306</v>
          </cell>
        </row>
        <row r="171">
          <cell r="A171">
            <v>2021</v>
          </cell>
          <cell r="B171">
            <v>4.6948671714401833</v>
          </cell>
          <cell r="C171">
            <v>4.433982819014914</v>
          </cell>
          <cell r="D171">
            <v>8.4274656713676048</v>
          </cell>
          <cell r="E171">
            <v>4.0487933391234545</v>
          </cell>
          <cell r="F171">
            <v>6.5990399848667556</v>
          </cell>
          <cell r="G171">
            <v>10.421490800320367</v>
          </cell>
          <cell r="H171">
            <v>7.0679663187772395</v>
          </cell>
          <cell r="I171">
            <v>6.0819734002470822</v>
          </cell>
          <cell r="J171">
            <v>9.5814586762365668</v>
          </cell>
          <cell r="K171">
            <v>9.5354629137361329</v>
          </cell>
          <cell r="L171">
            <v>16.555209570622871</v>
          </cell>
          <cell r="M171">
            <v>11.502907683241954</v>
          </cell>
          <cell r="N171">
            <v>11.738220867849924</v>
          </cell>
          <cell r="O171">
            <v>10.675008242468326</v>
          </cell>
          <cell r="P171">
            <v>8.8786521188302796</v>
          </cell>
          <cell r="Q171">
            <v>7.3593682823166811</v>
          </cell>
          <cell r="R171">
            <v>6.4365678459137792</v>
          </cell>
          <cell r="S171">
            <v>6.6801740818508408</v>
          </cell>
          <cell r="T171">
            <v>5.9409868079782742</v>
          </cell>
          <cell r="U171">
            <v>4.3443376170948138</v>
          </cell>
          <cell r="V171">
            <v>9.0563038773869184</v>
          </cell>
        </row>
        <row r="172">
          <cell r="A172">
            <v>2022</v>
          </cell>
          <cell r="B172">
            <v>4.8722325398297475</v>
          </cell>
          <cell r="C172">
            <v>4.5685526763384159</v>
          </cell>
          <cell r="D172">
            <v>8.5391419574533831</v>
          </cell>
          <cell r="E172">
            <v>4.1428904638678246</v>
          </cell>
          <cell r="F172">
            <v>6.8073593329099493</v>
          </cell>
          <cell r="G172">
            <v>10.570014438851759</v>
          </cell>
          <cell r="H172">
            <v>7.2163983624674675</v>
          </cell>
          <cell r="I172">
            <v>6.2221738623706102</v>
          </cell>
          <cell r="J172">
            <v>9.9197557913444285</v>
          </cell>
          <cell r="K172">
            <v>9.8839787305171409</v>
          </cell>
          <cell r="L172">
            <v>17.150266236403642</v>
          </cell>
          <cell r="M172">
            <v>11.982800518729821</v>
          </cell>
          <cell r="N172">
            <v>11.897206257419226</v>
          </cell>
          <cell r="O172">
            <v>11.035066728811994</v>
          </cell>
          <cell r="P172">
            <v>9.2221751551151954</v>
          </cell>
          <cell r="Q172">
            <v>7.5706021930475114</v>
          </cell>
          <cell r="R172">
            <v>6.6461829160772936</v>
          </cell>
          <cell r="S172">
            <v>7.002243989452233</v>
          </cell>
          <cell r="T172">
            <v>6.1832473086266733</v>
          </cell>
          <cell r="U172">
            <v>4.4583437441917626</v>
          </cell>
          <cell r="V172">
            <v>9.3666208461563336</v>
          </cell>
        </row>
        <row r="197">
          <cell r="A197">
            <v>2019</v>
          </cell>
          <cell r="B197">
            <v>1.8614131244524523</v>
          </cell>
          <cell r="C197">
            <v>1.2468091692061753</v>
          </cell>
          <cell r="D197">
            <v>3.5858073489909335</v>
          </cell>
          <cell r="E197">
            <v>1.248210353423403</v>
          </cell>
          <cell r="F197">
            <v>3.1544310285643196</v>
          </cell>
          <cell r="G197">
            <v>3.8986546660946377</v>
          </cell>
          <cell r="H197">
            <v>2.7814993191333679</v>
          </cell>
          <cell r="I197">
            <v>2.4557077902297979</v>
          </cell>
          <cell r="J197">
            <v>6.3056690953017522</v>
          </cell>
          <cell r="K197">
            <v>6.4372604640387872</v>
          </cell>
          <cell r="L197">
            <v>12.781187200968809</v>
          </cell>
          <cell r="M197">
            <v>8.2477089633714282</v>
          </cell>
          <cell r="N197">
            <v>4.3542385653590268</v>
          </cell>
          <cell r="O197">
            <v>5.4630260229821239</v>
          </cell>
          <cell r="P197">
            <v>6.661680164474916</v>
          </cell>
          <cell r="Q197">
            <v>4.5545659078811438</v>
          </cell>
          <cell r="R197">
            <v>3.5435466436446594</v>
          </cell>
          <cell r="S197">
            <v>4.1776565312930538</v>
          </cell>
          <cell r="T197">
            <v>2.775367200095479</v>
          </cell>
          <cell r="U197">
            <v>2.1553366390333499</v>
          </cell>
          <cell r="V197">
            <v>5.7246241517001568</v>
          </cell>
        </row>
        <row r="198">
          <cell r="A198">
            <v>2020</v>
          </cell>
          <cell r="B198">
            <v>1.8222967747246963</v>
          </cell>
          <cell r="C198">
            <v>1.2246373930073269</v>
          </cell>
          <cell r="D198">
            <v>3.5328221046063728</v>
          </cell>
          <cell r="E198">
            <v>1.2341542592263315</v>
          </cell>
          <cell r="F198">
            <v>3.1164073108620993</v>
          </cell>
          <cell r="G198">
            <v>3.8210532918438198</v>
          </cell>
          <cell r="H198">
            <v>2.7359876650975097</v>
          </cell>
          <cell r="I198">
            <v>2.4180708889019402</v>
          </cell>
          <cell r="J198">
            <v>6.1883387239003227</v>
          </cell>
          <cell r="K198">
            <v>6.3179363476236459</v>
          </cell>
          <cell r="L198">
            <v>12.541030807931637</v>
          </cell>
          <cell r="M198">
            <v>8.0853853733420848</v>
          </cell>
          <cell r="N198">
            <v>4.2884469034739503</v>
          </cell>
          <cell r="O198">
            <v>5.3522795705202428</v>
          </cell>
          <cell r="P198">
            <v>6.5321096483858421</v>
          </cell>
          <cell r="Q198">
            <v>4.4698297121403154</v>
          </cell>
          <cell r="R198">
            <v>3.4829181960523172</v>
          </cell>
          <cell r="S198">
            <v>4.0984857232906924</v>
          </cell>
          <cell r="T198">
            <v>2.7368512916578296</v>
          </cell>
          <cell r="U198">
            <v>2.1129395966875379</v>
          </cell>
          <cell r="V198">
            <v>5.6209486206217605</v>
          </cell>
        </row>
        <row r="199">
          <cell r="A199">
            <v>2021</v>
          </cell>
          <cell r="B199">
            <v>1.6121713809987888</v>
          </cell>
          <cell r="C199">
            <v>1.3408095882783446</v>
          </cell>
          <cell r="D199">
            <v>3.7671865385735996</v>
          </cell>
          <cell r="E199">
            <v>1.2726618172488895</v>
          </cell>
          <cell r="F199">
            <v>3.4934146745170365</v>
          </cell>
          <cell r="G199">
            <v>3.7136521393273361</v>
          </cell>
          <cell r="H199">
            <v>2.8033435612973445</v>
          </cell>
          <cell r="I199">
            <v>2.5356974425483272</v>
          </cell>
          <cell r="J199">
            <v>6.3140109409047405</v>
          </cell>
          <cell r="K199">
            <v>6.4563929789532502</v>
          </cell>
          <cell r="L199">
            <v>12.774249195350338</v>
          </cell>
          <cell r="M199">
            <v>8.3189789541216665</v>
          </cell>
          <cell r="N199">
            <v>4.5953321332690544</v>
          </cell>
          <cell r="O199">
            <v>5.4931802005928096</v>
          </cell>
          <cell r="P199">
            <v>6.3969573977857941</v>
          </cell>
          <cell r="Q199">
            <v>4.6487772147659969</v>
          </cell>
          <cell r="R199">
            <v>3.483722054031444</v>
          </cell>
          <cell r="S199">
            <v>4.6089666681129611</v>
          </cell>
          <cell r="T199">
            <v>2.6404385813236777</v>
          </cell>
          <cell r="U199">
            <v>2.2736624103358891</v>
          </cell>
          <cell r="V199">
            <v>5.747013423059995</v>
          </cell>
        </row>
        <row r="200">
          <cell r="A200">
            <v>2022</v>
          </cell>
          <cell r="B200">
            <v>1.6896875838876275</v>
          </cell>
          <cell r="C200">
            <v>1.4094602378487302</v>
          </cell>
          <cell r="D200">
            <v>3.9667104350588018</v>
          </cell>
          <cell r="E200">
            <v>1.343007271064323</v>
          </cell>
          <cell r="F200">
            <v>3.6858047411177819</v>
          </cell>
          <cell r="G200">
            <v>3.8761024894776126</v>
          </cell>
          <cell r="H200">
            <v>2.9448659682957428</v>
          </cell>
          <cell r="I200">
            <v>2.6687884019744965</v>
          </cell>
          <cell r="J200">
            <v>6.6206078360689222</v>
          </cell>
          <cell r="K200">
            <v>6.771609802905064</v>
          </cell>
          <cell r="L200">
            <v>13.392159750768805</v>
          </cell>
          <cell r="M200">
            <v>8.7150105803495173</v>
          </cell>
          <cell r="N200">
            <v>4.8393921229857906</v>
          </cell>
          <cell r="O200">
            <v>5.7436377119628155</v>
          </cell>
          <cell r="P200">
            <v>6.7075094246758216</v>
          </cell>
          <cell r="Q200">
            <v>4.8709510335508632</v>
          </cell>
          <cell r="R200">
            <v>3.6595793200188957</v>
          </cell>
          <cell r="S200">
            <v>4.8347156831004892</v>
          </cell>
          <cell r="T200">
            <v>2.7777018289490609</v>
          </cell>
          <cell r="U200">
            <v>2.3852496461442834</v>
          </cell>
          <cell r="V200">
            <v>6.0294405629538366</v>
          </cell>
        </row>
        <row r="225">
          <cell r="A225">
            <v>2019</v>
          </cell>
          <cell r="B225">
            <v>1.0504965423804236</v>
          </cell>
          <cell r="C225">
            <v>1.4979113149485956</v>
          </cell>
          <cell r="D225">
            <v>2.3749961349256949</v>
          </cell>
          <cell r="E225">
            <v>1.3267912817866667</v>
          </cell>
          <cell r="F225">
            <v>1.6013004954491077</v>
          </cell>
          <cell r="G225">
            <v>2.6922537412237202</v>
          </cell>
          <cell r="H225">
            <v>1.9090936086820514</v>
          </cell>
          <cell r="I225">
            <v>1.6807037633028137</v>
          </cell>
          <cell r="J225">
            <v>1.7892945534117017</v>
          </cell>
          <cell r="K225">
            <v>1.7399298159194527</v>
          </cell>
          <cell r="L225">
            <v>2.0411433000594319</v>
          </cell>
          <cell r="M225">
            <v>1.7510475943743284</v>
          </cell>
          <cell r="N225">
            <v>3.012781229566599</v>
          </cell>
          <cell r="O225">
            <v>2.771367345256738</v>
          </cell>
          <cell r="P225">
            <v>1.5931316906552471</v>
          </cell>
          <cell r="Q225">
            <v>1.5787375807896518</v>
          </cell>
          <cell r="R225">
            <v>1.7382447741173657</v>
          </cell>
          <cell r="S225">
            <v>1.2512917625044813</v>
          </cell>
          <cell r="T225">
            <v>1.4736552516541956</v>
          </cell>
          <cell r="U225">
            <v>1.1350773021433032</v>
          </cell>
          <cell r="V225">
            <v>1.7729057836255357</v>
          </cell>
        </row>
        <row r="226">
          <cell r="A226">
            <v>2020</v>
          </cell>
          <cell r="B226">
            <v>1.1300298201214178</v>
          </cell>
          <cell r="C226">
            <v>1.4750325575846746</v>
          </cell>
          <cell r="D226">
            <v>2.4633062825627832</v>
          </cell>
          <cell r="E226">
            <v>1.3680828510608927</v>
          </cell>
          <cell r="F226">
            <v>1.6503605403026507</v>
          </cell>
          <cell r="G226">
            <v>2.8321774631216949</v>
          </cell>
          <cell r="H226">
            <v>1.9855114334225801</v>
          </cell>
          <cell r="I226">
            <v>1.7374441017871847</v>
          </cell>
          <cell r="J226">
            <v>1.8394404807897027</v>
          </cell>
          <cell r="K226">
            <v>1.7850928503137595</v>
          </cell>
          <cell r="L226">
            <v>2.0997649102810114</v>
          </cell>
          <cell r="M226">
            <v>1.8451226959762299</v>
          </cell>
          <cell r="N226">
            <v>2.9764965489682162</v>
          </cell>
          <cell r="O226">
            <v>2.9175086195432534</v>
          </cell>
          <cell r="P226">
            <v>1.6201908334269912</v>
          </cell>
          <cell r="Q226">
            <v>1.5686661836603419</v>
          </cell>
          <cell r="R226">
            <v>1.7797332306891529</v>
          </cell>
          <cell r="S226">
            <v>1.2807157555624835</v>
          </cell>
          <cell r="T226">
            <v>1.5607257273154402</v>
          </cell>
          <cell r="U226">
            <v>1.0848464085874157</v>
          </cell>
          <cell r="V226">
            <v>1.8240909781684114</v>
          </cell>
        </row>
        <row r="227">
          <cell r="A227">
            <v>2021</v>
          </cell>
          <cell r="B227">
            <v>1.2870540980954599</v>
          </cell>
          <cell r="C227">
            <v>1.6139374673720814</v>
          </cell>
          <cell r="D227">
            <v>2.4261896131627574</v>
          </cell>
          <cell r="E227">
            <v>1.5016305979533502</v>
          </cell>
          <cell r="F227">
            <v>1.7214064458158944</v>
          </cell>
          <cell r="G227">
            <v>2.9587717051961708</v>
          </cell>
          <cell r="H227">
            <v>2.070785136745477</v>
          </cell>
          <cell r="I227">
            <v>1.8097020663635386</v>
          </cell>
          <cell r="J227">
            <v>1.8943263180233207</v>
          </cell>
          <cell r="K227">
            <v>1.836042859784762</v>
          </cell>
          <cell r="L227">
            <v>2.1568596929073047</v>
          </cell>
          <cell r="M227">
            <v>1.9853196992442805</v>
          </cell>
          <cell r="N227">
            <v>3.0296463053795017</v>
          </cell>
          <cell r="O227">
            <v>3.0406748949253912</v>
          </cell>
          <cell r="P227">
            <v>1.5492320886622775</v>
          </cell>
          <cell r="Q227">
            <v>1.5920948454853301</v>
          </cell>
          <cell r="R227">
            <v>1.7983740212945205</v>
          </cell>
          <cell r="S227">
            <v>1.3874676472868084</v>
          </cell>
          <cell r="T227">
            <v>1.720963821109269</v>
          </cell>
          <cell r="U227">
            <v>1.0876273813279203</v>
          </cell>
          <cell r="V227">
            <v>1.8816270698901423</v>
          </cell>
        </row>
        <row r="228">
          <cell r="A228">
            <v>2022</v>
          </cell>
          <cell r="B228">
            <v>1.3179406629304145</v>
          </cell>
          <cell r="C228">
            <v>1.6829560264457464</v>
          </cell>
          <cell r="D228">
            <v>2.412305142699966</v>
          </cell>
          <cell r="E228">
            <v>1.5294212717659008</v>
          </cell>
          <cell r="F228">
            <v>1.7437454405518791</v>
          </cell>
          <cell r="G228">
            <v>2.9865228414239517</v>
          </cell>
          <cell r="H228">
            <v>2.0934022142364763</v>
          </cell>
          <cell r="I228">
            <v>1.8286246163043307</v>
          </cell>
          <cell r="J228">
            <v>1.9131704335441471</v>
          </cell>
          <cell r="K228">
            <v>1.8541148646054819</v>
          </cell>
          <cell r="L228">
            <v>2.1486371284852868</v>
          </cell>
          <cell r="M228">
            <v>2.0471339559567854</v>
          </cell>
          <cell r="N228">
            <v>2.9338998389807602</v>
          </cell>
          <cell r="O228">
            <v>3.0512074292496272</v>
          </cell>
          <cell r="P228">
            <v>1.577597640555878</v>
          </cell>
          <cell r="Q228">
            <v>1.5452203012084784</v>
          </cell>
          <cell r="R228">
            <v>1.8023659685798255</v>
          </cell>
          <cell r="S228">
            <v>1.5195442915705457</v>
          </cell>
          <cell r="T228">
            <v>1.8318857486579843</v>
          </cell>
          <cell r="U228">
            <v>1.0882892990899491</v>
          </cell>
          <cell r="V228">
            <v>1.9005229123037437</v>
          </cell>
        </row>
        <row r="234">
          <cell r="B234">
            <v>28.7</v>
          </cell>
          <cell r="C234">
            <v>23.6</v>
          </cell>
          <cell r="D234">
            <v>39.1</v>
          </cell>
          <cell r="E234">
            <v>23.7</v>
          </cell>
          <cell r="F234">
            <v>32.799999999999997</v>
          </cell>
          <cell r="G234">
            <v>54.5</v>
          </cell>
          <cell r="H234">
            <v>37.304637486408765</v>
          </cell>
          <cell r="I234">
            <v>31.501365455012628</v>
          </cell>
          <cell r="J234">
            <v>49.476661369788602</v>
          </cell>
          <cell r="K234">
            <v>49.201013224963162</v>
          </cell>
          <cell r="L234">
            <v>69.900000000000006</v>
          </cell>
          <cell r="M234">
            <v>56</v>
          </cell>
          <cell r="N234">
            <v>44.7</v>
          </cell>
          <cell r="O234">
            <v>48.9</v>
          </cell>
          <cell r="P234">
            <v>48.8</v>
          </cell>
          <cell r="Q234">
            <v>42.7</v>
          </cell>
          <cell r="R234">
            <v>38.700000000000003</v>
          </cell>
          <cell r="S234">
            <v>40.799999999999997</v>
          </cell>
          <cell r="T234">
            <v>35.4</v>
          </cell>
          <cell r="U234">
            <v>30.5</v>
          </cell>
          <cell r="V234">
            <v>47.3</v>
          </cell>
        </row>
        <row r="235">
          <cell r="B235">
            <v>30.1</v>
          </cell>
          <cell r="C235">
            <v>25.6</v>
          </cell>
          <cell r="D235">
            <v>41.3</v>
          </cell>
          <cell r="E235">
            <v>25.6</v>
          </cell>
          <cell r="F235">
            <v>34.700000000000003</v>
          </cell>
          <cell r="G235">
            <v>55.3</v>
          </cell>
          <cell r="H235">
            <v>39.061106314065078</v>
          </cell>
          <cell r="I235">
            <v>33.426610166673747</v>
          </cell>
          <cell r="J235">
            <v>51.585221729225445</v>
          </cell>
          <cell r="K235">
            <v>51.377465544598081</v>
          </cell>
          <cell r="L235">
            <v>75</v>
          </cell>
          <cell r="M235">
            <v>58</v>
          </cell>
          <cell r="N235">
            <v>45.7</v>
          </cell>
          <cell r="O235">
            <v>49.1</v>
          </cell>
          <cell r="P235">
            <v>49.4</v>
          </cell>
          <cell r="Q235">
            <v>44</v>
          </cell>
          <cell r="R235">
            <v>40.700000000000003</v>
          </cell>
          <cell r="S235">
            <v>41.8</v>
          </cell>
          <cell r="T235">
            <v>37</v>
          </cell>
          <cell r="U235">
            <v>32.700000000000003</v>
          </cell>
          <cell r="V235">
            <v>49.5</v>
          </cell>
        </row>
        <row r="236">
          <cell r="B236">
            <v>31.4</v>
          </cell>
          <cell r="C236">
            <v>27.3</v>
          </cell>
          <cell r="D236">
            <v>43.3</v>
          </cell>
          <cell r="E236">
            <v>24.7</v>
          </cell>
          <cell r="F236">
            <v>37.4</v>
          </cell>
          <cell r="G236">
            <v>57.8</v>
          </cell>
          <cell r="H236">
            <v>40.956517486507835</v>
          </cell>
          <cell r="I236">
            <v>34.899688273500139</v>
          </cell>
          <cell r="J236">
            <v>53.570909486037323</v>
          </cell>
          <cell r="K236">
            <v>53.327884535688817</v>
          </cell>
          <cell r="L236">
            <v>77.3</v>
          </cell>
          <cell r="M236">
            <v>60.9</v>
          </cell>
          <cell r="N236">
            <v>48.7</v>
          </cell>
          <cell r="O236">
            <v>52.4</v>
          </cell>
          <cell r="P236">
            <v>51.7</v>
          </cell>
          <cell r="Q236">
            <v>45.2</v>
          </cell>
          <cell r="R236">
            <v>42.2</v>
          </cell>
          <cell r="S236">
            <v>42.8</v>
          </cell>
          <cell r="T236">
            <v>37.299999999999997</v>
          </cell>
          <cell r="U236">
            <v>33.299999999999997</v>
          </cell>
          <cell r="V236">
            <v>51.6</v>
          </cell>
        </row>
        <row r="237">
          <cell r="A237">
            <v>2024</v>
          </cell>
          <cell r="B237">
            <v>31.7</v>
          </cell>
          <cell r="C237">
            <v>25.1</v>
          </cell>
          <cell r="D237">
            <v>44.6</v>
          </cell>
          <cell r="E237">
            <v>25.8</v>
          </cell>
          <cell r="F237">
            <v>38.700000000000003</v>
          </cell>
          <cell r="G237">
            <v>58.2</v>
          </cell>
          <cell r="H237">
            <v>41.63289074612667</v>
          </cell>
          <cell r="I237">
            <v>35.542522562859027</v>
          </cell>
          <cell r="J237">
            <v>53.640219920816854</v>
          </cell>
          <cell r="K237">
            <v>53.37593423388509</v>
          </cell>
          <cell r="L237">
            <v>76.5</v>
          </cell>
          <cell r="M237">
            <v>60.3</v>
          </cell>
          <cell r="N237">
            <v>49.7</v>
          </cell>
          <cell r="O237">
            <v>51.6</v>
          </cell>
          <cell r="P237">
            <v>51.2</v>
          </cell>
          <cell r="Q237">
            <v>43.7</v>
          </cell>
          <cell r="R237">
            <v>43.5</v>
          </cell>
          <cell r="S237">
            <v>45.8</v>
          </cell>
          <cell r="T237">
            <v>40</v>
          </cell>
          <cell r="U237">
            <v>32.700000000000003</v>
          </cell>
          <cell r="V237">
            <v>51.6</v>
          </cell>
        </row>
        <row r="240">
          <cell r="A240" t="str">
            <v>Inhalte: Patentanmeldungen, FuE-Aufwendungen, FuE-Personal, HRSTO, Erwerbstätige in High-Tech-Branchen (Industrie) und in wissensintensiven Dienstleistungen</v>
          </cell>
        </row>
      </sheetData>
      <sheetData sheetId="75">
        <row r="22">
          <cell r="B22">
            <v>297</v>
          </cell>
          <cell r="C22">
            <v>89</v>
          </cell>
          <cell r="D22">
            <v>668</v>
          </cell>
          <cell r="E22">
            <v>194</v>
          </cell>
          <cell r="F22">
            <v>598</v>
          </cell>
          <cell r="G22">
            <v>677</v>
          </cell>
          <cell r="H22">
            <v>2523</v>
          </cell>
          <cell r="I22">
            <v>1846</v>
          </cell>
          <cell r="J22">
            <v>44785</v>
          </cell>
          <cell r="K22">
            <v>44108</v>
          </cell>
          <cell r="L22">
            <v>15239</v>
          </cell>
          <cell r="M22">
            <v>14034</v>
          </cell>
          <cell r="N22">
            <v>142</v>
          </cell>
          <cell r="O22">
            <v>762</v>
          </cell>
          <cell r="P22">
            <v>1542</v>
          </cell>
          <cell r="Q22">
            <v>3852</v>
          </cell>
          <cell r="R22">
            <v>7019</v>
          </cell>
          <cell r="S22">
            <v>834</v>
          </cell>
          <cell r="T22">
            <v>215</v>
          </cell>
          <cell r="U22">
            <v>469</v>
          </cell>
          <cell r="V22">
            <v>46631</v>
          </cell>
        </row>
        <row r="23">
          <cell r="B23">
            <v>295</v>
          </cell>
          <cell r="C23">
            <v>107</v>
          </cell>
          <cell r="D23">
            <v>642</v>
          </cell>
          <cell r="E23">
            <v>159</v>
          </cell>
          <cell r="F23">
            <v>607</v>
          </cell>
          <cell r="G23">
            <v>675</v>
          </cell>
          <cell r="H23">
            <v>2485</v>
          </cell>
          <cell r="I23">
            <v>1810</v>
          </cell>
          <cell r="J23">
            <v>40459</v>
          </cell>
          <cell r="K23">
            <v>39784</v>
          </cell>
          <cell r="L23">
            <v>13686</v>
          </cell>
          <cell r="M23">
            <v>12702</v>
          </cell>
          <cell r="N23">
            <v>121</v>
          </cell>
          <cell r="O23">
            <v>622</v>
          </cell>
          <cell r="P23">
            <v>1568</v>
          </cell>
          <cell r="Q23">
            <v>3233</v>
          </cell>
          <cell r="R23">
            <v>6398</v>
          </cell>
          <cell r="S23">
            <v>781</v>
          </cell>
          <cell r="T23">
            <v>192</v>
          </cell>
          <cell r="U23">
            <v>481</v>
          </cell>
          <cell r="V23">
            <v>42269</v>
          </cell>
        </row>
        <row r="24">
          <cell r="B24">
            <v>257</v>
          </cell>
          <cell r="C24">
            <v>98</v>
          </cell>
          <cell r="D24">
            <v>604</v>
          </cell>
          <cell r="E24">
            <v>154</v>
          </cell>
          <cell r="F24">
            <v>525</v>
          </cell>
          <cell r="G24">
            <v>526</v>
          </cell>
          <cell r="H24">
            <v>2164</v>
          </cell>
          <cell r="I24">
            <v>1638</v>
          </cell>
          <cell r="J24">
            <v>38191</v>
          </cell>
          <cell r="K24">
            <v>37665</v>
          </cell>
          <cell r="L24">
            <v>13573</v>
          </cell>
          <cell r="M24">
            <v>11879</v>
          </cell>
          <cell r="N24">
            <v>102</v>
          </cell>
          <cell r="O24">
            <v>463</v>
          </cell>
          <cell r="P24">
            <v>1479</v>
          </cell>
          <cell r="Q24">
            <v>2985</v>
          </cell>
          <cell r="R24">
            <v>5675</v>
          </cell>
          <cell r="S24">
            <v>856</v>
          </cell>
          <cell r="T24">
            <v>178</v>
          </cell>
          <cell r="U24">
            <v>475</v>
          </cell>
          <cell r="V24">
            <v>39829</v>
          </cell>
        </row>
        <row r="25">
          <cell r="B25">
            <v>229</v>
          </cell>
          <cell r="C25">
            <v>177</v>
          </cell>
          <cell r="D25">
            <v>592</v>
          </cell>
          <cell r="E25">
            <v>122</v>
          </cell>
          <cell r="F25">
            <v>471</v>
          </cell>
          <cell r="G25">
            <v>484</v>
          </cell>
          <cell r="H25">
            <v>2075</v>
          </cell>
          <cell r="I25">
            <v>1591</v>
          </cell>
          <cell r="J25">
            <v>35613</v>
          </cell>
          <cell r="K25">
            <v>35129</v>
          </cell>
          <cell r="L25">
            <v>13444</v>
          </cell>
          <cell r="M25">
            <v>10549</v>
          </cell>
          <cell r="N25">
            <v>104</v>
          </cell>
          <cell r="O25">
            <v>377</v>
          </cell>
          <cell r="P25">
            <v>1202</v>
          </cell>
          <cell r="Q25">
            <v>2792</v>
          </cell>
          <cell r="R25">
            <v>5293</v>
          </cell>
          <cell r="S25">
            <v>805</v>
          </cell>
          <cell r="T25">
            <v>137</v>
          </cell>
          <cell r="U25">
            <v>426</v>
          </cell>
          <cell r="V25">
            <v>37204</v>
          </cell>
        </row>
        <row r="26">
          <cell r="B26">
            <v>195</v>
          </cell>
          <cell r="C26">
            <v>122</v>
          </cell>
          <cell r="D26">
            <v>544</v>
          </cell>
          <cell r="E26">
            <v>140</v>
          </cell>
          <cell r="F26">
            <v>502</v>
          </cell>
          <cell r="G26">
            <v>476</v>
          </cell>
          <cell r="H26">
            <v>1979</v>
          </cell>
          <cell r="I26">
            <v>1503</v>
          </cell>
          <cell r="J26">
            <v>36966</v>
          </cell>
          <cell r="K26">
            <v>36490</v>
          </cell>
          <cell r="L26">
            <v>14648</v>
          </cell>
          <cell r="M26">
            <v>10805</v>
          </cell>
          <cell r="N26">
            <v>109</v>
          </cell>
          <cell r="O26">
            <v>401</v>
          </cell>
          <cell r="P26">
            <v>1089</v>
          </cell>
          <cell r="Q26">
            <v>2825</v>
          </cell>
          <cell r="R26">
            <v>5527</v>
          </cell>
          <cell r="S26">
            <v>605</v>
          </cell>
          <cell r="T26">
            <v>98</v>
          </cell>
          <cell r="U26">
            <v>383</v>
          </cell>
          <cell r="V26">
            <v>38469</v>
          </cell>
        </row>
        <row r="30">
          <cell r="B30">
            <v>13</v>
          </cell>
          <cell r="C30">
            <v>14</v>
          </cell>
          <cell r="D30">
            <v>120</v>
          </cell>
          <cell r="E30">
            <v>26</v>
          </cell>
          <cell r="F30">
            <v>30</v>
          </cell>
          <cell r="G30">
            <v>22</v>
          </cell>
          <cell r="H30">
            <v>225</v>
          </cell>
          <cell r="I30">
            <v>203</v>
          </cell>
          <cell r="J30">
            <v>453</v>
          </cell>
          <cell r="K30">
            <v>431</v>
          </cell>
          <cell r="L30">
            <v>72</v>
          </cell>
          <cell r="M30">
            <v>61</v>
          </cell>
          <cell r="N30">
            <v>12</v>
          </cell>
          <cell r="O30">
            <v>15</v>
          </cell>
          <cell r="P30">
            <v>42</v>
          </cell>
          <cell r="Q30">
            <v>45</v>
          </cell>
          <cell r="R30">
            <v>141</v>
          </cell>
          <cell r="S30">
            <v>11</v>
          </cell>
          <cell r="T30">
            <v>13</v>
          </cell>
          <cell r="U30">
            <v>19</v>
          </cell>
          <cell r="V30">
            <v>655</v>
          </cell>
        </row>
        <row r="31">
          <cell r="B31">
            <v>14</v>
          </cell>
          <cell r="C31">
            <v>19</v>
          </cell>
          <cell r="D31">
            <v>118</v>
          </cell>
          <cell r="E31">
            <v>27</v>
          </cell>
          <cell r="F31">
            <v>26</v>
          </cell>
          <cell r="G31">
            <v>16</v>
          </cell>
          <cell r="H31">
            <v>220</v>
          </cell>
          <cell r="I31">
            <v>204</v>
          </cell>
          <cell r="J31">
            <v>426</v>
          </cell>
          <cell r="K31">
            <v>410</v>
          </cell>
          <cell r="L31">
            <v>66</v>
          </cell>
          <cell r="M31">
            <v>59</v>
          </cell>
          <cell r="N31">
            <v>12</v>
          </cell>
          <cell r="O31">
            <v>17</v>
          </cell>
          <cell r="P31">
            <v>45</v>
          </cell>
          <cell r="Q31">
            <v>43</v>
          </cell>
          <cell r="R31">
            <v>131</v>
          </cell>
          <cell r="S31">
            <v>10</v>
          </cell>
          <cell r="T31">
            <v>5</v>
          </cell>
          <cell r="U31">
            <v>22</v>
          </cell>
          <cell r="V31">
            <v>629</v>
          </cell>
        </row>
        <row r="32">
          <cell r="B32">
            <v>15</v>
          </cell>
          <cell r="C32">
            <v>20</v>
          </cell>
          <cell r="D32">
            <v>109</v>
          </cell>
          <cell r="E32">
            <v>26</v>
          </cell>
          <cell r="F32">
            <v>24</v>
          </cell>
          <cell r="G32">
            <v>12</v>
          </cell>
          <cell r="H32">
            <v>206</v>
          </cell>
          <cell r="I32">
            <v>194</v>
          </cell>
          <cell r="J32">
            <v>395</v>
          </cell>
          <cell r="K32">
            <v>383</v>
          </cell>
          <cell r="L32">
            <v>72</v>
          </cell>
          <cell r="M32">
            <v>44</v>
          </cell>
          <cell r="N32">
            <v>8</v>
          </cell>
          <cell r="O32">
            <v>16</v>
          </cell>
          <cell r="P32">
            <v>44</v>
          </cell>
          <cell r="Q32">
            <v>29</v>
          </cell>
          <cell r="R32">
            <v>131</v>
          </cell>
          <cell r="S32">
            <v>15</v>
          </cell>
          <cell r="T32">
            <v>7</v>
          </cell>
          <cell r="U32">
            <v>17</v>
          </cell>
          <cell r="V32">
            <v>587</v>
          </cell>
        </row>
        <row r="33">
          <cell r="B33">
            <v>12</v>
          </cell>
          <cell r="C33">
            <v>11</v>
          </cell>
          <cell r="D33">
            <v>105</v>
          </cell>
          <cell r="E33">
            <v>10</v>
          </cell>
          <cell r="F33">
            <v>28</v>
          </cell>
          <cell r="G33">
            <v>15</v>
          </cell>
          <cell r="H33">
            <v>181</v>
          </cell>
          <cell r="I33">
            <v>166</v>
          </cell>
          <cell r="J33">
            <v>336</v>
          </cell>
          <cell r="K33">
            <v>321</v>
          </cell>
          <cell r="L33">
            <v>49</v>
          </cell>
          <cell r="M33">
            <v>58</v>
          </cell>
          <cell r="N33">
            <v>12</v>
          </cell>
          <cell r="O33">
            <v>7</v>
          </cell>
          <cell r="P33">
            <v>22</v>
          </cell>
          <cell r="Q33">
            <v>29</v>
          </cell>
          <cell r="R33">
            <v>114</v>
          </cell>
          <cell r="S33">
            <v>13</v>
          </cell>
          <cell r="T33">
            <v>2</v>
          </cell>
          <cell r="U33">
            <v>15</v>
          </cell>
          <cell r="V33">
            <v>502</v>
          </cell>
        </row>
        <row r="34">
          <cell r="B34">
            <v>5</v>
          </cell>
          <cell r="C34">
            <v>8</v>
          </cell>
          <cell r="D34">
            <v>93</v>
          </cell>
          <cell r="E34">
            <v>16</v>
          </cell>
          <cell r="F34">
            <v>26</v>
          </cell>
          <cell r="G34">
            <v>9</v>
          </cell>
          <cell r="H34">
            <v>157</v>
          </cell>
          <cell r="I34">
            <v>148</v>
          </cell>
          <cell r="J34">
            <v>303</v>
          </cell>
          <cell r="K34">
            <v>294</v>
          </cell>
          <cell r="L34">
            <v>39</v>
          </cell>
          <cell r="M34">
            <v>41</v>
          </cell>
          <cell r="N34">
            <v>3</v>
          </cell>
          <cell r="O34">
            <v>8</v>
          </cell>
          <cell r="P34">
            <v>32</v>
          </cell>
          <cell r="Q34">
            <v>26</v>
          </cell>
          <cell r="R34">
            <v>111</v>
          </cell>
          <cell r="S34">
            <v>13</v>
          </cell>
          <cell r="T34">
            <v>1</v>
          </cell>
          <cell r="U34">
            <v>20</v>
          </cell>
          <cell r="V34">
            <v>449</v>
          </cell>
        </row>
        <row r="58">
          <cell r="A58">
            <v>2019</v>
          </cell>
          <cell r="B58">
            <v>118.00207000264213</v>
          </cell>
          <cell r="C58">
            <v>55.317056859097512</v>
          </cell>
          <cell r="D58">
            <v>163.92823084628685</v>
          </cell>
          <cell r="E58">
            <v>88.119653771521172</v>
          </cell>
          <cell r="F58">
            <v>279.66638325892706</v>
          </cell>
          <cell r="G58">
            <v>185.11637038477136</v>
          </cell>
          <cell r="H58">
            <v>155.762480183191</v>
          </cell>
          <cell r="I58">
            <v>147.20212302780254</v>
          </cell>
          <cell r="J58">
            <v>634.77654745794143</v>
          </cell>
          <cell r="K58">
            <v>659.35944876904296</v>
          </cell>
          <cell r="L58">
            <v>1374.7451051712933</v>
          </cell>
          <cell r="M58">
            <v>1071.2380967501883</v>
          </cell>
          <cell r="N58">
            <v>208.18244992625648</v>
          </cell>
          <cell r="O58">
            <v>413.18370516251895</v>
          </cell>
          <cell r="P58">
            <v>245.66090669903912</v>
          </cell>
          <cell r="Q58">
            <v>482.22164469128046</v>
          </cell>
          <cell r="R58">
            <v>391.25000222966236</v>
          </cell>
          <cell r="S58">
            <v>203.94319521765436</v>
          </cell>
          <cell r="T58">
            <v>217.45770700456561</v>
          </cell>
          <cell r="U58">
            <v>161.71058769903073</v>
          </cell>
          <cell r="V58">
            <v>561.1907029531236</v>
          </cell>
        </row>
        <row r="59">
          <cell r="A59">
            <v>2020</v>
          </cell>
          <cell r="B59">
            <v>116.76315129100465</v>
          </cell>
          <cell r="C59">
            <v>66.482090843117177</v>
          </cell>
          <cell r="D59">
            <v>157.95471767931551</v>
          </cell>
          <cell r="E59">
            <v>72.677973043328407</v>
          </cell>
          <cell r="F59">
            <v>285.40423018909087</v>
          </cell>
          <cell r="G59">
            <v>184.08471715042313</v>
          </cell>
          <cell r="H59">
            <v>153.56830004217719</v>
          </cell>
          <cell r="I59">
            <v>144.62719942213045</v>
          </cell>
          <cell r="J59">
            <v>572.70100125642045</v>
          </cell>
          <cell r="K59">
            <v>593.97589539395312</v>
          </cell>
          <cell r="L59">
            <v>1232.7820583460996</v>
          </cell>
          <cell r="M59">
            <v>967.2216781928139</v>
          </cell>
          <cell r="N59">
            <v>177.76706931152722</v>
          </cell>
          <cell r="O59">
            <v>336.24057093865179</v>
          </cell>
          <cell r="P59">
            <v>249.26012821953714</v>
          </cell>
          <cell r="Q59">
            <v>404.20002963050018</v>
          </cell>
          <cell r="R59">
            <v>356.70488095824828</v>
          </cell>
          <cell r="S59">
            <v>190.66698534012573</v>
          </cell>
          <cell r="T59">
            <v>194.83702187552959</v>
          </cell>
          <cell r="U59">
            <v>165.44423669326156</v>
          </cell>
          <cell r="V59">
            <v>508.27989133447539</v>
          </cell>
        </row>
        <row r="60">
          <cell r="A60">
            <v>2021</v>
          </cell>
          <cell r="B60">
            <v>101.40187100261593</v>
          </cell>
          <cell r="C60">
            <v>60.833027616332295</v>
          </cell>
          <cell r="D60">
            <v>149.13683353860225</v>
          </cell>
          <cell r="E60">
            <v>70.805606884511917</v>
          </cell>
          <cell r="F60">
            <v>248.27977583883094</v>
          </cell>
          <cell r="G60">
            <v>143.29379586899788</v>
          </cell>
          <cell r="H60">
            <v>133.94646647488307</v>
          </cell>
          <cell r="I60">
            <v>131.19819353383537</v>
          </cell>
          <cell r="J60">
            <v>540.09866675347996</v>
          </cell>
          <cell r="K60">
            <v>561.82562466014883</v>
          </cell>
          <cell r="L60">
            <v>1221.2697264123669</v>
          </cell>
          <cell r="M60">
            <v>902.75657278069241</v>
          </cell>
          <cell r="N60">
            <v>150.37660493854463</v>
          </cell>
          <cell r="O60">
            <v>249.83717415269851</v>
          </cell>
          <cell r="P60">
            <v>234.9824899119586</v>
          </cell>
          <cell r="Q60">
            <v>372.41619886950161</v>
          </cell>
          <cell r="R60">
            <v>316.59550101893547</v>
          </cell>
          <cell r="S60">
            <v>208.65641357651231</v>
          </cell>
          <cell r="T60">
            <v>181.04702136965122</v>
          </cell>
          <cell r="U60">
            <v>162.8698001673273</v>
          </cell>
          <cell r="V60">
            <v>478.73648665330182</v>
          </cell>
        </row>
        <row r="61">
          <cell r="A61">
            <v>2022</v>
          </cell>
          <cell r="B61">
            <v>89.610573578107164</v>
          </cell>
          <cell r="C61">
            <v>109.27484104214861</v>
          </cell>
          <cell r="D61">
            <v>145.64861238943192</v>
          </cell>
          <cell r="E61">
            <v>56.016029767469199</v>
          </cell>
          <cell r="F61">
            <v>222.39482873001219</v>
          </cell>
          <cell r="G61">
            <v>130.2348910036213</v>
          </cell>
          <cell r="H61">
            <v>127.67649152138877</v>
          </cell>
          <cell r="I61">
            <v>126.91801965450378</v>
          </cell>
          <cell r="J61">
            <v>499.74503362849197</v>
          </cell>
          <cell r="K61">
            <v>520.07538509658389</v>
          </cell>
          <cell r="L61">
            <v>1200.0946221585455</v>
          </cell>
          <cell r="M61">
            <v>794.7599036282985</v>
          </cell>
          <cell r="N61">
            <v>152.79197959639413</v>
          </cell>
          <cell r="O61">
            <v>201.27825036344873</v>
          </cell>
          <cell r="P61">
            <v>189.49459018168935</v>
          </cell>
          <cell r="Q61">
            <v>345.38908662029235</v>
          </cell>
          <cell r="R61">
            <v>293.53609451363127</v>
          </cell>
          <cell r="S61">
            <v>194.78234947679766</v>
          </cell>
          <cell r="T61">
            <v>138.73319379001873</v>
          </cell>
          <cell r="U61">
            <v>145.01446400135077</v>
          </cell>
          <cell r="V61">
            <v>443.97246282398896</v>
          </cell>
        </row>
        <row r="62">
          <cell r="A62">
            <v>2023</v>
          </cell>
          <cell r="B62">
            <v>75.657610127411303</v>
          </cell>
          <cell r="C62">
            <v>74.896204297200413</v>
          </cell>
          <cell r="D62">
            <v>133.07859220462791</v>
          </cell>
          <cell r="E62">
            <v>64.115892223017056</v>
          </cell>
          <cell r="F62">
            <v>236.28077121667181</v>
          </cell>
          <cell r="G62">
            <v>126.30259501417854</v>
          </cell>
          <cell r="H62">
            <v>120.88452040425642</v>
          </cell>
          <cell r="I62">
            <v>119.26423725759226</v>
          </cell>
          <cell r="J62">
            <v>514.04621621184901</v>
          </cell>
          <cell r="K62">
            <v>535.49079330781785</v>
          </cell>
          <cell r="L62">
            <v>1295.1646449760776</v>
          </cell>
          <cell r="M62">
            <v>806.20923625534499</v>
          </cell>
          <cell r="N62">
            <v>158.36486101667336</v>
          </cell>
          <cell r="O62">
            <v>210.92596498628978</v>
          </cell>
          <cell r="P62">
            <v>169.99568376431947</v>
          </cell>
          <cell r="Q62">
            <v>346.5784791081266</v>
          </cell>
          <cell r="R62">
            <v>304.27031579647394</v>
          </cell>
          <cell r="S62">
            <v>145.19775814661423</v>
          </cell>
          <cell r="T62">
            <v>98.636699897840558</v>
          </cell>
          <cell r="U62">
            <v>129.41458316508871</v>
          </cell>
          <cell r="V62">
            <v>455.17853348265913</v>
          </cell>
        </row>
        <row r="63">
          <cell r="B63">
            <v>78.228625093186935</v>
          </cell>
          <cell r="C63">
            <v>35.661101485346364</v>
          </cell>
          <cell r="D63">
            <v>133.0328049587182</v>
          </cell>
          <cell r="E63">
            <v>45.058817849728847</v>
          </cell>
          <cell r="F63">
            <v>245.80372855894257</v>
          </cell>
          <cell r="G63">
            <v>123.42429633646097</v>
          </cell>
          <cell r="H63">
            <v>115.37611851161265</v>
          </cell>
          <cell r="I63">
            <v>112.95042160076262</v>
          </cell>
          <cell r="J63">
            <v>535.69453885874509</v>
          </cell>
          <cell r="K63">
            <v>558.56757726130877</v>
          </cell>
          <cell r="L63">
            <v>1365.2499048801296</v>
          </cell>
          <cell r="M63">
            <v>844.13836884916179</v>
          </cell>
          <cell r="N63">
            <v>196.60026107358198</v>
          </cell>
          <cell r="O63">
            <v>229.67086598965957</v>
          </cell>
          <cell r="P63">
            <v>162.23673279174574</v>
          </cell>
          <cell r="Q63">
            <v>384.77826494035446</v>
          </cell>
          <cell r="R63">
            <v>293.25556711565287</v>
          </cell>
          <cell r="S63">
            <v>162.97897810505467</v>
          </cell>
          <cell r="T63">
            <v>113.76415382121712</v>
          </cell>
          <cell r="U63">
            <v>144.7862147361389</v>
          </cell>
          <cell r="V63">
            <v>472.91570759115643</v>
          </cell>
        </row>
        <row r="66">
          <cell r="A66">
            <v>2019</v>
          </cell>
          <cell r="B66">
            <v>5.1650737711594195</v>
          </cell>
          <cell r="C66">
            <v>8.7015595059254522</v>
          </cell>
          <cell r="D66">
            <v>29.448185181967695</v>
          </cell>
          <cell r="E66">
            <v>11.809850505461602</v>
          </cell>
          <cell r="F66">
            <v>14.030086116668583</v>
          </cell>
          <cell r="G66">
            <v>6.015598446772481</v>
          </cell>
          <cell r="H66">
            <v>13.890827602543787</v>
          </cell>
          <cell r="I66">
            <v>16.187449065354237</v>
          </cell>
          <cell r="J66">
            <v>6.4207608797241811</v>
          </cell>
          <cell r="K66">
            <v>6.4429110913996901</v>
          </cell>
          <cell r="L66">
            <v>6.4952849643896</v>
          </cell>
          <cell r="M66">
            <v>4.6562294357817802</v>
          </cell>
          <cell r="N66">
            <v>17.592883092359703</v>
          </cell>
          <cell r="O66">
            <v>8.1335375031991912</v>
          </cell>
          <cell r="P66">
            <v>6.6911531007520377</v>
          </cell>
          <cell r="Q66">
            <v>5.6334304286364549</v>
          </cell>
          <cell r="R66">
            <v>7.8595598111386789</v>
          </cell>
          <cell r="S66">
            <v>2.6898982582664241</v>
          </cell>
          <cell r="T66">
            <v>13.148605539810942</v>
          </cell>
          <cell r="U66">
            <v>6.5511751946302432</v>
          </cell>
          <cell r="V66">
            <v>7.8827370297505084</v>
          </cell>
        </row>
        <row r="67">
          <cell r="A67">
            <v>2020</v>
          </cell>
          <cell r="B67">
            <v>5.5413020951663228</v>
          </cell>
          <cell r="C67">
            <v>11.805231084291837</v>
          </cell>
          <cell r="D67">
            <v>29.032175523612509</v>
          </cell>
          <cell r="E67">
            <v>12.341542592263314</v>
          </cell>
          <cell r="F67">
            <v>12.224892891130747</v>
          </cell>
          <cell r="G67">
            <v>4.3634895917137335</v>
          </cell>
          <cell r="H67">
            <v>13.595583907154522</v>
          </cell>
          <cell r="I67">
            <v>16.300524133764977</v>
          </cell>
          <cell r="J67">
            <v>6.0300706032090536</v>
          </cell>
          <cell r="K67">
            <v>6.1213079909390897</v>
          </cell>
          <cell r="L67">
            <v>5.9450252704108264</v>
          </cell>
          <cell r="M67">
            <v>4.4926845389211163</v>
          </cell>
          <cell r="N67">
            <v>17.629791997837412</v>
          </cell>
          <cell r="O67">
            <v>9.1898548327284253</v>
          </cell>
          <cell r="P67">
            <v>7.1535113328311031</v>
          </cell>
          <cell r="Q67">
            <v>5.3759979196138286</v>
          </cell>
          <cell r="R67">
            <v>7.3035854025524412</v>
          </cell>
          <cell r="S67">
            <v>2.4413186343165907</v>
          </cell>
          <cell r="T67">
            <v>5.0738807780085828</v>
          </cell>
          <cell r="U67">
            <v>7.5670960649724632</v>
          </cell>
          <cell r="V67">
            <v>7.563653070793845</v>
          </cell>
        </row>
        <row r="68">
          <cell r="A68">
            <v>2021</v>
          </cell>
          <cell r="B68">
            <v>5.9183971402305025</v>
          </cell>
          <cell r="C68">
            <v>12.414903595169857</v>
          </cell>
          <cell r="D68">
            <v>26.91376631739676</v>
          </cell>
          <cell r="E68">
            <v>11.954193370112401</v>
          </cell>
          <cell r="F68">
            <v>11.349932609775127</v>
          </cell>
          <cell r="G68">
            <v>3.2690599818022328</v>
          </cell>
          <cell r="H68">
            <v>12.750911318773525</v>
          </cell>
          <cell r="I68">
            <v>15.538735986302845</v>
          </cell>
          <cell r="J68">
            <v>5.5861059770004609</v>
          </cell>
          <cell r="K68">
            <v>5.7129752885925127</v>
          </cell>
          <cell r="L68">
            <v>6.4784071540330377</v>
          </cell>
          <cell r="M68">
            <v>3.3438243288450602</v>
          </cell>
          <cell r="N68">
            <v>11.794243524591733</v>
          </cell>
          <cell r="O68">
            <v>8.6336820441537299</v>
          </cell>
          <cell r="P68">
            <v>6.9906893550548874</v>
          </cell>
          <cell r="Q68">
            <v>3.6181138248628302</v>
          </cell>
          <cell r="R68">
            <v>7.3081957063401841</v>
          </cell>
          <cell r="S68">
            <v>3.6563623874388838</v>
          </cell>
          <cell r="T68">
            <v>7.1198266830761723</v>
          </cell>
          <cell r="U68">
            <v>5.8290244270411877</v>
          </cell>
          <cell r="V68">
            <v>7.0556207202161287</v>
          </cell>
        </row>
        <row r="69">
          <cell r="A69">
            <v>2022</v>
          </cell>
          <cell r="B69">
            <v>4.6957505805121658</v>
          </cell>
          <cell r="C69">
            <v>6.791091816178727</v>
          </cell>
          <cell r="D69">
            <v>25.83294645420667</v>
          </cell>
          <cell r="E69">
            <v>4.5914778497925575</v>
          </cell>
          <cell r="F69">
            <v>13.220924000934909</v>
          </cell>
          <cell r="G69">
            <v>4.0362052996990059</v>
          </cell>
          <cell r="H69">
            <v>11.137081911022344</v>
          </cell>
          <cell r="I69">
            <v>13.242232094687385</v>
          </cell>
          <cell r="J69">
            <v>4.714972939633653</v>
          </cell>
          <cell r="K69">
            <v>4.7523185577728784</v>
          </cell>
          <cell r="L69">
            <v>4.3740431780548006</v>
          </cell>
          <cell r="M69">
            <v>4.3697103432023239</v>
          </cell>
          <cell r="N69">
            <v>17.629843799583938</v>
          </cell>
          <cell r="O69">
            <v>3.737261943087907</v>
          </cell>
          <cell r="P69">
            <v>3.4682870083171098</v>
          </cell>
          <cell r="Q69">
            <v>3.5874940945517473</v>
          </cell>
          <cell r="R69">
            <v>6.3221452436338499</v>
          </cell>
          <cell r="S69">
            <v>3.1455534698116394</v>
          </cell>
          <cell r="T69">
            <v>2.0253020991243607</v>
          </cell>
          <cell r="U69">
            <v>5.1061430986391114</v>
          </cell>
          <cell r="V69">
            <v>5.9905971491678969</v>
          </cell>
        </row>
        <row r="70">
          <cell r="A70">
            <v>2023</v>
          </cell>
          <cell r="B70">
            <v>1.9399387212156745</v>
          </cell>
          <cell r="C70">
            <v>4.9112265112918303</v>
          </cell>
          <cell r="D70">
            <v>22.750568152629405</v>
          </cell>
          <cell r="E70">
            <v>7.3275305397733783</v>
          </cell>
          <cell r="F70">
            <v>12.237649505245951</v>
          </cell>
          <cell r="G70">
            <v>2.3880742754781656</v>
          </cell>
          <cell r="H70">
            <v>9.5901312296454044</v>
          </cell>
          <cell r="I70">
            <v>11.743916908931242</v>
          </cell>
          <cell r="J70">
            <v>4.2134935755069591</v>
          </cell>
          <cell r="K70">
            <v>4.3144503489311719</v>
          </cell>
          <cell r="L70">
            <v>3.4483493414846418</v>
          </cell>
          <cell r="M70">
            <v>3.0591928446523968</v>
          </cell>
          <cell r="N70">
            <v>4.3586658995414682</v>
          </cell>
          <cell r="O70">
            <v>4.2079993014721158</v>
          </cell>
          <cell r="P70">
            <v>4.9952818002371195</v>
          </cell>
          <cell r="Q70">
            <v>3.189748834269484</v>
          </cell>
          <cell r="R70">
            <v>6.1107300621329124</v>
          </cell>
          <cell r="S70">
            <v>3.1199518279437766</v>
          </cell>
          <cell r="T70">
            <v>1.006496937733067</v>
          </cell>
          <cell r="U70">
            <v>6.7579416796390985</v>
          </cell>
          <cell r="V70">
            <v>5.3127235315114492</v>
          </cell>
        </row>
        <row r="71">
          <cell r="B71">
            <v>4.6472450550408082</v>
          </cell>
          <cell r="C71">
            <v>3.689079464001348</v>
          </cell>
          <cell r="D71">
            <v>18.374696817502514</v>
          </cell>
          <cell r="E71">
            <v>3.6782708448758239</v>
          </cell>
          <cell r="F71">
            <v>12.762885905945096</v>
          </cell>
          <cell r="G71">
            <v>2.6372712892406187</v>
          </cell>
          <cell r="H71">
            <v>8.4287476731617481</v>
          </cell>
          <cell r="I71">
            <v>10.174281467204516</v>
          </cell>
          <cell r="J71">
            <v>4.5746758228757054</v>
          </cell>
          <cell r="K71">
            <v>4.6821643673508531</v>
          </cell>
          <cell r="L71">
            <v>4.1413931540832634</v>
          </cell>
          <cell r="M71">
            <v>3.7893721337300637</v>
          </cell>
          <cell r="N71">
            <v>14.455901549528086</v>
          </cell>
          <cell r="O71">
            <v>3.1318754453135398</v>
          </cell>
          <cell r="P71">
            <v>3.7331558839903143</v>
          </cell>
          <cell r="Q71">
            <v>3.0625458845937157</v>
          </cell>
          <cell r="R71">
            <v>7.1445321823528625</v>
          </cell>
          <cell r="S71">
            <v>3.1111992883490611</v>
          </cell>
          <cell r="T71">
            <v>5.033812115983058</v>
          </cell>
          <cell r="U71">
            <v>3.0304091456401165</v>
          </cell>
          <cell r="V71">
            <v>5.3944308698372225</v>
          </cell>
        </row>
        <row r="74">
          <cell r="A74">
            <v>2019</v>
          </cell>
          <cell r="B74">
            <v>25.423728813559325</v>
          </cell>
          <cell r="C74">
            <v>13.273676360924682</v>
          </cell>
          <cell r="D74">
            <v>20.381388253241798</v>
          </cell>
          <cell r="E74">
            <v>22.977614591969679</v>
          </cell>
          <cell r="F74">
            <v>46.861531227960192</v>
          </cell>
          <cell r="G74">
            <v>18.266195397026685</v>
          </cell>
          <cell r="H74">
            <v>23.056045472406769</v>
          </cell>
          <cell r="I74">
            <v>25.509217035624467</v>
          </cell>
          <cell r="J74">
            <v>67.576743400007246</v>
          </cell>
          <cell r="K74">
            <v>70.49779035106647</v>
          </cell>
          <cell r="L74">
            <v>83.970685474983469</v>
          </cell>
          <cell r="M74">
            <v>95.989165823096499</v>
          </cell>
          <cell r="N74">
            <v>18.137693191978542</v>
          </cell>
          <cell r="O74">
            <v>40.45659676134855</v>
          </cell>
          <cell r="P74">
            <v>26.953329837441007</v>
          </cell>
          <cell r="Q74">
            <v>67.075294281535136</v>
          </cell>
          <cell r="R74">
            <v>61.603138521489569</v>
          </cell>
          <cell r="S74">
            <v>33.578934653943719</v>
          </cell>
          <cell r="T74">
            <v>38.447782546494992</v>
          </cell>
          <cell r="U74">
            <v>38.096011696856465</v>
          </cell>
          <cell r="V74">
            <v>63.435424585155097</v>
          </cell>
        </row>
        <row r="75">
          <cell r="A75">
            <v>2020</v>
          </cell>
          <cell r="B75">
            <v>24.955587513746725</v>
          </cell>
          <cell r="C75">
            <v>16.068478750563148</v>
          </cell>
          <cell r="D75">
            <v>19.353671771373445</v>
          </cell>
          <cell r="E75">
            <v>18.876884720408405</v>
          </cell>
          <cell r="F75">
            <v>46.876206656884705</v>
          </cell>
          <cell r="G75">
            <v>17.950695423237505</v>
          </cell>
          <cell r="H75">
            <v>22.462870727760855</v>
          </cell>
          <cell r="I75">
            <v>24.786371603856264</v>
          </cell>
          <cell r="J75">
            <v>61.270230200639979</v>
          </cell>
          <cell r="K75">
            <v>63.886025172866745</v>
          </cell>
          <cell r="L75">
            <v>76.057840859832609</v>
          </cell>
          <cell r="M75">
            <v>87.094252684411899</v>
          </cell>
          <cell r="N75">
            <v>15.900131406044679</v>
          </cell>
          <cell r="O75">
            <v>32.550107279292483</v>
          </cell>
          <cell r="P75">
            <v>27.633364467863878</v>
          </cell>
          <cell r="Q75">
            <v>56.807998453725993</v>
          </cell>
          <cell r="R75">
            <v>56.028933979035124</v>
          </cell>
          <cell r="S75">
            <v>31.665585468699319</v>
          </cell>
          <cell r="T75">
            <v>34.310221586847746</v>
          </cell>
          <cell r="U75">
            <v>39.666831601517401</v>
          </cell>
          <cell r="V75">
            <v>57.637370953732194</v>
          </cell>
        </row>
        <row r="76">
          <cell r="A76">
            <v>2021</v>
          </cell>
          <cell r="B76">
            <v>21.598453651567358</v>
          </cell>
          <cell r="C76">
            <v>13.719725605487891</v>
          </cell>
          <cell r="D76">
            <v>17.696522223198851</v>
          </cell>
          <cell r="E76">
            <v>17.488076311605724</v>
          </cell>
          <cell r="F76">
            <v>37.623620467249538</v>
          </cell>
          <cell r="G76">
            <v>13.749836622663704</v>
          </cell>
          <cell r="H76">
            <v>18.951203278803376</v>
          </cell>
          <cell r="I76">
            <v>21.571648690292758</v>
          </cell>
          <cell r="J76">
            <v>56.369148477674322</v>
          </cell>
          <cell r="K76">
            <v>58.919596221261735</v>
          </cell>
          <cell r="L76">
            <v>73.76951171790077</v>
          </cell>
          <cell r="M76">
            <v>78.480728320186046</v>
          </cell>
          <cell r="N76">
            <v>12.81085154483798</v>
          </cell>
          <cell r="O76">
            <v>23.403932669463682</v>
          </cell>
          <cell r="P76">
            <v>26.466009340944474</v>
          </cell>
          <cell r="Q76">
            <v>50.604370454506928</v>
          </cell>
          <cell r="R76">
            <v>49.187005963111915</v>
          </cell>
          <cell r="S76">
            <v>31.235176062762271</v>
          </cell>
          <cell r="T76">
            <v>30.474233864064374</v>
          </cell>
          <cell r="U76">
            <v>37.490134175217051</v>
          </cell>
          <cell r="V76">
            <v>52.862237523707648</v>
          </cell>
        </row>
        <row r="77">
          <cell r="A77">
            <v>2022</v>
          </cell>
          <cell r="B77">
            <v>18.392097020319653</v>
          </cell>
          <cell r="C77">
            <v>23.918918918918916</v>
          </cell>
          <cell r="D77">
            <v>17.056586377780341</v>
          </cell>
          <cell r="E77">
            <v>13.521001884074032</v>
          </cell>
          <cell r="F77">
            <v>32.669764860928069</v>
          </cell>
          <cell r="G77">
            <v>12.321164910136957</v>
          </cell>
          <cell r="H77">
            <v>17.69255037047774</v>
          </cell>
          <cell r="I77">
            <v>20.397697406377006</v>
          </cell>
          <cell r="J77">
            <v>50.378763765994016</v>
          </cell>
          <cell r="K77">
            <v>52.618019451097396</v>
          </cell>
          <cell r="L77">
            <v>69.975276512687046</v>
          </cell>
          <cell r="M77">
            <v>66.3250550141465</v>
          </cell>
          <cell r="N77">
            <v>12.842677204247963</v>
          </cell>
          <cell r="O77">
            <v>18.239876143016112</v>
          </cell>
          <cell r="P77">
            <v>20.547711032855826</v>
          </cell>
          <cell r="Q77">
            <v>45.622405960979115</v>
          </cell>
          <cell r="R77">
            <v>44.166117336849048</v>
          </cell>
          <cell r="S77">
            <v>27.817132589239435</v>
          </cell>
          <cell r="T77">
            <v>22.43694726498526</v>
          </cell>
          <cell r="U77">
            <v>32.526532793769569</v>
          </cell>
          <cell r="V77">
            <v>47.399427191095981</v>
          </cell>
        </row>
        <row r="82">
          <cell r="A82">
            <v>2019</v>
          </cell>
          <cell r="B82">
            <v>5.2229811169144229</v>
          </cell>
          <cell r="C82">
            <v>6.3233965672990067</v>
          </cell>
          <cell r="D82">
            <v>13.1420435877779</v>
          </cell>
          <cell r="E82">
            <v>9.7707628711010894</v>
          </cell>
          <cell r="F82">
            <v>8.8757396449704142</v>
          </cell>
          <cell r="G82">
            <v>2.1342646488164529</v>
          </cell>
          <cell r="H82">
            <v>7.4545273829639198</v>
          </cell>
          <cell r="I82">
            <v>10.213836477987421</v>
          </cell>
          <cell r="J82">
            <v>3.7195477424069496</v>
          </cell>
          <cell r="K82">
            <v>3.866129654380567</v>
          </cell>
          <cell r="L82">
            <v>3.2184524607751106</v>
          </cell>
          <cell r="M82">
            <v>2.8270843954210503</v>
          </cell>
          <cell r="N82">
            <v>5.6338028169014089</v>
          </cell>
          <cell r="O82">
            <v>3.0750307503075032</v>
          </cell>
          <cell r="P82">
            <v>4.5001607200257148</v>
          </cell>
          <cell r="Q82">
            <v>3.6964021685559389</v>
          </cell>
          <cell r="R82">
            <v>4.8332362115654881</v>
          </cell>
          <cell r="S82">
            <v>2.1182360870402466</v>
          </cell>
          <cell r="T82">
            <v>7.8313253012048198</v>
          </cell>
          <cell r="U82">
            <v>6.3502673796791447</v>
          </cell>
          <cell r="V82">
            <v>4.6236164445448384</v>
          </cell>
        </row>
        <row r="83">
          <cell r="A83">
            <v>2020</v>
          </cell>
          <cell r="B83">
            <v>5.368098159509203</v>
          </cell>
          <cell r="C83">
            <v>8.4219858156028362</v>
          </cell>
          <cell r="D83">
            <v>12.331487093740204</v>
          </cell>
          <cell r="E83">
            <v>10.262257696693274</v>
          </cell>
          <cell r="F83">
            <v>7.7128448531593001</v>
          </cell>
          <cell r="G83">
            <v>1.5865146256817055</v>
          </cell>
          <cell r="H83">
            <v>7.2083879423328971</v>
          </cell>
          <cell r="I83">
            <v>9.9828725226327375</v>
          </cell>
          <cell r="J83">
            <v>3.4543714827849046</v>
          </cell>
          <cell r="K83">
            <v>3.6207246747971071</v>
          </cell>
          <cell r="L83">
            <v>2.8885290384699549</v>
          </cell>
          <cell r="M83">
            <v>2.7167656674494638</v>
          </cell>
          <cell r="N83">
            <v>5.7088487155090393</v>
          </cell>
          <cell r="O83">
            <v>3.5203975978463453</v>
          </cell>
          <cell r="P83">
            <v>4.7159924544120724</v>
          </cell>
          <cell r="Q83">
            <v>3.4697006374566288</v>
          </cell>
          <cell r="R83">
            <v>4.3106284962158607</v>
          </cell>
          <cell r="S83">
            <v>2.0040080160320639</v>
          </cell>
          <cell r="T83">
            <v>3.3921302578018997</v>
          </cell>
          <cell r="U83">
            <v>7.455099966113182</v>
          </cell>
          <cell r="V83">
            <v>4.3754391090520812</v>
          </cell>
        </row>
        <row r="84">
          <cell r="A84">
            <v>2021</v>
          </cell>
          <cell r="B84">
            <v>5.6646525679758302</v>
          </cell>
          <cell r="C84">
            <v>8.8183421516754841</v>
          </cell>
          <cell r="D84">
            <v>11.132672862833214</v>
          </cell>
          <cell r="E84">
            <v>9.2658588738417684</v>
          </cell>
          <cell r="F84">
            <v>7.0609002647837604</v>
          </cell>
          <cell r="G84">
            <v>1.2004801920768307</v>
          </cell>
          <cell r="H84">
            <v>6.6649411155687854</v>
          </cell>
          <cell r="I84">
            <v>9.276970160673299</v>
          </cell>
          <cell r="J84">
            <v>3.1287376533675513</v>
          </cell>
          <cell r="K84">
            <v>3.2945386355620929</v>
          </cell>
          <cell r="L84">
            <v>3.10010764262648</v>
          </cell>
          <cell r="M84">
            <v>1.9695613249776185</v>
          </cell>
          <cell r="N84">
            <v>3.8314176245210727</v>
          </cell>
          <cell r="O84">
            <v>3.1384856806590817</v>
          </cell>
          <cell r="P84">
            <v>4.408817635270541</v>
          </cell>
          <cell r="Q84">
            <v>2.282206657747698</v>
          </cell>
          <cell r="R84">
            <v>4.2070781681546663</v>
          </cell>
          <cell r="S84">
            <v>2.9075402209730568</v>
          </cell>
          <cell r="T84">
            <v>4.834254143646409</v>
          </cell>
          <cell r="U84">
            <v>5.5374592833876219</v>
          </cell>
          <cell r="V84">
            <v>3.9888285619151818</v>
          </cell>
        </row>
        <row r="85">
          <cell r="A85">
            <v>2022</v>
          </cell>
          <cell r="B85">
            <v>4.5385779122541603</v>
          </cell>
          <cell r="C85">
            <v>4.5643153526970961</v>
          </cell>
          <cell r="D85">
            <v>10.849349039057655</v>
          </cell>
          <cell r="E85">
            <v>3.423485107839781</v>
          </cell>
          <cell r="F85">
            <v>8.1775700934579429</v>
          </cell>
          <cell r="G85">
            <v>1.5234613040828764</v>
          </cell>
          <cell r="H85">
            <v>5.8532483911651525</v>
          </cell>
          <cell r="I85">
            <v>7.8758836646581587</v>
          </cell>
          <cell r="J85">
            <v>2.6616180419680129</v>
          </cell>
          <cell r="K85">
            <v>2.7578978117240727</v>
          </cell>
          <cell r="L85">
            <v>2.1656501370105188</v>
          </cell>
          <cell r="M85">
            <v>2.5283347863993026</v>
          </cell>
          <cell r="N85">
            <v>5.8394160583941606</v>
          </cell>
          <cell r="O85">
            <v>1.3695949911954608</v>
          </cell>
          <cell r="P85">
            <v>2.2000000000000002</v>
          </cell>
          <cell r="Q85">
            <v>2.2995797319800175</v>
          </cell>
          <cell r="R85">
            <v>3.6557208825038483</v>
          </cell>
          <cell r="S85">
            <v>2.5405511041625957</v>
          </cell>
          <cell r="T85">
            <v>1.3726835964310227</v>
          </cell>
          <cell r="U85">
            <v>4.5565006075334136</v>
          </cell>
          <cell r="V85">
            <v>3.4076407179125145</v>
          </cell>
        </row>
      </sheetData>
      <sheetData sheetId="76">
        <row r="4">
          <cell r="A4">
            <v>2019</v>
          </cell>
          <cell r="B4">
            <v>99892</v>
          </cell>
          <cell r="C4">
            <v>61865</v>
          </cell>
          <cell r="D4">
            <v>164663</v>
          </cell>
          <cell r="E4">
            <v>73598</v>
          </cell>
          <cell r="F4">
            <v>80819</v>
          </cell>
          <cell r="G4">
            <v>190201</v>
          </cell>
          <cell r="H4">
            <v>671038</v>
          </cell>
          <cell r="I4">
            <v>480837</v>
          </cell>
          <cell r="J4">
            <v>3078360</v>
          </cell>
          <cell r="K4">
            <v>2888159</v>
          </cell>
          <cell r="L4">
            <v>484758</v>
          </cell>
          <cell r="M4">
            <v>630341</v>
          </cell>
          <cell r="N4">
            <v>27173</v>
          </cell>
          <cell r="O4">
            <v>104774</v>
          </cell>
          <cell r="P4">
            <v>281368</v>
          </cell>
          <cell r="Q4">
            <v>295258</v>
          </cell>
          <cell r="R4">
            <v>735924</v>
          </cell>
          <cell r="S4">
            <v>163469</v>
          </cell>
          <cell r="T4">
            <v>39298</v>
          </cell>
          <cell r="U4">
            <v>125796</v>
          </cell>
          <cell r="V4">
            <v>3559197</v>
          </cell>
          <cell r="X4">
            <v>100</v>
          </cell>
          <cell r="Y4">
            <v>100</v>
          </cell>
          <cell r="Z4">
            <v>100</v>
          </cell>
          <cell r="AA4">
            <v>100</v>
          </cell>
          <cell r="AB4">
            <v>100</v>
          </cell>
          <cell r="AC4">
            <v>100</v>
          </cell>
          <cell r="AD4">
            <v>100</v>
          </cell>
          <cell r="AE4">
            <v>100</v>
          </cell>
          <cell r="AF4">
            <v>100</v>
          </cell>
          <cell r="AG4">
            <v>100</v>
          </cell>
          <cell r="AH4">
            <v>100</v>
          </cell>
          <cell r="AI4">
            <v>100</v>
          </cell>
          <cell r="AJ4">
            <v>100</v>
          </cell>
          <cell r="AK4">
            <v>100</v>
          </cell>
          <cell r="AL4">
            <v>100</v>
          </cell>
          <cell r="AM4">
            <v>100</v>
          </cell>
          <cell r="AN4">
            <v>100</v>
          </cell>
          <cell r="AO4">
            <v>100</v>
          </cell>
          <cell r="AP4">
            <v>100</v>
          </cell>
          <cell r="AQ4">
            <v>100</v>
          </cell>
          <cell r="AR4">
            <v>100</v>
          </cell>
        </row>
        <row r="5">
          <cell r="A5">
            <v>2020</v>
          </cell>
          <cell r="B5">
            <v>95312</v>
          </cell>
          <cell r="C5">
            <v>58901</v>
          </cell>
          <cell r="D5">
            <v>155569</v>
          </cell>
          <cell r="E5">
            <v>69602</v>
          </cell>
          <cell r="F5">
            <v>76311</v>
          </cell>
          <cell r="G5">
            <v>177394</v>
          </cell>
          <cell r="H5">
            <v>633089</v>
          </cell>
          <cell r="I5">
            <v>455695</v>
          </cell>
          <cell r="J5">
            <v>2918888</v>
          </cell>
          <cell r="K5">
            <v>2741494</v>
          </cell>
          <cell r="L5">
            <v>457748</v>
          </cell>
          <cell r="M5">
            <v>599076</v>
          </cell>
          <cell r="N5">
            <v>26348</v>
          </cell>
          <cell r="O5">
            <v>98521</v>
          </cell>
          <cell r="P5">
            <v>265671</v>
          </cell>
          <cell r="Q5">
            <v>281428</v>
          </cell>
          <cell r="R5">
            <v>701797</v>
          </cell>
          <cell r="S5">
            <v>154330</v>
          </cell>
          <cell r="T5">
            <v>37022</v>
          </cell>
          <cell r="U5">
            <v>119553</v>
          </cell>
          <cell r="V5">
            <v>3374583</v>
          </cell>
          <cell r="X5">
            <v>95.415048252112271</v>
          </cell>
          <cell r="Y5">
            <v>95.208922654166329</v>
          </cell>
          <cell r="Z5">
            <v>94.477204958005132</v>
          </cell>
          <cell r="AA5">
            <v>94.570504633278077</v>
          </cell>
          <cell r="AB5">
            <v>94.422103713235757</v>
          </cell>
          <cell r="AC5">
            <v>93.26659691589424</v>
          </cell>
          <cell r="AD5">
            <v>94.344731594932028</v>
          </cell>
          <cell r="AE5">
            <v>94.771201051499773</v>
          </cell>
          <cell r="AF5">
            <v>94.819579256487216</v>
          </cell>
          <cell r="AG5">
            <v>94.921851601660435</v>
          </cell>
          <cell r="AH5">
            <v>94.428147653055746</v>
          </cell>
          <cell r="AI5">
            <v>95.039986293133396</v>
          </cell>
          <cell r="AJ5">
            <v>96.963897986972356</v>
          </cell>
          <cell r="AK5">
            <v>94.031916315116348</v>
          </cell>
          <cell r="AL5">
            <v>94.421185067242902</v>
          </cell>
          <cell r="AM5">
            <v>95.315960956180703</v>
          </cell>
          <cell r="AN5">
            <v>95.362700496246902</v>
          </cell>
          <cell r="AO5">
            <v>94.409337550238888</v>
          </cell>
          <cell r="AP5">
            <v>94.208356659371987</v>
          </cell>
          <cell r="AQ5">
            <v>95.037203090718307</v>
          </cell>
          <cell r="AR5">
            <v>94.813043503913946</v>
          </cell>
        </row>
        <row r="6">
          <cell r="A6">
            <v>2021</v>
          </cell>
          <cell r="B6">
            <v>95230</v>
          </cell>
          <cell r="C6">
            <v>58560</v>
          </cell>
          <cell r="D6">
            <v>153988</v>
          </cell>
          <cell r="E6">
            <v>68895</v>
          </cell>
          <cell r="F6">
            <v>75380</v>
          </cell>
          <cell r="G6">
            <v>179367</v>
          </cell>
          <cell r="H6">
            <v>631420</v>
          </cell>
          <cell r="I6">
            <v>452053</v>
          </cell>
          <cell r="J6">
            <v>2938651</v>
          </cell>
          <cell r="K6">
            <v>2759284</v>
          </cell>
          <cell r="L6">
            <v>457266</v>
          </cell>
          <cell r="M6">
            <v>609278</v>
          </cell>
          <cell r="N6">
            <v>26080</v>
          </cell>
          <cell r="O6">
            <v>98691</v>
          </cell>
          <cell r="P6">
            <v>266652</v>
          </cell>
          <cell r="Q6">
            <v>283439</v>
          </cell>
          <cell r="R6">
            <v>704843</v>
          </cell>
          <cell r="S6">
            <v>155499</v>
          </cell>
          <cell r="T6">
            <v>36972</v>
          </cell>
          <cell r="U6">
            <v>120564</v>
          </cell>
          <cell r="V6">
            <v>3390704</v>
          </cell>
          <cell r="X6">
            <v>95.332959596364077</v>
          </cell>
          <cell r="Y6">
            <v>94.657722460195586</v>
          </cell>
          <cell r="Z6">
            <v>93.517062120816448</v>
          </cell>
          <cell r="AA6">
            <v>93.609880703279984</v>
          </cell>
          <cell r="AB6">
            <v>93.270146871404009</v>
          </cell>
          <cell r="AC6">
            <v>94.303920589271357</v>
          </cell>
          <cell r="AD6">
            <v>94.096012446389039</v>
          </cell>
          <cell r="AE6">
            <v>94.013771818724436</v>
          </cell>
          <cell r="AF6">
            <v>95.461576943567351</v>
          </cell>
          <cell r="AG6">
            <v>95.537814919469469</v>
          </cell>
          <cell r="AH6">
            <v>94.328716596734864</v>
          </cell>
          <cell r="AI6">
            <v>96.658475333192669</v>
          </cell>
          <cell r="AJ6">
            <v>95.977624848194893</v>
          </cell>
          <cell r="AK6">
            <v>94.194170309427918</v>
          </cell>
          <cell r="AL6">
            <v>94.769838787637539</v>
          </cell>
          <cell r="AM6">
            <v>95.997060198199534</v>
          </cell>
          <cell r="AN6">
            <v>95.776601931721203</v>
          </cell>
          <cell r="AO6">
            <v>95.124457848277046</v>
          </cell>
          <cell r="AP6">
            <v>94.08112372130897</v>
          </cell>
          <cell r="AQ6">
            <v>95.840885242774007</v>
          </cell>
          <cell r="AR6">
            <v>95.265982748355881</v>
          </cell>
        </row>
        <row r="7">
          <cell r="A7">
            <v>2022</v>
          </cell>
          <cell r="B7">
            <v>95925</v>
          </cell>
          <cell r="C7">
            <v>58814</v>
          </cell>
          <cell r="D7">
            <v>155211</v>
          </cell>
          <cell r="E7">
            <v>69112</v>
          </cell>
          <cell r="F7">
            <v>75057</v>
          </cell>
          <cell r="G7">
            <v>184021</v>
          </cell>
          <cell r="H7">
            <v>638140</v>
          </cell>
          <cell r="I7">
            <v>454119</v>
          </cell>
          <cell r="J7">
            <v>2981359</v>
          </cell>
          <cell r="K7">
            <v>2797338</v>
          </cell>
          <cell r="L7">
            <v>460491</v>
          </cell>
          <cell r="M7">
            <v>619641</v>
          </cell>
          <cell r="N7">
            <v>26078</v>
          </cell>
          <cell r="O7">
            <v>99541</v>
          </cell>
          <cell r="P7">
            <v>271325</v>
          </cell>
          <cell r="Q7">
            <v>288303</v>
          </cell>
          <cell r="R7">
            <v>715024</v>
          </cell>
          <cell r="S7">
            <v>157984</v>
          </cell>
          <cell r="T7">
            <v>37409</v>
          </cell>
          <cell r="U7">
            <v>121542</v>
          </cell>
          <cell r="V7">
            <v>3435478</v>
          </cell>
          <cell r="X7">
            <v>96.028711007888518</v>
          </cell>
          <cell r="Y7">
            <v>95.068293865675258</v>
          </cell>
          <cell r="Z7">
            <v>94.259791209925723</v>
          </cell>
          <cell r="AA7">
            <v>93.90472567189326</v>
          </cell>
          <cell r="AB7">
            <v>92.870488375258304</v>
          </cell>
          <cell r="AC7">
            <v>96.750805726573461</v>
          </cell>
          <cell r="AD7">
            <v>95.097446046274584</v>
          </cell>
          <cell r="AE7">
            <v>94.443439252802932</v>
          </cell>
          <cell r="AF7">
            <v>96.848939045465769</v>
          </cell>
          <cell r="AG7">
            <v>96.855401658980682</v>
          </cell>
          <cell r="AH7">
            <v>94.993997004690996</v>
          </cell>
          <cell r="AI7">
            <v>98.302506103839036</v>
          </cell>
          <cell r="AJ7">
            <v>95.970264600890587</v>
          </cell>
          <cell r="AK7">
            <v>95.005440280985738</v>
          </cell>
          <cell r="AL7">
            <v>96.430653094879304</v>
          </cell>
          <cell r="AM7">
            <v>97.64443300435552</v>
          </cell>
          <cell r="AN7">
            <v>97.160032829476961</v>
          </cell>
          <cell r="AO7">
            <v>96.644623751292286</v>
          </cell>
          <cell r="AP7">
            <v>95.193139599979645</v>
          </cell>
          <cell r="AQ7">
            <v>96.618334446246308</v>
          </cell>
          <cell r="AR7">
            <v>96.523963129885757</v>
          </cell>
        </row>
        <row r="8">
          <cell r="A8">
            <v>2023</v>
          </cell>
          <cell r="B8">
            <v>96579</v>
          </cell>
          <cell r="C8">
            <v>58744</v>
          </cell>
          <cell r="D8">
            <v>154877</v>
          </cell>
          <cell r="E8">
            <v>68713</v>
          </cell>
          <cell r="F8">
            <v>74879</v>
          </cell>
          <cell r="G8">
            <v>186390</v>
          </cell>
          <cell r="H8">
            <v>640182</v>
          </cell>
          <cell r="I8">
            <v>453792</v>
          </cell>
          <cell r="J8">
            <v>3016126</v>
          </cell>
          <cell r="K8">
            <v>2829736</v>
          </cell>
          <cell r="L8">
            <v>465415</v>
          </cell>
          <cell r="M8">
            <v>629757</v>
          </cell>
          <cell r="N8">
            <v>26023</v>
          </cell>
          <cell r="O8">
            <v>101624</v>
          </cell>
          <cell r="P8">
            <v>273008</v>
          </cell>
          <cell r="Q8">
            <v>291478</v>
          </cell>
          <cell r="R8">
            <v>723538</v>
          </cell>
          <cell r="S8">
            <v>159251</v>
          </cell>
          <cell r="T8">
            <v>37356</v>
          </cell>
          <cell r="U8">
            <v>122286</v>
          </cell>
          <cell r="V8">
            <v>3469918</v>
          </cell>
          <cell r="X8">
            <v>96.683418091538869</v>
          </cell>
          <cell r="Y8">
            <v>94.955144265739918</v>
          </cell>
          <cell r="Z8">
            <v>94.056952685181244</v>
          </cell>
          <cell r="AA8">
            <v>93.362591374765614</v>
          </cell>
          <cell r="AB8">
            <v>92.650243135896261</v>
          </cell>
          <cell r="AC8">
            <v>97.996330198053641</v>
          </cell>
          <cell r="AD8">
            <v>95.401750720525513</v>
          </cell>
          <cell r="AE8">
            <v>94.375432838987024</v>
          </cell>
          <cell r="AF8">
            <v>97.978339115632991</v>
          </cell>
          <cell r="AG8">
            <v>97.977154304870339</v>
          </cell>
          <cell r="AH8">
            <v>96.00976157175333</v>
          </cell>
          <cell r="AI8">
            <v>99.907351735013279</v>
          </cell>
          <cell r="AJ8">
            <v>95.767857800022085</v>
          </cell>
          <cell r="AK8">
            <v>96.993528928932747</v>
          </cell>
          <cell r="AL8">
            <v>97.028802138125158</v>
          </cell>
          <cell r="AM8">
            <v>98.71976373205807</v>
          </cell>
          <cell r="AN8">
            <v>98.31694577157424</v>
          </cell>
          <cell r="AO8">
            <v>97.419694253956408</v>
          </cell>
          <cell r="AP8">
            <v>95.058272685632858</v>
          </cell>
          <cell r="AQ8">
            <v>97.209768196127072</v>
          </cell>
          <cell r="AR8">
            <v>97.491597121485555</v>
          </cell>
        </row>
        <row r="10">
          <cell r="A10" t="str">
            <v>darunter: Verarbeitendes Gewerbe</v>
          </cell>
        </row>
        <row r="11">
          <cell r="A11">
            <v>2019</v>
          </cell>
          <cell r="B11">
            <v>5465</v>
          </cell>
          <cell r="C11">
            <v>3320</v>
          </cell>
          <cell r="D11">
            <v>12636</v>
          </cell>
          <cell r="E11">
            <v>5089</v>
          </cell>
          <cell r="F11">
            <v>7245</v>
          </cell>
          <cell r="G11">
            <v>5318</v>
          </cell>
          <cell r="H11">
            <v>39073</v>
          </cell>
          <cell r="I11">
            <v>33755</v>
          </cell>
          <cell r="J11">
            <v>194968</v>
          </cell>
          <cell r="K11">
            <v>189650</v>
          </cell>
          <cell r="L11">
            <v>40581</v>
          </cell>
          <cell r="M11">
            <v>42647</v>
          </cell>
          <cell r="N11">
            <v>1417</v>
          </cell>
          <cell r="O11">
            <v>3046</v>
          </cell>
          <cell r="P11">
            <v>15828</v>
          </cell>
          <cell r="Q11">
            <v>17240</v>
          </cell>
          <cell r="R11">
            <v>47247</v>
          </cell>
          <cell r="S11">
            <v>12247</v>
          </cell>
          <cell r="T11">
            <v>2627</v>
          </cell>
          <cell r="U11">
            <v>6770</v>
          </cell>
          <cell r="V11">
            <v>228723</v>
          </cell>
          <cell r="X11">
            <v>100</v>
          </cell>
          <cell r="Y11">
            <v>100</v>
          </cell>
          <cell r="Z11">
            <v>100</v>
          </cell>
          <cell r="AA11">
            <v>100</v>
          </cell>
          <cell r="AB11">
            <v>100</v>
          </cell>
          <cell r="AC11">
            <v>100</v>
          </cell>
          <cell r="AD11">
            <v>100</v>
          </cell>
          <cell r="AE11">
            <v>100</v>
          </cell>
          <cell r="AF11">
            <v>100</v>
          </cell>
          <cell r="AG11">
            <v>100</v>
          </cell>
          <cell r="AH11">
            <v>100</v>
          </cell>
          <cell r="AI11">
            <v>100</v>
          </cell>
          <cell r="AJ11">
            <v>100</v>
          </cell>
          <cell r="AK11">
            <v>100</v>
          </cell>
          <cell r="AL11">
            <v>100</v>
          </cell>
          <cell r="AM11">
            <v>100</v>
          </cell>
          <cell r="AN11">
            <v>100</v>
          </cell>
          <cell r="AO11">
            <v>100</v>
          </cell>
          <cell r="AP11">
            <v>100</v>
          </cell>
          <cell r="AQ11">
            <v>100</v>
          </cell>
          <cell r="AR11">
            <v>100</v>
          </cell>
        </row>
        <row r="12">
          <cell r="A12">
            <v>2020</v>
          </cell>
          <cell r="B12">
            <v>5292</v>
          </cell>
          <cell r="C12">
            <v>3217</v>
          </cell>
          <cell r="D12">
            <v>12205</v>
          </cell>
          <cell r="E12">
            <v>4924</v>
          </cell>
          <cell r="F12">
            <v>7011</v>
          </cell>
          <cell r="G12">
            <v>5046</v>
          </cell>
          <cell r="H12">
            <v>37695</v>
          </cell>
          <cell r="I12">
            <v>32649</v>
          </cell>
          <cell r="J12">
            <v>186800</v>
          </cell>
          <cell r="K12">
            <v>181754</v>
          </cell>
          <cell r="L12">
            <v>38827</v>
          </cell>
          <cell r="M12">
            <v>40988</v>
          </cell>
          <cell r="N12">
            <v>1330</v>
          </cell>
          <cell r="O12">
            <v>2889</v>
          </cell>
          <cell r="P12">
            <v>15020</v>
          </cell>
          <cell r="Q12">
            <v>16641</v>
          </cell>
          <cell r="R12">
            <v>45402</v>
          </cell>
          <cell r="S12">
            <v>11652</v>
          </cell>
          <cell r="T12">
            <v>2443</v>
          </cell>
          <cell r="U12">
            <v>6562</v>
          </cell>
          <cell r="V12">
            <v>219449</v>
          </cell>
          <cell r="X12">
            <v>96.834400731930472</v>
          </cell>
          <cell r="Y12">
            <v>96.897590361445779</v>
          </cell>
          <cell r="Z12">
            <v>96.589110477999355</v>
          </cell>
          <cell r="AA12">
            <v>96.757712713696208</v>
          </cell>
          <cell r="AB12">
            <v>96.770186335403736</v>
          </cell>
          <cell r="AC12">
            <v>94.885295223768324</v>
          </cell>
          <cell r="AD12">
            <v>96.473267985565485</v>
          </cell>
          <cell r="AE12">
            <v>96.723448378018077</v>
          </cell>
          <cell r="AF12">
            <v>95.81059455910713</v>
          </cell>
          <cell r="AG12">
            <v>95.836540996572637</v>
          </cell>
          <cell r="AH12">
            <v>95.677780241985161</v>
          </cell>
          <cell r="AI12">
            <v>96.109925668862999</v>
          </cell>
          <cell r="AJ12">
            <v>93.860268172194779</v>
          </cell>
          <cell r="AK12">
            <v>94.845699277741303</v>
          </cell>
          <cell r="AL12">
            <v>94.895122567601717</v>
          </cell>
          <cell r="AM12">
            <v>96.525522041763338</v>
          </cell>
          <cell r="AN12">
            <v>96.094990158105276</v>
          </cell>
          <cell r="AO12">
            <v>95.141667347105425</v>
          </cell>
          <cell r="AP12">
            <v>92.995812714122579</v>
          </cell>
          <cell r="AQ12">
            <v>96.927621861152147</v>
          </cell>
          <cell r="AR12">
            <v>95.945313763810375</v>
          </cell>
        </row>
        <row r="13">
          <cell r="A13">
            <v>2021</v>
          </cell>
          <cell r="B13">
            <v>5210</v>
          </cell>
          <cell r="C13">
            <v>3209</v>
          </cell>
          <cell r="D13">
            <v>11992</v>
          </cell>
          <cell r="E13">
            <v>4801</v>
          </cell>
          <cell r="F13">
            <v>6903</v>
          </cell>
          <cell r="G13">
            <v>5010</v>
          </cell>
          <cell r="H13">
            <v>37125</v>
          </cell>
          <cell r="I13">
            <v>32115</v>
          </cell>
          <cell r="J13">
            <v>184961</v>
          </cell>
          <cell r="K13">
            <v>179951</v>
          </cell>
          <cell r="L13">
            <v>38302</v>
          </cell>
          <cell r="M13">
            <v>40941</v>
          </cell>
          <cell r="N13">
            <v>1287</v>
          </cell>
          <cell r="O13">
            <v>2911</v>
          </cell>
          <cell r="P13">
            <v>14869</v>
          </cell>
          <cell r="Q13">
            <v>16457</v>
          </cell>
          <cell r="R13">
            <v>44749</v>
          </cell>
          <cell r="S13">
            <v>11464</v>
          </cell>
          <cell r="T13">
            <v>2399</v>
          </cell>
          <cell r="U13">
            <v>6572</v>
          </cell>
          <cell r="V13">
            <v>217076</v>
          </cell>
          <cell r="X13">
            <v>95.333943275388833</v>
          </cell>
          <cell r="Y13">
            <v>96.656626506024097</v>
          </cell>
          <cell r="Z13">
            <v>94.90345045900601</v>
          </cell>
          <cell r="AA13">
            <v>94.34073491845156</v>
          </cell>
          <cell r="AB13">
            <v>95.279503105590052</v>
          </cell>
          <cell r="AC13">
            <v>94.208349003384726</v>
          </cell>
          <cell r="AD13">
            <v>95.014460113121586</v>
          </cell>
          <cell r="AE13">
            <v>95.141460524366764</v>
          </cell>
          <cell r="AF13">
            <v>94.867362849288085</v>
          </cell>
          <cell r="AG13">
            <v>94.885842341154756</v>
          </cell>
          <cell r="AH13">
            <v>94.384071363445941</v>
          </cell>
          <cell r="AI13">
            <v>95.99971862030155</v>
          </cell>
          <cell r="AJ13">
            <v>90.825688073394488</v>
          </cell>
          <cell r="AK13">
            <v>95.567957977675647</v>
          </cell>
          <cell r="AL13">
            <v>93.941117007834222</v>
          </cell>
          <cell r="AM13">
            <v>95.458236658932719</v>
          </cell>
          <cell r="AN13">
            <v>94.712891823819504</v>
          </cell>
          <cell r="AO13">
            <v>93.606597534089985</v>
          </cell>
          <cell r="AP13">
            <v>91.320898363151883</v>
          </cell>
          <cell r="AQ13">
            <v>97.07533234859676</v>
          </cell>
          <cell r="AR13">
            <v>94.90781425567171</v>
          </cell>
        </row>
        <row r="14">
          <cell r="A14">
            <v>2022</v>
          </cell>
          <cell r="B14">
            <v>5157</v>
          </cell>
          <cell r="C14">
            <v>3195</v>
          </cell>
          <cell r="D14">
            <v>11950</v>
          </cell>
          <cell r="E14">
            <v>4761</v>
          </cell>
          <cell r="F14">
            <v>6779</v>
          </cell>
          <cell r="G14">
            <v>5007</v>
          </cell>
          <cell r="H14">
            <v>36849</v>
          </cell>
          <cell r="I14">
            <v>31842</v>
          </cell>
          <cell r="J14">
            <v>183638</v>
          </cell>
          <cell r="K14">
            <v>178631</v>
          </cell>
          <cell r="L14">
            <v>37812</v>
          </cell>
          <cell r="M14">
            <v>40969</v>
          </cell>
          <cell r="N14">
            <v>1272</v>
          </cell>
          <cell r="O14">
            <v>2872</v>
          </cell>
          <cell r="P14">
            <v>14775</v>
          </cell>
          <cell r="Q14">
            <v>16376</v>
          </cell>
          <cell r="R14">
            <v>44289</v>
          </cell>
          <cell r="S14">
            <v>11379</v>
          </cell>
          <cell r="T14">
            <v>2365</v>
          </cell>
          <cell r="U14">
            <v>6522</v>
          </cell>
          <cell r="V14">
            <v>215480</v>
          </cell>
          <cell r="X14">
            <v>94.364135407136317</v>
          </cell>
          <cell r="Y14">
            <v>96.234939759036138</v>
          </cell>
          <cell r="Z14">
            <v>94.57106679328902</v>
          </cell>
          <cell r="AA14">
            <v>93.554725879347615</v>
          </cell>
          <cell r="AB14">
            <v>93.567977915804008</v>
          </cell>
          <cell r="AC14">
            <v>94.151936818352766</v>
          </cell>
          <cell r="AD14">
            <v>94.308089985411925</v>
          </cell>
          <cell r="AE14">
            <v>94.332691453118059</v>
          </cell>
          <cell r="AF14">
            <v>94.188789955274714</v>
          </cell>
          <cell r="AG14">
            <v>94.189823358818884</v>
          </cell>
          <cell r="AH14">
            <v>93.176609743476007</v>
          </cell>
          <cell r="AI14">
            <v>96.065373883274319</v>
          </cell>
          <cell r="AJ14">
            <v>89.767113620324636</v>
          </cell>
          <cell r="AK14">
            <v>94.28759028233749</v>
          </cell>
          <cell r="AL14">
            <v>93.347232752084906</v>
          </cell>
          <cell r="AM14">
            <v>94.988399071925755</v>
          </cell>
          <cell r="AN14">
            <v>93.739285033970404</v>
          </cell>
          <cell r="AO14">
            <v>92.912550012247891</v>
          </cell>
          <cell r="AP14">
            <v>90.026646364674534</v>
          </cell>
          <cell r="AQ14">
            <v>96.336779911373711</v>
          </cell>
          <cell r="AR14">
            <v>94.210026975861624</v>
          </cell>
        </row>
        <row r="15">
          <cell r="A15">
            <v>2023</v>
          </cell>
          <cell r="B15">
            <v>5077</v>
          </cell>
          <cell r="C15">
            <v>3156</v>
          </cell>
          <cell r="D15">
            <v>11686</v>
          </cell>
          <cell r="E15">
            <v>4644</v>
          </cell>
          <cell r="F15">
            <v>6638</v>
          </cell>
          <cell r="G15">
            <v>4903</v>
          </cell>
          <cell r="H15">
            <v>36104</v>
          </cell>
          <cell r="I15">
            <v>31201</v>
          </cell>
          <cell r="J15">
            <v>181010</v>
          </cell>
          <cell r="K15">
            <v>176107</v>
          </cell>
          <cell r="L15">
            <v>37411</v>
          </cell>
          <cell r="M15">
            <v>40548</v>
          </cell>
          <cell r="N15">
            <v>1244</v>
          </cell>
          <cell r="O15">
            <v>2874</v>
          </cell>
          <cell r="P15">
            <v>14527</v>
          </cell>
          <cell r="Q15">
            <v>16145</v>
          </cell>
          <cell r="R15">
            <v>43431</v>
          </cell>
          <cell r="S15">
            <v>11183</v>
          </cell>
          <cell r="T15">
            <v>2267</v>
          </cell>
          <cell r="U15">
            <v>6477</v>
          </cell>
          <cell r="V15">
            <v>212211</v>
          </cell>
          <cell r="X15">
            <v>92.900274473924981</v>
          </cell>
          <cell r="Y15">
            <v>95.060240963855421</v>
          </cell>
          <cell r="Z15">
            <v>92.481798037353585</v>
          </cell>
          <cell r="AA15">
            <v>91.25564943996855</v>
          </cell>
          <cell r="AB15">
            <v>91.621808143547284</v>
          </cell>
          <cell r="AC15">
            <v>92.196314403911245</v>
          </cell>
          <cell r="AD15">
            <v>92.401402503007191</v>
          </cell>
          <cell r="AE15">
            <v>92.433713523922378</v>
          </cell>
          <cell r="AF15">
            <v>92.840876451520245</v>
          </cell>
          <cell r="AG15">
            <v>92.85895069865542</v>
          </cell>
          <cell r="AH15">
            <v>92.188462581010825</v>
          </cell>
          <cell r="AI15">
            <v>95.078200107862216</v>
          </cell>
          <cell r="AJ15">
            <v>87.791107974594212</v>
          </cell>
          <cell r="AK15">
            <v>94.353250164149699</v>
          </cell>
          <cell r="AL15">
            <v>91.780389183725049</v>
          </cell>
          <cell r="AM15">
            <v>93.648491879350345</v>
          </cell>
          <cell r="AN15">
            <v>91.923296717251887</v>
          </cell>
          <cell r="AO15">
            <v>91.312158079529681</v>
          </cell>
          <cell r="AP15">
            <v>86.296155310239826</v>
          </cell>
          <cell r="AQ15">
            <v>95.672082717872968</v>
          </cell>
          <cell r="AR15">
            <v>92.780787240461166</v>
          </cell>
        </row>
        <row r="47">
          <cell r="A47">
            <v>2019</v>
          </cell>
        </row>
        <row r="48">
          <cell r="A48">
            <v>2020</v>
          </cell>
        </row>
        <row r="49">
          <cell r="A49">
            <v>2021</v>
          </cell>
        </row>
        <row r="50">
          <cell r="A50">
            <v>2022</v>
          </cell>
        </row>
        <row r="51">
          <cell r="A51">
            <v>2023</v>
          </cell>
        </row>
        <row r="54">
          <cell r="B54">
            <v>68.792765844827301</v>
          </cell>
          <cell r="C54">
            <v>66.529127195504046</v>
          </cell>
          <cell r="D54">
            <v>72.092017938397035</v>
          </cell>
          <cell r="E54">
            <v>58.966892291097018</v>
          </cell>
          <cell r="F54">
            <v>66.43586194003737</v>
          </cell>
          <cell r="G54">
            <v>83.118662524188224</v>
          </cell>
          <cell r="H54">
            <v>71.24332761956525</v>
          </cell>
          <cell r="I54">
            <v>67.432398723033756</v>
          </cell>
          <cell r="J54">
            <v>72.312985297043113</v>
          </cell>
          <cell r="K54">
            <v>71.699844661784397</v>
          </cell>
          <cell r="L54">
            <v>72.157646132928321</v>
          </cell>
          <cell r="M54">
            <v>78.888659234981731</v>
          </cell>
          <cell r="N54">
            <v>65.851809504564088</v>
          </cell>
          <cell r="O54">
            <v>90.015798275370216</v>
          </cell>
          <cell r="P54">
            <v>74.183643524593649</v>
          </cell>
          <cell r="Q54">
            <v>62.583640523051947</v>
          </cell>
          <cell r="R54">
            <v>68.390677753553291</v>
          </cell>
          <cell r="S54">
            <v>66.916111649012919</v>
          </cell>
          <cell r="T54">
            <v>67.087655129549873</v>
          </cell>
          <cell r="U54">
            <v>74.153534676888782</v>
          </cell>
          <cell r="V54">
            <v>71.612756998415136</v>
          </cell>
        </row>
        <row r="55">
          <cell r="B55">
            <v>65.90958065478263</v>
          </cell>
          <cell r="C55">
            <v>63.939175788999542</v>
          </cell>
          <cell r="D55">
            <v>68.659623505466854</v>
          </cell>
          <cell r="E55">
            <v>56.645015233142821</v>
          </cell>
          <cell r="F55">
            <v>63.682382640571895</v>
          </cell>
          <cell r="G55">
            <v>77.479951197028754</v>
          </cell>
          <cell r="H55">
            <v>67.712227244046503</v>
          </cell>
          <cell r="I55">
            <v>64.544637917024446</v>
          </cell>
          <cell r="J55">
            <v>68.693467342170067</v>
          </cell>
          <cell r="K55">
            <v>68.193047795371839</v>
          </cell>
          <cell r="L55">
            <v>68.271478460939065</v>
          </cell>
          <cell r="M55">
            <v>75.05348372259067</v>
          </cell>
          <cell r="N55">
            <v>64.175087076636316</v>
          </cell>
          <cell r="O55">
            <v>84.366126924645883</v>
          </cell>
          <cell r="P55">
            <v>70.097953954628963</v>
          </cell>
          <cell r="Q55">
            <v>59.749531566221954</v>
          </cell>
          <cell r="R55">
            <v>65.44911011115903</v>
          </cell>
          <cell r="S55">
            <v>63.378679392116489</v>
          </cell>
          <cell r="T55">
            <v>63.795427253440238</v>
          </cell>
          <cell r="U55">
            <v>70.386512614783911</v>
          </cell>
          <cell r="V55">
            <v>68.102339262398075</v>
          </cell>
        </row>
        <row r="56">
          <cell r="B56">
            <v>66.145184599456215</v>
          </cell>
          <cell r="C56">
            <v>64.075173966540973</v>
          </cell>
          <cell r="D56">
            <v>68.493108146741292</v>
          </cell>
          <cell r="E56">
            <v>56.778243050631232</v>
          </cell>
          <cell r="F56">
            <v>63.676362252874199</v>
          </cell>
          <cell r="G56">
            <v>78.359495139103672</v>
          </cell>
          <cell r="H56">
            <v>67.981646219199604</v>
          </cell>
          <cell r="I56">
            <v>64.587597785402508</v>
          </cell>
          <cell r="J56">
            <v>69.40206224313367</v>
          </cell>
          <cell r="K56">
            <v>68.890269132106127</v>
          </cell>
          <cell r="L56">
            <v>68.496231393677661</v>
          </cell>
          <cell r="M56">
            <v>76.530475463253907</v>
          </cell>
          <cell r="N56">
            <v>64.061348652481669</v>
          </cell>
          <cell r="O56">
            <v>84.496429913085805</v>
          </cell>
          <cell r="P56">
            <v>70.678137616537001</v>
          </cell>
          <cell r="Q56">
            <v>60.29432459314318</v>
          </cell>
          <cell r="R56">
            <v>66.069319306665875</v>
          </cell>
          <cell r="S56">
            <v>64.15010261199194</v>
          </cell>
          <cell r="T56">
            <v>64.299942873552283</v>
          </cell>
          <cell r="U56">
            <v>70.908004070649412</v>
          </cell>
          <cell r="V56">
            <v>68.71913254557731</v>
          </cell>
        </row>
        <row r="57">
          <cell r="B57">
            <v>66.458596826583147</v>
          </cell>
          <cell r="C57">
            <v>64.8873125133928</v>
          </cell>
          <cell r="D57">
            <v>68.987449897663225</v>
          </cell>
          <cell r="E57">
            <v>57.167638512582649</v>
          </cell>
          <cell r="F57">
            <v>63.693856881134636</v>
          </cell>
          <cell r="G57">
            <v>79.329790322496706</v>
          </cell>
          <cell r="H57">
            <v>68.56809879353186</v>
          </cell>
          <cell r="I57">
            <v>64.995180375613131</v>
          </cell>
          <cell r="J57">
            <v>70.051013429298223</v>
          </cell>
          <cell r="K57">
            <v>69.510512461166059</v>
          </cell>
          <cell r="L57">
            <v>68.834481362704807</v>
          </cell>
          <cell r="M57">
            <v>77.533891618464537</v>
          </cell>
          <cell r="N57">
            <v>63.880604329943978</v>
          </cell>
          <cell r="O57">
            <v>84.344518429471719</v>
          </cell>
          <cell r="P57">
            <v>71.49374499086197</v>
          </cell>
          <cell r="Q57">
            <v>60.959251303891463</v>
          </cell>
          <cell r="R57">
            <v>66.61161569833618</v>
          </cell>
          <cell r="S57">
            <v>64.994725958219419</v>
          </cell>
          <cell r="T57">
            <v>64.895698707170936</v>
          </cell>
          <cell r="U57">
            <v>71.187182404764542</v>
          </cell>
          <cell r="V57">
            <v>69.338052530633689</v>
          </cell>
        </row>
        <row r="58">
          <cell r="B58">
            <v>66.719676221430149</v>
          </cell>
          <cell r="C58">
            <v>64.973264328604188</v>
          </cell>
          <cell r="D58">
            <v>68.584215541910268</v>
          </cell>
          <cell r="E58">
            <v>57.019040796495084</v>
          </cell>
          <cell r="F58">
            <v>63.707353765444267</v>
          </cell>
          <cell r="G58">
            <v>79.160110332526273</v>
          </cell>
          <cell r="H58">
            <v>68.506000452362301</v>
          </cell>
          <cell r="I58">
            <v>64.917301621977089</v>
          </cell>
          <cell r="J58">
            <v>70.475099564015068</v>
          </cell>
          <cell r="K58">
            <v>69.963015933133448</v>
          </cell>
          <cell r="L58">
            <v>69.179216484269048</v>
          </cell>
          <cell r="M58">
            <v>78.377615436284458</v>
          </cell>
          <cell r="N58">
            <v>63.105508426401897</v>
          </cell>
          <cell r="O58">
            <v>84.753978134552781</v>
          </cell>
          <cell r="P58">
            <v>71.502928708764145</v>
          </cell>
          <cell r="Q58">
            <v>61.340211440523717</v>
          </cell>
          <cell r="R58">
            <v>67.163986625945981</v>
          </cell>
          <cell r="S58">
            <v>65.325137877892104</v>
          </cell>
          <cell r="T58">
            <v>64.931799012098992</v>
          </cell>
          <cell r="U58">
            <v>71.247019340538955</v>
          </cell>
          <cell r="V58">
            <v>69.694766364952713</v>
          </cell>
        </row>
        <row r="61">
          <cell r="A61" t="str">
            <v>0 bis unter 10 abhängig Beschäftigte</v>
          </cell>
        </row>
        <row r="62">
          <cell r="A62">
            <v>2019</v>
          </cell>
          <cell r="B62">
            <v>89.163296360068884</v>
          </cell>
          <cell r="C62">
            <v>87.60526953851128</v>
          </cell>
          <cell r="D62">
            <v>88.133339001475747</v>
          </cell>
          <cell r="E62">
            <v>86.666757248838294</v>
          </cell>
          <cell r="F62">
            <v>87.728133235996481</v>
          </cell>
          <cell r="G62">
            <v>89.701421128174928</v>
          </cell>
          <cell r="H62">
            <v>88.472783955603106</v>
          </cell>
          <cell r="I62">
            <v>87.986781383296204</v>
          </cell>
          <cell r="J62">
            <v>87.305123507322079</v>
          </cell>
          <cell r="K62">
            <v>87.14731425797541</v>
          </cell>
          <cell r="L62">
            <v>87.340281129965874</v>
          </cell>
          <cell r="M62">
            <v>87.998083576984527</v>
          </cell>
          <cell r="N62">
            <v>83.800095683214963</v>
          </cell>
          <cell r="O62">
            <v>87.831904861893221</v>
          </cell>
          <cell r="P62">
            <v>87.801384663501182</v>
          </cell>
          <cell r="Q62">
            <v>85.363648063727311</v>
          </cell>
          <cell r="R62">
            <v>86.664791473032537</v>
          </cell>
          <cell r="S62">
            <v>87.339495561849645</v>
          </cell>
          <cell r="T62">
            <v>87.144383938113904</v>
          </cell>
          <cell r="U62">
            <v>87.591020382206111</v>
          </cell>
          <cell r="V62">
            <v>87.39721347258947</v>
          </cell>
        </row>
        <row r="63">
          <cell r="A63">
            <v>2020</v>
          </cell>
          <cell r="B63">
            <v>88.764268927312401</v>
          </cell>
          <cell r="C63">
            <v>87.259978608173043</v>
          </cell>
          <cell r="D63">
            <v>87.574645334224684</v>
          </cell>
          <cell r="E63">
            <v>85.991781845349266</v>
          </cell>
          <cell r="F63">
            <v>87.282305303298344</v>
          </cell>
          <cell r="G63">
            <v>89.105043011601296</v>
          </cell>
          <cell r="H63">
            <v>87.944033145418729</v>
          </cell>
          <cell r="I63">
            <v>87.492072548524774</v>
          </cell>
          <cell r="J63">
            <v>86.7855840991501</v>
          </cell>
          <cell r="K63">
            <v>86.635498746304023</v>
          </cell>
          <cell r="L63">
            <v>86.777877784283049</v>
          </cell>
          <cell r="M63">
            <v>87.473542588920267</v>
          </cell>
          <cell r="N63">
            <v>83.938059814786698</v>
          </cell>
          <cell r="O63">
            <v>87.28798936267394</v>
          </cell>
          <cell r="P63">
            <v>87.219530923585936</v>
          </cell>
          <cell r="Q63">
            <v>84.819918416077996</v>
          </cell>
          <cell r="R63">
            <v>86.198715582996215</v>
          </cell>
          <cell r="S63">
            <v>86.857383528801918</v>
          </cell>
          <cell r="T63">
            <v>86.75112095510778</v>
          </cell>
          <cell r="U63">
            <v>87.165524913636631</v>
          </cell>
          <cell r="V63">
            <v>86.880986480403649</v>
          </cell>
        </row>
        <row r="64">
          <cell r="A64">
            <v>2021</v>
          </cell>
          <cell r="B64">
            <v>88.617032447758064</v>
          </cell>
          <cell r="C64">
            <v>87.126024590163937</v>
          </cell>
          <cell r="D64">
            <v>87.445774995454201</v>
          </cell>
          <cell r="E64">
            <v>85.981566151389799</v>
          </cell>
          <cell r="F64">
            <v>87.198195807906615</v>
          </cell>
          <cell r="G64">
            <v>89.054285347917954</v>
          </cell>
          <cell r="H64">
            <v>87.860378195179123</v>
          </cell>
          <cell r="I64">
            <v>87.386655989452564</v>
          </cell>
          <cell r="J64">
            <v>86.829466990125738</v>
          </cell>
          <cell r="K64">
            <v>86.684842879529626</v>
          </cell>
          <cell r="L64">
            <v>86.759566641735887</v>
          </cell>
          <cell r="M64">
            <v>87.603195913852133</v>
          </cell>
          <cell r="N64">
            <v>83.957055214723937</v>
          </cell>
          <cell r="O64">
            <v>87.175122351582218</v>
          </cell>
          <cell r="P64">
            <v>87.302926660966349</v>
          </cell>
          <cell r="Q64">
            <v>84.850708618080091</v>
          </cell>
          <cell r="R64">
            <v>86.25325072392009</v>
          </cell>
          <cell r="S64">
            <v>86.955543122463808</v>
          </cell>
          <cell r="T64">
            <v>86.75484150167695</v>
          </cell>
          <cell r="U64">
            <v>87.046713778574031</v>
          </cell>
          <cell r="V64">
            <v>86.903752141148274</v>
          </cell>
        </row>
        <row r="65">
          <cell r="A65">
            <v>2022</v>
          </cell>
          <cell r="B65">
            <v>88.519155590304919</v>
          </cell>
          <cell r="C65">
            <v>87.035399734757036</v>
          </cell>
          <cell r="D65">
            <v>87.412618950976423</v>
          </cell>
          <cell r="E65">
            <v>85.901145965968283</v>
          </cell>
          <cell r="F65">
            <v>87.041848195371514</v>
          </cell>
          <cell r="G65">
            <v>88.718678846436006</v>
          </cell>
          <cell r="H65">
            <v>87.713511141755731</v>
          </cell>
          <cell r="I65">
            <v>87.306190668084795</v>
          </cell>
          <cell r="J65">
            <v>86.736384313328259</v>
          </cell>
          <cell r="K65">
            <v>86.605980399937366</v>
          </cell>
          <cell r="L65">
            <v>86.617110866444719</v>
          </cell>
          <cell r="M65">
            <v>87.60588792542778</v>
          </cell>
          <cell r="N65">
            <v>83.775596288058892</v>
          </cell>
          <cell r="O65">
            <v>86.881787404185204</v>
          </cell>
          <cell r="P65">
            <v>87.271722104487239</v>
          </cell>
          <cell r="Q65">
            <v>84.8319302955571</v>
          </cell>
          <cell r="R65">
            <v>86.140884781489859</v>
          </cell>
          <cell r="S65">
            <v>86.915130646141378</v>
          </cell>
          <cell r="T65">
            <v>86.757197465850467</v>
          </cell>
          <cell r="U65">
            <v>86.857218080992581</v>
          </cell>
          <cell r="V65">
            <v>86.811704222818491</v>
          </cell>
        </row>
        <row r="66">
          <cell r="A66">
            <v>2023</v>
          </cell>
          <cell r="B66">
            <v>88.558589341368204</v>
          </cell>
          <cell r="C66">
            <v>87.200394933950705</v>
          </cell>
          <cell r="D66">
            <v>87.422277032742116</v>
          </cell>
          <cell r="E66">
            <v>85.893499046759715</v>
          </cell>
          <cell r="F66">
            <v>87.020392900546213</v>
          </cell>
          <cell r="G66">
            <v>88.576103868233275</v>
          </cell>
          <cell r="H66">
            <v>87.698185828405045</v>
          </cell>
          <cell r="I66">
            <v>87.337590790494318</v>
          </cell>
          <cell r="J66">
            <v>86.810829521047864</v>
          </cell>
          <cell r="K66">
            <v>86.694553838237908</v>
          </cell>
          <cell r="L66">
            <v>86.744088609090809</v>
          </cell>
          <cell r="M66">
            <v>87.730187993146558</v>
          </cell>
          <cell r="N66">
            <v>83.706720977596731</v>
          </cell>
          <cell r="O66">
            <v>86.898764071479178</v>
          </cell>
          <cell r="P66">
            <v>87.239934360897848</v>
          </cell>
          <cell r="Q66">
            <v>84.942259793191937</v>
          </cell>
          <cell r="R66">
            <v>86.242602323582176</v>
          </cell>
          <cell r="S66">
            <v>86.987208871529859</v>
          </cell>
          <cell r="T66">
            <v>86.77856301531213</v>
          </cell>
          <cell r="U66">
            <v>86.865217604631766</v>
          </cell>
          <cell r="V66">
            <v>86.879718771452247</v>
          </cell>
        </row>
        <row r="68">
          <cell r="A68" t="str">
            <v>10 bis unter 50 abhängig Beschäftigte</v>
          </cell>
        </row>
        <row r="69">
          <cell r="A69">
            <v>2019</v>
          </cell>
          <cell r="B69">
            <v>8.8115164377527719</v>
          </cell>
          <cell r="C69">
            <v>10.050917319970905</v>
          </cell>
          <cell r="D69">
            <v>9.4356352064519662</v>
          </cell>
          <cell r="E69">
            <v>10.562787032256312</v>
          </cell>
          <cell r="F69">
            <v>9.619025229215902</v>
          </cell>
          <cell r="G69">
            <v>8.1976435455123777</v>
          </cell>
          <cell r="H69">
            <v>9.1942632160920841</v>
          </cell>
          <cell r="I69">
            <v>9.5884884066741947</v>
          </cell>
          <cell r="J69">
            <v>10.129809379019997</v>
          </cell>
          <cell r="K69">
            <v>10.257053022357841</v>
          </cell>
          <cell r="L69">
            <v>9.9845696203053897</v>
          </cell>
          <cell r="M69">
            <v>9.6646101078622522</v>
          </cell>
          <cell r="N69">
            <v>12.368895594891988</v>
          </cell>
          <cell r="O69">
            <v>9.5023574550938203</v>
          </cell>
          <cell r="P69">
            <v>9.6866025987319091</v>
          </cell>
          <cell r="Q69">
            <v>11.708404175331404</v>
          </cell>
          <cell r="R69">
            <v>10.593621080437654</v>
          </cell>
          <cell r="S69">
            <v>10.344468981886473</v>
          </cell>
          <cell r="T69">
            <v>10.453458191256553</v>
          </cell>
          <cell r="U69">
            <v>10.173614423352094</v>
          </cell>
          <cell r="V69">
            <v>10.056678514844782</v>
          </cell>
        </row>
        <row r="70">
          <cell r="A70">
            <v>2020</v>
          </cell>
          <cell r="B70">
            <v>9.1153265066308542</v>
          </cell>
          <cell r="C70">
            <v>10.295241167382557</v>
          </cell>
          <cell r="D70">
            <v>9.8779319787361235</v>
          </cell>
          <cell r="E70">
            <v>11.130427286572225</v>
          </cell>
          <cell r="F70">
            <v>9.9671082805886435</v>
          </cell>
          <cell r="G70">
            <v>8.6417804435324754</v>
          </cell>
          <cell r="H70">
            <v>9.6040209196495283</v>
          </cell>
          <cell r="I70">
            <v>9.9786041102052909</v>
          </cell>
          <cell r="J70">
            <v>10.53562178473446</v>
          </cell>
          <cell r="K70">
            <v>10.658166678460724</v>
          </cell>
          <cell r="L70">
            <v>10.428663806286428</v>
          </cell>
          <cell r="M70">
            <v>10.078854769678639</v>
          </cell>
          <cell r="N70">
            <v>12.156520419007135</v>
          </cell>
          <cell r="O70">
            <v>9.8902771997848173</v>
          </cell>
          <cell r="P70">
            <v>10.147136872296938</v>
          </cell>
          <cell r="Q70">
            <v>12.132055090467189</v>
          </cell>
          <cell r="R70">
            <v>10.958439548758401</v>
          </cell>
          <cell r="S70">
            <v>10.741268709907342</v>
          </cell>
          <cell r="T70">
            <v>10.820593160823295</v>
          </cell>
          <cell r="U70">
            <v>10.488235343320536</v>
          </cell>
          <cell r="V70">
            <v>10.460403552083324</v>
          </cell>
        </row>
        <row r="71">
          <cell r="A71">
            <v>2021</v>
          </cell>
          <cell r="B71">
            <v>9.2449858237950231</v>
          </cell>
          <cell r="C71">
            <v>10.440573770491804</v>
          </cell>
          <cell r="D71">
            <v>9.9845442502013153</v>
          </cell>
          <cell r="E71">
            <v>11.147398214674505</v>
          </cell>
          <cell r="F71">
            <v>10.045104802334837</v>
          </cell>
          <cell r="G71">
            <v>8.6559958074785204</v>
          </cell>
          <cell r="H71">
            <v>9.6720091222957763</v>
          </cell>
          <cell r="I71">
            <v>10.075146055882827</v>
          </cell>
          <cell r="J71">
            <v>10.507270172606411</v>
          </cell>
          <cell r="K71">
            <v>10.627612090672796</v>
          </cell>
          <cell r="L71">
            <v>10.449935048746244</v>
          </cell>
          <cell r="M71">
            <v>9.9850971149458871</v>
          </cell>
          <cell r="N71">
            <v>12.108895705521473</v>
          </cell>
          <cell r="O71">
            <v>10.003951728121105</v>
          </cell>
          <cell r="P71">
            <v>10.076429203606198</v>
          </cell>
          <cell r="Q71">
            <v>12.124301878005497</v>
          </cell>
          <cell r="R71">
            <v>10.924702380530132</v>
          </cell>
          <cell r="S71">
            <v>10.638010533829799</v>
          </cell>
          <cell r="T71">
            <v>10.864978902953586</v>
          </cell>
          <cell r="U71">
            <v>10.615938422746424</v>
          </cell>
          <cell r="V71">
            <v>10.449658831912192</v>
          </cell>
        </row>
        <row r="72">
          <cell r="A72">
            <v>2022</v>
          </cell>
          <cell r="B72">
            <v>9.3124837112327352</v>
          </cell>
          <cell r="C72">
            <v>10.546808582990444</v>
          </cell>
          <cell r="D72">
            <v>9.9889827396254134</v>
          </cell>
          <cell r="E72">
            <v>11.187637458039125</v>
          </cell>
          <cell r="F72">
            <v>10.165607471654875</v>
          </cell>
          <cell r="G72">
            <v>8.9185473397057944</v>
          </cell>
          <cell r="H72">
            <v>9.7806124048014542</v>
          </cell>
          <cell r="I72">
            <v>10.129943913379533</v>
          </cell>
          <cell r="J72">
            <v>10.586983989516192</v>
          </cell>
          <cell r="K72">
            <v>10.696740973025069</v>
          </cell>
          <cell r="L72">
            <v>10.560032660790331</v>
          </cell>
          <cell r="M72">
            <v>9.9717417020500569</v>
          </cell>
          <cell r="N72">
            <v>12.282383618375642</v>
          </cell>
          <cell r="O72">
            <v>10.281190665153051</v>
          </cell>
          <cell r="P72">
            <v>10.120335391136091</v>
          </cell>
          <cell r="Q72">
            <v>12.153532915023431</v>
          </cell>
          <cell r="R72">
            <v>11.021588086553738</v>
          </cell>
          <cell r="S72">
            <v>10.706780433461615</v>
          </cell>
          <cell r="T72">
            <v>10.842310673902002</v>
          </cell>
          <cell r="U72">
            <v>10.773230652778464</v>
          </cell>
          <cell r="V72">
            <v>10.526570101744213</v>
          </cell>
        </row>
        <row r="73">
          <cell r="A73">
            <v>2023</v>
          </cell>
          <cell r="B73">
            <v>9.2722020314975317</v>
          </cell>
          <cell r="C73">
            <v>10.363611602887103</v>
          </cell>
          <cell r="D73">
            <v>9.9588705876276009</v>
          </cell>
          <cell r="E73">
            <v>11.187111609156929</v>
          </cell>
          <cell r="F73">
            <v>10.157721123412438</v>
          </cell>
          <cell r="G73">
            <v>9.0337464456247663</v>
          </cell>
          <cell r="H73">
            <v>9.7781568366495772</v>
          </cell>
          <cell r="I73">
            <v>10.083915097665891</v>
          </cell>
          <cell r="J73">
            <v>10.512392386790207</v>
          </cell>
          <cell r="K73">
            <v>10.609788333611334</v>
          </cell>
          <cell r="L73">
            <v>10.431550336796192</v>
          </cell>
          <cell r="M73">
            <v>9.8430029360531126</v>
          </cell>
          <cell r="N73">
            <v>12.385197709718327</v>
          </cell>
          <cell r="O73">
            <v>10.223962843422814</v>
          </cell>
          <cell r="P73">
            <v>10.134135263435503</v>
          </cell>
          <cell r="Q73">
            <v>12.063346118746527</v>
          </cell>
          <cell r="R73">
            <v>10.937780738537576</v>
          </cell>
          <cell r="S73">
            <v>10.629760566652642</v>
          </cell>
          <cell r="T73">
            <v>10.796123781989508</v>
          </cell>
          <cell r="U73">
            <v>10.753479547944982</v>
          </cell>
          <cell r="V73">
            <v>10.456356605545146</v>
          </cell>
        </row>
        <row r="75">
          <cell r="A75" t="str">
            <v>50 bis unter 250 abhängig Beschäftigte</v>
          </cell>
        </row>
        <row r="76">
          <cell r="A76">
            <v>2019</v>
          </cell>
          <cell r="B76">
            <v>1.6988347415208425</v>
          </cell>
          <cell r="C76">
            <v>1.9688030388749698</v>
          </cell>
          <cell r="D76">
            <v>2.0138100241098487</v>
          </cell>
          <cell r="E76">
            <v>2.2976167830647571</v>
          </cell>
          <cell r="F76">
            <v>2.2259617169230008</v>
          </cell>
          <cell r="G76">
            <v>1.7171308247590709</v>
          </cell>
          <cell r="H76">
            <v>1.9353598454931016</v>
          </cell>
          <cell r="I76">
            <v>2.0216830235609988</v>
          </cell>
          <cell r="J76">
            <v>2.0823425460310037</v>
          </cell>
          <cell r="K76">
            <v>2.1063937269381636</v>
          </cell>
          <cell r="L76">
            <v>2.1567462527694232</v>
          </cell>
          <cell r="M76">
            <v>1.8956406135726536</v>
          </cell>
          <cell r="N76">
            <v>3.0876237441578036</v>
          </cell>
          <cell r="O76">
            <v>2.1178918433962624</v>
          </cell>
          <cell r="P76">
            <v>2.013377498507293</v>
          </cell>
          <cell r="Q76">
            <v>2.4419321407040622</v>
          </cell>
          <cell r="R76">
            <v>2.2101466999309713</v>
          </cell>
          <cell r="S76">
            <v>1.915347864121026</v>
          </cell>
          <cell r="T76">
            <v>1.9212173647513868</v>
          </cell>
          <cell r="U76">
            <v>1.8665140386021812</v>
          </cell>
          <cell r="V76">
            <v>2.0741476237477161</v>
          </cell>
        </row>
        <row r="77">
          <cell r="A77">
            <v>2020</v>
          </cell>
          <cell r="B77">
            <v>1.7825667282189022</v>
          </cell>
          <cell r="C77">
            <v>2.0593877862854622</v>
          </cell>
          <cell r="D77">
            <v>2.1051751955723828</v>
          </cell>
          <cell r="E77">
            <v>2.3763684951581854</v>
          </cell>
          <cell r="F77">
            <v>2.3063516399994759</v>
          </cell>
          <cell r="G77">
            <v>1.8275702673145651</v>
          </cell>
          <cell r="H77">
            <v>2.0286247273290168</v>
          </cell>
          <cell r="I77">
            <v>2.1068916709641319</v>
          </cell>
          <cell r="J77">
            <v>2.1734646892926346</v>
          </cell>
          <cell r="K77">
            <v>2.1958464982961843</v>
          </cell>
          <cell r="L77">
            <v>2.2553894282443614</v>
          </cell>
          <cell r="M77">
            <v>1.9843892928443136</v>
          </cell>
          <cell r="N77">
            <v>3.1425535144982546</v>
          </cell>
          <cell r="O77">
            <v>2.2401315455588149</v>
          </cell>
          <cell r="P77">
            <v>2.1101286930075167</v>
          </cell>
          <cell r="Q77">
            <v>2.5416802876757112</v>
          </cell>
          <cell r="R77">
            <v>2.2919733199201477</v>
          </cell>
          <cell r="S77">
            <v>1.9749886606622173</v>
          </cell>
          <cell r="T77">
            <v>1.9285830046999082</v>
          </cell>
          <cell r="U77">
            <v>1.9623096032721892</v>
          </cell>
          <cell r="V77">
            <v>2.1644748402987868</v>
          </cell>
        </row>
        <row r="78">
          <cell r="A78">
            <v>2021</v>
          </cell>
          <cell r="B78">
            <v>1.8093037908222198</v>
          </cell>
          <cell r="C78">
            <v>2.0269808743169397</v>
          </cell>
          <cell r="D78">
            <v>2.1280879029534772</v>
          </cell>
          <cell r="E78">
            <v>2.3746280571884752</v>
          </cell>
          <cell r="F78">
            <v>2.3202440965773414</v>
          </cell>
          <cell r="G78">
            <v>1.8609889221540192</v>
          </cell>
          <cell r="H78">
            <v>2.0445978904691011</v>
          </cell>
          <cell r="I78">
            <v>2.1174508298805668</v>
          </cell>
          <cell r="J78">
            <v>2.1595623297900977</v>
          </cell>
          <cell r="K78">
            <v>2.1789710664070823</v>
          </cell>
          <cell r="L78">
            <v>2.2568920497041107</v>
          </cell>
          <cell r="M78">
            <v>1.9532955399669774</v>
          </cell>
          <cell r="N78">
            <v>3.1863496932515343</v>
          </cell>
          <cell r="O78">
            <v>2.2342462838556707</v>
          </cell>
          <cell r="P78">
            <v>2.0892399081949509</v>
          </cell>
          <cell r="Q78">
            <v>2.5264695401832493</v>
          </cell>
          <cell r="R78">
            <v>2.2711440703816308</v>
          </cell>
          <cell r="S78">
            <v>1.9858648608672722</v>
          </cell>
          <cell r="T78">
            <v>1.8689819322730714</v>
          </cell>
          <cell r="U78">
            <v>1.9475133539033209</v>
          </cell>
          <cell r="V78">
            <v>2.1539479706869131</v>
          </cell>
        </row>
        <row r="79">
          <cell r="A79">
            <v>2022</v>
          </cell>
          <cell r="B79">
            <v>1.8295543393275997</v>
          </cell>
          <cell r="C79">
            <v>2.0165266773217261</v>
          </cell>
          <cell r="D79">
            <v>2.1564193259498361</v>
          </cell>
          <cell r="E79">
            <v>2.4134737816876957</v>
          </cell>
          <cell r="F79">
            <v>2.3475491959444157</v>
          </cell>
          <cell r="G79">
            <v>1.9188027453388472</v>
          </cell>
          <cell r="H79">
            <v>2.0761901777039524</v>
          </cell>
          <cell r="I79">
            <v>2.1399677177127581</v>
          </cell>
          <cell r="J79">
            <v>2.1694804282208215</v>
          </cell>
          <cell r="K79">
            <v>2.1859710910873122</v>
          </cell>
          <cell r="L79">
            <v>2.2838665685105681</v>
          </cell>
          <cell r="M79">
            <v>1.960005874369191</v>
          </cell>
          <cell r="N79">
            <v>3.182759414065496</v>
          </cell>
          <cell r="O79">
            <v>2.2463105654956248</v>
          </cell>
          <cell r="P79">
            <v>2.0724223716944623</v>
          </cell>
          <cell r="Q79">
            <v>2.5195714231208135</v>
          </cell>
          <cell r="R79">
            <v>2.2831401463447381</v>
          </cell>
          <cell r="S79">
            <v>1.95716021875633</v>
          </cell>
          <cell r="T79">
            <v>1.9006121521558985</v>
          </cell>
          <cell r="U79">
            <v>1.9795626203287751</v>
          </cell>
          <cell r="V79">
            <v>2.1655792876566231</v>
          </cell>
        </row>
        <row r="80">
          <cell r="A80">
            <v>2023</v>
          </cell>
          <cell r="B80">
            <v>1.8430507667298275</v>
          </cell>
          <cell r="C80">
            <v>2.0342503064142718</v>
          </cell>
          <cell r="D80">
            <v>2.1701091834165176</v>
          </cell>
          <cell r="E80">
            <v>2.4129349613610231</v>
          </cell>
          <cell r="F80">
            <v>2.355800691782743</v>
          </cell>
          <cell r="G80">
            <v>1.9437738076077045</v>
          </cell>
          <cell r="H80">
            <v>2.0901868531136456</v>
          </cell>
          <cell r="I80">
            <v>2.1503243776884564</v>
          </cell>
          <cell r="J80">
            <v>2.1667198253653859</v>
          </cell>
          <cell r="K80">
            <v>2.1814049084437559</v>
          </cell>
          <cell r="L80">
            <v>2.2807601817732563</v>
          </cell>
          <cell r="M80">
            <v>1.9618678315604272</v>
          </cell>
          <cell r="N80">
            <v>3.1433731698881759</v>
          </cell>
          <cell r="O80">
            <v>2.2957175470361335</v>
          </cell>
          <cell r="P80">
            <v>2.0775947957569008</v>
          </cell>
          <cell r="Q80">
            <v>2.4959002051612815</v>
          </cell>
          <cell r="R80">
            <v>2.2656722936459452</v>
          </cell>
          <cell r="S80">
            <v>1.9572875523544593</v>
          </cell>
          <cell r="T80">
            <v>1.9434628975265018</v>
          </cell>
          <cell r="U80">
            <v>1.9822383592561701</v>
          </cell>
          <cell r="V80">
            <v>2.164575647032581</v>
          </cell>
        </row>
        <row r="82">
          <cell r="A82" t="str">
            <v>250 und mehr abhängig Beschäftigte</v>
          </cell>
        </row>
        <row r="83">
          <cell r="A83">
            <v>2019</v>
          </cell>
          <cell r="B83">
            <v>0.32635246065751011</v>
          </cell>
          <cell r="C83">
            <v>0.37501010264285134</v>
          </cell>
          <cell r="D83">
            <v>0.41721576796244453</v>
          </cell>
          <cell r="E83">
            <v>0.47283893584064784</v>
          </cell>
          <cell r="F83">
            <v>0.4268798178646111</v>
          </cell>
          <cell r="G83">
            <v>0.38380450155361961</v>
          </cell>
          <cell r="H83">
            <v>0.39759298281170363</v>
          </cell>
          <cell r="I83">
            <v>0.40304718646859539</v>
          </cell>
          <cell r="J83">
            <v>0.48272456762691823</v>
          </cell>
          <cell r="K83">
            <v>0.48923899272858595</v>
          </cell>
          <cell r="L83">
            <v>0.51840299695930758</v>
          </cell>
          <cell r="M83">
            <v>0.44166570158057311</v>
          </cell>
          <cell r="N83">
            <v>0.74338497773525192</v>
          </cell>
          <cell r="O83">
            <v>0.54784583961669886</v>
          </cell>
          <cell r="P83">
            <v>0.49863523925961728</v>
          </cell>
          <cell r="Q83">
            <v>0.48601562023721623</v>
          </cell>
          <cell r="R83">
            <v>0.53144074659883356</v>
          </cell>
          <cell r="S83">
            <v>0.40068759214285282</v>
          </cell>
          <cell r="T83">
            <v>0.48094050587816178</v>
          </cell>
          <cell r="U83">
            <v>0.36885115583961336</v>
          </cell>
          <cell r="V83">
            <v>0.47196038881803959</v>
          </cell>
        </row>
        <row r="84">
          <cell r="A84">
            <v>2020</v>
          </cell>
          <cell r="B84">
            <v>0.33783783783783783</v>
          </cell>
          <cell r="C84">
            <v>0.38539243815894464</v>
          </cell>
          <cell r="D84">
            <v>0.44224749146680897</v>
          </cell>
          <cell r="E84">
            <v>0.50142237292031844</v>
          </cell>
          <cell r="F84">
            <v>0.44423477611353535</v>
          </cell>
          <cell r="G84">
            <v>0.42560627755166464</v>
          </cell>
          <cell r="H84">
            <v>0.42332120760272252</v>
          </cell>
          <cell r="I84">
            <v>0.42243167030579665</v>
          </cell>
          <cell r="J84">
            <v>0.50532942682281745</v>
          </cell>
          <cell r="K84">
            <v>0.5104880769390705</v>
          </cell>
          <cell r="L84">
            <v>0.53806898118615487</v>
          </cell>
          <cell r="M84">
            <v>0.46321334855677743</v>
          </cell>
          <cell r="N84">
            <v>0.76286625170790956</v>
          </cell>
          <cell r="O84">
            <v>0.58160189198241996</v>
          </cell>
          <cell r="P84">
            <v>0.5232035111096055</v>
          </cell>
          <cell r="Q84">
            <v>0.50634620577909806</v>
          </cell>
          <cell r="R84">
            <v>0.55087154832522789</v>
          </cell>
          <cell r="S84">
            <v>0.42635910062852334</v>
          </cell>
          <cell r="T84">
            <v>0.4997028793690238</v>
          </cell>
          <cell r="U84">
            <v>0.38393013977064566</v>
          </cell>
          <cell r="V84">
            <v>0.49413512721423652</v>
          </cell>
        </row>
        <row r="85">
          <cell r="A85">
            <v>2021</v>
          </cell>
          <cell r="B85">
            <v>0.3286779376246981</v>
          </cell>
          <cell r="C85">
            <v>0.40642076502732244</v>
          </cell>
          <cell r="D85">
            <v>0.4415928513910175</v>
          </cell>
          <cell r="E85">
            <v>0.49640757674722402</v>
          </cell>
          <cell r="F85">
            <v>0.43645529318121518</v>
          </cell>
          <cell r="G85">
            <v>0.42872992244950298</v>
          </cell>
          <cell r="H85">
            <v>0.42301479205600079</v>
          </cell>
          <cell r="I85">
            <v>0.4207471247840408</v>
          </cell>
          <cell r="J85">
            <v>0.50370050747775086</v>
          </cell>
          <cell r="K85">
            <v>0.50857396339050276</v>
          </cell>
          <cell r="L85">
            <v>0.53360625981376275</v>
          </cell>
          <cell r="M85">
            <v>0.45841143123500272</v>
          </cell>
          <cell r="N85">
            <v>0.74769938650306755</v>
          </cell>
          <cell r="O85">
            <v>0.58667963644101284</v>
          </cell>
          <cell r="P85">
            <v>0.53140422723249781</v>
          </cell>
          <cell r="Q85">
            <v>0.49851996373117319</v>
          </cell>
          <cell r="R85">
            <v>0.55090282516815803</v>
          </cell>
          <cell r="S85">
            <v>0.42058148283911789</v>
          </cell>
          <cell r="T85">
            <v>0.51119766309639725</v>
          </cell>
          <cell r="U85">
            <v>0.38983444477621843</v>
          </cell>
          <cell r="V85">
            <v>0.49264105625262489</v>
          </cell>
        </row>
        <row r="86">
          <cell r="A86">
            <v>2022</v>
          </cell>
          <cell r="B86">
            <v>0.33880635913474072</v>
          </cell>
          <cell r="C86">
            <v>0.40126500493079875</v>
          </cell>
          <cell r="D86">
            <v>0.44197898344833803</v>
          </cell>
          <cell r="E86">
            <v>0.49774279430489637</v>
          </cell>
          <cell r="F86">
            <v>0.44499513702919113</v>
          </cell>
          <cell r="G86">
            <v>0.44397106851935375</v>
          </cell>
          <cell r="H86">
            <v>0.42968627573886609</v>
          </cell>
          <cell r="I86">
            <v>0.423897700822912</v>
          </cell>
          <cell r="J86">
            <v>0.5071512689347375</v>
          </cell>
          <cell r="K86">
            <v>0.51130753595024991</v>
          </cell>
          <cell r="L86">
            <v>0.53898990425437199</v>
          </cell>
          <cell r="M86">
            <v>0.46236449815296271</v>
          </cell>
          <cell r="N86">
            <v>0.75926067949996168</v>
          </cell>
          <cell r="O86">
            <v>0.59071136516611245</v>
          </cell>
          <cell r="P86">
            <v>0.53552013268220766</v>
          </cell>
          <cell r="Q86">
            <v>0.49496536629865101</v>
          </cell>
          <cell r="R86">
            <v>0.55438698561167177</v>
          </cell>
          <cell r="S86">
            <v>0.42092870164067248</v>
          </cell>
          <cell r="T86">
            <v>0.49987970809163573</v>
          </cell>
          <cell r="U86">
            <v>0.38998864590018267</v>
          </cell>
          <cell r="V86">
            <v>0.49614638778068143</v>
          </cell>
        </row>
        <row r="87">
          <cell r="A87">
            <v>2023</v>
          </cell>
          <cell r="B87">
            <v>0.32615786040443573</v>
          </cell>
          <cell r="C87">
            <v>0.40174315674792321</v>
          </cell>
          <cell r="D87">
            <v>0.44874319621376957</v>
          </cell>
          <cell r="E87">
            <v>0.50645438272233789</v>
          </cell>
          <cell r="F87">
            <v>0.4660852842586039</v>
          </cell>
          <cell r="G87">
            <v>0.44637587853425609</v>
          </cell>
          <cell r="H87">
            <v>0.43347048183172909</v>
          </cell>
          <cell r="I87">
            <v>0.42816973415132925</v>
          </cell>
          <cell r="J87">
            <v>0.51005826679654631</v>
          </cell>
          <cell r="K87">
            <v>0.51425291970699738</v>
          </cell>
          <cell r="L87">
            <v>0.54360087233973986</v>
          </cell>
          <cell r="M87">
            <v>0.46494123923989727</v>
          </cell>
          <cell r="N87">
            <v>0.7647081427967567</v>
          </cell>
          <cell r="O87">
            <v>0.58155553806187521</v>
          </cell>
          <cell r="P87">
            <v>0.54833557990974624</v>
          </cell>
          <cell r="Q87">
            <v>0.4984938829002532</v>
          </cell>
          <cell r="R87">
            <v>0.55394464423430423</v>
          </cell>
          <cell r="S87">
            <v>0.42574300946304888</v>
          </cell>
          <cell r="T87">
            <v>0.48185030517185989</v>
          </cell>
          <cell r="U87">
            <v>0.39906448816708368</v>
          </cell>
          <cell r="V87">
            <v>0.4993489759700373</v>
          </cell>
        </row>
        <row r="97">
          <cell r="A97">
            <v>2019</v>
          </cell>
          <cell r="B97">
            <v>9.1534657430024442</v>
          </cell>
          <cell r="C97">
            <v>10.094706215145882</v>
          </cell>
          <cell r="D97">
            <v>10.590824896910659</v>
          </cell>
          <cell r="E97">
            <v>11.535843365308839</v>
          </cell>
          <cell r="F97">
            <v>10.848649451242901</v>
          </cell>
          <cell r="G97">
            <v>8.7897592546832026</v>
          </cell>
          <cell r="H97">
            <v>9.9553184767479639</v>
          </cell>
          <cell r="I97">
            <v>10.416369788514611</v>
          </cell>
          <cell r="J97">
            <v>10.863714445354018</v>
          </cell>
          <cell r="K97">
            <v>11.000295690091855</v>
          </cell>
          <cell r="L97">
            <v>11.289344373893776</v>
          </cell>
          <cell r="M97">
            <v>10.380804992853074</v>
          </cell>
          <cell r="N97">
            <v>14.134214109594083</v>
          </cell>
          <cell r="O97">
            <v>10.575724893580469</v>
          </cell>
          <cell r="P97">
            <v>10.765900884251231</v>
          </cell>
          <cell r="Q97">
            <v>12.024873161777156</v>
          </cell>
          <cell r="R97">
            <v>11.306595518015447</v>
          </cell>
          <cell r="S97">
            <v>10.489511772874369</v>
          </cell>
          <cell r="T97">
            <v>11.732810830067686</v>
          </cell>
          <cell r="U97">
            <v>9.4297513434449449</v>
          </cell>
          <cell r="V97">
            <v>10.803279503775711</v>
          </cell>
        </row>
        <row r="98">
          <cell r="A98">
            <v>2020</v>
          </cell>
          <cell r="B98">
            <v>9.5489025516199426</v>
          </cell>
          <cell r="C98">
            <v>10.505424356122987</v>
          </cell>
          <cell r="D98">
            <v>11.145151026232732</v>
          </cell>
          <cell r="E98">
            <v>12.062139018993706</v>
          </cell>
          <cell r="F98">
            <v>11.311645765354928</v>
          </cell>
          <cell r="G98">
            <v>9.4245070295500391</v>
          </cell>
          <cell r="H98">
            <v>10.484067800893714</v>
          </cell>
          <cell r="I98">
            <v>10.896536060303493</v>
          </cell>
          <cell r="J98">
            <v>11.381218806614024</v>
          </cell>
          <cell r="K98">
            <v>11.507831861021764</v>
          </cell>
          <cell r="L98">
            <v>11.848403488382253</v>
          </cell>
          <cell r="M98">
            <v>10.859650528480527</v>
          </cell>
          <cell r="N98">
            <v>14.42507970244421</v>
          </cell>
          <cell r="O98">
            <v>11.209285330031161</v>
          </cell>
          <cell r="P98">
            <v>11.319918244746322</v>
          </cell>
          <cell r="Q98">
            <v>12.543076737211649</v>
          </cell>
          <cell r="R98">
            <v>11.778782183451909</v>
          </cell>
          <cell r="S98">
            <v>10.992814099656579</v>
          </cell>
          <cell r="T98">
            <v>12.237885581546109</v>
          </cell>
          <cell r="U98">
            <v>9.8838004901591745</v>
          </cell>
          <cell r="V98">
            <v>11.315768496433485</v>
          </cell>
        </row>
        <row r="99">
          <cell r="A99">
            <v>2021</v>
          </cell>
          <cell r="B99">
            <v>9.6523469494907062</v>
          </cell>
          <cell r="C99">
            <v>10.560570355191254</v>
          </cell>
          <cell r="D99">
            <v>11.275092864379042</v>
          </cell>
          <cell r="E99">
            <v>12.176094056172435</v>
          </cell>
          <cell r="F99">
            <v>11.387251260281243</v>
          </cell>
          <cell r="G99">
            <v>9.4470276026247859</v>
          </cell>
          <cell r="H99">
            <v>10.556486965886414</v>
          </cell>
          <cell r="I99">
            <v>10.996701714179531</v>
          </cell>
          <cell r="J99">
            <v>11.338844932589817</v>
          </cell>
          <cell r="K99">
            <v>11.461822342317788</v>
          </cell>
          <cell r="L99">
            <v>11.868166450162489</v>
          </cell>
          <cell r="M99">
            <v>10.693210652608496</v>
          </cell>
          <cell r="N99">
            <v>14.54413343558282</v>
          </cell>
          <cell r="O99">
            <v>11.209664508415155</v>
          </cell>
          <cell r="P99">
            <v>11.3146610563581</v>
          </cell>
          <cell r="Q99">
            <v>12.500809698030263</v>
          </cell>
          <cell r="R99">
            <v>11.770604233850658</v>
          </cell>
          <cell r="S99">
            <v>10.939890288683529</v>
          </cell>
          <cell r="T99">
            <v>12.171156550903387</v>
          </cell>
          <cell r="U99">
            <v>9.8778739922364895</v>
          </cell>
          <cell r="V99">
            <v>11.293229960503778</v>
          </cell>
        </row>
        <row r="100">
          <cell r="A100">
            <v>2022</v>
          </cell>
          <cell r="B100">
            <v>9.7285483450612453</v>
          </cell>
          <cell r="C100">
            <v>10.575152174652294</v>
          </cell>
          <cell r="D100">
            <v>11.316395100862696</v>
          </cell>
          <cell r="E100">
            <v>12.174238916541265</v>
          </cell>
          <cell r="F100">
            <v>11.508213757544267</v>
          </cell>
          <cell r="G100">
            <v>9.5934757446161036</v>
          </cell>
          <cell r="H100">
            <v>10.62802206412386</v>
          </cell>
          <cell r="I100">
            <v>11.047247527630422</v>
          </cell>
          <cell r="J100">
            <v>11.375763536025016</v>
          </cell>
          <cell r="K100">
            <v>11.493010140354865</v>
          </cell>
          <cell r="L100">
            <v>11.965215389660166</v>
          </cell>
          <cell r="M100">
            <v>10.702681068554211</v>
          </cell>
          <cell r="N100">
            <v>14.815783418973847</v>
          </cell>
          <cell r="O100">
            <v>11.427160667463658</v>
          </cell>
          <cell r="P100">
            <v>11.31648760711324</v>
          </cell>
          <cell r="Q100">
            <v>12.46699132509894</v>
          </cell>
          <cell r="R100">
            <v>11.791496509208084</v>
          </cell>
          <cell r="S100">
            <v>10.925815272432649</v>
          </cell>
          <cell r="T100">
            <v>12.103691625010024</v>
          </cell>
          <cell r="U100">
            <v>9.9512267364367872</v>
          </cell>
          <cell r="V100">
            <v>11.332338614888524</v>
          </cell>
        </row>
        <row r="101">
          <cell r="A101">
            <v>2023</v>
          </cell>
        </row>
        <row r="112">
          <cell r="A112">
            <v>2019</v>
          </cell>
          <cell r="B112">
            <v>22.747301006404392</v>
          </cell>
          <cell r="C112">
            <v>23.291867469879513</v>
          </cell>
          <cell r="D112">
            <v>27.529993668882561</v>
          </cell>
          <cell r="E112">
            <v>30.502652780506978</v>
          </cell>
          <cell r="F112">
            <v>29.16093857832988</v>
          </cell>
          <cell r="G112">
            <v>21.116773223016175</v>
          </cell>
          <cell r="H112">
            <v>26.317661812504799</v>
          </cell>
          <cell r="I112">
            <v>27.137046363501703</v>
          </cell>
          <cell r="J112">
            <v>33.918330187517952</v>
          </cell>
          <cell r="K112">
            <v>34.277300290007908</v>
          </cell>
          <cell r="L112">
            <v>37.123851063305487</v>
          </cell>
          <cell r="M112">
            <v>35.770206579595282</v>
          </cell>
          <cell r="N112">
            <v>42.493295695130556</v>
          </cell>
          <cell r="O112">
            <v>34.94550229809586</v>
          </cell>
          <cell r="P112">
            <v>31.102982057113973</v>
          </cell>
          <cell r="Q112">
            <v>39.652668213457076</v>
          </cell>
          <cell r="R112">
            <v>31.680932122674456</v>
          </cell>
          <cell r="S112">
            <v>29.368253449824447</v>
          </cell>
          <cell r="T112">
            <v>38.849257708412637</v>
          </cell>
          <cell r="U112">
            <v>24.74874446085672</v>
          </cell>
          <cell r="V112">
            <v>32.917546551942742</v>
          </cell>
        </row>
        <row r="113">
          <cell r="A113">
            <v>2020</v>
          </cell>
          <cell r="B113">
            <v>23.092025699168559</v>
          </cell>
          <cell r="C113">
            <v>23.899285048181536</v>
          </cell>
          <cell r="D113">
            <v>27.792462105694387</v>
          </cell>
          <cell r="E113">
            <v>30.838748984565395</v>
          </cell>
          <cell r="F113">
            <v>29.160176864926548</v>
          </cell>
          <cell r="G113">
            <v>21.622473246135552</v>
          </cell>
          <cell r="H113">
            <v>26.626687889640536</v>
          </cell>
          <cell r="I113">
            <v>27.400104137952159</v>
          </cell>
          <cell r="J113">
            <v>34.509710920770878</v>
          </cell>
          <cell r="K113">
            <v>34.867496726344399</v>
          </cell>
          <cell r="L113">
            <v>37.692430525150023</v>
          </cell>
          <cell r="M113">
            <v>36.323826485800723</v>
          </cell>
          <cell r="N113">
            <v>43.654887218045111</v>
          </cell>
          <cell r="O113">
            <v>36.608861197646249</v>
          </cell>
          <cell r="P113">
            <v>31.690279627163783</v>
          </cell>
          <cell r="Q113">
            <v>40.409771047413017</v>
          </cell>
          <cell r="R113">
            <v>32.211951015373771</v>
          </cell>
          <cell r="S113">
            <v>30.032269138345345</v>
          </cell>
          <cell r="T113">
            <v>39.089643880474824</v>
          </cell>
          <cell r="U113">
            <v>25.113075281926243</v>
          </cell>
          <cell r="V113">
            <v>33.451963782017685</v>
          </cell>
        </row>
        <row r="114">
          <cell r="A114">
            <v>2021</v>
          </cell>
          <cell r="B114">
            <v>23.492706333973128</v>
          </cell>
          <cell r="C114">
            <v>23.696167030227485</v>
          </cell>
          <cell r="D114">
            <v>28.03460640426951</v>
          </cell>
          <cell r="E114">
            <v>31.418871068527395</v>
          </cell>
          <cell r="F114">
            <v>29.114732724902218</v>
          </cell>
          <cell r="G114">
            <v>21.276846307385227</v>
          </cell>
          <cell r="H114">
            <v>26.748740740740743</v>
          </cell>
          <cell r="I114">
            <v>27.602366495407132</v>
          </cell>
          <cell r="J114">
            <v>34.334535388541369</v>
          </cell>
          <cell r="K114">
            <v>34.698073364415869</v>
          </cell>
          <cell r="L114">
            <v>37.552712652080835</v>
          </cell>
          <cell r="M114">
            <v>35.773405632495546</v>
          </cell>
          <cell r="N114">
            <v>43.337995337995338</v>
          </cell>
          <cell r="O114">
            <v>35.598076262452764</v>
          </cell>
          <cell r="P114">
            <v>31.456654785123412</v>
          </cell>
          <cell r="Q114">
            <v>40.933706021753665</v>
          </cell>
          <cell r="R114">
            <v>32.020156875013967</v>
          </cell>
          <cell r="S114">
            <v>30.506454989532447</v>
          </cell>
          <cell r="T114">
            <v>38.727386411004588</v>
          </cell>
          <cell r="U114">
            <v>25.065429093122336</v>
          </cell>
          <cell r="V114">
            <v>33.338554239068351</v>
          </cell>
        </row>
        <row r="115">
          <cell r="A115">
            <v>2022</v>
          </cell>
          <cell r="B115">
            <v>24.586775256932324</v>
          </cell>
          <cell r="C115">
            <v>23.130516431924882</v>
          </cell>
          <cell r="D115">
            <v>28.259330543933054</v>
          </cell>
          <cell r="E115">
            <v>31.53728208359588</v>
          </cell>
          <cell r="F115">
            <v>29.9328809558932</v>
          </cell>
          <cell r="G115">
            <v>21.388456161374076</v>
          </cell>
          <cell r="H115">
            <v>27.09845586040327</v>
          </cell>
          <cell r="I115">
            <v>27.996325607687957</v>
          </cell>
          <cell r="J115">
            <v>34.690755725939077</v>
          </cell>
          <cell r="K115">
            <v>35.063617177309645</v>
          </cell>
          <cell r="L115">
            <v>38.253094255791815</v>
          </cell>
          <cell r="M115">
            <v>35.974004735287657</v>
          </cell>
          <cell r="N115">
            <v>43.860062893081761</v>
          </cell>
          <cell r="O115">
            <v>35.516713091922007</v>
          </cell>
          <cell r="P115">
            <v>31.550186125211507</v>
          </cell>
          <cell r="Q115">
            <v>41.403578407425499</v>
          </cell>
          <cell r="R115">
            <v>32.355663934611307</v>
          </cell>
          <cell r="S115">
            <v>30.85833553036295</v>
          </cell>
          <cell r="T115">
            <v>39.123044397463005</v>
          </cell>
          <cell r="U115">
            <v>25.232750689972402</v>
          </cell>
          <cell r="V115">
            <v>33.701503619825502</v>
          </cell>
        </row>
        <row r="116">
          <cell r="A116">
            <v>2023</v>
          </cell>
          <cell r="B116">
            <v>25.633051014378573</v>
          </cell>
          <cell r="C116">
            <v>23.130544993662863</v>
          </cell>
          <cell r="D116">
            <v>28.918534999144278</v>
          </cell>
          <cell r="E116">
            <v>32.088716623600348</v>
          </cell>
          <cell r="F116">
            <v>30.572160289243747</v>
          </cell>
          <cell r="G116">
            <v>21.924943911890679</v>
          </cell>
          <cell r="H116">
            <v>27.712635719033905</v>
          </cell>
          <cell r="I116">
            <v>28.622127495913592</v>
          </cell>
          <cell r="J116">
            <v>35.296177006795212</v>
          </cell>
          <cell r="K116">
            <v>35.668445888011263</v>
          </cell>
          <cell r="L116">
            <v>39.106038330972176</v>
          </cell>
          <cell r="M116">
            <v>36.480615566735715</v>
          </cell>
          <cell r="N116">
            <v>45.315112540192921</v>
          </cell>
          <cell r="O116">
            <v>37.127000695894225</v>
          </cell>
          <cell r="P116">
            <v>31.629586287602393</v>
          </cell>
          <cell r="Q116">
            <v>41.969278414369782</v>
          </cell>
          <cell r="R116">
            <v>32.922843130482832</v>
          </cell>
          <cell r="S116">
            <v>31.426450862916926</v>
          </cell>
          <cell r="T116">
            <v>40.824437582708427</v>
          </cell>
          <cell r="U116">
            <v>25.511193453759454</v>
          </cell>
          <cell r="V116">
            <v>34.314903562963273</v>
          </cell>
        </row>
      </sheetData>
      <sheetData sheetId="77" refreshError="1"/>
      <sheetData sheetId="78">
        <row r="92">
          <cell r="A92">
            <v>2019</v>
          </cell>
          <cell r="B92">
            <v>9.3273657610453391</v>
          </cell>
          <cell r="C92">
            <v>8.3869823486258159</v>
          </cell>
          <cell r="D92">
            <v>9.6258121520535713</v>
          </cell>
          <cell r="E92">
            <v>7.1298999225314867</v>
          </cell>
          <cell r="F92">
            <v>7.5018705510434565</v>
          </cell>
          <cell r="G92">
            <v>16.697935841815934</v>
          </cell>
          <cell r="H92">
            <v>10.57059461776292</v>
          </cell>
          <cell r="I92">
            <v>8.6042617170746283</v>
          </cell>
          <cell r="J92">
            <v>11.49193331843961</v>
          </cell>
          <cell r="K92">
            <v>11.196302434287526</v>
          </cell>
          <cell r="L92">
            <v>10.110834918823734</v>
          </cell>
          <cell r="M92">
            <v>11.181987268268941</v>
          </cell>
          <cell r="N92">
            <v>12.119563512763589</v>
          </cell>
          <cell r="O92">
            <v>15.440509349695093</v>
          </cell>
          <cell r="P92">
            <v>12.823840086266777</v>
          </cell>
          <cell r="Q92">
            <v>10.254324560974494</v>
          </cell>
          <cell r="R92">
            <v>11.299009359645865</v>
          </cell>
          <cell r="S92">
            <v>10.656620732730691</v>
          </cell>
          <cell r="T92">
            <v>9.8280734536317027</v>
          </cell>
          <cell r="U92">
            <v>12.004648269379311</v>
          </cell>
          <cell r="V92">
            <v>11.077632835954972</v>
          </cell>
        </row>
        <row r="93">
          <cell r="A93">
            <v>2020</v>
          </cell>
          <cell r="B93">
            <v>9.0145762696800666</v>
          </cell>
          <cell r="C93">
            <v>7.9341850875502562</v>
          </cell>
          <cell r="D93">
            <v>9.2532423967218289</v>
          </cell>
          <cell r="E93">
            <v>6.5172449353036939</v>
          </cell>
          <cell r="F93">
            <v>6.9614922617663346</v>
          </cell>
          <cell r="G93">
            <v>16.45827661029368</v>
          </cell>
          <cell r="H93">
            <v>10.197439668244316</v>
          </cell>
          <cell r="I93">
            <v>8.1671038017392039</v>
          </cell>
          <cell r="J93">
            <v>11.44099591387517</v>
          </cell>
          <cell r="K93">
            <v>11.15525286338611</v>
          </cell>
          <cell r="L93">
            <v>10.60162629210935</v>
          </cell>
          <cell r="M93">
            <v>11.822618752768323</v>
          </cell>
          <cell r="N93">
            <v>10.714521331794565</v>
          </cell>
          <cell r="O93">
            <v>13.738043404473096</v>
          </cell>
          <cell r="P93">
            <v>12.214787012416084</v>
          </cell>
          <cell r="Q93">
            <v>10.436232264270814</v>
          </cell>
          <cell r="R93">
            <v>10.797004367373081</v>
          </cell>
          <cell r="S93">
            <v>10.611709165374782</v>
          </cell>
          <cell r="T93">
            <v>10.025438813692272</v>
          </cell>
          <cell r="U93">
            <v>11.591846686176678</v>
          </cell>
          <cell r="V93">
            <v>10.974529506290896</v>
          </cell>
        </row>
        <row r="94">
          <cell r="A94">
            <v>2021</v>
          </cell>
          <cell r="B94">
            <v>9.6463753409350836</v>
          </cell>
          <cell r="C94">
            <v>8.6046306023374015</v>
          </cell>
          <cell r="D94">
            <v>9.5515300175541107</v>
          </cell>
          <cell r="E94">
            <v>7.247374546589028</v>
          </cell>
          <cell r="F94">
            <v>7.4767774250489456</v>
          </cell>
          <cell r="G94">
            <v>17.154013481476778</v>
          </cell>
          <cell r="H94">
            <v>10.781220277235423</v>
          </cell>
          <cell r="I94">
            <v>8.6970148739091115</v>
          </cell>
          <cell r="J94">
            <v>12.334274887792297</v>
          </cell>
          <cell r="K94">
            <v>12.058850527890518</v>
          </cell>
          <cell r="L94">
            <v>11.635039082374647</v>
          </cell>
          <cell r="M94">
            <v>12.480206048926732</v>
          </cell>
          <cell r="N94">
            <v>12.274331258299497</v>
          </cell>
          <cell r="O94">
            <v>15.069476070768593</v>
          </cell>
          <cell r="P94">
            <v>13.260831439311712</v>
          </cell>
          <cell r="Q94">
            <v>11.456259904119497</v>
          </cell>
          <cell r="R94">
            <v>11.661348325322198</v>
          </cell>
          <cell r="S94">
            <v>11.335457909502328</v>
          </cell>
          <cell r="T94">
            <v>10.953181873245489</v>
          </cell>
          <cell r="U94">
            <v>12.528468719625874</v>
          </cell>
          <cell r="V94">
            <v>11.818331130594908</v>
          </cell>
        </row>
        <row r="95">
          <cell r="A95">
            <v>2022</v>
          </cell>
          <cell r="B95">
            <v>9.6093900232964113</v>
          </cell>
          <cell r="C95">
            <v>8.4796797357421205</v>
          </cell>
          <cell r="D95">
            <v>9.4757681115918491</v>
          </cell>
          <cell r="E95">
            <v>7.3651558819891756</v>
          </cell>
          <cell r="F95">
            <v>7.4032429677580849</v>
          </cell>
          <cell r="G95">
            <v>16.00425204581374</v>
          </cell>
          <cell r="H95">
            <v>10.490121836924388</v>
          </cell>
          <cell r="I95">
            <v>8.65941173627556</v>
          </cell>
          <cell r="J95">
            <v>11.614544441402963</v>
          </cell>
          <cell r="K95">
            <v>11.360576437704557</v>
          </cell>
          <cell r="L95">
            <v>11.149909117280282</v>
          </cell>
          <cell r="M95">
            <v>11.27545472543469</v>
          </cell>
          <cell r="N95">
            <v>13.798582874092125</v>
          </cell>
          <cell r="O95">
            <v>13.519221140456908</v>
          </cell>
          <cell r="P95">
            <v>12.765977913267411</v>
          </cell>
          <cell r="Q95">
            <v>11.002787206864307</v>
          </cell>
          <cell r="R95">
            <v>11.008993351159516</v>
          </cell>
          <cell r="S95">
            <v>10.633884928651355</v>
          </cell>
          <cell r="T95">
            <v>10.566433233322948</v>
          </cell>
          <cell r="U95">
            <v>11.889715512470753</v>
          </cell>
          <cell r="V95">
            <v>11.1978190379435</v>
          </cell>
        </row>
        <row r="96">
          <cell r="A96">
            <v>2023</v>
          </cell>
          <cell r="B96">
            <v>9.6218810550127785</v>
          </cell>
          <cell r="C96">
            <v>9.3781204589785325</v>
          </cell>
          <cell r="D96">
            <v>9.6576842058764125</v>
          </cell>
          <cell r="E96">
            <v>7.5546308182045792</v>
          </cell>
          <cell r="F96">
            <v>7.863981501542507</v>
          </cell>
          <cell r="G96">
            <v>16.05116803426953</v>
          </cell>
          <cell r="H96">
            <v>10.739222107772044</v>
          </cell>
          <cell r="I96">
            <v>8.9499619679847875</v>
          </cell>
          <cell r="J96">
            <v>12.399944933245854</v>
          </cell>
          <cell r="K96">
            <v>12.186246714970705</v>
          </cell>
          <cell r="L96">
            <v>11.562099488511011</v>
          </cell>
          <cell r="M96">
            <v>11.937409766285503</v>
          </cell>
          <cell r="N96">
            <v>14.249239807613939</v>
          </cell>
          <cell r="O96">
            <v>15.885949928235075</v>
          </cell>
          <cell r="P96">
            <v>13.245463918963287</v>
          </cell>
          <cell r="Q96">
            <v>11.488636613950524</v>
          </cell>
          <cell r="R96">
            <v>12.294958977422811</v>
          </cell>
          <cell r="S96">
            <v>11.899150395048659</v>
          </cell>
          <cell r="T96">
            <v>10.981879916437558</v>
          </cell>
          <cell r="U96">
            <v>12.421589162621155</v>
          </cell>
          <cell r="V96">
            <v>11.915555923053516</v>
          </cell>
        </row>
        <row r="116">
          <cell r="B116">
            <v>13.558643334801584</v>
          </cell>
          <cell r="C116">
            <v>12.60648185565344</v>
          </cell>
          <cell r="D116">
            <v>13.352119176742802</v>
          </cell>
          <cell r="E116">
            <v>12.091361178292887</v>
          </cell>
          <cell r="F116">
            <v>11.291899182123014</v>
          </cell>
          <cell r="G116">
            <v>20.089273978580554</v>
          </cell>
          <cell r="H116">
            <v>14.837311746875736</v>
          </cell>
          <cell r="I116">
            <v>12.759833373887616</v>
          </cell>
          <cell r="J116">
            <v>15.891935965903922</v>
          </cell>
          <cell r="K116">
            <v>15.615518397705944</v>
          </cell>
          <cell r="L116">
            <v>14.012146266797041</v>
          </cell>
          <cell r="M116">
            <v>14.174391321522794</v>
          </cell>
          <cell r="N116">
            <v>18.404298384425715</v>
          </cell>
          <cell r="O116">
            <v>17.15311050451448</v>
          </cell>
          <cell r="P116">
            <v>17.286613971738081</v>
          </cell>
          <cell r="Q116">
            <v>16.384992108596549</v>
          </cell>
          <cell r="R116">
            <v>16.521271218223621</v>
          </cell>
          <cell r="S116">
            <v>15.92534364313723</v>
          </cell>
          <cell r="T116">
            <v>14.649600488574482</v>
          </cell>
          <cell r="U116">
            <v>16.188909027314065</v>
          </cell>
          <cell r="V116">
            <v>15.468798158685793</v>
          </cell>
        </row>
        <row r="117">
          <cell r="B117">
            <v>13.677186503273459</v>
          </cell>
          <cell r="C117">
            <v>12.408957403100116</v>
          </cell>
          <cell r="D117">
            <v>13.476978061181855</v>
          </cell>
          <cell r="E117">
            <v>11.505416511019799</v>
          </cell>
          <cell r="F117">
            <v>10.931582602770243</v>
          </cell>
          <cell r="G117">
            <v>21.241981126757388</v>
          </cell>
          <cell r="H117">
            <v>15.059967871815811</v>
          </cell>
          <cell r="I117">
            <v>12.653419502079242</v>
          </cell>
          <cell r="J117">
            <v>16.655144013747702</v>
          </cell>
          <cell r="K117">
            <v>16.358343297486698</v>
          </cell>
          <cell r="L117">
            <v>15.528631474086179</v>
          </cell>
          <cell r="M117">
            <v>15.752258478056206</v>
          </cell>
          <cell r="N117">
            <v>16.695764384393502</v>
          </cell>
          <cell r="O117">
            <v>16.283837963479865</v>
          </cell>
          <cell r="P117">
            <v>17.425311757775592</v>
          </cell>
          <cell r="Q117">
            <v>17.466634450019189</v>
          </cell>
          <cell r="R117">
            <v>16.496793232230971</v>
          </cell>
          <cell r="S117">
            <v>16.743342188816175</v>
          </cell>
          <cell r="T117">
            <v>15.714980281994489</v>
          </cell>
          <cell r="U117">
            <v>16.468846453037564</v>
          </cell>
          <cell r="V117">
            <v>16.11476143867257</v>
          </cell>
        </row>
        <row r="118">
          <cell r="B118">
            <v>14.583639609366797</v>
          </cell>
          <cell r="C118">
            <v>13.428961748633879</v>
          </cell>
          <cell r="D118">
            <v>13.945242486427514</v>
          </cell>
          <cell r="E118">
            <v>12.764351549459322</v>
          </cell>
          <cell r="F118">
            <v>11.741841337224727</v>
          </cell>
          <cell r="G118">
            <v>21.891429304164088</v>
          </cell>
          <cell r="H118">
            <v>15.859016185740076</v>
          </cell>
          <cell r="I118">
            <v>13.465456484084831</v>
          </cell>
          <cell r="J118">
            <v>17.772202279209065</v>
          </cell>
          <cell r="K118">
            <v>17.504432309251243</v>
          </cell>
          <cell r="L118">
            <v>16.98639304037475</v>
          </cell>
          <cell r="M118">
            <v>16.307498383332401</v>
          </cell>
          <cell r="N118">
            <v>19.160276073619631</v>
          </cell>
          <cell r="O118">
            <v>17.834452989634315</v>
          </cell>
          <cell r="P118">
            <v>18.762281925505903</v>
          </cell>
          <cell r="Q118">
            <v>19.000560967262796</v>
          </cell>
          <cell r="R118">
            <v>17.650171740373388</v>
          </cell>
          <cell r="S118">
            <v>17.670210097814135</v>
          </cell>
          <cell r="T118">
            <v>17.034512604132857</v>
          </cell>
          <cell r="U118">
            <v>17.668624133240439</v>
          </cell>
          <cell r="V118">
            <v>17.198021413842081</v>
          </cell>
        </row>
        <row r="119">
          <cell r="B119">
            <v>14.459212926765701</v>
          </cell>
          <cell r="C119">
            <v>13.068317067364912</v>
          </cell>
          <cell r="D119">
            <v>13.735495551217374</v>
          </cell>
          <cell r="E119">
            <v>12.883435582822086</v>
          </cell>
          <cell r="F119">
            <v>11.623166393540908</v>
          </cell>
          <cell r="G119">
            <v>20.174327929964512</v>
          </cell>
          <cell r="H119">
            <v>15.298837245745448</v>
          </cell>
          <cell r="I119">
            <v>13.323159788513584</v>
          </cell>
          <cell r="J119">
            <v>16.580123359850322</v>
          </cell>
          <cell r="K119">
            <v>16.343681028177503</v>
          </cell>
          <cell r="L119">
            <v>16.198145023464086</v>
          </cell>
          <cell r="M119">
            <v>14.542614191120343</v>
          </cell>
          <cell r="N119">
            <v>21.600582866784261</v>
          </cell>
          <cell r="O119">
            <v>16.028571141539665</v>
          </cell>
          <cell r="P119">
            <v>17.856076660831107</v>
          </cell>
          <cell r="Q119">
            <v>18.049413290878</v>
          </cell>
          <cell r="R119">
            <v>16.527137550627671</v>
          </cell>
          <cell r="S119">
            <v>16.361150496252787</v>
          </cell>
          <cell r="T119">
            <v>16.282178085487452</v>
          </cell>
          <cell r="U119">
            <v>16.702045383488834</v>
          </cell>
          <cell r="V119">
            <v>16.149601307299889</v>
          </cell>
        </row>
        <row r="120">
          <cell r="B120">
            <v>14.42135453877137</v>
          </cell>
          <cell r="C120">
            <v>14.433814517227292</v>
          </cell>
          <cell r="D120">
            <v>14.08149692982173</v>
          </cell>
          <cell r="E120">
            <v>13.249312357195873</v>
          </cell>
          <cell r="F120">
            <v>12.343914849290188</v>
          </cell>
          <cell r="G120">
            <v>20.276838886206342</v>
          </cell>
          <cell r="H120">
            <v>15.676323295562824</v>
          </cell>
          <cell r="I120">
            <v>13.786712855228828</v>
          </cell>
          <cell r="J120">
            <v>17.594788811873244</v>
          </cell>
          <cell r="K120">
            <v>17.418126637961986</v>
          </cell>
          <cell r="L120">
            <v>16.71325591139091</v>
          </cell>
          <cell r="M120">
            <v>15.230636578870898</v>
          </cell>
          <cell r="N120">
            <v>22.580025362179608</v>
          </cell>
          <cell r="O120">
            <v>18.743603873100842</v>
          </cell>
          <cell r="P120">
            <v>18.524365586356446</v>
          </cell>
          <cell r="Q120">
            <v>18.729372371156657</v>
          </cell>
          <cell r="R120">
            <v>18.305880271665067</v>
          </cell>
          <cell r="S120">
            <v>18.21527023378189</v>
          </cell>
          <cell r="T120">
            <v>16.912945711532284</v>
          </cell>
          <cell r="U120">
            <v>17.434538704348821</v>
          </cell>
          <cell r="V120">
            <v>17.096772892039525</v>
          </cell>
        </row>
        <row r="139">
          <cell r="A139">
            <v>2019</v>
          </cell>
          <cell r="B139">
            <v>13.63672766587915</v>
          </cell>
          <cell r="C139">
            <v>13.144750666774426</v>
          </cell>
          <cell r="D139">
            <v>13.73107498345105</v>
          </cell>
          <cell r="E139">
            <v>13.884888176309138</v>
          </cell>
          <cell r="F139">
            <v>12.709882577116769</v>
          </cell>
          <cell r="G139">
            <v>16.943128585023214</v>
          </cell>
          <cell r="H139">
            <v>14.467287992632311</v>
          </cell>
          <cell r="I139">
            <v>13.487938740155187</v>
          </cell>
          <cell r="J139">
            <v>13.907015423797088</v>
          </cell>
          <cell r="K139">
            <v>13.707070836474031</v>
          </cell>
          <cell r="L139">
            <v>11.842403838616383</v>
          </cell>
          <cell r="M139">
            <v>12.131211518844562</v>
          </cell>
          <cell r="N139">
            <v>14.45552570566371</v>
          </cell>
          <cell r="O139">
            <v>13.31246301563365</v>
          </cell>
          <cell r="P139">
            <v>16.543459099826563</v>
          </cell>
          <cell r="Q139">
            <v>13.468221013486509</v>
          </cell>
          <cell r="R139">
            <v>14.939857920111315</v>
          </cell>
          <cell r="S139">
            <v>14.914754479442585</v>
          </cell>
          <cell r="T139">
            <v>13.845488320016287</v>
          </cell>
          <cell r="U139">
            <v>14.347832999459442</v>
          </cell>
          <cell r="V139">
            <v>13.850399401887561</v>
          </cell>
        </row>
        <row r="140">
          <cell r="A140">
            <v>2020</v>
          </cell>
          <cell r="B140">
            <v>12.796919590397851</v>
          </cell>
          <cell r="C140">
            <v>12.208621245819257</v>
          </cell>
          <cell r="D140">
            <v>12.650335221027326</v>
          </cell>
          <cell r="E140">
            <v>12.608833079509211</v>
          </cell>
          <cell r="F140">
            <v>11.066556590792938</v>
          </cell>
          <cell r="G140">
            <v>15.271655185631982</v>
          </cell>
          <cell r="H140">
            <v>13.170344138027987</v>
          </cell>
          <cell r="I140">
            <v>12.352340929788564</v>
          </cell>
          <cell r="J140">
            <v>12.731252449562986</v>
          </cell>
          <cell r="K140">
            <v>12.566870472815186</v>
          </cell>
          <cell r="L140">
            <v>11.172741333659568</v>
          </cell>
          <cell r="M140">
            <v>11.985457604711256</v>
          </cell>
          <cell r="N140">
            <v>11.268407469257628</v>
          </cell>
          <cell r="O140">
            <v>10.752022411465575</v>
          </cell>
          <cell r="P140">
            <v>14.883822472155412</v>
          </cell>
          <cell r="Q140">
            <v>12.579771735577127</v>
          </cell>
          <cell r="R140">
            <v>12.903303946867824</v>
          </cell>
          <cell r="S140">
            <v>14.05753903972008</v>
          </cell>
          <cell r="T140">
            <v>12.362919345254173</v>
          </cell>
          <cell r="U140">
            <v>13.584769934673325</v>
          </cell>
          <cell r="V140">
            <v>12.680085213491562</v>
          </cell>
        </row>
        <row r="141">
          <cell r="A141">
            <v>2021</v>
          </cell>
          <cell r="B141">
            <v>12.703979838286255</v>
          </cell>
          <cell r="C141">
            <v>12.293374316939891</v>
          </cell>
          <cell r="D141">
            <v>11.792477335896304</v>
          </cell>
          <cell r="E141">
            <v>12.09376587560781</v>
          </cell>
          <cell r="F141">
            <v>11.358450517378616</v>
          </cell>
          <cell r="G141">
            <v>15.258102103508451</v>
          </cell>
          <cell r="H141">
            <v>12.941940388331064</v>
          </cell>
          <cell r="I141">
            <v>12.022926515253744</v>
          </cell>
          <cell r="J141">
            <v>12.447548211747499</v>
          </cell>
          <cell r="K141">
            <v>12.264848417198085</v>
          </cell>
          <cell r="L141">
            <v>10.898033092335751</v>
          </cell>
          <cell r="M141">
            <v>11.217047062260576</v>
          </cell>
          <cell r="N141">
            <v>12.469325153374234</v>
          </cell>
          <cell r="O141">
            <v>10.766939234580661</v>
          </cell>
          <cell r="P141">
            <v>14.727435008925491</v>
          </cell>
          <cell r="Q141">
            <v>12.285183055260568</v>
          </cell>
          <cell r="R141">
            <v>12.783839805460223</v>
          </cell>
          <cell r="S141">
            <v>13.811021292741433</v>
          </cell>
          <cell r="T141">
            <v>13.353348479930757</v>
          </cell>
          <cell r="U141">
            <v>13.069407119869943</v>
          </cell>
          <cell r="V141">
            <v>12.390937103327214</v>
          </cell>
        </row>
        <row r="142">
          <cell r="A142">
            <v>2022</v>
          </cell>
          <cell r="B142">
            <v>13.083137868126141</v>
          </cell>
          <cell r="C142">
            <v>12.146767776379773</v>
          </cell>
          <cell r="D142">
            <v>12.336754482607546</v>
          </cell>
          <cell r="E142">
            <v>12.732955203148514</v>
          </cell>
          <cell r="F142">
            <v>11.783044885886726</v>
          </cell>
          <cell r="G142">
            <v>15.574852870052874</v>
          </cell>
          <cell r="H142">
            <v>13.342996834550414</v>
          </cell>
          <cell r="I142">
            <v>12.438589885030135</v>
          </cell>
          <cell r="J142">
            <v>13.178184847916672</v>
          </cell>
          <cell r="K142">
            <v>13.020521653085899</v>
          </cell>
          <cell r="L142">
            <v>12.055610207365616</v>
          </cell>
          <cell r="M142">
            <v>11.374005270793894</v>
          </cell>
          <cell r="N142">
            <v>14.479638009049776</v>
          </cell>
          <cell r="O142">
            <v>11.541977677539908</v>
          </cell>
          <cell r="P142">
            <v>15.841149912466598</v>
          </cell>
          <cell r="Q142">
            <v>12.885748674137973</v>
          </cell>
          <cell r="R142">
            <v>13.802194052227618</v>
          </cell>
          <cell r="S142">
            <v>13.921662953210451</v>
          </cell>
          <cell r="T142">
            <v>13.9565345237777</v>
          </cell>
          <cell r="U142">
            <v>13.933455101940071</v>
          </cell>
          <cell r="V142">
            <v>13.080421414429082</v>
          </cell>
        </row>
        <row r="143">
          <cell r="A143">
            <v>2023</v>
          </cell>
          <cell r="B143">
            <v>13.059774899305232</v>
          </cell>
          <cell r="C143">
            <v>13.625221299196513</v>
          </cell>
          <cell r="D143">
            <v>13.180782169076105</v>
          </cell>
          <cell r="E143">
            <v>12.636618980396722</v>
          </cell>
          <cell r="F143">
            <v>12.391992414428611</v>
          </cell>
          <cell r="G143">
            <v>15.69773056494447</v>
          </cell>
          <cell r="H143">
            <v>13.785454761302255</v>
          </cell>
          <cell r="I143">
            <v>13.0000088146111</v>
          </cell>
          <cell r="J143">
            <v>14.186509449538912</v>
          </cell>
          <cell r="K143">
            <v>14.086967830214551</v>
          </cell>
          <cell r="L143">
            <v>13.073278686763427</v>
          </cell>
          <cell r="M143">
            <v>12.730307086701695</v>
          </cell>
          <cell r="N143">
            <v>15.924374591707336</v>
          </cell>
          <cell r="O143">
            <v>12.26383531449264</v>
          </cell>
          <cell r="P143">
            <v>16.728447518021451</v>
          </cell>
          <cell r="Q143">
            <v>13.985275046487214</v>
          </cell>
          <cell r="R143">
            <v>14.706345762074694</v>
          </cell>
          <cell r="S143">
            <v>15.829727913796459</v>
          </cell>
          <cell r="T143">
            <v>15.119391797837029</v>
          </cell>
          <cell r="U143">
            <v>14.151251983056115</v>
          </cell>
          <cell r="V143">
            <v>14.031340221872679</v>
          </cell>
        </row>
        <row r="162">
          <cell r="A162">
            <v>2019</v>
          </cell>
          <cell r="B162">
            <v>-5.3716371039688161E-2</v>
          </cell>
          <cell r="C162">
            <v>-0.35810554200441036</v>
          </cell>
          <cell r="D162">
            <v>-0.27319688815070631</v>
          </cell>
          <cell r="E162">
            <v>-1.0575871331319882</v>
          </cell>
          <cell r="F162">
            <v>-0.94204949063070353</v>
          </cell>
          <cell r="G162">
            <v>2.6150339721912208</v>
          </cell>
          <cell r="H162">
            <v>0.2636172355058588</v>
          </cell>
          <cell r="I162">
            <v>-0.49097891370535374</v>
          </cell>
          <cell r="J162">
            <v>1.435355299771705</v>
          </cell>
          <cell r="K162">
            <v>1.3683539368548943</v>
          </cell>
          <cell r="L162">
            <v>1.5656350633226064</v>
          </cell>
          <cell r="M162">
            <v>1.6118371520928032</v>
          </cell>
          <cell r="N162">
            <v>2.6003382621866291</v>
          </cell>
          <cell r="O162">
            <v>3.4571894960590392</v>
          </cell>
          <cell r="P162">
            <v>0.55129936101449106</v>
          </cell>
          <cell r="Q162">
            <v>1.8254215370439526</v>
          </cell>
          <cell r="R162">
            <v>1.0815392726638258</v>
          </cell>
          <cell r="S162">
            <v>0.67624697309073489</v>
          </cell>
          <cell r="T162">
            <v>0.53945999849706761</v>
          </cell>
          <cell r="U162">
            <v>1.3652229507430633</v>
          </cell>
          <cell r="V162">
            <v>1.1589799689712901</v>
          </cell>
        </row>
        <row r="163">
          <cell r="A163">
            <v>2020</v>
          </cell>
          <cell r="B163">
            <v>0.58018023091911441</v>
          </cell>
          <cell r="C163">
            <v>0.12809328777273638</v>
          </cell>
          <cell r="D163">
            <v>0.56756986178499813</v>
          </cell>
          <cell r="E163">
            <v>-0.62503048330584876</v>
          </cell>
          <cell r="F163">
            <v>-8.5954651517853323E-2</v>
          </cell>
          <cell r="G163">
            <v>4.6258056254875104</v>
          </cell>
          <cell r="H163">
            <v>1.2795063166798479</v>
          </cell>
          <cell r="I163">
            <v>0.19433007433076407</v>
          </cell>
          <cell r="J163">
            <v>2.6954571701853949</v>
          </cell>
          <cell r="K163">
            <v>2.5855208754767784</v>
          </cell>
          <cell r="L163">
            <v>2.9738305990035214</v>
          </cell>
          <cell r="M163">
            <v>2.8271152803383561</v>
          </cell>
          <cell r="N163">
            <v>3.4830110262482896</v>
          </cell>
          <cell r="O163">
            <v>4.6669785298496773</v>
          </cell>
          <cell r="P163">
            <v>1.7815319891958654</v>
          </cell>
          <cell r="Q163">
            <v>2.9198775801634897</v>
          </cell>
          <cell r="R163">
            <v>2.3519067592100273</v>
          </cell>
          <cell r="S163">
            <v>1.7022265669689811</v>
          </cell>
          <cell r="T163">
            <v>2.1384615963891562</v>
          </cell>
          <cell r="U163">
            <v>2.0300008824184665</v>
          </cell>
          <cell r="V163">
            <v>2.3390948554376978</v>
          </cell>
        </row>
        <row r="164">
          <cell r="A164">
            <v>2021</v>
          </cell>
          <cell r="B164">
            <v>1.2433044254229406</v>
          </cell>
          <cell r="C164">
            <v>0.7276296224000981</v>
          </cell>
          <cell r="D164">
            <v>1.4744957626986999</v>
          </cell>
          <cell r="E164">
            <v>0.38074676376212541</v>
          </cell>
          <cell r="F164">
            <v>0.24412932728947523</v>
          </cell>
          <cell r="G164">
            <v>5.1978417053585977</v>
          </cell>
          <cell r="H164">
            <v>1.983076148540492</v>
          </cell>
          <cell r="I164">
            <v>0.93169545420251554</v>
          </cell>
          <cell r="J164">
            <v>3.6954197301312255</v>
          </cell>
          <cell r="K164">
            <v>3.6095634446378999</v>
          </cell>
          <cell r="L164">
            <v>4.1702971180887847</v>
          </cell>
          <cell r="M164">
            <v>3.8957465992417579</v>
          </cell>
          <cell r="N164">
            <v>4.2863133971848351</v>
          </cell>
          <cell r="O164">
            <v>5.9717968066366076</v>
          </cell>
          <cell r="P164">
            <v>2.8517546563173037</v>
          </cell>
          <cell r="Q164">
            <v>4.0489917559188653</v>
          </cell>
          <cell r="R164">
            <v>3.2151523846000307</v>
          </cell>
          <cell r="S164">
            <v>2.4756735784446438</v>
          </cell>
          <cell r="T164">
            <v>2.3669864289436506</v>
          </cell>
          <cell r="U164">
            <v>3.261212987058749</v>
          </cell>
          <cell r="V164">
            <v>3.3033866389203621</v>
          </cell>
        </row>
        <row r="165">
          <cell r="A165">
            <v>2022</v>
          </cell>
          <cell r="B165">
            <v>0.91452017525243423</v>
          </cell>
          <cell r="C165">
            <v>0.59796856840648316</v>
          </cell>
          <cell r="D165">
            <v>0.96495579390524433</v>
          </cell>
          <cell r="E165">
            <v>8.6026079484150295E-2</v>
          </cell>
          <cell r="F165">
            <v>-0.10183277809846059</v>
          </cell>
          <cell r="G165">
            <v>3.6487539209634341</v>
          </cell>
          <cell r="H165">
            <v>1.3410825853920318</v>
          </cell>
          <cell r="I165">
            <v>0.57492780431745416</v>
          </cell>
          <cell r="J165">
            <v>2.3830924038511108</v>
          </cell>
          <cell r="K165">
            <v>2.3099451115274583</v>
          </cell>
          <cell r="L165">
            <v>2.8514923559308585</v>
          </cell>
          <cell r="M165">
            <v>2.4567458060989069</v>
          </cell>
          <cell r="N165">
            <v>4.5489026091228606</v>
          </cell>
          <cell r="O165">
            <v>3.78419565109875</v>
          </cell>
          <cell r="P165">
            <v>1.4405465912283879</v>
          </cell>
          <cell r="Q165">
            <v>3.1477312902086769</v>
          </cell>
          <cell r="R165">
            <v>1.8151288911510413</v>
          </cell>
          <cell r="S165">
            <v>1.5855382433852645</v>
          </cell>
          <cell r="T165">
            <v>1.5092426388098776</v>
          </cell>
          <cell r="U165">
            <v>1.9708814137667034</v>
          </cell>
          <cell r="V165">
            <v>2.128109566378404</v>
          </cell>
        </row>
        <row r="166">
          <cell r="A166">
            <v>2023</v>
          </cell>
          <cell r="B166">
            <v>0.90844152694872227</v>
          </cell>
          <cell r="C166">
            <v>0.52536940889430395</v>
          </cell>
          <cell r="D166">
            <v>0.61774815292758012</v>
          </cell>
          <cell r="E166">
            <v>0.34935188647453075</v>
          </cell>
          <cell r="F166">
            <v>-3.0628944504547253E-2</v>
          </cell>
          <cell r="G166">
            <v>3.6248271993567878</v>
          </cell>
          <cell r="H166">
            <v>1.2953584066341222</v>
          </cell>
          <cell r="I166">
            <v>0.51070703492009162</v>
          </cell>
          <cell r="J166">
            <v>2.4019882740248986</v>
          </cell>
          <cell r="K166">
            <v>2.3305791674223171</v>
          </cell>
          <cell r="L166">
            <v>2.5181077242031349</v>
          </cell>
          <cell r="M166">
            <v>1.959698634012381</v>
          </cell>
          <cell r="N166">
            <v>4.2000822577922641</v>
          </cell>
          <cell r="O166">
            <v>5.4918616273324217</v>
          </cell>
          <cell r="P166">
            <v>1.2841340160693848</v>
          </cell>
          <cell r="Q166">
            <v>2.9100393298964655</v>
          </cell>
          <cell r="R166">
            <v>2.4175908766175893</v>
          </cell>
          <cell r="S166">
            <v>1.5583588096659493</v>
          </cell>
          <cell r="T166">
            <v>1.1645868224142393</v>
          </cell>
          <cell r="U166">
            <v>2.3392439253247628</v>
          </cell>
          <cell r="V166">
            <v>2.1364461375477144</v>
          </cell>
        </row>
        <row r="185">
          <cell r="A185">
            <v>2019</v>
          </cell>
          <cell r="B185">
            <v>-7.8084331077563768E-2</v>
          </cell>
          <cell r="C185">
            <v>-0.53826881112098934</v>
          </cell>
          <cell r="D185">
            <v>-0.37895580670824658</v>
          </cell>
          <cell r="E185">
            <v>-1.7935269980162503</v>
          </cell>
          <cell r="F185">
            <v>-1.4179833949937515</v>
          </cell>
          <cell r="G185">
            <v>3.1461453935573416</v>
          </cell>
          <cell r="H185">
            <v>0.37002375424342582</v>
          </cell>
          <cell r="I185">
            <v>-0.72810536626757094</v>
          </cell>
          <cell r="J185">
            <v>1.9849205421068363</v>
          </cell>
          <cell r="K185">
            <v>1.9084475612319129</v>
          </cell>
          <cell r="L185">
            <v>2.1697424281806592</v>
          </cell>
          <cell r="M185">
            <v>2.0431798026782326</v>
          </cell>
          <cell r="N185">
            <v>3.9487726787620065</v>
          </cell>
          <cell r="O185">
            <v>3.8406474888808293</v>
          </cell>
          <cell r="P185">
            <v>0.74315487191151797</v>
          </cell>
          <cell r="Q185">
            <v>2.9167710951100392</v>
          </cell>
          <cell r="R185">
            <v>1.5814132981123052</v>
          </cell>
          <cell r="S185">
            <v>1.0105891636946454</v>
          </cell>
          <cell r="T185">
            <v>0.80411216855819623</v>
          </cell>
          <cell r="U185">
            <v>1.8410760278546219</v>
          </cell>
          <cell r="V185">
            <v>1.6183987567982328</v>
          </cell>
        </row>
        <row r="186">
          <cell r="A186">
            <v>2020</v>
          </cell>
          <cell r="B186">
            <v>0.88026691287560843</v>
          </cell>
          <cell r="C186">
            <v>0.20033615728086113</v>
          </cell>
          <cell r="D186">
            <v>0.82664284015452949</v>
          </cell>
          <cell r="E186">
            <v>-1.1034165684894113</v>
          </cell>
          <cell r="F186">
            <v>-0.13497398802269658</v>
          </cell>
          <cell r="G186">
            <v>5.970325941125405</v>
          </cell>
          <cell r="H186">
            <v>1.8896237337878246</v>
          </cell>
          <cell r="I186">
            <v>0.30107857229067692</v>
          </cell>
          <cell r="J186">
            <v>3.923891564184717</v>
          </cell>
          <cell r="K186">
            <v>3.7914728246715117</v>
          </cell>
          <cell r="L186">
            <v>4.3558901404266104</v>
          </cell>
          <cell r="M186">
            <v>3.7668008733449514</v>
          </cell>
          <cell r="N186">
            <v>5.4273569151358743</v>
          </cell>
          <cell r="O186">
            <v>5.531815552014292</v>
          </cell>
          <cell r="P186">
            <v>2.5414892856201843</v>
          </cell>
          <cell r="Q186">
            <v>4.88686271444206</v>
          </cell>
          <cell r="R186">
            <v>3.5934892853631459</v>
          </cell>
          <cell r="S186">
            <v>2.6858031490960927</v>
          </cell>
          <cell r="T186">
            <v>3.3520609367403162</v>
          </cell>
          <cell r="U186">
            <v>2.8840765183642403</v>
          </cell>
          <cell r="V186">
            <v>3.4346762251810077</v>
          </cell>
        </row>
        <row r="187">
          <cell r="A187">
            <v>2021</v>
          </cell>
          <cell r="B187">
            <v>1.8796597710805421</v>
          </cell>
          <cell r="C187">
            <v>1.1355874316939891</v>
          </cell>
          <cell r="D187">
            <v>2.1527651505312102</v>
          </cell>
          <cell r="E187">
            <v>0.67058567385151313</v>
          </cell>
          <cell r="F187">
            <v>0.38339081984611306</v>
          </cell>
          <cell r="G187">
            <v>6.6333272006556392</v>
          </cell>
          <cell r="H187">
            <v>2.9170757974090149</v>
          </cell>
          <cell r="I187">
            <v>1.4425299688310882</v>
          </cell>
          <cell r="J187">
            <v>5.3246540674615668</v>
          </cell>
          <cell r="K187">
            <v>5.2395838920531563</v>
          </cell>
          <cell r="L187">
            <v>6.0883599480389972</v>
          </cell>
          <cell r="M187">
            <v>5.0904513210718259</v>
          </cell>
          <cell r="N187">
            <v>6.6909509202453989</v>
          </cell>
          <cell r="O187">
            <v>7.0675137550536515</v>
          </cell>
          <cell r="P187">
            <v>4.0348469165804115</v>
          </cell>
          <cell r="Q187">
            <v>6.7153779120022294</v>
          </cell>
          <cell r="R187">
            <v>4.8663319349131653</v>
          </cell>
          <cell r="S187">
            <v>3.8591888050727019</v>
          </cell>
          <cell r="T187">
            <v>3.6811641242020987</v>
          </cell>
          <cell r="U187">
            <v>4.5992170133704917</v>
          </cell>
          <cell r="V187">
            <v>4.807084310514866</v>
          </cell>
        </row>
        <row r="188">
          <cell r="A188">
            <v>2022</v>
          </cell>
          <cell r="B188">
            <v>1.3760750586395623</v>
          </cell>
          <cell r="C188">
            <v>0.9215492909851396</v>
          </cell>
          <cell r="D188">
            <v>1.3987410686098278</v>
          </cell>
          <cell r="E188">
            <v>0.15048037967357333</v>
          </cell>
          <cell r="F188">
            <v>-0.15987849234581716</v>
          </cell>
          <cell r="G188">
            <v>4.5994750599116401</v>
          </cell>
          <cell r="H188">
            <v>1.9558404111950356</v>
          </cell>
          <cell r="I188">
            <v>0.88456990348344811</v>
          </cell>
          <cell r="J188">
            <v>3.4019385119336518</v>
          </cell>
          <cell r="K188">
            <v>3.3231593750916049</v>
          </cell>
          <cell r="L188">
            <v>4.1425348160984683</v>
          </cell>
          <cell r="M188">
            <v>3.1686089203264469</v>
          </cell>
          <cell r="N188">
            <v>7.1209448577344885</v>
          </cell>
          <cell r="O188">
            <v>4.4865934639997587</v>
          </cell>
          <cell r="P188">
            <v>2.0149267483645072</v>
          </cell>
          <cell r="Q188">
            <v>5.1636646167400269</v>
          </cell>
          <cell r="R188">
            <v>2.7249434984000538</v>
          </cell>
          <cell r="S188">
            <v>2.4394875430423331</v>
          </cell>
          <cell r="T188">
            <v>2.3256435617097488</v>
          </cell>
          <cell r="U188">
            <v>2.7685902815487653</v>
          </cell>
          <cell r="V188">
            <v>3.0691798928708032</v>
          </cell>
        </row>
        <row r="189">
          <cell r="A189">
            <v>2023</v>
          </cell>
          <cell r="B189">
            <v>1.3615796394661366</v>
          </cell>
          <cell r="C189">
            <v>0.80859321803077766</v>
          </cell>
          <cell r="D189">
            <v>0.90071476074562395</v>
          </cell>
          <cell r="E189">
            <v>0.61269337679915004</v>
          </cell>
          <cell r="F189">
            <v>-4.8077565138423324E-2</v>
          </cell>
          <cell r="G189">
            <v>4.5791083212618702</v>
          </cell>
          <cell r="H189">
            <v>1.8908685342605696</v>
          </cell>
          <cell r="I189">
            <v>0.78670404061772803</v>
          </cell>
          <cell r="J189">
            <v>3.4082793623343322</v>
          </cell>
          <cell r="K189">
            <v>3.3311588077474363</v>
          </cell>
          <cell r="L189">
            <v>3.6399772246274829</v>
          </cell>
          <cell r="M189">
            <v>2.5003294921692016</v>
          </cell>
          <cell r="N189">
            <v>6.655650770472274</v>
          </cell>
          <cell r="O189">
            <v>6.4797685586082023</v>
          </cell>
          <cell r="P189">
            <v>1.7959180683349938</v>
          </cell>
          <cell r="Q189">
            <v>4.7440973246694433</v>
          </cell>
          <cell r="R189">
            <v>3.5995345095903741</v>
          </cell>
          <cell r="S189">
            <v>2.385542319985432</v>
          </cell>
          <cell r="T189">
            <v>1.7935539136952565</v>
          </cell>
          <cell r="U189">
            <v>3.2832867212927073</v>
          </cell>
          <cell r="V189">
            <v>3.0654326701668455</v>
          </cell>
        </row>
        <row r="192">
          <cell r="A192" t="str">
            <v>2022-2026</v>
          </cell>
          <cell r="B192">
            <v>47</v>
          </cell>
          <cell r="C192">
            <v>52</v>
          </cell>
          <cell r="D192">
            <v>46</v>
          </cell>
          <cell r="E192">
            <v>50</v>
          </cell>
          <cell r="F192">
            <v>46</v>
          </cell>
          <cell r="G192">
            <v>44</v>
          </cell>
          <cell r="H192">
            <v>46.543542757990643</v>
          </cell>
          <cell r="I192">
            <v>47.574974318801551</v>
          </cell>
          <cell r="J192">
            <v>49.741287147140191</v>
          </cell>
          <cell r="K192">
            <v>56.307798095596766</v>
          </cell>
          <cell r="L192">
            <v>54</v>
          </cell>
          <cell r="M192">
            <v>51</v>
          </cell>
          <cell r="N192">
            <v>59</v>
          </cell>
          <cell r="O192">
            <v>54</v>
          </cell>
          <cell r="P192">
            <v>53</v>
          </cell>
          <cell r="Q192">
            <v>56</v>
          </cell>
          <cell r="R192">
            <v>54</v>
          </cell>
          <cell r="S192">
            <v>51</v>
          </cell>
          <cell r="T192">
            <v>54</v>
          </cell>
          <cell r="U192">
            <v>52</v>
          </cell>
          <cell r="V192">
            <v>52</v>
          </cell>
        </row>
      </sheetData>
      <sheetData sheetId="79">
        <row r="27">
          <cell r="B27">
            <v>17.282289952358582</v>
          </cell>
          <cell r="C27">
            <v>25.928037579565537</v>
          </cell>
          <cell r="D27">
            <v>24.150317747333403</v>
          </cell>
          <cell r="H27">
            <v>37.655964486321842</v>
          </cell>
          <cell r="I27">
            <v>47.351112585392727</v>
          </cell>
          <cell r="J27">
            <v>45.64684012301155</v>
          </cell>
        </row>
        <row r="28">
          <cell r="B28">
            <v>15.878558010784809</v>
          </cell>
          <cell r="C28">
            <v>25.406299038899981</v>
          </cell>
          <cell r="D28">
            <v>23.472041653049438</v>
          </cell>
          <cell r="H28">
            <v>35.222165635521478</v>
          </cell>
          <cell r="I28">
            <v>46.37192919254035</v>
          </cell>
          <cell r="J28">
            <v>44.437329564149906</v>
          </cell>
        </row>
        <row r="29">
          <cell r="B29">
            <v>15.931697914683546</v>
          </cell>
          <cell r="C29">
            <v>24.666142763722473</v>
          </cell>
          <cell r="D29">
            <v>22.889493376663367</v>
          </cell>
          <cell r="H29">
            <v>36.451746388245773</v>
          </cell>
          <cell r="I29">
            <v>47.652507730167414</v>
          </cell>
          <cell r="J29">
            <v>45.691523304659547</v>
          </cell>
        </row>
        <row r="30">
          <cell r="B30">
            <v>16.401178526403942</v>
          </cell>
          <cell r="C30">
            <v>24.241386894488464</v>
          </cell>
          <cell r="D30">
            <v>22.657514529967472</v>
          </cell>
          <cell r="H30">
            <v>37.501324949044999</v>
          </cell>
          <cell r="I30">
            <v>46.102396436719026</v>
          </cell>
          <cell r="J30">
            <v>44.579875032784209</v>
          </cell>
        </row>
        <row r="31">
          <cell r="B31">
            <v>15.516932222977546</v>
          </cell>
          <cell r="C31">
            <v>22.884477523437269</v>
          </cell>
          <cell r="D31">
            <v>21.406880248795801</v>
          </cell>
          <cell r="H31">
            <v>36.60790092021815</v>
          </cell>
          <cell r="I31">
            <v>43.560912840497963</v>
          </cell>
          <cell r="J31">
            <v>42.336631895637346</v>
          </cell>
        </row>
      </sheetData>
      <sheetData sheetId="80">
        <row r="4">
          <cell r="A4">
            <v>1</v>
          </cell>
          <cell r="B4" t="str">
            <v>Niederlande</v>
          </cell>
          <cell r="C4">
            <v>16.553342232909195</v>
          </cell>
          <cell r="D4" t="str">
            <v>Vereinigte Staaten von Amerika</v>
          </cell>
          <cell r="E4">
            <v>9.815522198371692</v>
          </cell>
          <cell r="F4" t="str">
            <v>China</v>
          </cell>
          <cell r="G4">
            <v>12.941330113907135</v>
          </cell>
          <cell r="H4" t="str">
            <v>Polen</v>
          </cell>
          <cell r="I4">
            <v>11.800879156255093</v>
          </cell>
          <cell r="J4" t="str">
            <v>Vereinigte Staaten von Amerika</v>
          </cell>
          <cell r="K4">
            <v>10.490713562841037</v>
          </cell>
          <cell r="L4" t="str">
            <v>Vereinigte Staaten von Amerika</v>
          </cell>
          <cell r="M4">
            <v>9.1603216156467884</v>
          </cell>
          <cell r="N4" t="str">
            <v>Polen</v>
          </cell>
          <cell r="O4">
            <v>8.7332922947624869</v>
          </cell>
          <cell r="P4" t="str">
            <v>Polen</v>
          </cell>
          <cell r="Q4">
            <v>8.9515428845457112</v>
          </cell>
          <cell r="R4" t="str">
            <v>Vereinigte Staaten von Amerika</v>
          </cell>
          <cell r="S4">
            <v>10.886898520775388</v>
          </cell>
          <cell r="T4" t="str">
            <v>Vereinigte Staaten von Amerika</v>
          </cell>
          <cell r="U4">
            <v>10.910610673125893</v>
          </cell>
          <cell r="V4" t="str">
            <v>Vereinigte Staaten von Amerika</v>
          </cell>
          <cell r="W4">
            <v>14.538793108854552</v>
          </cell>
          <cell r="X4" t="str">
            <v>Vereinigte Staaten von Amerika</v>
          </cell>
          <cell r="Y4">
            <v>12.568477311955615</v>
          </cell>
          <cell r="Z4" t="str">
            <v>Vereinigte Staaten von Amerika</v>
          </cell>
          <cell r="AA4">
            <v>15.337877654451649</v>
          </cell>
          <cell r="AB4" t="str">
            <v>Frankreich</v>
          </cell>
          <cell r="AC4">
            <v>8.4154891435752646</v>
          </cell>
          <cell r="AD4" t="str">
            <v>Vereinigte Staaten von Amerika</v>
          </cell>
          <cell r="AE4">
            <v>12.196114656554293</v>
          </cell>
          <cell r="AF4" t="str">
            <v>Niederlande</v>
          </cell>
          <cell r="AG4">
            <v>10.235053559449751</v>
          </cell>
          <cell r="AH4" t="str">
            <v>Niederlande</v>
          </cell>
          <cell r="AI4">
            <v>11.576757120281583</v>
          </cell>
          <cell r="AJ4" t="str">
            <v>Frankreich</v>
          </cell>
          <cell r="AK4">
            <v>10.212193682554851</v>
          </cell>
          <cell r="AL4" t="str">
            <v>Frankreich</v>
          </cell>
          <cell r="AM4">
            <v>15.444086678128985</v>
          </cell>
          <cell r="AN4" t="str">
            <v>Niederlande</v>
          </cell>
          <cell r="AO4">
            <v>11.357817338346331</v>
          </cell>
          <cell r="AP4" t="str">
            <v>Vereinigte Staaten von Amerika</v>
          </cell>
          <cell r="AQ4">
            <v>10.673960429464181</v>
          </cell>
        </row>
        <row r="5">
          <cell r="A5">
            <v>2</v>
          </cell>
          <cell r="B5" t="str">
            <v>Polen</v>
          </cell>
          <cell r="C5">
            <v>16.04894363467065</v>
          </cell>
          <cell r="D5" t="str">
            <v>Niederlande</v>
          </cell>
          <cell r="E5">
            <v>8.6066479512907765</v>
          </cell>
          <cell r="F5" t="str">
            <v>Vereinigte Staaten von Amerika</v>
          </cell>
          <cell r="G5">
            <v>9.2817240910612409</v>
          </cell>
          <cell r="H5" t="str">
            <v>Niederlande</v>
          </cell>
          <cell r="I5">
            <v>8.9541615205609197</v>
          </cell>
          <cell r="J5" t="str">
            <v>China</v>
          </cell>
          <cell r="K5">
            <v>6.7837082192924187</v>
          </cell>
          <cell r="L5" t="str">
            <v>China</v>
          </cell>
          <cell r="M5">
            <v>7.4522474533971064</v>
          </cell>
          <cell r="N5" t="str">
            <v>Vereinigte Staaten von Amerika</v>
          </cell>
          <cell r="O5">
            <v>8.632740874920211</v>
          </cell>
          <cell r="P5" t="str">
            <v>Vereinigte Staaten von Amerika</v>
          </cell>
          <cell r="Q5">
            <v>8.5377103958638596</v>
          </cell>
          <cell r="R5" t="str">
            <v>Frankreich</v>
          </cell>
          <cell r="S5">
            <v>7.9923002078695946</v>
          </cell>
          <cell r="T5" t="str">
            <v>Frankreich</v>
          </cell>
          <cell r="U5">
            <v>7.9983023606849546</v>
          </cell>
          <cell r="V5" t="str">
            <v>China</v>
          </cell>
          <cell r="W5">
            <v>7.4854287987490924</v>
          </cell>
          <cell r="X5" t="str">
            <v>Österreich</v>
          </cell>
          <cell r="Y5">
            <v>8.0890319630927774</v>
          </cell>
          <cell r="Z5" t="str">
            <v>Frankreich</v>
          </cell>
          <cell r="AA5">
            <v>11.762413903699164</v>
          </cell>
          <cell r="AB5" t="str">
            <v>Vereinigte Staaten von Amerika</v>
          </cell>
          <cell r="AC5">
            <v>7.4308443689661052</v>
          </cell>
          <cell r="AD5" t="str">
            <v>Frankreich</v>
          </cell>
          <cell r="AE5">
            <v>7.864544024677361</v>
          </cell>
          <cell r="AF5" t="str">
            <v>Frankreich</v>
          </cell>
          <cell r="AG5">
            <v>7.642746203098624</v>
          </cell>
          <cell r="AH5" t="str">
            <v>Frankreich</v>
          </cell>
          <cell r="AI5">
            <v>8.5603108469008706</v>
          </cell>
          <cell r="AJ5" t="str">
            <v>Vereinigte Staaten von Amerika</v>
          </cell>
          <cell r="AK5">
            <v>9.6949820850568589</v>
          </cell>
          <cell r="AL5" t="str">
            <v>Vereinigte Staaten von Amerika</v>
          </cell>
          <cell r="AM5">
            <v>14.732218208801678</v>
          </cell>
          <cell r="AN5" t="str">
            <v>Belgien (ab 1999)</v>
          </cell>
          <cell r="AO5">
            <v>9.1357983976519499</v>
          </cell>
          <cell r="AP5" t="str">
            <v>Frankreich</v>
          </cell>
          <cell r="AQ5">
            <v>7.7038638271794166</v>
          </cell>
        </row>
        <row r="6">
          <cell r="A6">
            <v>3</v>
          </cell>
          <cell r="B6" t="str">
            <v>Belgien (ab 1999)</v>
          </cell>
          <cell r="C6">
            <v>11.166817472163727</v>
          </cell>
          <cell r="D6" t="str">
            <v>Polen</v>
          </cell>
          <cell r="E6">
            <v>7.8195430724710313</v>
          </cell>
          <cell r="F6" t="str">
            <v>Vereinigtes Königreich</v>
          </cell>
          <cell r="G6">
            <v>7.9503432566162271</v>
          </cell>
          <cell r="H6" t="str">
            <v>Tschechien (ab 1993)</v>
          </cell>
          <cell r="I6">
            <v>7.730615149749652</v>
          </cell>
          <cell r="J6" t="str">
            <v>Polen</v>
          </cell>
          <cell r="K6">
            <v>6.5030382412369621</v>
          </cell>
          <cell r="L6" t="str">
            <v>Frankreich</v>
          </cell>
          <cell r="M6">
            <v>7.4494092456115562</v>
          </cell>
          <cell r="N6" t="str">
            <v>China</v>
          </cell>
          <cell r="O6">
            <v>7.5801582200501922</v>
          </cell>
          <cell r="P6" t="str">
            <v>Niederlande</v>
          </cell>
          <cell r="Q6">
            <v>7.6080498601670907</v>
          </cell>
          <cell r="R6" t="str">
            <v>Niederlande</v>
          </cell>
          <cell r="S6">
            <v>7.405622201793741</v>
          </cell>
          <cell r="T6" t="str">
            <v>Niederlande</v>
          </cell>
          <cell r="U6">
            <v>7.4326986991756758</v>
          </cell>
          <cell r="V6" t="str">
            <v>Frankreich</v>
          </cell>
          <cell r="W6">
            <v>7.4488700274325002</v>
          </cell>
          <cell r="X6" t="str">
            <v>China</v>
          </cell>
          <cell r="Y6">
            <v>7.7131133993847936</v>
          </cell>
          <cell r="Z6" t="str">
            <v>Vereinigtes Königreich</v>
          </cell>
          <cell r="AA6">
            <v>6.7617130209498164</v>
          </cell>
          <cell r="AB6" t="str">
            <v>China</v>
          </cell>
          <cell r="AC6">
            <v>6.9477304592437976</v>
          </cell>
          <cell r="AD6" t="str">
            <v>Vereinigtes Königreich</v>
          </cell>
          <cell r="AE6">
            <v>6.4548742946716491</v>
          </cell>
          <cell r="AF6" t="str">
            <v>Vereinigte Staaten von Amerika</v>
          </cell>
          <cell r="AG6">
            <v>6.8525251927558539</v>
          </cell>
          <cell r="AH6" t="str">
            <v>Vereinigte Staaten von Amerika</v>
          </cell>
          <cell r="AI6">
            <v>6.9016244005838239</v>
          </cell>
          <cell r="AJ6" t="str">
            <v>Niederlande</v>
          </cell>
          <cell r="AK6">
            <v>7.1559858322513481</v>
          </cell>
          <cell r="AL6" t="str">
            <v>Vereinigtes Königreich</v>
          </cell>
          <cell r="AM6">
            <v>7.2741948695052958</v>
          </cell>
          <cell r="AN6" t="str">
            <v>Vereinigte Staaten von Amerika</v>
          </cell>
          <cell r="AO6">
            <v>8.3006099654368732</v>
          </cell>
          <cell r="AP6" t="str">
            <v>Niederlande</v>
          </cell>
          <cell r="AQ6">
            <v>7.4233406531877435</v>
          </cell>
        </row>
        <row r="7">
          <cell r="A7">
            <v>4</v>
          </cell>
          <cell r="B7" t="str">
            <v>Vereinigte Staaten von Amerika</v>
          </cell>
          <cell r="C7">
            <v>8.790986880450502</v>
          </cell>
          <cell r="D7" t="str">
            <v>Frankreich</v>
          </cell>
          <cell r="E7">
            <v>5.8336957167201966</v>
          </cell>
          <cell r="F7" t="str">
            <v>Polen</v>
          </cell>
          <cell r="G7">
            <v>5.3790794463727876</v>
          </cell>
          <cell r="H7" t="str">
            <v>Frankreich</v>
          </cell>
          <cell r="I7">
            <v>7.1542945005459382</v>
          </cell>
          <cell r="J7" t="str">
            <v>Frankreich</v>
          </cell>
          <cell r="K7">
            <v>6.4545672299447379</v>
          </cell>
          <cell r="L7" t="str">
            <v>Polen</v>
          </cell>
          <cell r="M7">
            <v>6.9550401540536075</v>
          </cell>
          <cell r="N7" t="str">
            <v>Niederlande</v>
          </cell>
          <cell r="O7">
            <v>7.3774962988158403</v>
          </cell>
          <cell r="P7" t="str">
            <v>China</v>
          </cell>
          <cell r="Q7">
            <v>7.5771025386183615</v>
          </cell>
          <cell r="R7" t="str">
            <v>China</v>
          </cell>
          <cell r="S7">
            <v>5.8479673117582687</v>
          </cell>
          <cell r="T7" t="str">
            <v>China</v>
          </cell>
          <cell r="U7">
            <v>5.8208557272498078</v>
          </cell>
          <cell r="V7" t="str">
            <v>Schweiz</v>
          </cell>
          <cell r="W7">
            <v>7.3336925618878155</v>
          </cell>
          <cell r="X7" t="str">
            <v>Italien</v>
          </cell>
          <cell r="Y7">
            <v>6.56896850637958</v>
          </cell>
          <cell r="Z7" t="str">
            <v>Niederlande</v>
          </cell>
          <cell r="AA7">
            <v>6.0476201061258967</v>
          </cell>
          <cell r="AB7" t="str">
            <v>Indien</v>
          </cell>
          <cell r="AC7">
            <v>5.0640893659603528</v>
          </cell>
          <cell r="AD7" t="str">
            <v>Polen</v>
          </cell>
          <cell r="AE7">
            <v>5.974704858345592</v>
          </cell>
          <cell r="AF7" t="str">
            <v>Polen</v>
          </cell>
          <cell r="AG7">
            <v>6.8116786026461025</v>
          </cell>
          <cell r="AH7" t="str">
            <v>Belgien (ab 1999)</v>
          </cell>
          <cell r="AI7">
            <v>6.5337563968097729</v>
          </cell>
          <cell r="AJ7" t="str">
            <v>Italien</v>
          </cell>
          <cell r="AK7">
            <v>5.9041959674291311</v>
          </cell>
          <cell r="AL7" t="str">
            <v>Italien</v>
          </cell>
          <cell r="AM7">
            <v>6.3473424643978937</v>
          </cell>
          <cell r="AN7" t="str">
            <v>Italien</v>
          </cell>
          <cell r="AO7">
            <v>7.3821686835695868</v>
          </cell>
          <cell r="AP7" t="str">
            <v>China</v>
          </cell>
          <cell r="AQ7">
            <v>6.0262898863133536</v>
          </cell>
        </row>
        <row r="8">
          <cell r="A8">
            <v>5</v>
          </cell>
          <cell r="B8" t="str">
            <v>Tschechien (ab 1993)</v>
          </cell>
          <cell r="C8">
            <v>4.6773744421039076</v>
          </cell>
          <cell r="D8" t="str">
            <v>Dänemark</v>
          </cell>
          <cell r="E8">
            <v>5.7399793936324324</v>
          </cell>
          <cell r="F8" t="str">
            <v>Tschechien (ab 1993)</v>
          </cell>
          <cell r="G8">
            <v>5.2355791068070374</v>
          </cell>
          <cell r="H8" t="str">
            <v>Österreich</v>
          </cell>
          <cell r="I8">
            <v>6.3966177340986192</v>
          </cell>
          <cell r="J8" t="str">
            <v>Österreich</v>
          </cell>
          <cell r="K8">
            <v>5.9920059782362989</v>
          </cell>
          <cell r="L8" t="str">
            <v>Niederlande</v>
          </cell>
          <cell r="M8">
            <v>5.5356668111717608</v>
          </cell>
          <cell r="N8" t="str">
            <v>Vereinigtes Königreich</v>
          </cell>
          <cell r="O8">
            <v>5.9184201310793858</v>
          </cell>
          <cell r="P8" t="str">
            <v>Vereinigtes Königreich</v>
          </cell>
          <cell r="Q8">
            <v>6.0575897019612048</v>
          </cell>
          <cell r="R8" t="str">
            <v>Italien</v>
          </cell>
          <cell r="S8">
            <v>5.6979487926756764</v>
          </cell>
          <cell r="T8" t="str">
            <v>Italien</v>
          </cell>
          <cell r="U8">
            <v>5.7093234593772184</v>
          </cell>
          <cell r="V8" t="str">
            <v>Niederlande</v>
          </cell>
          <cell r="W8">
            <v>6.7902968601470253</v>
          </cell>
          <cell r="X8" t="str">
            <v>Frankreich</v>
          </cell>
          <cell r="Y8">
            <v>6.4893237280912679</v>
          </cell>
          <cell r="Z8" t="str">
            <v>Italien</v>
          </cell>
          <cell r="AA8">
            <v>5.6954321951511613</v>
          </cell>
          <cell r="AB8" t="str">
            <v>Türkei</v>
          </cell>
          <cell r="AC8">
            <v>4.8805038012923063</v>
          </cell>
          <cell r="AD8" t="str">
            <v>Niederlande</v>
          </cell>
          <cell r="AE8">
            <v>5.4716996874964927</v>
          </cell>
          <cell r="AF8" t="str">
            <v>Vereinigtes Königreich</v>
          </cell>
          <cell r="AG8">
            <v>6.0489291632174993</v>
          </cell>
          <cell r="AH8" t="str">
            <v>Polen</v>
          </cell>
          <cell r="AI8">
            <v>6.1628883910389378</v>
          </cell>
          <cell r="AJ8" t="str">
            <v>Polen</v>
          </cell>
          <cell r="AK8">
            <v>5.3487327823243715</v>
          </cell>
          <cell r="AL8" t="str">
            <v>Polen</v>
          </cell>
          <cell r="AM8">
            <v>4.7704302729611001</v>
          </cell>
          <cell r="AN8" t="str">
            <v>Frankreich</v>
          </cell>
          <cell r="AO8">
            <v>6.0503217999265395</v>
          </cell>
          <cell r="AP8" t="str">
            <v>Polen</v>
          </cell>
          <cell r="AQ8">
            <v>5.5411492655119607</v>
          </cell>
        </row>
        <row r="9">
          <cell r="A9">
            <v>6</v>
          </cell>
          <cell r="B9" t="str">
            <v>Frankreich</v>
          </cell>
          <cell r="C9">
            <v>3.8236395029666261</v>
          </cell>
          <cell r="D9" t="str">
            <v>Schweden</v>
          </cell>
          <cell r="E9">
            <v>4.6744293915611843</v>
          </cell>
          <cell r="F9" t="str">
            <v>Frankreich</v>
          </cell>
          <cell r="G9">
            <v>4.9419955310380477</v>
          </cell>
          <cell r="H9" t="str">
            <v>Italien</v>
          </cell>
          <cell r="I9">
            <v>5.7877393416430936</v>
          </cell>
          <cell r="J9" t="str">
            <v>Vereinigtes Königreich</v>
          </cell>
          <cell r="K9">
            <v>5.5914843605999796</v>
          </cell>
          <cell r="L9" t="str">
            <v>Italien</v>
          </cell>
          <cell r="M9">
            <v>4.8601015048489042</v>
          </cell>
          <cell r="N9" t="str">
            <v>Frankreich</v>
          </cell>
          <cell r="O9">
            <v>5.6916563897207837</v>
          </cell>
          <cell r="P9" t="str">
            <v>Frankreich</v>
          </cell>
          <cell r="Q9">
            <v>5.4372786185209456</v>
          </cell>
          <cell r="R9" t="str">
            <v>Österreich</v>
          </cell>
          <cell r="S9">
            <v>5.2345819980104906</v>
          </cell>
          <cell r="T9" t="str">
            <v>Österreich</v>
          </cell>
          <cell r="U9">
            <v>5.2664007404326707</v>
          </cell>
          <cell r="V9" t="str">
            <v>Italien</v>
          </cell>
          <cell r="W9">
            <v>5.7383845632669228</v>
          </cell>
          <cell r="X9" t="str">
            <v>Vereinigtes Königreich</v>
          </cell>
          <cell r="Y9">
            <v>5.155857947300782</v>
          </cell>
          <cell r="Z9" t="str">
            <v>China</v>
          </cell>
          <cell r="AA9">
            <v>4.4973264385221494</v>
          </cell>
          <cell r="AB9" t="str">
            <v>Vereinigtes Königreich</v>
          </cell>
          <cell r="AC9">
            <v>4.8176094720978497</v>
          </cell>
          <cell r="AD9" t="str">
            <v>Italien</v>
          </cell>
          <cell r="AE9">
            <v>5.3873086282748037</v>
          </cell>
          <cell r="AF9" t="str">
            <v>Österreich</v>
          </cell>
          <cell r="AG9">
            <v>4.8719465941149114</v>
          </cell>
          <cell r="AH9" t="str">
            <v>Italien</v>
          </cell>
          <cell r="AI9">
            <v>5.6919477616094669</v>
          </cell>
          <cell r="AJ9" t="str">
            <v>Spanien</v>
          </cell>
          <cell r="AK9">
            <v>4.7273828335473844</v>
          </cell>
          <cell r="AL9" t="str">
            <v>Niederlande</v>
          </cell>
          <cell r="AM9">
            <v>4.4145067244459595</v>
          </cell>
          <cell r="AN9" t="str">
            <v>Dänemark</v>
          </cell>
          <cell r="AO9">
            <v>5.9911234146016321</v>
          </cell>
          <cell r="AP9" t="str">
            <v>Italien</v>
          </cell>
          <cell r="AQ9">
            <v>5.5316496054396067</v>
          </cell>
        </row>
        <row r="10">
          <cell r="A10">
            <v>7</v>
          </cell>
          <cell r="B10" t="str">
            <v>Vereinigtes Königreich</v>
          </cell>
          <cell r="C10">
            <v>3.3221045947335091</v>
          </cell>
          <cell r="D10" t="str">
            <v>Vereinigtes Königreich</v>
          </cell>
          <cell r="E10">
            <v>4.5594802248865252</v>
          </cell>
          <cell r="F10" t="str">
            <v>Italien</v>
          </cell>
          <cell r="G10">
            <v>3.9392509956981527</v>
          </cell>
          <cell r="H10" t="str">
            <v>Vereinigtes Königreich</v>
          </cell>
          <cell r="I10">
            <v>5.587820451381293</v>
          </cell>
          <cell r="J10" t="str">
            <v>Niederlande</v>
          </cell>
          <cell r="K10">
            <v>5.0392463040310487</v>
          </cell>
          <cell r="L10" t="str">
            <v>Vereinigtes Königreich</v>
          </cell>
          <cell r="M10">
            <v>4.7775659434226636</v>
          </cell>
          <cell r="N10" t="str">
            <v>Tschechien (ab 1993)</v>
          </cell>
          <cell r="O10">
            <v>4.9295090734558684</v>
          </cell>
          <cell r="P10" t="str">
            <v>Tschechien (ab 1993)</v>
          </cell>
          <cell r="Q10">
            <v>5.2040736797687632</v>
          </cell>
          <cell r="R10" t="str">
            <v>Polen</v>
          </cell>
          <cell r="S10">
            <v>5.1151652078385661</v>
          </cell>
          <cell r="T10" t="str">
            <v>Polen</v>
          </cell>
          <cell r="U10">
            <v>5.0845785634291829</v>
          </cell>
          <cell r="V10" t="str">
            <v>Österreich</v>
          </cell>
          <cell r="W10">
            <v>4.7732100723864788</v>
          </cell>
          <cell r="X10" t="str">
            <v>Polen</v>
          </cell>
          <cell r="Y10">
            <v>4.8110952603458585</v>
          </cell>
          <cell r="Z10" t="str">
            <v>Ägypten</v>
          </cell>
          <cell r="AA10">
            <v>4.2334588268810531</v>
          </cell>
          <cell r="AB10" t="str">
            <v>Schiffs und Luftfahrzeugbedarf</v>
          </cell>
          <cell r="AC10">
            <v>4.1519764861204456</v>
          </cell>
          <cell r="AD10" t="str">
            <v>China</v>
          </cell>
          <cell r="AE10">
            <v>4.8668222325442736</v>
          </cell>
          <cell r="AF10" t="str">
            <v>Italien</v>
          </cell>
          <cell r="AG10">
            <v>4.4830445895023354</v>
          </cell>
          <cell r="AH10" t="str">
            <v>Österreich</v>
          </cell>
          <cell r="AI10">
            <v>4.9388783604295705</v>
          </cell>
          <cell r="AJ10" t="str">
            <v>Belgien (ab 1999)</v>
          </cell>
          <cell r="AK10">
            <v>4.6367026605353985</v>
          </cell>
          <cell r="AL10" t="str">
            <v>Österreich</v>
          </cell>
          <cell r="AM10">
            <v>3.7672841105467105</v>
          </cell>
          <cell r="AN10" t="str">
            <v>Polen</v>
          </cell>
          <cell r="AO10">
            <v>4.4732902017033069</v>
          </cell>
          <cell r="AP10" t="str">
            <v>Österreich</v>
          </cell>
          <cell r="AQ10">
            <v>5.0925923537883584</v>
          </cell>
        </row>
        <row r="11">
          <cell r="A11">
            <v>8</v>
          </cell>
          <cell r="B11" t="str">
            <v>Italien</v>
          </cell>
          <cell r="C11">
            <v>3.2514640879525913</v>
          </cell>
          <cell r="D11" t="str">
            <v>Italien</v>
          </cell>
          <cell r="E11">
            <v>3.2380443581753182</v>
          </cell>
          <cell r="F11" t="str">
            <v>Belgien (ab 1999)</v>
          </cell>
          <cell r="G11">
            <v>3.8113309790134733</v>
          </cell>
          <cell r="H11" t="str">
            <v>Belgien (ab 1999)</v>
          </cell>
          <cell r="I11">
            <v>4.6283365844025592</v>
          </cell>
          <cell r="J11" t="str">
            <v>Italien</v>
          </cell>
          <cell r="K11">
            <v>4.9335936277356778</v>
          </cell>
          <cell r="L11" t="str">
            <v>Spanien</v>
          </cell>
          <cell r="M11">
            <v>3.5779321560559212</v>
          </cell>
          <cell r="N11" t="str">
            <v>Belgien (ab 1999)</v>
          </cell>
          <cell r="O11">
            <v>4.7458916566641767</v>
          </cell>
          <cell r="P11" t="str">
            <v>Belgien (ab 1999)</v>
          </cell>
          <cell r="Q11">
            <v>5.0983342837046681</v>
          </cell>
          <cell r="R11" t="str">
            <v>Vereinigtes Königreich</v>
          </cell>
          <cell r="S11">
            <v>4.9381957419183946</v>
          </cell>
          <cell r="T11" t="str">
            <v>Vereinigtes Königreich</v>
          </cell>
          <cell r="U11">
            <v>4.9391528844093884</v>
          </cell>
          <cell r="V11" t="str">
            <v>Vereinigtes Königreich</v>
          </cell>
          <cell r="W11">
            <v>4.3423914515779112</v>
          </cell>
          <cell r="X11" t="str">
            <v>Niederlande</v>
          </cell>
          <cell r="Y11">
            <v>4.0561160333753454</v>
          </cell>
          <cell r="Z11" t="str">
            <v>Spanien</v>
          </cell>
          <cell r="AA11">
            <v>3.7530025680888315</v>
          </cell>
          <cell r="AB11" t="str">
            <v>Polen</v>
          </cell>
          <cell r="AC11">
            <v>4.0858542045175099</v>
          </cell>
          <cell r="AD11" t="str">
            <v>Spanien</v>
          </cell>
          <cell r="AE11">
            <v>4.366670913191129</v>
          </cell>
          <cell r="AF11" t="str">
            <v>Belgien (ab 1999)</v>
          </cell>
          <cell r="AG11">
            <v>4.0260176375958494</v>
          </cell>
          <cell r="AH11" t="str">
            <v>China</v>
          </cell>
          <cell r="AI11">
            <v>4.3898016345227377</v>
          </cell>
          <cell r="AJ11" t="str">
            <v>Vereinigtes Königreich</v>
          </cell>
          <cell r="AK11">
            <v>4.3155344290008459</v>
          </cell>
          <cell r="AL11" t="str">
            <v>Slowakei (ab 1993)</v>
          </cell>
          <cell r="AM11">
            <v>3.3538263384387652</v>
          </cell>
          <cell r="AN11" t="str">
            <v>China</v>
          </cell>
          <cell r="AO11">
            <v>4.1976992497517163</v>
          </cell>
          <cell r="AP11" t="str">
            <v>Vereinigtes Königreich</v>
          </cell>
          <cell r="AQ11">
            <v>5.0824392976887838</v>
          </cell>
        </row>
        <row r="12">
          <cell r="A12">
            <v>9</v>
          </cell>
          <cell r="B12" t="str">
            <v>Österreich</v>
          </cell>
          <cell r="C12">
            <v>2.879890792314499</v>
          </cell>
          <cell r="D12" t="str">
            <v>Marokko</v>
          </cell>
          <cell r="E12">
            <v>3.1415833763057788</v>
          </cell>
          <cell r="F12" t="str">
            <v>Taiwan</v>
          </cell>
          <cell r="G12">
            <v>3.6675163101374788</v>
          </cell>
          <cell r="H12" t="str">
            <v>Schweiz</v>
          </cell>
          <cell r="I12">
            <v>4.2365792331209846</v>
          </cell>
          <cell r="J12" t="str">
            <v>Tschechien (ab 1993)</v>
          </cell>
          <cell r="K12">
            <v>4.6346981147167554</v>
          </cell>
          <cell r="L12" t="str">
            <v>Österreich</v>
          </cell>
          <cell r="M12">
            <v>3.1072207838243711</v>
          </cell>
          <cell r="N12" t="str">
            <v>Italien</v>
          </cell>
          <cell r="O12">
            <v>4.327909077870153</v>
          </cell>
          <cell r="P12" t="str">
            <v>Italien</v>
          </cell>
          <cell r="Q12">
            <v>4.2438647960961688</v>
          </cell>
          <cell r="R12" t="str">
            <v>Belgien (ab 1999)</v>
          </cell>
          <cell r="S12">
            <v>4.0378174132674411</v>
          </cell>
          <cell r="T12" t="str">
            <v>Belgien (ab 1999)</v>
          </cell>
          <cell r="U12">
            <v>4.0676645471763093</v>
          </cell>
          <cell r="V12" t="str">
            <v>Polen</v>
          </cell>
          <cell r="W12">
            <v>3.5846385766170488</v>
          </cell>
          <cell r="X12" t="str">
            <v>Tschechien (ab 1993)</v>
          </cell>
          <cell r="Y12">
            <v>3.4242566479995342</v>
          </cell>
          <cell r="Z12" t="str">
            <v>Polen</v>
          </cell>
          <cell r="AA12">
            <v>3.4371244663424312</v>
          </cell>
          <cell r="AB12" t="str">
            <v>Ungarn</v>
          </cell>
          <cell r="AC12">
            <v>3.8323361993087732</v>
          </cell>
          <cell r="AD12" t="str">
            <v>Österreich</v>
          </cell>
          <cell r="AE12">
            <v>4.3468699340751691</v>
          </cell>
          <cell r="AF12" t="str">
            <v>Tschechien (ab 1993)</v>
          </cell>
          <cell r="AG12">
            <v>3.9649319092676376</v>
          </cell>
          <cell r="AH12" t="str">
            <v>Vereinigtes Königreich</v>
          </cell>
          <cell r="AI12">
            <v>4.1866568240621049</v>
          </cell>
          <cell r="AJ12" t="str">
            <v>Österreich</v>
          </cell>
          <cell r="AK12">
            <v>3.8289103619142404</v>
          </cell>
          <cell r="AL12" t="str">
            <v>Türkei</v>
          </cell>
          <cell r="AM12">
            <v>3.1357594488127338</v>
          </cell>
          <cell r="AN12" t="str">
            <v>Vereinigtes Königreich</v>
          </cell>
          <cell r="AO12">
            <v>3.2699359914190409</v>
          </cell>
          <cell r="AP12" t="str">
            <v>Belgien (ab 1999)</v>
          </cell>
          <cell r="AQ12">
            <v>4.1305385615137249</v>
          </cell>
        </row>
        <row r="13">
          <cell r="A13">
            <v>10</v>
          </cell>
          <cell r="B13" t="str">
            <v>Schweiz</v>
          </cell>
          <cell r="C13">
            <v>2.7617730970240593</v>
          </cell>
          <cell r="D13" t="str">
            <v>Finnland</v>
          </cell>
          <cell r="E13">
            <v>2.9711390456382678</v>
          </cell>
          <cell r="F13" t="str">
            <v>Schweiz</v>
          </cell>
          <cell r="G13">
            <v>3.5611548795210792</v>
          </cell>
          <cell r="H13" t="str">
            <v>Vereinigte Staaten von Amerika</v>
          </cell>
          <cell r="I13">
            <v>4.0668485673412835</v>
          </cell>
          <cell r="J13" t="str">
            <v>Schweiz</v>
          </cell>
          <cell r="K13">
            <v>3.9864418104422641</v>
          </cell>
          <cell r="L13" t="str">
            <v>Schweiz</v>
          </cell>
          <cell r="M13">
            <v>2.9185278683263198</v>
          </cell>
          <cell r="N13" t="str">
            <v>Österreich</v>
          </cell>
          <cell r="O13">
            <v>3.9188477505064876</v>
          </cell>
          <cell r="P13" t="str">
            <v>Österreich</v>
          </cell>
          <cell r="Q13">
            <v>4.0186425857291619</v>
          </cell>
          <cell r="R13" t="str">
            <v>Schweiz</v>
          </cell>
          <cell r="S13">
            <v>3.8889145295262462</v>
          </cell>
          <cell r="T13" t="str">
            <v>Schweiz</v>
          </cell>
          <cell r="U13">
            <v>3.9029508966018125</v>
          </cell>
          <cell r="V13" t="str">
            <v>Spanien</v>
          </cell>
          <cell r="W13">
            <v>3.0291181322454315</v>
          </cell>
          <cell r="X13" t="str">
            <v>Spanien</v>
          </cell>
          <cell r="Y13">
            <v>3.1223349485725218</v>
          </cell>
          <cell r="Z13" t="str">
            <v>Japan</v>
          </cell>
          <cell r="AA13">
            <v>2.9193059400833712</v>
          </cell>
          <cell r="AB13" t="str">
            <v>Niederlande</v>
          </cell>
          <cell r="AC13">
            <v>3.5629116707589672</v>
          </cell>
          <cell r="AD13" t="str">
            <v>Tschechien (ab 1993)</v>
          </cell>
          <cell r="AE13">
            <v>4.0539975777089365</v>
          </cell>
          <cell r="AF13" t="str">
            <v>Spanien</v>
          </cell>
          <cell r="AG13">
            <v>3.7111849214394983</v>
          </cell>
          <cell r="AH13" t="str">
            <v>Spanien</v>
          </cell>
          <cell r="AI13">
            <v>3.6421889367992484</v>
          </cell>
          <cell r="AJ13" t="str">
            <v>China</v>
          </cell>
          <cell r="AK13">
            <v>3.3196426418021909</v>
          </cell>
          <cell r="AL13" t="str">
            <v>Spanien</v>
          </cell>
          <cell r="AM13">
            <v>2.9263803979275926</v>
          </cell>
          <cell r="AN13" t="str">
            <v>Singapur</v>
          </cell>
          <cell r="AO13">
            <v>2.9338184293731642</v>
          </cell>
          <cell r="AP13" t="str">
            <v>Schweiz</v>
          </cell>
          <cell r="AQ13">
            <v>3.8706998209137602</v>
          </cell>
        </row>
        <row r="15">
          <cell r="C15">
            <v>0.79344094011601207</v>
          </cell>
          <cell r="E15">
            <v>0.79050254192134695</v>
          </cell>
          <cell r="G15">
            <v>0.42710345921007598</v>
          </cell>
          <cell r="I15">
            <v>0.69074711713563308</v>
          </cell>
          <cell r="K15">
            <v>1.0437460658058098</v>
          </cell>
          <cell r="M15">
            <v>1.0352153325493334</v>
          </cell>
          <cell r="O15">
            <v>0.71315479512163238</v>
          </cell>
          <cell r="Q15">
            <v>0.66743637625429153</v>
          </cell>
          <cell r="S15">
            <v>0.48633635268374736</v>
          </cell>
          <cell r="U15">
            <v>0.47754239189234726</v>
          </cell>
          <cell r="W15">
            <v>0.45497183991175916</v>
          </cell>
          <cell r="Y15">
            <v>0.3865334782908626</v>
          </cell>
          <cell r="AA15">
            <v>0.13691483662173609</v>
          </cell>
          <cell r="AC15">
            <v>9.9309834219628523E-2</v>
          </cell>
          <cell r="AE15">
            <v>0.69512020191140855</v>
          </cell>
          <cell r="AG15">
            <v>0.68577288812864656</v>
          </cell>
          <cell r="AI15">
            <v>0.53397402422203188</v>
          </cell>
          <cell r="AK15">
            <v>0.3424731041273093</v>
          </cell>
          <cell r="AM15">
            <v>0.38027728097576508</v>
          </cell>
          <cell r="AO15">
            <v>0.79691045854641873</v>
          </cell>
          <cell r="AQ15">
            <v>0.50467018770305627</v>
          </cell>
        </row>
        <row r="16">
          <cell r="C16">
            <v>20</v>
          </cell>
          <cell r="E16">
            <v>23</v>
          </cell>
          <cell r="G16">
            <v>35</v>
          </cell>
          <cell r="I16">
            <v>22</v>
          </cell>
          <cell r="K16">
            <v>23</v>
          </cell>
          <cell r="M16">
            <v>24</v>
          </cell>
          <cell r="O16">
            <v>26</v>
          </cell>
          <cell r="Q16">
            <v>28</v>
          </cell>
          <cell r="S16">
            <v>34</v>
          </cell>
          <cell r="U16">
            <v>35</v>
          </cell>
          <cell r="W16">
            <v>33</v>
          </cell>
          <cell r="Y16">
            <v>42</v>
          </cell>
          <cell r="AA16">
            <v>53</v>
          </cell>
          <cell r="AC16">
            <v>63</v>
          </cell>
          <cell r="AE16">
            <v>29</v>
          </cell>
          <cell r="AG16">
            <v>29</v>
          </cell>
          <cell r="AI16">
            <v>31</v>
          </cell>
          <cell r="AK16">
            <v>42</v>
          </cell>
          <cell r="AM16">
            <v>30</v>
          </cell>
          <cell r="AO16">
            <v>23</v>
          </cell>
          <cell r="AQ16">
            <v>32</v>
          </cell>
        </row>
      </sheetData>
      <sheetData sheetId="81">
        <row r="19">
          <cell r="A19">
            <v>1</v>
          </cell>
          <cell r="B19" t="str">
            <v>Kraftwagen und Kraftwagenteile</v>
          </cell>
          <cell r="C19">
            <v>33.360375519651583</v>
          </cell>
          <cell r="D19" t="str">
            <v>Nahrungsmittel und Futtermittel</v>
          </cell>
          <cell r="E19">
            <v>19.44179728121485</v>
          </cell>
          <cell r="F19" t="str">
            <v>Kraftwagen und Kraftwagenteile</v>
          </cell>
          <cell r="G19">
            <v>40.809690312540447</v>
          </cell>
          <cell r="H19" t="str">
            <v>Chemische Erzeugnisse</v>
          </cell>
          <cell r="I19">
            <v>23.741295892831829</v>
          </cell>
          <cell r="J19" t="str">
            <v>Kraftwagen und Kraftwagenteile</v>
          </cell>
          <cell r="K19">
            <v>14.959764465803316</v>
          </cell>
          <cell r="L19" t="str">
            <v>Maschinen</v>
          </cell>
          <cell r="M19">
            <v>16.708484317677307</v>
          </cell>
          <cell r="N19" t="str">
            <v>Kraftwagen und Kraftwagenteile</v>
          </cell>
          <cell r="O19">
            <v>23.415780191175322</v>
          </cell>
          <cell r="P19" t="str">
            <v>Kraftwagen und Kraftwagenteile</v>
          </cell>
          <cell r="Q19">
            <v>26.085840883485854</v>
          </cell>
          <cell r="R19" t="str">
            <v>Kraftwagen und Kraftwagenteile</v>
          </cell>
          <cell r="S19">
            <v>18.028956451939397</v>
          </cell>
          <cell r="T19" t="str">
            <v>Kraftwagen und Kraftwagenteile</v>
          </cell>
          <cell r="U19">
            <v>18.252714244929145</v>
          </cell>
          <cell r="V19" t="str">
            <v>Kraftwagen und Kraftwagenteile</v>
          </cell>
          <cell r="W19">
            <v>23.262511999067218</v>
          </cell>
          <cell r="X19" t="str">
            <v>Kraftwagen und Kraftwagenteile</v>
          </cell>
          <cell r="Y19">
            <v>24.533350073522296</v>
          </cell>
          <cell r="Z19" t="str">
            <v>Kraftwagen und Kraftwagenteile</v>
          </cell>
          <cell r="AA19">
            <v>53.170681297293157</v>
          </cell>
          <cell r="AB19" t="str">
            <v>Sonstige Fahrzeuge</v>
          </cell>
          <cell r="AC19">
            <v>48.506841230369581</v>
          </cell>
          <cell r="AD19" t="str">
            <v>Chemische Erzeugnisse</v>
          </cell>
          <cell r="AE19">
            <v>16.739266765481219</v>
          </cell>
          <cell r="AF19" t="str">
            <v>Kraftwagen und Kraftwagenteile</v>
          </cell>
          <cell r="AG19">
            <v>27.290752044208581</v>
          </cell>
          <cell r="AH19" t="str">
            <v>Maschinen</v>
          </cell>
          <cell r="AI19">
            <v>15.81178399911801</v>
          </cell>
          <cell r="AJ19" t="str">
            <v>Chemische Erzeugnisse</v>
          </cell>
          <cell r="AK19">
            <v>21.302702977405595</v>
          </cell>
          <cell r="AL19" t="str">
            <v>Kraftwagen und Kraftwagenteile</v>
          </cell>
          <cell r="AM19">
            <v>32.775358138080577</v>
          </cell>
          <cell r="AN19" t="str">
            <v>Pharmazeutische und ähnliche Erzeugnisse</v>
          </cell>
          <cell r="AO19">
            <v>17.097353761130289</v>
          </cell>
          <cell r="AP19" t="str">
            <v>Kraftwagen und Kraftwagenteile</v>
          </cell>
          <cell r="AQ19">
            <v>18.757581815252891</v>
          </cell>
        </row>
        <row r="20">
          <cell r="A20">
            <v>2</v>
          </cell>
          <cell r="B20" t="str">
            <v>Pharmazeutische und ähnliche Erzeugnisse</v>
          </cell>
          <cell r="C20">
            <v>9.0161474803771782</v>
          </cell>
          <cell r="D20" t="str">
            <v>Maschinen</v>
          </cell>
          <cell r="E20">
            <v>17.158698920746449</v>
          </cell>
          <cell r="F20" t="str">
            <v>Maschinen</v>
          </cell>
          <cell r="G20">
            <v>12.558269298744296</v>
          </cell>
          <cell r="H20" t="str">
            <v>Metalle</v>
          </cell>
          <cell r="I20">
            <v>11.469815078926047</v>
          </cell>
          <cell r="J20" t="str">
            <v>Maschinen</v>
          </cell>
          <cell r="K20">
            <v>14.324550068921715</v>
          </cell>
          <cell r="L20" t="str">
            <v>Pharmazeutische und ähnliche Erzeugnisse</v>
          </cell>
          <cell r="M20">
            <v>13.999966348681667</v>
          </cell>
          <cell r="N20" t="str">
            <v>Maschinen</v>
          </cell>
          <cell r="O20">
            <v>11.25610765094442</v>
          </cell>
          <cell r="P20" t="str">
            <v>Maschinen</v>
          </cell>
          <cell r="Q20">
            <v>10.518194008784048</v>
          </cell>
          <cell r="R20" t="str">
            <v>Maschinen</v>
          </cell>
          <cell r="S20">
            <v>15.782355889781851</v>
          </cell>
          <cell r="T20" t="str">
            <v>Maschinen</v>
          </cell>
          <cell r="U20">
            <v>15.767906838892493</v>
          </cell>
          <cell r="V20" t="str">
            <v>Maschinen</v>
          </cell>
          <cell r="W20">
            <v>20.244212861090709</v>
          </cell>
          <cell r="X20" t="str">
            <v>Maschinen</v>
          </cell>
          <cell r="Y20">
            <v>18.120122350196336</v>
          </cell>
          <cell r="Z20" t="str">
            <v>Metalle</v>
          </cell>
          <cell r="AA20">
            <v>9.4413522423855749</v>
          </cell>
          <cell r="AB20" t="str">
            <v>Chemische Erzeugnisse</v>
          </cell>
          <cell r="AC20">
            <v>9.0325884008632471</v>
          </cell>
          <cell r="AD20" t="str">
            <v>Pharmazeutische und ähnliche Erzeugnisse</v>
          </cell>
          <cell r="AE20">
            <v>13.140688236950341</v>
          </cell>
          <cell r="AF20" t="str">
            <v>Nahrungsmittel und Futtermittel</v>
          </cell>
          <cell r="AG20">
            <v>12.150724081958398</v>
          </cell>
          <cell r="AH20" t="str">
            <v>Chemische Erzeugnisse</v>
          </cell>
          <cell r="AI20">
            <v>15.267291533673966</v>
          </cell>
          <cell r="AJ20" t="str">
            <v>Kraftwagen und Kraftwagenteile</v>
          </cell>
          <cell r="AK20">
            <v>15.295471586381149</v>
          </cell>
          <cell r="AL20" t="str">
            <v>Maschinen</v>
          </cell>
          <cell r="AM20">
            <v>20.91736693854709</v>
          </cell>
          <cell r="AN20" t="str">
            <v>Maschinen</v>
          </cell>
          <cell r="AO20">
            <v>14.499000711210403</v>
          </cell>
          <cell r="AP20" t="str">
            <v>Maschinen</v>
          </cell>
          <cell r="AQ20">
            <v>15.179827397393437</v>
          </cell>
        </row>
        <row r="21">
          <cell r="A21">
            <v>3</v>
          </cell>
          <cell r="B21" t="str">
            <v>Kokereierzeugnisse und Mineralölerzeugnisse</v>
          </cell>
          <cell r="C21">
            <v>7.3736677715343451</v>
          </cell>
          <cell r="D21" t="str">
            <v>Erzeugnisse der Landwirtschaft und Jagd</v>
          </cell>
          <cell r="E21">
            <v>11.704436187562546</v>
          </cell>
          <cell r="F21" t="str">
            <v>Datenverarbeitungsgeräte, elektr. u. opt. Erzeugn.</v>
          </cell>
          <cell r="G21">
            <v>10.338647801301423</v>
          </cell>
          <cell r="H21" t="str">
            <v>Pharmazeutische und ähnliche Erzeugnisse</v>
          </cell>
          <cell r="I21">
            <v>10.163006723649593</v>
          </cell>
          <cell r="J21" t="str">
            <v>Datenverarbeitungsgeräte, elektr. u. opt. Erzeugn.</v>
          </cell>
          <cell r="K21">
            <v>10.862955742026346</v>
          </cell>
          <cell r="L21" t="str">
            <v>Elektrische Ausrüstungen</v>
          </cell>
          <cell r="M21">
            <v>11.537851475894728</v>
          </cell>
          <cell r="N21" t="str">
            <v>Chemische Erzeugnisse</v>
          </cell>
          <cell r="O21">
            <v>8.490301833880574</v>
          </cell>
          <cell r="P21" t="str">
            <v>Chemische Erzeugnisse</v>
          </cell>
          <cell r="Q21">
            <v>9.0635541825120089</v>
          </cell>
          <cell r="R21" t="str">
            <v>Chemische Erzeugnisse</v>
          </cell>
          <cell r="S21">
            <v>9.7297845484886896</v>
          </cell>
          <cell r="T21" t="str">
            <v>Chemische Erzeugnisse</v>
          </cell>
          <cell r="U21">
            <v>9.8152061020287729</v>
          </cell>
          <cell r="V21" t="str">
            <v>Pharmazeutische und ähnliche Erzeugnisse</v>
          </cell>
          <cell r="W21">
            <v>11.812310072813364</v>
          </cell>
          <cell r="X21" t="str">
            <v>Elektrische Ausrüstungen</v>
          </cell>
          <cell r="Y21">
            <v>9.6525718240579508</v>
          </cell>
          <cell r="Z21" t="str">
            <v>Sonstige Fahrzeuge</v>
          </cell>
          <cell r="AA21">
            <v>9.0542153190614503</v>
          </cell>
          <cell r="AB21" t="str">
            <v>Metalle</v>
          </cell>
          <cell r="AC21">
            <v>7.9479446041269224</v>
          </cell>
          <cell r="AD21" t="str">
            <v>Maschinen</v>
          </cell>
          <cell r="AE21">
            <v>11.708400683629685</v>
          </cell>
          <cell r="AF21" t="str">
            <v>Maschinen</v>
          </cell>
          <cell r="AG21">
            <v>12.120937974867346</v>
          </cell>
          <cell r="AH21" t="str">
            <v>Metalle</v>
          </cell>
          <cell r="AI21">
            <v>10.499443108169899</v>
          </cell>
          <cell r="AJ21" t="str">
            <v>Maschinen</v>
          </cell>
          <cell r="AK21">
            <v>13.652385968797839</v>
          </cell>
          <cell r="AL21" t="str">
            <v>Metalle</v>
          </cell>
          <cell r="AM21">
            <v>13.150143627110019</v>
          </cell>
          <cell r="AN21" t="str">
            <v>Chemische Erzeugnisse</v>
          </cell>
          <cell r="AO21">
            <v>13.77846484462331</v>
          </cell>
          <cell r="AP21" t="str">
            <v>Chemische Erzeugnisse</v>
          </cell>
          <cell r="AQ21">
            <v>9.638194919011255</v>
          </cell>
        </row>
        <row r="22">
          <cell r="A22">
            <v>4</v>
          </cell>
          <cell r="B22" t="str">
            <v>Metalle</v>
          </cell>
          <cell r="C22">
            <v>7.2810864588567918</v>
          </cell>
          <cell r="D22" t="str">
            <v>Chemische Erzeugnisse</v>
          </cell>
          <cell r="E22">
            <v>10.48607222558701</v>
          </cell>
          <cell r="F22" t="str">
            <v>Elektrische Ausrüstungen</v>
          </cell>
          <cell r="G22">
            <v>5.473624716615598</v>
          </cell>
          <cell r="H22" t="str">
            <v>Nahrungsmittel und Futtermittel</v>
          </cell>
          <cell r="I22">
            <v>9.0210326762715187</v>
          </cell>
          <cell r="J22" t="str">
            <v>Nahrungsmittel und Futtermittel</v>
          </cell>
          <cell r="K22">
            <v>7.4198640714983943</v>
          </cell>
          <cell r="L22" t="str">
            <v>Datenverarbeitungsgeräte, elektr. u. opt. Erzeugn.</v>
          </cell>
          <cell r="M22">
            <v>11.264197997171731</v>
          </cell>
          <cell r="N22" t="str">
            <v>Datenverarbeitungsgeräte, elektr. u. opt. Erzeugn.</v>
          </cell>
          <cell r="O22">
            <v>6.8765375211915725</v>
          </cell>
          <cell r="P22" t="str">
            <v>Nahrungsmittel und Futtermittel</v>
          </cell>
          <cell r="Q22">
            <v>6.6386204356448637</v>
          </cell>
          <cell r="R22" t="str">
            <v>Pharmazeutische und ähnliche Erzeugnisse</v>
          </cell>
          <cell r="S22">
            <v>6.9637647919738299</v>
          </cell>
          <cell r="T22" t="str">
            <v>Pharmazeutische und ähnliche Erzeugnisse</v>
          </cell>
          <cell r="U22">
            <v>6.8539890510523644</v>
          </cell>
          <cell r="V22" t="str">
            <v>Datenverarbeitungsgeräte, elektr. u. opt. Erzeugn.</v>
          </cell>
          <cell r="W22">
            <v>7.2818469569019415</v>
          </cell>
          <cell r="X22" t="str">
            <v>Datenverarbeitungsgeräte, elektr. u. opt. Erzeugn.</v>
          </cell>
          <cell r="Y22">
            <v>9.6476088004835976</v>
          </cell>
          <cell r="Z22" t="str">
            <v>Nahrungsmittel und Futtermittel</v>
          </cell>
          <cell r="AA22">
            <v>6.6743704823100307</v>
          </cell>
          <cell r="AB22" t="str">
            <v>Waren a.n.g.</v>
          </cell>
          <cell r="AC22">
            <v>7.0018446157140799</v>
          </cell>
          <cell r="AD22" t="str">
            <v>Metalle</v>
          </cell>
          <cell r="AE22">
            <v>8.3572310051612622</v>
          </cell>
          <cell r="AF22" t="str">
            <v>Chemische Erzeugnisse</v>
          </cell>
          <cell r="AG22">
            <v>8.9395313647788175</v>
          </cell>
          <cell r="AH22" t="str">
            <v>Kraftwagen und Kraftwagenteile</v>
          </cell>
          <cell r="AI22">
            <v>8.0108119791572356</v>
          </cell>
          <cell r="AJ22" t="str">
            <v>Pharmazeutische und ähnliche Erzeugnisse</v>
          </cell>
          <cell r="AK22">
            <v>9.3108804957247244</v>
          </cell>
          <cell r="AL22" t="str">
            <v>Gummi- und Kunststoffwaren</v>
          </cell>
          <cell r="AM22">
            <v>5.780012060381412</v>
          </cell>
          <cell r="AN22" t="str">
            <v>Nahrungsmittel und Futtermittel</v>
          </cell>
          <cell r="AO22">
            <v>10.501078598807087</v>
          </cell>
          <cell r="AP22" t="str">
            <v>Pharmazeutische und ähnliche Erzeugnisse</v>
          </cell>
          <cell r="AQ22">
            <v>6.7439880918541268</v>
          </cell>
        </row>
        <row r="23">
          <cell r="A23">
            <v>5</v>
          </cell>
          <cell r="B23" t="str">
            <v>Nahrungsmittel und Futtermittel</v>
          </cell>
          <cell r="C23">
            <v>6.3916383681798115</v>
          </cell>
          <cell r="D23" t="str">
            <v>Metallerzeugnisse</v>
          </cell>
          <cell r="E23">
            <v>5.9257117343315597</v>
          </cell>
          <cell r="F23" t="str">
            <v>Chemische Erzeugnisse</v>
          </cell>
          <cell r="G23">
            <v>5.4263852237989738</v>
          </cell>
          <cell r="H23" t="str">
            <v>Maschinen</v>
          </cell>
          <cell r="I23">
            <v>8.2231387345628946</v>
          </cell>
          <cell r="J23" t="str">
            <v>Elektrische Ausrüstungen</v>
          </cell>
          <cell r="K23">
            <v>6.8789507314743981</v>
          </cell>
          <cell r="L23" t="str">
            <v>Sonstige Fahrzeuge</v>
          </cell>
          <cell r="M23">
            <v>11.039249113344646</v>
          </cell>
          <cell r="N23" t="str">
            <v>Nahrungsmittel und Futtermittel</v>
          </cell>
          <cell r="O23">
            <v>6.6890828118910175</v>
          </cell>
          <cell r="P23" t="str">
            <v>Datenverarbeitungsgeräte, elektr. u. opt. Erzeugn.</v>
          </cell>
          <cell r="Q23">
            <v>6.2827204171480799</v>
          </cell>
          <cell r="R23" t="str">
            <v>Elektrische Ausrüstungen</v>
          </cell>
          <cell r="S23">
            <v>6.3686656117175309</v>
          </cell>
          <cell r="T23" t="str">
            <v>Elektrische Ausrüstungen</v>
          </cell>
          <cell r="U23">
            <v>6.2880182334939985</v>
          </cell>
          <cell r="V23" t="str">
            <v>Elektrische Ausrüstungen</v>
          </cell>
          <cell r="W23">
            <v>7.2787608476430883</v>
          </cell>
          <cell r="X23" t="str">
            <v>Chemische Erzeugnisse</v>
          </cell>
          <cell r="Y23">
            <v>5.9347647667780574</v>
          </cell>
          <cell r="Z23" t="str">
            <v>Waren a.n.g.</v>
          </cell>
          <cell r="AA23">
            <v>6.4169173287402588</v>
          </cell>
          <cell r="AB23" t="str">
            <v>Maschinen</v>
          </cell>
          <cell r="AC23">
            <v>4.9927047909087747</v>
          </cell>
          <cell r="AD23" t="str">
            <v>Kraftwagen und Kraftwagenteile</v>
          </cell>
          <cell r="AE23">
            <v>7.8448619348203739</v>
          </cell>
          <cell r="AF23" t="str">
            <v>Elektrische Ausrüstungen</v>
          </cell>
          <cell r="AG23">
            <v>4.5818346649967641</v>
          </cell>
          <cell r="AH23" t="str">
            <v>Nahrungsmittel und Futtermittel</v>
          </cell>
          <cell r="AI23">
            <v>6.1091056143510407</v>
          </cell>
          <cell r="AJ23" t="str">
            <v>Gummi- und Kunststoffwaren</v>
          </cell>
          <cell r="AK23">
            <v>5.8095995979436532</v>
          </cell>
          <cell r="AL23" t="str">
            <v>Nahrungsmittel und Futtermittel</v>
          </cell>
          <cell r="AM23">
            <v>4.4867536169656628</v>
          </cell>
          <cell r="AN23" t="str">
            <v>Waren a.n.g.</v>
          </cell>
          <cell r="AO23">
            <v>7.545415617784422</v>
          </cell>
          <cell r="AP23" t="str">
            <v>Datenverarbeitungsgeräte, elektr. u. opt. Erzeugn.</v>
          </cell>
          <cell r="AQ23">
            <v>6.2264135339712885</v>
          </cell>
        </row>
        <row r="24">
          <cell r="A24">
            <v>6</v>
          </cell>
          <cell r="B24" t="str">
            <v>Chemische Erzeugnisse</v>
          </cell>
          <cell r="C24">
            <v>6.3789273139194718</v>
          </cell>
          <cell r="D24" t="str">
            <v>Metalle</v>
          </cell>
          <cell r="E24">
            <v>5.4972284030932839</v>
          </cell>
          <cell r="F24" t="str">
            <v>Metallerzeugnisse</v>
          </cell>
          <cell r="G24">
            <v>2.9586778067381196</v>
          </cell>
          <cell r="H24" t="str">
            <v>Kokereierzeugnisse und Mineralölerzeugnisse</v>
          </cell>
          <cell r="I24">
            <v>7.3074398876810873</v>
          </cell>
          <cell r="J24" t="str">
            <v>Gummi- und Kunststoffwaren</v>
          </cell>
          <cell r="K24">
            <v>6.0796033726022554</v>
          </cell>
          <cell r="L24" t="str">
            <v>Waren a.n.g.</v>
          </cell>
          <cell r="M24">
            <v>7.5066929897417962</v>
          </cell>
          <cell r="N24" t="str">
            <v>Pharmazeutische und ähnliche Erzeugnisse</v>
          </cell>
          <cell r="O24">
            <v>6.1929197287421678</v>
          </cell>
          <cell r="P24" t="str">
            <v>Metalle</v>
          </cell>
          <cell r="Q24">
            <v>5.8040390251769001</v>
          </cell>
          <cell r="R24" t="str">
            <v>Datenverarbeitungsgeräte, elektr. u. opt. Erzeugn.</v>
          </cell>
          <cell r="S24">
            <v>6.2088823316094164</v>
          </cell>
          <cell r="T24" t="str">
            <v>Datenverarbeitungsgeräte, elektr. u. opt. Erzeugn.</v>
          </cell>
          <cell r="U24">
            <v>6.1300115064480849</v>
          </cell>
          <cell r="V24" t="str">
            <v>Chemische Erzeugnisse</v>
          </cell>
          <cell r="W24">
            <v>4.8343581984224056</v>
          </cell>
          <cell r="X24" t="str">
            <v>Nahrungsmittel und Futtermittel</v>
          </cell>
          <cell r="Y24">
            <v>4.4387162782498306</v>
          </cell>
          <cell r="Z24" t="str">
            <v>Datenverarbeitungsgeräte, elektr. u. opt. Erzeugn.</v>
          </cell>
          <cell r="AA24">
            <v>5.4850695588955389</v>
          </cell>
          <cell r="AB24" t="str">
            <v>Kokereierzeugnisse und Mineralölerzeugnisse</v>
          </cell>
          <cell r="AC24">
            <v>4.5593044913518996</v>
          </cell>
          <cell r="AD24" t="str">
            <v>Datenverarbeitungsgeräte, elektr. u. opt. Erzeugn.</v>
          </cell>
          <cell r="AE24">
            <v>7.5131567899146896</v>
          </cell>
          <cell r="AF24" t="str">
            <v>Gummi- und Kunststoffwaren</v>
          </cell>
          <cell r="AG24">
            <v>4.3408116330270694</v>
          </cell>
          <cell r="AH24" t="str">
            <v>Pharmazeutische und ähnliche Erzeugnisse</v>
          </cell>
          <cell r="AI24">
            <v>6.0548874680199827</v>
          </cell>
          <cell r="AJ24" t="str">
            <v>Nahrungsmittel und Futtermittel</v>
          </cell>
          <cell r="AK24">
            <v>4.8184028243272037</v>
          </cell>
          <cell r="AL24" t="str">
            <v>Metallerzeugnisse</v>
          </cell>
          <cell r="AM24">
            <v>3.960535858796721</v>
          </cell>
          <cell r="AN24" t="str">
            <v>Datenverarbeitungsgeräte, elektr. u. opt. Erzeugn.</v>
          </cell>
          <cell r="AO24">
            <v>5.4189484565416484</v>
          </cell>
          <cell r="AP24" t="str">
            <v>Elektrische Ausrüstungen</v>
          </cell>
          <cell r="AQ24">
            <v>6.1217582386513332</v>
          </cell>
        </row>
        <row r="25">
          <cell r="A25">
            <v>7</v>
          </cell>
          <cell r="B25" t="str">
            <v>Sonstige Fahrzeuge</v>
          </cell>
          <cell r="C25">
            <v>4.487425150713765</v>
          </cell>
          <cell r="D25" t="str">
            <v>Holz und Holz- Kork- Korb- Flechtwaren ohne Möbel</v>
          </cell>
          <cell r="E25">
            <v>5.3226618757887074</v>
          </cell>
          <cell r="F25" t="str">
            <v>Nahrungsmittel und Futtermittel</v>
          </cell>
          <cell r="G25">
            <v>2.9247542650434859</v>
          </cell>
          <cell r="H25" t="str">
            <v>Papier, Pappe und Waren daraus</v>
          </cell>
          <cell r="I25">
            <v>4.4079351310795349</v>
          </cell>
          <cell r="J25" t="str">
            <v>Metalle</v>
          </cell>
          <cell r="K25">
            <v>5.6567375235990376</v>
          </cell>
          <cell r="L25" t="str">
            <v>Nahrungsmittel und Futtermittel</v>
          </cell>
          <cell r="M25">
            <v>7.0619447120815355</v>
          </cell>
          <cell r="N25" t="str">
            <v>Metalle</v>
          </cell>
          <cell r="O25">
            <v>5.2883662634542343</v>
          </cell>
          <cell r="P25" t="str">
            <v>Pharmazeutische und ähnliche Erzeugnisse</v>
          </cell>
          <cell r="Q25">
            <v>5.1363298124612413</v>
          </cell>
          <cell r="R25" t="str">
            <v>Metalle</v>
          </cell>
          <cell r="S25">
            <v>5.5203579608188846</v>
          </cell>
          <cell r="T25" t="str">
            <v>Metalle</v>
          </cell>
          <cell r="U25">
            <v>5.5834233899832277</v>
          </cell>
          <cell r="V25" t="str">
            <v>Metallerzeugnisse</v>
          </cell>
          <cell r="W25">
            <v>3.8743653149280433</v>
          </cell>
          <cell r="X25" t="str">
            <v>Waren a.n.g.</v>
          </cell>
          <cell r="Y25">
            <v>3.3610181558024776</v>
          </cell>
          <cell r="Z25" t="str">
            <v>Maschinen</v>
          </cell>
          <cell r="AA25">
            <v>2.1939860881301629</v>
          </cell>
          <cell r="AB25" t="str">
            <v>Nahrungsmittel und Futtermittel</v>
          </cell>
          <cell r="AC25">
            <v>4.4230948508222863</v>
          </cell>
          <cell r="AD25" t="str">
            <v>Elektrische Ausrüstungen</v>
          </cell>
          <cell r="AE25">
            <v>7.3848147026580433</v>
          </cell>
          <cell r="AF25" t="str">
            <v>Metalle</v>
          </cell>
          <cell r="AG25">
            <v>4.2163045179272185</v>
          </cell>
          <cell r="AH25" t="str">
            <v>Elektrische Ausrüstungen</v>
          </cell>
          <cell r="AI25">
            <v>5.6832668269985467</v>
          </cell>
          <cell r="AJ25" t="str">
            <v>Metalle</v>
          </cell>
          <cell r="AK25">
            <v>4.5258835083156104</v>
          </cell>
          <cell r="AL25" t="str">
            <v>Waren a.n.g.</v>
          </cell>
          <cell r="AM25">
            <v>3.1096036049918396</v>
          </cell>
          <cell r="AN25" t="str">
            <v>Kraftwagen und Kraftwagenteile</v>
          </cell>
          <cell r="AO25">
            <v>5.0118562375376507</v>
          </cell>
          <cell r="AP25" t="str">
            <v>Metalle</v>
          </cell>
          <cell r="AQ25">
            <v>5.5280827770049275</v>
          </cell>
        </row>
        <row r="26">
          <cell r="A26">
            <v>8</v>
          </cell>
          <cell r="B26" t="str">
            <v>Papier, Pappe und Waren daraus</v>
          </cell>
          <cell r="C26">
            <v>3.7493845396356473</v>
          </cell>
          <cell r="D26" t="str">
            <v>Waren a.n.g.</v>
          </cell>
          <cell r="E26">
            <v>3.9883589664894306</v>
          </cell>
          <cell r="F26" t="str">
            <v>Metalle</v>
          </cell>
          <cell r="G26">
            <v>2.7683463965196333</v>
          </cell>
          <cell r="H26" t="str">
            <v>Gummi- und Kunststoffwaren</v>
          </cell>
          <cell r="I26">
            <v>4.1893007044367723</v>
          </cell>
          <cell r="J26" t="str">
            <v>Pharmazeutische und ähnliche Erzeugnisse</v>
          </cell>
          <cell r="K26">
            <v>5.1308871390671067</v>
          </cell>
          <cell r="L26" t="str">
            <v>Chemische Erzeugnisse</v>
          </cell>
          <cell r="M26">
            <v>4.2545924618771584</v>
          </cell>
          <cell r="N26" t="str">
            <v>Elektrische Ausrüstungen</v>
          </cell>
          <cell r="O26">
            <v>5.0451794221902464</v>
          </cell>
          <cell r="P26" t="str">
            <v>Elektrische Ausrüstungen</v>
          </cell>
          <cell r="Q26">
            <v>4.1664743041572381</v>
          </cell>
          <cell r="R26" t="str">
            <v>Nahrungsmittel und Futtermittel</v>
          </cell>
          <cell r="S26">
            <v>5.2697867526370628</v>
          </cell>
          <cell r="T26" t="str">
            <v>Nahrungsmittel und Futtermittel</v>
          </cell>
          <cell r="U26">
            <v>5.241826287567843</v>
          </cell>
          <cell r="V26" t="str">
            <v>Metalle</v>
          </cell>
          <cell r="W26">
            <v>3.6993554381601084</v>
          </cell>
          <cell r="X26" t="str">
            <v>Gummi- und Kunststoffwaren</v>
          </cell>
          <cell r="Y26">
            <v>2.9758721495433944</v>
          </cell>
          <cell r="Z26" t="str">
            <v>Getränke</v>
          </cell>
          <cell r="AA26">
            <v>1.1378166437439365</v>
          </cell>
          <cell r="AB26" t="str">
            <v>Kraftwagen und Kraftwagenteile</v>
          </cell>
          <cell r="AC26">
            <v>2.5952046685919723</v>
          </cell>
          <cell r="AD26" t="str">
            <v>Gummi- und Kunststoffwaren</v>
          </cell>
          <cell r="AE26">
            <v>4.8076405143661507</v>
          </cell>
          <cell r="AF26" t="str">
            <v>Sonstige Fahrzeuge</v>
          </cell>
          <cell r="AG26">
            <v>2.8596454059501024</v>
          </cell>
          <cell r="AH26" t="str">
            <v>Metallerzeugnisse</v>
          </cell>
          <cell r="AI26">
            <v>5.2085230917255352</v>
          </cell>
          <cell r="AJ26" t="str">
            <v>Metallerzeugnisse</v>
          </cell>
          <cell r="AK26">
            <v>3.5626570228906473</v>
          </cell>
          <cell r="AL26" t="str">
            <v>Pharmazeutische und ähnliche Erzeugnisse</v>
          </cell>
          <cell r="AM26">
            <v>2.9200848522528475</v>
          </cell>
          <cell r="AN26" t="str">
            <v>Elektrische Ausrüstungen</v>
          </cell>
          <cell r="AO26">
            <v>3.5372163215762886</v>
          </cell>
          <cell r="AP26" t="str">
            <v>Nahrungsmittel und Futtermittel</v>
          </cell>
          <cell r="AQ26">
            <v>5.3845204843645149</v>
          </cell>
        </row>
        <row r="27">
          <cell r="A27">
            <v>9</v>
          </cell>
          <cell r="B27" t="str">
            <v>Gummi- und Kunststoffwaren</v>
          </cell>
          <cell r="C27">
            <v>3.4592129552080215</v>
          </cell>
          <cell r="D27" t="str">
            <v>Kraftwagen und Kraftwagenteile</v>
          </cell>
          <cell r="E27">
            <v>3.2183745733022286</v>
          </cell>
          <cell r="F27" t="str">
            <v>Energieversorgung</v>
          </cell>
          <cell r="G27">
            <v>2.1050734854907485</v>
          </cell>
          <cell r="H27" t="str">
            <v>Kraftwagen und Kraftwagenteile</v>
          </cell>
          <cell r="I27">
            <v>3.9398069924789518</v>
          </cell>
          <cell r="J27" t="str">
            <v>Metallerzeugnisse</v>
          </cell>
          <cell r="K27">
            <v>4.7138465022888143</v>
          </cell>
          <cell r="L27" t="str">
            <v>Kraftwagen und Kraftwagenteile</v>
          </cell>
          <cell r="M27">
            <v>3.6869450189552131</v>
          </cell>
          <cell r="N27" t="str">
            <v>Gummi- und Kunststoffwaren</v>
          </cell>
          <cell r="O27">
            <v>3.0018570667852256</v>
          </cell>
          <cell r="P27" t="str">
            <v>Gummi- und Kunststoffwaren</v>
          </cell>
          <cell r="Q27">
            <v>3.2088060092467714</v>
          </cell>
          <cell r="R27" t="str">
            <v>Sonstige Fahrzeuge</v>
          </cell>
          <cell r="S27">
            <v>4.0525078615551244</v>
          </cell>
          <cell r="T27" t="str">
            <v>Sonstige Fahrzeuge</v>
          </cell>
          <cell r="U27">
            <v>3.9435037786901903</v>
          </cell>
          <cell r="V27" t="str">
            <v>Waren a.n.g.</v>
          </cell>
          <cell r="W27">
            <v>3.0833478980833786</v>
          </cell>
          <cell r="X27" t="str">
            <v>Metallerzeugnisse</v>
          </cell>
          <cell r="Y27">
            <v>2.7105766230083495</v>
          </cell>
          <cell r="Z27" t="str">
            <v>Chemische Erzeugnisse</v>
          </cell>
          <cell r="AA27">
            <v>1.0970202628225072</v>
          </cell>
          <cell r="AB27" t="str">
            <v>Datenverarbeitungsgeräte, elektr. u. opt. Erzeugn.</v>
          </cell>
          <cell r="AC27">
            <v>1.9571471719322715</v>
          </cell>
          <cell r="AD27" t="str">
            <v>Waren a.n.g.</v>
          </cell>
          <cell r="AE27">
            <v>4.6926668561276088</v>
          </cell>
          <cell r="AF27" t="str">
            <v>Datenverarbeitungsgeräte, elektr. u. opt. Erzeugn.</v>
          </cell>
          <cell r="AG27">
            <v>2.748578719456221</v>
          </cell>
          <cell r="AH27" t="str">
            <v>Datenverarbeitungsgeräte, elektr. u. opt. Erzeugn.</v>
          </cell>
          <cell r="AI27">
            <v>5.0698647191311315</v>
          </cell>
          <cell r="AJ27" t="str">
            <v>Glas und -waren, Keramik, Steine und Erden</v>
          </cell>
          <cell r="AK27">
            <v>2.7479429991900126</v>
          </cell>
          <cell r="AL27" t="str">
            <v>Elektrische Ausrüstungen</v>
          </cell>
          <cell r="AM27">
            <v>1.9768991226996875</v>
          </cell>
          <cell r="AN27" t="str">
            <v>Kokereierzeugnisse und Mineralölerzeugnisse</v>
          </cell>
          <cell r="AO27">
            <v>2.7701472631890902</v>
          </cell>
          <cell r="AP27" t="str">
            <v>Sonstige Fahrzeuge</v>
          </cell>
          <cell r="AQ27">
            <v>3.7819630538107227</v>
          </cell>
        </row>
        <row r="28">
          <cell r="A28">
            <v>10</v>
          </cell>
          <cell r="B28" t="str">
            <v>Waren a.n.g.</v>
          </cell>
          <cell r="C28">
            <v>2.8077682518895268</v>
          </cell>
          <cell r="D28" t="str">
            <v>Elektrische Ausrüstungen</v>
          </cell>
          <cell r="E28">
            <v>3.070009860371266</v>
          </cell>
          <cell r="F28" t="str">
            <v>Pharmazeutische und ähnliche Erzeugnisse</v>
          </cell>
          <cell r="G28">
            <v>2.0020595577987055</v>
          </cell>
          <cell r="H28" t="str">
            <v>Glas und -waren, Keramik, Steine und Erden</v>
          </cell>
          <cell r="I28">
            <v>2.9067012456034891</v>
          </cell>
          <cell r="J28" t="str">
            <v>Chemische Erzeugnisse</v>
          </cell>
          <cell r="K28">
            <v>4.392503451791451</v>
          </cell>
          <cell r="L28" t="str">
            <v>Metallerzeugnisse</v>
          </cell>
          <cell r="M28">
            <v>2.2847987714035409</v>
          </cell>
          <cell r="N28" t="str">
            <v>Metallerzeugnisse</v>
          </cell>
          <cell r="O28">
            <v>2.9699100020393927</v>
          </cell>
          <cell r="P28" t="str">
            <v>Metallerzeugnisse</v>
          </cell>
          <cell r="Q28">
            <v>3.0626315718032826</v>
          </cell>
          <cell r="R28" t="str">
            <v>Gummi- und Kunststoffwaren</v>
          </cell>
          <cell r="S28">
            <v>3.475708363214673</v>
          </cell>
          <cell r="T28" t="str">
            <v>Gummi- und Kunststoffwaren</v>
          </cell>
          <cell r="U28">
            <v>3.506957953146931</v>
          </cell>
          <cell r="V28" t="str">
            <v>Gummi- und Kunststoffwaren</v>
          </cell>
          <cell r="W28">
            <v>2.9681884089275319</v>
          </cell>
          <cell r="X28" t="str">
            <v>Pharmazeutische und ähnliche Erzeugnisse</v>
          </cell>
          <cell r="Y28">
            <v>2.674172279503737</v>
          </cell>
          <cell r="Z28" t="str">
            <v>Antwortausfälle, Befreiungen, Kleinsendungen</v>
          </cell>
          <cell r="AA28">
            <v>1.038427351004295</v>
          </cell>
          <cell r="AB28" t="str">
            <v>Bekleidung</v>
          </cell>
          <cell r="AC28">
            <v>1.2784171130428739</v>
          </cell>
          <cell r="AD28" t="str">
            <v>Nahrungsmittel und Futtermittel</v>
          </cell>
          <cell r="AE28">
            <v>4.6407129789429211</v>
          </cell>
          <cell r="AF28" t="str">
            <v>Waren a.n.g.</v>
          </cell>
          <cell r="AG28">
            <v>2.3235498196667019</v>
          </cell>
          <cell r="AH28" t="str">
            <v>Gummi- und Kunststoffwaren</v>
          </cell>
          <cell r="AI28">
            <v>4.0197459640778987</v>
          </cell>
          <cell r="AJ28" t="str">
            <v>Elektrische Ausrüstungen</v>
          </cell>
          <cell r="AK28">
            <v>2.7086843966424459</v>
          </cell>
          <cell r="AL28" t="str">
            <v>Kokereierzeugnisse und Mineralölerzeugnisse</v>
          </cell>
          <cell r="AM28">
            <v>1.6089324617572314</v>
          </cell>
          <cell r="AN28" t="str">
            <v>Gummi- und Kunststoffwaren</v>
          </cell>
          <cell r="AO28">
            <v>2.5622190573361228</v>
          </cell>
          <cell r="AP28" t="str">
            <v>Waren a.n.g.</v>
          </cell>
          <cell r="AQ28">
            <v>3.5162543649448286</v>
          </cell>
        </row>
        <row r="31">
          <cell r="B31">
            <v>24.515289036313291</v>
          </cell>
          <cell r="D31">
            <v>16.564319724197844</v>
          </cell>
          <cell r="F31">
            <v>31.634693144049081</v>
          </cell>
          <cell r="H31">
            <v>27.51276881644829</v>
          </cell>
          <cell r="J31">
            <v>23.966462835502472</v>
          </cell>
          <cell r="L31">
            <v>8.437942233861806</v>
          </cell>
          <cell r="N31">
            <v>21.012773552697016</v>
          </cell>
          <cell r="P31">
            <v>26.321627227302098</v>
          </cell>
          <cell r="R31">
            <v>29.250164370393716</v>
          </cell>
          <cell r="T31">
            <v>30.420683760929933</v>
          </cell>
          <cell r="V31">
            <v>39.640729449519988</v>
          </cell>
          <cell r="X31">
            <v>29.252982665409387</v>
          </cell>
          <cell r="Z31">
            <v>54.647826253464238</v>
          </cell>
          <cell r="AB31">
            <v>36.533397304124684</v>
          </cell>
          <cell r="AD31">
            <v>22.922465613891589</v>
          </cell>
          <cell r="AF31">
            <v>26.919363987015043</v>
          </cell>
          <cell r="AH31">
            <v>26.775130702877419</v>
          </cell>
          <cell r="AJ31">
            <v>33.049792701406027</v>
          </cell>
          <cell r="AL31">
            <v>44.484191116009129</v>
          </cell>
          <cell r="AN31">
            <v>23.469339081016045</v>
          </cell>
          <cell r="AP31">
            <v>29.066171547561225</v>
          </cell>
        </row>
      </sheetData>
      <sheetData sheetId="82">
        <row r="94">
          <cell r="A94">
            <v>2019</v>
          </cell>
          <cell r="B94">
            <v>7301.0304322173452</v>
          </cell>
          <cell r="C94">
            <v>5753.5954533108506</v>
          </cell>
          <cell r="D94">
            <v>924.91841625696884</v>
          </cell>
          <cell r="E94">
            <v>10670.654156703999</v>
          </cell>
          <cell r="F94">
            <v>7902.2121704449683</v>
          </cell>
          <cell r="G94">
            <v>14754.34893588165</v>
          </cell>
          <cell r="H94">
            <v>7763.4292045328057</v>
          </cell>
          <cell r="I94">
            <v>5724.6953490189453</v>
          </cell>
          <cell r="J94">
            <v>9051.8554539034303</v>
          </cell>
          <cell r="K94">
            <v>8740.1003961015031</v>
          </cell>
          <cell r="L94">
            <v>4786.6641695904464</v>
          </cell>
          <cell r="M94">
            <v>1963.0968627776365</v>
          </cell>
          <cell r="N94">
            <v>43991.004172445435</v>
          </cell>
          <cell r="O94">
            <v>18268.467468018935</v>
          </cell>
          <cell r="P94">
            <v>8574.3940722756051</v>
          </cell>
          <cell r="Q94">
            <v>8904.0749481599214</v>
          </cell>
          <cell r="R94">
            <v>12363.143324480086</v>
          </cell>
          <cell r="S94">
            <v>10497.694757192667</v>
          </cell>
          <cell r="T94">
            <v>17627.222872909624</v>
          </cell>
          <cell r="U94">
            <v>12101.74457795433</v>
          </cell>
          <cell r="V94">
            <v>8549.7128601715813</v>
          </cell>
        </row>
        <row r="95">
          <cell r="A95">
            <v>2020</v>
          </cell>
          <cell r="B95">
            <v>7975.1211368218737</v>
          </cell>
          <cell r="C95">
            <v>6254.9084908192581</v>
          </cell>
          <cell r="D95">
            <v>1817.9554656268883</v>
          </cell>
          <cell r="E95">
            <v>10846.387561919117</v>
          </cell>
          <cell r="F95">
            <v>8381.5746414344885</v>
          </cell>
          <cell r="G95">
            <v>16287.543055369955</v>
          </cell>
          <cell r="H95">
            <v>8582.7067262606433</v>
          </cell>
          <cell r="I95">
            <v>6325.2426001413514</v>
          </cell>
          <cell r="J95">
            <v>9769.3372013924272</v>
          </cell>
          <cell r="K95">
            <v>9412.4964173551962</v>
          </cell>
          <cell r="L95">
            <v>5154.5170617271078</v>
          </cell>
          <cell r="M95">
            <v>2412.8761861829389</v>
          </cell>
          <cell r="N95">
            <v>57938.842251559501</v>
          </cell>
          <cell r="O95">
            <v>19132.737182044537</v>
          </cell>
          <cell r="P95">
            <v>9554.8656038032514</v>
          </cell>
          <cell r="Q95">
            <v>9817.6974100817461</v>
          </cell>
          <cell r="R95">
            <v>12828.608378182551</v>
          </cell>
          <cell r="S95">
            <v>10711.529639927474</v>
          </cell>
          <cell r="T95">
            <v>17884.414966324657</v>
          </cell>
          <cell r="U95">
            <v>12543.493604427988</v>
          </cell>
          <cell r="V95">
            <v>9251.0331240626456</v>
          </cell>
        </row>
        <row r="96">
          <cell r="A96">
            <v>2021</v>
          </cell>
          <cell r="B96">
            <v>8065.1970628967811</v>
          </cell>
          <cell r="C96">
            <v>6284.4241998749822</v>
          </cell>
          <cell r="D96">
            <v>2100.7552644808407</v>
          </cell>
          <cell r="E96">
            <v>11285.678094722271</v>
          </cell>
          <cell r="F96">
            <v>8695.9400345227095</v>
          </cell>
          <cell r="G96">
            <v>16866.442554443471</v>
          </cell>
          <cell r="H96">
            <v>8908.3065873683772</v>
          </cell>
          <cell r="I96">
            <v>6568.4800104574097</v>
          </cell>
          <cell r="J96">
            <v>9764.2869751496364</v>
          </cell>
          <cell r="K96">
            <v>9375.4101073481488</v>
          </cell>
          <cell r="L96">
            <v>5158.6116521530848</v>
          </cell>
          <cell r="M96">
            <v>2617.9864614632606</v>
          </cell>
          <cell r="N96">
            <v>53585.671173541967</v>
          </cell>
          <cell r="O96">
            <v>19075.580871429902</v>
          </cell>
          <cell r="P96">
            <v>9324.1496859115032</v>
          </cell>
          <cell r="Q96">
            <v>9812.1999304823094</v>
          </cell>
          <cell r="R96">
            <v>12912.466058033435</v>
          </cell>
          <cell r="S96">
            <v>9982.6005901856406</v>
          </cell>
          <cell r="T96">
            <v>17732.43691325</v>
          </cell>
          <cell r="U96">
            <v>12986.380655868112</v>
          </cell>
          <cell r="V96">
            <v>9284.7040561357207</v>
          </cell>
        </row>
        <row r="97">
          <cell r="A97">
            <v>2022</v>
          </cell>
          <cell r="B97">
            <v>7807.4679651982269</v>
          </cell>
          <cell r="C97">
            <v>6134.2080259592567</v>
          </cell>
          <cell r="D97">
            <v>2018.1681882272126</v>
          </cell>
          <cell r="E97">
            <v>11850.14518252961</v>
          </cell>
          <cell r="F97">
            <v>8283.8532383000711</v>
          </cell>
          <cell r="G97">
            <v>16599.566995895446</v>
          </cell>
          <cell r="H97">
            <v>8807.1551505650405</v>
          </cell>
          <cell r="I97">
            <v>6496.9900645766229</v>
          </cell>
          <cell r="J97">
            <v>9348.9353471824707</v>
          </cell>
          <cell r="K97">
            <v>8950.0074889730295</v>
          </cell>
          <cell r="L97">
            <v>4845.8149779735677</v>
          </cell>
          <cell r="M97">
            <v>2659.3454430061315</v>
          </cell>
          <cell r="N97">
            <v>33236.663023165616</v>
          </cell>
          <cell r="O97">
            <v>17750.926440540963</v>
          </cell>
          <cell r="P97">
            <v>8758.6858912764528</v>
          </cell>
          <cell r="Q97">
            <v>9644.6686064700825</v>
          </cell>
          <cell r="R97">
            <v>12801.124055241353</v>
          </cell>
          <cell r="S97">
            <v>9818.240241888223</v>
          </cell>
          <cell r="T97">
            <v>16484.946435822734</v>
          </cell>
          <cell r="U97">
            <v>12893.692143143573</v>
          </cell>
          <cell r="V97">
            <v>8922.3023129791054</v>
          </cell>
        </row>
        <row r="98">
          <cell r="A98">
            <v>2023</v>
          </cell>
          <cell r="B98">
            <v>8150.0705555712912</v>
          </cell>
          <cell r="C98">
            <v>5577.925510199696</v>
          </cell>
          <cell r="D98">
            <v>2156.1667494330704</v>
          </cell>
          <cell r="E98">
            <v>11524.831627087317</v>
          </cell>
          <cell r="F98">
            <v>8074.0246004995788</v>
          </cell>
          <cell r="G98">
            <v>16610.648635467627</v>
          </cell>
          <cell r="H98">
            <v>8785.4153772928657</v>
          </cell>
          <cell r="I98">
            <v>6445.2679116752706</v>
          </cell>
          <cell r="J98">
            <v>9283.6752210227678</v>
          </cell>
          <cell r="K98">
            <v>8878.4490930445718</v>
          </cell>
          <cell r="L98">
            <v>4681.6205367417642</v>
          </cell>
          <cell r="M98">
            <v>2699.7749926355532</v>
          </cell>
          <cell r="N98">
            <v>34019.387345921161</v>
          </cell>
          <cell r="O98">
            <v>17089.211163190947</v>
          </cell>
          <cell r="P98">
            <v>9089.8518508689831</v>
          </cell>
          <cell r="Q98">
            <v>9261.4357403014455</v>
          </cell>
          <cell r="R98">
            <v>12884.281655329611</v>
          </cell>
          <cell r="S98">
            <v>9401.8548353613423</v>
          </cell>
          <cell r="T98">
            <v>16027.45723646136</v>
          </cell>
          <cell r="U98">
            <v>12539.360786570347</v>
          </cell>
          <cell r="V98">
            <v>8860.4277835751673</v>
          </cell>
        </row>
        <row r="143">
          <cell r="A143">
            <v>2019</v>
          </cell>
          <cell r="B143">
            <v>23.808995674992804</v>
          </cell>
          <cell r="C143">
            <v>19.193274155902841</v>
          </cell>
          <cell r="D143">
            <v>2.8431506934515451</v>
          </cell>
          <cell r="E143">
            <v>35.959069969749805</v>
          </cell>
          <cell r="F143">
            <v>26.02916686994331</v>
          </cell>
          <cell r="G143">
            <v>33.810770817400439</v>
          </cell>
          <cell r="H143">
            <v>22.95494793282041</v>
          </cell>
          <cell r="I143">
            <v>18.492301064758678</v>
          </cell>
          <cell r="J143">
            <v>20.295494544618229</v>
          </cell>
          <cell r="K143">
            <v>19.573408975459298</v>
          </cell>
          <cell r="L143">
            <v>9.8976624235876596</v>
          </cell>
          <cell r="M143">
            <v>3.9493623866682102</v>
          </cell>
          <cell r="N143">
            <v>89.750008270305031</v>
          </cell>
          <cell r="O143">
            <v>25.933471220793891</v>
          </cell>
          <cell r="P143">
            <v>17.776527667559609</v>
          </cell>
          <cell r="Q143">
            <v>22.618438623925815</v>
          </cell>
          <cell r="R143">
            <v>30.32093183561723</v>
          </cell>
          <cell r="S143">
            <v>28.524957181334219</v>
          </cell>
          <cell r="T143">
            <v>47.094318641165152</v>
          </cell>
          <cell r="U143">
            <v>35.018771430389599</v>
          </cell>
          <cell r="V143">
            <v>20.097457339428779</v>
          </cell>
        </row>
        <row r="144">
          <cell r="A144">
            <v>2020</v>
          </cell>
          <cell r="B144">
            <v>26.440177396019525</v>
          </cell>
          <cell r="C144">
            <v>21.286776437528239</v>
          </cell>
          <cell r="D144">
            <v>5.7110127826903989</v>
          </cell>
          <cell r="E144">
            <v>36.902361443210935</v>
          </cell>
          <cell r="F144">
            <v>27.876721773833996</v>
          </cell>
          <cell r="G144">
            <v>37.55901813608849</v>
          </cell>
          <cell r="H144">
            <v>25.712460591131691</v>
          </cell>
          <cell r="I144">
            <v>20.769935200793295</v>
          </cell>
          <cell r="J144">
            <v>22.491958996094123</v>
          </cell>
          <cell r="K144">
            <v>21.668503108689048</v>
          </cell>
          <cell r="L144">
            <v>11.070877117692422</v>
          </cell>
          <cell r="M144">
            <v>4.9913115390853022</v>
          </cell>
          <cell r="N144">
            <v>121.55976869460368</v>
          </cell>
          <cell r="O144">
            <v>28.504491436600194</v>
          </cell>
          <cell r="P144">
            <v>20.454885536051847</v>
          </cell>
          <cell r="Q144">
            <v>25.60760163090881</v>
          </cell>
          <cell r="R144">
            <v>32.070083893766757</v>
          </cell>
          <cell r="S144">
            <v>29.690342034756767</v>
          </cell>
          <cell r="T144">
            <v>49.66645637893545</v>
          </cell>
          <cell r="U144">
            <v>36.50879236897763</v>
          </cell>
          <cell r="V144">
            <v>22.301702796250023</v>
          </cell>
        </row>
        <row r="145">
          <cell r="A145">
            <v>2021</v>
          </cell>
          <cell r="B145">
            <v>25.176170068385055</v>
          </cell>
          <cell r="C145">
            <v>20.181713163115749</v>
          </cell>
          <cell r="D145">
            <v>6.2413441055841758</v>
          </cell>
          <cell r="E145">
            <v>36.298917101531025</v>
          </cell>
          <cell r="F145">
            <v>27.493983784650037</v>
          </cell>
          <cell r="G145">
            <v>36.166314576722307</v>
          </cell>
          <cell r="H145">
            <v>25.10096125658956</v>
          </cell>
          <cell r="I145">
            <v>20.390884201845253</v>
          </cell>
          <cell r="J145">
            <v>21.086861989456864</v>
          </cell>
          <cell r="K145">
            <v>20.25496792403111</v>
          </cell>
          <cell r="L145">
            <v>10.317812302444542</v>
          </cell>
          <cell r="M145">
            <v>5.1035224242440549</v>
          </cell>
          <cell r="N145">
            <v>102.43480719360814</v>
          </cell>
          <cell r="O145">
            <v>25.683681720138118</v>
          </cell>
          <cell r="P145">
            <v>18.731423854787934</v>
          </cell>
          <cell r="Q145">
            <v>24.490334137160737</v>
          </cell>
          <cell r="R145">
            <v>30.681092631682233</v>
          </cell>
          <cell r="S145">
            <v>24.410808423828858</v>
          </cell>
          <cell r="T145">
            <v>47.084900714435179</v>
          </cell>
          <cell r="U145">
            <v>35.839623617522761</v>
          </cell>
          <cell r="V145">
            <v>21.010727710895807</v>
          </cell>
        </row>
        <row r="146">
          <cell r="A146">
            <v>2022</v>
          </cell>
          <cell r="B146">
            <v>22.284263185502585</v>
          </cell>
          <cell r="C146">
            <v>17.850856418012583</v>
          </cell>
          <cell r="D146">
            <v>5.5693824884872729</v>
          </cell>
          <cell r="E146">
            <v>34.787464818448427</v>
          </cell>
          <cell r="F146">
            <v>24.535084688626156</v>
          </cell>
          <cell r="G146">
            <v>33.434218789668918</v>
          </cell>
          <cell r="H146">
            <v>22.986379268673605</v>
          </cell>
          <cell r="I146">
            <v>18.586927236502305</v>
          </cell>
          <cell r="J146">
            <v>18.95020863408104</v>
          </cell>
          <cell r="K146">
            <v>18.147945226034228</v>
          </cell>
          <cell r="L146">
            <v>9.1181550332664258</v>
          </cell>
          <cell r="M146">
            <v>4.8778443126416455</v>
          </cell>
          <cell r="N146">
            <v>58.276499385318559</v>
          </cell>
          <cell r="O146">
            <v>21.35783886678421</v>
          </cell>
          <cell r="P146">
            <v>16.71655058711551</v>
          </cell>
          <cell r="Q146">
            <v>22.687617926965093</v>
          </cell>
          <cell r="R146">
            <v>28.608469141256283</v>
          </cell>
          <cell r="S146">
            <v>22.941724164679705</v>
          </cell>
          <cell r="T146">
            <v>39.849764015175957</v>
          </cell>
          <cell r="U146">
            <v>32.342838839332266</v>
          </cell>
          <cell r="V146">
            <v>18.909948531178472</v>
          </cell>
        </row>
        <row r="147">
          <cell r="A147">
            <v>2023</v>
          </cell>
          <cell r="B147">
            <v>21.783028509199642</v>
          </cell>
          <cell r="C147">
            <v>15.356213449136016</v>
          </cell>
          <cell r="D147">
            <v>5.58239526102144</v>
          </cell>
          <cell r="E147">
            <v>32.042068326269671</v>
          </cell>
          <cell r="F147">
            <v>22.340058484486324</v>
          </cell>
          <cell r="G147">
            <v>31.628782567027081</v>
          </cell>
          <cell r="H147">
            <v>21.571602160580454</v>
          </cell>
          <cell r="I147">
            <v>17.325651916768066</v>
          </cell>
          <cell r="J147">
            <v>17.962155947475818</v>
          </cell>
          <cell r="K147">
            <v>17.193443308606906</v>
          </cell>
          <cell r="L147">
            <v>8.383949666558836</v>
          </cell>
          <cell r="M147">
            <v>4.6769421803803617</v>
          </cell>
          <cell r="N147">
            <v>58.047414387439012</v>
          </cell>
          <cell r="O147">
            <v>21.132785056952983</v>
          </cell>
          <cell r="P147">
            <v>16.426300820215157</v>
          </cell>
          <cell r="Q147">
            <v>20.450129922432296</v>
          </cell>
          <cell r="R147">
            <v>27.500606475678168</v>
          </cell>
          <cell r="S147">
            <v>21.694033858818671</v>
          </cell>
          <cell r="T147">
            <v>37.848623759010081</v>
          </cell>
          <cell r="U147">
            <v>30.362510705219098</v>
          </cell>
          <cell r="V147">
            <v>17.890862610648544</v>
          </cell>
        </row>
      </sheetData>
      <sheetData sheetId="83">
        <row r="137">
          <cell r="A137">
            <v>2019</v>
          </cell>
          <cell r="B137">
            <v>-5.0450851343217158</v>
          </cell>
          <cell r="C137">
            <v>-5.6386105598396927</v>
          </cell>
          <cell r="D137">
            <v>-5.0196885658095773</v>
          </cell>
          <cell r="E137">
            <v>-7.1227025298516677</v>
          </cell>
          <cell r="F137">
            <v>-5.8687850226024683</v>
          </cell>
          <cell r="G137">
            <v>1.3026505000192772</v>
          </cell>
          <cell r="H137">
            <v>-4.0555660268386839</v>
          </cell>
          <cell r="I137">
            <v>-5.6181612014755302</v>
          </cell>
          <cell r="J137">
            <v>-1.2894673753485815</v>
          </cell>
          <cell r="K137">
            <v>-1.4311783410197563</v>
          </cell>
          <cell r="L137">
            <v>-0.234281320173886</v>
          </cell>
          <cell r="M137">
            <v>-0.46455430075685106</v>
          </cell>
          <cell r="N137">
            <v>-0.81367084302163628</v>
          </cell>
          <cell r="O137">
            <v>1.8793893990725599</v>
          </cell>
          <cell r="P137">
            <v>-1.0525821080159219</v>
          </cell>
          <cell r="Q137">
            <v>-2.6251785797445879</v>
          </cell>
          <cell r="R137">
            <v>-2.0116013791799476</v>
          </cell>
          <cell r="S137">
            <v>-2.5544252005319152</v>
          </cell>
          <cell r="T137">
            <v>-5.6124317031085331</v>
          </cell>
          <cell r="U137">
            <v>-3.5538401437396798</v>
          </cell>
          <cell r="V137">
            <v>-1.9427637232253812</v>
          </cell>
        </row>
        <row r="138">
          <cell r="A138">
            <v>2020</v>
          </cell>
          <cell r="B138">
            <v>-6.1884470184232461</v>
          </cell>
          <cell r="C138">
            <v>-6.084664632024734</v>
          </cell>
          <cell r="D138">
            <v>-7.0634298907406059</v>
          </cell>
          <cell r="E138">
            <v>-8.0864529629529738</v>
          </cell>
          <cell r="F138">
            <v>-6.6931288578940835</v>
          </cell>
          <cell r="G138">
            <v>0.28662672255569588</v>
          </cell>
          <cell r="H138">
            <v>-5.2535808141591822</v>
          </cell>
          <cell r="I138">
            <v>-6.8768235711971339</v>
          </cell>
          <cell r="J138">
            <v>-1.7887086191889954</v>
          </cell>
          <cell r="K138">
            <v>-1.9023233633499881</v>
          </cell>
          <cell r="L138">
            <v>-0.71898775315786689</v>
          </cell>
          <cell r="M138">
            <v>-1.1119774969807639</v>
          </cell>
          <cell r="N138">
            <v>-1.7380036611201382</v>
          </cell>
          <cell r="O138">
            <v>1.1476506946989673</v>
          </cell>
          <cell r="P138">
            <v>-1.6949052851254496</v>
          </cell>
          <cell r="Q138">
            <v>-2.8581555451230631</v>
          </cell>
          <cell r="R138">
            <v>-2.4684446083817506</v>
          </cell>
          <cell r="S138">
            <v>-2.8165493084110507</v>
          </cell>
          <cell r="T138">
            <v>-5.7121749798820627</v>
          </cell>
          <cell r="U138">
            <v>-3.7171639624616999</v>
          </cell>
          <cell r="V138">
            <v>-2.5544224078260651</v>
          </cell>
        </row>
        <row r="139">
          <cell r="A139">
            <v>2021</v>
          </cell>
          <cell r="B139">
            <v>-7.2468800183075759</v>
          </cell>
          <cell r="C139">
            <v>-7.6395109272877715</v>
          </cell>
          <cell r="D139">
            <v>-7.8580790188179073</v>
          </cell>
          <cell r="E139">
            <v>-9.7771508467477002</v>
          </cell>
          <cell r="F139">
            <v>-9.1995932940814829</v>
          </cell>
          <cell r="G139">
            <v>0.39828047444957199</v>
          </cell>
          <cell r="H139">
            <v>-6.2983931128242725</v>
          </cell>
          <cell r="I139">
            <v>-8.2673284139083538</v>
          </cell>
          <cell r="J139">
            <v>-1.7674439311229457</v>
          </cell>
          <cell r="K139">
            <v>-1.8860276644638052</v>
          </cell>
          <cell r="L139">
            <v>-0.49343867823218301</v>
          </cell>
          <cell r="M139">
            <v>-1.0383334501138648</v>
          </cell>
          <cell r="N139">
            <v>-1.7824050526539259</v>
          </cell>
          <cell r="O139">
            <v>1.1725619426216283</v>
          </cell>
          <cell r="P139">
            <v>-1.7049338061157728</v>
          </cell>
          <cell r="Q139">
            <v>-2.9349141246921797</v>
          </cell>
          <cell r="R139">
            <v>-2.4908674052853654</v>
          </cell>
          <cell r="S139">
            <v>-2.9060768255364247</v>
          </cell>
          <cell r="T139">
            <v>-6.0386301453461764</v>
          </cell>
          <cell r="U139">
            <v>-3.9411062802594943</v>
          </cell>
          <cell r="V139">
            <v>-2.7428575302380227</v>
          </cell>
        </row>
        <row r="140">
          <cell r="A140">
            <v>2022</v>
          </cell>
          <cell r="B140">
            <v>-7.8117724032303633</v>
          </cell>
          <cell r="C140">
            <v>-8.9870839607376105</v>
          </cell>
          <cell r="D140">
            <v>-7.5616724692384958</v>
          </cell>
          <cell r="E140">
            <v>-10.457090802902549</v>
          </cell>
          <cell r="F140">
            <v>-8.812690198337469</v>
          </cell>
          <cell r="G140">
            <v>-1.0340757977828856</v>
          </cell>
          <cell r="H140">
            <v>-6.8014343823131318</v>
          </cell>
          <cell r="I140">
            <v>-8.5112452476540703</v>
          </cell>
          <cell r="J140">
            <v>-3.0988037033137514</v>
          </cell>
          <cell r="K140">
            <v>-3.2124044930166602</v>
          </cell>
          <cell r="L140">
            <v>-1.7963927533709143</v>
          </cell>
          <cell r="M140">
            <v>-2.0733522180159993</v>
          </cell>
          <cell r="N140">
            <v>-3.1924708813746578</v>
          </cell>
          <cell r="O140">
            <v>-0.43939522559447824</v>
          </cell>
          <cell r="P140">
            <v>-2.8381623186696783</v>
          </cell>
          <cell r="Q140">
            <v>-4.591745027640405</v>
          </cell>
          <cell r="R140">
            <v>-3.8642726366351461</v>
          </cell>
          <cell r="S140">
            <v>-4.1630190344699427</v>
          </cell>
          <cell r="T140">
            <v>-7.69108472142476</v>
          </cell>
          <cell r="U140">
            <v>-5.6998173362408853</v>
          </cell>
          <cell r="V140">
            <v>-3.9084708356369884</v>
          </cell>
        </row>
        <row r="141">
          <cell r="A141">
            <v>2023</v>
          </cell>
          <cell r="B141">
            <v>-8.0457018523698878</v>
          </cell>
          <cell r="C141">
            <v>-8.7996901016071369</v>
          </cell>
          <cell r="D141">
            <v>-7.8054019144725419</v>
          </cell>
          <cell r="E141">
            <v>-10.087719699974263</v>
          </cell>
          <cell r="F141">
            <v>-8.559294471265293</v>
          </cell>
          <cell r="G141">
            <v>-1.1550319245729395</v>
          </cell>
          <cell r="H141">
            <v>-6.8134522786518303</v>
          </cell>
          <cell r="I141">
            <v>-8.5056111720833769</v>
          </cell>
          <cell r="J141">
            <v>-3.1709250809971135</v>
          </cell>
          <cell r="K141">
            <v>-3.2824162154654113</v>
          </cell>
          <cell r="L141">
            <v>-1.9265662513233039</v>
          </cell>
          <cell r="M141">
            <v>-2.2361953549812763</v>
          </cell>
          <cell r="N141">
            <v>-2.7793759552742765</v>
          </cell>
          <cell r="O141">
            <v>-0.63382989478423746</v>
          </cell>
          <cell r="P141">
            <v>-3.0241748223748037</v>
          </cell>
          <cell r="Q141">
            <v>-4.650776483012379</v>
          </cell>
          <cell r="R141">
            <v>-3.8821853446085663</v>
          </cell>
          <cell r="S141">
            <v>-4.0256978432253012</v>
          </cell>
          <cell r="T141">
            <v>-6.8351207041452575</v>
          </cell>
          <cell r="U141">
            <v>-5.8898840708894564</v>
          </cell>
          <cell r="V141">
            <v>-3.966403661609518</v>
          </cell>
        </row>
      </sheetData>
      <sheetData sheetId="84">
        <row r="100">
          <cell r="A100">
            <v>2019</v>
          </cell>
          <cell r="B100">
            <v>9.1040384917189954</v>
          </cell>
          <cell r="C100">
            <v>4.9990459361541717</v>
          </cell>
          <cell r="D100">
            <v>3.8312088921739975</v>
          </cell>
          <cell r="E100">
            <v>1.1028583472023372</v>
          </cell>
          <cell r="F100">
            <v>1.5769816795135487</v>
          </cell>
          <cell r="G100">
            <v>6.3521985234987044</v>
          </cell>
          <cell r="H100">
            <v>4.6673180744547125</v>
          </cell>
          <cell r="I100">
            <v>4.1759631532193886</v>
          </cell>
          <cell r="J100">
            <v>3.893433171771115</v>
          </cell>
          <cell r="K100">
            <v>3.7590125824672067</v>
          </cell>
          <cell r="L100">
            <v>3.4084007850634426</v>
          </cell>
          <cell r="M100">
            <v>4.4690642787893715</v>
          </cell>
          <cell r="N100">
            <v>-1.1347409594572009</v>
          </cell>
          <cell r="O100">
            <v>2.7128058752337036</v>
          </cell>
          <cell r="P100">
            <v>4.5431336422415685</v>
          </cell>
          <cell r="Q100">
            <v>4.385187432993475</v>
          </cell>
          <cell r="R100">
            <v>2.6341231094692867</v>
          </cell>
          <cell r="S100">
            <v>4.9924511673424838</v>
          </cell>
          <cell r="T100">
            <v>2.1867142443900969</v>
          </cell>
          <cell r="U100">
            <v>6.0412179255324467</v>
          </cell>
          <cell r="V100">
            <v>3.9360732411453454</v>
          </cell>
        </row>
        <row r="101">
          <cell r="A101">
            <v>2020</v>
          </cell>
          <cell r="B101">
            <v>9.8207705418047713</v>
          </cell>
          <cell r="C101">
            <v>7.8169269616566099</v>
          </cell>
          <cell r="D101">
            <v>3.542663520038106</v>
          </cell>
          <cell r="E101">
            <v>1.7547845189518099</v>
          </cell>
          <cell r="F101">
            <v>0.66625666256662563</v>
          </cell>
          <cell r="G101">
            <v>-0.53398203878596806</v>
          </cell>
          <cell r="H101">
            <v>3.4044578065688298</v>
          </cell>
          <cell r="I101">
            <v>4.5583936312893361</v>
          </cell>
          <cell r="J101">
            <v>2.310154020318139</v>
          </cell>
          <cell r="K101">
            <v>2.4658569490036366</v>
          </cell>
          <cell r="L101">
            <v>1.2199912464006701</v>
          </cell>
          <cell r="M101">
            <v>2.5309804865196623</v>
          </cell>
          <cell r="N101">
            <v>0.71841402391187448</v>
          </cell>
          <cell r="O101">
            <v>2.1931318268458364</v>
          </cell>
          <cell r="P101">
            <v>2.5530087112281672</v>
          </cell>
          <cell r="Q101">
            <v>4.2874208524957442</v>
          </cell>
          <cell r="R101">
            <v>1.3498252380244058</v>
          </cell>
          <cell r="S101">
            <v>4.2303169295437888</v>
          </cell>
          <cell r="T101">
            <v>2.9184962235105369</v>
          </cell>
          <cell r="U101">
            <v>6.5575766581227271</v>
          </cell>
          <cell r="V101">
            <v>2.6484930882280051</v>
          </cell>
        </row>
        <row r="102">
          <cell r="A102">
            <v>2021</v>
          </cell>
          <cell r="B102">
            <v>10.0016966071802</v>
          </cell>
          <cell r="C102">
            <v>8.1038283217471232</v>
          </cell>
          <cell r="D102">
            <v>4.6486741142901726</v>
          </cell>
          <cell r="E102">
            <v>4.5927091374635687</v>
          </cell>
          <cell r="F102">
            <v>4.0103095221205454</v>
          </cell>
          <cell r="G102">
            <v>4.4244002637041717</v>
          </cell>
          <cell r="H102">
            <v>5.6909297939774595</v>
          </cell>
          <cell r="I102">
            <v>6.0633108977480692</v>
          </cell>
          <cell r="J102">
            <v>3.5844839980973866</v>
          </cell>
          <cell r="K102">
            <v>3.5384945794007656</v>
          </cell>
          <cell r="L102">
            <v>2.6852097874695549</v>
          </cell>
          <cell r="M102">
            <v>4.0104613064048067</v>
          </cell>
          <cell r="N102">
            <v>-3.0355434271417976</v>
          </cell>
          <cell r="O102">
            <v>-3.777235894317256E-2</v>
          </cell>
          <cell r="P102">
            <v>2.1553566316062409</v>
          </cell>
          <cell r="Q102">
            <v>6.1288352942262643</v>
          </cell>
          <cell r="R102">
            <v>2.5586495257678337</v>
          </cell>
          <cell r="S102">
            <v>5.0516302744855617</v>
          </cell>
          <cell r="T102">
            <v>4.5200728256557872</v>
          </cell>
          <cell r="U102">
            <v>7.8911275390544633</v>
          </cell>
          <cell r="V102">
            <v>3.9564723733023874</v>
          </cell>
        </row>
        <row r="103">
          <cell r="A103">
            <v>2022</v>
          </cell>
          <cell r="B103">
            <v>21.726063998384664</v>
          </cell>
          <cell r="C103">
            <v>19.935558712384296</v>
          </cell>
          <cell r="D103">
            <v>18.340407870240863</v>
          </cell>
          <cell r="E103">
            <v>18.529827158407823</v>
          </cell>
          <cell r="F103">
            <v>17.503559025523465</v>
          </cell>
          <cell r="G103">
            <v>22.759892604649384</v>
          </cell>
          <cell r="H103">
            <v>19.958696808819926</v>
          </cell>
          <cell r="I103">
            <v>19.128244715810929</v>
          </cell>
          <cell r="J103">
            <v>17.152173464303491</v>
          </cell>
          <cell r="K103">
            <v>16.843638222895198</v>
          </cell>
          <cell r="L103">
            <v>15.910091096144146</v>
          </cell>
          <cell r="M103">
            <v>16.768236063204395</v>
          </cell>
          <cell r="N103">
            <v>15.437866553835667</v>
          </cell>
          <cell r="O103">
            <v>21.050394841724287</v>
          </cell>
          <cell r="P103">
            <v>18.000251923756331</v>
          </cell>
          <cell r="Q103">
            <v>18.833725462932094</v>
          </cell>
          <cell r="R103">
            <v>15.714745693925872</v>
          </cell>
          <cell r="S103">
            <v>17.058336466788521</v>
          </cell>
          <cell r="T103">
            <v>18.096074255676164</v>
          </cell>
          <cell r="U103">
            <v>16.620495786070308</v>
          </cell>
          <cell r="V103">
            <v>17.447781265397893</v>
          </cell>
        </row>
        <row r="104">
          <cell r="A104">
            <v>2023</v>
          </cell>
          <cell r="B104">
            <v>11.556602950026015</v>
          </cell>
          <cell r="C104">
            <v>9.8777043208356936</v>
          </cell>
          <cell r="D104">
            <v>8.8631810186872677</v>
          </cell>
          <cell r="E104">
            <v>7.3714957230120186</v>
          </cell>
          <cell r="F104">
            <v>6.5932690103648186</v>
          </cell>
          <cell r="G104">
            <v>8.6939170706713433</v>
          </cell>
          <cell r="H104">
            <v>8.8556615614590584</v>
          </cell>
          <cell r="I104">
            <v>8.9040314882978606</v>
          </cell>
          <cell r="J104">
            <v>7.6587268224131488</v>
          </cell>
          <cell r="K104">
            <v>7.6014745147692508</v>
          </cell>
          <cell r="L104">
            <v>7.3937030842124933</v>
          </cell>
          <cell r="M104">
            <v>7.3960836959347365</v>
          </cell>
          <cell r="N104">
            <v>12.910368394441829</v>
          </cell>
          <cell r="O104">
            <v>10.460560263546995</v>
          </cell>
          <cell r="P104">
            <v>7.6638549994575431</v>
          </cell>
          <cell r="Q104">
            <v>7.6249719056737293</v>
          </cell>
          <cell r="R104">
            <v>6.7369973160682637</v>
          </cell>
          <cell r="S104">
            <v>7.8922781432254689</v>
          </cell>
          <cell r="T104">
            <v>8.8752899969301851</v>
          </cell>
          <cell r="U104">
            <v>10.523466783534005</v>
          </cell>
          <cell r="V104">
            <v>7.844419695645783</v>
          </cell>
        </row>
        <row r="126">
          <cell r="A126">
            <v>2019</v>
          </cell>
          <cell r="B126">
            <v>6.482962209539096</v>
          </cell>
          <cell r="C126">
            <v>2.3705534253999767</v>
          </cell>
          <cell r="D126">
            <v>1.0598892650076541</v>
          </cell>
          <cell r="E126">
            <v>-1.2659251291815954</v>
          </cell>
          <cell r="F126">
            <v>-1.7645171639396855</v>
          </cell>
          <cell r="G126">
            <v>-1.87932764203033</v>
          </cell>
          <cell r="H126">
            <v>0.68015665643211065</v>
          </cell>
          <cell r="I126">
            <v>1.4265687870895924</v>
          </cell>
          <cell r="J126">
            <v>-0.2535704462213369</v>
          </cell>
          <cell r="K126">
            <v>-0.16469037469594056</v>
          </cell>
          <cell r="L126">
            <v>-0.80117535789922278</v>
          </cell>
          <cell r="M126">
            <v>0.25212337420306918</v>
          </cell>
          <cell r="N126">
            <v>-2.8544452817353618</v>
          </cell>
          <cell r="O126">
            <v>7.5370780862979173E-2</v>
          </cell>
          <cell r="P126">
            <v>-0.52716727643782124</v>
          </cell>
          <cell r="Q126">
            <v>-0.39897206169031957</v>
          </cell>
          <cell r="R126">
            <v>-0.31538574050654361</v>
          </cell>
          <cell r="S126">
            <v>0.60913968739469659</v>
          </cell>
          <cell r="T126">
            <v>-1.2086602784672367</v>
          </cell>
          <cell r="U126">
            <v>2.4918601648206722</v>
          </cell>
        </row>
        <row r="127">
          <cell r="A127">
            <v>2020</v>
          </cell>
          <cell r="B127">
            <v>7.693702151845927</v>
          </cell>
          <cell r="C127">
            <v>5.3514976488950303</v>
          </cell>
          <cell r="D127">
            <v>1.3423690648883884</v>
          </cell>
          <cell r="E127">
            <v>-0.28294129128188861</v>
          </cell>
          <cell r="F127">
            <v>-1.6447182820452058</v>
          </cell>
          <cell r="G127">
            <v>-5.2440963349414611</v>
          </cell>
          <cell r="H127">
            <v>0.62793058218453224</v>
          </cell>
          <cell r="I127">
            <v>2.3483941386831013</v>
          </cell>
          <cell r="J127">
            <v>-0.41601825124017389</v>
          </cell>
          <cell r="K127">
            <v>-0.15170392803885877</v>
          </cell>
          <cell r="L127">
            <v>-1.2699835043563976</v>
          </cell>
          <cell r="M127">
            <v>0.17095045406572723</v>
          </cell>
          <cell r="N127">
            <v>-3.9799255435117953</v>
          </cell>
          <cell r="O127">
            <v>-1.9368970509215262</v>
          </cell>
          <cell r="P127">
            <v>-1.1405876402902926</v>
          </cell>
          <cell r="Q127">
            <v>0.89316579390049278</v>
          </cell>
          <cell r="R127">
            <v>-0.29186465330047351</v>
          </cell>
          <cell r="S127">
            <v>0.52634829755865697</v>
          </cell>
          <cell r="T127">
            <v>-0.39474792452906776</v>
          </cell>
          <cell r="U127">
            <v>3.9500241459156253</v>
          </cell>
        </row>
        <row r="128">
          <cell r="A128">
            <v>2021</v>
          </cell>
          <cell r="B128">
            <v>6.6234755195366297</v>
          </cell>
          <cell r="C128">
            <v>4.4321205834756388</v>
          </cell>
          <cell r="D128">
            <v>0.79259807228296886</v>
          </cell>
          <cell r="E128">
            <v>0.36506267445650947</v>
          </cell>
          <cell r="F128">
            <v>-1.0635832683076776</v>
          </cell>
          <cell r="G128">
            <v>-2.5174486076528693</v>
          </cell>
          <cell r="H128">
            <v>1.0176588980192016</v>
          </cell>
          <cell r="I128">
            <v>2.0570402969084003</v>
          </cell>
          <cell r="J128">
            <v>-0.36319588278816667</v>
          </cell>
          <cell r="K128">
            <v>-0.24524027864164363</v>
          </cell>
          <cell r="L128">
            <v>-1.0967403444515096</v>
          </cell>
          <cell r="M128">
            <v>3.1158363064238057E-2</v>
          </cell>
          <cell r="N128">
            <v>-3.9363287763324912</v>
          </cell>
          <cell r="O128">
            <v>-5.0318178163583447</v>
          </cell>
          <cell r="P128">
            <v>-1.3148851159644148</v>
          </cell>
          <cell r="Q128">
            <v>0.90253225548474869</v>
          </cell>
          <cell r="R128">
            <v>-0.4349213261574662</v>
          </cell>
          <cell r="S128">
            <v>0.69178376370343686</v>
          </cell>
          <cell r="T128">
            <v>-2.9496424829887E-2</v>
          </cell>
          <cell r="U128">
            <v>4.581613199654373</v>
          </cell>
        </row>
        <row r="129">
          <cell r="A129">
            <v>2022</v>
          </cell>
          <cell r="B129">
            <v>5.5930302539383652</v>
          </cell>
          <cell r="C129">
            <v>3.3350434537270437</v>
          </cell>
          <cell r="D129">
            <v>0.2384011915631073</v>
          </cell>
          <cell r="E129">
            <v>0.31084305043095611</v>
          </cell>
          <cell r="F129">
            <v>-1.1355829365088734</v>
          </cell>
          <cell r="G129">
            <v>-3.0591745368185337</v>
          </cell>
          <cell r="H129">
            <v>0.46560386088787892</v>
          </cell>
          <cell r="I129">
            <v>1.5105717285843392</v>
          </cell>
          <cell r="J129">
            <v>-0.26572240352649662</v>
          </cell>
          <cell r="K129">
            <v>-0.1120273972793376</v>
          </cell>
          <cell r="L129">
            <v>-0.89971390186968025</v>
          </cell>
          <cell r="M129">
            <v>0.40028053540403358</v>
          </cell>
          <cell r="N129">
            <v>-5.9133434411104453</v>
          </cell>
          <cell r="O129">
            <v>-2.4895503486598445</v>
          </cell>
          <cell r="P129">
            <v>-0.8987592833825383</v>
          </cell>
          <cell r="Q129">
            <v>0.42517990355083984</v>
          </cell>
          <cell r="R129">
            <v>-0.23635950024883742</v>
          </cell>
          <cell r="S129">
            <v>0.79630895916539268</v>
          </cell>
          <cell r="T129">
            <v>-8.8100641311909686E-2</v>
          </cell>
          <cell r="U129">
            <v>3.1348314530245047</v>
          </cell>
        </row>
        <row r="130">
          <cell r="A130">
            <v>2023</v>
          </cell>
          <cell r="B130">
            <v>5.2599498487041796</v>
          </cell>
          <cell r="C130">
            <v>2.7361670701034608</v>
          </cell>
          <cell r="D130">
            <v>0.35838260584518361</v>
          </cell>
          <cell r="E130">
            <v>-4.7628948508526961E-2</v>
          </cell>
          <cell r="F130">
            <v>-1.8271752068986455</v>
          </cell>
          <cell r="G130">
            <v>-4.4537585237667789</v>
          </cell>
          <cell r="H130">
            <v>-7.8920060819757096E-2</v>
          </cell>
          <cell r="I130">
            <v>1.2293817883112954</v>
          </cell>
          <cell r="J130">
            <v>-0.2154444091264994</v>
          </cell>
          <cell r="K130">
            <v>1.8960101533398211E-2</v>
          </cell>
          <cell r="L130">
            <v>-0.39682543191238645</v>
          </cell>
          <cell r="M130">
            <v>0.47633871025026586</v>
          </cell>
          <cell r="N130">
            <v>-1.1056482498503526</v>
          </cell>
          <cell r="O130">
            <v>-1.165615806507776</v>
          </cell>
          <cell r="P130">
            <v>-0.64782560846825143</v>
          </cell>
          <cell r="Q130">
            <v>-3.2878949522470065E-2</v>
          </cell>
          <cell r="R130">
            <v>-0.24420899599659099</v>
          </cell>
          <cell r="S130">
            <v>0.50255224059340531</v>
          </cell>
          <cell r="T130">
            <v>-0.35529341901977263</v>
          </cell>
          <cell r="U130">
            <v>3.2052917386528246</v>
          </cell>
        </row>
        <row r="152">
          <cell r="A152">
            <v>2019</v>
          </cell>
          <cell r="B152">
            <v>2.6210762821798994</v>
          </cell>
          <cell r="C152">
            <v>2.6284925107541954</v>
          </cell>
          <cell r="D152">
            <v>2.7713196271663434</v>
          </cell>
          <cell r="E152">
            <v>2.3687834763839328</v>
          </cell>
          <cell r="F152">
            <v>3.341498843453234</v>
          </cell>
          <cell r="G152">
            <v>8.2315261655290346</v>
          </cell>
          <cell r="H152">
            <v>3.9871614180226018</v>
          </cell>
          <cell r="I152">
            <v>2.7493943661297964</v>
          </cell>
          <cell r="J152">
            <v>4.1470036179924517</v>
          </cell>
          <cell r="K152">
            <v>3.923702957163147</v>
          </cell>
          <cell r="L152">
            <v>4.2095761429626659</v>
          </cell>
          <cell r="M152">
            <v>4.216940904586302</v>
          </cell>
          <cell r="N152">
            <v>1.7197043222781609</v>
          </cell>
          <cell r="O152">
            <v>2.6374350943707245</v>
          </cell>
          <cell r="P152">
            <v>5.0703009186793899</v>
          </cell>
          <cell r="Q152">
            <v>4.7841594946837942</v>
          </cell>
          <cell r="R152">
            <v>2.9495088499758304</v>
          </cell>
          <cell r="S152">
            <v>4.3833114799477872</v>
          </cell>
          <cell r="T152">
            <v>3.3953745228573338</v>
          </cell>
          <cell r="U152">
            <v>3.549357760711775</v>
          </cell>
          <cell r="V152">
            <v>3.9360732411453454</v>
          </cell>
        </row>
        <row r="153">
          <cell r="A153">
            <v>2020</v>
          </cell>
          <cell r="B153">
            <v>2.1270683899588438</v>
          </cell>
          <cell r="C153">
            <v>2.4654293127615792</v>
          </cell>
          <cell r="D153">
            <v>2.2002944551497174</v>
          </cell>
          <cell r="E153">
            <v>2.0377258102336984</v>
          </cell>
          <cell r="F153">
            <v>2.3109749446118313</v>
          </cell>
          <cell r="G153">
            <v>4.7101142961554929</v>
          </cell>
          <cell r="H153">
            <v>2.7765272243842976</v>
          </cell>
          <cell r="I153">
            <v>2.2099994926062343</v>
          </cell>
          <cell r="J153">
            <v>2.7261722715583128</v>
          </cell>
          <cell r="K153">
            <v>2.6175608770424956</v>
          </cell>
          <cell r="L153">
            <v>2.4899747507570678</v>
          </cell>
          <cell r="M153">
            <v>2.3600300324539347</v>
          </cell>
          <cell r="N153">
            <v>4.6983395674236696</v>
          </cell>
          <cell r="O153">
            <v>4.130028877767363</v>
          </cell>
          <cell r="P153">
            <v>3.69359635151846</v>
          </cell>
          <cell r="Q153">
            <v>3.3942550585952516</v>
          </cell>
          <cell r="R153">
            <v>1.6416898913248792</v>
          </cell>
          <cell r="S153">
            <v>3.7039686319851315</v>
          </cell>
          <cell r="T153">
            <v>3.3132441480396047</v>
          </cell>
          <cell r="U153">
            <v>2.6075525122071017</v>
          </cell>
          <cell r="V153">
            <v>2.6484930882280051</v>
          </cell>
        </row>
        <row r="154">
          <cell r="A154">
            <v>2021</v>
          </cell>
          <cell r="B154">
            <v>3.3782210876435705</v>
          </cell>
          <cell r="C154">
            <v>3.6717077382714853</v>
          </cell>
          <cell r="D154">
            <v>3.8560760420072038</v>
          </cell>
          <cell r="E154">
            <v>4.2276464630070585</v>
          </cell>
          <cell r="F154">
            <v>5.0738927904282232</v>
          </cell>
          <cell r="G154">
            <v>6.941848871357041</v>
          </cell>
          <cell r="H154">
            <v>4.6732708959582583</v>
          </cell>
          <cell r="I154">
            <v>4.0062706008396685</v>
          </cell>
          <cell r="J154">
            <v>3.9476798808855533</v>
          </cell>
          <cell r="K154">
            <v>3.7837348580424091</v>
          </cell>
          <cell r="L154">
            <v>3.7819501319210644</v>
          </cell>
          <cell r="M154">
            <v>3.9793029433405689</v>
          </cell>
          <cell r="N154">
            <v>0.90078534919069375</v>
          </cell>
          <cell r="O154">
            <v>4.9940454574151723</v>
          </cell>
          <cell r="P154">
            <v>3.4702417475706557</v>
          </cell>
          <cell r="Q154">
            <v>5.2263030387415155</v>
          </cell>
          <cell r="R154">
            <v>2.9935708519252997</v>
          </cell>
          <cell r="S154">
            <v>4.3598465107821252</v>
          </cell>
          <cell r="T154">
            <v>4.549569250485674</v>
          </cell>
          <cell r="U154">
            <v>3.3095143394000903</v>
          </cell>
          <cell r="V154">
            <v>3.9564723733023874</v>
          </cell>
        </row>
        <row r="155">
          <cell r="A155">
            <v>2022</v>
          </cell>
          <cell r="B155">
            <v>16.133033744446298</v>
          </cell>
          <cell r="C155">
            <v>16.600515258657254</v>
          </cell>
          <cell r="D155">
            <v>18.102006678677757</v>
          </cell>
          <cell r="E155">
            <v>18.218984107976869</v>
          </cell>
          <cell r="F155">
            <v>18.63914196203234</v>
          </cell>
          <cell r="G155">
            <v>25.819067141467919</v>
          </cell>
          <cell r="H155">
            <v>19.493092947932048</v>
          </cell>
          <cell r="I155">
            <v>17.617672987226591</v>
          </cell>
          <cell r="J155">
            <v>17.417895867829991</v>
          </cell>
          <cell r="K155">
            <v>16.955665620174535</v>
          </cell>
          <cell r="L155">
            <v>16.809804998013828</v>
          </cell>
          <cell r="M155">
            <v>16.367955527800358</v>
          </cell>
          <cell r="N155">
            <v>21.35120999494611</v>
          </cell>
          <cell r="O155">
            <v>23.539945190384131</v>
          </cell>
          <cell r="P155">
            <v>18.899011207138869</v>
          </cell>
          <cell r="Q155">
            <v>18.408545559381256</v>
          </cell>
          <cell r="R155">
            <v>15.95110519417471</v>
          </cell>
          <cell r="S155">
            <v>16.262027507623127</v>
          </cell>
          <cell r="T155">
            <v>18.184174896988072</v>
          </cell>
          <cell r="U155">
            <v>13.485664333045801</v>
          </cell>
          <cell r="V155">
            <v>17.447781265397893</v>
          </cell>
        </row>
        <row r="156">
          <cell r="A156">
            <v>2023</v>
          </cell>
          <cell r="B156">
            <v>6.2966531013218354</v>
          </cell>
          <cell r="C156">
            <v>7.1415372507322328</v>
          </cell>
          <cell r="D156">
            <v>8.504798412842085</v>
          </cell>
          <cell r="E156">
            <v>7.4191246715205459</v>
          </cell>
          <cell r="F156">
            <v>8.4204442172634639</v>
          </cell>
          <cell r="G156">
            <v>13.147675594438123</v>
          </cell>
          <cell r="H156">
            <v>8.9345816222788166</v>
          </cell>
          <cell r="I156">
            <v>7.6746496999865661</v>
          </cell>
          <cell r="J156">
            <v>7.8741712315396484</v>
          </cell>
          <cell r="K156">
            <v>7.5825144132358533</v>
          </cell>
          <cell r="L156">
            <v>7.790528516124879</v>
          </cell>
          <cell r="M156">
            <v>6.9197449856844706</v>
          </cell>
          <cell r="N156">
            <v>14.016016644292183</v>
          </cell>
          <cell r="O156">
            <v>11.626176070054772</v>
          </cell>
          <cell r="P156">
            <v>8.3116806079257941</v>
          </cell>
          <cell r="Q156">
            <v>7.657850855196199</v>
          </cell>
          <cell r="R156">
            <v>6.9812063120648551</v>
          </cell>
          <cell r="S156">
            <v>7.3897259026320636</v>
          </cell>
          <cell r="T156">
            <v>9.2305834159499582</v>
          </cell>
          <cell r="U156">
            <v>7.3181750448811798</v>
          </cell>
          <cell r="V156">
            <v>7.844419695645783</v>
          </cell>
        </row>
      </sheetData>
      <sheetData sheetId="85">
        <row r="177">
          <cell r="B177">
            <v>17.863982424492967</v>
          </cell>
          <cell r="C177">
            <v>17.086374815356507</v>
          </cell>
          <cell r="D177">
            <v>17.930179108681333</v>
          </cell>
          <cell r="E177">
            <v>16.760702611712372</v>
          </cell>
          <cell r="F177">
            <v>17.212878332947177</v>
          </cell>
          <cell r="G177">
            <v>18.383587070815409</v>
          </cell>
          <cell r="H177">
            <v>17.690243630662707</v>
          </cell>
          <cell r="I177">
            <v>17.486229610350879</v>
          </cell>
          <cell r="J177">
            <v>18.880608656224453</v>
          </cell>
          <cell r="K177">
            <v>18.907637055412838</v>
          </cell>
          <cell r="L177">
            <v>19.355456541599217</v>
          </cell>
          <cell r="M177">
            <v>18.788660900915012</v>
          </cell>
          <cell r="N177">
            <v>19.350463598778916</v>
          </cell>
          <cell r="O177">
            <v>18.943765270609788</v>
          </cell>
          <cell r="P177">
            <v>19.020698053113609</v>
          </cell>
          <cell r="Q177">
            <v>18.844649846687151</v>
          </cell>
          <cell r="R177">
            <v>18.947180300063494</v>
          </cell>
          <cell r="S177">
            <v>18.608064699503995</v>
          </cell>
          <cell r="T177">
            <v>17.172478198742265</v>
          </cell>
          <cell r="U177">
            <v>18.311310909311317</v>
          </cell>
          <cell r="V177">
            <v>18.672650974533962</v>
          </cell>
        </row>
        <row r="212">
          <cell r="B212">
            <v>56.66683903178653</v>
          </cell>
          <cell r="C212">
            <v>57.294184964776598</v>
          </cell>
          <cell r="D212">
            <v>55.69358870065679</v>
          </cell>
          <cell r="E212">
            <v>56.192554653444795</v>
          </cell>
          <cell r="F212">
            <v>55.57593694607209</v>
          </cell>
          <cell r="G212">
            <v>64.291372201481849</v>
          </cell>
          <cell r="H212">
            <v>58.010399979668811</v>
          </cell>
          <cell r="I212">
            <v>56.16224462082274</v>
          </cell>
          <cell r="J212">
            <v>60.269539335716502</v>
          </cell>
          <cell r="K212">
            <v>60.0563521262645</v>
          </cell>
          <cell r="L212">
            <v>59.904074678031741</v>
          </cell>
          <cell r="M212">
            <v>60.97942569686046</v>
          </cell>
          <cell r="N212">
            <v>58.68781635089605</v>
          </cell>
          <cell r="O212">
            <v>64.757482842052511</v>
          </cell>
          <cell r="P212">
            <v>60.91917493253942</v>
          </cell>
          <cell r="Q212">
            <v>59.337483838659431</v>
          </cell>
          <cell r="R212">
            <v>59.790180675381023</v>
          </cell>
          <cell r="S212">
            <v>59.096358325075407</v>
          </cell>
          <cell r="T212">
            <v>56.734188396252272</v>
          </cell>
          <cell r="U212">
            <v>58.118833016021178</v>
          </cell>
          <cell r="V212">
            <v>59.656977429069514</v>
          </cell>
        </row>
        <row r="247">
          <cell r="B247">
            <v>25.469178543720499</v>
          </cell>
          <cell r="C247">
            <v>25.619440219866895</v>
          </cell>
          <cell r="D247">
            <v>26.376232190661874</v>
          </cell>
          <cell r="E247">
            <v>27.046742734842834</v>
          </cell>
          <cell r="F247">
            <v>27.211184720980729</v>
          </cell>
          <cell r="G247">
            <v>17.325040727702739</v>
          </cell>
          <cell r="H247">
            <v>24.299356389668475</v>
          </cell>
          <cell r="I247">
            <v>26.351525768826374</v>
          </cell>
          <cell r="J247">
            <v>20.849852008059045</v>
          </cell>
          <cell r="K247">
            <v>21.036010818322666</v>
          </cell>
          <cell r="L247">
            <v>20.740468780369039</v>
          </cell>
          <cell r="M247">
            <v>20.231913402224535</v>
          </cell>
          <cell r="N247">
            <v>21.961720050325027</v>
          </cell>
          <cell r="O247">
            <v>16.298751887337708</v>
          </cell>
          <cell r="P247">
            <v>20.060127014346971</v>
          </cell>
          <cell r="Q247">
            <v>21.817866314653418</v>
          </cell>
          <cell r="R247">
            <v>21.262639024555487</v>
          </cell>
          <cell r="S247">
            <v>22.295576975420602</v>
          </cell>
          <cell r="T247">
            <v>26.09333340500546</v>
          </cell>
          <cell r="U247">
            <v>23.569856074667502</v>
          </cell>
          <cell r="V247">
            <v>21.670371596396528</v>
          </cell>
        </row>
      </sheetData>
      <sheetData sheetId="86">
        <row r="12">
          <cell r="A12" t="str">
            <v>mit akademischem Berufsabschluss</v>
          </cell>
        </row>
        <row r="13">
          <cell r="A13">
            <v>2019</v>
          </cell>
          <cell r="B13">
            <v>13.51</v>
          </cell>
          <cell r="C13">
            <v>12.9</v>
          </cell>
          <cell r="D13">
            <v>17.440000000000001</v>
          </cell>
          <cell r="E13">
            <v>12.76</v>
          </cell>
          <cell r="F13">
            <v>13.42</v>
          </cell>
          <cell r="G13">
            <v>27.68</v>
          </cell>
          <cell r="H13">
            <v>17.88</v>
          </cell>
          <cell r="I13">
            <v>14.655246671764415</v>
          </cell>
          <cell r="J13">
            <v>17.154039510225296</v>
          </cell>
          <cell r="K13">
            <v>16.559999999999999</v>
          </cell>
          <cell r="L13">
            <v>18.14</v>
          </cell>
          <cell r="M13">
            <v>17.5</v>
          </cell>
          <cell r="N13">
            <v>17.86</v>
          </cell>
          <cell r="O13">
            <v>24.51</v>
          </cell>
          <cell r="P13">
            <v>19.72</v>
          </cell>
          <cell r="Q13">
            <v>13.09</v>
          </cell>
          <cell r="R13">
            <v>15.64</v>
          </cell>
          <cell r="S13">
            <v>12.33</v>
          </cell>
          <cell r="T13">
            <v>12.23</v>
          </cell>
          <cell r="U13">
            <v>11.74</v>
          </cell>
          <cell r="V13">
            <v>16.809999999999999</v>
          </cell>
        </row>
        <row r="14">
          <cell r="A14">
            <v>2020</v>
          </cell>
          <cell r="B14">
            <v>13.91</v>
          </cell>
          <cell r="C14">
            <v>13.21</v>
          </cell>
          <cell r="D14">
            <v>17.78</v>
          </cell>
          <cell r="E14">
            <v>12.95</v>
          </cell>
          <cell r="F14">
            <v>13.78</v>
          </cell>
          <cell r="G14">
            <v>28.91</v>
          </cell>
          <cell r="H14">
            <v>18.47</v>
          </cell>
          <cell r="I14">
            <v>14.986008782685985</v>
          </cell>
          <cell r="J14">
            <v>17.808601246317401</v>
          </cell>
          <cell r="K14">
            <v>17.18</v>
          </cell>
          <cell r="L14">
            <v>18.79</v>
          </cell>
          <cell r="M14">
            <v>18.190000000000001</v>
          </cell>
          <cell r="N14">
            <v>18.559999999999999</v>
          </cell>
          <cell r="O14">
            <v>25.45</v>
          </cell>
          <cell r="P14">
            <v>20.45</v>
          </cell>
          <cell r="Q14">
            <v>13.53</v>
          </cell>
          <cell r="R14">
            <v>16.21</v>
          </cell>
          <cell r="S14">
            <v>12.84</v>
          </cell>
          <cell r="T14">
            <v>12.71</v>
          </cell>
          <cell r="U14">
            <v>12.25</v>
          </cell>
          <cell r="V14">
            <v>17.420000000000002</v>
          </cell>
        </row>
        <row r="15">
          <cell r="A15">
            <v>2021</v>
          </cell>
          <cell r="B15">
            <v>14.26</v>
          </cell>
          <cell r="C15">
            <v>13.44</v>
          </cell>
          <cell r="D15">
            <v>18.07</v>
          </cell>
          <cell r="E15">
            <v>13.16</v>
          </cell>
          <cell r="F15">
            <v>14.11</v>
          </cell>
          <cell r="G15">
            <v>30.53</v>
          </cell>
          <cell r="H15">
            <v>19.14</v>
          </cell>
          <cell r="I15">
            <v>15.270879880740955</v>
          </cell>
          <cell r="J15">
            <v>18.51866689541863</v>
          </cell>
          <cell r="K15">
            <v>17.829999999999998</v>
          </cell>
          <cell r="L15">
            <v>19.43</v>
          </cell>
          <cell r="M15">
            <v>18.91</v>
          </cell>
          <cell r="N15">
            <v>19.18</v>
          </cell>
          <cell r="O15">
            <v>26.51</v>
          </cell>
          <cell r="P15">
            <v>21.27</v>
          </cell>
          <cell r="Q15">
            <v>14.02</v>
          </cell>
          <cell r="R15">
            <v>16.809999999999999</v>
          </cell>
          <cell r="S15">
            <v>13.36</v>
          </cell>
          <cell r="T15">
            <v>13.34</v>
          </cell>
          <cell r="U15">
            <v>12.84</v>
          </cell>
          <cell r="V15">
            <v>18.07</v>
          </cell>
        </row>
        <row r="16">
          <cell r="A16">
            <v>2022</v>
          </cell>
          <cell r="B16">
            <v>14.58</v>
          </cell>
          <cell r="C16">
            <v>13.6</v>
          </cell>
          <cell r="D16">
            <v>18.39</v>
          </cell>
          <cell r="E16">
            <v>13.24</v>
          </cell>
          <cell r="F16">
            <v>14.46</v>
          </cell>
          <cell r="G16">
            <v>31.69</v>
          </cell>
          <cell r="H16">
            <v>19.73</v>
          </cell>
          <cell r="I16">
            <v>15.535677283447759</v>
          </cell>
          <cell r="J16">
            <v>19.212127070211</v>
          </cell>
          <cell r="K16">
            <v>18.48</v>
          </cell>
          <cell r="L16">
            <v>20.14</v>
          </cell>
          <cell r="M16">
            <v>19.61</v>
          </cell>
          <cell r="N16">
            <v>19.739999999999998</v>
          </cell>
          <cell r="O16">
            <v>27.54</v>
          </cell>
          <cell r="P16">
            <v>22.08</v>
          </cell>
          <cell r="Q16">
            <v>14.45</v>
          </cell>
          <cell r="R16">
            <v>17.38</v>
          </cell>
          <cell r="S16">
            <v>13.87</v>
          </cell>
          <cell r="T16">
            <v>13.84</v>
          </cell>
          <cell r="U16">
            <v>13.45</v>
          </cell>
          <cell r="V16">
            <v>18.71</v>
          </cell>
        </row>
        <row r="17">
          <cell r="A17">
            <v>2023</v>
          </cell>
        </row>
        <row r="18">
          <cell r="A18">
            <v>2024</v>
          </cell>
        </row>
        <row r="20">
          <cell r="A20" t="str">
            <v>mit beruflichem Abschluss</v>
          </cell>
        </row>
        <row r="21">
          <cell r="A21">
            <v>2019</v>
          </cell>
          <cell r="B21">
            <v>68.19</v>
          </cell>
          <cell r="C21">
            <v>70.63</v>
          </cell>
          <cell r="D21">
            <v>69.38</v>
          </cell>
          <cell r="E21">
            <v>72.94</v>
          </cell>
          <cell r="F21">
            <v>73.44</v>
          </cell>
          <cell r="G21">
            <v>47.39</v>
          </cell>
          <cell r="H21">
            <v>64.89</v>
          </cell>
          <cell r="I21">
            <v>70.630516233977602</v>
          </cell>
          <cell r="J21">
            <v>59.908406467079004</v>
          </cell>
          <cell r="K21">
            <v>60.61</v>
          </cell>
          <cell r="L21">
            <v>60.58</v>
          </cell>
          <cell r="M21">
            <v>62.1</v>
          </cell>
          <cell r="N21">
            <v>57.95</v>
          </cell>
          <cell r="O21">
            <v>51.42</v>
          </cell>
          <cell r="P21">
            <v>56.18</v>
          </cell>
          <cell r="Q21">
            <v>64.87</v>
          </cell>
          <cell r="R21">
            <v>58.98</v>
          </cell>
          <cell r="S21">
            <v>64.66</v>
          </cell>
          <cell r="T21">
            <v>65.63</v>
          </cell>
          <cell r="U21">
            <v>64.760000000000005</v>
          </cell>
          <cell r="V21">
            <v>61.4</v>
          </cell>
        </row>
        <row r="22">
          <cell r="A22">
            <v>2020</v>
          </cell>
          <cell r="B22">
            <v>68.099999999999994</v>
          </cell>
          <cell r="C22">
            <v>70.58</v>
          </cell>
          <cell r="D22">
            <v>69.09</v>
          </cell>
          <cell r="E22">
            <v>72.78</v>
          </cell>
          <cell r="F22">
            <v>73.13</v>
          </cell>
          <cell r="G22">
            <v>46.78</v>
          </cell>
          <cell r="H22">
            <v>64.5</v>
          </cell>
          <cell r="I22">
            <v>70.418947296294874</v>
          </cell>
          <cell r="J22">
            <v>59.684270916649389</v>
          </cell>
          <cell r="K22">
            <v>60.42</v>
          </cell>
          <cell r="L22">
            <v>60.36</v>
          </cell>
          <cell r="M22">
            <v>61.96</v>
          </cell>
          <cell r="N22">
            <v>57.79</v>
          </cell>
          <cell r="O22">
            <v>51.04</v>
          </cell>
          <cell r="P22">
            <v>55.83</v>
          </cell>
          <cell r="Q22">
            <v>64.72</v>
          </cell>
          <cell r="R22">
            <v>58.79</v>
          </cell>
          <cell r="S22">
            <v>64.53</v>
          </cell>
          <cell r="T22">
            <v>65.53</v>
          </cell>
          <cell r="U22">
            <v>64.64</v>
          </cell>
          <cell r="V22">
            <v>61.17</v>
          </cell>
        </row>
        <row r="23">
          <cell r="A23">
            <v>2021</v>
          </cell>
          <cell r="B23">
            <v>67.41</v>
          </cell>
          <cell r="C23">
            <v>70.25</v>
          </cell>
          <cell r="D23">
            <v>68.73</v>
          </cell>
          <cell r="E23">
            <v>72.28</v>
          </cell>
          <cell r="F23">
            <v>72.540000000000006</v>
          </cell>
          <cell r="G23">
            <v>45.5</v>
          </cell>
          <cell r="H23">
            <v>63.74</v>
          </cell>
          <cell r="I23">
            <v>69.931794000631811</v>
          </cell>
          <cell r="J23">
            <v>59.244129684174375</v>
          </cell>
          <cell r="K23">
            <v>60.03</v>
          </cell>
          <cell r="L23">
            <v>60.01</v>
          </cell>
          <cell r="M23">
            <v>61.62</v>
          </cell>
          <cell r="N23">
            <v>57.43</v>
          </cell>
          <cell r="O23">
            <v>50.37</v>
          </cell>
          <cell r="P23">
            <v>55.35</v>
          </cell>
          <cell r="Q23">
            <v>64.52</v>
          </cell>
          <cell r="R23">
            <v>58.35</v>
          </cell>
          <cell r="S23">
            <v>64</v>
          </cell>
          <cell r="T23">
            <v>65.25</v>
          </cell>
          <cell r="U23">
            <v>64.42</v>
          </cell>
          <cell r="V23">
            <v>60.72</v>
          </cell>
        </row>
        <row r="24">
          <cell r="A24">
            <v>2022</v>
          </cell>
          <cell r="B24">
            <v>66.7</v>
          </cell>
          <cell r="C24">
            <v>69.69</v>
          </cell>
          <cell r="D24">
            <v>68.09</v>
          </cell>
          <cell r="E24">
            <v>71.77</v>
          </cell>
          <cell r="F24">
            <v>71.75</v>
          </cell>
          <cell r="G24">
            <v>43.97</v>
          </cell>
          <cell r="H24">
            <v>62.71</v>
          </cell>
          <cell r="I24">
            <v>69.279375490825444</v>
          </cell>
          <cell r="J24">
            <v>58.56280650028252</v>
          </cell>
          <cell r="K24">
            <v>59.42</v>
          </cell>
          <cell r="L24">
            <v>59.43</v>
          </cell>
          <cell r="M24">
            <v>60.92</v>
          </cell>
          <cell r="N24">
            <v>56.86</v>
          </cell>
          <cell r="O24">
            <v>49.46</v>
          </cell>
          <cell r="P24">
            <v>54.62</v>
          </cell>
          <cell r="Q24">
            <v>64.06</v>
          </cell>
          <cell r="R24">
            <v>57.82</v>
          </cell>
          <cell r="S24">
            <v>63.36</v>
          </cell>
          <cell r="T24">
            <v>64.709999999999994</v>
          </cell>
          <cell r="U24">
            <v>63.92</v>
          </cell>
          <cell r="V24">
            <v>60.03</v>
          </cell>
        </row>
        <row r="25">
          <cell r="A25">
            <v>2023</v>
          </cell>
        </row>
        <row r="26">
          <cell r="A26">
            <v>2024</v>
          </cell>
        </row>
        <row r="28">
          <cell r="A28" t="str">
            <v>ohne Abschluss/ohne Angabe</v>
          </cell>
        </row>
        <row r="29">
          <cell r="A29">
            <v>2019</v>
          </cell>
          <cell r="B29">
            <v>18.300000000000004</v>
          </cell>
          <cell r="C29">
            <v>16.470000000000006</v>
          </cell>
          <cell r="D29">
            <v>13.180000000000003</v>
          </cell>
          <cell r="E29">
            <v>14.300000000000002</v>
          </cell>
          <cell r="F29">
            <v>13.140000000000002</v>
          </cell>
          <cell r="G29">
            <v>24.93</v>
          </cell>
          <cell r="H29">
            <v>17.23</v>
          </cell>
          <cell r="I29">
            <v>14.714237094257983</v>
          </cell>
          <cell r="J29">
            <v>22.9375540226957</v>
          </cell>
          <cell r="K29">
            <v>22.830000000000002</v>
          </cell>
          <cell r="L29">
            <v>21.28</v>
          </cell>
          <cell r="M29">
            <v>20.399999999999999</v>
          </cell>
          <cell r="N29">
            <v>24.189999999999998</v>
          </cell>
          <cell r="O29">
            <v>24.069999999999997</v>
          </cell>
          <cell r="P29">
            <v>24.1</v>
          </cell>
          <cell r="Q29">
            <v>22.039999999999996</v>
          </cell>
          <cell r="R29">
            <v>25.380000000000003</v>
          </cell>
          <cell r="S29">
            <v>23.010000000000005</v>
          </cell>
          <cell r="T29">
            <v>22.140000000000004</v>
          </cell>
          <cell r="U29">
            <v>23.499999999999993</v>
          </cell>
          <cell r="V29">
            <v>21.790000000000003</v>
          </cell>
        </row>
        <row r="30">
          <cell r="A30">
            <v>2020</v>
          </cell>
          <cell r="B30">
            <v>17.990000000000006</v>
          </cell>
          <cell r="C30">
            <v>16.21</v>
          </cell>
          <cell r="D30">
            <v>13.129999999999995</v>
          </cell>
          <cell r="E30">
            <v>14.27</v>
          </cell>
          <cell r="F30">
            <v>13.090000000000005</v>
          </cell>
          <cell r="G30">
            <v>24.31</v>
          </cell>
          <cell r="H30">
            <v>17.03</v>
          </cell>
          <cell r="I30">
            <v>14.59504392101914</v>
          </cell>
          <cell r="J30">
            <v>22.50712783703321</v>
          </cell>
          <cell r="K30">
            <v>22.4</v>
          </cell>
          <cell r="L30">
            <v>20.85</v>
          </cell>
          <cell r="M30">
            <v>19.849999999999998</v>
          </cell>
          <cell r="N30">
            <v>23.650000000000002</v>
          </cell>
          <cell r="O30">
            <v>23.51</v>
          </cell>
          <cell r="P30">
            <v>23.720000000000002</v>
          </cell>
          <cell r="Q30">
            <v>21.75</v>
          </cell>
          <cell r="R30">
            <v>25</v>
          </cell>
          <cell r="S30">
            <v>22.63</v>
          </cell>
          <cell r="T30">
            <v>21.759999999999998</v>
          </cell>
          <cell r="U30">
            <v>23.11</v>
          </cell>
          <cell r="V30">
            <v>21.409999999999997</v>
          </cell>
        </row>
        <row r="31">
          <cell r="A31">
            <v>2021</v>
          </cell>
          <cell r="B31">
            <v>18.330000000000005</v>
          </cell>
          <cell r="C31">
            <v>16.310000000000002</v>
          </cell>
          <cell r="D31">
            <v>13.199999999999996</v>
          </cell>
          <cell r="E31">
            <v>14.559999999999999</v>
          </cell>
          <cell r="F31">
            <v>13.349999999999994</v>
          </cell>
          <cell r="G31">
            <v>23.97</v>
          </cell>
          <cell r="H31">
            <v>17.119999999999997</v>
          </cell>
          <cell r="I31">
            <v>14.797326118627234</v>
          </cell>
          <cell r="J31">
            <v>22.237203420406995</v>
          </cell>
          <cell r="K31">
            <v>22.14</v>
          </cell>
          <cell r="L31">
            <v>20.560000000000002</v>
          </cell>
          <cell r="M31">
            <v>19.470000000000002</v>
          </cell>
          <cell r="N31">
            <v>23.39</v>
          </cell>
          <cell r="O31">
            <v>23.12</v>
          </cell>
          <cell r="P31">
            <v>23.38</v>
          </cell>
          <cell r="Q31">
            <v>21.460000000000004</v>
          </cell>
          <cell r="R31">
            <v>24.84</v>
          </cell>
          <cell r="S31">
            <v>22.64</v>
          </cell>
          <cell r="T31">
            <v>21.41</v>
          </cell>
          <cell r="U31">
            <v>22.74</v>
          </cell>
          <cell r="V31">
            <v>21.21</v>
          </cell>
        </row>
        <row r="32">
          <cell r="A32">
            <v>2022</v>
          </cell>
          <cell r="B32">
            <v>18.72</v>
          </cell>
          <cell r="C32">
            <v>16.71</v>
          </cell>
          <cell r="D32">
            <v>13.519999999999996</v>
          </cell>
          <cell r="E32">
            <v>14.990000000000004</v>
          </cell>
          <cell r="F32">
            <v>13.79</v>
          </cell>
          <cell r="G32">
            <v>24.34</v>
          </cell>
          <cell r="H32">
            <v>17.559999999999999</v>
          </cell>
          <cell r="I32">
            <v>15.184947225726797</v>
          </cell>
          <cell r="J32">
            <v>22.22506642950648</v>
          </cell>
          <cell r="K32">
            <v>22.099999999999998</v>
          </cell>
          <cell r="L32">
            <v>20.43</v>
          </cell>
          <cell r="M32">
            <v>19.47</v>
          </cell>
          <cell r="N32">
            <v>23.400000000000002</v>
          </cell>
          <cell r="O32">
            <v>23</v>
          </cell>
          <cell r="P32">
            <v>23.300000000000004</v>
          </cell>
          <cell r="Q32">
            <v>21.49</v>
          </cell>
          <cell r="R32">
            <v>24.8</v>
          </cell>
          <cell r="S32">
            <v>22.770000000000003</v>
          </cell>
          <cell r="T32">
            <v>21.450000000000006</v>
          </cell>
          <cell r="U32">
            <v>22.63</v>
          </cell>
          <cell r="V32">
            <v>21.259999999999998</v>
          </cell>
        </row>
        <row r="37">
          <cell r="A37">
            <v>2019</v>
          </cell>
          <cell r="B37">
            <v>5.41</v>
          </cell>
          <cell r="C37">
            <v>4.78</v>
          </cell>
          <cell r="D37">
            <v>11.030000000000001</v>
          </cell>
          <cell r="E37">
            <v>8.8000000000000007</v>
          </cell>
          <cell r="F37">
            <v>11.420000000000002</v>
          </cell>
          <cell r="G37">
            <v>7.95</v>
          </cell>
          <cell r="H37">
            <v>8.66</v>
          </cell>
          <cell r="I37">
            <v>8.90574719998075</v>
          </cell>
          <cell r="J37">
            <v>14.019977114807372</v>
          </cell>
          <cell r="K37">
            <v>14.360000000000001</v>
          </cell>
          <cell r="L37">
            <v>21.290000000000003</v>
          </cell>
          <cell r="M37">
            <v>16.95</v>
          </cell>
          <cell r="N37">
            <v>12.01</v>
          </cell>
          <cell r="O37">
            <v>9.15</v>
          </cell>
          <cell r="P37">
            <v>13.65</v>
          </cell>
          <cell r="Q37">
            <v>9.85</v>
          </cell>
          <cell r="R37">
            <v>12.14</v>
          </cell>
          <cell r="S37">
            <v>10.68</v>
          </cell>
          <cell r="T37">
            <v>14.73</v>
          </cell>
          <cell r="U37">
            <v>8.73</v>
          </cell>
          <cell r="V37">
            <v>13.31</v>
          </cell>
        </row>
        <row r="38">
          <cell r="A38">
            <v>2020</v>
          </cell>
          <cell r="B38">
            <v>5.44</v>
          </cell>
          <cell r="C38">
            <v>4.82</v>
          </cell>
          <cell r="D38">
            <v>10.98</v>
          </cell>
          <cell r="E38">
            <v>8.9</v>
          </cell>
          <cell r="F38">
            <v>11.23</v>
          </cell>
          <cell r="G38">
            <v>8.14</v>
          </cell>
          <cell r="H38">
            <v>8.6900000000000013</v>
          </cell>
          <cell r="I38">
            <v>8.8823231076102385</v>
          </cell>
          <cell r="J38">
            <v>14.00047596873266</v>
          </cell>
          <cell r="K38">
            <v>14.330000000000002</v>
          </cell>
          <cell r="L38">
            <v>21.380000000000003</v>
          </cell>
          <cell r="M38">
            <v>16.72</v>
          </cell>
          <cell r="N38">
            <v>12.16</v>
          </cell>
          <cell r="O38">
            <v>9.32</v>
          </cell>
          <cell r="P38">
            <v>13.57</v>
          </cell>
          <cell r="Q38">
            <v>9.86</v>
          </cell>
          <cell r="R38">
            <v>12.04</v>
          </cell>
          <cell r="S38">
            <v>11.47</v>
          </cell>
          <cell r="T38">
            <v>14.32</v>
          </cell>
          <cell r="U38">
            <v>8.77</v>
          </cell>
          <cell r="V38">
            <v>13.290000000000001</v>
          </cell>
        </row>
        <row r="39">
          <cell r="A39">
            <v>2021</v>
          </cell>
          <cell r="B39">
            <v>5.48</v>
          </cell>
          <cell r="C39">
            <v>4.93</v>
          </cell>
          <cell r="D39">
            <v>11.2</v>
          </cell>
          <cell r="E39">
            <v>8.81</v>
          </cell>
          <cell r="F39">
            <v>11.049999999999999</v>
          </cell>
          <cell r="G39">
            <v>8.1000000000000014</v>
          </cell>
          <cell r="H39">
            <v>8.7200000000000006</v>
          </cell>
          <cell r="I39">
            <v>8.9250163410712595</v>
          </cell>
          <cell r="J39">
            <v>13.802009207346643</v>
          </cell>
          <cell r="K39">
            <v>14.14</v>
          </cell>
          <cell r="L39">
            <v>21.09</v>
          </cell>
          <cell r="M39">
            <v>16.47</v>
          </cell>
          <cell r="N39">
            <v>11.98</v>
          </cell>
          <cell r="O39">
            <v>9.36</v>
          </cell>
          <cell r="P39">
            <v>13.450000000000001</v>
          </cell>
          <cell r="Q39">
            <v>9.7200000000000006</v>
          </cell>
          <cell r="R39">
            <v>11.83</v>
          </cell>
          <cell r="S39">
            <v>11.25</v>
          </cell>
          <cell r="T39">
            <v>14.32</v>
          </cell>
          <cell r="U39">
            <v>8.7800000000000011</v>
          </cell>
          <cell r="V39">
            <v>13.13</v>
          </cell>
        </row>
        <row r="40">
          <cell r="A40">
            <v>2022</v>
          </cell>
          <cell r="B40">
            <v>5.9</v>
          </cell>
          <cell r="C40">
            <v>4.8499999999999996</v>
          </cell>
          <cell r="D40">
            <v>11.33</v>
          </cell>
          <cell r="E40">
            <v>8.81</v>
          </cell>
          <cell r="F40">
            <v>11.139999999999999</v>
          </cell>
          <cell r="G40">
            <v>8.35</v>
          </cell>
          <cell r="H40">
            <v>8.8699999999999992</v>
          </cell>
          <cell r="I40">
            <v>9.0488345972055484</v>
          </cell>
          <cell r="J40">
            <v>13.822058957299159</v>
          </cell>
          <cell r="K40">
            <v>14.139999999999999</v>
          </cell>
          <cell r="L40">
            <v>21.25</v>
          </cell>
          <cell r="M40">
            <v>16.53</v>
          </cell>
          <cell r="N40">
            <v>11.97</v>
          </cell>
          <cell r="O40">
            <v>9.4700000000000006</v>
          </cell>
          <cell r="P40">
            <v>13.41</v>
          </cell>
          <cell r="Q40">
            <v>9.68</v>
          </cell>
          <cell r="R40">
            <v>11.76</v>
          </cell>
          <cell r="S40">
            <v>11.280000000000001</v>
          </cell>
          <cell r="T40">
            <v>14.16</v>
          </cell>
          <cell r="U40">
            <v>8.8099999999999987</v>
          </cell>
          <cell r="V40">
            <v>13.169999999999998</v>
          </cell>
        </row>
        <row r="41">
          <cell r="A41">
            <v>2023</v>
          </cell>
        </row>
        <row r="42">
          <cell r="A42">
            <v>2024</v>
          </cell>
        </row>
      </sheetData>
      <sheetData sheetId="87">
        <row r="3">
          <cell r="A3">
            <v>2019</v>
          </cell>
          <cell r="B3">
            <v>2708.237556561086</v>
          </cell>
          <cell r="C3">
            <v>2608.1126954921801</v>
          </cell>
          <cell r="D3">
            <v>2695.0231336071515</v>
          </cell>
          <cell r="E3">
            <v>2701.9095379688929</v>
          </cell>
          <cell r="F3">
            <v>2659.2525150905431</v>
          </cell>
          <cell r="G3">
            <v>3383.3261784511783</v>
          </cell>
          <cell r="H3">
            <v>2826.9632114132191</v>
          </cell>
          <cell r="I3" t="str">
            <v>.</v>
          </cell>
          <cell r="J3" t="str">
            <v>.</v>
          </cell>
          <cell r="K3">
            <v>3525.6656296022793</v>
          </cell>
          <cell r="L3">
            <v>3754.6394521991047</v>
          </cell>
          <cell r="M3">
            <v>3548.6333333333332</v>
          </cell>
          <cell r="N3">
            <v>3578.6275060144349</v>
          </cell>
          <cell r="O3">
            <v>3820.4142067762104</v>
          </cell>
          <cell r="P3">
            <v>3686.4130014253715</v>
          </cell>
          <cell r="Q3">
            <v>3260.6855390377191</v>
          </cell>
          <cell r="R3">
            <v>3477.4188020994134</v>
          </cell>
          <cell r="S3">
            <v>3353.3475647348951</v>
          </cell>
          <cell r="T3">
            <v>3468.5310017934921</v>
          </cell>
          <cell r="U3">
            <v>3133.6789170269712</v>
          </cell>
          <cell r="V3">
            <v>3401.2039481383499</v>
          </cell>
        </row>
        <row r="4">
          <cell r="A4">
            <v>2020</v>
          </cell>
          <cell r="B4">
            <v>2772.4836743821984</v>
          </cell>
          <cell r="C4">
            <v>2675.5582388569655</v>
          </cell>
          <cell r="D4">
            <v>2741.899864806735</v>
          </cell>
          <cell r="E4">
            <v>2754.2679358264604</v>
          </cell>
          <cell r="F4">
            <v>2698.9896782027931</v>
          </cell>
          <cell r="G4">
            <v>3483.9076175040518</v>
          </cell>
          <cell r="H4">
            <v>2890.4398918765114</v>
          </cell>
          <cell r="I4" t="str">
            <v>.</v>
          </cell>
          <cell r="J4" t="str">
            <v>.</v>
          </cell>
          <cell r="K4">
            <v>3540.2504845477201</v>
          </cell>
          <cell r="L4">
            <v>3750.7497621313037</v>
          </cell>
          <cell r="M4">
            <v>3571.9950893876789</v>
          </cell>
          <cell r="N4">
            <v>3597.7962382445139</v>
          </cell>
          <cell r="O4">
            <v>3862.7247672528447</v>
          </cell>
          <cell r="P4">
            <v>3708.9017419161078</v>
          </cell>
          <cell r="Q4">
            <v>3282.6258736220188</v>
          </cell>
          <cell r="R4">
            <v>3486.9099045436037</v>
          </cell>
          <cell r="S4">
            <v>3371.7229556288962</v>
          </cell>
          <cell r="T4">
            <v>3455.9840764331211</v>
          </cell>
          <cell r="U4">
            <v>3170.1083825147543</v>
          </cell>
          <cell r="V4">
            <v>3426.7451551919826</v>
          </cell>
        </row>
        <row r="5">
          <cell r="A5">
            <v>2021</v>
          </cell>
          <cell r="B5">
            <v>2878.2624942686839</v>
          </cell>
          <cell r="C5">
            <v>2784.9972505891596</v>
          </cell>
          <cell r="D5">
            <v>2856.9396144640664</v>
          </cell>
          <cell r="E5">
            <v>2855.0330969267138</v>
          </cell>
          <cell r="F5">
            <v>2806.898409799076</v>
          </cell>
          <cell r="G5">
            <v>3631.4032534246576</v>
          </cell>
          <cell r="H5">
            <v>3006.6518853162383</v>
          </cell>
          <cell r="I5" t="str">
            <v>.</v>
          </cell>
          <cell r="J5" t="str">
            <v>.</v>
          </cell>
          <cell r="K5">
            <v>3625.5016227022538</v>
          </cell>
          <cell r="L5">
            <v>3843.0425673385307</v>
          </cell>
          <cell r="M5">
            <v>3663.013158166319</v>
          </cell>
          <cell r="N5">
            <v>3668.273654916512</v>
          </cell>
          <cell r="O5">
            <v>3962.4152353023319</v>
          </cell>
          <cell r="P5">
            <v>3798.6831145203323</v>
          </cell>
          <cell r="Q5">
            <v>3365.8483675530124</v>
          </cell>
          <cell r="R5">
            <v>3566.1778003754694</v>
          </cell>
          <cell r="S5">
            <v>3448.9463798066276</v>
          </cell>
          <cell r="T5">
            <v>3513.9271611526146</v>
          </cell>
          <cell r="U5">
            <v>3253.7351154313487</v>
          </cell>
          <cell r="V5">
            <v>3515.5106973140141</v>
          </cell>
        </row>
        <row r="6">
          <cell r="A6">
            <v>2022</v>
          </cell>
          <cell r="B6">
            <v>3011.2667954496674</v>
          </cell>
          <cell r="C6">
            <v>2934.5123259164397</v>
          </cell>
          <cell r="D6">
            <v>3012.1792217806515</v>
          </cell>
          <cell r="E6">
            <v>2992.9869480095713</v>
          </cell>
          <cell r="F6">
            <v>2944.6495616848406</v>
          </cell>
          <cell r="G6">
            <v>3806.1771488469603</v>
          </cell>
          <cell r="H6">
            <v>3156.9726851439264</v>
          </cell>
          <cell r="I6" t="str">
            <v>.</v>
          </cell>
          <cell r="J6" t="str">
            <v>.</v>
          </cell>
          <cell r="K6">
            <v>3752.0087930515542</v>
          </cell>
          <cell r="L6">
            <v>3977.291200846867</v>
          </cell>
          <cell r="M6">
            <v>3792.4430541421775</v>
          </cell>
          <cell r="N6">
            <v>3780.8321678321677</v>
          </cell>
          <cell r="O6">
            <v>4127.0509873268493</v>
          </cell>
          <cell r="P6">
            <v>3938.2394140180145</v>
          </cell>
          <cell r="Q6">
            <v>3488.1165921650063</v>
          </cell>
          <cell r="R6">
            <v>3687.4498395941655</v>
          </cell>
          <cell r="S6">
            <v>3569.6634733569517</v>
          </cell>
          <cell r="T6">
            <v>3620.8571428571427</v>
          </cell>
          <cell r="U6">
            <v>3385.2570140280559</v>
          </cell>
          <cell r="V6">
            <v>3646.0098155880069</v>
          </cell>
        </row>
        <row r="7">
          <cell r="A7">
            <v>2023</v>
          </cell>
          <cell r="B7">
            <v>3173.1116933259791</v>
          </cell>
          <cell r="C7">
            <v>3097.9290497448978</v>
          </cell>
          <cell r="D7">
            <v>3182.3742017879949</v>
          </cell>
          <cell r="E7">
            <v>3152.3945108506441</v>
          </cell>
          <cell r="F7">
            <v>3108.8566508824797</v>
          </cell>
          <cell r="G7">
            <v>3982.0258432622923</v>
          </cell>
          <cell r="H7">
            <v>3328.7806149496378</v>
          </cell>
          <cell r="I7" t="str">
            <v>.</v>
          </cell>
          <cell r="J7" t="str">
            <v>.</v>
          </cell>
          <cell r="K7">
            <v>3897.650118781442</v>
          </cell>
          <cell r="L7">
            <v>4133.6896431461173</v>
          </cell>
          <cell r="M7">
            <v>3947.8411309433222</v>
          </cell>
          <cell r="N7">
            <v>3941.6725955204215</v>
          </cell>
          <cell r="O7">
            <v>4303.9441638608305</v>
          </cell>
          <cell r="P7">
            <v>4087.0676325975519</v>
          </cell>
          <cell r="Q7">
            <v>3626.722437916636</v>
          </cell>
          <cell r="R7">
            <v>3820.6032317401923</v>
          </cell>
          <cell r="S7">
            <v>3706.981275902901</v>
          </cell>
          <cell r="T7">
            <v>3770.2233468286099</v>
          </cell>
          <cell r="U7">
            <v>3526.4135970453881</v>
          </cell>
          <cell r="V7">
            <v>3795.5588142929314</v>
          </cell>
        </row>
        <row r="10">
          <cell r="B10">
            <v>76.814929181659082</v>
          </cell>
          <cell r="C10">
            <v>73.975043849702629</v>
          </cell>
          <cell r="D10">
            <v>76.440122709854634</v>
          </cell>
          <cell r="E10">
            <v>76.635444815953463</v>
          </cell>
          <cell r="F10">
            <v>75.425544974057175</v>
          </cell>
          <cell r="G10">
            <v>95.962763741519126</v>
          </cell>
          <cell r="H10">
            <v>80.182396982782549</v>
          </cell>
          <cell r="I10" t="str">
            <v>.</v>
          </cell>
          <cell r="J10" t="str">
            <v>.</v>
          </cell>
          <cell r="K10">
            <v>100</v>
          </cell>
          <cell r="L10">
            <v>106.49448491865792</v>
          </cell>
          <cell r="M10">
            <v>100.65144305058915</v>
          </cell>
          <cell r="N10">
            <v>101.50218092060335</v>
          </cell>
          <cell r="O10">
            <v>108.3600831201676</v>
          </cell>
          <cell r="P10">
            <v>104.55934818303305</v>
          </cell>
          <cell r="Q10">
            <v>92.484253516847204</v>
          </cell>
          <cell r="R10">
            <v>98.631554078816364</v>
          </cell>
          <cell r="S10">
            <v>95.112467177245534</v>
          </cell>
          <cell r="T10">
            <v>98.379465502086418</v>
          </cell>
          <cell r="U10">
            <v>88.881909013603007</v>
          </cell>
          <cell r="V10">
            <v>96.469838761256284</v>
          </cell>
        </row>
        <row r="11">
          <cell r="B11">
            <v>78.313206550874696</v>
          </cell>
          <cell r="C11">
            <v>75.575393620736349</v>
          </cell>
          <cell r="D11">
            <v>77.44931825514665</v>
          </cell>
          <cell r="E11">
            <v>77.798674072586934</v>
          </cell>
          <cell r="F11">
            <v>76.237251855008196</v>
          </cell>
          <cell r="G11">
            <v>98.408506197807455</v>
          </cell>
          <cell r="H11">
            <v>81.645067333301284</v>
          </cell>
          <cell r="I11" t="str">
            <v>.</v>
          </cell>
          <cell r="J11" t="str">
            <v>.</v>
          </cell>
          <cell r="K11">
            <v>100</v>
          </cell>
          <cell r="L11">
            <v>105.94588655526942</v>
          </cell>
          <cell r="M11">
            <v>100.8966768023482</v>
          </cell>
          <cell r="N11">
            <v>101.62547124696306</v>
          </cell>
          <cell r="O11">
            <v>109.10879849074639</v>
          </cell>
          <cell r="P11">
            <v>104.76382273244526</v>
          </cell>
          <cell r="Q11">
            <v>92.722983527573362</v>
          </cell>
          <cell r="R11">
            <v>98.493310565539517</v>
          </cell>
          <cell r="S11">
            <v>95.239672174203406</v>
          </cell>
          <cell r="T11">
            <v>97.61976141286047</v>
          </cell>
          <cell r="U11">
            <v>89.544748213479792</v>
          </cell>
          <cell r="V11">
            <v>96.793861625013292</v>
          </cell>
        </row>
        <row r="12">
          <cell r="B12">
            <v>79.389358875072901</v>
          </cell>
          <cell r="C12">
            <v>76.816880542819135</v>
          </cell>
          <cell r="D12">
            <v>78.80122288663209</v>
          </cell>
          <cell r="E12">
            <v>78.748636576218829</v>
          </cell>
          <cell r="F12">
            <v>77.420966859393232</v>
          </cell>
          <cell r="G12">
            <v>100.16278108070478</v>
          </cell>
          <cell r="H12">
            <v>82.930645141326451</v>
          </cell>
          <cell r="I12" t="str">
            <v>.</v>
          </cell>
          <cell r="J12" t="str">
            <v>.</v>
          </cell>
          <cell r="K12">
            <v>100</v>
          </cell>
          <cell r="L12">
            <v>106.0002991937467</v>
          </cell>
          <cell r="M12">
            <v>101.03465780374154</v>
          </cell>
          <cell r="N12">
            <v>101.17975487713002</v>
          </cell>
          <cell r="O12">
            <v>109.29288268664352</v>
          </cell>
          <cell r="P12">
            <v>104.77675946229472</v>
          </cell>
          <cell r="Q12">
            <v>92.838142630433865</v>
          </cell>
          <cell r="R12">
            <v>98.363707191432241</v>
          </cell>
          <cell r="S12">
            <v>95.130184419445072</v>
          </cell>
          <cell r="T12">
            <v>96.922509678357898</v>
          </cell>
          <cell r="U12">
            <v>89.745791177061719</v>
          </cell>
          <cell r="V12">
            <v>96.966187390470438</v>
          </cell>
        </row>
        <row r="13">
          <cell r="B13">
            <v>80.257455713491737</v>
          </cell>
          <cell r="C13">
            <v>78.21176569071325</v>
          </cell>
          <cell r="D13">
            <v>80.281774055513594</v>
          </cell>
          <cell r="E13">
            <v>79.770254098347635</v>
          </cell>
          <cell r="F13">
            <v>78.481947247514881</v>
          </cell>
          <cell r="G13">
            <v>101.44371612070104</v>
          </cell>
          <cell r="H13">
            <v>84.140865847393769</v>
          </cell>
          <cell r="I13" t="str">
            <v>.</v>
          </cell>
          <cell r="J13" t="str">
            <v>.</v>
          </cell>
          <cell r="K13">
            <v>100</v>
          </cell>
          <cell r="L13">
            <v>106.00431449447878</v>
          </cell>
          <cell r="M13">
            <v>101.07766967832018</v>
          </cell>
          <cell r="N13">
            <v>100.76821181320237</v>
          </cell>
          <cell r="O13">
            <v>109.99577066476618</v>
          </cell>
          <cell r="P13">
            <v>104.96349105874555</v>
          </cell>
          <cell r="Q13">
            <v>92.966642259067811</v>
          </cell>
          <cell r="R13">
            <v>98.279349622608905</v>
          </cell>
          <cell r="S13">
            <v>95.140061504325558</v>
          </cell>
          <cell r="T13">
            <v>96.504495127055804</v>
          </cell>
          <cell r="U13">
            <v>90.225188712172113</v>
          </cell>
          <cell r="V13">
            <v>97.174873959254853</v>
          </cell>
        </row>
        <row r="14">
          <cell r="B14">
            <v>81.410891091425569</v>
          </cell>
          <cell r="C14">
            <v>79.481968758997581</v>
          </cell>
          <cell r="D14">
            <v>81.648534496547626</v>
          </cell>
          <cell r="E14">
            <v>80.879361019613683</v>
          </cell>
          <cell r="F14">
            <v>79.762332588601609</v>
          </cell>
          <cell r="G14">
            <v>102.16478447037287</v>
          </cell>
          <cell r="H14">
            <v>85.404808371828537</v>
          </cell>
          <cell r="I14" t="str">
            <v>.</v>
          </cell>
          <cell r="J14" t="str">
            <v>.</v>
          </cell>
          <cell r="K14">
            <v>100</v>
          </cell>
          <cell r="L14">
            <v>106.05594440679222</v>
          </cell>
          <cell r="M14">
            <v>101.28772492738707</v>
          </cell>
          <cell r="N14">
            <v>101.12946199369847</v>
          </cell>
          <cell r="O14">
            <v>110.42407688472591</v>
          </cell>
          <cell r="P14">
            <v>104.85978751410681</v>
          </cell>
          <cell r="Q14">
            <v>93.048948145465943</v>
          </cell>
          <cell r="R14">
            <v>98.023247734064498</v>
          </cell>
          <cell r="S14">
            <v>95.108107781153237</v>
          </cell>
          <cell r="T14">
            <v>96.730676995895394</v>
          </cell>
          <cell r="U14">
            <v>90.475375920809512</v>
          </cell>
          <cell r="V14">
            <v>97.380696025110936</v>
          </cell>
        </row>
        <row r="16">
          <cell r="A16" t="str">
            <v>Lohnverteilung: Anteile Gering-/Hochverdiener, 2023</v>
          </cell>
        </row>
        <row r="17">
          <cell r="A17" t="str">
            <v>Niedriglohnsektor (unter 2530 Euro/Monat) nach OECD-Abgrenzung</v>
          </cell>
          <cell r="B17">
            <v>24.54448584144669</v>
          </cell>
          <cell r="C17">
            <v>26.511456885217335</v>
          </cell>
          <cell r="D17">
            <v>24.669298526287001</v>
          </cell>
          <cell r="E17">
            <v>24.322735367566199</v>
          </cell>
          <cell r="F17">
            <v>25.733342585816356</v>
          </cell>
          <cell r="G17">
            <v>14.272627337785927</v>
          </cell>
          <cell r="H17">
            <v>22.177321776290945</v>
          </cell>
          <cell r="I17" t="str">
            <v>.</v>
          </cell>
          <cell r="J17" t="str">
            <v>.</v>
          </cell>
          <cell r="K17">
            <v>13.801021410463809</v>
          </cell>
          <cell r="L17">
            <v>11.62074697659996</v>
          </cell>
          <cell r="M17">
            <v>12.77327236865788</v>
          </cell>
          <cell r="N17">
            <v>14.416426871685843</v>
          </cell>
          <cell r="O17">
            <v>11.505932225582187</v>
          </cell>
          <cell r="P17">
            <v>13.060425641056579</v>
          </cell>
          <cell r="Q17">
            <v>16.570887178706034</v>
          </cell>
          <cell r="R17">
            <v>14.672468901246305</v>
          </cell>
          <cell r="S17">
            <v>15.75151856622605</v>
          </cell>
          <cell r="T17">
            <v>15.446449626267277</v>
          </cell>
          <cell r="U17">
            <v>17.211860485919583</v>
          </cell>
          <cell r="V17">
            <v>15.287171715990651</v>
          </cell>
        </row>
        <row r="18">
          <cell r="A18" t="str">
            <v>über 6000 Euro/Monat</v>
          </cell>
          <cell r="B18">
            <v>7.9618220061891121</v>
          </cell>
          <cell r="C18">
            <v>6.5599504108040163</v>
          </cell>
          <cell r="D18">
            <v>9.0330435979547143</v>
          </cell>
          <cell r="E18">
            <v>6.7736784263563843</v>
          </cell>
          <cell r="F18">
            <v>6.3357546408393866</v>
          </cell>
          <cell r="G18">
            <v>20.985122375117335</v>
          </cell>
          <cell r="H18">
            <v>11.170423011046282</v>
          </cell>
          <cell r="I18" t="str">
            <v>.</v>
          </cell>
          <cell r="J18" t="str">
            <v>.</v>
          </cell>
          <cell r="K18">
            <v>18.670701976493852</v>
          </cell>
          <cell r="L18">
            <v>22.104977277591672</v>
          </cell>
          <cell r="M18">
            <v>20.578908622193811</v>
          </cell>
          <cell r="N18">
            <v>18.385378501775548</v>
          </cell>
          <cell r="O18">
            <v>25.619989926497578</v>
          </cell>
          <cell r="P18">
            <v>22.87859296118209</v>
          </cell>
          <cell r="Q18">
            <v>13.255183209858565</v>
          </cell>
          <cell r="R18">
            <v>16.484287890717216</v>
          </cell>
          <cell r="S18">
            <v>14.347959284193342</v>
          </cell>
          <cell r="T18">
            <v>12.61214596669922</v>
          </cell>
          <cell r="U18">
            <v>11.493077242971673</v>
          </cell>
          <cell r="V18">
            <v>17.340371008223556</v>
          </cell>
        </row>
      </sheetData>
      <sheetData sheetId="88">
        <row r="33">
          <cell r="A33" t="str">
            <v>MINT-Fächer</v>
          </cell>
          <cell r="B33">
            <v>53.038430055332654</v>
          </cell>
          <cell r="C33">
            <v>77.811318578778838</v>
          </cell>
          <cell r="D33">
            <v>158.06432219940035</v>
          </cell>
          <cell r="E33">
            <v>70.883295778636608</v>
          </cell>
          <cell r="F33">
            <v>100.11523654705434</v>
          </cell>
          <cell r="G33">
            <v>124.84695151807507</v>
          </cell>
          <cell r="H33">
            <v>106.7207451352662</v>
          </cell>
          <cell r="I33">
            <v>101.34698795223451</v>
          </cell>
          <cell r="J33">
            <v>101.29577933777357</v>
          </cell>
          <cell r="K33">
            <v>100</v>
          </cell>
          <cell r="L33">
            <v>112.22671416471933</v>
          </cell>
          <cell r="M33">
            <v>106.23847607595384</v>
          </cell>
          <cell r="N33">
            <v>204.98570800835884</v>
          </cell>
          <cell r="O33">
            <v>172.51880026424686</v>
          </cell>
          <cell r="P33">
            <v>91.837382073297476</v>
          </cell>
          <cell r="Q33">
            <v>85.693335960462932</v>
          </cell>
          <cell r="R33">
            <v>101.92865392514597</v>
          </cell>
          <cell r="S33">
            <v>72.011762434701708</v>
          </cell>
          <cell r="T33">
            <v>68.780609729767576</v>
          </cell>
          <cell r="U33">
            <v>49.648633683194355</v>
          </cell>
          <cell r="V33">
            <v>101.30343982365247</v>
          </cell>
        </row>
        <row r="34">
          <cell r="A34" t="str">
            <v>Humanmedizin</v>
          </cell>
          <cell r="B34">
            <v>2.106678853492741</v>
          </cell>
          <cell r="C34">
            <v>157.24397490367605</v>
          </cell>
          <cell r="D34">
            <v>101.87035340592763</v>
          </cell>
          <cell r="E34">
            <v>134.28035537564566</v>
          </cell>
          <cell r="F34">
            <v>78.47421047516201</v>
          </cell>
          <cell r="G34">
            <v>159.19537831262775</v>
          </cell>
          <cell r="H34">
            <v>106.10517715171903</v>
          </cell>
          <cell r="I34">
            <v>90.365874408945089</v>
          </cell>
          <cell r="J34">
            <v>103.08706474729483</v>
          </cell>
          <cell r="K34">
            <v>100</v>
          </cell>
          <cell r="L34">
            <v>112.38135695232954</v>
          </cell>
          <cell r="M34">
            <v>108.17944672558122</v>
          </cell>
          <cell r="N34">
            <v>5.7159715691633073</v>
          </cell>
          <cell r="O34">
            <v>188.93544288972024</v>
          </cell>
          <cell r="P34">
            <v>80.393474651830672</v>
          </cell>
          <cell r="Q34">
            <v>64.543474877663385</v>
          </cell>
          <cell r="R34">
            <v>100.82676137558559</v>
          </cell>
          <cell r="S34">
            <v>62.14483146770349</v>
          </cell>
          <cell r="T34">
            <v>180.21905442475875</v>
          </cell>
          <cell r="U34">
            <v>142.08733935533496</v>
          </cell>
          <cell r="V34">
            <v>101.18405487335724</v>
          </cell>
        </row>
        <row r="35">
          <cell r="A35" t="str">
            <v>sonstige</v>
          </cell>
          <cell r="B35">
            <v>83.872044850620568</v>
          </cell>
          <cell r="C35">
            <v>65.153097835602352</v>
          </cell>
          <cell r="D35">
            <v>89.342685079115086</v>
          </cell>
          <cell r="E35">
            <v>84.70416882865149</v>
          </cell>
          <cell r="F35">
            <v>160.72879732794843</v>
          </cell>
          <cell r="G35">
            <v>149.57042272808147</v>
          </cell>
          <cell r="H35">
            <v>108.5248803878218</v>
          </cell>
          <cell r="I35">
            <v>96.356378423086824</v>
          </cell>
          <cell r="J35">
            <v>102.58511912372926</v>
          </cell>
          <cell r="K35">
            <v>100</v>
          </cell>
          <cell r="L35">
            <v>97.468374282792723</v>
          </cell>
          <cell r="M35">
            <v>87.889033334489241</v>
          </cell>
          <cell r="N35">
            <v>189.3327844869836</v>
          </cell>
          <cell r="O35">
            <v>156.17450208908542</v>
          </cell>
          <cell r="P35">
            <v>122.04588544424853</v>
          </cell>
          <cell r="Q35">
            <v>85.565539327098122</v>
          </cell>
          <cell r="R35">
            <v>113.81679998602876</v>
          </cell>
          <cell r="S35">
            <v>74.705422176478294</v>
          </cell>
          <cell r="T35">
            <v>83.262004123942219</v>
          </cell>
          <cell r="U35">
            <v>56.378382640500327</v>
          </cell>
          <cell r="V35">
            <v>101.65333878397709</v>
          </cell>
        </row>
        <row r="36">
          <cell r="A36" t="str">
            <v>insg</v>
          </cell>
          <cell r="B36">
            <v>38.459888146769799</v>
          </cell>
          <cell r="C36">
            <v>112.50427238465446</v>
          </cell>
          <cell r="D36">
            <v>107.30760002358255</v>
          </cell>
          <cell r="E36">
            <v>106.64607109972557</v>
          </cell>
          <cell r="F36">
            <v>109.95472573277216</v>
          </cell>
          <cell r="G36">
            <v>150.03957012202102</v>
          </cell>
          <cell r="H36">
            <v>107.02762646450125</v>
          </cell>
          <cell r="I36">
            <v>94.276158435042916</v>
          </cell>
          <cell r="J36">
            <v>102.60958536454736</v>
          </cell>
          <cell r="K36">
            <v>100</v>
          </cell>
          <cell r="L36">
            <v>107.32208230599294</v>
          </cell>
          <cell r="M36">
            <v>100.99821770641684</v>
          </cell>
          <cell r="N36">
            <v>101.95399246844148</v>
          </cell>
          <cell r="O36">
            <v>175.05608083942113</v>
          </cell>
          <cell r="P36">
            <v>96.418162679207967</v>
          </cell>
          <cell r="Q36">
            <v>75.275402938178161</v>
          </cell>
          <cell r="R36">
            <v>105.40002105174133</v>
          </cell>
          <cell r="S36">
            <v>68.080688266212064</v>
          </cell>
          <cell r="T36">
            <v>128.33240447569668</v>
          </cell>
          <cell r="U36">
            <v>97.264394820202824</v>
          </cell>
          <cell r="V36">
            <v>101.36295723394102</v>
          </cell>
        </row>
        <row r="39">
          <cell r="A39" t="str">
            <v>MINT-Fächer</v>
          </cell>
          <cell r="B39">
            <v>0.43437671495537983</v>
          </cell>
          <cell r="C39">
            <v>0.64972733697147533</v>
          </cell>
          <cell r="D39">
            <v>1.2516167028625607</v>
          </cell>
          <cell r="E39">
            <v>0.59707765616460118</v>
          </cell>
          <cell r="F39">
            <v>0.85083069875554795</v>
          </cell>
          <cell r="G39">
            <v>0.72153959954509939</v>
          </cell>
          <cell r="H39">
            <v>0.79922963334112218</v>
          </cell>
          <cell r="I39">
            <v>0.83194391617218222</v>
          </cell>
          <cell r="J39">
            <v>0.58915693960191706</v>
          </cell>
          <cell r="K39">
            <v>0.58182431812544388</v>
          </cell>
          <cell r="L39">
            <v>0.60593243408991559</v>
          </cell>
          <cell r="M39">
            <v>0.55914290739519945</v>
          </cell>
          <cell r="N39">
            <v>1.0313057346465908</v>
          </cell>
          <cell r="O39">
            <v>0.59560799503409689</v>
          </cell>
          <cell r="P39">
            <v>0.50293865784464786</v>
          </cell>
          <cell r="Q39">
            <v>0.57841087262679669</v>
          </cell>
          <cell r="R39">
            <v>0.65362794219873144</v>
          </cell>
          <cell r="S39">
            <v>0.48281821641989014</v>
          </cell>
          <cell r="T39">
            <v>0.47708091457986812</v>
          </cell>
          <cell r="U39">
            <v>0.35735177993460082</v>
          </cell>
          <cell r="V39">
            <v>0.61606340655310643</v>
          </cell>
        </row>
        <row r="40">
          <cell r="A40" t="str">
            <v>Humanmedizin</v>
          </cell>
          <cell r="B40">
            <v>4.9208102818107106E-2</v>
          </cell>
          <cell r="C40">
            <v>3.744766888314202</v>
          </cell>
          <cell r="D40">
            <v>2.3006349815718141</v>
          </cell>
          <cell r="E40">
            <v>3.225981023962941</v>
          </cell>
          <cell r="F40">
            <v>1.9020955862789524</v>
          </cell>
          <cell r="G40">
            <v>2.6240680502822036</v>
          </cell>
          <cell r="H40">
            <v>2.2663225149572699</v>
          </cell>
          <cell r="I40">
            <v>2.1156804306083759</v>
          </cell>
          <cell r="J40">
            <v>1.7100398485062362</v>
          </cell>
          <cell r="K40">
            <v>1.6594121996485902</v>
          </cell>
          <cell r="L40">
            <v>1.7305519192954608</v>
          </cell>
          <cell r="M40">
            <v>1.6238583891678238</v>
          </cell>
          <cell r="N40">
            <v>8.2019349353690624E-2</v>
          </cell>
          <cell r="O40">
            <v>1.8603726016570787</v>
          </cell>
          <cell r="P40">
            <v>1.2556792922037125</v>
          </cell>
          <cell r="Q40">
            <v>1.2425221820542589</v>
          </cell>
          <cell r="R40">
            <v>1.8440493858067379</v>
          </cell>
          <cell r="S40">
            <v>1.1883589223897251</v>
          </cell>
          <cell r="T40">
            <v>3.5652430157529822</v>
          </cell>
          <cell r="U40">
            <v>2.9167985786331201</v>
          </cell>
          <cell r="V40">
            <v>1.7549942966981551</v>
          </cell>
        </row>
        <row r="41">
          <cell r="A41" t="str">
            <v>sonstige</v>
          </cell>
          <cell r="B41">
            <v>1.3477757369027319</v>
          </cell>
          <cell r="C41">
            <v>1.0674510311896825</v>
          </cell>
          <cell r="D41">
            <v>1.3881008605323968</v>
          </cell>
          <cell r="E41">
            <v>1.3999619385318474</v>
          </cell>
          <cell r="F41">
            <v>2.6801629211295062</v>
          </cell>
          <cell r="G41">
            <v>1.696103990533623</v>
          </cell>
          <cell r="H41">
            <v>1.5946911025621877</v>
          </cell>
          <cell r="I41">
            <v>1.5519874282592168</v>
          </cell>
          <cell r="J41">
            <v>1.1707078775119626</v>
          </cell>
          <cell r="K41">
            <v>1.1416064013544986</v>
          </cell>
          <cell r="L41">
            <v>1.0325621485535763</v>
          </cell>
          <cell r="M41">
            <v>0.90761194279583457</v>
          </cell>
          <cell r="N41">
            <v>1.8690210753664056</v>
          </cell>
          <cell r="O41">
            <v>1.0579344162616713</v>
          </cell>
          <cell r="P41">
            <v>1.3114241953189234</v>
          </cell>
          <cell r="Q41">
            <v>1.1332163095268535</v>
          </cell>
          <cell r="R41">
            <v>1.4320732020362976</v>
          </cell>
          <cell r="S41">
            <v>0.98278124008451861</v>
          </cell>
          <cell r="T41">
            <v>1.1331761047703881</v>
          </cell>
          <cell r="U41">
            <v>0.79620662569741996</v>
          </cell>
          <cell r="V41">
            <v>1.2129625554838954</v>
          </cell>
        </row>
        <row r="42">
          <cell r="A42" t="str">
            <v>insg</v>
          </cell>
          <cell r="B42">
            <v>1.8313605546762188</v>
          </cell>
          <cell r="C42">
            <v>5.4619452564753601</v>
          </cell>
          <cell r="D42">
            <v>4.940352544966772</v>
          </cell>
          <cell r="E42">
            <v>5.2230206186593895</v>
          </cell>
          <cell r="F42">
            <v>5.4330892061640066</v>
          </cell>
          <cell r="G42">
            <v>5.0417116403609255</v>
          </cell>
          <cell r="H42">
            <v>4.6602432508605807</v>
          </cell>
          <cell r="I42">
            <v>4.4996117750397753</v>
          </cell>
          <cell r="J42">
            <v>3.469904665620116</v>
          </cell>
          <cell r="K42">
            <v>3.382842919128533</v>
          </cell>
          <cell r="L42">
            <v>3.3690465019389526</v>
          </cell>
          <cell r="M42">
            <v>3.0906132393588575</v>
          </cell>
          <cell r="N42">
            <v>2.9823461593666871</v>
          </cell>
          <cell r="O42">
            <v>3.5139150129528471</v>
          </cell>
          <cell r="P42">
            <v>3.0700421453672839</v>
          </cell>
          <cell r="Q42">
            <v>2.9541493642079093</v>
          </cell>
          <cell r="R42">
            <v>3.9297505300417672</v>
          </cell>
          <cell r="S42">
            <v>2.6539583788941337</v>
          </cell>
          <cell r="T42">
            <v>5.1755000351032381</v>
          </cell>
          <cell r="U42">
            <v>4.0703569842651408</v>
          </cell>
          <cell r="V42">
            <v>3.5840202587351571</v>
          </cell>
        </row>
        <row r="70">
          <cell r="A70">
            <v>2019</v>
          </cell>
          <cell r="B70">
            <v>102.0663298964735</v>
          </cell>
          <cell r="C70">
            <v>75.396341235975484</v>
          </cell>
          <cell r="D70">
            <v>141.22143464462505</v>
          </cell>
          <cell r="E70">
            <v>70.580364527934108</v>
          </cell>
          <cell r="F70">
            <v>98.363288982307253</v>
          </cell>
          <cell r="G70">
            <v>122.2205853637391</v>
          </cell>
          <cell r="H70">
            <v>115.27518781711181</v>
          </cell>
          <cell r="I70">
            <v>112.0306850774386</v>
          </cell>
          <cell r="J70">
            <v>101.73309265354902</v>
          </cell>
          <cell r="K70">
            <v>100</v>
          </cell>
          <cell r="L70">
            <v>105.52654845561248</v>
          </cell>
          <cell r="M70">
            <v>101.33786283139163</v>
          </cell>
          <cell r="N70">
            <v>177.9483158425036</v>
          </cell>
          <cell r="O70">
            <v>88.164750071160796</v>
          </cell>
          <cell r="P70">
            <v>94.336484928104596</v>
          </cell>
          <cell r="Q70">
            <v>114.77403314290203</v>
          </cell>
          <cell r="R70">
            <v>92.960491582949913</v>
          </cell>
          <cell r="S70">
            <v>84.643825923265013</v>
          </cell>
          <cell r="T70">
            <v>67.524849893840639</v>
          </cell>
          <cell r="U70">
            <v>87.942162912385797</v>
          </cell>
          <cell r="V70">
            <v>101.49974440140983</v>
          </cell>
        </row>
        <row r="71">
          <cell r="A71">
            <v>2020</v>
          </cell>
          <cell r="B71">
            <v>114.43336856354949</v>
          </cell>
          <cell r="C71">
            <v>78.292283603552647</v>
          </cell>
          <cell r="D71">
            <v>143.23769267237898</v>
          </cell>
          <cell r="E71">
            <v>66.191653377791752</v>
          </cell>
          <cell r="F71">
            <v>96.724638947444248</v>
          </cell>
          <cell r="G71">
            <v>113.4484335451736</v>
          </cell>
          <cell r="H71">
            <v>113.99190797072782</v>
          </cell>
          <cell r="I71">
            <v>114.25147299599365</v>
          </cell>
          <cell r="J71">
            <v>101.07474457184455</v>
          </cell>
          <cell r="K71">
            <v>100</v>
          </cell>
          <cell r="L71">
            <v>103.82019122268278</v>
          </cell>
          <cell r="M71">
            <v>100.66437902094781</v>
          </cell>
          <cell r="N71">
            <v>165.18767308189874</v>
          </cell>
          <cell r="O71">
            <v>87.940626640704195</v>
          </cell>
          <cell r="P71">
            <v>99.719645431893369</v>
          </cell>
          <cell r="Q71">
            <v>118.75502221560694</v>
          </cell>
          <cell r="R71">
            <v>92.744697444619234</v>
          </cell>
          <cell r="S71">
            <v>85.307433020148252</v>
          </cell>
          <cell r="T71">
            <v>63.478056898592882</v>
          </cell>
          <cell r="U71">
            <v>87.397907344864421</v>
          </cell>
          <cell r="V71">
            <v>101.14679617280538</v>
          </cell>
        </row>
        <row r="72">
          <cell r="A72">
            <v>2021</v>
          </cell>
          <cell r="B72">
            <v>110.89897347251237</v>
          </cell>
          <cell r="C72">
            <v>86.188417209012286</v>
          </cell>
          <cell r="D72">
            <v>140.3667451663199</v>
          </cell>
          <cell r="E72">
            <v>68.604054100223863</v>
          </cell>
          <cell r="F72">
            <v>91.388612213801864</v>
          </cell>
          <cell r="G72">
            <v>119.41188529516786</v>
          </cell>
          <cell r="H72">
            <v>114.14538483202557</v>
          </cell>
          <cell r="I72">
            <v>111.61376309483033</v>
          </cell>
          <cell r="J72">
            <v>101.57396406264144</v>
          </cell>
          <cell r="K72">
            <v>100</v>
          </cell>
          <cell r="L72">
            <v>104.408359707275</v>
          </cell>
          <cell r="M72">
            <v>99.073344831990894</v>
          </cell>
          <cell r="N72">
            <v>168.25519837719139</v>
          </cell>
          <cell r="O72">
            <v>87.632915821453835</v>
          </cell>
          <cell r="P72">
            <v>91.966411658778483</v>
          </cell>
          <cell r="Q72">
            <v>120.74082401861411</v>
          </cell>
          <cell r="R72">
            <v>93.661290030709893</v>
          </cell>
          <cell r="S72">
            <v>91.927891695780033</v>
          </cell>
          <cell r="T72">
            <v>70.395232379651389</v>
          </cell>
          <cell r="U72">
            <v>88.018115451438248</v>
          </cell>
          <cell r="V72">
            <v>101.28824270440127</v>
          </cell>
        </row>
        <row r="73">
          <cell r="A73">
            <v>2022</v>
          </cell>
          <cell r="B73">
            <v>110.25071436811969</v>
          </cell>
          <cell r="C73">
            <v>79.290879617917625</v>
          </cell>
          <cell r="D73">
            <v>150.3353643400084</v>
          </cell>
          <cell r="E73">
            <v>86.981539205547435</v>
          </cell>
          <cell r="F73">
            <v>87.69861702257586</v>
          </cell>
          <cell r="G73">
            <v>123.37323841973978</v>
          </cell>
          <cell r="H73">
            <v>118.87706966559273</v>
          </cell>
          <cell r="I73">
            <v>116.70008685347048</v>
          </cell>
          <cell r="J73">
            <v>101.90278188034571</v>
          </cell>
          <cell r="K73">
            <v>100</v>
          </cell>
          <cell r="L73">
            <v>105.19531575806931</v>
          </cell>
          <cell r="M73">
            <v>98.616126786833561</v>
          </cell>
          <cell r="N73">
            <v>156.1436946579386</v>
          </cell>
          <cell r="O73">
            <v>84.095300992008035</v>
          </cell>
          <cell r="P73">
            <v>99.404912385564828</v>
          </cell>
          <cell r="Q73">
            <v>119.16040624469781</v>
          </cell>
          <cell r="R73">
            <v>94.134390430405929</v>
          </cell>
          <cell r="S73">
            <v>88.003375094812924</v>
          </cell>
          <cell r="T73">
            <v>68.785689598451256</v>
          </cell>
          <cell r="U73">
            <v>93.865486249020265</v>
          </cell>
          <cell r="V73">
            <v>102.56005478048986</v>
          </cell>
        </row>
      </sheetData>
      <sheetData sheetId="89">
        <row r="32">
          <cell r="A32">
            <v>2019</v>
          </cell>
          <cell r="B32">
            <v>31.341569093730477</v>
          </cell>
          <cell r="C32">
            <v>33.15448128565103</v>
          </cell>
          <cell r="D32">
            <v>43.16680525838791</v>
          </cell>
          <cell r="E32">
            <v>31.044370106238283</v>
          </cell>
          <cell r="F32">
            <v>28.885433978448503</v>
          </cell>
          <cell r="G32">
            <v>36.126844365905853</v>
          </cell>
          <cell r="H32">
            <v>35.328742353710609</v>
          </cell>
          <cell r="I32">
            <v>34.846525808412615</v>
          </cell>
          <cell r="J32">
            <v>38.325695328532895</v>
          </cell>
          <cell r="K32">
            <v>38.507263655490981</v>
          </cell>
          <cell r="L32">
            <v>40.537769518592917</v>
          </cell>
          <cell r="M32">
            <v>39.389918405455873</v>
          </cell>
          <cell r="N32">
            <v>37.931952505191418</v>
          </cell>
          <cell r="O32">
            <v>27.75902739974596</v>
          </cell>
          <cell r="P32">
            <v>38.907551911122866</v>
          </cell>
          <cell r="Q32">
            <v>39.487403912017662</v>
          </cell>
          <cell r="R32">
            <v>39.85442799766961</v>
          </cell>
          <cell r="S32">
            <v>34.13068181818182</v>
          </cell>
          <cell r="T32">
            <v>22.815921350825114</v>
          </cell>
          <cell r="U32">
            <v>35.485010443543437</v>
          </cell>
          <cell r="V32">
            <v>37.935711224541677</v>
          </cell>
        </row>
        <row r="33">
          <cell r="A33">
            <v>2020</v>
          </cell>
          <cell r="B33">
            <v>31.769238368072706</v>
          </cell>
          <cell r="C33">
            <v>33.101632976412567</v>
          </cell>
          <cell r="D33">
            <v>42.901762474901467</v>
          </cell>
          <cell r="E33">
            <v>30.974062562480686</v>
          </cell>
          <cell r="F33">
            <v>25.570369756945883</v>
          </cell>
          <cell r="G33">
            <v>35.879370778403477</v>
          </cell>
          <cell r="H33">
            <v>34.371147631864964</v>
          </cell>
          <cell r="I33">
            <v>33.509197777287412</v>
          </cell>
          <cell r="J33">
            <v>37.955234313167146</v>
          </cell>
          <cell r="K33">
            <v>38.128025892182968</v>
          </cell>
          <cell r="L33">
            <v>40.358816515542244</v>
          </cell>
          <cell r="M33">
            <v>39.442309830617361</v>
          </cell>
          <cell r="N33">
            <v>37.895128300483449</v>
          </cell>
          <cell r="O33">
            <v>27.365906884434633</v>
          </cell>
          <cell r="P33">
            <v>38.38735420733375</v>
          </cell>
          <cell r="Q33">
            <v>38.897766261186689</v>
          </cell>
          <cell r="R33">
            <v>39.213859360702465</v>
          </cell>
          <cell r="S33">
            <v>34.258031121607196</v>
          </cell>
          <cell r="T33">
            <v>23.095260799084581</v>
          </cell>
          <cell r="U33">
            <v>35.145572936157471</v>
          </cell>
          <cell r="V33">
            <v>37.42828563131232</v>
          </cell>
        </row>
        <row r="34">
          <cell r="A34">
            <v>2021</v>
          </cell>
          <cell r="B34">
            <v>32.319987308386381</v>
          </cell>
          <cell r="C34">
            <v>33.415841584158414</v>
          </cell>
          <cell r="D34">
            <v>41.365435041716331</v>
          </cell>
          <cell r="E34">
            <v>30.155301861565359</v>
          </cell>
          <cell r="F34">
            <v>23.606718931560444</v>
          </cell>
          <cell r="G34">
            <v>36.349972193413599</v>
          </cell>
          <cell r="H34">
            <v>33.143687658168069</v>
          </cell>
          <cell r="I34">
            <v>31.494301458269973</v>
          </cell>
          <cell r="J34">
            <v>37.74662170567187</v>
          </cell>
          <cell r="K34">
            <v>37.866124571093458</v>
          </cell>
          <cell r="L34">
            <v>39.336451470119741</v>
          </cell>
          <cell r="M34">
            <v>40.42559520120961</v>
          </cell>
          <cell r="N34">
            <v>37.27132524994682</v>
          </cell>
          <cell r="O34">
            <v>27.462424115553695</v>
          </cell>
          <cell r="P34">
            <v>37.510147687888349</v>
          </cell>
          <cell r="Q34">
            <v>38.092695700811028</v>
          </cell>
          <cell r="R34">
            <v>38.765224807441165</v>
          </cell>
          <cell r="S34">
            <v>35.016748701121138</v>
          </cell>
          <cell r="T34">
            <v>24.242424242424242</v>
          </cell>
          <cell r="U34">
            <v>35.43421390875686</v>
          </cell>
          <cell r="V34">
            <v>36.915921613909433</v>
          </cell>
        </row>
        <row r="35">
          <cell r="A35">
            <v>2022</v>
          </cell>
          <cell r="B35">
            <v>32.200439177827455</v>
          </cell>
          <cell r="C35">
            <v>33.226607925001922</v>
          </cell>
          <cell r="D35">
            <v>42.207276986435936</v>
          </cell>
          <cell r="E35">
            <v>31.69107856191744</v>
          </cell>
          <cell r="F35">
            <v>23.777998366928703</v>
          </cell>
          <cell r="G35">
            <v>35.744031706635141</v>
          </cell>
          <cell r="H35">
            <v>33.481560024038629</v>
          </cell>
          <cell r="I35">
            <v>32.252218156231763</v>
          </cell>
          <cell r="J35">
            <v>37.783455590723712</v>
          </cell>
          <cell r="K35">
            <v>37.959419293758756</v>
          </cell>
          <cell r="L35">
            <v>39.873006811401964</v>
          </cell>
          <cell r="M35">
            <v>39.870820856739833</v>
          </cell>
          <cell r="N35">
            <v>37.365282272083014</v>
          </cell>
          <cell r="O35">
            <v>27.427587943917388</v>
          </cell>
          <cell r="P35">
            <v>37.833147484957699</v>
          </cell>
          <cell r="Q35">
            <v>39.356438153371933</v>
          </cell>
          <cell r="R35">
            <v>38.798532498871907</v>
          </cell>
          <cell r="S35">
            <v>34.710061126714024</v>
          </cell>
          <cell r="T35">
            <v>23.769436155175121</v>
          </cell>
          <cell r="U35">
            <v>34.722078076119026</v>
          </cell>
          <cell r="V35">
            <v>37.078025707744786</v>
          </cell>
        </row>
        <row r="36">
          <cell r="B36">
            <v>34.604025802440354</v>
          </cell>
          <cell r="C36">
            <v>33.103206493891754</v>
          </cell>
          <cell r="D36">
            <v>40.943892347550367</v>
          </cell>
          <cell r="E36">
            <v>30.753474245554557</v>
          </cell>
          <cell r="F36">
            <v>22.97452661615392</v>
          </cell>
          <cell r="G36">
            <v>35.860107762921572</v>
          </cell>
          <cell r="H36">
            <v>32.842699469205492</v>
          </cell>
          <cell r="I36">
            <v>31.303783618737434</v>
          </cell>
          <cell r="J36">
            <v>37.444941039493784</v>
          </cell>
          <cell r="K36">
            <v>37.584582090949731</v>
          </cell>
          <cell r="L36">
            <v>39.45578618626142</v>
          </cell>
          <cell r="M36">
            <v>40.779349530940188</v>
          </cell>
          <cell r="N36">
            <v>36.913807352901969</v>
          </cell>
          <cell r="O36">
            <v>27.277453981299004</v>
          </cell>
          <cell r="P36">
            <v>37.148499531739894</v>
          </cell>
          <cell r="Q36">
            <v>37.850467289719624</v>
          </cell>
          <cell r="R36">
            <v>37.78203055032084</v>
          </cell>
          <cell r="S36">
            <v>35.489115948467351</v>
          </cell>
          <cell r="T36">
            <v>24.765188834154351</v>
          </cell>
          <cell r="U36">
            <v>35.126074007079481</v>
          </cell>
          <cell r="V36">
            <v>36.603492438581455</v>
          </cell>
        </row>
        <row r="39">
          <cell r="A39">
            <v>2019</v>
          </cell>
          <cell r="B39">
            <v>17.492593861469942</v>
          </cell>
          <cell r="C39">
            <v>10.426379808819316</v>
          </cell>
          <cell r="D39">
            <v>17.096301002532023</v>
          </cell>
          <cell r="E39">
            <v>15.540565378818513</v>
          </cell>
          <cell r="F39">
            <v>15.008309655283334</v>
          </cell>
          <cell r="G39">
            <v>21.529732021103275</v>
          </cell>
          <cell r="H39">
            <v>17.848843919516792</v>
          </cell>
          <cell r="I39">
            <v>15.624836064814957</v>
          </cell>
          <cell r="J39">
            <v>14.061888875210949</v>
          </cell>
          <cell r="K39">
            <v>13.445237811072841</v>
          </cell>
          <cell r="L39">
            <v>13.562925051612165</v>
          </cell>
          <cell r="M39">
            <v>14.71568766745149</v>
          </cell>
          <cell r="N39">
            <v>17.302060593152653</v>
          </cell>
          <cell r="O39">
            <v>12.970422790782072</v>
          </cell>
          <cell r="P39">
            <v>14.683620836246151</v>
          </cell>
          <cell r="Q39">
            <v>11.928704619834082</v>
          </cell>
          <cell r="R39">
            <v>13.036646920225408</v>
          </cell>
          <cell r="S39">
            <v>13.091720779220777</v>
          </cell>
          <cell r="T39">
            <v>15.385106450892144</v>
          </cell>
          <cell r="U39">
            <v>8.1521071384690984</v>
          </cell>
          <cell r="V39">
            <v>14.237081419235716</v>
          </cell>
        </row>
        <row r="40">
          <cell r="A40">
            <v>2020</v>
          </cell>
          <cell r="B40">
            <v>17.245875728538969</v>
          </cell>
          <cell r="C40">
            <v>10.331961871661854</v>
          </cell>
          <cell r="D40">
            <v>16.65799062988027</v>
          </cell>
          <cell r="E40">
            <v>15.891451733100679</v>
          </cell>
          <cell r="F40">
            <v>14.548051840503499</v>
          </cell>
          <cell r="G40">
            <v>21.268572517437985</v>
          </cell>
          <cell r="H40">
            <v>17.488930710258149</v>
          </cell>
          <cell r="I40">
            <v>15.32886459966241</v>
          </cell>
          <cell r="J40">
            <v>13.985346805373917</v>
          </cell>
          <cell r="K40">
            <v>13.37910268092117</v>
          </cell>
          <cell r="L40">
            <v>12.469844438898594</v>
          </cell>
          <cell r="M40">
            <v>15.081849742404962</v>
          </cell>
          <cell r="N40">
            <v>17.475960261382351</v>
          </cell>
          <cell r="O40">
            <v>12.572921051953296</v>
          </cell>
          <cell r="P40">
            <v>14.675368954264284</v>
          </cell>
          <cell r="Q40">
            <v>12.049713284867678</v>
          </cell>
          <cell r="R40">
            <v>13.134128765565665</v>
          </cell>
          <cell r="S40">
            <v>13.379541263627834</v>
          </cell>
          <cell r="T40">
            <v>15.412733225263024</v>
          </cell>
          <cell r="U40">
            <v>7.935034802784223</v>
          </cell>
          <cell r="V40">
            <v>14.144581873515062</v>
          </cell>
        </row>
        <row r="41">
          <cell r="A41">
            <v>2021</v>
          </cell>
          <cell r="B41">
            <v>21.498403632974401</v>
          </cell>
          <cell r="C41">
            <v>10.807712350182387</v>
          </cell>
          <cell r="D41">
            <v>17.631466030989273</v>
          </cell>
          <cell r="E41">
            <v>17.933422469059618</v>
          </cell>
          <cell r="F41">
            <v>16.275905687852088</v>
          </cell>
          <cell r="G41">
            <v>23.657643304123894</v>
          </cell>
          <cell r="H41">
            <v>19.280889468282993</v>
          </cell>
          <cell r="I41">
            <v>17.0293870523771</v>
          </cell>
          <cell r="J41">
            <v>15.485598094041354</v>
          </cell>
          <cell r="K41">
            <v>14.786365530403708</v>
          </cell>
          <cell r="L41">
            <v>13.27322603108551</v>
          </cell>
          <cell r="M41">
            <v>18.290926667245031</v>
          </cell>
          <cell r="N41">
            <v>18.714103382259093</v>
          </cell>
          <cell r="O41">
            <v>13.899937199078922</v>
          </cell>
          <cell r="P41">
            <v>15.868642083242266</v>
          </cell>
          <cell r="Q41">
            <v>13.050110594157577</v>
          </cell>
          <cell r="R41">
            <v>14.107166653340798</v>
          </cell>
          <cell r="S41">
            <v>14.845672682526661</v>
          </cell>
          <cell r="T41">
            <v>16.578108395324122</v>
          </cell>
          <cell r="U41">
            <v>8.6207678698341166</v>
          </cell>
          <cell r="V41">
            <v>15.69071004906065</v>
          </cell>
        </row>
        <row r="42">
          <cell r="A42">
            <v>2022</v>
          </cell>
          <cell r="B42">
            <v>18.750123642406376</v>
          </cell>
          <cell r="C42">
            <v>10.670833226607925</v>
          </cell>
          <cell r="D42">
            <v>17.200664979030492</v>
          </cell>
          <cell r="E42">
            <v>17.18986556737136</v>
          </cell>
          <cell r="F42">
            <v>15.267615555804609</v>
          </cell>
          <cell r="G42">
            <v>22.634142513084381</v>
          </cell>
          <cell r="H42">
            <v>18.390586252391774</v>
          </cell>
          <cell r="I42">
            <v>16.084797667371181</v>
          </cell>
          <cell r="J42">
            <v>14.813247745368011</v>
          </cell>
          <cell r="K42">
            <v>14.138452468568637</v>
          </cell>
          <cell r="L42">
            <v>12.850714441627348</v>
          </cell>
          <cell r="M42">
            <v>16.768046722264842</v>
          </cell>
          <cell r="N42">
            <v>18.102318615783702</v>
          </cell>
          <cell r="O42">
            <v>13.292754596591386</v>
          </cell>
          <cell r="P42">
            <v>15.162182836743938</v>
          </cell>
          <cell r="Q42">
            <v>12.819524857284812</v>
          </cell>
          <cell r="R42">
            <v>13.719042854433566</v>
          </cell>
          <cell r="S42">
            <v>14.121096976705767</v>
          </cell>
          <cell r="T42">
            <v>15.97298570755458</v>
          </cell>
          <cell r="U42">
            <v>8.2909543789938773</v>
          </cell>
          <cell r="V42">
            <v>14.975415673124479</v>
          </cell>
        </row>
        <row r="43">
          <cell r="B43">
            <v>23.393176342581796</v>
          </cell>
          <cell r="C43">
            <v>10.74944041422831</v>
          </cell>
          <cell r="D43">
            <v>18.557867058505085</v>
          </cell>
          <cell r="E43">
            <v>18.973706980275821</v>
          </cell>
          <cell r="F43">
            <v>16.885986175945035</v>
          </cell>
          <cell r="G43">
            <v>24.127918579125922</v>
          </cell>
          <cell r="H43">
            <v>20.003538630044655</v>
          </cell>
          <cell r="I43">
            <v>17.900053433754866</v>
          </cell>
          <cell r="J43">
            <v>16.124746040986533</v>
          </cell>
          <cell r="K43">
            <v>15.41957948199912</v>
          </cell>
          <cell r="L43">
            <v>13.42285891607048</v>
          </cell>
          <cell r="M43">
            <v>19.744902488828387</v>
          </cell>
          <cell r="N43">
            <v>19.368684848969579</v>
          </cell>
          <cell r="O43">
            <v>14.141473437041386</v>
          </cell>
          <cell r="P43">
            <v>16.633006229895354</v>
          </cell>
          <cell r="Q43">
            <v>13.558219788749385</v>
          </cell>
          <cell r="R43">
            <v>14.576656457226905</v>
          </cell>
          <cell r="S43">
            <v>15.138160817414484</v>
          </cell>
          <cell r="T43">
            <v>17.211822660098523</v>
          </cell>
          <cell r="U43">
            <v>9.0411514291506183</v>
          </cell>
          <cell r="V43">
            <v>16.367994962889309</v>
          </cell>
        </row>
        <row r="46">
          <cell r="A46">
            <v>2019</v>
          </cell>
          <cell r="B46">
            <v>24.768518518518519</v>
          </cell>
          <cell r="C46">
            <v>18.658182103857335</v>
          </cell>
          <cell r="D46">
            <v>23.209454340815132</v>
          </cell>
          <cell r="E46">
            <v>27.015985790408525</v>
          </cell>
          <cell r="F46">
            <v>24.935040831477355</v>
          </cell>
          <cell r="G46">
            <v>24.229529518208551</v>
          </cell>
          <cell r="H46">
            <v>23.971469018839159</v>
          </cell>
          <cell r="I46">
            <v>23.809818993305232</v>
          </cell>
          <cell r="J46">
            <v>18.112533237922538</v>
          </cell>
          <cell r="K46">
            <v>17.63865159679327</v>
          </cell>
          <cell r="L46">
            <v>15.285805595837829</v>
          </cell>
          <cell r="M46">
            <v>18.795772062375608</v>
          </cell>
          <cell r="N46">
            <v>24.396406513194833</v>
          </cell>
          <cell r="O46">
            <v>18.747548699176363</v>
          </cell>
          <cell r="P46">
            <v>18.202655322785855</v>
          </cell>
          <cell r="Q46">
            <v>17.880547390738688</v>
          </cell>
          <cell r="R46">
            <v>17.594476156595139</v>
          </cell>
          <cell r="S46">
            <v>18.949321030226642</v>
          </cell>
          <cell r="T46">
            <v>26.790710688304419</v>
          </cell>
          <cell r="U46">
            <v>11.03657217052586</v>
          </cell>
          <cell r="V46">
            <v>18.699144738041834</v>
          </cell>
        </row>
        <row r="47">
          <cell r="A47">
            <v>2020</v>
          </cell>
          <cell r="B47">
            <v>25.572139303482587</v>
          </cell>
          <cell r="C47">
            <v>18.613448621940861</v>
          </cell>
          <cell r="D47">
            <v>23.719448777951119</v>
          </cell>
          <cell r="E47">
            <v>28.38448447861041</v>
          </cell>
          <cell r="F47">
            <v>24.77937009149057</v>
          </cell>
          <cell r="G47">
            <v>24.799094352280189</v>
          </cell>
          <cell r="H47">
            <v>24.497158834671236</v>
          </cell>
          <cell r="I47">
            <v>24.3123973727422</v>
          </cell>
          <cell r="J47">
            <v>18.740222230118324</v>
          </cell>
          <cell r="K47">
            <v>18.265634989446767</v>
          </cell>
          <cell r="L47">
            <v>14.59401151525978</v>
          </cell>
          <cell r="M47">
            <v>20.031323414252153</v>
          </cell>
          <cell r="N47">
            <v>26.090004205804007</v>
          </cell>
          <cell r="O47">
            <v>18.664448072334547</v>
          </cell>
          <cell r="P47">
            <v>18.521916511316945</v>
          </cell>
          <cell r="Q47">
            <v>18.771048963126535</v>
          </cell>
          <cell r="R47">
            <v>18.543039855475627</v>
          </cell>
          <cell r="S47">
            <v>20.234666414844892</v>
          </cell>
          <cell r="T47">
            <v>27.332782824112307</v>
          </cell>
          <cell r="U47">
            <v>10.894842199412242</v>
          </cell>
          <cell r="V47">
            <v>19.331489922799999</v>
          </cell>
        </row>
        <row r="48">
          <cell r="A48">
            <v>2021</v>
          </cell>
          <cell r="B48">
            <v>32.316848693091174</v>
          </cell>
          <cell r="C48">
            <v>19.267056530214425</v>
          </cell>
          <cell r="D48">
            <v>25.973906228389655</v>
          </cell>
          <cell r="E48">
            <v>34.066621191450658</v>
          </cell>
          <cell r="F48">
            <v>27.137917069067573</v>
          </cell>
          <cell r="G48">
            <v>27.29904068805822</v>
          </cell>
          <cell r="H48">
            <v>27.479614681537168</v>
          </cell>
          <cell r="I48">
            <v>27.586827719401619</v>
          </cell>
          <cell r="J48">
            <v>21.121080174002927</v>
          </cell>
          <cell r="K48">
            <v>20.613634871288607</v>
          </cell>
          <cell r="L48">
            <v>15.349110560038989</v>
          </cell>
          <cell r="M48">
            <v>25.410966883519016</v>
          </cell>
          <cell r="N48">
            <v>28.900620674894771</v>
          </cell>
          <cell r="O48">
            <v>21.267189072171234</v>
          </cell>
          <cell r="P48">
            <v>19.838305222304307</v>
          </cell>
          <cell r="Q48">
            <v>19.951945538276714</v>
          </cell>
          <cell r="R48">
            <v>20.56293872163134</v>
          </cell>
          <cell r="S48">
            <v>22.2729269364049</v>
          </cell>
          <cell r="T48">
            <v>31.93411264612115</v>
          </cell>
          <cell r="U48">
            <v>12.085520419920623</v>
          </cell>
          <cell r="V48">
            <v>21.853972294214881</v>
          </cell>
        </row>
        <row r="49">
          <cell r="A49">
            <v>2022</v>
          </cell>
          <cell r="B49">
            <v>27.990415924310376</v>
          </cell>
          <cell r="C49">
            <v>18.948504471168668</v>
          </cell>
          <cell r="D49">
            <v>24.789633873422254</v>
          </cell>
          <cell r="E49">
            <v>31.512605042016805</v>
          </cell>
          <cell r="F49">
            <v>26.559606773726557</v>
          </cell>
          <cell r="G49">
            <v>26.43026718447668</v>
          </cell>
          <cell r="H49">
            <v>26.157797824438699</v>
          </cell>
          <cell r="I49">
            <v>25.993719527311793</v>
          </cell>
          <cell r="J49">
            <v>19.9913589896411</v>
          </cell>
          <cell r="K49">
            <v>19.468226369487681</v>
          </cell>
          <cell r="L49">
            <v>14.839665082851988</v>
          </cell>
          <cell r="M49">
            <v>22.609456658018544</v>
          </cell>
          <cell r="N49">
            <v>27.104208416833668</v>
          </cell>
          <cell r="O49">
            <v>20.181211546114053</v>
          </cell>
          <cell r="P49">
            <v>19.241524997485161</v>
          </cell>
          <cell r="Q49">
            <v>19.548107021860385</v>
          </cell>
          <cell r="R49">
            <v>19.693230852211435</v>
          </cell>
          <cell r="S49">
            <v>21.323179438362686</v>
          </cell>
          <cell r="T49">
            <v>29.919386811153693</v>
          </cell>
          <cell r="U49">
            <v>11.610231009009778</v>
          </cell>
          <cell r="V49">
            <v>20.657239980784816</v>
          </cell>
        </row>
        <row r="50">
          <cell r="B50">
            <v>36.019090398652445</v>
          </cell>
          <cell r="C50">
            <v>19.144602851323828</v>
          </cell>
          <cell r="D50">
            <v>28.016244038343487</v>
          </cell>
          <cell r="E50">
            <v>35.995636196600827</v>
          </cell>
          <cell r="F50">
            <v>27.872904859520077</v>
          </cell>
          <cell r="G50">
            <v>27.952920225938392</v>
          </cell>
          <cell r="H50">
            <v>28.854057104743337</v>
          </cell>
          <cell r="I50">
            <v>29.380542482544481</v>
          </cell>
          <cell r="J50">
            <v>22.406041807147673</v>
          </cell>
          <cell r="K50">
            <v>21.939726104302121</v>
          </cell>
          <cell r="L50">
            <v>15.63149388132071</v>
          </cell>
          <cell r="M50">
            <v>27.893587813034827</v>
          </cell>
          <cell r="N50">
            <v>30.13866820742453</v>
          </cell>
          <cell r="O50">
            <v>21.864912226765458</v>
          </cell>
          <cell r="P50">
            <v>20.966097793561538</v>
          </cell>
          <cell r="Q50">
            <v>20.754873841293595</v>
          </cell>
          <cell r="R50">
            <v>22.023438680827688</v>
          </cell>
          <cell r="S50">
            <v>22.76243647197256</v>
          </cell>
          <cell r="T50">
            <v>34.955576183530034</v>
          </cell>
          <cell r="U50">
            <v>13.029388262452276</v>
          </cell>
          <cell r="V50">
            <v>23.223310366110361</v>
          </cell>
        </row>
        <row r="53">
          <cell r="A53">
            <v>2019</v>
          </cell>
          <cell r="B53">
            <v>19.715086584515504</v>
          </cell>
          <cell r="C53">
            <v>23.86278386507113</v>
          </cell>
          <cell r="D53">
            <v>26.265081765340174</v>
          </cell>
          <cell r="E53">
            <v>24.712566407697842</v>
          </cell>
          <cell r="F53">
            <v>34.893759511229213</v>
          </cell>
          <cell r="G53">
            <v>53.538552739982045</v>
          </cell>
          <cell r="H53">
            <v>32.0946028331485</v>
          </cell>
          <cell r="I53">
            <v>25.840989810678614</v>
          </cell>
          <cell r="J53">
            <v>36.384141565389442</v>
          </cell>
          <cell r="K53">
            <v>35.446310691194753</v>
          </cell>
          <cell r="L53">
            <v>32.379627033520364</v>
          </cell>
          <cell r="M53">
            <v>30.085654012078258</v>
          </cell>
          <cell r="N53">
            <v>55.068656226267933</v>
          </cell>
          <cell r="O53">
            <v>59.765233573507658</v>
          </cell>
          <cell r="P53">
            <v>42.159840495655132</v>
          </cell>
          <cell r="Q53">
            <v>26.31738396510378</v>
          </cell>
          <cell r="R53">
            <v>43.246308125068005</v>
          </cell>
          <cell r="S53">
            <v>30.126860492583951</v>
          </cell>
          <cell r="T53">
            <v>31.687127919749003</v>
          </cell>
          <cell r="U53">
            <v>22.450532593303389</v>
          </cell>
          <cell r="V53">
            <v>34.79294504904302</v>
          </cell>
        </row>
        <row r="54">
          <cell r="A54">
            <v>2020</v>
          </cell>
          <cell r="B54">
            <v>20.033786110488816</v>
          </cell>
          <cell r="C54">
            <v>24.31318408207494</v>
          </cell>
          <cell r="D54">
            <v>26.467502662102874</v>
          </cell>
          <cell r="E54">
            <v>25.147949955501883</v>
          </cell>
          <cell r="F54">
            <v>45.422059725184404</v>
          </cell>
          <cell r="G54">
            <v>54.385716116821527</v>
          </cell>
          <cell r="H54">
            <v>33.887858062104009</v>
          </cell>
          <cell r="I54">
            <v>27.882126435335064</v>
          </cell>
          <cell r="J54">
            <v>36.735331665702681</v>
          </cell>
          <cell r="K54">
            <v>35.769057024000105</v>
          </cell>
          <cell r="L54">
            <v>32.484158534367516</v>
          </cell>
          <cell r="M54">
            <v>30.817150785153736</v>
          </cell>
          <cell r="N54">
            <v>55.307595795882271</v>
          </cell>
          <cell r="O54">
            <v>62.919692561515262</v>
          </cell>
          <cell r="P54">
            <v>42.428747450369336</v>
          </cell>
          <cell r="Q54">
            <v>26.054211312974971</v>
          </cell>
          <cell r="R54">
            <v>43.442339252545494</v>
          </cell>
          <cell r="S54">
            <v>30.185440122144051</v>
          </cell>
          <cell r="T54">
            <v>31.925872631385605</v>
          </cell>
          <cell r="U54">
            <v>22.978175119112972</v>
          </cell>
          <cell r="V54">
            <v>35.403006947714381</v>
          </cell>
        </row>
        <row r="55">
          <cell r="A55">
            <v>2021</v>
          </cell>
          <cell r="B55">
            <v>19.896467506026902</v>
          </cell>
          <cell r="C55">
            <v>23.824199999130954</v>
          </cell>
          <cell r="D55">
            <v>25.895240757220051</v>
          </cell>
          <cell r="E55">
            <v>26.822451262523742</v>
          </cell>
          <cell r="F55">
            <v>64.30398902839849</v>
          </cell>
          <cell r="G55">
            <v>54.373457412321088</v>
          </cell>
          <cell r="H55">
            <v>36.370241403224171</v>
          </cell>
          <cell r="I55">
            <v>31.076991393142194</v>
          </cell>
          <cell r="J55">
            <v>35.811450623475899</v>
          </cell>
          <cell r="K55">
            <v>34.795092282748904</v>
          </cell>
          <cell r="L55">
            <v>31.915063043449507</v>
          </cell>
          <cell r="M55">
            <v>30.659449275172879</v>
          </cell>
          <cell r="N55">
            <v>55.44473880910575</v>
          </cell>
          <cell r="O55">
            <v>64.442342382691194</v>
          </cell>
          <cell r="P55">
            <v>40.707419631698706</v>
          </cell>
          <cell r="Q55">
            <v>24.536426047125808</v>
          </cell>
          <cell r="R55">
            <v>41.864245969097716</v>
          </cell>
          <cell r="S55">
            <v>28.525476801843197</v>
          </cell>
          <cell r="T55">
            <v>31.584568284223479</v>
          </cell>
          <cell r="U55">
            <v>22.675247904980044</v>
          </cell>
          <cell r="V55">
            <v>35.10096785567378</v>
          </cell>
        </row>
        <row r="56">
          <cell r="A56">
            <v>2022</v>
          </cell>
          <cell r="B56">
            <v>19.780458007859121</v>
          </cell>
          <cell r="C56">
            <v>24.10281959958488</v>
          </cell>
          <cell r="D56">
            <v>26.046498811561449</v>
          </cell>
          <cell r="E56">
            <v>25.171859015917732</v>
          </cell>
          <cell r="F56">
            <v>58.983263726742386</v>
          </cell>
          <cell r="G56">
            <v>54.857142549622459</v>
          </cell>
          <cell r="H56">
            <v>35.630540044485564</v>
          </cell>
          <cell r="I56">
            <v>29.930555660810914</v>
          </cell>
          <cell r="J56">
            <v>36.017846677752189</v>
          </cell>
          <cell r="K56">
            <v>34.981313542922031</v>
          </cell>
          <cell r="L56">
            <v>31.898557904744052</v>
          </cell>
          <cell r="M56">
            <v>30.444073320424607</v>
          </cell>
          <cell r="N56">
            <v>54.936062433153509</v>
          </cell>
          <cell r="O56">
            <v>63.592181434457231</v>
          </cell>
          <cell r="P56">
            <v>41.423801182654337</v>
          </cell>
          <cell r="Q56">
            <v>24.400650350825995</v>
          </cell>
          <cell r="R56">
            <v>42.400798054376438</v>
          </cell>
          <cell r="S56">
            <v>29.292361773492082</v>
          </cell>
          <cell r="T56">
            <v>32.237746162812009</v>
          </cell>
          <cell r="U56">
            <v>22.959602238260807</v>
          </cell>
          <cell r="V56">
            <v>35.1072263189129</v>
          </cell>
        </row>
        <row r="57">
          <cell r="B57">
            <v>19.968953220705664</v>
          </cell>
          <cell r="C57">
            <v>22.764148783151544</v>
          </cell>
          <cell r="D57">
            <v>25.305481419146194</v>
          </cell>
          <cell r="E57">
            <v>25.935336374869134</v>
          </cell>
          <cell r="F57">
            <v>67.959433133247757</v>
          </cell>
          <cell r="G57">
            <v>53.185067530760392</v>
          </cell>
          <cell r="H57">
            <v>36.250085211675575</v>
          </cell>
          <cell r="I57">
            <v>31.185653948507213</v>
          </cell>
          <cell r="J57">
            <v>34.421336174739118</v>
          </cell>
          <cell r="K57">
            <v>33.383587874897664</v>
          </cell>
          <cell r="L57">
            <v>31.05804464975779</v>
          </cell>
          <cell r="M57">
            <v>30.255566462531455</v>
          </cell>
          <cell r="N57">
            <v>54.496399741966982</v>
          </cell>
          <cell r="O57">
            <v>62.722859588005306</v>
          </cell>
          <cell r="P57">
            <v>38.337226791257322</v>
          </cell>
          <cell r="Q57">
            <v>23.392391124057674</v>
          </cell>
          <cell r="R57">
            <v>39.5250278162084</v>
          </cell>
          <cell r="S57">
            <v>27.011582941159389</v>
          </cell>
          <cell r="T57">
            <v>30.647831753971889</v>
          </cell>
          <cell r="U57">
            <v>21.669002098678789</v>
          </cell>
          <cell r="V57">
            <v>33.938849321588279</v>
          </cell>
        </row>
        <row r="75">
          <cell r="A75">
            <v>2019</v>
          </cell>
          <cell r="B75">
            <v>28.456610366919044</v>
          </cell>
          <cell r="C75">
            <v>37.345364575753166</v>
          </cell>
          <cell r="D75">
            <v>42.464472700074793</v>
          </cell>
          <cell r="E75">
            <v>31.661407899031662</v>
          </cell>
          <cell r="F75">
            <v>37.66419189034837</v>
          </cell>
          <cell r="G75">
            <v>33.254645602566427</v>
          </cell>
          <cell r="H75">
            <v>35.661424090548856</v>
          </cell>
          <cell r="I75">
            <v>37.067822088602</v>
          </cell>
          <cell r="J75">
            <v>36.550664852766928</v>
          </cell>
          <cell r="K75">
            <v>36.80831231754113</v>
          </cell>
          <cell r="L75">
            <v>40.064796079486307</v>
          </cell>
          <cell r="M75">
            <v>39.643751106166718</v>
          </cell>
          <cell r="N75">
            <v>40.492170022371369</v>
          </cell>
          <cell r="O75">
            <v>26.092595725483562</v>
          </cell>
          <cell r="P75">
            <v>35.170671221018644</v>
          </cell>
          <cell r="Q75">
            <v>37.463748357831591</v>
          </cell>
          <cell r="R75">
            <v>36.668769147594162</v>
          </cell>
          <cell r="S75">
            <v>30.364668444138644</v>
          </cell>
          <cell r="T75">
            <v>20.935374149659864</v>
          </cell>
          <cell r="U75">
            <v>33.444880007648912</v>
          </cell>
          <cell r="V75">
            <v>36.607747640473562</v>
          </cell>
        </row>
        <row r="76">
          <cell r="A76">
            <v>2020</v>
          </cell>
          <cell r="B76">
            <v>29.292000525417052</v>
          </cell>
          <cell r="C76">
            <v>35.660887545729281</v>
          </cell>
          <cell r="D76">
            <v>41.053628389154703</v>
          </cell>
          <cell r="E76">
            <v>30.723033443240698</v>
          </cell>
          <cell r="F76">
            <v>36.318096430807771</v>
          </cell>
          <cell r="G76">
            <v>32.067829191267336</v>
          </cell>
          <cell r="H76">
            <v>34.66798078107675</v>
          </cell>
          <cell r="I76">
            <v>36.123601983166147</v>
          </cell>
          <cell r="J76">
            <v>36.252309502794937</v>
          </cell>
          <cell r="K76">
            <v>36.560343455222203</v>
          </cell>
          <cell r="L76">
            <v>41.719817012530662</v>
          </cell>
          <cell r="M76">
            <v>39.557739557739559</v>
          </cell>
          <cell r="N76">
            <v>38.291873963515755</v>
          </cell>
          <cell r="O76">
            <v>26.785714285714285</v>
          </cell>
          <cell r="P76">
            <v>33.827759573776234</v>
          </cell>
          <cell r="Q76">
            <v>36.958928801338999</v>
          </cell>
          <cell r="R76">
            <v>35.770819155580831</v>
          </cell>
          <cell r="S76">
            <v>29.970084307859668</v>
          </cell>
          <cell r="T76">
            <v>21.006071118820469</v>
          </cell>
          <cell r="U76">
            <v>33.192892471148561</v>
          </cell>
          <cell r="V76">
            <v>36.238265679484513</v>
          </cell>
        </row>
        <row r="77">
          <cell r="A77">
            <v>2021</v>
          </cell>
          <cell r="B77">
            <v>27.783052456681702</v>
          </cell>
          <cell r="C77">
            <v>37.24982001439885</v>
          </cell>
          <cell r="D77">
            <v>41.302068439614906</v>
          </cell>
          <cell r="E77">
            <v>31.605105613916184</v>
          </cell>
          <cell r="F77">
            <v>34.575516148376593</v>
          </cell>
          <cell r="G77">
            <v>30.524628128618509</v>
          </cell>
          <cell r="H77">
            <v>33.910114840989394</v>
          </cell>
          <cell r="I77">
            <v>35.91483675873345</v>
          </cell>
          <cell r="J77">
            <v>35.567219372539668</v>
          </cell>
          <cell r="K77">
            <v>35.964612620032568</v>
          </cell>
          <cell r="L77">
            <v>40.353953884724156</v>
          </cell>
          <cell r="M77">
            <v>39.662452623814005</v>
          </cell>
          <cell r="N77">
            <v>37.347635299853735</v>
          </cell>
          <cell r="O77">
            <v>24.515249973797296</v>
          </cell>
          <cell r="P77">
            <v>33.491076257436454</v>
          </cell>
          <cell r="Q77">
            <v>37.276455315328434</v>
          </cell>
          <cell r="R77">
            <v>35.140154322333146</v>
          </cell>
          <cell r="S77">
            <v>30.46875</v>
          </cell>
          <cell r="T77">
            <v>21.681632653061225</v>
          </cell>
          <cell r="U77">
            <v>30.485531328523951</v>
          </cell>
          <cell r="V77">
            <v>35.605393633288543</v>
          </cell>
        </row>
        <row r="78">
          <cell r="A78">
            <v>2022</v>
          </cell>
          <cell r="B78">
            <v>31.568792957916315</v>
          </cell>
          <cell r="C78">
            <v>36.534698178533795</v>
          </cell>
          <cell r="D78">
            <v>41.564598972738047</v>
          </cell>
          <cell r="E78">
            <v>33.424408014571952</v>
          </cell>
          <cell r="F78">
            <v>33.583765112262519</v>
          </cell>
          <cell r="G78">
            <v>33.395559326827886</v>
          </cell>
          <cell r="H78">
            <v>35.304665412582644</v>
          </cell>
          <cell r="I78">
            <v>36.519766688269605</v>
          </cell>
          <cell r="J78">
            <v>36.3375412684236</v>
          </cell>
          <cell r="K78">
            <v>36.588329752837275</v>
          </cell>
          <cell r="L78">
            <v>40.635162601626021</v>
          </cell>
          <cell r="M78">
            <v>40.263084168256469</v>
          </cell>
          <cell r="N78">
            <v>40.366132723112131</v>
          </cell>
          <cell r="O78">
            <v>25.303861736499307</v>
          </cell>
          <cell r="P78">
            <v>34.385312572623747</v>
          </cell>
          <cell r="Q78">
            <v>37.655025488853383</v>
          </cell>
          <cell r="R78">
            <v>36.023752713442533</v>
          </cell>
          <cell r="S78">
            <v>30.646660470057096</v>
          </cell>
          <cell r="T78">
            <v>22.545513654096226</v>
          </cell>
          <cell r="U78">
            <v>31.524736415247361</v>
          </cell>
          <cell r="V78">
            <v>36.357559576782364</v>
          </cell>
        </row>
        <row r="79">
          <cell r="B79">
            <v>31.460674157303369</v>
          </cell>
          <cell r="C79">
            <v>37.520488749813744</v>
          </cell>
          <cell r="D79">
            <v>40.452511188463454</v>
          </cell>
          <cell r="E79">
            <v>30.441915308110325</v>
          </cell>
          <cell r="F79">
            <v>29.595885378398236</v>
          </cell>
          <cell r="G79">
            <v>35.124123279299205</v>
          </cell>
          <cell r="H79">
            <v>34.819343242457833</v>
          </cell>
          <cell r="I79">
            <v>34.640478223740395</v>
          </cell>
          <cell r="J79">
            <v>36.224866084014664</v>
          </cell>
          <cell r="K79">
            <v>36.317338770800021</v>
          </cell>
          <cell r="L79">
            <v>40.502500720102645</v>
          </cell>
          <cell r="M79">
            <v>40.059109084344122</v>
          </cell>
          <cell r="N79">
            <v>39.882121807465623</v>
          </cell>
          <cell r="O79">
            <v>23.773954255099937</v>
          </cell>
          <cell r="P79">
            <v>33.728111771645345</v>
          </cell>
          <cell r="Q79">
            <v>38.04709289851963</v>
          </cell>
          <cell r="R79">
            <v>35.545936839086636</v>
          </cell>
          <cell r="S79">
            <v>31.235122983337742</v>
          </cell>
          <cell r="T79">
            <v>20.209635895549834</v>
          </cell>
          <cell r="U79">
            <v>32.903865213082263</v>
          </cell>
          <cell r="V79">
            <v>36.04004582357922</v>
          </cell>
        </row>
      </sheetData>
      <sheetData sheetId="90">
        <row r="4">
          <cell r="A4" t="str">
            <v>Fraunhofer-Gesellschaft</v>
          </cell>
          <cell r="B4">
            <v>1</v>
          </cell>
          <cell r="C4">
            <v>1</v>
          </cell>
          <cell r="D4">
            <v>9</v>
          </cell>
          <cell r="E4">
            <v>2</v>
          </cell>
          <cell r="F4">
            <v>2</v>
          </cell>
          <cell r="G4">
            <v>4</v>
          </cell>
          <cell r="H4">
            <v>19</v>
          </cell>
          <cell r="I4">
            <v>15</v>
          </cell>
          <cell r="J4">
            <v>61</v>
          </cell>
          <cell r="K4">
            <v>57</v>
          </cell>
          <cell r="L4">
            <v>13</v>
          </cell>
          <cell r="M4">
            <v>10</v>
          </cell>
          <cell r="N4">
            <v>3</v>
          </cell>
          <cell r="O4">
            <v>1</v>
          </cell>
          <cell r="P4">
            <v>6</v>
          </cell>
          <cell r="Q4">
            <v>3</v>
          </cell>
          <cell r="R4">
            <v>15</v>
          </cell>
          <cell r="S4">
            <v>3</v>
          </cell>
          <cell r="T4">
            <v>1</v>
          </cell>
          <cell r="U4">
            <v>2</v>
          </cell>
          <cell r="V4">
            <v>76</v>
          </cell>
        </row>
        <row r="5">
          <cell r="A5" t="str">
            <v>Leibniz-Gemeinschaft</v>
          </cell>
          <cell r="B5">
            <v>9</v>
          </cell>
          <cell r="C5">
            <v>4</v>
          </cell>
          <cell r="D5">
            <v>8</v>
          </cell>
          <cell r="E5">
            <v>5</v>
          </cell>
          <cell r="F5">
            <v>3</v>
          </cell>
          <cell r="G5">
            <v>15</v>
          </cell>
          <cell r="H5">
            <v>44</v>
          </cell>
          <cell r="I5">
            <v>29</v>
          </cell>
          <cell r="J5">
            <v>69</v>
          </cell>
          <cell r="K5">
            <v>54</v>
          </cell>
          <cell r="L5">
            <v>7</v>
          </cell>
          <cell r="M5">
            <v>8</v>
          </cell>
          <cell r="N5">
            <v>4</v>
          </cell>
          <cell r="O5">
            <v>4</v>
          </cell>
          <cell r="P5">
            <v>5</v>
          </cell>
          <cell r="Q5">
            <v>6</v>
          </cell>
          <cell r="R5">
            <v>9</v>
          </cell>
          <cell r="S5">
            <v>5</v>
          </cell>
          <cell r="T5">
            <v>2</v>
          </cell>
          <cell r="U5">
            <v>4</v>
          </cell>
          <cell r="V5">
            <v>98</v>
          </cell>
        </row>
        <row r="6">
          <cell r="A6" t="str">
            <v>Max-Planck-Gesellschaft</v>
          </cell>
          <cell r="B6">
            <v>3</v>
          </cell>
          <cell r="C6">
            <v>1</v>
          </cell>
          <cell r="D6">
            <v>6</v>
          </cell>
          <cell r="E6">
            <v>3</v>
          </cell>
          <cell r="F6">
            <v>3</v>
          </cell>
          <cell r="G6">
            <v>6</v>
          </cell>
          <cell r="H6">
            <v>22</v>
          </cell>
          <cell r="I6">
            <v>16</v>
          </cell>
          <cell r="J6">
            <v>65</v>
          </cell>
          <cell r="K6">
            <v>59</v>
          </cell>
          <cell r="L6">
            <v>12</v>
          </cell>
          <cell r="M6">
            <v>12</v>
          </cell>
          <cell r="N6">
            <v>1</v>
          </cell>
          <cell r="O6">
            <v>3</v>
          </cell>
          <cell r="P6">
            <v>8</v>
          </cell>
          <cell r="Q6">
            <v>4</v>
          </cell>
          <cell r="R6">
            <v>14</v>
          </cell>
          <cell r="S6">
            <v>2</v>
          </cell>
          <cell r="T6">
            <v>2</v>
          </cell>
          <cell r="U6">
            <v>1</v>
          </cell>
          <cell r="V6">
            <v>81</v>
          </cell>
        </row>
        <row r="7">
          <cell r="A7" t="str">
            <v>Helmholtz-Gemeinschaft</v>
          </cell>
          <cell r="B7">
            <v>1</v>
          </cell>
          <cell r="C7">
            <v>0</v>
          </cell>
          <cell r="D7">
            <v>2</v>
          </cell>
          <cell r="E7">
            <v>0</v>
          </cell>
          <cell r="F7">
            <v>0</v>
          </cell>
          <cell r="G7">
            <v>2</v>
          </cell>
          <cell r="H7">
            <v>5</v>
          </cell>
          <cell r="I7">
            <v>3</v>
          </cell>
          <cell r="J7">
            <v>15</v>
          </cell>
          <cell r="K7">
            <v>13</v>
          </cell>
          <cell r="L7">
            <v>2</v>
          </cell>
          <cell r="M7">
            <v>1</v>
          </cell>
          <cell r="N7">
            <v>1</v>
          </cell>
          <cell r="O7">
            <v>1</v>
          </cell>
          <cell r="P7">
            <v>1</v>
          </cell>
          <cell r="Q7">
            <v>1</v>
          </cell>
          <cell r="R7">
            <v>3</v>
          </cell>
          <cell r="S7">
            <v>0</v>
          </cell>
          <cell r="T7">
            <v>1</v>
          </cell>
          <cell r="U7">
            <v>2</v>
          </cell>
          <cell r="V7">
            <v>18</v>
          </cell>
        </row>
        <row r="8">
          <cell r="A8" t="str">
            <v>Bundeseinrichtungen mit FuE-Aufgaben</v>
          </cell>
          <cell r="B8">
            <v>1</v>
          </cell>
          <cell r="C8">
            <v>1</v>
          </cell>
          <cell r="D8">
            <v>2</v>
          </cell>
          <cell r="E8">
            <v>2</v>
          </cell>
          <cell r="F8">
            <v>0</v>
          </cell>
          <cell r="G8">
            <v>5</v>
          </cell>
          <cell r="H8">
            <v>11</v>
          </cell>
          <cell r="I8">
            <v>6</v>
          </cell>
          <cell r="J8">
            <v>37</v>
          </cell>
          <cell r="K8">
            <v>32</v>
          </cell>
          <cell r="L8">
            <v>2</v>
          </cell>
          <cell r="M8">
            <v>5</v>
          </cell>
          <cell r="N8">
            <v>0</v>
          </cell>
          <cell r="O8">
            <v>1</v>
          </cell>
          <cell r="P8">
            <v>4</v>
          </cell>
          <cell r="Q8">
            <v>6</v>
          </cell>
          <cell r="R8">
            <v>10</v>
          </cell>
          <cell r="S8">
            <v>2</v>
          </cell>
          <cell r="T8">
            <v>0</v>
          </cell>
          <cell r="U8">
            <v>2</v>
          </cell>
          <cell r="V8">
            <v>43</v>
          </cell>
        </row>
        <row r="9">
          <cell r="A9" t="str">
            <v>Landeseinrichtungen mit FuE-Aufgaben</v>
          </cell>
          <cell r="B9">
            <v>2</v>
          </cell>
          <cell r="C9">
            <v>1</v>
          </cell>
          <cell r="D9">
            <v>7</v>
          </cell>
          <cell r="E9">
            <v>3</v>
          </cell>
          <cell r="F9">
            <v>4</v>
          </cell>
          <cell r="G9">
            <v>3</v>
          </cell>
          <cell r="H9">
            <v>20</v>
          </cell>
          <cell r="I9">
            <v>17</v>
          </cell>
          <cell r="J9">
            <v>121</v>
          </cell>
          <cell r="K9">
            <v>118</v>
          </cell>
          <cell r="L9">
            <v>18</v>
          </cell>
          <cell r="M9">
            <v>25</v>
          </cell>
          <cell r="N9">
            <v>6</v>
          </cell>
          <cell r="O9">
            <v>5</v>
          </cell>
          <cell r="P9">
            <v>14</v>
          </cell>
          <cell r="Q9">
            <v>15</v>
          </cell>
          <cell r="R9">
            <v>16</v>
          </cell>
          <cell r="S9">
            <v>13</v>
          </cell>
          <cell r="T9">
            <v>2</v>
          </cell>
          <cell r="U9">
            <v>4</v>
          </cell>
          <cell r="V9">
            <v>138</v>
          </cell>
        </row>
        <row r="10">
          <cell r="A10" t="str">
            <v>insg</v>
          </cell>
          <cell r="B10">
            <v>17</v>
          </cell>
          <cell r="C10">
            <v>8</v>
          </cell>
          <cell r="D10">
            <v>34</v>
          </cell>
          <cell r="E10">
            <v>15</v>
          </cell>
          <cell r="F10">
            <v>12</v>
          </cell>
          <cell r="G10">
            <v>35</v>
          </cell>
          <cell r="H10">
            <v>121</v>
          </cell>
          <cell r="I10">
            <v>86</v>
          </cell>
          <cell r="J10">
            <v>368</v>
          </cell>
          <cell r="K10">
            <v>333</v>
          </cell>
          <cell r="L10">
            <v>54</v>
          </cell>
          <cell r="M10">
            <v>61</v>
          </cell>
          <cell r="N10">
            <v>15</v>
          </cell>
          <cell r="O10">
            <v>15</v>
          </cell>
          <cell r="P10">
            <v>38</v>
          </cell>
          <cell r="Q10">
            <v>35</v>
          </cell>
          <cell r="R10">
            <v>67</v>
          </cell>
          <cell r="S10">
            <v>25</v>
          </cell>
          <cell r="T10">
            <v>8</v>
          </cell>
          <cell r="U10">
            <v>15</v>
          </cell>
          <cell r="V10">
            <v>454</v>
          </cell>
        </row>
        <row r="13">
          <cell r="A13" t="str">
            <v>Universitäten</v>
          </cell>
          <cell r="B13">
            <v>3</v>
          </cell>
          <cell r="C13">
            <v>2</v>
          </cell>
          <cell r="D13">
            <v>6</v>
          </cell>
          <cell r="E13">
            <v>2</v>
          </cell>
          <cell r="F13">
            <v>4</v>
          </cell>
          <cell r="G13">
            <v>9</v>
          </cell>
          <cell r="H13">
            <v>26</v>
          </cell>
          <cell r="I13">
            <v>17</v>
          </cell>
          <cell r="J13">
            <v>104</v>
          </cell>
          <cell r="K13">
            <v>95</v>
          </cell>
          <cell r="L13">
            <v>17</v>
          </cell>
          <cell r="M13">
            <v>14</v>
          </cell>
          <cell r="N13">
            <v>2</v>
          </cell>
          <cell r="O13">
            <v>6</v>
          </cell>
          <cell r="P13">
            <v>12</v>
          </cell>
          <cell r="Q13">
            <v>13</v>
          </cell>
          <cell r="R13">
            <v>19</v>
          </cell>
          <cell r="S13">
            <v>8</v>
          </cell>
          <cell r="T13">
            <v>1</v>
          </cell>
          <cell r="U13">
            <v>3</v>
          </cell>
          <cell r="V13">
            <v>121</v>
          </cell>
        </row>
        <row r="14">
          <cell r="A14" t="str">
            <v>Fachhochschulen/HAW</v>
          </cell>
          <cell r="B14">
            <v>11</v>
          </cell>
          <cell r="C14">
            <v>3</v>
          </cell>
          <cell r="D14">
            <v>7</v>
          </cell>
          <cell r="E14">
            <v>4</v>
          </cell>
          <cell r="F14">
            <v>6</v>
          </cell>
          <cell r="G14">
            <v>23</v>
          </cell>
          <cell r="H14">
            <v>54</v>
          </cell>
          <cell r="I14">
            <v>31</v>
          </cell>
          <cell r="J14">
            <v>172</v>
          </cell>
          <cell r="K14">
            <v>149</v>
          </cell>
          <cell r="L14">
            <v>35</v>
          </cell>
          <cell r="M14">
            <v>25</v>
          </cell>
          <cell r="N14">
            <v>3</v>
          </cell>
          <cell r="O14">
            <v>7</v>
          </cell>
          <cell r="P14">
            <v>16</v>
          </cell>
          <cell r="Q14">
            <v>14</v>
          </cell>
          <cell r="R14">
            <v>33</v>
          </cell>
          <cell r="S14">
            <v>7</v>
          </cell>
          <cell r="T14">
            <v>2</v>
          </cell>
          <cell r="U14">
            <v>7</v>
          </cell>
          <cell r="V14">
            <v>203</v>
          </cell>
        </row>
        <row r="15">
          <cell r="A15" t="str">
            <v>Künstlerische Hochschulen</v>
          </cell>
          <cell r="B15">
            <v>1</v>
          </cell>
          <cell r="C15">
            <v>1</v>
          </cell>
          <cell r="D15">
            <v>6</v>
          </cell>
          <cell r="E15">
            <v>0</v>
          </cell>
          <cell r="F15">
            <v>1</v>
          </cell>
          <cell r="G15">
            <v>5</v>
          </cell>
          <cell r="H15">
            <v>14</v>
          </cell>
          <cell r="I15">
            <v>9</v>
          </cell>
          <cell r="J15">
            <v>48</v>
          </cell>
          <cell r="K15">
            <v>43</v>
          </cell>
          <cell r="L15">
            <v>12</v>
          </cell>
          <cell r="M15">
            <v>8</v>
          </cell>
          <cell r="N15">
            <v>1</v>
          </cell>
          <cell r="O15">
            <v>2</v>
          </cell>
          <cell r="P15">
            <v>2</v>
          </cell>
          <cell r="Q15">
            <v>4</v>
          </cell>
          <cell r="R15">
            <v>10</v>
          </cell>
          <cell r="S15">
            <v>0</v>
          </cell>
          <cell r="T15">
            <v>2</v>
          </cell>
          <cell r="U15">
            <v>2</v>
          </cell>
          <cell r="V15">
            <v>57</v>
          </cell>
        </row>
        <row r="16">
          <cell r="A16" t="str">
            <v>Verwaltungshochschulen</v>
          </cell>
          <cell r="B16">
            <v>2</v>
          </cell>
          <cell r="C16">
            <v>1</v>
          </cell>
          <cell r="D16">
            <v>2</v>
          </cell>
          <cell r="E16">
            <v>1</v>
          </cell>
          <cell r="F16">
            <v>1</v>
          </cell>
          <cell r="G16">
            <v>0</v>
          </cell>
          <cell r="H16">
            <v>7</v>
          </cell>
          <cell r="I16">
            <v>7</v>
          </cell>
          <cell r="J16">
            <v>27</v>
          </cell>
          <cell r="K16">
            <v>27</v>
          </cell>
          <cell r="L16">
            <v>6</v>
          </cell>
          <cell r="M16">
            <v>1</v>
          </cell>
          <cell r="N16">
            <v>1</v>
          </cell>
          <cell r="O16">
            <v>2</v>
          </cell>
          <cell r="P16">
            <v>2</v>
          </cell>
          <cell r="Q16">
            <v>5</v>
          </cell>
          <cell r="R16">
            <v>4</v>
          </cell>
          <cell r="S16">
            <v>4</v>
          </cell>
          <cell r="T16">
            <v>1</v>
          </cell>
          <cell r="U16">
            <v>1</v>
          </cell>
          <cell r="V16">
            <v>34</v>
          </cell>
        </row>
        <row r="17">
          <cell r="A17" t="str">
            <v>Hochschulen eigenen Typs</v>
          </cell>
          <cell r="B17">
            <v>0</v>
          </cell>
          <cell r="C17">
            <v>0</v>
          </cell>
          <cell r="D17">
            <v>0</v>
          </cell>
          <cell r="E17">
            <v>0</v>
          </cell>
          <cell r="F17">
            <v>2</v>
          </cell>
          <cell r="G17">
            <v>0</v>
          </cell>
          <cell r="H17">
            <v>2</v>
          </cell>
          <cell r="I17">
            <v>2</v>
          </cell>
          <cell r="J17">
            <v>5</v>
          </cell>
          <cell r="K17">
            <v>5</v>
          </cell>
          <cell r="L17">
            <v>1</v>
          </cell>
          <cell r="M17">
            <v>0</v>
          </cell>
          <cell r="N17">
            <v>0</v>
          </cell>
          <cell r="O17">
            <v>2</v>
          </cell>
          <cell r="P17">
            <v>1</v>
          </cell>
          <cell r="Q17">
            <v>0</v>
          </cell>
          <cell r="R17">
            <v>0</v>
          </cell>
          <cell r="S17">
            <v>1</v>
          </cell>
          <cell r="T17">
            <v>0</v>
          </cell>
          <cell r="U17">
            <v>0</v>
          </cell>
          <cell r="V17">
            <v>7</v>
          </cell>
        </row>
        <row r="18">
          <cell r="A18" t="str">
            <v>insg</v>
          </cell>
          <cell r="B18">
            <v>17</v>
          </cell>
          <cell r="C18">
            <v>7</v>
          </cell>
          <cell r="D18">
            <v>21</v>
          </cell>
          <cell r="E18">
            <v>7</v>
          </cell>
          <cell r="F18">
            <v>14</v>
          </cell>
          <cell r="G18">
            <v>37</v>
          </cell>
          <cell r="H18">
            <v>103</v>
          </cell>
          <cell r="I18">
            <v>66</v>
          </cell>
          <cell r="J18">
            <v>356</v>
          </cell>
          <cell r="K18">
            <v>319</v>
          </cell>
          <cell r="L18">
            <v>71</v>
          </cell>
          <cell r="M18">
            <v>48</v>
          </cell>
          <cell r="N18">
            <v>7</v>
          </cell>
          <cell r="O18">
            <v>19</v>
          </cell>
          <cell r="P18">
            <v>33</v>
          </cell>
          <cell r="Q18">
            <v>36</v>
          </cell>
          <cell r="R18">
            <v>66</v>
          </cell>
          <cell r="S18">
            <v>20</v>
          </cell>
          <cell r="T18">
            <v>6</v>
          </cell>
          <cell r="U18">
            <v>13</v>
          </cell>
          <cell r="V18">
            <v>422</v>
          </cell>
        </row>
        <row r="22">
          <cell r="A22" t="str">
            <v>Fraunhofer-Gesellschaft</v>
          </cell>
          <cell r="B22">
            <v>0.38798774424313481</v>
          </cell>
          <cell r="C22">
            <v>0.61390331391147879</v>
          </cell>
          <cell r="D22">
            <v>2.2016678857383294</v>
          </cell>
          <cell r="E22">
            <v>0.91594131747167229</v>
          </cell>
          <cell r="F22">
            <v>0.94135765424968865</v>
          </cell>
          <cell r="G22">
            <v>1.0613663446569626</v>
          </cell>
          <cell r="H22">
            <v>1.1605891297023103</v>
          </cell>
          <cell r="I22">
            <v>1.1902618488781664</v>
          </cell>
          <cell r="J22">
            <v>0.84826108285783663</v>
          </cell>
          <cell r="K22">
            <v>0.83647506764992108</v>
          </cell>
          <cell r="L22">
            <v>1.1494497804948807</v>
          </cell>
          <cell r="M22">
            <v>0.74614459625668217</v>
          </cell>
          <cell r="N22">
            <v>4.3586658995414682</v>
          </cell>
          <cell r="O22">
            <v>0.52599991268401447</v>
          </cell>
          <cell r="P22">
            <v>0.93661533754446002</v>
          </cell>
          <cell r="Q22">
            <v>0.36804794241570971</v>
          </cell>
          <cell r="R22">
            <v>0.82577433272066381</v>
          </cell>
          <cell r="S22">
            <v>0.7199888833716408</v>
          </cell>
          <cell r="T22">
            <v>1.006496937733067</v>
          </cell>
          <cell r="U22">
            <v>0.67579416796390979</v>
          </cell>
          <cell r="V22">
            <v>0.89925832604648148</v>
          </cell>
        </row>
        <row r="23">
          <cell r="A23" t="str">
            <v>Leibniz-Gemeinschaft</v>
          </cell>
          <cell r="B23">
            <v>3.4918896981882135</v>
          </cell>
          <cell r="C23">
            <v>2.4556132556459151</v>
          </cell>
          <cell r="D23">
            <v>1.9570381206562926</v>
          </cell>
          <cell r="E23">
            <v>2.2898532936791809</v>
          </cell>
          <cell r="F23">
            <v>1.412036481374533</v>
          </cell>
          <cell r="G23">
            <v>3.9801237924636093</v>
          </cell>
          <cell r="H23">
            <v>2.6876800898369289</v>
          </cell>
          <cell r="I23">
            <v>2.3011729078311216</v>
          </cell>
          <cell r="J23">
            <v>0.95950843798673324</v>
          </cell>
          <cell r="K23">
            <v>0.79245006408939889</v>
          </cell>
          <cell r="L23">
            <v>0.61893449718955107</v>
          </cell>
          <cell r="M23">
            <v>0.59691567700534576</v>
          </cell>
          <cell r="N23">
            <v>5.8115545327219573</v>
          </cell>
          <cell r="O23">
            <v>2.1039996507360579</v>
          </cell>
          <cell r="P23">
            <v>0.78051278128705004</v>
          </cell>
          <cell r="Q23">
            <v>0.73609588483141941</v>
          </cell>
          <cell r="R23">
            <v>0.49546459963239831</v>
          </cell>
          <cell r="S23">
            <v>1.199981472286068</v>
          </cell>
          <cell r="T23">
            <v>2.0129938754661341</v>
          </cell>
          <cell r="U23">
            <v>1.3515883359278196</v>
          </cell>
          <cell r="V23">
            <v>1.1595699467441472</v>
          </cell>
        </row>
        <row r="24">
          <cell r="A24" t="str">
            <v>Max-Planck-Gesellschaft</v>
          </cell>
          <cell r="B24">
            <v>1.1639632327294045</v>
          </cell>
          <cell r="C24">
            <v>0.61390331391147879</v>
          </cell>
          <cell r="D24">
            <v>1.4677785904922196</v>
          </cell>
          <cell r="E24">
            <v>1.3739119762075085</v>
          </cell>
          <cell r="F24">
            <v>1.412036481374533</v>
          </cell>
          <cell r="G24">
            <v>1.5920495169854438</v>
          </cell>
          <cell r="H24">
            <v>1.3438400449184644</v>
          </cell>
          <cell r="I24">
            <v>1.2696126388033775</v>
          </cell>
          <cell r="J24">
            <v>0.90388476042228494</v>
          </cell>
          <cell r="K24">
            <v>0.86582507002360254</v>
          </cell>
          <cell r="L24">
            <v>1.061030566610659</v>
          </cell>
          <cell r="M24">
            <v>0.89537351550801858</v>
          </cell>
          <cell r="N24">
            <v>1.4528886331804893</v>
          </cell>
          <cell r="O24">
            <v>1.5779997380520434</v>
          </cell>
          <cell r="P24">
            <v>1.2488204500592799</v>
          </cell>
          <cell r="Q24">
            <v>0.49073058988761292</v>
          </cell>
          <cell r="R24">
            <v>0.7707227105392862</v>
          </cell>
          <cell r="S24">
            <v>0.4799925889144272</v>
          </cell>
          <cell r="T24">
            <v>2.0129938754661341</v>
          </cell>
          <cell r="U24">
            <v>0.33789708398195489</v>
          </cell>
          <cell r="V24">
            <v>0.95842005802322372</v>
          </cell>
        </row>
        <row r="25">
          <cell r="A25" t="str">
            <v>Helmholtz-Gemeinschaft</v>
          </cell>
          <cell r="B25">
            <v>0.38798774424313481</v>
          </cell>
          <cell r="C25">
            <v>0</v>
          </cell>
          <cell r="D25">
            <v>0.48925953016407314</v>
          </cell>
          <cell r="E25">
            <v>0</v>
          </cell>
          <cell r="F25">
            <v>0</v>
          </cell>
          <cell r="G25">
            <v>0.53068317232848128</v>
          </cell>
          <cell r="H25">
            <v>0.30541819202692377</v>
          </cell>
          <cell r="I25">
            <v>0.23805236977563327</v>
          </cell>
          <cell r="J25">
            <v>0.20858879086668114</v>
          </cell>
          <cell r="K25">
            <v>0.19077501542892936</v>
          </cell>
          <cell r="L25">
            <v>0.17683842776844316</v>
          </cell>
          <cell r="M25">
            <v>7.461445962566822E-2</v>
          </cell>
          <cell r="N25">
            <v>1.4528886331804893</v>
          </cell>
          <cell r="O25">
            <v>0.52599991268401447</v>
          </cell>
          <cell r="P25">
            <v>0.15610255625740999</v>
          </cell>
          <cell r="Q25">
            <v>0.12268264747190323</v>
          </cell>
          <cell r="R25">
            <v>0.16515486654413278</v>
          </cell>
          <cell r="S25">
            <v>0</v>
          </cell>
          <cell r="T25">
            <v>1.006496937733067</v>
          </cell>
          <cell r="U25">
            <v>0.67579416796390979</v>
          </cell>
          <cell r="V25">
            <v>0.21298223511627193</v>
          </cell>
        </row>
        <row r="26">
          <cell r="A26" t="str">
            <v>Bundeseinrichtungen mit FuE-Aufgaben</v>
          </cell>
          <cell r="B26">
            <v>0.38798774424313481</v>
          </cell>
          <cell r="C26">
            <v>0.61390331391147879</v>
          </cell>
          <cell r="D26">
            <v>0.48925953016407314</v>
          </cell>
          <cell r="E26">
            <v>0.91594131747167229</v>
          </cell>
          <cell r="F26">
            <v>0</v>
          </cell>
          <cell r="G26">
            <v>1.3267079308212031</v>
          </cell>
          <cell r="H26">
            <v>0.67192002245923221</v>
          </cell>
          <cell r="I26">
            <v>0.47610473955126653</v>
          </cell>
          <cell r="J26">
            <v>0.51451901747114681</v>
          </cell>
          <cell r="K26">
            <v>0.46960003797890304</v>
          </cell>
          <cell r="L26">
            <v>0.17683842776844316</v>
          </cell>
          <cell r="M26">
            <v>0.37307229812834108</v>
          </cell>
          <cell r="N26">
            <v>0</v>
          </cell>
          <cell r="O26">
            <v>0.52599991268401447</v>
          </cell>
          <cell r="P26">
            <v>0.62441022502963994</v>
          </cell>
          <cell r="Q26">
            <v>0.73609588483141941</v>
          </cell>
          <cell r="R26">
            <v>0.55051622181377591</v>
          </cell>
          <cell r="S26">
            <v>0.4799925889144272</v>
          </cell>
          <cell r="T26">
            <v>0</v>
          </cell>
          <cell r="U26">
            <v>0.67579416796390979</v>
          </cell>
          <cell r="V26">
            <v>0.50879089499998298</v>
          </cell>
        </row>
        <row r="27">
          <cell r="A27" t="str">
            <v>Landeseinrichtungen mit FuE-Aufgaben</v>
          </cell>
          <cell r="B27">
            <v>0.77597548848626963</v>
          </cell>
          <cell r="C27">
            <v>0.61390331391147879</v>
          </cell>
          <cell r="D27">
            <v>1.712408355574256</v>
          </cell>
          <cell r="E27">
            <v>1.3739119762075085</v>
          </cell>
          <cell r="F27">
            <v>1.8827153084993773</v>
          </cell>
          <cell r="G27">
            <v>0.79602475849272192</v>
          </cell>
          <cell r="H27">
            <v>1.2216727681076951</v>
          </cell>
          <cell r="I27">
            <v>1.3489634287285885</v>
          </cell>
          <cell r="J27">
            <v>1.6826162463245611</v>
          </cell>
          <cell r="K27">
            <v>1.7316501400472051</v>
          </cell>
          <cell r="L27">
            <v>1.5915458499159885</v>
          </cell>
          <cell r="M27">
            <v>1.8653614906417053</v>
          </cell>
          <cell r="N27">
            <v>8.7173317990829364</v>
          </cell>
          <cell r="O27">
            <v>2.6299995634200726</v>
          </cell>
          <cell r="P27">
            <v>2.18543578760374</v>
          </cell>
          <cell r="Q27">
            <v>1.8402397120785485</v>
          </cell>
          <cell r="R27">
            <v>0.88082595490204141</v>
          </cell>
          <cell r="S27">
            <v>3.119951827943777</v>
          </cell>
          <cell r="T27">
            <v>2.0129938754661341</v>
          </cell>
          <cell r="U27">
            <v>1.3515883359278196</v>
          </cell>
          <cell r="V27">
            <v>1.6328638025580848</v>
          </cell>
        </row>
        <row r="28">
          <cell r="A28" t="str">
            <v>insg</v>
          </cell>
          <cell r="B28">
            <v>6.5957916521332924</v>
          </cell>
          <cell r="C28">
            <v>4.9112265112918303</v>
          </cell>
          <cell r="D28">
            <v>8.3174120127892444</v>
          </cell>
          <cell r="E28">
            <v>6.8695598810375422</v>
          </cell>
          <cell r="F28">
            <v>5.6481459254981319</v>
          </cell>
          <cell r="G28">
            <v>9.2869555157484225</v>
          </cell>
          <cell r="H28">
            <v>7.3911202470515551</v>
          </cell>
          <cell r="I28">
            <v>6.8241679335681535</v>
          </cell>
          <cell r="J28">
            <v>5.117378335929244</v>
          </cell>
          <cell r="K28">
            <v>4.8867753952179598</v>
          </cell>
          <cell r="L28">
            <v>4.7746375497479656</v>
          </cell>
          <cell r="M28">
            <v>4.5514820371657612</v>
          </cell>
          <cell r="N28">
            <v>21.79332949770734</v>
          </cell>
          <cell r="O28">
            <v>7.8899986902602173</v>
          </cell>
          <cell r="P28">
            <v>5.9318971377815801</v>
          </cell>
          <cell r="Q28">
            <v>4.2938926615166126</v>
          </cell>
          <cell r="R28">
            <v>3.6884586861522983</v>
          </cell>
          <cell r="S28">
            <v>5.9999073614303402</v>
          </cell>
          <cell r="T28">
            <v>8.0519755018645363</v>
          </cell>
          <cell r="U28">
            <v>5.0684562597293237</v>
          </cell>
          <cell r="V28">
            <v>5.371885263488192</v>
          </cell>
        </row>
        <row r="31">
          <cell r="A31" t="str">
            <v>Universitäten</v>
          </cell>
          <cell r="B31">
            <v>1.1639632327294045</v>
          </cell>
          <cell r="C31">
            <v>1.2278066278229576</v>
          </cell>
          <cell r="D31">
            <v>1.4677785904922196</v>
          </cell>
          <cell r="E31">
            <v>0.91594131747167229</v>
          </cell>
          <cell r="F31">
            <v>1.8827153084993773</v>
          </cell>
          <cell r="G31">
            <v>2.3880742754781656</v>
          </cell>
          <cell r="H31">
            <v>1.5881745985400035</v>
          </cell>
          <cell r="I31">
            <v>1.3489634287285885</v>
          </cell>
          <cell r="J31">
            <v>1.4462156166756559</v>
          </cell>
          <cell r="K31">
            <v>1.3941251127498684</v>
          </cell>
          <cell r="L31">
            <v>1.503126636031767</v>
          </cell>
          <cell r="M31">
            <v>1.044602434759355</v>
          </cell>
          <cell r="N31">
            <v>2.9057772663609787</v>
          </cell>
          <cell r="O31">
            <v>3.1559994761040868</v>
          </cell>
          <cell r="P31">
            <v>1.87323067508892</v>
          </cell>
          <cell r="Q31">
            <v>1.594874417134742</v>
          </cell>
          <cell r="R31">
            <v>1.0459808214461741</v>
          </cell>
          <cell r="S31">
            <v>1.9199703556577088</v>
          </cell>
          <cell r="T31">
            <v>1.006496937733067</v>
          </cell>
          <cell r="U31">
            <v>1.0136912519458647</v>
          </cell>
          <cell r="V31">
            <v>1.4317139138371613</v>
          </cell>
        </row>
        <row r="32">
          <cell r="A32" t="str">
            <v>Fachhochschulen/HAW</v>
          </cell>
          <cell r="B32">
            <v>4.2678651866744834</v>
          </cell>
          <cell r="C32">
            <v>1.8417099417344365</v>
          </cell>
          <cell r="D32">
            <v>1.712408355574256</v>
          </cell>
          <cell r="E32">
            <v>1.8318826349433446</v>
          </cell>
          <cell r="F32">
            <v>2.8240729627490659</v>
          </cell>
          <cell r="G32">
            <v>6.1028564817775344</v>
          </cell>
          <cell r="H32">
            <v>3.2985164738907766</v>
          </cell>
          <cell r="I32">
            <v>2.4598744876815437</v>
          </cell>
          <cell r="J32">
            <v>2.3918181352712771</v>
          </cell>
          <cell r="K32">
            <v>2.1865751768392672</v>
          </cell>
          <cell r="L32">
            <v>3.0946724859477555</v>
          </cell>
          <cell r="M32">
            <v>1.8653614906417053</v>
          </cell>
          <cell r="N32">
            <v>4.3586658995414682</v>
          </cell>
          <cell r="O32">
            <v>3.6819993887881015</v>
          </cell>
          <cell r="P32">
            <v>2.4976409001185598</v>
          </cell>
          <cell r="Q32">
            <v>1.7175570646066451</v>
          </cell>
          <cell r="R32">
            <v>1.8167035319854605</v>
          </cell>
          <cell r="S32">
            <v>1.6799740612004952</v>
          </cell>
          <cell r="T32">
            <v>2.0129938754661341</v>
          </cell>
          <cell r="U32">
            <v>2.3652795878736845</v>
          </cell>
          <cell r="V32">
            <v>2.4019663182557336</v>
          </cell>
        </row>
        <row r="33">
          <cell r="A33" t="str">
            <v>Künstlerische Hochschulen</v>
          </cell>
          <cell r="B33">
            <v>0.38798774424313481</v>
          </cell>
          <cell r="C33">
            <v>0.61390331391147879</v>
          </cell>
          <cell r="D33">
            <v>1.4677785904922196</v>
          </cell>
          <cell r="E33">
            <v>0</v>
          </cell>
          <cell r="F33">
            <v>0.47067882712484432</v>
          </cell>
          <cell r="G33">
            <v>1.3267079308212031</v>
          </cell>
          <cell r="H33">
            <v>0.85517093767538654</v>
          </cell>
          <cell r="I33">
            <v>0.7141571093268998</v>
          </cell>
          <cell r="J33">
            <v>0.66748413077337965</v>
          </cell>
          <cell r="K33">
            <v>0.63102505103415096</v>
          </cell>
          <cell r="L33">
            <v>1.061030566610659</v>
          </cell>
          <cell r="M33">
            <v>0.59691567700534576</v>
          </cell>
          <cell r="N33">
            <v>1.4528886331804893</v>
          </cell>
          <cell r="O33">
            <v>1.0519998253680289</v>
          </cell>
          <cell r="P33">
            <v>0.31220511251481997</v>
          </cell>
          <cell r="Q33">
            <v>0.49073058988761292</v>
          </cell>
          <cell r="R33">
            <v>0.55051622181377591</v>
          </cell>
          <cell r="S33">
            <v>0</v>
          </cell>
          <cell r="T33">
            <v>2.0129938754661341</v>
          </cell>
          <cell r="U33">
            <v>0.67579416796390979</v>
          </cell>
          <cell r="V33">
            <v>0.67444374453486111</v>
          </cell>
        </row>
        <row r="34">
          <cell r="A34" t="str">
            <v>Verwaltungshochschulen</v>
          </cell>
          <cell r="B34">
            <v>0.77597548848626963</v>
          </cell>
          <cell r="C34">
            <v>0.61390331391147879</v>
          </cell>
          <cell r="D34">
            <v>0.48925953016407314</v>
          </cell>
          <cell r="E34">
            <v>0.45797065873583614</v>
          </cell>
          <cell r="F34">
            <v>0.47067882712484432</v>
          </cell>
          <cell r="G34">
            <v>0</v>
          </cell>
          <cell r="H34">
            <v>0.42758546883769327</v>
          </cell>
          <cell r="I34">
            <v>0.55545552947647758</v>
          </cell>
          <cell r="J34">
            <v>0.37545982356002605</v>
          </cell>
          <cell r="K34">
            <v>0.39622503204469944</v>
          </cell>
          <cell r="L34">
            <v>0.53051528330532949</v>
          </cell>
          <cell r="M34">
            <v>7.461445962566822E-2</v>
          </cell>
          <cell r="N34">
            <v>1.4528886331804893</v>
          </cell>
          <cell r="O34">
            <v>1.0519998253680289</v>
          </cell>
          <cell r="P34">
            <v>0.31220511251481997</v>
          </cell>
          <cell r="Q34">
            <v>0.61341323735951614</v>
          </cell>
          <cell r="R34">
            <v>0.22020648872551035</v>
          </cell>
          <cell r="S34">
            <v>0.9599851778288544</v>
          </cell>
          <cell r="T34">
            <v>1.006496937733067</v>
          </cell>
          <cell r="U34">
            <v>0.33789708398195489</v>
          </cell>
          <cell r="V34">
            <v>0.40229977744184697</v>
          </cell>
        </row>
        <row r="35">
          <cell r="A35" t="str">
            <v>Hochschulen eigenen Typs</v>
          </cell>
          <cell r="B35">
            <v>0</v>
          </cell>
          <cell r="C35">
            <v>0</v>
          </cell>
          <cell r="D35">
            <v>0</v>
          </cell>
          <cell r="E35">
            <v>0</v>
          </cell>
          <cell r="F35">
            <v>0.94135765424968865</v>
          </cell>
          <cell r="G35">
            <v>0</v>
          </cell>
          <cell r="H35">
            <v>0.1221672768107695</v>
          </cell>
          <cell r="I35">
            <v>0.15870157985042219</v>
          </cell>
          <cell r="J35">
            <v>6.952959695556038E-2</v>
          </cell>
          <cell r="K35">
            <v>7.3375005934203597E-2</v>
          </cell>
          <cell r="L35">
            <v>8.8419213884221581E-2</v>
          </cell>
          <cell r="M35">
            <v>0</v>
          </cell>
          <cell r="N35">
            <v>0</v>
          </cell>
          <cell r="O35">
            <v>1.0519998253680289</v>
          </cell>
          <cell r="P35">
            <v>0.15610255625740999</v>
          </cell>
          <cell r="Q35">
            <v>0</v>
          </cell>
          <cell r="R35">
            <v>0</v>
          </cell>
          <cell r="S35">
            <v>0.2399962944572136</v>
          </cell>
          <cell r="T35">
            <v>0</v>
          </cell>
          <cell r="U35">
            <v>0</v>
          </cell>
          <cell r="V35">
            <v>8.282642476743908E-2</v>
          </cell>
        </row>
        <row r="36">
          <cell r="A36" t="str">
            <v>insg</v>
          </cell>
          <cell r="B36">
            <v>6.5957916521332924</v>
          </cell>
          <cell r="C36">
            <v>4.2973231973803516</v>
          </cell>
          <cell r="D36">
            <v>5.1372250667227686</v>
          </cell>
          <cell r="E36">
            <v>3.2057946111508531</v>
          </cell>
          <cell r="F36">
            <v>6.589503579747821</v>
          </cell>
          <cell r="G36">
            <v>9.8176386880769027</v>
          </cell>
          <cell r="H36">
            <v>6.2916147557546296</v>
          </cell>
          <cell r="I36">
            <v>5.2371521350639316</v>
          </cell>
          <cell r="J36">
            <v>4.9505073032358986</v>
          </cell>
          <cell r="K36">
            <v>4.6813253786021898</v>
          </cell>
          <cell r="L36">
            <v>6.2777641857797324</v>
          </cell>
          <cell r="M36">
            <v>3.5814940620320743</v>
          </cell>
          <cell r="N36">
            <v>10.170220432263426</v>
          </cell>
          <cell r="O36">
            <v>9.993998340996276</v>
          </cell>
          <cell r="P36">
            <v>5.1513843564945301</v>
          </cell>
          <cell r="Q36">
            <v>4.4165753089885165</v>
          </cell>
          <cell r="R36">
            <v>3.6334070639709211</v>
          </cell>
          <cell r="S36">
            <v>4.799925889144272</v>
          </cell>
          <cell r="T36">
            <v>6.0389816263984013</v>
          </cell>
          <cell r="U36">
            <v>4.3926620917654136</v>
          </cell>
          <cell r="V36">
            <v>4.9932501788370418</v>
          </cell>
        </row>
      </sheetData>
      <sheetData sheetId="91">
        <row r="9">
          <cell r="A9">
            <v>2023</v>
          </cell>
          <cell r="B9">
            <v>11.66111394160521</v>
          </cell>
          <cell r="C9">
            <v>7.7171497911121891</v>
          </cell>
          <cell r="D9">
            <v>21.2322217047432</v>
          </cell>
          <cell r="E9">
            <v>6.3362394327137288</v>
          </cell>
          <cell r="F9">
            <v>10.057345757854055</v>
          </cell>
          <cell r="G9">
            <v>87.774011250787737</v>
          </cell>
          <cell r="H9">
            <v>30.143958166905229</v>
          </cell>
          <cell r="I9">
            <v>13.058755384941716</v>
          </cell>
          <cell r="J9">
            <v>21.858670678771848</v>
          </cell>
          <cell r="K9">
            <v>18.232025868838939</v>
          </cell>
          <cell r="L9">
            <v>19.174377033595331</v>
          </cell>
          <cell r="M9">
            <v>21.260901014684411</v>
          </cell>
          <cell r="N9">
            <v>25.710188874393239</v>
          </cell>
          <cell r="O9">
            <v>64.013958139462872</v>
          </cell>
          <cell r="P9">
            <v>17.168020691169694</v>
          </cell>
          <cell r="Q9">
            <v>10.737740945072126</v>
          </cell>
          <cell r="R9">
            <v>18.334221206538164</v>
          </cell>
          <cell r="S9">
            <v>7.6219180230051258</v>
          </cell>
          <cell r="T9">
            <v>20.961876725937135</v>
          </cell>
          <cell r="U9">
            <v>6.3316174423124982</v>
          </cell>
          <cell r="V9">
            <v>20.566125750748913</v>
          </cell>
        </row>
        <row r="10">
          <cell r="A10">
            <v>2024</v>
          </cell>
          <cell r="B10">
            <v>13.967558792752854</v>
          </cell>
          <cell r="C10">
            <v>8.5946463947607032</v>
          </cell>
          <cell r="D10">
            <v>22.99519791771144</v>
          </cell>
          <cell r="E10">
            <v>7.3275305397733774</v>
          </cell>
          <cell r="F10">
            <v>11.296291850996262</v>
          </cell>
          <cell r="G10">
            <v>99.768436397754471</v>
          </cell>
          <cell r="H10">
            <v>34.206837507015457</v>
          </cell>
          <cell r="I10">
            <v>14.600545346238841</v>
          </cell>
          <cell r="J10">
            <v>25.225337775477303</v>
          </cell>
          <cell r="K10">
            <v>21.102651706676955</v>
          </cell>
          <cell r="L10">
            <v>22.104803471055394</v>
          </cell>
          <cell r="M10">
            <v>25.07045843422452</v>
          </cell>
          <cell r="N10">
            <v>29.057772663609789</v>
          </cell>
          <cell r="O10">
            <v>71.535988125025966</v>
          </cell>
          <cell r="P10">
            <v>19.981127200948482</v>
          </cell>
          <cell r="Q10">
            <v>12.513630042134128</v>
          </cell>
          <cell r="R10">
            <v>20.919616428923483</v>
          </cell>
          <cell r="S10">
            <v>9.1198591893741163</v>
          </cell>
          <cell r="T10">
            <v>22.142932630127472</v>
          </cell>
          <cell r="U10">
            <v>8.7853241835308289</v>
          </cell>
          <cell r="V10">
            <v>23.664692790696879</v>
          </cell>
        </row>
        <row r="19">
          <cell r="B19">
            <v>0.37334865020103392</v>
          </cell>
          <cell r="C19">
            <v>0.22408302865904001</v>
          </cell>
          <cell r="D19">
            <v>0.41725892979962403</v>
          </cell>
          <cell r="E19">
            <v>0.18673110720562389</v>
          </cell>
          <cell r="F19">
            <v>0.12982797792924375</v>
          </cell>
          <cell r="G19">
            <v>1.2382917923479917</v>
          </cell>
          <cell r="H19">
            <v>0.65665573901172813</v>
          </cell>
          <cell r="I19">
            <v>0.30529226539648036</v>
          </cell>
          <cell r="J19">
            <v>0.43302850488334804</v>
          </cell>
          <cell r="K19">
            <v>0.37128185567888783</v>
          </cell>
          <cell r="L19">
            <v>0.39081582804103565</v>
          </cell>
          <cell r="M19">
            <v>0.49731014637808085</v>
          </cell>
          <cell r="N19">
            <v>0.28931245745405038</v>
          </cell>
          <cell r="O19">
            <v>0.82948341033179329</v>
          </cell>
          <cell r="P19">
            <v>0.36778518181638425</v>
          </cell>
          <cell r="Q19">
            <v>0.25827960140679956</v>
          </cell>
          <cell r="R19">
            <v>0.31181577953944883</v>
          </cell>
          <cell r="S19">
            <v>0.21718146718146719</v>
          </cell>
          <cell r="T19">
            <v>0.2690724912947135</v>
          </cell>
          <cell r="U19">
            <v>0.25328330206378991</v>
          </cell>
          <cell r="V19">
            <v>0.41955755136166573</v>
          </cell>
        </row>
        <row r="22">
          <cell r="A22">
            <v>2023</v>
          </cell>
          <cell r="B22">
            <v>2.0348252515552718</v>
          </cell>
          <cell r="C22">
            <v>1.1730067682490528</v>
          </cell>
          <cell r="D22">
            <v>2.2388553593645786</v>
          </cell>
          <cell r="E22">
            <v>0.78055123446473473</v>
          </cell>
          <cell r="F22">
            <v>0.56661102861149615</v>
          </cell>
          <cell r="G22">
            <v>12.592960535060902</v>
          </cell>
          <cell r="H22">
            <v>4.0548823090407318</v>
          </cell>
          <cell r="I22">
            <v>1.5236544157140304</v>
          </cell>
          <cell r="J22">
            <v>3.2247047069280166</v>
          </cell>
          <cell r="K22">
            <v>2.7092657198518277</v>
          </cell>
          <cell r="L22">
            <v>2.713692094140121</v>
          </cell>
          <cell r="M22">
            <v>3.5937100581163941</v>
          </cell>
          <cell r="N22">
            <v>2.4975612049410576</v>
          </cell>
          <cell r="O22">
            <v>8.4355341001127062</v>
          </cell>
          <cell r="P22">
            <v>2.9322790161226475</v>
          </cell>
          <cell r="Q22">
            <v>1.7442643701096425</v>
          </cell>
          <cell r="R22">
            <v>2.2903912154568244</v>
          </cell>
          <cell r="S22">
            <v>1.5243836046010251</v>
          </cell>
          <cell r="T22">
            <v>1.7215067842557066</v>
          </cell>
          <cell r="U22">
            <v>1.8382115155100798</v>
          </cell>
          <cell r="V22">
            <v>2.9702383076252783</v>
          </cell>
        </row>
        <row r="23">
          <cell r="A23">
            <v>2024</v>
          </cell>
          <cell r="B23">
            <v>2.4055240143074363</v>
          </cell>
          <cell r="C23">
            <v>0.92085497086721813</v>
          </cell>
          <cell r="D23">
            <v>1.8836491911316817</v>
          </cell>
          <cell r="E23">
            <v>1.0075354492188395</v>
          </cell>
          <cell r="F23">
            <v>1.2708328332370795</v>
          </cell>
          <cell r="G23">
            <v>13.214010990979183</v>
          </cell>
          <cell r="H23">
            <v>4.2819630522174705</v>
          </cell>
          <cell r="I23">
            <v>1.6108210354817849</v>
          </cell>
          <cell r="J23">
            <v>3.5640871399420253</v>
          </cell>
          <cell r="K23">
            <v>3.0303877450826087</v>
          </cell>
          <cell r="L23">
            <v>3.1123563287245997</v>
          </cell>
          <cell r="M23">
            <v>4.0142579278609505</v>
          </cell>
          <cell r="N23">
            <v>3.6322215829512237</v>
          </cell>
          <cell r="O23">
            <v>8.4685985942126329</v>
          </cell>
          <cell r="P23">
            <v>2.9815588245165308</v>
          </cell>
          <cell r="Q23">
            <v>1.864776241572929</v>
          </cell>
          <cell r="R23">
            <v>2.7195501357600529</v>
          </cell>
          <cell r="S23">
            <v>1.5599759139718883</v>
          </cell>
          <cell r="T23">
            <v>1.308446019052987</v>
          </cell>
          <cell r="U23">
            <v>2.5004384214664666</v>
          </cell>
          <cell r="V23">
            <v>3.2728270129533783</v>
          </cell>
        </row>
      </sheetData>
      <sheetData sheetId="92">
        <row r="31">
          <cell r="B31">
            <v>102.67581361872347</v>
          </cell>
          <cell r="C31">
            <v>106.68038704621601</v>
          </cell>
          <cell r="D31">
            <v>113.45070169614723</v>
          </cell>
          <cell r="E31">
            <v>105.52469205549903</v>
          </cell>
          <cell r="F31">
            <v>98.361993699167201</v>
          </cell>
          <cell r="G31">
            <v>145.04023134739688</v>
          </cell>
          <cell r="H31">
            <v>115.79734857290237</v>
          </cell>
          <cell r="I31">
            <v>106.47029799215998</v>
          </cell>
          <cell r="J31">
            <v>102.25105248464423</v>
          </cell>
          <cell r="K31">
            <v>100</v>
          </cell>
          <cell r="L31">
            <v>98.155030383895308</v>
          </cell>
          <cell r="M31">
            <v>102.64602628682982</v>
          </cell>
          <cell r="N31">
            <v>113.8387972770353</v>
          </cell>
          <cell r="O31">
            <v>126.69391295714347</v>
          </cell>
          <cell r="P31">
            <v>103.56951305139459</v>
          </cell>
          <cell r="Q31">
            <v>98.02462123158395</v>
          </cell>
          <cell r="R31">
            <v>100.13092212770991</v>
          </cell>
          <cell r="S31">
            <v>89.521638182095302</v>
          </cell>
          <cell r="T31">
            <v>90.143294972373795</v>
          </cell>
          <cell r="U31">
            <v>88.888366424062184</v>
          </cell>
          <cell r="V31">
            <v>102.82263116718195</v>
          </cell>
        </row>
        <row r="32">
          <cell r="B32">
            <v>103.96262416774502</v>
          </cell>
          <cell r="C32">
            <v>110.24035245557815</v>
          </cell>
          <cell r="D32">
            <v>115.81337439914256</v>
          </cell>
          <cell r="E32">
            <v>114.71918787770295</v>
          </cell>
          <cell r="F32">
            <v>96.538650533918485</v>
          </cell>
          <cell r="G32">
            <v>139.80963232202669</v>
          </cell>
          <cell r="H32">
            <v>116.48168023210847</v>
          </cell>
          <cell r="I32">
            <v>109.10420315313615</v>
          </cell>
          <cell r="J32">
            <v>101.93050340768777</v>
          </cell>
          <cell r="K32">
            <v>100</v>
          </cell>
          <cell r="L32">
            <v>102.3357753995306</v>
          </cell>
          <cell r="M32">
            <v>107.54133167255733</v>
          </cell>
          <cell r="N32">
            <v>127.79181972994418</v>
          </cell>
          <cell r="O32">
            <v>127.04902979613001</v>
          </cell>
          <cell r="P32">
            <v>105.60847987960828</v>
          </cell>
          <cell r="Q32">
            <v>100.66291493502331</v>
          </cell>
          <cell r="R32">
            <v>91.259332198886483</v>
          </cell>
          <cell r="S32">
            <v>90.306161663744248</v>
          </cell>
          <cell r="T32">
            <v>92.166381723374215</v>
          </cell>
          <cell r="U32">
            <v>95.08292133067296</v>
          </cell>
          <cell r="V32">
            <v>102.8842600278107</v>
          </cell>
        </row>
        <row r="33">
          <cell r="B33">
            <v>105.16301288907516</v>
          </cell>
          <cell r="C33">
            <v>110.99702867956154</v>
          </cell>
          <cell r="D33">
            <v>113.73251332949967</v>
          </cell>
          <cell r="E33">
            <v>111.82657534599205</v>
          </cell>
          <cell r="F33">
            <v>107.45543908766429</v>
          </cell>
          <cell r="G33">
            <v>148.23877863866676</v>
          </cell>
          <cell r="H33">
            <v>119.45896484047216</v>
          </cell>
          <cell r="I33">
            <v>110.27659861683262</v>
          </cell>
          <cell r="J33">
            <v>102.33874803610563</v>
          </cell>
          <cell r="K33">
            <v>100</v>
          </cell>
          <cell r="L33">
            <v>98.115101347066854</v>
          </cell>
          <cell r="M33">
            <v>101.55878136006376</v>
          </cell>
          <cell r="N33">
            <v>124.61043453633613</v>
          </cell>
          <cell r="O33">
            <v>137.83687817364296</v>
          </cell>
          <cell r="P33">
            <v>105.22264497263963</v>
          </cell>
          <cell r="Q33">
            <v>102.13178114785488</v>
          </cell>
          <cell r="R33">
            <v>94.978475471055901</v>
          </cell>
          <cell r="S33">
            <v>94.404588418033271</v>
          </cell>
          <cell r="T33">
            <v>95.31764086634243</v>
          </cell>
          <cell r="U33">
            <v>96.712416626489286</v>
          </cell>
          <cell r="V33">
            <v>103.38584567761015</v>
          </cell>
        </row>
        <row r="34">
          <cell r="B34">
            <v>102.84125183706784</v>
          </cell>
          <cell r="C34">
            <v>113.58149961221235</v>
          </cell>
          <cell r="D34">
            <v>110.37854299655572</v>
          </cell>
          <cell r="E34">
            <v>109.03243477272429</v>
          </cell>
          <cell r="F34">
            <v>96.329283313248425</v>
          </cell>
          <cell r="G34">
            <v>149.22587204038155</v>
          </cell>
          <cell r="H34">
            <v>116.70646111458238</v>
          </cell>
          <cell r="I34">
            <v>106.55960881704006</v>
          </cell>
          <cell r="J34">
            <v>102.38129867572594</v>
          </cell>
          <cell r="K34">
            <v>100</v>
          </cell>
          <cell r="L34">
            <v>95.409847001222147</v>
          </cell>
          <cell r="M34">
            <v>100.53088999420572</v>
          </cell>
          <cell r="N34">
            <v>121.65054512284475</v>
          </cell>
          <cell r="O34">
            <v>139.71831194553155</v>
          </cell>
          <cell r="P34">
            <v>108.96607533709401</v>
          </cell>
          <cell r="Q34">
            <v>99.05228623633846</v>
          </cell>
          <cell r="R34">
            <v>96.809568366060972</v>
          </cell>
          <cell r="S34">
            <v>94.064745875604274</v>
          </cell>
          <cell r="T34">
            <v>97.066581151230722</v>
          </cell>
          <cell r="U34">
            <v>98.777251632605527</v>
          </cell>
          <cell r="V34">
            <v>102.94213616888533</v>
          </cell>
        </row>
        <row r="35">
          <cell r="B35">
            <v>106.08874161276125</v>
          </cell>
          <cell r="C35">
            <v>114.79037476656559</v>
          </cell>
          <cell r="D35">
            <v>111.61402041144926</v>
          </cell>
          <cell r="E35">
            <v>105.92011045634808</v>
          </cell>
          <cell r="F35">
            <v>100.6196718800112</v>
          </cell>
          <cell r="G35">
            <v>143.18557373046627</v>
          </cell>
          <cell r="H35">
            <v>116.4480802160508</v>
          </cell>
          <cell r="I35">
            <v>108.0584026209243</v>
          </cell>
          <cell r="J35">
            <v>102.10303131978873</v>
          </cell>
          <cell r="K35">
            <v>100</v>
          </cell>
          <cell r="L35">
            <v>94.106299402068061</v>
          </cell>
          <cell r="M35">
            <v>108.04264266810017</v>
          </cell>
          <cell r="N35">
            <v>121.67243544425286</v>
          </cell>
          <cell r="O35">
            <v>132.18777841910386</v>
          </cell>
          <cell r="P35">
            <v>109.99337257919916</v>
          </cell>
          <cell r="Q35">
            <v>98.798649634878259</v>
          </cell>
          <cell r="R35">
            <v>93.357012073076788</v>
          </cell>
          <cell r="S35">
            <v>92.75080812128833</v>
          </cell>
          <cell r="T35">
            <v>95.888654915976076</v>
          </cell>
          <cell r="U35">
            <v>100.59664486530697</v>
          </cell>
          <cell r="V35">
            <v>102.90311492923951</v>
          </cell>
        </row>
        <row r="42">
          <cell r="A42" t="str">
            <v>2019</v>
          </cell>
          <cell r="B42">
            <v>4.8983774381935259</v>
          </cell>
          <cell r="C42">
            <v>5.1363618787032754</v>
          </cell>
          <cell r="D42">
            <v>5.2205540619522157</v>
          </cell>
          <cell r="E42">
            <v>5.1879078458367989</v>
          </cell>
          <cell r="F42">
            <v>4.8699576384051309</v>
          </cell>
          <cell r="G42">
            <v>5.371340627421735</v>
          </cell>
          <cell r="H42">
            <v>5.1662393295065439</v>
          </cell>
          <cell r="I42">
            <v>5.0819256229816583</v>
          </cell>
          <cell r="J42">
            <v>3.8426969184126762</v>
          </cell>
          <cell r="K42">
            <v>3.7610255163353146</v>
          </cell>
          <cell r="L42">
            <v>3.4757391524305974</v>
          </cell>
          <cell r="M42">
            <v>3.469962431640389</v>
          </cell>
          <cell r="N42">
            <v>3.9290639934966989</v>
          </cell>
          <cell r="O42">
            <v>3.0227773406012326</v>
          </cell>
          <cell r="P42">
            <v>3.6121965291066322</v>
          </cell>
          <cell r="Q42">
            <v>4.1841507913801355</v>
          </cell>
          <cell r="R42">
            <v>4.1379697793104002</v>
          </cell>
          <cell r="S42">
            <v>3.9718584675733055</v>
          </cell>
          <cell r="T42">
            <v>3.5900878673302135</v>
          </cell>
          <cell r="U42">
            <v>4.1964079648358767</v>
          </cell>
          <cell r="V42">
            <v>3.9787961936473089</v>
          </cell>
        </row>
        <row r="43">
          <cell r="A43" t="str">
            <v>2020</v>
          </cell>
          <cell r="B43">
            <v>5.2856021535523832</v>
          </cell>
          <cell r="C43">
            <v>5.6601256894599121</v>
          </cell>
          <cell r="D43">
            <v>5.705067447571083</v>
          </cell>
          <cell r="E43">
            <v>5.7236382789133007</v>
          </cell>
          <cell r="F43">
            <v>5.2398665238916458</v>
          </cell>
          <cell r="G43">
            <v>5.3818901386110332</v>
          </cell>
          <cell r="H43">
            <v>5.4939486870092864</v>
          </cell>
          <cell r="I43">
            <v>5.5407008526541182</v>
          </cell>
          <cell r="J43">
            <v>4.1929710436832917</v>
          </cell>
          <cell r="K43">
            <v>4.1279933715795298</v>
          </cell>
          <cell r="L43">
            <v>3.8764520990779818</v>
          </cell>
          <cell r="M43">
            <v>3.8339904258116593</v>
          </cell>
          <cell r="N43">
            <v>4.7019524742207564</v>
          </cell>
          <cell r="O43">
            <v>3.4336299296821831</v>
          </cell>
          <cell r="P43">
            <v>3.9242464615984929</v>
          </cell>
          <cell r="Q43">
            <v>4.5570381208414261</v>
          </cell>
          <cell r="R43">
            <v>4.4805587233321615</v>
          </cell>
          <cell r="S43">
            <v>4.2217590905103064</v>
          </cell>
          <cell r="T43">
            <v>3.9489222035155755</v>
          </cell>
          <cell r="U43">
            <v>4.6495583610435443</v>
          </cell>
          <cell r="V43">
            <v>4.3418735999907225</v>
          </cell>
        </row>
        <row r="44">
          <cell r="A44" t="str">
            <v>2021</v>
          </cell>
          <cell r="B44">
            <v>5.2138276625450262</v>
          </cell>
          <cell r="C44">
            <v>5.5382717863178392</v>
          </cell>
          <cell r="D44">
            <v>5.4868038083437574</v>
          </cell>
          <cell r="E44">
            <v>5.6920888088069521</v>
          </cell>
          <cell r="F44">
            <v>5.2859099642904175</v>
          </cell>
          <cell r="G44">
            <v>5.4804884593367875</v>
          </cell>
          <cell r="H44">
            <v>5.4515439389885065</v>
          </cell>
          <cell r="I44">
            <v>5.439223417699325</v>
          </cell>
          <cell r="J44">
            <v>4.0801064615509492</v>
          </cell>
          <cell r="K44">
            <v>4.0028510395423993</v>
          </cell>
          <cell r="L44">
            <v>3.5412158214728944</v>
          </cell>
          <cell r="M44">
            <v>3.6872933722673222</v>
          </cell>
          <cell r="N44">
            <v>4.2959493116940095</v>
          </cell>
          <cell r="O44">
            <v>3.3103829452855553</v>
          </cell>
          <cell r="P44">
            <v>3.7605928472829029</v>
          </cell>
          <cell r="Q44">
            <v>4.5261236370480722</v>
          </cell>
          <cell r="R44">
            <v>4.5403999935259485</v>
          </cell>
          <cell r="S44">
            <v>3.9823742971669995</v>
          </cell>
          <cell r="T44">
            <v>4.0028851857625458</v>
          </cell>
          <cell r="U44">
            <v>4.5724762042982698</v>
          </cell>
          <cell r="V44">
            <v>4.2287828038384756</v>
          </cell>
        </row>
        <row r="45">
          <cell r="A45" t="str">
            <v>2022</v>
          </cell>
          <cell r="B45">
            <v>5.0068430736981746</v>
          </cell>
          <cell r="C45">
            <v>5.3707983811702213</v>
          </cell>
          <cell r="D45">
            <v>5.3598525560471479</v>
          </cell>
          <cell r="E45">
            <v>5.1936348414986782</v>
          </cell>
          <cell r="F45">
            <v>5.0468107291768716</v>
          </cell>
          <cell r="G45">
            <v>5.4062498706043165</v>
          </cell>
          <cell r="H45">
            <v>5.2680696590039506</v>
          </cell>
          <cell r="I45">
            <v>5.2098837334344159</v>
          </cell>
          <cell r="J45">
            <v>4.0240885397555806</v>
          </cell>
          <cell r="K45">
            <v>3.9475311880383535</v>
          </cell>
          <cell r="L45">
            <v>3.4906282347845456</v>
          </cell>
          <cell r="M45">
            <v>3.6305805638547026</v>
          </cell>
          <cell r="N45">
            <v>4.3028917384773893</v>
          </cell>
          <cell r="O45">
            <v>3.1551786518533573</v>
          </cell>
          <cell r="P45">
            <v>3.8811064811144997</v>
          </cell>
          <cell r="Q45">
            <v>4.3396226143310193</v>
          </cell>
          <cell r="R45">
            <v>4.4500628709493126</v>
          </cell>
          <cell r="S45">
            <v>4.0444050733793677</v>
          </cell>
          <cell r="T45">
            <v>4.1140703962396747</v>
          </cell>
          <cell r="U45">
            <v>4.5355071890299703</v>
          </cell>
          <cell r="V45">
            <v>4.155502337468544</v>
          </cell>
        </row>
        <row r="46">
          <cell r="A46" t="str">
            <v>2023</v>
          </cell>
          <cell r="B46">
            <v>5.0722133112451528</v>
          </cell>
          <cell r="C46">
            <v>5.3853908800249428</v>
          </cell>
          <cell r="D46">
            <v>5.3262961078519275</v>
          </cell>
          <cell r="E46">
            <v>5.2236119624927122</v>
          </cell>
          <cell r="F46">
            <v>4.9525076324951769</v>
          </cell>
          <cell r="G46">
            <v>5.124199566487472</v>
          </cell>
          <cell r="H46">
            <v>5.1796546429179546</v>
          </cell>
          <cell r="I46">
            <v>5.2030667212316448</v>
          </cell>
          <cell r="J46">
            <v>3.9957231239960942</v>
          </cell>
          <cell r="K46">
            <v>3.9322492230725139</v>
          </cell>
          <cell r="L46">
            <v>3.4164507248329685</v>
          </cell>
          <cell r="M46">
            <v>3.6278181819396842</v>
          </cell>
          <cell r="N46">
            <v>4.3969437385569243</v>
          </cell>
          <cell r="O46">
            <v>3.2025523427031208</v>
          </cell>
          <cell r="P46">
            <v>3.8788455093657235</v>
          </cell>
          <cell r="Q46">
            <v>4.2279210851290623</v>
          </cell>
          <cell r="R46">
            <v>4.4434802533571984</v>
          </cell>
          <cell r="S46">
            <v>4.1099493618332374</v>
          </cell>
          <cell r="T46">
            <v>4.1613181836159283</v>
          </cell>
          <cell r="U46">
            <v>4.6496980676990551</v>
          </cell>
          <cell r="V46">
            <v>4.1309548100010742</v>
          </cell>
        </row>
      </sheetData>
      <sheetData sheetId="93">
        <row r="64">
          <cell r="A64">
            <v>2023</v>
          </cell>
          <cell r="B64">
            <v>100</v>
          </cell>
          <cell r="C64">
            <v>100</v>
          </cell>
          <cell r="D64">
            <v>100</v>
          </cell>
          <cell r="E64">
            <v>100</v>
          </cell>
          <cell r="F64">
            <v>100</v>
          </cell>
          <cell r="G64">
            <v>100</v>
          </cell>
          <cell r="H64">
            <v>100</v>
          </cell>
          <cell r="I64">
            <v>100</v>
          </cell>
          <cell r="J64">
            <v>100</v>
          </cell>
          <cell r="K64">
            <v>100</v>
          </cell>
          <cell r="L64">
            <v>100</v>
          </cell>
          <cell r="M64">
            <v>100</v>
          </cell>
          <cell r="N64">
            <v>100</v>
          </cell>
          <cell r="O64">
            <v>100</v>
          </cell>
          <cell r="P64">
            <v>100</v>
          </cell>
          <cell r="Q64">
            <v>100</v>
          </cell>
          <cell r="R64">
            <v>100</v>
          </cell>
          <cell r="S64">
            <v>100</v>
          </cell>
          <cell r="T64">
            <v>100</v>
          </cell>
          <cell r="U64">
            <v>100</v>
          </cell>
          <cell r="V64">
            <v>100</v>
          </cell>
        </row>
        <row r="66">
          <cell r="A66">
            <v>2025</v>
          </cell>
          <cell r="B66">
            <v>100.40836963285626</v>
          </cell>
          <cell r="C66">
            <v>99.716382021086375</v>
          </cell>
          <cell r="D66">
            <v>99.455289362121661</v>
          </cell>
          <cell r="E66">
            <v>98.768632534024633</v>
          </cell>
          <cell r="F66">
            <v>98.952308713378216</v>
          </cell>
          <cell r="G66">
            <v>101.18903561845636</v>
          </cell>
          <cell r="H66">
            <v>99.879298830362785</v>
          </cell>
          <cell r="I66">
            <v>99.481625252597865</v>
          </cell>
          <cell r="J66">
            <v>100.4931283008958</v>
          </cell>
          <cell r="K66">
            <v>100.45432074134817</v>
          </cell>
          <cell r="L66">
            <v>100.60830795038184</v>
          </cell>
          <cell r="M66">
            <v>100.7953911912284</v>
          </cell>
          <cell r="N66">
            <v>100.2611344842594</v>
          </cell>
          <cell r="O66">
            <v>100.72022454059208</v>
          </cell>
          <cell r="P66">
            <v>100.44677726747275</v>
          </cell>
          <cell r="Q66">
            <v>100.45259385206298</v>
          </cell>
          <cell r="R66">
            <v>100.1308929439314</v>
          </cell>
          <cell r="S66">
            <v>100.44560504060753</v>
          </cell>
          <cell r="T66">
            <v>99.514022476460468</v>
          </cell>
          <cell r="U66">
            <v>100.51577669902912</v>
          </cell>
          <cell r="V66">
            <v>100.34323994839565</v>
          </cell>
        </row>
        <row r="71">
          <cell r="A71">
            <v>2030</v>
          </cell>
          <cell r="B71">
            <v>100.7156191661481</v>
          </cell>
          <cell r="C71">
            <v>98.54491645600838</v>
          </cell>
          <cell r="D71">
            <v>97.867987774820079</v>
          </cell>
          <cell r="E71">
            <v>95.546708638089072</v>
          </cell>
          <cell r="F71">
            <v>96.12686071868778</v>
          </cell>
          <cell r="G71">
            <v>103.64339453885411</v>
          </cell>
          <cell r="H71">
            <v>99.19675516043452</v>
          </cell>
          <cell r="I71">
            <v>97.846628167956609</v>
          </cell>
          <cell r="J71">
            <v>101.33751846278474</v>
          </cell>
          <cell r="K71">
            <v>101.20893032917351</v>
          </cell>
          <cell r="L71">
            <v>101.69337394605571</v>
          </cell>
          <cell r="M71">
            <v>102.29251068574614</v>
          </cell>
          <cell r="N71">
            <v>100.68185115334398</v>
          </cell>
          <cell r="O71">
            <v>102.2242228459461</v>
          </cell>
          <cell r="P71">
            <v>101.17005655012967</v>
          </cell>
          <cell r="Q71">
            <v>101.13270785678463</v>
          </cell>
          <cell r="R71">
            <v>100.22809614280033</v>
          </cell>
          <cell r="S71">
            <v>101.14036558779136</v>
          </cell>
          <cell r="T71">
            <v>98.13708615976509</v>
          </cell>
          <cell r="U71">
            <v>101.32146709816612</v>
          </cell>
          <cell r="V71">
            <v>100.82022511806269</v>
          </cell>
        </row>
        <row r="76">
          <cell r="A76">
            <v>2035</v>
          </cell>
          <cell r="B76">
            <v>100.2372433105165</v>
          </cell>
          <cell r="C76">
            <v>96.867871015475671</v>
          </cell>
          <cell r="D76">
            <v>96.130336192447999</v>
          </cell>
          <cell r="E76">
            <v>92.297009536154064</v>
          </cell>
          <cell r="F76">
            <v>93.178154925571249</v>
          </cell>
          <cell r="G76">
            <v>105.42168674698796</v>
          </cell>
          <cell r="H76">
            <v>98.125762041013886</v>
          </cell>
          <cell r="I76">
            <v>95.910510467335996</v>
          </cell>
          <cell r="J76">
            <v>101.59248899875087</v>
          </cell>
          <cell r="K76">
            <v>101.37895220170256</v>
          </cell>
          <cell r="L76">
            <v>102.15953736811902</v>
          </cell>
          <cell r="M76">
            <v>103.04701728303289</v>
          </cell>
          <cell r="N76">
            <v>100.79791092412593</v>
          </cell>
          <cell r="O76">
            <v>103.30985542551501</v>
          </cell>
          <cell r="P76">
            <v>101.32002374480582</v>
          </cell>
          <cell r="Q76">
            <v>101.17919046861812</v>
          </cell>
          <cell r="R76">
            <v>99.905005964741747</v>
          </cell>
          <cell r="S76">
            <v>101.13078268369229</v>
          </cell>
          <cell r="T76">
            <v>96.405791232155508</v>
          </cell>
          <cell r="U76">
            <v>101.41922869471414</v>
          </cell>
          <cell r="V76">
            <v>100.75051190095752</v>
          </cell>
        </row>
        <row r="81">
          <cell r="A81">
            <v>2040</v>
          </cell>
          <cell r="B81">
            <v>99.350497822028629</v>
          </cell>
          <cell r="C81">
            <v>94.981194894876381</v>
          </cell>
          <cell r="D81">
            <v>94.594794439514942</v>
          </cell>
          <cell r="E81">
            <v>89.334320896213313</v>
          </cell>
          <cell r="F81">
            <v>90.452261306532648</v>
          </cell>
          <cell r="G81">
            <v>107.19997895512179</v>
          </cell>
          <cell r="H81">
            <v>97.086629128807147</v>
          </cell>
          <cell r="I81">
            <v>94.015926644781501</v>
          </cell>
          <cell r="J81">
            <v>101.6056891082423</v>
          </cell>
          <cell r="K81">
            <v>101.29372121987392</v>
          </cell>
          <cell r="L81">
            <v>102.36436675054077</v>
          </cell>
          <cell r="M81">
            <v>103.42612897230998</v>
          </cell>
          <cell r="N81">
            <v>101.13158276512404</v>
          </cell>
          <cell r="O81">
            <v>104.37430493036064</v>
          </cell>
          <cell r="P81">
            <v>101.29034273752617</v>
          </cell>
          <cell r="Q81">
            <v>101.01038519406491</v>
          </cell>
          <cell r="R81">
            <v>99.379777316308022</v>
          </cell>
          <cell r="S81">
            <v>100.7211135334563</v>
          </cell>
          <cell r="T81">
            <v>94.553001923661029</v>
          </cell>
          <cell r="U81">
            <v>101.13268608414239</v>
          </cell>
          <cell r="V81">
            <v>100.48100936216548</v>
          </cell>
        </row>
        <row r="86">
          <cell r="A86">
            <v>2045</v>
          </cell>
          <cell r="B86">
            <v>98.004822650902312</v>
          </cell>
          <cell r="C86">
            <v>92.773907145939944</v>
          </cell>
          <cell r="D86">
            <v>93.147983831213637</v>
          </cell>
          <cell r="E86">
            <v>86.538283492269244</v>
          </cell>
          <cell r="F86">
            <v>87.882810277804111</v>
          </cell>
          <cell r="G86">
            <v>109.05982006629135</v>
          </cell>
          <cell r="H86">
            <v>96.026664542652853</v>
          </cell>
          <cell r="I86">
            <v>92.069425474644376</v>
          </cell>
          <cell r="J86">
            <v>101.40782641439172</v>
          </cell>
          <cell r="K86">
            <v>100.98110982180708</v>
          </cell>
          <cell r="L86">
            <v>102.29991612589944</v>
          </cell>
          <cell r="M86">
            <v>103.49451774763057</v>
          </cell>
          <cell r="N86">
            <v>101.63934426229508</v>
          </cell>
          <cell r="O86">
            <v>105.43345866652545</v>
          </cell>
          <cell r="P86">
            <v>101.11381885212609</v>
          </cell>
          <cell r="Q86">
            <v>100.65075656566891</v>
          </cell>
          <cell r="R86">
            <v>98.664008306455159</v>
          </cell>
          <cell r="S86">
            <v>99.997604273975213</v>
          </cell>
          <cell r="T86">
            <v>92.588842766022069</v>
          </cell>
          <cell r="U86">
            <v>100.50566343042071</v>
          </cell>
          <cell r="V86">
            <v>100.02402679638769</v>
          </cell>
        </row>
        <row r="91">
          <cell r="A91">
            <v>2050</v>
          </cell>
          <cell r="B91">
            <v>96.21188550093342</v>
          </cell>
          <cell r="C91">
            <v>90.289167026327149</v>
          </cell>
          <cell r="D91">
            <v>91.70117322291236</v>
          </cell>
          <cell r="E91">
            <v>83.895009721322097</v>
          </cell>
          <cell r="F91">
            <v>85.493505262159857</v>
          </cell>
          <cell r="G91">
            <v>110.90387751880886</v>
          </cell>
          <cell r="H91">
            <v>94.908493808703966</v>
          </cell>
          <cell r="I91">
            <v>90.051837474740211</v>
          </cell>
          <cell r="J91">
            <v>101.05406348002131</v>
          </cell>
          <cell r="K91">
            <v>100.50478452404879</v>
          </cell>
          <cell r="L91">
            <v>102.03328477464353</v>
          </cell>
          <cell r="M91">
            <v>103.33915629065228</v>
          </cell>
          <cell r="N91">
            <v>102.29218047294357</v>
          </cell>
          <cell r="O91">
            <v>106.349626648308</v>
          </cell>
          <cell r="P91">
            <v>100.81232230449588</v>
          </cell>
          <cell r="Q91">
            <v>100.17125172780761</v>
          </cell>
          <cell r="R91">
            <v>97.821212388989537</v>
          </cell>
          <cell r="S91">
            <v>99.142330083131696</v>
          </cell>
          <cell r="T91">
            <v>90.675306267085148</v>
          </cell>
          <cell r="U91">
            <v>99.504449838187696</v>
          </cell>
          <cell r="V91">
            <v>99.423711962504001</v>
          </cell>
        </row>
        <row r="94">
          <cell r="A94">
            <v>2023</v>
          </cell>
          <cell r="B94">
            <v>100</v>
          </cell>
          <cell r="C94">
            <v>100</v>
          </cell>
          <cell r="D94">
            <v>100</v>
          </cell>
          <cell r="E94">
            <v>100</v>
          </cell>
          <cell r="F94">
            <v>100</v>
          </cell>
          <cell r="G94">
            <v>100</v>
          </cell>
          <cell r="H94">
            <v>100</v>
          </cell>
          <cell r="I94">
            <v>100</v>
          </cell>
          <cell r="J94">
            <v>100</v>
          </cell>
          <cell r="K94">
            <v>100</v>
          </cell>
          <cell r="L94">
            <v>100</v>
          </cell>
          <cell r="M94">
            <v>100</v>
          </cell>
          <cell r="N94">
            <v>100</v>
          </cell>
          <cell r="O94">
            <v>100</v>
          </cell>
          <cell r="P94">
            <v>100</v>
          </cell>
          <cell r="Q94">
            <v>100</v>
          </cell>
          <cell r="R94">
            <v>100</v>
          </cell>
          <cell r="S94">
            <v>100</v>
          </cell>
          <cell r="T94">
            <v>100</v>
          </cell>
          <cell r="U94">
            <v>100</v>
          </cell>
          <cell r="V94">
            <v>100</v>
          </cell>
        </row>
        <row r="96">
          <cell r="A96">
            <v>2025</v>
          </cell>
          <cell r="B96">
            <v>98.61709520500348</v>
          </cell>
          <cell r="C96">
            <v>97.629334219563503</v>
          </cell>
          <cell r="D96">
            <v>98.497249429759819</v>
          </cell>
          <cell r="E96">
            <v>97.034291010194636</v>
          </cell>
          <cell r="F96">
            <v>97.271791352093359</v>
          </cell>
          <cell r="G96">
            <v>100.40909282611443</v>
          </cell>
          <cell r="H96">
            <v>98.578678020040428</v>
          </cell>
          <cell r="I96">
            <v>97.952410499126984</v>
          </cell>
          <cell r="J96">
            <v>99.173573078346635</v>
          </cell>
          <cell r="K96">
            <v>99.100913471912577</v>
          </cell>
          <cell r="L96">
            <v>99.238273419751465</v>
          </cell>
          <cell r="M96">
            <v>99.359515416314963</v>
          </cell>
          <cell r="N96">
            <v>99.635214007782153</v>
          </cell>
          <cell r="O96">
            <v>100.00000000000004</v>
          </cell>
          <cell r="P96">
            <v>99.258129011891029</v>
          </cell>
          <cell r="Q96">
            <v>99.143230043785792</v>
          </cell>
          <cell r="R96">
            <v>98.758264947244996</v>
          </cell>
          <cell r="S96">
            <v>98.709253093270831</v>
          </cell>
          <cell r="T96">
            <v>97.553678282294925</v>
          </cell>
          <cell r="U96">
            <v>99.329797773763033</v>
          </cell>
          <cell r="V96">
            <v>99.003020965378838</v>
          </cell>
        </row>
        <row r="101">
          <cell r="A101">
            <v>2030</v>
          </cell>
          <cell r="B101">
            <v>94.447533009034075</v>
          </cell>
          <cell r="C101">
            <v>91.791292788301718</v>
          </cell>
          <cell r="D101">
            <v>94.744845476094639</v>
          </cell>
          <cell r="E101">
            <v>89.889628443845311</v>
          </cell>
          <cell r="F101">
            <v>90.854495538778295</v>
          </cell>
          <cell r="G101">
            <v>100.43439753700814</v>
          </cell>
          <cell r="H101">
            <v>94.755515417365487</v>
          </cell>
          <cell r="I101">
            <v>92.812513527943324</v>
          </cell>
          <cell r="J101">
            <v>95.92900411807976</v>
          </cell>
          <cell r="K101">
            <v>95.664046707855192</v>
          </cell>
          <cell r="L101">
            <v>96.134942907627646</v>
          </cell>
          <cell r="M101">
            <v>96.494712278437007</v>
          </cell>
          <cell r="N101">
            <v>97.251945525291788</v>
          </cell>
          <cell r="O101">
            <v>98.793757908055682</v>
          </cell>
          <cell r="P101">
            <v>96.143323161107048</v>
          </cell>
          <cell r="Q101">
            <v>95.545638262041095</v>
          </cell>
          <cell r="R101">
            <v>94.674794841735064</v>
          </cell>
          <cell r="S101">
            <v>94.561598224195336</v>
          </cell>
          <cell r="T101">
            <v>91.323477648715212</v>
          </cell>
          <cell r="U101">
            <v>95.786467742875473</v>
          </cell>
          <cell r="V101">
            <v>95.493743437612764</v>
          </cell>
        </row>
        <row r="106">
          <cell r="A106">
            <v>2035</v>
          </cell>
          <cell r="B106">
            <v>92.758860319666454</v>
          </cell>
          <cell r="C106">
            <v>88.955356153760945</v>
          </cell>
          <cell r="D106">
            <v>92.924549398452513</v>
          </cell>
          <cell r="E106">
            <v>85.424214339877011</v>
          </cell>
          <cell r="F106">
            <v>87.088194921070695</v>
          </cell>
          <cell r="G106">
            <v>101.13871199021551</v>
          </cell>
          <cell r="H106">
            <v>92.919193222379903</v>
          </cell>
          <cell r="I106">
            <v>90.106924863999069</v>
          </cell>
          <cell r="J106">
            <v>93.166283280783716</v>
          </cell>
          <cell r="K106">
            <v>92.697433200971275</v>
          </cell>
          <cell r="L106">
            <v>93.445884746165362</v>
          </cell>
          <cell r="M106">
            <v>93.951392681594754</v>
          </cell>
          <cell r="N106">
            <v>95.306420233463015</v>
          </cell>
          <cell r="O106">
            <v>97.326022775200371</v>
          </cell>
          <cell r="P106">
            <v>93.359991581605826</v>
          </cell>
          <cell r="Q106">
            <v>92.272229706972013</v>
          </cell>
          <cell r="R106">
            <v>91.25252051582649</v>
          </cell>
          <cell r="S106">
            <v>91.556706540058357</v>
          </cell>
          <cell r="T106">
            <v>87.222808870116125</v>
          </cell>
          <cell r="U106">
            <v>92.167375721195867</v>
          </cell>
          <cell r="V106">
            <v>92.739001892385929</v>
          </cell>
        </row>
        <row r="111">
          <cell r="A111">
            <v>2040</v>
          </cell>
          <cell r="B111">
            <v>93.870743571924933</v>
          </cell>
          <cell r="C111">
            <v>88.911044643846225</v>
          </cell>
          <cell r="D111">
            <v>93.058723556509676</v>
          </cell>
          <cell r="E111">
            <v>84.345774707220485</v>
          </cell>
          <cell r="F111">
            <v>85.809883321894333</v>
          </cell>
          <cell r="G111">
            <v>103.68183543503011</v>
          </cell>
          <cell r="H111">
            <v>93.469659828839283</v>
          </cell>
          <cell r="I111">
            <v>89.975613627508977</v>
          </cell>
          <cell r="J111">
            <v>93.704350922234369</v>
          </cell>
          <cell r="K111">
            <v>93.117585636441675</v>
          </cell>
          <cell r="L111">
            <v>93.87649041531175</v>
          </cell>
          <cell r="M111">
            <v>94.532297304006747</v>
          </cell>
          <cell r="N111">
            <v>96.522373540856037</v>
          </cell>
          <cell r="O111">
            <v>98.076760860396519</v>
          </cell>
          <cell r="P111">
            <v>93.612543407345072</v>
          </cell>
          <cell r="Q111">
            <v>92.811131694173113</v>
          </cell>
          <cell r="R111">
            <v>91.459788980070329</v>
          </cell>
          <cell r="S111">
            <v>92.296625149011376</v>
          </cell>
          <cell r="T111">
            <v>87.064413938753944</v>
          </cell>
          <cell r="U111">
            <v>92.476251529809417</v>
          </cell>
          <cell r="V111">
            <v>93.183581587226115</v>
          </cell>
        </row>
        <row r="116">
          <cell r="A116">
            <v>2045</v>
          </cell>
          <cell r="B116">
            <v>92.223766504517002</v>
          </cell>
          <cell r="C116">
            <v>86.385288578708298</v>
          </cell>
          <cell r="D116">
            <v>90.876157252113245</v>
          </cell>
          <cell r="E116">
            <v>81.868733675962616</v>
          </cell>
          <cell r="F116">
            <v>83.17604667124229</v>
          </cell>
          <cell r="G116">
            <v>105.05672472692001</v>
          </cell>
          <cell r="H116">
            <v>92.149400077409354</v>
          </cell>
          <cell r="I116">
            <v>87.733221742831986</v>
          </cell>
          <cell r="J116">
            <v>94.041199537125991</v>
          </cell>
          <cell r="K116">
            <v>93.393388179678439</v>
          </cell>
          <cell r="L116">
            <v>94.272944600353426</v>
          </cell>
          <cell r="M116">
            <v>95.011419492577318</v>
          </cell>
          <cell r="N116">
            <v>97.42217898832682</v>
          </cell>
          <cell r="O116">
            <v>98.29607760438634</v>
          </cell>
          <cell r="P116">
            <v>93.58097442912765</v>
          </cell>
          <cell r="Q116">
            <v>93.392135399124228</v>
          </cell>
          <cell r="R116">
            <v>91.549824150058598</v>
          </cell>
          <cell r="S116">
            <v>92.666584453487886</v>
          </cell>
          <cell r="T116">
            <v>86.730024639211521</v>
          </cell>
          <cell r="U116">
            <v>92.272276939215544</v>
          </cell>
          <cell r="V116">
            <v>93.160203869818375</v>
          </cell>
        </row>
        <row r="121">
          <cell r="A121">
            <v>2050</v>
          </cell>
          <cell r="B121">
            <v>88.776928422515638</v>
          </cell>
          <cell r="C121">
            <v>82.541265093608033</v>
          </cell>
          <cell r="D121">
            <v>87.629142627129994</v>
          </cell>
          <cell r="E121">
            <v>78.3469542505687</v>
          </cell>
          <cell r="F121">
            <v>79.649965682910121</v>
          </cell>
          <cell r="G121">
            <v>105.27603222133183</v>
          </cell>
          <cell r="H121">
            <v>89.62714488453102</v>
          </cell>
          <cell r="I121">
            <v>84.272954214224896</v>
          </cell>
          <cell r="J121">
            <v>93.676241162994415</v>
          </cell>
          <cell r="K121">
            <v>92.994069749272654</v>
          </cell>
          <cell r="L121">
            <v>93.848278319746996</v>
          </cell>
          <cell r="M121">
            <v>94.701107194280326</v>
          </cell>
          <cell r="N121">
            <v>97.981517509727624</v>
          </cell>
          <cell r="O121">
            <v>98.152678194854502</v>
          </cell>
          <cell r="P121">
            <v>93.120593496790477</v>
          </cell>
          <cell r="Q121">
            <v>93.419501515661821</v>
          </cell>
          <cell r="R121">
            <v>91.012426729191048</v>
          </cell>
          <cell r="S121">
            <v>92.123977473589008</v>
          </cell>
          <cell r="T121">
            <v>85.638859556494154</v>
          </cell>
          <cell r="U121">
            <v>91.392272276939195</v>
          </cell>
          <cell r="V121">
            <v>92.362943093395998</v>
          </cell>
        </row>
        <row r="125">
          <cell r="A125">
            <v>2023</v>
          </cell>
          <cell r="B125">
            <v>18.131611698817675</v>
          </cell>
          <cell r="C125">
            <v>17.337690363154326</v>
          </cell>
          <cell r="D125">
            <v>18.140589569160998</v>
          </cell>
          <cell r="E125">
            <v>17.016942875659662</v>
          </cell>
          <cell r="F125">
            <v>17.355646155304822</v>
          </cell>
          <cell r="G125">
            <v>18.900931235860472</v>
          </cell>
          <cell r="H125">
            <v>17.986312364823881</v>
          </cell>
          <cell r="I125">
            <v>17.708607896229204</v>
          </cell>
          <cell r="J125">
            <v>19.141548247789679</v>
          </cell>
          <cell r="K125">
            <v>19.154966355033253</v>
          </cell>
          <cell r="L125">
            <v>19.457025559528539</v>
          </cell>
          <cell r="M125">
            <v>18.994238989035495</v>
          </cell>
          <cell r="N125">
            <v>19.512548962715801</v>
          </cell>
          <cell r="O125">
            <v>19.175978393263783</v>
          </cell>
          <cell r="P125">
            <v>19.283281782110166</v>
          </cell>
          <cell r="Q125">
            <v>19.215667086641137</v>
          </cell>
          <cell r="R125">
            <v>19.281027702911679</v>
          </cell>
          <cell r="S125">
            <v>18.851968088929347</v>
          </cell>
          <cell r="T125">
            <v>17.282575680874761</v>
          </cell>
          <cell r="U125">
            <v>18.470199568500544</v>
          </cell>
          <cell r="V125">
            <v>18.929209719608473</v>
          </cell>
        </row>
        <row r="127">
          <cell r="A127">
            <v>2025</v>
          </cell>
          <cell r="B127">
            <v>18.220552349227255</v>
          </cell>
          <cell r="C127">
            <v>17.36227045075125</v>
          </cell>
          <cell r="D127">
            <v>18.230031473817256</v>
          </cell>
          <cell r="E127">
            <v>17.168166479190099</v>
          </cell>
          <cell r="F127">
            <v>17.41963301873233</v>
          </cell>
          <cell r="G127">
            <v>19.206572037643635</v>
          </cell>
          <cell r="H127">
            <v>18.130122196594197</v>
          </cell>
          <cell r="I127">
            <v>17.797671617824165</v>
          </cell>
          <cell r="J127">
            <v>19.316547757314311</v>
          </cell>
          <cell r="K127">
            <v>19.322725453945392</v>
          </cell>
          <cell r="L127">
            <v>19.593871211190478</v>
          </cell>
          <cell r="M127">
            <v>19.226372653858917</v>
          </cell>
          <cell r="N127">
            <v>19.649833598610911</v>
          </cell>
          <cell r="O127">
            <v>19.354329880645672</v>
          </cell>
          <cell r="P127">
            <v>19.404354587869364</v>
          </cell>
          <cell r="Q127">
            <v>19.351931905359166</v>
          </cell>
          <cell r="R127">
            <v>19.447769179430889</v>
          </cell>
          <cell r="S127">
            <v>19.083168364061343</v>
          </cell>
          <cell r="T127">
            <v>17.489062976905075</v>
          </cell>
          <cell r="U127">
            <v>18.553174363618073</v>
          </cell>
          <cell r="V127">
            <v>19.093407565552791</v>
          </cell>
        </row>
        <row r="132">
          <cell r="A132">
            <v>2030</v>
          </cell>
          <cell r="B132">
            <v>18.091597157862218</v>
          </cell>
          <cell r="C132">
            <v>16.986798473377966</v>
          </cell>
          <cell r="D132">
            <v>18.004382098874256</v>
          </cell>
          <cell r="E132">
            <v>17.122093023255815</v>
          </cell>
          <cell r="F132">
            <v>17.246140947871972</v>
          </cell>
          <cell r="G132">
            <v>19.645168659103017</v>
          </cell>
          <cell r="H132">
            <v>18.109720695235389</v>
          </cell>
          <cell r="I132">
            <v>17.615895120935814</v>
          </cell>
          <cell r="J132">
            <v>19.662917496781233</v>
          </cell>
          <cell r="K132">
            <v>19.663931075866987</v>
          </cell>
          <cell r="L132">
            <v>19.864910620490871</v>
          </cell>
          <cell r="M132">
            <v>19.694206047569565</v>
          </cell>
          <cell r="N132">
            <v>20.028818443804035</v>
          </cell>
          <cell r="O132">
            <v>19.717142413096411</v>
          </cell>
          <cell r="P132">
            <v>19.594521563238267</v>
          </cell>
          <cell r="Q132">
            <v>19.66810600287867</v>
          </cell>
          <cell r="R132">
            <v>19.806366647013117</v>
          </cell>
          <cell r="S132">
            <v>19.470829286780209</v>
          </cell>
          <cell r="T132">
            <v>17.982048901268954</v>
          </cell>
          <cell r="U132">
            <v>18.728373702422147</v>
          </cell>
          <cell r="V132">
            <v>19.368528562372333</v>
          </cell>
        </row>
        <row r="137">
          <cell r="A137">
            <v>2035</v>
          </cell>
          <cell r="B137">
            <v>17.584293640631664</v>
          </cell>
          <cell r="C137">
            <v>16.421615428680543</v>
          </cell>
          <cell r="D137">
            <v>17.488846725808934</v>
          </cell>
          <cell r="E137">
            <v>16.766977630655031</v>
          </cell>
          <cell r="F137">
            <v>16.728567794454339</v>
          </cell>
          <cell r="G137">
            <v>19.742981908920772</v>
          </cell>
          <cell r="H137">
            <v>17.780386378111068</v>
          </cell>
          <cell r="I137">
            <v>17.125392449970438</v>
          </cell>
          <cell r="J137">
            <v>19.69891349541545</v>
          </cell>
          <cell r="K137">
            <v>19.696358003522032</v>
          </cell>
          <cell r="L137">
            <v>19.851180959459338</v>
          </cell>
          <cell r="M137">
            <v>19.767139889196674</v>
          </cell>
          <cell r="N137">
            <v>20.178468624064479</v>
          </cell>
          <cell r="O137">
            <v>19.817510764814436</v>
          </cell>
          <cell r="P137">
            <v>19.531599315438104</v>
          </cell>
          <cell r="Q137">
            <v>19.726772653085895</v>
          </cell>
          <cell r="R137">
            <v>19.860469230258943</v>
          </cell>
          <cell r="S137">
            <v>19.446615971383221</v>
          </cell>
          <cell r="T137">
            <v>18.126444024364627</v>
          </cell>
          <cell r="U137">
            <v>18.716968588997837</v>
          </cell>
          <cell r="V137">
            <v>19.335879449879055</v>
          </cell>
        </row>
        <row r="142">
          <cell r="A142">
            <v>2040</v>
          </cell>
          <cell r="B142">
            <v>16.962223527109021</v>
          </cell>
          <cell r="C142">
            <v>16.046738072054527</v>
          </cell>
          <cell r="D142">
            <v>17.150003908387404</v>
          </cell>
          <cell r="E142">
            <v>16.468027774898957</v>
          </cell>
          <cell r="F142">
            <v>16.430817610062896</v>
          </cell>
          <cell r="G142">
            <v>19.543078697455275</v>
          </cell>
          <cell r="H142">
            <v>17.458253922174961</v>
          </cell>
          <cell r="I142">
            <v>16.736472767125154</v>
          </cell>
          <cell r="J142">
            <v>19.265173053701417</v>
          </cell>
          <cell r="K142">
            <v>19.248771897302813</v>
          </cell>
          <cell r="L142">
            <v>19.337950544664192</v>
          </cell>
          <cell r="M142">
            <v>19.30872396394842</v>
          </cell>
          <cell r="N142">
            <v>19.853679529479276</v>
          </cell>
          <cell r="O142">
            <v>19.595108833527831</v>
          </cell>
          <cell r="P142">
            <v>19.120913016656385</v>
          </cell>
          <cell r="Q142">
            <v>19.338314542790361</v>
          </cell>
          <cell r="R142">
            <v>19.399136383592403</v>
          </cell>
          <cell r="S142">
            <v>18.907283192997483</v>
          </cell>
          <cell r="T142">
            <v>17.785630153121314</v>
          </cell>
          <cell r="U142">
            <v>18.32</v>
          </cell>
          <cell r="V142">
            <v>18.914570165167962</v>
          </cell>
        </row>
        <row r="147">
          <cell r="A147">
            <v>2045</v>
          </cell>
          <cell r="B147">
            <v>17.020516687170126</v>
          </cell>
          <cell r="C147">
            <v>16.415232272213732</v>
          </cell>
          <cell r="D147">
            <v>17.641299745977985</v>
          </cell>
          <cell r="E147">
            <v>16.919867337113509</v>
          </cell>
          <cell r="F147">
            <v>16.927392383212862</v>
          </cell>
          <cell r="G147">
            <v>19.441362342611797</v>
          </cell>
          <cell r="H147">
            <v>17.72944209075596</v>
          </cell>
          <cell r="I147">
            <v>17.113732974754924</v>
          </cell>
          <cell r="J147">
            <v>18.958021328459093</v>
          </cell>
          <cell r="K147">
            <v>18.928911260741032</v>
          </cell>
          <cell r="L147">
            <v>18.9065331837404</v>
          </cell>
          <cell r="M147">
            <v>18.881530748567076</v>
          </cell>
          <cell r="N147">
            <v>19.825863545532403</v>
          </cell>
          <cell r="O147">
            <v>19.413330654477871</v>
          </cell>
          <cell r="P147">
            <v>18.899377385017068</v>
          </cell>
          <cell r="Q147">
            <v>19.114519402549739</v>
          </cell>
          <cell r="R147">
            <v>19.091494304346611</v>
          </cell>
          <cell r="S147">
            <v>18.610445615716344</v>
          </cell>
          <cell r="T147">
            <v>17.605248769819575</v>
          </cell>
          <cell r="U147">
            <v>18.132421010263634</v>
          </cell>
          <cell r="V147">
            <v>18.706461892359776</v>
          </cell>
        </row>
        <row r="152">
          <cell r="A152">
            <v>2050</v>
          </cell>
          <cell r="B152">
            <v>17.297275446681219</v>
          </cell>
          <cell r="C152">
            <v>16.996722207047252</v>
          </cell>
          <cell r="D152">
            <v>18.277113291224296</v>
          </cell>
          <cell r="E152">
            <v>17.618495834023065</v>
          </cell>
          <cell r="F152">
            <v>17.594543639791507</v>
          </cell>
          <cell r="G152">
            <v>19.258046917621385</v>
          </cell>
          <cell r="H152">
            <v>18.110043059204795</v>
          </cell>
          <cell r="I152">
            <v>17.680763499609736</v>
          </cell>
          <cell r="J152">
            <v>18.818414441815147</v>
          </cell>
          <cell r="K152">
            <v>18.791361488094012</v>
          </cell>
          <cell r="L152">
            <v>18.711927177073242</v>
          </cell>
          <cell r="M152">
            <v>18.677571807764519</v>
          </cell>
          <cell r="N152">
            <v>19.770245355268756</v>
          </cell>
          <cell r="O152">
            <v>19.221193108256148</v>
          </cell>
          <cell r="P152">
            <v>18.825735271329844</v>
          </cell>
          <cell r="Q152">
            <v>19.0619237767276</v>
          </cell>
          <cell r="R152">
            <v>18.939244236925457</v>
          </cell>
          <cell r="S152">
            <v>18.565594567817705</v>
          </cell>
          <cell r="T152">
            <v>17.66413577489951</v>
          </cell>
          <cell r="U152">
            <v>18.057390656232002</v>
          </cell>
          <cell r="V152">
            <v>18.665723833094646</v>
          </cell>
        </row>
        <row r="155">
          <cell r="A155">
            <v>2023</v>
          </cell>
          <cell r="B155">
            <v>25.917859365276918</v>
          </cell>
          <cell r="C155">
            <v>27.017695295640902</v>
          </cell>
          <cell r="D155">
            <v>26.74997535245982</v>
          </cell>
          <cell r="E155">
            <v>28.043699657439131</v>
          </cell>
          <cell r="F155">
            <v>27.420119465250774</v>
          </cell>
          <cell r="G155">
            <v>18.732572210238327</v>
          </cell>
          <cell r="H155">
            <v>25.035995907188763</v>
          </cell>
          <cell r="I155">
            <v>26.949895765940617</v>
          </cell>
          <cell r="J155">
            <v>21.542300792979212</v>
          </cell>
          <cell r="K155">
            <v>21.698986470131747</v>
          </cell>
          <cell r="L155">
            <v>21.086831766211986</v>
          </cell>
          <cell r="M155">
            <v>21.117264448987168</v>
          </cell>
          <cell r="N155">
            <v>20.847236326708245</v>
          </cell>
          <cell r="O155">
            <v>18.058571201609912</v>
          </cell>
          <cell r="P155">
            <v>21.331271284406537</v>
          </cell>
          <cell r="Q155">
            <v>22.676175214982077</v>
          </cell>
          <cell r="R155">
            <v>21.830402509609858</v>
          </cell>
          <cell r="S155">
            <v>22.864809180422128</v>
          </cell>
          <cell r="T155">
            <v>25.199959501873039</v>
          </cell>
          <cell r="U155">
            <v>23.681903991370017</v>
          </cell>
          <cell r="V155">
            <v>22.343618695924913</v>
          </cell>
        </row>
        <row r="157">
          <cell r="A157">
            <v>2025</v>
          </cell>
          <cell r="B157">
            <v>26.815664097300235</v>
          </cell>
          <cell r="C157">
            <v>28.182773758733688</v>
          </cell>
          <cell r="D157">
            <v>27.188917251121403</v>
          </cell>
          <cell r="E157">
            <v>28.852643419572544</v>
          </cell>
          <cell r="F157">
            <v>28.266181191012308</v>
          </cell>
          <cell r="G157">
            <v>18.894608225445854</v>
          </cell>
          <cell r="H157">
            <v>25.62693232566129</v>
          </cell>
          <cell r="I157">
            <v>27.706142111601761</v>
          </cell>
          <cell r="J157">
            <v>22.144792876500187</v>
          </cell>
          <cell r="K157">
            <v>22.327366401177613</v>
          </cell>
          <cell r="L157">
            <v>21.75702476437861</v>
          </cell>
          <cell r="M157">
            <v>21.737527194955568</v>
          </cell>
          <cell r="N157">
            <v>21.096802199392268</v>
          </cell>
          <cell r="O157">
            <v>18.302749881697249</v>
          </cell>
          <cell r="P157">
            <v>21.917573872472786</v>
          </cell>
          <cell r="Q157">
            <v>23.298547265620243</v>
          </cell>
          <cell r="R157">
            <v>22.467057545187284</v>
          </cell>
          <cell r="S157">
            <v>23.645860662580205</v>
          </cell>
          <cell r="T157">
            <v>26.136941703123412</v>
          </cell>
          <cell r="U157">
            <v>24.291511553811585</v>
          </cell>
          <cell r="V157">
            <v>22.961818374833385</v>
          </cell>
        </row>
        <row r="162">
          <cell r="A162">
            <v>2030</v>
          </cell>
          <cell r="B162">
            <v>29.421532282978056</v>
          </cell>
          <cell r="C162">
            <v>31.176875430144534</v>
          </cell>
          <cell r="D162">
            <v>28.644823330898834</v>
          </cell>
          <cell r="E162">
            <v>31.2015503875969</v>
          </cell>
          <cell r="F162">
            <v>30.537061695517075</v>
          </cell>
          <cell r="G162">
            <v>19.901520343155919</v>
          </cell>
          <cell r="H162">
            <v>27.454262455065408</v>
          </cell>
          <cell r="I162">
            <v>29.883349795515208</v>
          </cell>
          <cell r="J162">
            <v>24.185642183028786</v>
          </cell>
          <cell r="K162">
            <v>24.430294614722335</v>
          </cell>
          <cell r="L162">
            <v>23.925405658821184</v>
          </cell>
          <cell r="M162">
            <v>23.812395991541258</v>
          </cell>
          <cell r="N162">
            <v>22.348703170028809</v>
          </cell>
          <cell r="O162">
            <v>19.634253742941507</v>
          </cell>
          <cell r="P162">
            <v>23.975109244476009</v>
          </cell>
          <cell r="Q162">
            <v>25.429079429587421</v>
          </cell>
          <cell r="R162">
            <v>24.567300539462302</v>
          </cell>
          <cell r="S162">
            <v>26.027429708411304</v>
          </cell>
          <cell r="T162">
            <v>28.525740224904578</v>
          </cell>
          <cell r="U162">
            <v>26.597018898056952</v>
          </cell>
          <cell r="V162">
            <v>25.00504801483882</v>
          </cell>
        </row>
        <row r="167">
          <cell r="A167">
            <v>2035</v>
          </cell>
          <cell r="B167">
            <v>30.632832809529354</v>
          </cell>
          <cell r="C167">
            <v>32.467697791356379</v>
          </cell>
          <cell r="D167">
            <v>29.249782062458333</v>
          </cell>
          <cell r="E167">
            <v>32.405456916440968</v>
          </cell>
          <cell r="F167">
            <v>31.625540574917327</v>
          </cell>
          <cell r="G167">
            <v>20.424204616344362</v>
          </cell>
          <cell r="H167">
            <v>28.264045855863735</v>
          </cell>
          <cell r="I167">
            <v>30.880503668418292</v>
          </cell>
          <cell r="J167">
            <v>25.904463093857359</v>
          </cell>
          <cell r="K167">
            <v>26.222258879980082</v>
          </cell>
          <cell r="L167">
            <v>25.762459921701474</v>
          </cell>
          <cell r="M167">
            <v>25.634810710988003</v>
          </cell>
          <cell r="N167">
            <v>23.388025331030516</v>
          </cell>
          <cell r="O167">
            <v>21.037523067459503</v>
          </cell>
          <cell r="P167">
            <v>25.74816139625959</v>
          </cell>
          <cell r="Q167">
            <v>27.282838662878568</v>
          </cell>
          <cell r="R167">
            <v>26.349976781726109</v>
          </cell>
          <cell r="S167">
            <v>27.780541539336234</v>
          </cell>
          <cell r="T167">
            <v>29.899180844360433</v>
          </cell>
          <cell r="U167">
            <v>28.702010968921392</v>
          </cell>
          <cell r="V167">
            <v>26.606408836144357</v>
          </cell>
        </row>
        <row r="172">
          <cell r="A172">
            <v>2040</v>
          </cell>
          <cell r="B172">
            <v>30.17028772753963</v>
          </cell>
          <cell r="C172">
            <v>31.859785783836415</v>
          </cell>
          <cell r="D172">
            <v>28.638057270903367</v>
          </cell>
          <cell r="E172">
            <v>31.666493937195561</v>
          </cell>
          <cell r="F172">
            <v>31.132075471698112</v>
          </cell>
          <cell r="G172">
            <v>20.139383082623738</v>
          </cell>
          <cell r="H172">
            <v>27.681783185449778</v>
          </cell>
          <cell r="I172">
            <v>30.293015708496522</v>
          </cell>
          <cell r="J172">
            <v>26.033474325364747</v>
          </cell>
          <cell r="K172">
            <v>26.381325887477981</v>
          </cell>
          <cell r="L172">
            <v>26.129218667793658</v>
          </cell>
          <cell r="M172">
            <v>25.95339744419049</v>
          </cell>
          <cell r="N172">
            <v>23.196098120786111</v>
          </cell>
          <cell r="O172">
            <v>21.447054645085998</v>
          </cell>
          <cell r="P172">
            <v>26.007094386181368</v>
          </cell>
          <cell r="Q172">
            <v>27.272727272727266</v>
          </cell>
          <cell r="R172">
            <v>26.407544695205655</v>
          </cell>
          <cell r="S172">
            <v>27.693734836591986</v>
          </cell>
          <cell r="T172">
            <v>29.232251847092833</v>
          </cell>
          <cell r="U172">
            <v>28.793333333333333</v>
          </cell>
          <cell r="V172">
            <v>26.62405736942166</v>
          </cell>
        </row>
        <row r="177">
          <cell r="A177">
            <v>2045</v>
          </cell>
          <cell r="B177">
            <v>30.298821381800867</v>
          </cell>
          <cell r="C177">
            <v>31.740546288296667</v>
          </cell>
          <cell r="D177">
            <v>28.601291278577474</v>
          </cell>
          <cell r="E177">
            <v>31.090189365571831</v>
          </cell>
          <cell r="F177">
            <v>30.796202395080368</v>
          </cell>
          <cell r="G177">
            <v>20.47373245212022</v>
          </cell>
          <cell r="H177">
            <v>27.582180593129497</v>
          </cell>
          <cell r="I177">
            <v>30.138804545848874</v>
          </cell>
          <cell r="J177">
            <v>26.034120601844567</v>
          </cell>
          <cell r="K177">
            <v>26.369004815759094</v>
          </cell>
          <cell r="L177">
            <v>26.297574868386992</v>
          </cell>
          <cell r="M177">
            <v>26.140232427851114</v>
          </cell>
          <cell r="N177">
            <v>22.966029117898941</v>
          </cell>
          <cell r="O177">
            <v>22.065397558892965</v>
          </cell>
          <cell r="P177">
            <v>26.142104531339321</v>
          </cell>
          <cell r="Q177">
            <v>26.966688137282308</v>
          </cell>
          <cell r="R177">
            <v>26.268297461445883</v>
          </cell>
          <cell r="S177">
            <v>27.386200287494027</v>
          </cell>
          <cell r="T177">
            <v>28.507381082558776</v>
          </cell>
          <cell r="U177">
            <v>28.754947340175761</v>
          </cell>
          <cell r="V177">
            <v>26.593996163735834</v>
          </cell>
        </row>
        <row r="182">
          <cell r="A182">
            <v>2050</v>
          </cell>
          <cell r="B182">
            <v>31.073651871614523</v>
          </cell>
          <cell r="C182">
            <v>32.088227260311392</v>
          </cell>
          <cell r="D182">
            <v>29.052546700712266</v>
          </cell>
          <cell r="E182">
            <v>31.059979032169068</v>
          </cell>
          <cell r="F182">
            <v>30.930464677830759</v>
          </cell>
          <cell r="G182">
            <v>21.532768803814132</v>
          </cell>
          <cell r="H182">
            <v>28.069178776395553</v>
          </cell>
          <cell r="I182">
            <v>30.513375434612929</v>
          </cell>
          <cell r="J182">
            <v>26.197308590812028</v>
          </cell>
          <cell r="K182">
            <v>26.484342843130669</v>
          </cell>
          <cell r="L182">
            <v>26.599058562924</v>
          </cell>
          <cell r="M182">
            <v>26.442089816353391</v>
          </cell>
          <cell r="N182">
            <v>23.145653098851231</v>
          </cell>
          <cell r="O182">
            <v>22.841350463101286</v>
          </cell>
          <cell r="P182">
            <v>26.319459509715809</v>
          </cell>
          <cell r="Q182">
            <v>26.75141346423905</v>
          </cell>
          <cell r="R182">
            <v>26.271038115617184</v>
          </cell>
          <cell r="S182">
            <v>27.288983398980253</v>
          </cell>
          <cell r="T182">
            <v>28.003573023671276</v>
          </cell>
          <cell r="U182">
            <v>28.820679608361289</v>
          </cell>
          <cell r="V182">
            <v>26.776592489949657</v>
          </cell>
        </row>
        <row r="185">
          <cell r="A185">
            <v>2023</v>
          </cell>
          <cell r="B185">
            <v>55.95052893590541</v>
          </cell>
          <cell r="C185">
            <v>55.644614341204772</v>
          </cell>
          <cell r="D185">
            <v>55.109435078379192</v>
          </cell>
          <cell r="E185">
            <v>54.9393574669012</v>
          </cell>
          <cell r="F185">
            <v>55.224234379444397</v>
          </cell>
          <cell r="G185">
            <v>62.3664965539012</v>
          </cell>
          <cell r="H185">
            <v>56.977691727987356</v>
          </cell>
          <cell r="I185">
            <v>55.341496337830172</v>
          </cell>
          <cell r="J185">
            <v>59.316150959231116</v>
          </cell>
          <cell r="K185">
            <v>59.146047174835005</v>
          </cell>
          <cell r="L185">
            <v>59.456142674259475</v>
          </cell>
          <cell r="M185">
            <v>59.888496561977334</v>
          </cell>
          <cell r="N185">
            <v>59.640214710575961</v>
          </cell>
          <cell r="O185">
            <v>62.765450405126309</v>
          </cell>
          <cell r="P185">
            <v>59.385446933483294</v>
          </cell>
          <cell r="Q185">
            <v>58.108157698376786</v>
          </cell>
          <cell r="R185">
            <v>58.888569787478467</v>
          </cell>
          <cell r="S185">
            <v>58.283222730648525</v>
          </cell>
          <cell r="T185">
            <v>57.517464817252204</v>
          </cell>
          <cell r="U185">
            <v>57.847896440129432</v>
          </cell>
          <cell r="V185">
            <v>58.72717158446661</v>
          </cell>
        </row>
        <row r="187">
          <cell r="A187">
            <v>2025</v>
          </cell>
          <cell r="B187">
            <v>54.963783553472503</v>
          </cell>
          <cell r="C187">
            <v>54.454955790515058</v>
          </cell>
          <cell r="D187">
            <v>54.581051275061334</v>
          </cell>
          <cell r="E187">
            <v>53.979190101237357</v>
          </cell>
          <cell r="F187">
            <v>54.314185790255365</v>
          </cell>
          <cell r="G187">
            <v>61.898819736910511</v>
          </cell>
          <cell r="H187">
            <v>56.242945477744513</v>
          </cell>
          <cell r="I187">
            <v>54.496186270574071</v>
          </cell>
          <cell r="J187">
            <v>58.538659366185499</v>
          </cell>
          <cell r="K187">
            <v>58.349908144876991</v>
          </cell>
          <cell r="L187">
            <v>58.649104024430912</v>
          </cell>
          <cell r="M187">
            <v>59.036100151185522</v>
          </cell>
          <cell r="N187">
            <v>59.253364201996817</v>
          </cell>
          <cell r="O187">
            <v>62.342920237657076</v>
          </cell>
          <cell r="P187">
            <v>58.67807153965785</v>
          </cell>
          <cell r="Q187">
            <v>57.349520829020591</v>
          </cell>
          <cell r="R187">
            <v>58.08517327538182</v>
          </cell>
          <cell r="S187">
            <v>57.270970973358452</v>
          </cell>
          <cell r="T187">
            <v>56.373995319971513</v>
          </cell>
          <cell r="U187">
            <v>57.155314082570342</v>
          </cell>
          <cell r="V187">
            <v>57.94477405961382</v>
          </cell>
        </row>
        <row r="192">
          <cell r="A192">
            <v>2030</v>
          </cell>
          <cell r="B192">
            <v>52.486870559159719</v>
          </cell>
          <cell r="C192">
            <v>51.836326096477499</v>
          </cell>
          <cell r="D192">
            <v>53.35079457022691</v>
          </cell>
          <cell r="E192">
            <v>51.676356589147289</v>
          </cell>
          <cell r="F192">
            <v>52.216797356610947</v>
          </cell>
          <cell r="G192">
            <v>60.453310997741056</v>
          </cell>
          <cell r="H192">
            <v>54.436016849699207</v>
          </cell>
          <cell r="I192">
            <v>52.500755083548967</v>
          </cell>
          <cell r="J192">
            <v>56.151440320189977</v>
          </cell>
          <cell r="K192">
            <v>55.905774309410688</v>
          </cell>
          <cell r="L192">
            <v>56.209683720687948</v>
          </cell>
          <cell r="M192">
            <v>56.493397960889183</v>
          </cell>
          <cell r="N192">
            <v>57.622478386167153</v>
          </cell>
          <cell r="O192">
            <v>60.648603843962078</v>
          </cell>
          <cell r="P192">
            <v>56.430369192285717</v>
          </cell>
          <cell r="Q192">
            <v>54.902814567533909</v>
          </cell>
          <cell r="R192">
            <v>55.62633281352457</v>
          </cell>
          <cell r="S192">
            <v>54.501741004808487</v>
          </cell>
          <cell r="T192">
            <v>53.492210873826465</v>
          </cell>
          <cell r="U192">
            <v>54.674607399520909</v>
          </cell>
          <cell r="V192">
            <v>55.626423422788847</v>
          </cell>
        </row>
        <row r="197">
          <cell r="A197">
            <v>2035</v>
          </cell>
          <cell r="B197">
            <v>51.782873549838975</v>
          </cell>
          <cell r="C197">
            <v>51.110686779963075</v>
          </cell>
          <cell r="D197">
            <v>53.26137121173273</v>
          </cell>
          <cell r="E197">
            <v>50.827565452903997</v>
          </cell>
          <cell r="F197">
            <v>51.645891630628341</v>
          </cell>
          <cell r="G197">
            <v>59.832813474734877</v>
          </cell>
          <cell r="H197">
            <v>53.95556776602519</v>
          </cell>
          <cell r="I197">
            <v>51.994103881611267</v>
          </cell>
          <cell r="J197">
            <v>54.396623410727187</v>
          </cell>
          <cell r="K197">
            <v>54.081383116497889</v>
          </cell>
          <cell r="L197">
            <v>54.386359118839181</v>
          </cell>
          <cell r="M197">
            <v>54.598049399815324</v>
          </cell>
          <cell r="N197">
            <v>56.433506044905002</v>
          </cell>
          <cell r="O197">
            <v>59.144966167726061</v>
          </cell>
          <cell r="P197">
            <v>54.720239288302309</v>
          </cell>
          <cell r="Q197">
            <v>52.990388684035544</v>
          </cell>
          <cell r="R197">
            <v>53.789553988014944</v>
          </cell>
          <cell r="S197">
            <v>52.772842489280535</v>
          </cell>
          <cell r="T197">
            <v>51.97437513127494</v>
          </cell>
          <cell r="U197">
            <v>52.581020442080764</v>
          </cell>
          <cell r="V197">
            <v>54.057711713976587</v>
          </cell>
        </row>
        <row r="207">
          <cell r="A207">
            <v>2045</v>
          </cell>
          <cell r="B207">
            <v>52.680661931029007</v>
          </cell>
          <cell r="C207">
            <v>51.844221439489601</v>
          </cell>
          <cell r="D207">
            <v>53.757408975444534</v>
          </cell>
          <cell r="E207">
            <v>51.98994329731466</v>
          </cell>
          <cell r="F207">
            <v>52.276405221706767</v>
          </cell>
          <cell r="G207">
            <v>60.084905205267987</v>
          </cell>
          <cell r="H207">
            <v>54.688377316114547</v>
          </cell>
          <cell r="I207">
            <v>52.747462479396205</v>
          </cell>
          <cell r="J207">
            <v>55.00785806969634</v>
          </cell>
          <cell r="K207">
            <v>54.70208392349987</v>
          </cell>
          <cell r="L207">
            <v>54.795891947872612</v>
          </cell>
          <cell r="M207">
            <v>54.97823682358181</v>
          </cell>
          <cell r="N207">
            <v>57.208107336568659</v>
          </cell>
          <cell r="O207">
            <v>58.521271786629157</v>
          </cell>
          <cell r="P207">
            <v>54.958518083643604</v>
          </cell>
          <cell r="Q207">
            <v>53.918792460167957</v>
          </cell>
          <cell r="R207">
            <v>54.640208234207506</v>
          </cell>
          <cell r="S207">
            <v>54.003354096789622</v>
          </cell>
          <cell r="T207">
            <v>53.887370147621645</v>
          </cell>
          <cell r="U207">
            <v>53.112631649560605</v>
          </cell>
          <cell r="V207">
            <v>54.699541943904386</v>
          </cell>
        </row>
        <row r="212">
          <cell r="A212">
            <v>2050</v>
          </cell>
          <cell r="B212">
            <v>51.629072681704265</v>
          </cell>
          <cell r="C212">
            <v>50.915050532641359</v>
          </cell>
          <cell r="D212">
            <v>52.670340008063434</v>
          </cell>
          <cell r="E212">
            <v>51.321525133807867</v>
          </cell>
          <cell r="F212">
            <v>51.474991682377734</v>
          </cell>
          <cell r="G212">
            <v>59.209184278564479</v>
          </cell>
          <cell r="H212">
            <v>53.820778164399655</v>
          </cell>
          <cell r="I212">
            <v>51.805861065777336</v>
          </cell>
          <cell r="J212">
            <v>54.984276967372821</v>
          </cell>
          <cell r="K212">
            <v>54.724295668775326</v>
          </cell>
          <cell r="L212">
            <v>54.689014260002757</v>
          </cell>
          <cell r="M212">
            <v>54.88033837588209</v>
          </cell>
          <cell r="N212">
            <v>57.084101545880017</v>
          </cell>
          <cell r="O212">
            <v>57.937456428642562</v>
          </cell>
          <cell r="P212">
            <v>54.85480521895434</v>
          </cell>
          <cell r="Q212">
            <v>54.186662759033354</v>
          </cell>
          <cell r="R212">
            <v>54.789717647457351</v>
          </cell>
          <cell r="S212">
            <v>54.145422033202045</v>
          </cell>
          <cell r="T212">
            <v>54.332291201429214</v>
          </cell>
          <cell r="U212">
            <v>53.121929735406709</v>
          </cell>
          <cell r="V212">
            <v>54.557683676955705</v>
          </cell>
        </row>
      </sheetData>
      <sheetData sheetId="94">
        <row r="7">
          <cell r="A7">
            <v>2023</v>
          </cell>
          <cell r="B7">
            <v>62.336213102951767</v>
          </cell>
          <cell r="C7">
            <v>58.683219416934016</v>
          </cell>
          <cell r="D7">
            <v>73.73515382346018</v>
          </cell>
          <cell r="E7">
            <v>61.665524143793363</v>
          </cell>
          <cell r="F7">
            <v>63.989762273637851</v>
          </cell>
          <cell r="G7">
            <v>86.395757333129424</v>
          </cell>
          <cell r="H7">
            <v>69.092412387454871</v>
          </cell>
          <cell r="I7">
            <v>65.342597818595834</v>
          </cell>
          <cell r="J7">
            <v>79.545652882663447</v>
          </cell>
          <cell r="K7">
            <v>79.231917217657582</v>
          </cell>
          <cell r="L7">
            <v>82.847153263120177</v>
          </cell>
          <cell r="M7">
            <v>77.913658025080778</v>
          </cell>
          <cell r="N7">
            <v>89.819521832752457</v>
          </cell>
          <cell r="O7">
            <v>95.30664211149427</v>
          </cell>
          <cell r="P7">
            <v>82.623453708829857</v>
          </cell>
          <cell r="Q7">
            <v>77.68186801839542</v>
          </cell>
          <cell r="R7">
            <v>79.066634937197009</v>
          </cell>
          <cell r="S7">
            <v>71.73649741217308</v>
          </cell>
          <cell r="T7">
            <v>62.970422983144282</v>
          </cell>
          <cell r="U7">
            <v>77.454675016787036</v>
          </cell>
          <cell r="V7">
            <v>77.157928650698082</v>
          </cell>
        </row>
        <row r="10">
          <cell r="A10">
            <v>2025</v>
          </cell>
          <cell r="B10">
            <v>62.049742710120071</v>
          </cell>
          <cell r="C10">
            <v>60.893098782138033</v>
          </cell>
          <cell r="D10">
            <v>73.662287728292199</v>
          </cell>
          <cell r="E10">
            <v>61.333333333333329</v>
          </cell>
          <cell r="F10">
            <v>64.329781267526641</v>
          </cell>
          <cell r="G10">
            <v>85.82028029678483</v>
          </cell>
          <cell r="H10">
            <v>69.34306569343066</v>
          </cell>
          <cell r="I10">
            <v>65.568042308055524</v>
          </cell>
          <cell r="J10">
            <v>75.63720499768624</v>
          </cell>
          <cell r="K10">
            <v>75.158433302970991</v>
          </cell>
          <cell r="L10">
            <v>77.703905971744021</v>
          </cell>
          <cell r="M10">
            <v>74.014105493195586</v>
          </cell>
          <cell r="N10">
            <v>86.899563318777297</v>
          </cell>
          <cell r="O10">
            <v>87.585034013605451</v>
          </cell>
          <cell r="P10">
            <v>78.323151464082557</v>
          </cell>
          <cell r="Q10">
            <v>74.18948693736229</v>
          </cell>
          <cell r="R10">
            <v>75.275522041763324</v>
          </cell>
          <cell r="S10">
            <v>69.294605809128626</v>
          </cell>
          <cell r="T10">
            <v>61.355529131985733</v>
          </cell>
          <cell r="U10">
            <v>71.356147021546263</v>
          </cell>
          <cell r="V10">
            <v>73.987061627511054</v>
          </cell>
        </row>
        <row r="15">
          <cell r="A15">
            <v>2030</v>
          </cell>
          <cell r="B15">
            <v>78.38503200393896</v>
          </cell>
          <cell r="C15">
            <v>76.998368678629689</v>
          </cell>
          <cell r="D15">
            <v>89.085652331044457</v>
          </cell>
          <cell r="E15">
            <v>74.922791846819038</v>
          </cell>
          <cell r="F15">
            <v>80.380577427821535</v>
          </cell>
          <cell r="G15">
            <v>97.429305912596405</v>
          </cell>
          <cell r="H15">
            <v>84.453525780366917</v>
          </cell>
          <cell r="I15">
            <v>81.149776371768297</v>
          </cell>
          <cell r="J15">
            <v>79.847023611573007</v>
          </cell>
          <cell r="K15">
            <v>79.054680259499548</v>
          </cell>
          <cell r="L15">
            <v>81.461675579322616</v>
          </cell>
          <cell r="M15">
            <v>78.657097915847402</v>
          </cell>
          <cell r="N15">
            <v>90.280777537796965</v>
          </cell>
          <cell r="O15">
            <v>88.197767145135558</v>
          </cell>
          <cell r="P15">
            <v>81.161532056619478</v>
          </cell>
          <cell r="Q15">
            <v>77.143748051138132</v>
          </cell>
          <cell r="R15">
            <v>79.040440643571543</v>
          </cell>
          <cell r="S15">
            <v>77.581941867656155</v>
          </cell>
          <cell r="T15">
            <v>70.734908136482943</v>
          </cell>
          <cell r="U15">
            <v>71.203554119547661</v>
          </cell>
          <cell r="V15">
            <v>80.035706950215669</v>
          </cell>
        </row>
        <row r="20">
          <cell r="A20">
            <v>2035</v>
          </cell>
          <cell r="B20">
            <v>104.39276485788112</v>
          </cell>
          <cell r="C20">
            <v>98.920086393088553</v>
          </cell>
          <cell r="D20">
            <v>104.16483998246385</v>
          </cell>
          <cell r="E20">
            <v>95.016077170418001</v>
          </cell>
          <cell r="F20">
            <v>94.322789943227903</v>
          </cell>
          <cell r="G20">
            <v>121.44702842377262</v>
          </cell>
          <cell r="H20">
            <v>104.75619068397512</v>
          </cell>
          <cell r="I20">
            <v>100.29037610619467</v>
          </cell>
          <cell r="J20">
            <v>107.30816077953718</v>
          </cell>
          <cell r="K20">
            <v>106.6368967293962</v>
          </cell>
          <cell r="L20">
            <v>107.71495877502943</v>
          </cell>
          <cell r="M20">
            <v>105.16443361753956</v>
          </cell>
          <cell r="N20">
            <v>118.32884097035041</v>
          </cell>
          <cell r="O20">
            <v>108.74524714828897</v>
          </cell>
          <cell r="P20">
            <v>105.21130412237491</v>
          </cell>
          <cell r="Q20">
            <v>105.87760048475054</v>
          </cell>
          <cell r="R20">
            <v>108.46979107848674</v>
          </cell>
          <cell r="S20">
            <v>108.63599677158999</v>
          </cell>
          <cell r="T20">
            <v>102.52707581227438</v>
          </cell>
          <cell r="U20">
            <v>98.767416934619504</v>
          </cell>
          <cell r="V20">
            <v>106.29156317602759</v>
          </cell>
        </row>
        <row r="25">
          <cell r="A25">
            <v>2040</v>
          </cell>
          <cell r="B25">
            <v>89.843260188087768</v>
          </cell>
          <cell r="C25">
            <v>83.542976939203356</v>
          </cell>
          <cell r="D25">
            <v>88.702026735661903</v>
          </cell>
          <cell r="E25">
            <v>88.975694444444443</v>
          </cell>
          <cell r="F25">
            <v>85.689802913453306</v>
          </cell>
          <cell r="G25">
            <v>113.5593220338983</v>
          </cell>
          <cell r="H25">
            <v>93.568958063121485</v>
          </cell>
          <cell r="I25">
            <v>87.82524001669681</v>
          </cell>
          <cell r="J25">
            <v>111.33009829538385</v>
          </cell>
          <cell r="K25">
            <v>111.20933892969572</v>
          </cell>
          <cell r="L25">
            <v>112.72698810269254</v>
          </cell>
          <cell r="M25">
            <v>109.95903737839221</v>
          </cell>
          <cell r="N25">
            <v>119.10112359550564</v>
          </cell>
          <cell r="O25">
            <v>107.37240075614365</v>
          </cell>
          <cell r="P25">
            <v>107.25034199726402</v>
          </cell>
          <cell r="Q25">
            <v>113.24577025823686</v>
          </cell>
          <cell r="R25">
            <v>113.49368120668568</v>
          </cell>
          <cell r="S25">
            <v>112.16977046340408</v>
          </cell>
          <cell r="T25">
            <v>106.04288499025341</v>
          </cell>
          <cell r="U25">
            <v>102.31884057971014</v>
          </cell>
          <cell r="V25">
            <v>107.76408004728533</v>
          </cell>
        </row>
        <row r="30">
          <cell r="A30">
            <v>2045</v>
          </cell>
          <cell r="B30">
            <v>74.446245272825493</v>
          </cell>
          <cell r="C30">
            <v>70.366972477064209</v>
          </cell>
          <cell r="D30">
            <v>76.423385555980133</v>
          </cell>
          <cell r="E30">
            <v>74.409748667174412</v>
          </cell>
          <cell r="F30">
            <v>72.610985703536485</v>
          </cell>
          <cell r="G30">
            <v>99.112903225806463</v>
          </cell>
          <cell r="H30">
            <v>80.009363295880149</v>
          </cell>
          <cell r="I30">
            <v>74.231707317073187</v>
          </cell>
          <cell r="J30">
            <v>101.01231190150482</v>
          </cell>
          <cell r="K30">
            <v>101.12614789753506</v>
          </cell>
          <cell r="L30">
            <v>100.64166547839726</v>
          </cell>
          <cell r="M30">
            <v>99.588960657662952</v>
          </cell>
          <cell r="N30">
            <v>109.69387755102041</v>
          </cell>
          <cell r="O30">
            <v>101.3828867761452</v>
          </cell>
          <cell r="P30">
            <v>99.107142857142861</v>
          </cell>
          <cell r="Q30">
            <v>104.24342786172636</v>
          </cell>
          <cell r="R30">
            <v>103.67154318074563</v>
          </cell>
          <cell r="S30">
            <v>99.2129083038174</v>
          </cell>
          <cell r="T30">
            <v>93.262411347517741</v>
          </cell>
          <cell r="U30">
            <v>94.654427645788317</v>
          </cell>
          <cell r="V30">
            <v>96.794083749519814</v>
          </cell>
        </row>
        <row r="35">
          <cell r="A35">
            <v>2050</v>
          </cell>
          <cell r="B35">
            <v>68.243583291394046</v>
          </cell>
          <cell r="C35">
            <v>66.724587315377931</v>
          </cell>
          <cell r="D35">
            <v>74.27219796215428</v>
          </cell>
          <cell r="E35">
            <v>71.198830409356745</v>
          </cell>
          <cell r="F35">
            <v>72.181008902077153</v>
          </cell>
          <cell r="G35">
            <v>87.785187785187773</v>
          </cell>
          <cell r="H35">
            <v>75.216138328530263</v>
          </cell>
          <cell r="I35">
            <v>71.053243431760066</v>
          </cell>
          <cell r="J35">
            <v>92.480575354780697</v>
          </cell>
          <cell r="K35">
            <v>92.78550262138134</v>
          </cell>
          <cell r="L35">
            <v>91.872649113379907</v>
          </cell>
          <cell r="M35">
            <v>91.203549639489736</v>
          </cell>
          <cell r="N35">
            <v>102.61904761904763</v>
          </cell>
          <cell r="O35">
            <v>95.550161812297731</v>
          </cell>
          <cell r="P35">
            <v>93.020985846754513</v>
          </cell>
          <cell r="Q35">
            <v>95.898931000971814</v>
          </cell>
          <cell r="R35">
            <v>94.517992003553971</v>
          </cell>
          <cell r="S35">
            <v>89.940828402366876</v>
          </cell>
          <cell r="T35">
            <v>84.757118927973181</v>
          </cell>
          <cell r="U35">
            <v>87.423312883435571</v>
          </cell>
          <cell r="V35">
            <v>89.148786175231834</v>
          </cell>
        </row>
      </sheetData>
      <sheetData sheetId="95">
        <row r="7">
          <cell r="B7">
            <v>84.789032672391613</v>
          </cell>
          <cell r="C7">
            <v>90.814811420507752</v>
          </cell>
          <cell r="D7">
            <v>85.793192163578595</v>
          </cell>
          <cell r="E7">
            <v>88.315341281866893</v>
          </cell>
          <cell r="F7">
            <v>81.842669868426867</v>
          </cell>
          <cell r="G7" t="str">
            <v>.</v>
          </cell>
          <cell r="H7">
            <v>74.837566912391537</v>
          </cell>
          <cell r="I7">
            <v>77.902035591843571</v>
          </cell>
          <cell r="J7">
            <v>71.30398897164946</v>
          </cell>
          <cell r="K7">
            <v>71.105519587494655</v>
          </cell>
          <cell r="L7">
            <v>80.857937879022685</v>
          </cell>
          <cell r="M7">
            <v>70.566035830838459</v>
          </cell>
          <cell r="N7">
            <v>79.792778818914229</v>
          </cell>
          <cell r="O7" t="str">
            <v>.</v>
          </cell>
          <cell r="P7">
            <v>77.651603740160198</v>
          </cell>
          <cell r="Q7">
            <v>80.662461220591922</v>
          </cell>
          <cell r="R7">
            <v>83.729002705572157</v>
          </cell>
          <cell r="S7">
            <v>73.141800579674452</v>
          </cell>
          <cell r="T7">
            <v>93.916945565989067</v>
          </cell>
          <cell r="U7">
            <v>86.967556843659892</v>
          </cell>
          <cell r="V7">
            <v>65.673992655409691</v>
          </cell>
        </row>
        <row r="8">
          <cell r="B8">
            <v>159.03901631180011</v>
          </cell>
          <cell r="C8">
            <v>112.17625875232507</v>
          </cell>
          <cell r="D8">
            <v>114.07118081499068</v>
          </cell>
          <cell r="E8">
            <v>129.09169183863392</v>
          </cell>
          <cell r="F8">
            <v>113.20977127241392</v>
          </cell>
          <cell r="G8" t="str">
            <v>.</v>
          </cell>
          <cell r="H8">
            <v>162.6173758595599</v>
          </cell>
          <cell r="I8">
            <v>169.27627560224764</v>
          </cell>
          <cell r="J8">
            <v>179.49735184728672</v>
          </cell>
          <cell r="K8">
            <v>178.99773423272785</v>
          </cell>
          <cell r="L8">
            <v>139.98324835548894</v>
          </cell>
          <cell r="M8">
            <v>170.00598833649164</v>
          </cell>
          <cell r="N8">
            <v>103.46336392308977</v>
          </cell>
          <cell r="O8" t="str">
            <v>.</v>
          </cell>
          <cell r="P8">
            <v>118.86542676377462</v>
          </cell>
          <cell r="Q8">
            <v>172.9020107968939</v>
          </cell>
          <cell r="R8">
            <v>127.56916890379001</v>
          </cell>
          <cell r="S8">
            <v>180.47461639778675</v>
          </cell>
          <cell r="T8">
            <v>103.16634172021526</v>
          </cell>
          <cell r="U8">
            <v>122.96251052431255</v>
          </cell>
          <cell r="V8">
            <v>183.82698619537615</v>
          </cell>
        </row>
        <row r="10">
          <cell r="B10">
            <v>76.081087005290101</v>
          </cell>
          <cell r="C10">
            <v>75.289070692513818</v>
          </cell>
          <cell r="D10">
            <v>70.837939014711083</v>
          </cell>
          <cell r="E10">
            <v>76.746380708022187</v>
          </cell>
          <cell r="F10">
            <v>65.673992655409691</v>
          </cell>
          <cell r="G10" t="str">
            <v>.</v>
          </cell>
          <cell r="H10">
            <v>65.673992655409691</v>
          </cell>
          <cell r="I10">
            <v>65.673992655409691</v>
          </cell>
          <cell r="J10">
            <v>73.023904037973637</v>
          </cell>
          <cell r="K10">
            <v>73.023904037973637</v>
          </cell>
          <cell r="L10">
            <v>85.632803737372114</v>
          </cell>
          <cell r="M10">
            <v>76.302851572867453</v>
          </cell>
          <cell r="N10">
            <v>79.455076497717073</v>
          </cell>
          <cell r="O10" t="str">
            <v>.</v>
          </cell>
          <cell r="P10">
            <v>82.670662727588791</v>
          </cell>
          <cell r="Q10">
            <v>77.918564850931077</v>
          </cell>
          <cell r="R10">
            <v>81.229193038335964</v>
          </cell>
          <cell r="S10">
            <v>73.023904037973637</v>
          </cell>
          <cell r="T10">
            <v>83.636922629175871</v>
          </cell>
          <cell r="U10">
            <v>79.37587486643946</v>
          </cell>
          <cell r="V10">
            <v>65.673992655409691</v>
          </cell>
        </row>
        <row r="11">
          <cell r="B11">
            <v>142.70549923603133</v>
          </cell>
          <cell r="C11">
            <v>92.998555446191588</v>
          </cell>
          <cell r="D11">
            <v>94.18657991535602</v>
          </cell>
          <cell r="E11">
            <v>112.18119054163323</v>
          </cell>
          <cell r="F11">
            <v>90.844271075440091</v>
          </cell>
          <cell r="G11" t="str">
            <v>.</v>
          </cell>
          <cell r="H11">
            <v>142.70549923603133</v>
          </cell>
          <cell r="I11">
            <v>142.70549923603133</v>
          </cell>
          <cell r="J11">
            <v>183.82698619537615</v>
          </cell>
          <cell r="K11">
            <v>183.82698619537615</v>
          </cell>
          <cell r="L11">
            <v>148.24961342546536</v>
          </cell>
          <cell r="M11">
            <v>183.82698619537615</v>
          </cell>
          <cell r="N11">
            <v>103.02548196593939</v>
          </cell>
          <cell r="O11" t="str">
            <v>.</v>
          </cell>
          <cell r="P11">
            <v>126.54836645539508</v>
          </cell>
          <cell r="Q11">
            <v>167.02040003826332</v>
          </cell>
          <cell r="R11">
            <v>123.76046903442256</v>
          </cell>
          <cell r="S11">
            <v>180.1837111566052</v>
          </cell>
          <cell r="T11">
            <v>91.873892282049255</v>
          </cell>
          <cell r="U11">
            <v>112.22871152039981</v>
          </cell>
          <cell r="V11">
            <v>183.82698619537615</v>
          </cell>
        </row>
        <row r="12">
          <cell r="B12">
            <v>16.810385647509257</v>
          </cell>
          <cell r="C12">
            <v>7.1626726767808941</v>
          </cell>
          <cell r="D12">
            <v>7.6043170335644037</v>
          </cell>
          <cell r="E12">
            <v>12.078203448114481</v>
          </cell>
          <cell r="F12">
            <v>7.0561289052762097</v>
          </cell>
          <cell r="G12" t="str">
            <v>.</v>
          </cell>
          <cell r="H12">
            <v>11.650781439440253</v>
          </cell>
          <cell r="I12">
            <v>11.638008761064746</v>
          </cell>
          <cell r="J12">
            <v>17.224761780478655</v>
          </cell>
          <cell r="K12">
            <v>17.625972232057798</v>
          </cell>
          <cell r="L12">
            <v>15.079405369786885</v>
          </cell>
          <cell r="M12">
            <v>21.033167390564568</v>
          </cell>
          <cell r="N12">
            <v>8.3657014544189785</v>
          </cell>
          <cell r="O12" t="str">
            <v>.</v>
          </cell>
          <cell r="P12">
            <v>12.097123907678487</v>
          </cell>
          <cell r="Q12">
            <v>18.278338864624047</v>
          </cell>
          <cell r="R12">
            <v>11.311989273512665</v>
          </cell>
          <cell r="S12">
            <v>26.445409564026463</v>
          </cell>
          <cell r="T12">
            <v>3.2955129389854934</v>
          </cell>
          <cell r="U12">
            <v>8.888875777747808</v>
          </cell>
          <cell r="V12">
            <v>17.90007738820195</v>
          </cell>
        </row>
        <row r="14">
          <cell r="B14">
            <v>18</v>
          </cell>
          <cell r="C14">
            <v>8</v>
          </cell>
          <cell r="D14">
            <v>13</v>
          </cell>
          <cell r="E14">
            <v>14</v>
          </cell>
          <cell r="F14">
            <v>22</v>
          </cell>
          <cell r="G14">
            <v>1</v>
          </cell>
          <cell r="H14">
            <v>76</v>
          </cell>
          <cell r="I14">
            <v>75</v>
          </cell>
          <cell r="J14">
            <v>325</v>
          </cell>
          <cell r="K14">
            <v>324</v>
          </cell>
          <cell r="L14">
            <v>44</v>
          </cell>
          <cell r="M14">
            <v>96</v>
          </cell>
          <cell r="N14">
            <v>2</v>
          </cell>
          <cell r="O14">
            <v>1</v>
          </cell>
          <cell r="P14">
            <v>26</v>
          </cell>
          <cell r="Q14">
            <v>45</v>
          </cell>
          <cell r="R14">
            <v>53</v>
          </cell>
          <cell r="S14">
            <v>36</v>
          </cell>
          <cell r="T14">
            <v>6</v>
          </cell>
          <cell r="U14">
            <v>15</v>
          </cell>
          <cell r="V14">
            <v>400</v>
          </cell>
        </row>
      </sheetData>
      <sheetData sheetId="96">
        <row r="7">
          <cell r="B7">
            <v>87.254953965752733</v>
          </cell>
          <cell r="C7">
            <v>93.825678022656888</v>
          </cell>
          <cell r="D7">
            <v>91.074341519915166</v>
          </cell>
          <cell r="E7">
            <v>89.666769865006472</v>
          </cell>
          <cell r="F7">
            <v>95.063122305951111</v>
          </cell>
          <cell r="G7" t="str">
            <v>.</v>
          </cell>
          <cell r="H7">
            <v>87.395277551719275</v>
          </cell>
          <cell r="I7">
            <v>87.774807408150295</v>
          </cell>
          <cell r="J7">
            <v>70.591306838519685</v>
          </cell>
          <cell r="K7">
            <v>70.254485365636626</v>
          </cell>
          <cell r="L7">
            <v>87.11699730495107</v>
          </cell>
          <cell r="M7">
            <v>80.40029470551157</v>
          </cell>
          <cell r="N7">
            <v>84.261339025111397</v>
          </cell>
          <cell r="O7" t="str">
            <v>.</v>
          </cell>
          <cell r="P7">
            <v>77.902756216150024</v>
          </cell>
          <cell r="Q7">
            <v>82.764452924195268</v>
          </cell>
          <cell r="R7">
            <v>73.792389618914854</v>
          </cell>
          <cell r="S7">
            <v>82.99949549060203</v>
          </cell>
          <cell r="T7">
            <v>91.434388341847622</v>
          </cell>
          <cell r="U7">
            <v>79.809311958347479</v>
          </cell>
          <cell r="V7">
            <v>72.721980893294131</v>
          </cell>
        </row>
        <row r="8">
          <cell r="B8">
            <v>111.39195695699384</v>
          </cell>
          <cell r="C8">
            <v>106.52462677114907</v>
          </cell>
          <cell r="D8">
            <v>108.31735408260927</v>
          </cell>
          <cell r="E8">
            <v>106.1294358328547</v>
          </cell>
          <cell r="F8">
            <v>104.13844275571691</v>
          </cell>
          <cell r="G8" t="str">
            <v>.</v>
          </cell>
          <cell r="H8">
            <v>113.48000608814266</v>
          </cell>
          <cell r="I8">
            <v>113.9728136130451</v>
          </cell>
          <cell r="J8">
            <v>153.22986132397602</v>
          </cell>
          <cell r="K8">
            <v>152.49873578044597</v>
          </cell>
          <cell r="L8">
            <v>115.88985115432013</v>
          </cell>
          <cell r="M8">
            <v>140.36622730622662</v>
          </cell>
          <cell r="N8">
            <v>103.17697837054621</v>
          </cell>
          <cell r="O8" t="str">
            <v>.</v>
          </cell>
          <cell r="P8">
            <v>136.71881849918208</v>
          </cell>
          <cell r="Q8">
            <v>116.19266682988192</v>
          </cell>
          <cell r="R8">
            <v>117.41364401571319</v>
          </cell>
          <cell r="S8">
            <v>117.59951061245924</v>
          </cell>
          <cell r="T8">
            <v>110.84937166774615</v>
          </cell>
          <cell r="U8">
            <v>115.31746821582145</v>
          </cell>
          <cell r="V8">
            <v>157.85483434914642</v>
          </cell>
        </row>
        <row r="10">
          <cell r="B10">
            <v>82.392331770099176</v>
          </cell>
          <cell r="C10">
            <v>86.475630556894671</v>
          </cell>
          <cell r="D10">
            <v>84.257299965991351</v>
          </cell>
          <cell r="E10">
            <v>81.006365931888809</v>
          </cell>
          <cell r="F10">
            <v>86.860402942573472</v>
          </cell>
          <cell r="G10" t="str">
            <v>.</v>
          </cell>
          <cell r="H10">
            <v>81.006365931888809</v>
          </cell>
          <cell r="I10">
            <v>81.006365931888809</v>
          </cell>
          <cell r="J10">
            <v>72.721980893294131</v>
          </cell>
          <cell r="K10">
            <v>72.721980893294131</v>
          </cell>
          <cell r="L10">
            <v>93.817715875459612</v>
          </cell>
          <cell r="M10">
            <v>90.417584385685686</v>
          </cell>
          <cell r="N10">
            <v>78.756625350317819</v>
          </cell>
          <cell r="O10" t="str">
            <v>.</v>
          </cell>
          <cell r="P10">
            <v>79.612547596011495</v>
          </cell>
          <cell r="Q10">
            <v>80.625519795043445</v>
          </cell>
          <cell r="R10">
            <v>72.721980893294131</v>
          </cell>
          <cell r="S10">
            <v>83.597690161970533</v>
          </cell>
          <cell r="T10">
            <v>85.666823297202484</v>
          </cell>
          <cell r="U10">
            <v>82.961637850950481</v>
          </cell>
          <cell r="V10">
            <v>72.721980893294131</v>
          </cell>
        </row>
        <row r="11">
          <cell r="B11">
            <v>105.18420624831819</v>
          </cell>
          <cell r="C11">
            <v>98.179778329430562</v>
          </cell>
          <cell r="D11">
            <v>100.20964897632791</v>
          </cell>
          <cell r="E11">
            <v>95.878996513024646</v>
          </cell>
          <cell r="F11">
            <v>95.152640478835053</v>
          </cell>
          <cell r="G11" t="str">
            <v>.</v>
          </cell>
          <cell r="H11">
            <v>105.18420624831819</v>
          </cell>
          <cell r="I11">
            <v>105.18420624831819</v>
          </cell>
          <cell r="J11">
            <v>157.85483434914642</v>
          </cell>
          <cell r="K11">
            <v>157.85483434914642</v>
          </cell>
          <cell r="L11">
            <v>124.80367166910378</v>
          </cell>
          <cell r="M11">
            <v>157.85483434914642</v>
          </cell>
          <cell r="N11">
            <v>96.436523847375568</v>
          </cell>
          <cell r="O11" t="str">
            <v>.</v>
          </cell>
          <cell r="P11">
            <v>139.71949098740765</v>
          </cell>
          <cell r="Q11">
            <v>113.1898276197374</v>
          </cell>
          <cell r="R11">
            <v>115.71047937081693</v>
          </cell>
          <cell r="S11">
            <v>118.44707480773657</v>
          </cell>
          <cell r="T11">
            <v>103.85713414260967</v>
          </cell>
          <cell r="U11">
            <v>119.87230313428154</v>
          </cell>
          <cell r="V11">
            <v>157.85483434914642</v>
          </cell>
        </row>
        <row r="12">
          <cell r="B12">
            <v>5.3152124996719232</v>
          </cell>
          <cell r="C12">
            <v>4.4402580600209074</v>
          </cell>
          <cell r="D12">
            <v>4.756562484562509</v>
          </cell>
          <cell r="E12">
            <v>4.8817611525687008</v>
          </cell>
          <cell r="F12">
            <v>2.8332126528487467</v>
          </cell>
          <cell r="G12" t="str">
            <v>.</v>
          </cell>
          <cell r="H12">
            <v>4.2946546582775369</v>
          </cell>
          <cell r="I12">
            <v>4.8265372590301743</v>
          </cell>
          <cell r="J12">
            <v>10.676666013032705</v>
          </cell>
          <cell r="K12">
            <v>10.712258680782757</v>
          </cell>
          <cell r="L12">
            <v>4.5766100527840834</v>
          </cell>
          <cell r="M12">
            <v>12.578888944355693</v>
          </cell>
          <cell r="N12">
            <v>7.0711657807309622</v>
          </cell>
          <cell r="O12" t="str">
            <v>.</v>
          </cell>
          <cell r="P12">
            <v>10.181883703692362</v>
          </cell>
          <cell r="Q12">
            <v>5.7762931061357579</v>
          </cell>
          <cell r="R12">
            <v>9.4813914738124012</v>
          </cell>
          <cell r="S12">
            <v>8.1323782795009798</v>
          </cell>
          <cell r="T12">
            <v>6.6515221531863773</v>
          </cell>
          <cell r="U12">
            <v>9.1686916740368183</v>
          </cell>
          <cell r="V12">
            <v>9.5173095598560167</v>
          </cell>
        </row>
      </sheetData>
      <sheetData sheetId="97">
        <row r="7">
          <cell r="B7">
            <v>90.245628654658049</v>
          </cell>
          <cell r="C7">
            <v>89.794474830315693</v>
          </cell>
          <cell r="D7">
            <v>88.388616606260456</v>
          </cell>
          <cell r="E7">
            <v>87.421477889565907</v>
          </cell>
          <cell r="F7">
            <v>89.132331902057146</v>
          </cell>
          <cell r="G7" t="str">
            <v>.</v>
          </cell>
          <cell r="H7">
            <v>89.346757381397396</v>
          </cell>
          <cell r="I7">
            <v>87.523713930055237</v>
          </cell>
          <cell r="J7">
            <v>73.522030724274217</v>
          </cell>
          <cell r="K7">
            <v>73.021960366909681</v>
          </cell>
          <cell r="L7">
            <v>84.36752032449661</v>
          </cell>
          <cell r="M7">
            <v>79.540712021427524</v>
          </cell>
          <cell r="N7">
            <v>89.923744994996753</v>
          </cell>
          <cell r="O7" t="str">
            <v>.</v>
          </cell>
          <cell r="P7">
            <v>75.326625641277161</v>
          </cell>
          <cell r="Q7">
            <v>85.736827520948381</v>
          </cell>
          <cell r="R7">
            <v>76.738049285921207</v>
          </cell>
          <cell r="S7">
            <v>83.34067713098004</v>
          </cell>
          <cell r="T7">
            <v>91.093258816334625</v>
          </cell>
          <cell r="U7">
            <v>81.650893153177307</v>
          </cell>
          <cell r="V7">
            <v>73.139858803423493</v>
          </cell>
        </row>
        <row r="8">
          <cell r="B8">
            <v>107.60979072462223</v>
          </cell>
          <cell r="C8">
            <v>108.48728593128736</v>
          </cell>
          <cell r="D8">
            <v>109.86026329856438</v>
          </cell>
          <cell r="E8">
            <v>106.44706673800871</v>
          </cell>
          <cell r="F8">
            <v>105.62892948818264</v>
          </cell>
          <cell r="G8" t="str">
            <v>.</v>
          </cell>
          <cell r="H8">
            <v>113.38481944070023</v>
          </cell>
          <cell r="I8">
            <v>111.07130008508878</v>
          </cell>
          <cell r="J8">
            <v>135.73615887737068</v>
          </cell>
          <cell r="K8">
            <v>134.81293044082688</v>
          </cell>
          <cell r="L8">
            <v>116.01212072184705</v>
          </cell>
          <cell r="M8">
            <v>127.71657363303478</v>
          </cell>
          <cell r="N8">
            <v>102.03397507946063</v>
          </cell>
          <cell r="O8" t="str">
            <v>.</v>
          </cell>
          <cell r="P8">
            <v>129.82246768651549</v>
          </cell>
          <cell r="Q8">
            <v>109.60760888531249</v>
          </cell>
          <cell r="R8">
            <v>118.24868254190667</v>
          </cell>
          <cell r="S8">
            <v>116.85579632208068</v>
          </cell>
          <cell r="T8">
            <v>111.19993403346018</v>
          </cell>
          <cell r="U8">
            <v>118.38246213973285</v>
          </cell>
          <cell r="V8">
            <v>135.03059419075851</v>
          </cell>
        </row>
        <row r="10">
          <cell r="B10">
            <v>85.447113646717071</v>
          </cell>
          <cell r="C10">
            <v>84.88050424969893</v>
          </cell>
          <cell r="D10">
            <v>85.458822293617615</v>
          </cell>
          <cell r="E10">
            <v>83.699928124498285</v>
          </cell>
          <cell r="F10">
            <v>85.104698757010212</v>
          </cell>
          <cell r="G10" t="str">
            <v>.</v>
          </cell>
          <cell r="H10">
            <v>83.699928124498285</v>
          </cell>
          <cell r="I10">
            <v>83.699928124498285</v>
          </cell>
          <cell r="J10">
            <v>73.139858803423493</v>
          </cell>
          <cell r="K10">
            <v>73.139858803423493</v>
          </cell>
          <cell r="L10">
            <v>86.137855891677077</v>
          </cell>
          <cell r="M10">
            <v>84.095817019564009</v>
          </cell>
          <cell r="N10">
            <v>81.946368315732315</v>
          </cell>
          <cell r="O10" t="str">
            <v>.</v>
          </cell>
          <cell r="P10">
            <v>73.139858803423493</v>
          </cell>
          <cell r="Q10">
            <v>84.290488731425825</v>
          </cell>
          <cell r="R10">
            <v>74.897944813170639</v>
          </cell>
          <cell r="S10">
            <v>84.078896359836534</v>
          </cell>
          <cell r="T10">
            <v>86.36772282622816</v>
          </cell>
          <cell r="U10">
            <v>82.842285520126225</v>
          </cell>
          <cell r="V10">
            <v>73.139858803423493</v>
          </cell>
        </row>
        <row r="11">
          <cell r="B11">
            <v>101.88799340888227</v>
          </cell>
          <cell r="C11">
            <v>102.55035793605481</v>
          </cell>
          <cell r="D11">
            <v>106.21875393960039</v>
          </cell>
          <cell r="E11">
            <v>101.91559385772405</v>
          </cell>
          <cell r="F11">
            <v>100.85586265144917</v>
          </cell>
          <cell r="G11" t="str">
            <v>.</v>
          </cell>
          <cell r="H11">
            <v>106.21875393960039</v>
          </cell>
          <cell r="I11">
            <v>106.21875393960039</v>
          </cell>
          <cell r="J11">
            <v>135.03059419075851</v>
          </cell>
          <cell r="K11">
            <v>135.03059419075851</v>
          </cell>
          <cell r="L11">
            <v>118.44647440141449</v>
          </cell>
          <cell r="M11">
            <v>135.03059419075851</v>
          </cell>
          <cell r="N11">
            <v>92.982267398282275</v>
          </cell>
          <cell r="O11" t="str">
            <v>.</v>
          </cell>
          <cell r="P11">
            <v>126.05366130858006</v>
          </cell>
          <cell r="Q11">
            <v>107.75858156599733</v>
          </cell>
          <cell r="R11">
            <v>115.41319308567228</v>
          </cell>
          <cell r="S11">
            <v>117.8908874542624</v>
          </cell>
          <cell r="T11">
            <v>105.43134811172837</v>
          </cell>
          <cell r="U11">
            <v>120.1098157096357</v>
          </cell>
          <cell r="V11">
            <v>135.03059419075851</v>
          </cell>
        </row>
        <row r="12">
          <cell r="B12">
            <v>4.3571718962764994</v>
          </cell>
          <cell r="C12">
            <v>6.0720699342590736</v>
          </cell>
          <cell r="D12">
            <v>6.5399753222197248</v>
          </cell>
          <cell r="E12">
            <v>5.7656480019487306</v>
          </cell>
          <cell r="F12">
            <v>4.6218998166654996</v>
          </cell>
          <cell r="G12" t="str">
            <v>.</v>
          </cell>
          <cell r="H12">
            <v>6.4020392007871738</v>
          </cell>
          <cell r="I12">
            <v>5.7257489324898065</v>
          </cell>
          <cell r="J12">
            <v>8.8297365491373423</v>
          </cell>
          <cell r="K12">
            <v>8.5010445198131279</v>
          </cell>
          <cell r="L12">
            <v>5.1406387288380468</v>
          </cell>
          <cell r="M12">
            <v>7.4963051050631835</v>
          </cell>
          <cell r="N12">
            <v>4.527123984879049</v>
          </cell>
          <cell r="O12" t="str">
            <v>.</v>
          </cell>
          <cell r="P12">
            <v>10.278936444210283</v>
          </cell>
          <cell r="Q12">
            <v>6.043155768062598</v>
          </cell>
          <cell r="R12">
            <v>9.0355423652697375</v>
          </cell>
          <cell r="S12">
            <v>8.7381147435161868</v>
          </cell>
          <cell r="T12">
            <v>7.1233173676277035</v>
          </cell>
          <cell r="U12">
            <v>9.0965189668611899</v>
          </cell>
          <cell r="V12">
            <v>8.0561003459812923</v>
          </cell>
        </row>
      </sheetData>
      <sheetData sheetId="98">
        <row r="4">
          <cell r="B4">
            <v>3.8</v>
          </cell>
          <cell r="C4">
            <v>6</v>
          </cell>
          <cell r="D4">
            <v>5.3</v>
          </cell>
          <cell r="E4">
            <v>5.3</v>
          </cell>
          <cell r="F4">
            <v>4.4000000000000004</v>
          </cell>
          <cell r="H4">
            <v>3.8</v>
          </cell>
          <cell r="I4">
            <v>3.8</v>
          </cell>
          <cell r="J4">
            <v>2.2999999999999998</v>
          </cell>
          <cell r="K4">
            <v>2.2999999999999998</v>
          </cell>
          <cell r="L4">
            <v>2.6</v>
          </cell>
          <cell r="M4">
            <v>2.2999999999999998</v>
          </cell>
          <cell r="N4">
            <v>10.4</v>
          </cell>
          <cell r="P4">
            <v>3.7</v>
          </cell>
          <cell r="Q4">
            <v>3.4</v>
          </cell>
          <cell r="R4">
            <v>4</v>
          </cell>
          <cell r="S4">
            <v>3.2</v>
          </cell>
          <cell r="T4">
            <v>4.0999999999999996</v>
          </cell>
          <cell r="U4">
            <v>4.2</v>
          </cell>
          <cell r="V4">
            <v>2.2999999999999998</v>
          </cell>
        </row>
        <row r="5">
          <cell r="B5">
            <v>11.2</v>
          </cell>
          <cell r="C5">
            <v>10.199999999999999</v>
          </cell>
          <cell r="D5">
            <v>8.9</v>
          </cell>
          <cell r="E5">
            <v>10.199999999999999</v>
          </cell>
          <cell r="F5">
            <v>9.9</v>
          </cell>
          <cell r="H5">
            <v>11.2</v>
          </cell>
          <cell r="I5">
            <v>11.2</v>
          </cell>
          <cell r="J5">
            <v>14.8</v>
          </cell>
          <cell r="K5">
            <v>14.8</v>
          </cell>
          <cell r="L5">
            <v>7.6</v>
          </cell>
          <cell r="M5">
            <v>6.9</v>
          </cell>
          <cell r="N5">
            <v>14.5</v>
          </cell>
          <cell r="P5">
            <v>9.1999999999999993</v>
          </cell>
          <cell r="Q5">
            <v>11.7</v>
          </cell>
          <cell r="R5">
            <v>14.8</v>
          </cell>
          <cell r="S5">
            <v>12</v>
          </cell>
          <cell r="T5">
            <v>9.6999999999999993</v>
          </cell>
          <cell r="U5">
            <v>8.6</v>
          </cell>
          <cell r="V5">
            <v>14.8</v>
          </cell>
        </row>
        <row r="7">
          <cell r="B7">
            <v>62.295081967213115</v>
          </cell>
          <cell r="C7">
            <v>75.949367088607588</v>
          </cell>
          <cell r="D7">
            <v>81.538461538461533</v>
          </cell>
          <cell r="E7">
            <v>68.831168831168839</v>
          </cell>
          <cell r="F7">
            <v>70.967741935483872</v>
          </cell>
          <cell r="G7" t="str">
            <v>.</v>
          </cell>
          <cell r="H7">
            <v>50.666666666666657</v>
          </cell>
          <cell r="I7">
            <v>55.828113420912828</v>
          </cell>
          <cell r="J7">
            <v>38.989889848986586</v>
          </cell>
          <cell r="K7">
            <v>40.350877192982452</v>
          </cell>
          <cell r="L7">
            <v>61.904761904761905</v>
          </cell>
          <cell r="M7">
            <v>62.162162162162147</v>
          </cell>
          <cell r="N7">
            <v>93.693693693693703</v>
          </cell>
          <cell r="O7" t="str">
            <v>.</v>
          </cell>
          <cell r="P7">
            <v>67.272727272727266</v>
          </cell>
          <cell r="Q7">
            <v>57.627118644067785</v>
          </cell>
          <cell r="R7">
            <v>53.333333333333336</v>
          </cell>
          <cell r="S7">
            <v>60.377358490566046</v>
          </cell>
          <cell r="T7">
            <v>58.571428571428562</v>
          </cell>
          <cell r="U7">
            <v>73.68421052631578</v>
          </cell>
          <cell r="V7">
            <v>38.333333333333329</v>
          </cell>
        </row>
        <row r="8">
          <cell r="B8">
            <v>183.60655737704917</v>
          </cell>
          <cell r="C8">
            <v>129.11392405063287</v>
          </cell>
          <cell r="D8">
            <v>136.92307692307693</v>
          </cell>
          <cell r="E8">
            <v>132.46753246753244</v>
          </cell>
          <cell r="F8">
            <v>159.67741935483869</v>
          </cell>
          <cell r="G8" t="str">
            <v>.</v>
          </cell>
          <cell r="H8">
            <v>149.33333333333331</v>
          </cell>
          <cell r="I8">
            <v>164.54601850374306</v>
          </cell>
          <cell r="J8">
            <v>250.89146511521804</v>
          </cell>
          <cell r="K8">
            <v>259.64912280701753</v>
          </cell>
          <cell r="L8">
            <v>180.95238095238093</v>
          </cell>
          <cell r="M8">
            <v>186.48648648648648</v>
          </cell>
          <cell r="N8">
            <v>130.63063063063063</v>
          </cell>
          <cell r="O8" t="str">
            <v>.</v>
          </cell>
          <cell r="P8">
            <v>167.27272727272725</v>
          </cell>
          <cell r="Q8">
            <v>198.30508474576268</v>
          </cell>
          <cell r="R8">
            <v>197.33333333333334</v>
          </cell>
          <cell r="S8">
            <v>226.41509433962264</v>
          </cell>
          <cell r="T8">
            <v>138.57142857142856</v>
          </cell>
          <cell r="U8">
            <v>150.87719298245611</v>
          </cell>
          <cell r="V8">
            <v>246.66666666666669</v>
          </cell>
        </row>
        <row r="10">
          <cell r="B10">
            <v>63.333333333333329</v>
          </cell>
          <cell r="C10">
            <v>100</v>
          </cell>
          <cell r="D10">
            <v>88.333333333333329</v>
          </cell>
          <cell r="E10">
            <v>88.333333333333329</v>
          </cell>
          <cell r="F10">
            <v>73.333333333333343</v>
          </cell>
          <cell r="G10" t="str">
            <v>.</v>
          </cell>
          <cell r="H10">
            <v>63.333333333333329</v>
          </cell>
          <cell r="I10">
            <v>63.333333333333329</v>
          </cell>
          <cell r="J10">
            <v>38.333333333333329</v>
          </cell>
          <cell r="K10">
            <v>38.333333333333329</v>
          </cell>
          <cell r="L10">
            <v>43.333333333333336</v>
          </cell>
          <cell r="M10">
            <v>38.333333333333329</v>
          </cell>
          <cell r="N10">
            <v>173.33333333333334</v>
          </cell>
          <cell r="O10" t="str">
            <v>.</v>
          </cell>
          <cell r="P10">
            <v>61.666666666666671</v>
          </cell>
          <cell r="Q10">
            <v>56.666666666666664</v>
          </cell>
          <cell r="R10">
            <v>66.666666666666657</v>
          </cell>
          <cell r="S10">
            <v>53.333333333333336</v>
          </cell>
          <cell r="T10">
            <v>68.333333333333329</v>
          </cell>
          <cell r="U10">
            <v>70</v>
          </cell>
          <cell r="V10">
            <v>38.333333333333329</v>
          </cell>
        </row>
        <row r="11">
          <cell r="B11">
            <v>186.66666666666666</v>
          </cell>
          <cell r="C11">
            <v>170</v>
          </cell>
          <cell r="D11">
            <v>148.33333333333334</v>
          </cell>
          <cell r="E11">
            <v>170</v>
          </cell>
          <cell r="F11">
            <v>165</v>
          </cell>
          <cell r="G11" t="str">
            <v>.</v>
          </cell>
          <cell r="H11">
            <v>186.66666666666666</v>
          </cell>
          <cell r="I11">
            <v>186.66666666666666</v>
          </cell>
          <cell r="J11">
            <v>246.66666666666669</v>
          </cell>
          <cell r="K11">
            <v>246.66666666666669</v>
          </cell>
          <cell r="L11">
            <v>126.66666666666666</v>
          </cell>
          <cell r="M11">
            <v>115.00000000000001</v>
          </cell>
          <cell r="N11">
            <v>241.66666666666666</v>
          </cell>
          <cell r="O11" t="str">
            <v>.</v>
          </cell>
          <cell r="P11">
            <v>153.33333333333331</v>
          </cell>
          <cell r="Q11">
            <v>195</v>
          </cell>
          <cell r="R11">
            <v>246.66666666666669</v>
          </cell>
          <cell r="S11">
            <v>200</v>
          </cell>
          <cell r="T11">
            <v>161.66666666666666</v>
          </cell>
          <cell r="U11">
            <v>143.33333333333334</v>
          </cell>
          <cell r="V11">
            <v>246.66666666666669</v>
          </cell>
        </row>
        <row r="12">
          <cell r="B12">
            <v>27.261983839614125</v>
          </cell>
          <cell r="C12">
            <v>17.509547209065023</v>
          </cell>
          <cell r="D12">
            <v>17.896437996771855</v>
          </cell>
          <cell r="E12">
            <v>19.631911060501551</v>
          </cell>
          <cell r="F12">
            <v>22.320365677514978</v>
          </cell>
          <cell r="G12" t="str">
            <v>.</v>
          </cell>
          <cell r="H12">
            <v>24.388970444915937</v>
          </cell>
          <cell r="I12">
            <v>22.864811042687304</v>
          </cell>
          <cell r="J12">
            <v>40.73849846134118</v>
          </cell>
          <cell r="K12">
            <v>40.214586930459717</v>
          </cell>
          <cell r="L12">
            <v>23.448581868593394</v>
          </cell>
          <cell r="M12">
            <v>31.748818054175036</v>
          </cell>
          <cell r="N12">
            <v>13.808383855572954</v>
          </cell>
          <cell r="O12" t="str">
            <v>.</v>
          </cell>
          <cell r="P12">
            <v>22.913618305194056</v>
          </cell>
          <cell r="Q12">
            <v>28.664276435079199</v>
          </cell>
          <cell r="R12">
            <v>30.67758414754163</v>
          </cell>
          <cell r="S12">
            <v>32.216022907358663</v>
          </cell>
          <cell r="T12">
            <v>30.75747017843905</v>
          </cell>
          <cell r="U12">
            <v>23.417768956388016</v>
          </cell>
          <cell r="V12">
            <v>39.99809219037369</v>
          </cell>
        </row>
      </sheetData>
      <sheetData sheetId="99">
        <row r="15">
          <cell r="B15">
            <v>83.119473683872897</v>
          </cell>
          <cell r="C15">
            <v>89.863129095960687</v>
          </cell>
          <cell r="D15">
            <v>140.04847169754433</v>
          </cell>
          <cell r="E15">
            <v>106.56543843055024</v>
          </cell>
          <cell r="F15">
            <v>106.33019463710531</v>
          </cell>
          <cell r="G15">
            <v>69.867406653142211</v>
          </cell>
          <cell r="H15">
            <v>100.59288272458575</v>
          </cell>
          <cell r="I15">
            <v>110.25592755356099</v>
          </cell>
          <cell r="J15">
            <v>98.403859433992181</v>
          </cell>
          <cell r="K15">
            <v>100</v>
          </cell>
          <cell r="L15">
            <v>105.31080486551065</v>
          </cell>
          <cell r="M15">
            <v>136.91188778494535</v>
          </cell>
          <cell r="N15">
            <v>57.164241807116355</v>
          </cell>
          <cell r="O15">
            <v>89.706299900330748</v>
          </cell>
          <cell r="P15">
            <v>86.491301389916785</v>
          </cell>
          <cell r="Q15">
            <v>89.549470704700795</v>
          </cell>
          <cell r="R15">
            <v>85.393497020507155</v>
          </cell>
          <cell r="S15">
            <v>97.155686692753321</v>
          </cell>
          <cell r="T15">
            <v>94.17593197578428</v>
          </cell>
          <cell r="U15">
            <v>100.05702681190736</v>
          </cell>
          <cell r="V15">
            <v>100.11234266049114</v>
          </cell>
        </row>
        <row r="16">
          <cell r="A16" t="str">
            <v>Lesen 4. Klasse</v>
          </cell>
          <cell r="B16">
            <v>96.6003970949522</v>
          </cell>
          <cell r="C16">
            <v>99.142512807977269</v>
          </cell>
          <cell r="D16">
            <v>105.07411613836905</v>
          </cell>
          <cell r="E16">
            <v>100.83725661666062</v>
          </cell>
          <cell r="F16">
            <v>98.506983879721005</v>
          </cell>
          <cell r="G16">
            <v>94.90565328626883</v>
          </cell>
          <cell r="H16">
            <v>99.442753545408905</v>
          </cell>
          <cell r="I16">
            <v>100.75638516605837</v>
          </cell>
          <cell r="J16">
            <v>99.735530381177426</v>
          </cell>
          <cell r="K16">
            <v>100</v>
          </cell>
          <cell r="L16">
            <v>99.142512807977269</v>
          </cell>
          <cell r="M16">
            <v>105.07411613836905</v>
          </cell>
          <cell r="N16">
            <v>91.51616566890209</v>
          </cell>
          <cell r="O16">
            <v>101.4727855449169</v>
          </cell>
          <cell r="P16">
            <v>100.83725661666062</v>
          </cell>
          <cell r="Q16">
            <v>97.871454951464727</v>
          </cell>
          <cell r="R16">
            <v>97.447768999293899</v>
          </cell>
          <cell r="S16">
            <v>100.4135706644898</v>
          </cell>
          <cell r="T16">
            <v>100.20172768840436</v>
          </cell>
          <cell r="U16">
            <v>101.4727855449169</v>
          </cell>
          <cell r="V16">
            <v>99.890744045244816</v>
          </cell>
        </row>
        <row r="17">
          <cell r="A17" t="str">
            <v>Mathematik 4. Klasse</v>
          </cell>
          <cell r="B17">
            <v>94.588360968674621</v>
          </cell>
          <cell r="C17">
            <v>98.475553885195495</v>
          </cell>
          <cell r="D17">
            <v>106.03398455620831</v>
          </cell>
          <cell r="E17">
            <v>102.79465712577425</v>
          </cell>
          <cell r="F17">
            <v>101.9308364776585</v>
          </cell>
          <cell r="G17">
            <v>92.21285418635631</v>
          </cell>
          <cell r="H17">
            <v>99.392545879488253</v>
          </cell>
          <cell r="I17">
            <v>101.47128990010195</v>
          </cell>
          <cell r="J17">
            <v>99.595735508245014</v>
          </cell>
          <cell r="K17">
            <v>100</v>
          </cell>
          <cell r="L17">
            <v>101.06701582954274</v>
          </cell>
          <cell r="M17">
            <v>105.81802939417938</v>
          </cell>
          <cell r="N17">
            <v>91.349033538240562</v>
          </cell>
          <cell r="O17">
            <v>99.771284857369125</v>
          </cell>
          <cell r="P17">
            <v>100.41915034345594</v>
          </cell>
          <cell r="Q17">
            <v>98.259598723166562</v>
          </cell>
          <cell r="R17">
            <v>96.100047102877184</v>
          </cell>
          <cell r="S17">
            <v>101.49892615360064</v>
          </cell>
          <cell r="T17">
            <v>99.339374533311258</v>
          </cell>
          <cell r="U17">
            <v>99.555329695340191</v>
          </cell>
          <cell r="V17">
            <v>99.88090013070574</v>
          </cell>
        </row>
        <row r="18">
          <cell r="A18" t="str">
            <v>Lesen 9. Klasse</v>
          </cell>
          <cell r="B18">
            <v>99.653576634495224</v>
          </cell>
          <cell r="C18">
            <v>100.70922892935216</v>
          </cell>
          <cell r="D18">
            <v>106.19862086260825</v>
          </cell>
          <cell r="E18">
            <v>101.97601168318049</v>
          </cell>
          <cell r="F18">
            <v>101.76488122420911</v>
          </cell>
          <cell r="G18">
            <v>95.219836996096078</v>
          </cell>
          <cell r="H18">
            <v>100.96014458492033</v>
          </cell>
          <cell r="I18">
            <v>102.61418560060866</v>
          </cell>
          <cell r="J18">
            <v>99.762730869819976</v>
          </cell>
          <cell r="K18">
            <v>100</v>
          </cell>
          <cell r="L18">
            <v>102.60940306009468</v>
          </cell>
          <cell r="M18">
            <v>104.72070764980855</v>
          </cell>
          <cell r="N18">
            <v>92.052880111525255</v>
          </cell>
          <cell r="O18">
            <v>99.653576634495224</v>
          </cell>
          <cell r="P18">
            <v>97.120011126838563</v>
          </cell>
          <cell r="Q18">
            <v>100.075837552438</v>
          </cell>
          <cell r="R18">
            <v>96.697750208895798</v>
          </cell>
          <cell r="S18">
            <v>98.3867938806669</v>
          </cell>
          <cell r="T18">
            <v>100.92035938832356</v>
          </cell>
          <cell r="U18">
            <v>100.49809847038078</v>
          </cell>
          <cell r="V18">
            <v>100.18174582014503</v>
          </cell>
        </row>
      </sheetData>
      <sheetData sheetId="100">
        <row r="3">
          <cell r="A3" t="str">
            <v>Anzahl</v>
          </cell>
          <cell r="B3">
            <v>281</v>
          </cell>
          <cell r="C3">
            <v>184</v>
          </cell>
          <cell r="D3">
            <v>659</v>
          </cell>
          <cell r="E3">
            <v>340</v>
          </cell>
          <cell r="F3">
            <v>440</v>
          </cell>
          <cell r="G3">
            <v>1081</v>
          </cell>
          <cell r="H3">
            <v>2985</v>
          </cell>
          <cell r="I3">
            <v>1904</v>
          </cell>
          <cell r="J3">
            <v>23874</v>
          </cell>
          <cell r="K3">
            <v>22793</v>
          </cell>
          <cell r="L3">
            <v>3719</v>
          </cell>
          <cell r="M3">
            <v>4460</v>
          </cell>
          <cell r="N3">
            <v>352</v>
          </cell>
          <cell r="O3">
            <v>1504</v>
          </cell>
          <cell r="P3">
            <v>2764</v>
          </cell>
          <cell r="Q3">
            <v>2599</v>
          </cell>
          <cell r="R3">
            <v>4992</v>
          </cell>
          <cell r="S3">
            <v>1421</v>
          </cell>
          <cell r="T3">
            <v>186</v>
          </cell>
          <cell r="U3">
            <v>796</v>
          </cell>
          <cell r="V3">
            <v>25778</v>
          </cell>
        </row>
        <row r="4">
          <cell r="A4" t="str">
            <v>in %</v>
          </cell>
          <cell r="B4">
            <v>1.0900768096826752</v>
          </cell>
          <cell r="C4">
            <v>0.71378695011249904</v>
          </cell>
          <cell r="D4">
            <v>2.5564434789355266</v>
          </cell>
          <cell r="E4">
            <v>1.318954146947009</v>
          </cell>
          <cell r="F4">
            <v>1.706881837225541</v>
          </cell>
          <cell r="G4">
            <v>4.1934983319109316</v>
          </cell>
          <cell r="H4">
            <v>11.579641554814183</v>
          </cell>
          <cell r="I4">
            <v>7.3861432229032502</v>
          </cell>
          <cell r="J4">
            <v>92.613856777096743</v>
          </cell>
          <cell r="K4">
            <v>88.420358445185826</v>
          </cell>
          <cell r="L4">
            <v>14.427030801458606</v>
          </cell>
          <cell r="M4">
            <v>17.30157498642253</v>
          </cell>
          <cell r="N4">
            <v>1.365505469780433</v>
          </cell>
          <cell r="O4">
            <v>5.834432461789123</v>
          </cell>
          <cell r="P4">
            <v>10.722321359298627</v>
          </cell>
          <cell r="Q4">
            <v>10.082240670339049</v>
          </cell>
          <cell r="R4">
            <v>19.365350298704321</v>
          </cell>
          <cell r="S4">
            <v>5.5124524788579414</v>
          </cell>
          <cell r="T4">
            <v>0.72154550391806971</v>
          </cell>
          <cell r="U4">
            <v>3.0879044146171153</v>
          </cell>
          <cell r="V4">
            <v>100</v>
          </cell>
        </row>
        <row r="6">
          <cell r="A6" t="str">
            <v xml:space="preserve">je 100.000 Einwohner </v>
          </cell>
          <cell r="B6">
            <v>109.0245561323209</v>
          </cell>
          <cell r="C6">
            <v>112.9582097597121</v>
          </cell>
          <cell r="D6">
            <v>161.21101518906212</v>
          </cell>
          <cell r="E6">
            <v>155.7100239701843</v>
          </cell>
          <cell r="F6">
            <v>207.0986839349315</v>
          </cell>
          <cell r="G6">
            <v>286.83425464354411</v>
          </cell>
          <cell r="H6">
            <v>182.33466064007348</v>
          </cell>
          <cell r="I6">
            <v>151.08390401760192</v>
          </cell>
          <cell r="J6">
            <v>331.98991954340971</v>
          </cell>
          <cell r="K6">
            <v>334.48730205166055</v>
          </cell>
          <cell r="L6">
            <v>328.83105643542007</v>
          </cell>
          <cell r="M6">
            <v>332.78048993048026</v>
          </cell>
          <cell r="N6">
            <v>511.41679887953228</v>
          </cell>
          <cell r="O6">
            <v>791.10386867675777</v>
          </cell>
          <cell r="P6">
            <v>431.46746549548118</v>
          </cell>
          <cell r="Q6">
            <v>318.85220077947645</v>
          </cell>
          <cell r="R6">
            <v>274.81769792943692</v>
          </cell>
          <cell r="S6">
            <v>341.03473442370051</v>
          </cell>
          <cell r="T6">
            <v>187.20843041835045</v>
          </cell>
          <cell r="U6">
            <v>268.96607884963612</v>
          </cell>
          <cell r="V6">
            <v>305.01422537929204</v>
          </cell>
        </row>
      </sheetData>
      <sheetData sheetId="101">
        <row r="3">
          <cell r="A3" t="str">
            <v>CDU/CSU</v>
          </cell>
          <cell r="B3">
            <v>13.636363636363635</v>
          </cell>
          <cell r="C3">
            <v>15.18987341772152</v>
          </cell>
          <cell r="D3">
            <v>34.166666666666664</v>
          </cell>
          <cell r="E3">
            <v>41.237113402061851</v>
          </cell>
          <cell r="F3">
            <v>26.136363636363637</v>
          </cell>
          <cell r="G3">
            <v>32.704402515723267</v>
          </cell>
          <cell r="H3">
            <v>28.606616646158908</v>
          </cell>
          <cell r="I3">
            <v>27.371556146571294</v>
          </cell>
          <cell r="J3">
            <v>35.935006004625613</v>
          </cell>
          <cell r="K3">
            <v>36.114242122209646</v>
          </cell>
          <cell r="L3">
            <v>27.27272727272727</v>
          </cell>
          <cell r="M3">
            <v>41.871921182266007</v>
          </cell>
          <cell r="N3">
            <v>27.586206896551722</v>
          </cell>
          <cell r="O3">
            <v>21.487603305785125</v>
          </cell>
          <cell r="P3">
            <v>39.097744360902254</v>
          </cell>
          <cell r="Q3">
            <v>32.19178082191781</v>
          </cell>
          <cell r="R3">
            <v>38.974358974358978</v>
          </cell>
          <cell r="S3">
            <v>30.693069306930692</v>
          </cell>
          <cell r="T3">
            <v>37.254901960784316</v>
          </cell>
          <cell r="U3">
            <v>49.275362318840585</v>
          </cell>
          <cell r="V3">
            <v>34.663306762080808</v>
          </cell>
        </row>
        <row r="4">
          <cell r="A4" t="str">
            <v>SPD</v>
          </cell>
          <cell r="B4">
            <v>36.363636363636367</v>
          </cell>
          <cell r="C4">
            <v>43.037974683544306</v>
          </cell>
          <cell r="D4">
            <v>8.3333333333333321</v>
          </cell>
          <cell r="E4">
            <v>9.2783505154639183</v>
          </cell>
          <cell r="F4">
            <v>6.8181818181818175</v>
          </cell>
          <cell r="G4">
            <v>22.012578616352201</v>
          </cell>
          <cell r="H4">
            <v>19.299409462721478</v>
          </cell>
          <cell r="I4">
            <v>18.481668332020298</v>
          </cell>
          <cell r="J4">
            <v>22.884550407496789</v>
          </cell>
          <cell r="K4">
            <v>22.932928005993304</v>
          </cell>
          <cell r="L4">
            <v>12.337662337662337</v>
          </cell>
          <cell r="M4">
            <v>8.3743842364532011</v>
          </cell>
          <cell r="N4">
            <v>31.03448275862069</v>
          </cell>
          <cell r="O4">
            <v>37.190082644628099</v>
          </cell>
          <cell r="P4">
            <v>17.293233082706767</v>
          </cell>
          <cell r="Q4">
            <v>39.041095890410958</v>
          </cell>
          <cell r="R4">
            <v>28.717948717948715</v>
          </cell>
          <cell r="S4">
            <v>38.613861386138616</v>
          </cell>
          <cell r="T4">
            <v>56.862745098039213</v>
          </cell>
          <cell r="U4">
            <v>17.391304347826086</v>
          </cell>
          <cell r="V4">
            <v>22.230708568844427</v>
          </cell>
        </row>
        <row r="5">
          <cell r="A5" t="str">
            <v>GRÜNE</v>
          </cell>
          <cell r="B5">
            <v>0</v>
          </cell>
          <cell r="C5">
            <v>6.3291139240506329</v>
          </cell>
          <cell r="D5">
            <v>5.833333333333333</v>
          </cell>
          <cell r="E5">
            <v>6.1855670103092786</v>
          </cell>
          <cell r="F5">
            <v>0</v>
          </cell>
          <cell r="G5">
            <v>21.383647798742139</v>
          </cell>
          <cell r="H5">
            <v>7.857022416302736</v>
          </cell>
          <cell r="I5">
            <v>3.7801376706519871</v>
          </cell>
          <cell r="J5">
            <v>20.390991509041253</v>
          </cell>
          <cell r="K5">
            <v>20.335918251034652</v>
          </cell>
          <cell r="L5">
            <v>37.662337662337663</v>
          </cell>
          <cell r="M5">
            <v>15.763546798029557</v>
          </cell>
          <cell r="N5">
            <v>12.643678160919542</v>
          </cell>
          <cell r="O5">
            <v>20.66115702479339</v>
          </cell>
          <cell r="P5">
            <v>16.541353383458645</v>
          </cell>
          <cell r="Q5">
            <v>16.43835616438356</v>
          </cell>
          <cell r="R5">
            <v>20</v>
          </cell>
          <cell r="S5">
            <v>8.9108910891089099</v>
          </cell>
          <cell r="T5">
            <v>0</v>
          </cell>
          <cell r="U5">
            <v>20.289855072463769</v>
          </cell>
          <cell r="V5">
            <v>17.924227460153414</v>
          </cell>
        </row>
        <row r="6">
          <cell r="A6" t="str">
            <v>FDP</v>
          </cell>
          <cell r="B6">
            <v>0</v>
          </cell>
          <cell r="C6">
            <v>6.3291139240506329</v>
          </cell>
          <cell r="D6">
            <v>0</v>
          </cell>
          <cell r="E6">
            <v>7.216494845360824</v>
          </cell>
          <cell r="F6">
            <v>0</v>
          </cell>
          <cell r="G6">
            <v>0</v>
          </cell>
          <cell r="H6">
            <v>1.5873663420851905</v>
          </cell>
          <cell r="I6">
            <v>2.0657938465689041</v>
          </cell>
          <cell r="J6">
            <v>4.6247413417717924</v>
          </cell>
          <cell r="K6">
            <v>4.8813251923671999</v>
          </cell>
          <cell r="L6">
            <v>11.688311688311687</v>
          </cell>
          <cell r="M6">
            <v>0</v>
          </cell>
          <cell r="N6">
            <v>5.7471264367816088</v>
          </cell>
          <cell r="O6">
            <v>0</v>
          </cell>
          <cell r="P6">
            <v>6.0150375939849621</v>
          </cell>
          <cell r="Q6">
            <v>0</v>
          </cell>
          <cell r="R6">
            <v>6.1538461538461542</v>
          </cell>
          <cell r="S6">
            <v>5.9405940594059405</v>
          </cell>
          <cell r="T6">
            <v>0</v>
          </cell>
          <cell r="U6">
            <v>7.2463768115942031</v>
          </cell>
          <cell r="V6">
            <v>4.2447295888798555</v>
          </cell>
        </row>
        <row r="7">
          <cell r="A7" t="str">
            <v>AfD</v>
          </cell>
          <cell r="B7">
            <v>34.090909090909086</v>
          </cell>
          <cell r="C7">
            <v>16.455696202531644</v>
          </cell>
          <cell r="D7">
            <v>33.333333333333329</v>
          </cell>
          <cell r="E7">
            <v>22.680412371134022</v>
          </cell>
          <cell r="F7">
            <v>36.363636363636367</v>
          </cell>
          <cell r="G7">
            <v>10.062893081761008</v>
          </cell>
          <cell r="H7">
            <v>25.363307836350025</v>
          </cell>
          <cell r="I7">
            <v>29.974807434475533</v>
          </cell>
          <cell r="J7">
            <v>10.39641449379944</v>
          </cell>
          <cell r="K7">
            <v>10.414918492581794</v>
          </cell>
          <cell r="L7">
            <v>11.038961038961039</v>
          </cell>
          <cell r="M7">
            <v>15.763546798029557</v>
          </cell>
          <cell r="N7">
            <v>0</v>
          </cell>
          <cell r="O7">
            <v>8.2644628099173563</v>
          </cell>
          <cell r="P7">
            <v>18.796992481203006</v>
          </cell>
          <cell r="Q7">
            <v>11.643835616438356</v>
          </cell>
          <cell r="R7">
            <v>6.1538461538461542</v>
          </cell>
          <cell r="S7">
            <v>5.9405940594059405</v>
          </cell>
          <cell r="T7">
            <v>5.8823529411764701</v>
          </cell>
          <cell r="U7">
            <v>0</v>
          </cell>
          <cell r="V7">
            <v>13.303867434565452</v>
          </cell>
        </row>
        <row r="8">
          <cell r="A8" t="str">
            <v>BSW</v>
          </cell>
          <cell r="B8">
            <v>15.909090909090908</v>
          </cell>
          <cell r="C8">
            <v>0</v>
          </cell>
          <cell r="D8">
            <v>12.5</v>
          </cell>
          <cell r="E8">
            <v>0</v>
          </cell>
          <cell r="F8">
            <v>17.045454545454543</v>
          </cell>
          <cell r="G8">
            <v>0</v>
          </cell>
          <cell r="H8">
            <v>7.827809682919785</v>
          </cell>
          <cell r="I8">
            <v>10.187088289805969</v>
          </cell>
          <cell r="J8">
            <v>0</v>
          </cell>
          <cell r="K8">
            <v>0</v>
          </cell>
          <cell r="L8">
            <v>0</v>
          </cell>
          <cell r="M8">
            <v>0</v>
          </cell>
          <cell r="N8">
            <v>0</v>
          </cell>
          <cell r="O8">
            <v>0</v>
          </cell>
          <cell r="P8">
            <v>0</v>
          </cell>
          <cell r="Q8">
            <v>0</v>
          </cell>
          <cell r="R8">
            <v>0</v>
          </cell>
          <cell r="S8">
            <v>0</v>
          </cell>
          <cell r="T8">
            <v>0</v>
          </cell>
          <cell r="U8">
            <v>0</v>
          </cell>
          <cell r="V8">
            <v>1.5128146572492158</v>
          </cell>
        </row>
        <row r="9">
          <cell r="A9" t="str">
            <v>LINKE</v>
          </cell>
          <cell r="B9">
            <v>0</v>
          </cell>
          <cell r="C9">
            <v>11.39240506329114</v>
          </cell>
          <cell r="D9">
            <v>5</v>
          </cell>
          <cell r="E9">
            <v>11.340206185567011</v>
          </cell>
          <cell r="F9">
            <v>13.636363636363635</v>
          </cell>
          <cell r="G9">
            <v>12.578616352201259</v>
          </cell>
          <cell r="H9">
            <v>8.5597592343556688</v>
          </cell>
          <cell r="I9">
            <v>7.3484876262896037</v>
          </cell>
          <cell r="J9">
            <v>1.1006424110107169</v>
          </cell>
          <cell r="K9">
            <v>0.46383647242472953</v>
          </cell>
          <cell r="L9">
            <v>0</v>
          </cell>
          <cell r="M9">
            <v>0</v>
          </cell>
          <cell r="N9">
            <v>11.494252873563218</v>
          </cell>
          <cell r="O9">
            <v>12.396694214876034</v>
          </cell>
          <cell r="P9">
            <v>0</v>
          </cell>
          <cell r="Q9">
            <v>0</v>
          </cell>
          <cell r="R9">
            <v>0</v>
          </cell>
          <cell r="S9">
            <v>0</v>
          </cell>
          <cell r="T9">
            <v>0</v>
          </cell>
          <cell r="U9">
            <v>0</v>
          </cell>
          <cell r="V9">
            <v>2.0284670797491393</v>
          </cell>
        </row>
        <row r="10">
          <cell r="A10" t="str">
            <v>Freie Wähler</v>
          </cell>
          <cell r="B10">
            <v>0</v>
          </cell>
          <cell r="C10">
            <v>0</v>
          </cell>
          <cell r="D10">
            <v>0.83333333333333337</v>
          </cell>
          <cell r="E10">
            <v>0</v>
          </cell>
          <cell r="F10">
            <v>0</v>
          </cell>
          <cell r="G10">
            <v>0</v>
          </cell>
          <cell r="H10">
            <v>0.20775132474362507</v>
          </cell>
          <cell r="I10">
            <v>0.27036695745240019</v>
          </cell>
          <cell r="J10">
            <v>3.6299993604196792</v>
          </cell>
          <cell r="K10">
            <v>3.8313942373920891</v>
          </cell>
          <cell r="L10">
            <v>0</v>
          </cell>
          <cell r="M10">
            <v>18.226600985221676</v>
          </cell>
          <cell r="N10">
            <v>0</v>
          </cell>
          <cell r="O10">
            <v>0</v>
          </cell>
          <cell r="P10">
            <v>0</v>
          </cell>
          <cell r="Q10">
            <v>0</v>
          </cell>
          <cell r="R10">
            <v>0</v>
          </cell>
          <cell r="S10">
            <v>3.9603960396039604</v>
          </cell>
          <cell r="T10">
            <v>0</v>
          </cell>
          <cell r="U10">
            <v>0</v>
          </cell>
          <cell r="V10">
            <v>3.13108337995603</v>
          </cell>
        </row>
        <row r="11">
          <cell r="A11" t="str">
            <v>sonstige</v>
          </cell>
          <cell r="B11">
            <v>0</v>
          </cell>
          <cell r="C11">
            <v>0</v>
          </cell>
          <cell r="D11">
            <v>0</v>
          </cell>
          <cell r="E11">
            <v>0</v>
          </cell>
          <cell r="F11">
            <v>0</v>
          </cell>
          <cell r="G11">
            <v>0</v>
          </cell>
          <cell r="H11">
            <v>0</v>
          </cell>
          <cell r="I11">
            <v>0</v>
          </cell>
          <cell r="J11">
            <v>0.34889584833281023</v>
          </cell>
          <cell r="K11">
            <v>0.36825283148198834</v>
          </cell>
          <cell r="L11">
            <v>0</v>
          </cell>
          <cell r="M11">
            <v>0</v>
          </cell>
          <cell r="N11">
            <v>11.494252873563218</v>
          </cell>
          <cell r="O11">
            <v>0</v>
          </cell>
          <cell r="P11">
            <v>0</v>
          </cell>
          <cell r="Q11">
            <v>0</v>
          </cell>
          <cell r="R11">
            <v>0</v>
          </cell>
          <cell r="S11">
            <v>0</v>
          </cell>
          <cell r="T11">
            <v>0</v>
          </cell>
          <cell r="U11">
            <v>5.7971014492753623</v>
          </cell>
          <cell r="V11">
            <v>0.29708371731010685</v>
          </cell>
        </row>
        <row r="12">
          <cell r="A12" t="str">
            <v>fraktionslos</v>
          </cell>
          <cell r="B12">
            <v>0</v>
          </cell>
          <cell r="C12">
            <v>1.2658227848101267</v>
          </cell>
          <cell r="D12">
            <v>0</v>
          </cell>
          <cell r="E12">
            <v>2.0618556701030926</v>
          </cell>
          <cell r="F12">
            <v>0</v>
          </cell>
          <cell r="G12">
            <v>1.257861635220126</v>
          </cell>
          <cell r="H12">
            <v>0.69095705436258403</v>
          </cell>
          <cell r="I12">
            <v>0.5200936961640118</v>
          </cell>
          <cell r="J12">
            <v>0.68875862350190975</v>
          </cell>
          <cell r="K12">
            <v>0.65718439451461685</v>
          </cell>
          <cell r="L12">
            <v>0</v>
          </cell>
          <cell r="M12">
            <v>0</v>
          </cell>
          <cell r="N12">
            <v>0</v>
          </cell>
          <cell r="O12">
            <v>0</v>
          </cell>
          <cell r="P12">
            <v>2.2556390977443606</v>
          </cell>
          <cell r="Q12">
            <v>0.68493150684931503</v>
          </cell>
          <cell r="R12">
            <v>0</v>
          </cell>
          <cell r="S12">
            <v>5.9405940594059405</v>
          </cell>
          <cell r="T12">
            <v>0</v>
          </cell>
          <cell r="U12">
            <v>0</v>
          </cell>
          <cell r="V12">
            <v>0.66371135121155578</v>
          </cell>
        </row>
        <row r="15">
          <cell r="A15" t="str">
            <v>Regierung</v>
          </cell>
          <cell r="B15" t="str">
            <v>SPD/BSW</v>
          </cell>
          <cell r="C15" t="str">
            <v>SPD/LINKE</v>
          </cell>
          <cell r="D15" t="str">
            <v>CDU/SPD</v>
          </cell>
          <cell r="E15" t="str">
            <v>CDU/FDP/SPD</v>
          </cell>
          <cell r="F15" t="str">
            <v>CDU/SPD/BSW</v>
          </cell>
          <cell r="G15" t="str">
            <v>CDU/SPD</v>
          </cell>
          <cell r="L15" t="str">
            <v>GRÜNE/CDU</v>
          </cell>
          <cell r="M15" t="str">
            <v>CSU/FW</v>
          </cell>
          <cell r="N15" t="str">
            <v>SPD/GRÜNE/LINKE</v>
          </cell>
          <cell r="O15" t="str">
            <v>SPD/GRÜNE</v>
          </cell>
          <cell r="P15" t="str">
            <v>CDU/SPD</v>
          </cell>
          <cell r="Q15" t="str">
            <v>SPD/GRÜNE</v>
          </cell>
          <cell r="R15" t="str">
            <v>CDU/GRÜNE</v>
          </cell>
          <cell r="S15" t="str">
            <v>SPD/GRÜNE/FDP</v>
          </cell>
          <cell r="T15" t="str">
            <v>SPD</v>
          </cell>
          <cell r="U15" t="str">
            <v>CDU/GRÜNE</v>
          </cell>
        </row>
        <row r="16">
          <cell r="B16">
            <v>52.272727272727273</v>
          </cell>
          <cell r="C16">
            <v>54.430379746835442</v>
          </cell>
          <cell r="D16">
            <v>42.5</v>
          </cell>
          <cell r="E16">
            <v>57.731958762886592</v>
          </cell>
          <cell r="F16">
            <v>50</v>
          </cell>
          <cell r="G16">
            <v>54.716981132075468</v>
          </cell>
          <cell r="L16">
            <v>64.935064935064929</v>
          </cell>
          <cell r="M16">
            <v>60.098522167487687</v>
          </cell>
          <cell r="N16">
            <v>55.172413793103452</v>
          </cell>
          <cell r="O16">
            <v>57.851239669421489</v>
          </cell>
          <cell r="P16">
            <v>56.390977443609017</v>
          </cell>
          <cell r="Q16">
            <v>55.479452054794521</v>
          </cell>
          <cell r="R16">
            <v>58.974358974358978</v>
          </cell>
          <cell r="S16">
            <v>53.465346534653463</v>
          </cell>
          <cell r="T16">
            <v>56.862745098039213</v>
          </cell>
          <cell r="U16">
            <v>69.565217391304358</v>
          </cell>
        </row>
        <row r="19">
          <cell r="A19" t="str">
            <v>CDU/CSU</v>
          </cell>
          <cell r="B19">
            <v>18.092704715122217</v>
          </cell>
          <cell r="C19">
            <v>17.817128555229807</v>
          </cell>
          <cell r="D19">
            <v>19.740524881186438</v>
          </cell>
          <cell r="E19">
            <v>19.182576874099428</v>
          </cell>
          <cell r="F19">
            <v>18.582724142097632</v>
          </cell>
          <cell r="G19">
            <v>18.265861619167257</v>
          </cell>
          <cell r="H19">
            <v>18.742173217422664</v>
          </cell>
          <cell r="I19">
            <v>18.859720689280209</v>
          </cell>
          <cell r="J19">
            <v>30.348726274496162</v>
          </cell>
          <cell r="K19">
            <v>30.940579419491073</v>
          </cell>
          <cell r="L19">
            <v>31.604198930456356</v>
          </cell>
          <cell r="M19">
            <v>37.180229837881178</v>
          </cell>
          <cell r="N19">
            <v>20.551835431406783</v>
          </cell>
          <cell r="O19">
            <v>20.747020906256573</v>
          </cell>
          <cell r="P19">
            <v>28.871542216142942</v>
          </cell>
          <cell r="Q19">
            <v>28.122103882970155</v>
          </cell>
          <cell r="R19">
            <v>30.121476697902573</v>
          </cell>
          <cell r="S19">
            <v>30.641148456427313</v>
          </cell>
          <cell r="T19">
            <v>26.864569142754235</v>
          </cell>
          <cell r="U19">
            <v>27.575671341299625</v>
          </cell>
          <cell r="V19">
            <v>22.550823863082481</v>
          </cell>
        </row>
        <row r="20">
          <cell r="A20" t="str">
            <v>SPD</v>
          </cell>
          <cell r="B20">
            <v>14.812382158367013</v>
          </cell>
          <cell r="C20">
            <v>12.405188975776554</v>
          </cell>
          <cell r="D20">
            <v>8.4505902150241372</v>
          </cell>
          <cell r="E20">
            <v>10.957124879145235</v>
          </cell>
          <cell r="F20">
            <v>8.7538514983083608</v>
          </cell>
          <cell r="G20">
            <v>15.141164576336999</v>
          </cell>
          <cell r="H20">
            <v>11.630119175234034</v>
          </cell>
          <cell r="I20">
            <v>10.763639097930913</v>
          </cell>
          <cell r="J20">
            <v>17.482297122449612</v>
          </cell>
          <cell r="K20">
            <v>17.596972466400896</v>
          </cell>
          <cell r="L20">
            <v>14.153988709917703</v>
          </cell>
          <cell r="M20">
            <v>11.548780276701589</v>
          </cell>
          <cell r="N20">
            <v>23.145042727189193</v>
          </cell>
          <cell r="O20">
            <v>22.736749488341847</v>
          </cell>
          <cell r="P20">
            <v>18.361923507205304</v>
          </cell>
          <cell r="Q20">
            <v>22.999914661749482</v>
          </cell>
          <cell r="R20">
            <v>20.030468926198356</v>
          </cell>
          <cell r="S20">
            <v>18.639736895322915</v>
          </cell>
          <cell r="T20">
            <v>21.866094847121087</v>
          </cell>
          <cell r="U20">
            <v>18.752396935114536</v>
          </cell>
          <cell r="V20">
            <v>16.413301302941306</v>
          </cell>
        </row>
        <row r="21">
          <cell r="A21" t="str">
            <v>GRÜNE</v>
          </cell>
          <cell r="B21">
            <v>6.5923325996243634</v>
          </cell>
          <cell r="C21">
            <v>5.3580835884148907</v>
          </cell>
          <cell r="D21">
            <v>6.5096054907198555</v>
          </cell>
          <cell r="E21">
            <v>4.417470682671464</v>
          </cell>
          <cell r="F21">
            <v>4.2364215804736585</v>
          </cell>
          <cell r="G21">
            <v>16.826337384388978</v>
          </cell>
          <cell r="H21">
            <v>7.8564296733316459</v>
          </cell>
          <cell r="I21">
            <v>5.642773784849755</v>
          </cell>
          <cell r="J21">
            <v>12.73446460922699</v>
          </cell>
          <cell r="K21">
            <v>12.534033019535171</v>
          </cell>
          <cell r="L21">
            <v>13.633673585409003</v>
          </cell>
          <cell r="M21">
            <v>12.00989105191711</v>
          </cell>
          <cell r="N21">
            <v>15.586235413029495</v>
          </cell>
          <cell r="O21">
            <v>19.291233909068303</v>
          </cell>
          <cell r="P21">
            <v>12.609073752092389</v>
          </cell>
          <cell r="Q21">
            <v>11.501622224313586</v>
          </cell>
          <cell r="R21">
            <v>12.358772936008606</v>
          </cell>
          <cell r="S21">
            <v>10.34778222963811</v>
          </cell>
          <cell r="T21">
            <v>7.2318386988659764</v>
          </cell>
          <cell r="U21">
            <v>14.889481676910435</v>
          </cell>
          <cell r="V21">
            <v>11.6061160883112</v>
          </cell>
        </row>
        <row r="22">
          <cell r="A22" t="str">
            <v>FDP</v>
          </cell>
          <cell r="B22">
            <v>3.2456605748182827</v>
          </cell>
          <cell r="C22">
            <v>3.1998292275484168</v>
          </cell>
          <cell r="D22">
            <v>3.2470777234496637</v>
          </cell>
          <cell r="E22">
            <v>3.0845351512581982</v>
          </cell>
          <cell r="F22">
            <v>2.816275978733688</v>
          </cell>
          <cell r="G22">
            <v>3.7996792052250461</v>
          </cell>
          <cell r="H22">
            <v>3.2713336746133748</v>
          </cell>
          <cell r="I22">
            <v>3.1409449089017869</v>
          </cell>
          <cell r="J22">
            <v>4.5524306182553795</v>
          </cell>
          <cell r="K22">
            <v>4.589302527683321</v>
          </cell>
          <cell r="L22">
            <v>5.6305372064684107</v>
          </cell>
          <cell r="M22">
            <v>4.1803153867246765</v>
          </cell>
          <cell r="N22">
            <v>3.5304488652026094</v>
          </cell>
          <cell r="O22">
            <v>4.5059390600791875</v>
          </cell>
          <cell r="P22">
            <v>5.049745394508653</v>
          </cell>
          <cell r="Q22">
            <v>4.0907129651931591</v>
          </cell>
          <cell r="R22">
            <v>4.3933128725133077</v>
          </cell>
          <cell r="S22">
            <v>4.5943010637466477</v>
          </cell>
          <cell r="T22">
            <v>4.2894803100764847</v>
          </cell>
          <cell r="U22">
            <v>4.6886577429315341</v>
          </cell>
          <cell r="V22">
            <v>4.3278511982152015</v>
          </cell>
        </row>
        <row r="23">
          <cell r="A23" t="str">
            <v>AfD</v>
          </cell>
          <cell r="B23">
            <v>32.493331665996898</v>
          </cell>
          <cell r="C23">
            <v>34.992783297200859</v>
          </cell>
          <cell r="D23">
            <v>37.298079213191926</v>
          </cell>
          <cell r="E23">
            <v>37.096524542209998</v>
          </cell>
          <cell r="F23">
            <v>38.554781899468345</v>
          </cell>
          <cell r="G23">
            <v>15.233904735134004</v>
          </cell>
          <cell r="H23">
            <v>32.029666589976799</v>
          </cell>
          <cell r="I23">
            <v>36.174640911806215</v>
          </cell>
          <cell r="J23">
            <v>17.894928535194055</v>
          </cell>
          <cell r="K23">
            <v>18.025273064401144</v>
          </cell>
          <cell r="L23">
            <v>19.786305444505654</v>
          </cell>
          <cell r="M23">
            <v>19.013054853868276</v>
          </cell>
          <cell r="N23">
            <v>15.073968574841496</v>
          </cell>
          <cell r="O23">
            <v>10.865132648572139</v>
          </cell>
          <cell r="P23">
            <v>17.78295223961792</v>
          </cell>
          <cell r="Q23">
            <v>17.836093135135911</v>
          </cell>
          <cell r="R23">
            <v>16.818890962246918</v>
          </cell>
          <cell r="S23">
            <v>20.089568063913426</v>
          </cell>
          <cell r="T23">
            <v>21.558953049991413</v>
          </cell>
          <cell r="U23">
            <v>16.285329028380243</v>
          </cell>
          <cell r="V23">
            <v>20.803386748292713</v>
          </cell>
        </row>
        <row r="24">
          <cell r="A24" t="str">
            <v>BSW</v>
          </cell>
          <cell r="B24">
            <v>10.708488482630765</v>
          </cell>
          <cell r="C24">
            <v>10.562824482346006</v>
          </cell>
          <cell r="D24">
            <v>9.0387426388519181</v>
          </cell>
          <cell r="E24">
            <v>11.246951992337079</v>
          </cell>
          <cell r="F24">
            <v>9.4218221362977275</v>
          </cell>
          <cell r="G24">
            <v>6.6503619071849513</v>
          </cell>
          <cell r="H24">
            <v>9.3546334857451292</v>
          </cell>
          <cell r="I24">
            <v>10.022012336985094</v>
          </cell>
          <cell r="J24">
            <v>4.0269413177067381</v>
          </cell>
          <cell r="K24">
            <v>3.8984387009169126</v>
          </cell>
          <cell r="L24">
            <v>4.0979382985632435</v>
          </cell>
          <cell r="M24">
            <v>3.0922770969689868</v>
          </cell>
          <cell r="N24">
            <v>4.3399108701644771</v>
          </cell>
          <cell r="O24">
            <v>4.0090090090090094</v>
          </cell>
          <cell r="P24">
            <v>4.4306158844559675</v>
          </cell>
          <cell r="Q24">
            <v>3.7759384416118884</v>
          </cell>
          <cell r="R24">
            <v>4.1127255267698475</v>
          </cell>
          <cell r="S24">
            <v>4.2339984804770303</v>
          </cell>
          <cell r="T24">
            <v>6.1696816697041799</v>
          </cell>
          <cell r="U24">
            <v>3.4455759426171739</v>
          </cell>
          <cell r="V24">
            <v>4.9808082705828003</v>
          </cell>
        </row>
        <row r="25">
          <cell r="A25" t="str">
            <v>LINKE</v>
          </cell>
          <cell r="B25">
            <v>10.697501059284736</v>
          </cell>
          <cell r="C25">
            <v>12.049935274890771</v>
          </cell>
          <cell r="D25">
            <v>11.303905864478599</v>
          </cell>
          <cell r="E25">
            <v>10.753139232915268</v>
          </cell>
          <cell r="F25">
            <v>15.155872402126629</v>
          </cell>
          <cell r="G25">
            <v>19.86229522660042</v>
          </cell>
          <cell r="H25">
            <v>13.416955742774487</v>
          </cell>
          <cell r="I25">
            <v>11.826330269109016</v>
          </cell>
          <cell r="J25">
            <v>8.1971358412752178</v>
          </cell>
          <cell r="K25">
            <v>7.6257430907964103</v>
          </cell>
          <cell r="L25">
            <v>6.7635296893006904</v>
          </cell>
          <cell r="M25">
            <v>5.7317097952422298</v>
          </cell>
          <cell r="N25">
            <v>14.776773408067628</v>
          </cell>
          <cell r="O25">
            <v>14.452191044547732</v>
          </cell>
          <cell r="P25">
            <v>8.6867472773102588</v>
          </cell>
          <cell r="Q25">
            <v>8.0855799093021883</v>
          </cell>
          <cell r="R25">
            <v>8.3328124076702803</v>
          </cell>
          <cell r="S25">
            <v>6.5206952421850515</v>
          </cell>
          <cell r="T25">
            <v>7.3500599443409715</v>
          </cell>
          <cell r="U25">
            <v>7.7887026896205063</v>
          </cell>
          <cell r="V25">
            <v>8.774571641308377</v>
          </cell>
        </row>
        <row r="26">
          <cell r="A26" t="str">
            <v>sonstige</v>
          </cell>
          <cell r="B26">
            <v>3.3575987441557231</v>
          </cell>
          <cell r="C26">
            <v>3.614226598592694</v>
          </cell>
          <cell r="D26">
            <v>4.4114739730974719</v>
          </cell>
          <cell r="E26">
            <v>3.2616766453633232</v>
          </cell>
          <cell r="F26">
            <v>2.4782503624939665</v>
          </cell>
          <cell r="G26">
            <v>4.2203953459623449</v>
          </cell>
          <cell r="H26">
            <v>3.6986884409018614</v>
          </cell>
          <cell r="I26">
            <v>3.5699380011369897</v>
          </cell>
          <cell r="J26">
            <v>4.763075681395847</v>
          </cell>
          <cell r="K26">
            <v>4.7896577107750744</v>
          </cell>
          <cell r="L26">
            <v>4.3298281353789321</v>
          </cell>
          <cell r="M26">
            <v>7.2437417006959635</v>
          </cell>
          <cell r="N26">
            <v>2.9957847100983201</v>
          </cell>
          <cell r="O26">
            <v>3.3927239341252005</v>
          </cell>
          <cell r="P26">
            <v>4.207399728666573</v>
          </cell>
          <cell r="Q26">
            <v>3.5880347797236425</v>
          </cell>
          <cell r="R26">
            <v>3.8315396706901197</v>
          </cell>
          <cell r="S26">
            <v>4.9327695682895154</v>
          </cell>
          <cell r="T26">
            <v>4.6693223371456583</v>
          </cell>
          <cell r="U26">
            <v>6.5741846431259461</v>
          </cell>
          <cell r="V26">
            <v>10.543140887265935</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itel"/>
      <sheetName val="Impressum"/>
      <sheetName val="Vorwort"/>
      <sheetName val="Definitionen"/>
      <sheetName val="Datenangebot"/>
      <sheetName val="Schaubild"/>
      <sheetName val="WZ08"/>
      <sheetName val="Anschriften"/>
      <sheetName val="Inhalt"/>
      <sheetName val="1.1"/>
      <sheetName val="1.2"/>
      <sheetName val="1.3"/>
      <sheetName val="1.4"/>
      <sheetName val="2.1"/>
      <sheetName val="2.2"/>
      <sheetName val="2.3"/>
      <sheetName val="2.4"/>
      <sheetName val="3"/>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7">
          <cell r="C7" t="str">
            <v>08</v>
          </cell>
        </row>
      </sheetData>
      <sheetData sheetId="13"/>
      <sheetData sheetId="14"/>
      <sheetData sheetId="15"/>
      <sheetData sheetId="16">
        <row r="7">
          <cell r="C7" t="str">
            <v>08</v>
          </cell>
          <cell r="D7" t="str">
            <v>BW</v>
          </cell>
          <cell r="E7" t="str">
            <v>1</v>
          </cell>
          <cell r="H7" t="str">
            <v>Baden-Württemberg</v>
          </cell>
        </row>
        <row r="8">
          <cell r="D8" t="str">
            <v>BW</v>
          </cell>
          <cell r="F8" t="str">
            <v>2</v>
          </cell>
          <cell r="H8" t="str">
            <v>Stuttgart, Regierungsbezirk</v>
          </cell>
        </row>
        <row r="9">
          <cell r="D9" t="str">
            <v>BW</v>
          </cell>
          <cell r="G9" t="str">
            <v>3</v>
          </cell>
          <cell r="H9" t="str">
            <v>Stuttgart, Landeshauptstadt, Stadtkreis</v>
          </cell>
        </row>
        <row r="10">
          <cell r="D10" t="str">
            <v>BW</v>
          </cell>
          <cell r="G10" t="str">
            <v>3</v>
          </cell>
          <cell r="H10" t="str">
            <v>Böblingen, Landkreis</v>
          </cell>
        </row>
        <row r="11">
          <cell r="D11" t="str">
            <v>BW</v>
          </cell>
          <cell r="G11" t="str">
            <v>3</v>
          </cell>
          <cell r="H11" t="str">
            <v>Esslingen, Landkreis</v>
          </cell>
        </row>
        <row r="12">
          <cell r="D12" t="str">
            <v>BW</v>
          </cell>
          <cell r="G12" t="str">
            <v>3</v>
          </cell>
          <cell r="H12" t="str">
            <v>Göppingen, Landkreis</v>
          </cell>
        </row>
        <row r="13">
          <cell r="D13" t="str">
            <v>BW</v>
          </cell>
          <cell r="G13" t="str">
            <v>3</v>
          </cell>
          <cell r="H13" t="str">
            <v>Ludwigsburg, Landkreis</v>
          </cell>
        </row>
        <row r="14">
          <cell r="D14" t="str">
            <v>BW</v>
          </cell>
          <cell r="G14" t="str">
            <v>3</v>
          </cell>
          <cell r="H14" t="str">
            <v>Rems-Murr-Kreis</v>
          </cell>
        </row>
        <row r="15">
          <cell r="D15" t="str">
            <v>BW</v>
          </cell>
          <cell r="G15" t="str">
            <v>3</v>
          </cell>
          <cell r="H15" t="str">
            <v>Heilbronn, Stadtkreis</v>
          </cell>
        </row>
        <row r="16">
          <cell r="D16" t="str">
            <v>BW</v>
          </cell>
          <cell r="G16" t="str">
            <v>3</v>
          </cell>
          <cell r="H16" t="str">
            <v>Heilbronn, Landkreis</v>
          </cell>
        </row>
        <row r="17">
          <cell r="D17" t="str">
            <v>BW</v>
          </cell>
          <cell r="G17" t="str">
            <v>3</v>
          </cell>
          <cell r="H17" t="str">
            <v>Hohenlohekreis</v>
          </cell>
        </row>
        <row r="18">
          <cell r="D18" t="str">
            <v>BW</v>
          </cell>
          <cell r="G18" t="str">
            <v>3</v>
          </cell>
          <cell r="H18" t="str">
            <v>Schwäbisch Hall, Landkreis</v>
          </cell>
        </row>
        <row r="19">
          <cell r="D19" t="str">
            <v>BW</v>
          </cell>
          <cell r="G19" t="str">
            <v>3</v>
          </cell>
          <cell r="H19" t="str">
            <v>Main-Tauber-Kreis</v>
          </cell>
        </row>
        <row r="20">
          <cell r="D20" t="str">
            <v>BW</v>
          </cell>
          <cell r="G20" t="str">
            <v>3</v>
          </cell>
          <cell r="H20" t="str">
            <v>Heidenheim, Landkreis</v>
          </cell>
        </row>
        <row r="21">
          <cell r="D21" t="str">
            <v>BW</v>
          </cell>
          <cell r="G21" t="str">
            <v>3</v>
          </cell>
          <cell r="H21" t="str">
            <v>Ostalbkreis</v>
          </cell>
        </row>
        <row r="22">
          <cell r="D22" t="str">
            <v>BW</v>
          </cell>
          <cell r="F22" t="str">
            <v>2</v>
          </cell>
          <cell r="H22" t="str">
            <v>Karlsruhe, Regierungsbezirk</v>
          </cell>
        </row>
        <row r="23">
          <cell r="D23" t="str">
            <v>BW</v>
          </cell>
          <cell r="G23" t="str">
            <v>3</v>
          </cell>
          <cell r="H23" t="str">
            <v>Baden-Baden, Stadtkreis</v>
          </cell>
        </row>
        <row r="24">
          <cell r="D24" t="str">
            <v>BW</v>
          </cell>
          <cell r="G24" t="str">
            <v>3</v>
          </cell>
          <cell r="H24" t="str">
            <v>Karlsruhe, Stadtkreis</v>
          </cell>
        </row>
        <row r="25">
          <cell r="D25" t="str">
            <v>BW</v>
          </cell>
          <cell r="G25" t="str">
            <v>3</v>
          </cell>
          <cell r="H25" t="str">
            <v>Karlsruhe, Landkreis</v>
          </cell>
        </row>
        <row r="26">
          <cell r="D26" t="str">
            <v>BW</v>
          </cell>
          <cell r="G26" t="str">
            <v>3</v>
          </cell>
          <cell r="H26" t="str">
            <v>Rastatt, Landkreis</v>
          </cell>
        </row>
        <row r="27">
          <cell r="D27" t="str">
            <v>BW</v>
          </cell>
          <cell r="G27" t="str">
            <v>3</v>
          </cell>
          <cell r="H27" t="str">
            <v>Heidelberg, Stadtkreis</v>
          </cell>
        </row>
        <row r="28">
          <cell r="D28" t="str">
            <v>BW</v>
          </cell>
          <cell r="G28" t="str">
            <v>3</v>
          </cell>
          <cell r="H28" t="str">
            <v>Mannheim, Universitätsstadt, Stadtkreis</v>
          </cell>
        </row>
        <row r="29">
          <cell r="D29" t="str">
            <v>BW</v>
          </cell>
          <cell r="G29" t="str">
            <v>3</v>
          </cell>
          <cell r="H29" t="str">
            <v>Neckar-Odenwald-Kreis</v>
          </cell>
        </row>
        <row r="30">
          <cell r="D30" t="str">
            <v>BW</v>
          </cell>
          <cell r="G30" t="str">
            <v>3</v>
          </cell>
          <cell r="H30" t="str">
            <v>Rhein-Neckar-Kreis</v>
          </cell>
        </row>
        <row r="31">
          <cell r="D31" t="str">
            <v>BW</v>
          </cell>
          <cell r="G31" t="str">
            <v>3</v>
          </cell>
          <cell r="H31" t="str">
            <v>Pforzheim, Stadtkreis</v>
          </cell>
        </row>
        <row r="32">
          <cell r="D32" t="str">
            <v>BW</v>
          </cell>
          <cell r="G32" t="str">
            <v>3</v>
          </cell>
          <cell r="H32" t="str">
            <v>Calw, Landkreis</v>
          </cell>
        </row>
        <row r="33">
          <cell r="D33" t="str">
            <v>BW</v>
          </cell>
          <cell r="G33" t="str">
            <v>3</v>
          </cell>
          <cell r="H33" t="str">
            <v>Enzkreis</v>
          </cell>
        </row>
        <row r="34">
          <cell r="D34" t="str">
            <v>BW</v>
          </cell>
          <cell r="G34" t="str">
            <v>3</v>
          </cell>
          <cell r="H34" t="str">
            <v>Freudenstadt, Landkreis</v>
          </cell>
        </row>
        <row r="35">
          <cell r="D35" t="str">
            <v>BW</v>
          </cell>
          <cell r="F35" t="str">
            <v>2</v>
          </cell>
          <cell r="H35" t="str">
            <v>Freiburg, Regierungsbezirk</v>
          </cell>
        </row>
        <row r="36">
          <cell r="D36" t="str">
            <v>BW</v>
          </cell>
          <cell r="G36" t="str">
            <v>3</v>
          </cell>
          <cell r="H36" t="str">
            <v>Freiburg im Breisgau, Stadtkreis</v>
          </cell>
        </row>
        <row r="37">
          <cell r="D37" t="str">
            <v>BW</v>
          </cell>
          <cell r="G37" t="str">
            <v>3</v>
          </cell>
          <cell r="H37" t="str">
            <v>Breisgau-Hochschwarzwald, Landkreis</v>
          </cell>
        </row>
        <row r="38">
          <cell r="D38" t="str">
            <v>BW</v>
          </cell>
          <cell r="G38" t="str">
            <v>3</v>
          </cell>
          <cell r="H38" t="str">
            <v>Emmendingen, Landkreis</v>
          </cell>
        </row>
        <row r="39">
          <cell r="D39" t="str">
            <v>BW</v>
          </cell>
          <cell r="G39" t="str">
            <v>3</v>
          </cell>
          <cell r="H39" t="str">
            <v>Ortenaukreis</v>
          </cell>
        </row>
        <row r="40">
          <cell r="D40" t="str">
            <v>BW</v>
          </cell>
          <cell r="G40" t="str">
            <v>3</v>
          </cell>
          <cell r="H40" t="str">
            <v>Rottweil, Landkreis</v>
          </cell>
        </row>
        <row r="41">
          <cell r="D41" t="str">
            <v>BW</v>
          </cell>
          <cell r="G41" t="str">
            <v>3</v>
          </cell>
          <cell r="H41" t="str">
            <v>Schwarzwald-Baar-Kreis</v>
          </cell>
        </row>
        <row r="42">
          <cell r="D42" t="str">
            <v>BW</v>
          </cell>
          <cell r="G42" t="str">
            <v>3</v>
          </cell>
          <cell r="H42" t="str">
            <v>Tuttlingen, Landkreis</v>
          </cell>
        </row>
        <row r="43">
          <cell r="D43" t="str">
            <v>BW</v>
          </cell>
          <cell r="G43" t="str">
            <v>3</v>
          </cell>
          <cell r="H43" t="str">
            <v>Konstanz, Landkreis</v>
          </cell>
        </row>
        <row r="44">
          <cell r="D44" t="str">
            <v>BW</v>
          </cell>
          <cell r="G44" t="str">
            <v>3</v>
          </cell>
          <cell r="H44" t="str">
            <v>Lörrach, Landkreis</v>
          </cell>
        </row>
        <row r="45">
          <cell r="D45" t="str">
            <v>BW</v>
          </cell>
          <cell r="G45" t="str">
            <v>3</v>
          </cell>
          <cell r="H45" t="str">
            <v>Waldshut, Landkreis</v>
          </cell>
        </row>
        <row r="46">
          <cell r="D46" t="str">
            <v>BW</v>
          </cell>
          <cell r="F46" t="str">
            <v>2</v>
          </cell>
          <cell r="H46" t="str">
            <v>Tübingen, Regierungsbezirk</v>
          </cell>
        </row>
        <row r="47">
          <cell r="D47" t="str">
            <v>BW</v>
          </cell>
          <cell r="G47" t="str">
            <v>3</v>
          </cell>
          <cell r="H47" t="str">
            <v>Reutlingen, Landkreis</v>
          </cell>
        </row>
        <row r="48">
          <cell r="D48" t="str">
            <v>BW</v>
          </cell>
          <cell r="G48" t="str">
            <v>3</v>
          </cell>
          <cell r="H48" t="str">
            <v>Tübingen, Landkreis</v>
          </cell>
        </row>
        <row r="49">
          <cell r="D49" t="str">
            <v>BW</v>
          </cell>
          <cell r="G49" t="str">
            <v>3</v>
          </cell>
          <cell r="H49" t="str">
            <v>Zollernalbkreis</v>
          </cell>
        </row>
        <row r="50">
          <cell r="D50" t="str">
            <v>BW</v>
          </cell>
          <cell r="G50" t="str">
            <v>3</v>
          </cell>
          <cell r="H50" t="str">
            <v>Ulm, Universitätsstadt, Stadtkreis</v>
          </cell>
        </row>
        <row r="51">
          <cell r="D51" t="str">
            <v>BW</v>
          </cell>
          <cell r="G51" t="str">
            <v>3</v>
          </cell>
          <cell r="H51" t="str">
            <v>Alb-Donau-Kreis</v>
          </cell>
        </row>
        <row r="52">
          <cell r="D52" t="str">
            <v>BW</v>
          </cell>
          <cell r="G52" t="str">
            <v>3</v>
          </cell>
          <cell r="H52" t="str">
            <v>Biberach, Landkreis</v>
          </cell>
        </row>
        <row r="53">
          <cell r="D53" t="str">
            <v>BW</v>
          </cell>
          <cell r="G53" t="str">
            <v>3</v>
          </cell>
          <cell r="H53" t="str">
            <v>Bodenseekreis</v>
          </cell>
        </row>
        <row r="54">
          <cell r="D54" t="str">
            <v>BW</v>
          </cell>
          <cell r="G54" t="str">
            <v>3</v>
          </cell>
          <cell r="H54" t="str">
            <v>Ravensburg, Landkreis</v>
          </cell>
        </row>
        <row r="55">
          <cell r="D55" t="str">
            <v>BW</v>
          </cell>
          <cell r="G55" t="str">
            <v>3</v>
          </cell>
          <cell r="H55" t="str">
            <v>Sigmaringen, Landkreis</v>
          </cell>
        </row>
        <row r="56">
          <cell r="D56" t="str">
            <v>BY</v>
          </cell>
          <cell r="E56" t="str">
            <v>1</v>
          </cell>
          <cell r="H56" t="str">
            <v>Bayern</v>
          </cell>
        </row>
        <row r="57">
          <cell r="D57" t="str">
            <v>BY</v>
          </cell>
          <cell r="F57" t="str">
            <v>2</v>
          </cell>
          <cell r="H57" t="str">
            <v>Oberbayern, Regierungsbezirk</v>
          </cell>
        </row>
        <row r="58">
          <cell r="D58" t="str">
            <v>BY</v>
          </cell>
          <cell r="G58" t="str">
            <v>3</v>
          </cell>
          <cell r="H58" t="str">
            <v>Ingolstadt, Kreisfreie Stadt</v>
          </cell>
        </row>
        <row r="59">
          <cell r="D59" t="str">
            <v>BY</v>
          </cell>
          <cell r="G59" t="str">
            <v>3</v>
          </cell>
          <cell r="H59" t="str">
            <v>München, Landeshauptstadt, Kreisfreie Stadt</v>
          </cell>
        </row>
        <row r="60">
          <cell r="D60" t="str">
            <v>BY</v>
          </cell>
          <cell r="G60" t="str">
            <v>3</v>
          </cell>
          <cell r="H60" t="str">
            <v>Rosenheim, Kreisfreie Stadt</v>
          </cell>
        </row>
        <row r="61">
          <cell r="D61" t="str">
            <v>BY</v>
          </cell>
          <cell r="G61" t="str">
            <v>3</v>
          </cell>
          <cell r="H61" t="str">
            <v>Altötting, Landkreis</v>
          </cell>
        </row>
        <row r="62">
          <cell r="D62" t="str">
            <v>BY</v>
          </cell>
          <cell r="G62" t="str">
            <v>3</v>
          </cell>
          <cell r="H62" t="str">
            <v>Berchtesgadener Land, Landkreis</v>
          </cell>
        </row>
        <row r="63">
          <cell r="D63" t="str">
            <v>BY</v>
          </cell>
          <cell r="G63" t="str">
            <v>3</v>
          </cell>
          <cell r="H63" t="str">
            <v>Bad Tölz-Wolfratshausen, Landkreis</v>
          </cell>
        </row>
        <row r="64">
          <cell r="D64" t="str">
            <v>BY</v>
          </cell>
          <cell r="G64" t="str">
            <v>3</v>
          </cell>
          <cell r="H64" t="str">
            <v>Dachau, Landkreis</v>
          </cell>
        </row>
        <row r="65">
          <cell r="D65" t="str">
            <v>BY</v>
          </cell>
          <cell r="G65" t="str">
            <v>3</v>
          </cell>
          <cell r="H65" t="str">
            <v>Ebersberg, Landkreis</v>
          </cell>
        </row>
        <row r="66">
          <cell r="D66" t="str">
            <v>BY</v>
          </cell>
          <cell r="G66" t="str">
            <v>3</v>
          </cell>
          <cell r="H66" t="str">
            <v>Eichstätt, Landkreis</v>
          </cell>
        </row>
        <row r="67">
          <cell r="D67" t="str">
            <v>BY</v>
          </cell>
          <cell r="G67" t="str">
            <v>3</v>
          </cell>
          <cell r="H67" t="str">
            <v>Erding, Landkreis</v>
          </cell>
        </row>
        <row r="68">
          <cell r="D68" t="str">
            <v>BY</v>
          </cell>
          <cell r="G68" t="str">
            <v>3</v>
          </cell>
          <cell r="H68" t="str">
            <v>Freising, Landkreis</v>
          </cell>
        </row>
        <row r="69">
          <cell r="D69" t="str">
            <v>BY</v>
          </cell>
          <cell r="G69" t="str">
            <v>3</v>
          </cell>
          <cell r="H69" t="str">
            <v>Fürstenfeldbruck, Landkreis</v>
          </cell>
        </row>
        <row r="70">
          <cell r="D70" t="str">
            <v>BY</v>
          </cell>
          <cell r="G70" t="str">
            <v>3</v>
          </cell>
          <cell r="H70" t="str">
            <v>Garmisch-Partenkirchen, Landkreis</v>
          </cell>
        </row>
        <row r="71">
          <cell r="D71" t="str">
            <v>BY</v>
          </cell>
          <cell r="G71" t="str">
            <v>3</v>
          </cell>
          <cell r="H71" t="str">
            <v>Landsberg am Lech, Landkreis</v>
          </cell>
        </row>
        <row r="72">
          <cell r="D72" t="str">
            <v>BY</v>
          </cell>
          <cell r="G72" t="str">
            <v>3</v>
          </cell>
          <cell r="H72" t="str">
            <v>Miesbach, Landkreis</v>
          </cell>
        </row>
        <row r="73">
          <cell r="D73" t="str">
            <v>BY</v>
          </cell>
          <cell r="G73" t="str">
            <v>3</v>
          </cell>
          <cell r="H73" t="str">
            <v>Mühldorf a.Inn, Landkreis</v>
          </cell>
        </row>
        <row r="74">
          <cell r="D74" t="str">
            <v>BY</v>
          </cell>
          <cell r="G74" t="str">
            <v>3</v>
          </cell>
          <cell r="H74" t="str">
            <v>München, Landkreis</v>
          </cell>
        </row>
        <row r="75">
          <cell r="D75" t="str">
            <v>BY</v>
          </cell>
          <cell r="G75" t="str">
            <v>3</v>
          </cell>
          <cell r="H75" t="str">
            <v>Neuburg-Schrobenhausen, Landkreis</v>
          </cell>
        </row>
        <row r="76">
          <cell r="D76" t="str">
            <v>BY</v>
          </cell>
          <cell r="G76" t="str">
            <v>3</v>
          </cell>
          <cell r="H76" t="str">
            <v>Pfaffenhofen a.d.Ilm, Landkreis</v>
          </cell>
        </row>
        <row r="77">
          <cell r="D77" t="str">
            <v>BY</v>
          </cell>
          <cell r="G77" t="str">
            <v>3</v>
          </cell>
          <cell r="H77" t="str">
            <v>Rosenheim, Landkreis</v>
          </cell>
        </row>
        <row r="78">
          <cell r="D78" t="str">
            <v>BY</v>
          </cell>
          <cell r="G78" t="str">
            <v>3</v>
          </cell>
          <cell r="H78" t="str">
            <v>Starnberg, Landkreis</v>
          </cell>
        </row>
        <row r="79">
          <cell r="D79" t="str">
            <v>BY</v>
          </cell>
          <cell r="G79" t="str">
            <v>3</v>
          </cell>
          <cell r="H79" t="str">
            <v>Traunstein, Landkreis</v>
          </cell>
        </row>
        <row r="80">
          <cell r="D80" t="str">
            <v>BY</v>
          </cell>
          <cell r="G80" t="str">
            <v>3</v>
          </cell>
          <cell r="H80" t="str">
            <v>Weilheim-Schongau, Landkreis</v>
          </cell>
        </row>
        <row r="81">
          <cell r="D81" t="str">
            <v>BY</v>
          </cell>
          <cell r="F81" t="str">
            <v>2</v>
          </cell>
          <cell r="H81" t="str">
            <v>Niederbayern, Regierungsbezirk</v>
          </cell>
        </row>
        <row r="82">
          <cell r="D82" t="str">
            <v>BY</v>
          </cell>
          <cell r="G82" t="str">
            <v>3</v>
          </cell>
          <cell r="H82" t="str">
            <v>Landshut, Kreisfreie Stadt</v>
          </cell>
        </row>
        <row r="83">
          <cell r="D83" t="str">
            <v>BY</v>
          </cell>
          <cell r="G83" t="str">
            <v>3</v>
          </cell>
          <cell r="H83" t="str">
            <v>Passau, Kreisfreie Stadt</v>
          </cell>
        </row>
        <row r="84">
          <cell r="D84" t="str">
            <v>BY</v>
          </cell>
          <cell r="G84" t="str">
            <v>3</v>
          </cell>
          <cell r="H84" t="str">
            <v>Straubing, Kreisfreie Stadt</v>
          </cell>
        </row>
        <row r="85">
          <cell r="D85" t="str">
            <v>BY</v>
          </cell>
          <cell r="G85" t="str">
            <v>3</v>
          </cell>
          <cell r="H85" t="str">
            <v>Deggendorf, Landkreis</v>
          </cell>
        </row>
        <row r="86">
          <cell r="D86" t="str">
            <v>BY</v>
          </cell>
          <cell r="G86" t="str">
            <v>3</v>
          </cell>
          <cell r="H86" t="str">
            <v>Freyung-Grafenau, Landkreis</v>
          </cell>
        </row>
        <row r="87">
          <cell r="D87" t="str">
            <v>BY</v>
          </cell>
          <cell r="G87" t="str">
            <v>3</v>
          </cell>
          <cell r="H87" t="str">
            <v>Kelheim, Landkreis</v>
          </cell>
        </row>
        <row r="88">
          <cell r="D88" t="str">
            <v>BY</v>
          </cell>
          <cell r="G88" t="str">
            <v>3</v>
          </cell>
          <cell r="H88" t="str">
            <v>Landshut, Landkreis</v>
          </cell>
        </row>
        <row r="89">
          <cell r="D89" t="str">
            <v>BY</v>
          </cell>
          <cell r="G89" t="str">
            <v>3</v>
          </cell>
          <cell r="H89" t="str">
            <v>Passau, Landkreis</v>
          </cell>
        </row>
        <row r="90">
          <cell r="D90" t="str">
            <v>BY</v>
          </cell>
          <cell r="G90" t="str">
            <v>3</v>
          </cell>
          <cell r="H90" t="str">
            <v>Regen, Landkreis</v>
          </cell>
        </row>
        <row r="91">
          <cell r="D91" t="str">
            <v>BY</v>
          </cell>
          <cell r="G91" t="str">
            <v>3</v>
          </cell>
          <cell r="H91" t="str">
            <v>Rottal-Inn, Landkreis</v>
          </cell>
        </row>
        <row r="92">
          <cell r="D92" t="str">
            <v>BY</v>
          </cell>
          <cell r="G92" t="str">
            <v>3</v>
          </cell>
          <cell r="H92" t="str">
            <v>Straubing-Bogen, Landkreis</v>
          </cell>
        </row>
        <row r="93">
          <cell r="D93" t="str">
            <v>BY</v>
          </cell>
          <cell r="G93" t="str">
            <v>3</v>
          </cell>
          <cell r="H93" t="str">
            <v>Dingolfing-Landau, Landkreis</v>
          </cell>
        </row>
        <row r="94">
          <cell r="D94" t="str">
            <v>BY</v>
          </cell>
          <cell r="F94" t="str">
            <v>2</v>
          </cell>
          <cell r="H94" t="str">
            <v>Oberpfalz, Regierungsbezirk</v>
          </cell>
        </row>
        <row r="95">
          <cell r="D95" t="str">
            <v>BY</v>
          </cell>
          <cell r="G95" t="str">
            <v>3</v>
          </cell>
          <cell r="H95" t="str">
            <v>Amberg, Kreisfreie Stadt</v>
          </cell>
        </row>
        <row r="96">
          <cell r="D96" t="str">
            <v>BY</v>
          </cell>
          <cell r="G96" t="str">
            <v>3</v>
          </cell>
          <cell r="H96" t="str">
            <v>Regensburg, Kreisfreie Stadt</v>
          </cell>
        </row>
        <row r="97">
          <cell r="D97" t="str">
            <v>BY</v>
          </cell>
          <cell r="G97" t="str">
            <v>3</v>
          </cell>
          <cell r="H97" t="str">
            <v>Weiden i.d.OPf., Kreisfreie Stadt</v>
          </cell>
        </row>
        <row r="98">
          <cell r="D98" t="str">
            <v>BY</v>
          </cell>
          <cell r="G98" t="str">
            <v>3</v>
          </cell>
          <cell r="H98" t="str">
            <v>Amberg-Sulzbach, Landkreis</v>
          </cell>
        </row>
        <row r="99">
          <cell r="D99" t="str">
            <v>BY</v>
          </cell>
          <cell r="G99" t="str">
            <v>3</v>
          </cell>
          <cell r="H99" t="str">
            <v>Cham, Landkreis</v>
          </cell>
        </row>
        <row r="100">
          <cell r="D100" t="str">
            <v>BY</v>
          </cell>
          <cell r="G100" t="str">
            <v>3</v>
          </cell>
          <cell r="H100" t="str">
            <v>Neumarkt i.d.OPf., Landkreis</v>
          </cell>
        </row>
        <row r="101">
          <cell r="D101" t="str">
            <v>BY</v>
          </cell>
          <cell r="G101" t="str">
            <v>3</v>
          </cell>
          <cell r="H101" t="str">
            <v>Neustadt a.d.Waldnaab, Landkreis</v>
          </cell>
        </row>
        <row r="102">
          <cell r="D102" t="str">
            <v>BY</v>
          </cell>
          <cell r="G102" t="str">
            <v>3</v>
          </cell>
          <cell r="H102" t="str">
            <v>Regensburg, Landkreis</v>
          </cell>
        </row>
        <row r="103">
          <cell r="D103" t="str">
            <v>BY</v>
          </cell>
          <cell r="G103" t="str">
            <v>3</v>
          </cell>
          <cell r="H103" t="str">
            <v>Schwandorf, Landkreis</v>
          </cell>
        </row>
        <row r="104">
          <cell r="D104" t="str">
            <v>BY</v>
          </cell>
          <cell r="G104" t="str">
            <v>3</v>
          </cell>
          <cell r="H104" t="str">
            <v>Tirschenreuth, Landkreis</v>
          </cell>
        </row>
        <row r="105">
          <cell r="D105" t="str">
            <v>BY</v>
          </cell>
          <cell r="F105" t="str">
            <v>2</v>
          </cell>
          <cell r="H105" t="str">
            <v>Oberfranken, Regierungsbezirk</v>
          </cell>
        </row>
        <row r="106">
          <cell r="D106" t="str">
            <v>BY</v>
          </cell>
          <cell r="G106" t="str">
            <v>3</v>
          </cell>
          <cell r="H106" t="str">
            <v>Bamberg, Kreisfreie Stadt</v>
          </cell>
        </row>
        <row r="107">
          <cell r="D107" t="str">
            <v>BY</v>
          </cell>
          <cell r="G107" t="str">
            <v>3</v>
          </cell>
          <cell r="H107" t="str">
            <v>Bayreuth, Kreisfreie Stadt</v>
          </cell>
        </row>
        <row r="108">
          <cell r="D108" t="str">
            <v>BY</v>
          </cell>
          <cell r="G108" t="str">
            <v>3</v>
          </cell>
          <cell r="H108" t="str">
            <v>Coburg, Kreisfreie Stadt</v>
          </cell>
        </row>
        <row r="109">
          <cell r="D109" t="str">
            <v>BY</v>
          </cell>
          <cell r="G109" t="str">
            <v>3</v>
          </cell>
          <cell r="H109" t="str">
            <v>Hof, Kreisfreie Stadt</v>
          </cell>
        </row>
        <row r="110">
          <cell r="D110" t="str">
            <v>BY</v>
          </cell>
          <cell r="G110" t="str">
            <v>3</v>
          </cell>
          <cell r="H110" t="str">
            <v>Bamberg, Landkreis</v>
          </cell>
        </row>
        <row r="111">
          <cell r="D111" t="str">
            <v>BY</v>
          </cell>
          <cell r="G111" t="str">
            <v>3</v>
          </cell>
          <cell r="H111" t="str">
            <v>Bayreuth, Landkreis</v>
          </cell>
        </row>
        <row r="112">
          <cell r="D112" t="str">
            <v>BY</v>
          </cell>
          <cell r="G112" t="str">
            <v>3</v>
          </cell>
          <cell r="H112" t="str">
            <v>Coburg, Landkreis</v>
          </cell>
        </row>
        <row r="113">
          <cell r="D113" t="str">
            <v>BY</v>
          </cell>
          <cell r="G113" t="str">
            <v>3</v>
          </cell>
          <cell r="H113" t="str">
            <v>Forchheim, Landkreis</v>
          </cell>
        </row>
        <row r="114">
          <cell r="D114" t="str">
            <v>BY</v>
          </cell>
          <cell r="G114" t="str">
            <v>3</v>
          </cell>
          <cell r="H114" t="str">
            <v>Hof, Landkreis</v>
          </cell>
        </row>
        <row r="115">
          <cell r="D115" t="str">
            <v>BY</v>
          </cell>
          <cell r="G115" t="str">
            <v>3</v>
          </cell>
          <cell r="H115" t="str">
            <v>Kronach, Landkreis</v>
          </cell>
        </row>
        <row r="116">
          <cell r="D116" t="str">
            <v>BY</v>
          </cell>
          <cell r="G116" t="str">
            <v>3</v>
          </cell>
          <cell r="H116" t="str">
            <v>Kulmbach, Landkreis</v>
          </cell>
        </row>
        <row r="117">
          <cell r="D117" t="str">
            <v>BY</v>
          </cell>
          <cell r="G117" t="str">
            <v>3</v>
          </cell>
          <cell r="H117" t="str">
            <v>Lichtenfels, Landkreis</v>
          </cell>
        </row>
        <row r="118">
          <cell r="D118" t="str">
            <v>BY</v>
          </cell>
          <cell r="G118" t="str">
            <v>3</v>
          </cell>
          <cell r="H118" t="str">
            <v>Wunsiedel i.Fichtelgebirge, Landkreis</v>
          </cell>
        </row>
        <row r="119">
          <cell r="D119" t="str">
            <v>BY</v>
          </cell>
          <cell r="F119" t="str">
            <v>2</v>
          </cell>
          <cell r="H119" t="str">
            <v>Mittelfranken, Regierungsbezirk</v>
          </cell>
        </row>
        <row r="120">
          <cell r="D120" t="str">
            <v>BY</v>
          </cell>
          <cell r="G120" t="str">
            <v>3</v>
          </cell>
          <cell r="H120" t="str">
            <v>Ansbach, Kreisfreie Stadt</v>
          </cell>
        </row>
        <row r="121">
          <cell r="D121" t="str">
            <v>BY</v>
          </cell>
          <cell r="G121" t="str">
            <v>3</v>
          </cell>
          <cell r="H121" t="str">
            <v>Erlangen, Kreisfreie Stadt</v>
          </cell>
        </row>
        <row r="122">
          <cell r="D122" t="str">
            <v>BY</v>
          </cell>
          <cell r="G122" t="str">
            <v>3</v>
          </cell>
          <cell r="H122" t="str">
            <v>Fürth, Kreisfreie Stadt</v>
          </cell>
        </row>
        <row r="123">
          <cell r="D123" t="str">
            <v>BY</v>
          </cell>
          <cell r="G123" t="str">
            <v>3</v>
          </cell>
          <cell r="H123" t="str">
            <v>Nürnberg, Kreisfreie Stadt</v>
          </cell>
        </row>
        <row r="124">
          <cell r="D124" t="str">
            <v>BY</v>
          </cell>
          <cell r="G124" t="str">
            <v>3</v>
          </cell>
          <cell r="H124" t="str">
            <v>Schwabach, Kreisfreie Stadt</v>
          </cell>
        </row>
        <row r="125">
          <cell r="D125" t="str">
            <v>BY</v>
          </cell>
          <cell r="G125" t="str">
            <v>3</v>
          </cell>
          <cell r="H125" t="str">
            <v>Ansbach, Landkreis</v>
          </cell>
        </row>
        <row r="126">
          <cell r="D126" t="str">
            <v>BY</v>
          </cell>
          <cell r="G126" t="str">
            <v>3</v>
          </cell>
          <cell r="H126" t="str">
            <v>Erlangen-Höchstadt, Landkreis</v>
          </cell>
        </row>
        <row r="127">
          <cell r="D127" t="str">
            <v>BY</v>
          </cell>
          <cell r="G127" t="str">
            <v>3</v>
          </cell>
          <cell r="H127" t="str">
            <v>Fürth, Landkreis</v>
          </cell>
        </row>
        <row r="128">
          <cell r="D128" t="str">
            <v>BY</v>
          </cell>
          <cell r="G128" t="str">
            <v>3</v>
          </cell>
          <cell r="H128" t="str">
            <v>Nürnberger Land, Landkreis</v>
          </cell>
        </row>
        <row r="129">
          <cell r="D129" t="str">
            <v>BY</v>
          </cell>
          <cell r="G129" t="str">
            <v>3</v>
          </cell>
          <cell r="H129" t="str">
            <v>Neustadt a.d.Aisch-Bad Windsheim, Landkreis</v>
          </cell>
        </row>
        <row r="130">
          <cell r="D130" t="str">
            <v>BY</v>
          </cell>
          <cell r="G130" t="str">
            <v>3</v>
          </cell>
          <cell r="H130" t="str">
            <v>Roth, Landkreis</v>
          </cell>
        </row>
        <row r="131">
          <cell r="D131" t="str">
            <v>BY</v>
          </cell>
          <cell r="G131" t="str">
            <v>3</v>
          </cell>
          <cell r="H131" t="str">
            <v>Weißenburg-Gunzenhausen, Landkreis</v>
          </cell>
        </row>
        <row r="132">
          <cell r="D132" t="str">
            <v>BY</v>
          </cell>
          <cell r="F132" t="str">
            <v>2</v>
          </cell>
          <cell r="H132" t="str">
            <v>Unterfranken, Regierungsbezirk</v>
          </cell>
        </row>
        <row r="133">
          <cell r="D133" t="str">
            <v>BY</v>
          </cell>
          <cell r="G133" t="str">
            <v>3</v>
          </cell>
          <cell r="H133" t="str">
            <v>Aschaffenburg, Kreisfreie Stadt</v>
          </cell>
        </row>
        <row r="134">
          <cell r="D134" t="str">
            <v>BY</v>
          </cell>
          <cell r="G134" t="str">
            <v>3</v>
          </cell>
          <cell r="H134" t="str">
            <v>Schweinfurt, Kreisfreie Stadt</v>
          </cell>
        </row>
        <row r="135">
          <cell r="D135" t="str">
            <v>BY</v>
          </cell>
          <cell r="G135" t="str">
            <v>3</v>
          </cell>
          <cell r="H135" t="str">
            <v>Würzburg, Kreisfreie Stadt</v>
          </cell>
        </row>
        <row r="136">
          <cell r="D136" t="str">
            <v>BY</v>
          </cell>
          <cell r="G136" t="str">
            <v>3</v>
          </cell>
          <cell r="H136" t="str">
            <v>Aschaffenburg, Landkreis</v>
          </cell>
        </row>
        <row r="137">
          <cell r="D137" t="str">
            <v>BY</v>
          </cell>
          <cell r="G137" t="str">
            <v>3</v>
          </cell>
          <cell r="H137" t="str">
            <v>Bad Kissingen, Landkreis</v>
          </cell>
        </row>
        <row r="138">
          <cell r="D138" t="str">
            <v>BY</v>
          </cell>
          <cell r="G138" t="str">
            <v>3</v>
          </cell>
          <cell r="H138" t="str">
            <v>Rhön-Grabfeld, Landkreis</v>
          </cell>
        </row>
        <row r="139">
          <cell r="D139" t="str">
            <v>BY</v>
          </cell>
          <cell r="G139" t="str">
            <v>3</v>
          </cell>
          <cell r="H139" t="str">
            <v>Haßberge, Landkreis</v>
          </cell>
        </row>
        <row r="140">
          <cell r="D140" t="str">
            <v>BY</v>
          </cell>
          <cell r="G140" t="str">
            <v>3</v>
          </cell>
          <cell r="H140" t="str">
            <v>Kitzingen, Landkreis</v>
          </cell>
        </row>
        <row r="141">
          <cell r="D141" t="str">
            <v>BY</v>
          </cell>
          <cell r="G141" t="str">
            <v>3</v>
          </cell>
          <cell r="H141" t="str">
            <v>Miltenberg, Landkreis</v>
          </cell>
        </row>
        <row r="142">
          <cell r="D142" t="str">
            <v>BY</v>
          </cell>
          <cell r="G142" t="str">
            <v>3</v>
          </cell>
          <cell r="H142" t="str">
            <v>Main-Spessart, Landkreis</v>
          </cell>
        </row>
        <row r="143">
          <cell r="D143" t="str">
            <v>BY</v>
          </cell>
          <cell r="G143" t="str">
            <v>3</v>
          </cell>
          <cell r="H143" t="str">
            <v>Schweinfurt, Landkreis</v>
          </cell>
        </row>
        <row r="144">
          <cell r="D144" t="str">
            <v>BY</v>
          </cell>
          <cell r="G144" t="str">
            <v>3</v>
          </cell>
          <cell r="H144" t="str">
            <v>Würzburg, Landkreis</v>
          </cell>
        </row>
        <row r="145">
          <cell r="D145" t="str">
            <v>BY</v>
          </cell>
          <cell r="F145" t="str">
            <v>2</v>
          </cell>
          <cell r="H145" t="str">
            <v>Schwaben, Regierungsbezirk</v>
          </cell>
        </row>
        <row r="146">
          <cell r="D146" t="str">
            <v>BY</v>
          </cell>
          <cell r="G146" t="str">
            <v>3</v>
          </cell>
          <cell r="H146" t="str">
            <v>Augsburg, Kreisfreie Stadt</v>
          </cell>
        </row>
        <row r="147">
          <cell r="D147" t="str">
            <v>BY</v>
          </cell>
          <cell r="G147" t="str">
            <v>3</v>
          </cell>
          <cell r="H147" t="str">
            <v>Kaufbeuren, Kreisfreie Stadt</v>
          </cell>
        </row>
        <row r="148">
          <cell r="D148" t="str">
            <v>BY</v>
          </cell>
          <cell r="G148" t="str">
            <v>3</v>
          </cell>
          <cell r="H148" t="str">
            <v>Kempten (Allgäu), Kreisfreie Stadt</v>
          </cell>
        </row>
        <row r="149">
          <cell r="D149" t="str">
            <v>BY</v>
          </cell>
          <cell r="G149" t="str">
            <v>3</v>
          </cell>
          <cell r="H149" t="str">
            <v>Memmingen, Kreisfreie Stadt</v>
          </cell>
        </row>
        <row r="150">
          <cell r="D150" t="str">
            <v>BY</v>
          </cell>
          <cell r="G150" t="str">
            <v>3</v>
          </cell>
          <cell r="H150" t="str">
            <v>Aichach-Friedberg, Landkreis</v>
          </cell>
        </row>
        <row r="151">
          <cell r="D151" t="str">
            <v>BY</v>
          </cell>
          <cell r="G151" t="str">
            <v>3</v>
          </cell>
          <cell r="H151" t="str">
            <v>Augsburg, Landkreis</v>
          </cell>
        </row>
        <row r="152">
          <cell r="D152" t="str">
            <v>BY</v>
          </cell>
          <cell r="G152" t="str">
            <v>3</v>
          </cell>
          <cell r="H152" t="str">
            <v>Dillingen a.d.Donau, Landkreis</v>
          </cell>
        </row>
        <row r="153">
          <cell r="D153" t="str">
            <v>BY</v>
          </cell>
          <cell r="G153" t="str">
            <v>3</v>
          </cell>
          <cell r="H153" t="str">
            <v>Günzburg, Landkreis</v>
          </cell>
        </row>
        <row r="154">
          <cell r="D154" t="str">
            <v>BY</v>
          </cell>
          <cell r="G154" t="str">
            <v>3</v>
          </cell>
          <cell r="H154" t="str">
            <v>Neu-Ulm, Landkreis</v>
          </cell>
        </row>
        <row r="155">
          <cell r="D155" t="str">
            <v>BY</v>
          </cell>
          <cell r="G155" t="str">
            <v>3</v>
          </cell>
          <cell r="H155" t="str">
            <v>Lindau (Bodensee), Landkreis</v>
          </cell>
        </row>
        <row r="156">
          <cell r="D156" t="str">
            <v>BY</v>
          </cell>
          <cell r="G156" t="str">
            <v>3</v>
          </cell>
          <cell r="H156" t="str">
            <v>Ostallgäu, Landkreis</v>
          </cell>
        </row>
        <row r="157">
          <cell r="D157" t="str">
            <v>BY</v>
          </cell>
          <cell r="G157" t="str">
            <v>3</v>
          </cell>
          <cell r="H157" t="str">
            <v>Unterallgäu, Landkreis</v>
          </cell>
        </row>
        <row r="158">
          <cell r="D158" t="str">
            <v>BY</v>
          </cell>
          <cell r="G158" t="str">
            <v>3</v>
          </cell>
          <cell r="H158" t="str">
            <v>Donau-Ries, Landkreis</v>
          </cell>
        </row>
        <row r="159">
          <cell r="D159" t="str">
            <v>BY</v>
          </cell>
          <cell r="G159" t="str">
            <v>3</v>
          </cell>
          <cell r="H159" t="str">
            <v>Oberallgäu, Landkreis</v>
          </cell>
        </row>
        <row r="160">
          <cell r="D160" t="str">
            <v>BE</v>
          </cell>
          <cell r="E160" t="str">
            <v>1</v>
          </cell>
          <cell r="F160" t="str">
            <v>2</v>
          </cell>
          <cell r="G160" t="str">
            <v>3</v>
          </cell>
          <cell r="H160" t="str">
            <v>Berlin</v>
          </cell>
        </row>
        <row r="161">
          <cell r="D161" t="str">
            <v>BB</v>
          </cell>
          <cell r="E161" t="str">
            <v>1</v>
          </cell>
          <cell r="F161" t="str">
            <v>2</v>
          </cell>
          <cell r="H161" t="str">
            <v>Brandenburg</v>
          </cell>
        </row>
        <row r="162">
          <cell r="D162" t="str">
            <v>BB</v>
          </cell>
          <cell r="G162" t="str">
            <v>3</v>
          </cell>
          <cell r="H162" t="str">
            <v>Brandenburg an der Havel, Kreisfreie Stadt</v>
          </cell>
        </row>
        <row r="163">
          <cell r="D163" t="str">
            <v>BB</v>
          </cell>
          <cell r="G163" t="str">
            <v>3</v>
          </cell>
          <cell r="H163" t="str">
            <v>Cottbus, Kreisfreie Stadt</v>
          </cell>
        </row>
        <row r="164">
          <cell r="D164" t="str">
            <v>BB</v>
          </cell>
          <cell r="G164" t="str">
            <v>3</v>
          </cell>
          <cell r="H164" t="str">
            <v>Frankfurt (Oder), Kreisfreie Stadt</v>
          </cell>
        </row>
        <row r="165">
          <cell r="D165" t="str">
            <v>BB</v>
          </cell>
          <cell r="G165" t="str">
            <v>3</v>
          </cell>
          <cell r="H165" t="str">
            <v>Potsdam, Kreisfreie Stadt</v>
          </cell>
        </row>
        <row r="166">
          <cell r="D166" t="str">
            <v>BB</v>
          </cell>
          <cell r="G166" t="str">
            <v>3</v>
          </cell>
          <cell r="H166" t="str">
            <v>Barnim, Landkreis</v>
          </cell>
        </row>
        <row r="167">
          <cell r="D167" t="str">
            <v>BB</v>
          </cell>
          <cell r="G167" t="str">
            <v>3</v>
          </cell>
          <cell r="H167" t="str">
            <v>Dahme-Spreewald, Landkreis</v>
          </cell>
        </row>
        <row r="168">
          <cell r="D168" t="str">
            <v>BB</v>
          </cell>
          <cell r="G168" t="str">
            <v>3</v>
          </cell>
          <cell r="H168" t="str">
            <v>Elbe-Elster, Landkreis</v>
          </cell>
        </row>
        <row r="169">
          <cell r="D169" t="str">
            <v>BB</v>
          </cell>
          <cell r="G169" t="str">
            <v>3</v>
          </cell>
          <cell r="H169" t="str">
            <v>Havelland, Landkreis</v>
          </cell>
        </row>
        <row r="170">
          <cell r="D170" t="str">
            <v>BB</v>
          </cell>
          <cell r="G170" t="str">
            <v>3</v>
          </cell>
          <cell r="H170" t="str">
            <v>Märkisch-Oderland, Landkreis</v>
          </cell>
        </row>
        <row r="171">
          <cell r="D171" t="str">
            <v>BB</v>
          </cell>
          <cell r="G171" t="str">
            <v>3</v>
          </cell>
          <cell r="H171" t="str">
            <v>Oberhavel, Landkreis</v>
          </cell>
        </row>
        <row r="172">
          <cell r="D172" t="str">
            <v>BB</v>
          </cell>
          <cell r="G172" t="str">
            <v>3</v>
          </cell>
          <cell r="H172" t="str">
            <v>Oberspreewald-Lausitz, Landkreis</v>
          </cell>
        </row>
        <row r="173">
          <cell r="D173" t="str">
            <v>BB</v>
          </cell>
          <cell r="G173" t="str">
            <v>3</v>
          </cell>
          <cell r="H173" t="str">
            <v>Oder-Spree, Landkreis</v>
          </cell>
        </row>
        <row r="174">
          <cell r="D174" t="str">
            <v>BB</v>
          </cell>
          <cell r="G174" t="str">
            <v>3</v>
          </cell>
          <cell r="H174" t="str">
            <v>Ostprignitz-Ruppin, Landkreis</v>
          </cell>
        </row>
        <row r="175">
          <cell r="D175" t="str">
            <v>BB</v>
          </cell>
          <cell r="G175" t="str">
            <v>3</v>
          </cell>
          <cell r="H175" t="str">
            <v>Potsdam-Mittelmark, Landkreis</v>
          </cell>
        </row>
        <row r="176">
          <cell r="D176" t="str">
            <v>BB</v>
          </cell>
          <cell r="G176" t="str">
            <v>3</v>
          </cell>
          <cell r="H176" t="str">
            <v>Prignitz, Landkreis</v>
          </cell>
        </row>
        <row r="177">
          <cell r="D177" t="str">
            <v>BB</v>
          </cell>
          <cell r="G177" t="str">
            <v>3</v>
          </cell>
          <cell r="H177" t="str">
            <v>Spree-Neiße, Landkreis</v>
          </cell>
        </row>
        <row r="178">
          <cell r="D178" t="str">
            <v>BB</v>
          </cell>
          <cell r="G178" t="str">
            <v>3</v>
          </cell>
          <cell r="H178" t="str">
            <v>Teltow-Fläming, Landkreis</v>
          </cell>
        </row>
        <row r="179">
          <cell r="D179" t="str">
            <v>BB</v>
          </cell>
          <cell r="G179" t="str">
            <v>3</v>
          </cell>
          <cell r="H179" t="str">
            <v>Uckermark, Landkreis</v>
          </cell>
        </row>
        <row r="180">
          <cell r="D180" t="str">
            <v>HB</v>
          </cell>
          <cell r="E180" t="str">
            <v>1</v>
          </cell>
          <cell r="F180" t="str">
            <v>2</v>
          </cell>
          <cell r="H180" t="str">
            <v>Bremen</v>
          </cell>
        </row>
        <row r="181">
          <cell r="D181" t="str">
            <v>HB</v>
          </cell>
          <cell r="G181" t="str">
            <v>3</v>
          </cell>
          <cell r="H181" t="str">
            <v>Bremen, Kreisfreie Stadt</v>
          </cell>
        </row>
        <row r="182">
          <cell r="D182" t="str">
            <v>HB</v>
          </cell>
          <cell r="G182" t="str">
            <v>3</v>
          </cell>
          <cell r="H182" t="str">
            <v>Bremerhaven, Kreisfreie Stadt</v>
          </cell>
        </row>
        <row r="183">
          <cell r="D183" t="str">
            <v>HH</v>
          </cell>
          <cell r="E183" t="str">
            <v>1</v>
          </cell>
          <cell r="F183" t="str">
            <v>2</v>
          </cell>
          <cell r="G183" t="str">
            <v>3</v>
          </cell>
          <cell r="H183" t="str">
            <v>Hamburg</v>
          </cell>
        </row>
        <row r="184">
          <cell r="D184" t="str">
            <v>HE</v>
          </cell>
          <cell r="E184" t="str">
            <v>1</v>
          </cell>
          <cell r="H184" t="str">
            <v>Hessen</v>
          </cell>
        </row>
        <row r="185">
          <cell r="D185" t="str">
            <v>HE</v>
          </cell>
          <cell r="F185" t="str">
            <v>2</v>
          </cell>
          <cell r="H185" t="str">
            <v>Darmstadt, Regierungsbezirk</v>
          </cell>
        </row>
        <row r="186">
          <cell r="D186" t="str">
            <v>HE</v>
          </cell>
          <cell r="G186" t="str">
            <v>3</v>
          </cell>
          <cell r="H186" t="str">
            <v>Darmstadt, Wissenschaftsstadt, Kreisfreie Stadt</v>
          </cell>
        </row>
        <row r="187">
          <cell r="D187" t="str">
            <v>HE</v>
          </cell>
          <cell r="G187" t="str">
            <v>3</v>
          </cell>
          <cell r="H187" t="str">
            <v>Frankfurt am Main, Kreisfreie Stadt</v>
          </cell>
        </row>
        <row r="188">
          <cell r="D188" t="str">
            <v>HE</v>
          </cell>
          <cell r="G188" t="str">
            <v>3</v>
          </cell>
          <cell r="H188" t="str">
            <v>Offenbach am Main, Kreisfreie Stadt</v>
          </cell>
        </row>
        <row r="189">
          <cell r="D189" t="str">
            <v>HE</v>
          </cell>
          <cell r="G189" t="str">
            <v>3</v>
          </cell>
          <cell r="H189" t="str">
            <v>Wiesbaden, Landeshauptstadt, Kreisfreie Stadt</v>
          </cell>
        </row>
        <row r="190">
          <cell r="D190" t="str">
            <v>HE</v>
          </cell>
          <cell r="G190" t="str">
            <v>3</v>
          </cell>
          <cell r="H190" t="str">
            <v>Bergstraße, Landkreis</v>
          </cell>
        </row>
        <row r="191">
          <cell r="D191" t="str">
            <v>HE</v>
          </cell>
          <cell r="G191" t="str">
            <v>3</v>
          </cell>
          <cell r="H191" t="str">
            <v>Darmstadt-Dieburg, Landkreis</v>
          </cell>
        </row>
        <row r="192">
          <cell r="D192" t="str">
            <v>HE</v>
          </cell>
          <cell r="G192" t="str">
            <v>3</v>
          </cell>
          <cell r="H192" t="str">
            <v>Groß-Gerau, Landkreis</v>
          </cell>
        </row>
        <row r="193">
          <cell r="D193" t="str">
            <v>HE</v>
          </cell>
          <cell r="G193" t="str">
            <v>3</v>
          </cell>
          <cell r="H193" t="str">
            <v>Hochtaunuskreis</v>
          </cell>
        </row>
        <row r="194">
          <cell r="D194" t="str">
            <v>HE</v>
          </cell>
          <cell r="G194" t="str">
            <v>3</v>
          </cell>
          <cell r="H194" t="str">
            <v>Main-Kinzig-Kreis</v>
          </cell>
        </row>
        <row r="195">
          <cell r="D195" t="str">
            <v>HE</v>
          </cell>
          <cell r="G195" t="str">
            <v>3</v>
          </cell>
          <cell r="H195" t="str">
            <v>Main-Taunus-Kreis</v>
          </cell>
        </row>
        <row r="196">
          <cell r="D196" t="str">
            <v>HE</v>
          </cell>
          <cell r="G196" t="str">
            <v>3</v>
          </cell>
          <cell r="H196" t="str">
            <v>Odenwaldkreis</v>
          </cell>
        </row>
        <row r="197">
          <cell r="D197" t="str">
            <v>HE</v>
          </cell>
          <cell r="G197" t="str">
            <v>3</v>
          </cell>
          <cell r="H197" t="str">
            <v>Offenbach, Landkreis</v>
          </cell>
        </row>
        <row r="198">
          <cell r="D198" t="str">
            <v>HE</v>
          </cell>
          <cell r="G198" t="str">
            <v>3</v>
          </cell>
          <cell r="H198" t="str">
            <v>Rheingau-Taunus-Kreis</v>
          </cell>
        </row>
        <row r="199">
          <cell r="D199" t="str">
            <v>HE</v>
          </cell>
          <cell r="G199" t="str">
            <v>3</v>
          </cell>
          <cell r="H199" t="str">
            <v>Wetteraukreis</v>
          </cell>
        </row>
        <row r="200">
          <cell r="D200" t="str">
            <v>HE</v>
          </cell>
          <cell r="F200" t="str">
            <v>2</v>
          </cell>
          <cell r="H200" t="str">
            <v>Gießen, Regierungsbezirk</v>
          </cell>
        </row>
        <row r="201">
          <cell r="D201" t="str">
            <v>HE</v>
          </cell>
          <cell r="G201" t="str">
            <v>3</v>
          </cell>
          <cell r="H201" t="str">
            <v>Gießen, Landkreis</v>
          </cell>
        </row>
        <row r="202">
          <cell r="D202" t="str">
            <v>HE</v>
          </cell>
          <cell r="G202" t="str">
            <v>3</v>
          </cell>
          <cell r="H202" t="str">
            <v>Lahn-Dill-Kreis</v>
          </cell>
        </row>
        <row r="203">
          <cell r="D203" t="str">
            <v>HE</v>
          </cell>
          <cell r="G203" t="str">
            <v>3</v>
          </cell>
          <cell r="H203" t="str">
            <v>Limburg-Weilburg, Landkreis</v>
          </cell>
        </row>
        <row r="204">
          <cell r="D204" t="str">
            <v>HE</v>
          </cell>
          <cell r="G204" t="str">
            <v>3</v>
          </cell>
          <cell r="H204" t="str">
            <v>Marburg-Biedenkopf, Landkreis</v>
          </cell>
        </row>
        <row r="205">
          <cell r="D205" t="str">
            <v>HE</v>
          </cell>
          <cell r="G205" t="str">
            <v>3</v>
          </cell>
          <cell r="H205" t="str">
            <v>Vogelsbergkreis</v>
          </cell>
        </row>
        <row r="206">
          <cell r="D206" t="str">
            <v>HE</v>
          </cell>
          <cell r="F206" t="str">
            <v>2</v>
          </cell>
          <cell r="H206" t="str">
            <v>Kassel, Regierungsbezirk</v>
          </cell>
        </row>
        <row r="207">
          <cell r="D207" t="str">
            <v>HE</v>
          </cell>
          <cell r="G207" t="str">
            <v>3</v>
          </cell>
          <cell r="H207" t="str">
            <v>Kassel, documenta-Stadt, Kreisfreie Stadt</v>
          </cell>
        </row>
        <row r="208">
          <cell r="D208" t="str">
            <v>HE</v>
          </cell>
          <cell r="G208" t="str">
            <v>3</v>
          </cell>
          <cell r="H208" t="str">
            <v>Fulda, Landkreis</v>
          </cell>
        </row>
        <row r="209">
          <cell r="D209" t="str">
            <v>HE</v>
          </cell>
          <cell r="G209" t="str">
            <v>3</v>
          </cell>
          <cell r="H209" t="str">
            <v>Hersfeld-Rotenburg, Landkreis</v>
          </cell>
        </row>
        <row r="210">
          <cell r="D210" t="str">
            <v>HE</v>
          </cell>
          <cell r="G210" t="str">
            <v>3</v>
          </cell>
          <cell r="H210" t="str">
            <v>Kassel, Landkreis</v>
          </cell>
        </row>
        <row r="211">
          <cell r="D211" t="str">
            <v>HE</v>
          </cell>
          <cell r="G211" t="str">
            <v>3</v>
          </cell>
          <cell r="H211" t="str">
            <v>Schwalm-Eder-Kreis</v>
          </cell>
        </row>
        <row r="212">
          <cell r="D212" t="str">
            <v>HE</v>
          </cell>
          <cell r="G212" t="str">
            <v>3</v>
          </cell>
          <cell r="H212" t="str">
            <v>Waldeck-Frankenberg, Landkreis</v>
          </cell>
        </row>
        <row r="213">
          <cell r="D213" t="str">
            <v>HE</v>
          </cell>
          <cell r="G213" t="str">
            <v>3</v>
          </cell>
          <cell r="H213" t="str">
            <v>Werra-Meißner-Kreis</v>
          </cell>
        </row>
        <row r="214">
          <cell r="D214" t="str">
            <v>MV</v>
          </cell>
          <cell r="E214" t="str">
            <v>1</v>
          </cell>
          <cell r="F214" t="str">
            <v>2</v>
          </cell>
          <cell r="H214" t="str">
            <v>Mecklenburg-Vorpommern</v>
          </cell>
        </row>
        <row r="215">
          <cell r="D215" t="str">
            <v>MV</v>
          </cell>
          <cell r="G215" t="str">
            <v>3</v>
          </cell>
          <cell r="H215" t="str">
            <v>Rostock, Hansestadt, Kreisfreie Stadt</v>
          </cell>
        </row>
        <row r="216">
          <cell r="D216" t="str">
            <v>MV</v>
          </cell>
          <cell r="G216" t="str">
            <v>3</v>
          </cell>
          <cell r="H216" t="str">
            <v>Schwerin, Landeshauptstadt, Kreisfreie Stadt</v>
          </cell>
        </row>
        <row r="217">
          <cell r="D217" t="str">
            <v>MV</v>
          </cell>
          <cell r="G217" t="str">
            <v>3</v>
          </cell>
          <cell r="H217" t="str">
            <v>Mecklenburgische Seenplatte, Landkreis</v>
          </cell>
        </row>
        <row r="218">
          <cell r="D218" t="str">
            <v>MV</v>
          </cell>
          <cell r="G218" t="str">
            <v>3</v>
          </cell>
          <cell r="H218" t="str">
            <v>Landkreis Rostock</v>
          </cell>
        </row>
        <row r="219">
          <cell r="D219" t="str">
            <v>MV</v>
          </cell>
          <cell r="G219" t="str">
            <v>3</v>
          </cell>
          <cell r="H219" t="str">
            <v>Vorpommern-Rügen, Landkreis</v>
          </cell>
        </row>
        <row r="220">
          <cell r="D220" t="str">
            <v>MV</v>
          </cell>
          <cell r="G220" t="str">
            <v>3</v>
          </cell>
          <cell r="H220" t="str">
            <v>Nordwestmecklenburg, Landkreis</v>
          </cell>
        </row>
        <row r="221">
          <cell r="D221" t="str">
            <v>MV</v>
          </cell>
          <cell r="G221" t="str">
            <v>3</v>
          </cell>
          <cell r="H221" t="str">
            <v>Vorpommern-Greifswald, Landkreis</v>
          </cell>
        </row>
        <row r="222">
          <cell r="D222" t="str">
            <v>MV</v>
          </cell>
          <cell r="G222" t="str">
            <v>3</v>
          </cell>
          <cell r="H222" t="str">
            <v>Ludwigslust-Parchim, Landkreis</v>
          </cell>
        </row>
        <row r="223">
          <cell r="D223" t="str">
            <v>NI</v>
          </cell>
          <cell r="E223" t="str">
            <v>1</v>
          </cell>
          <cell r="H223" t="str">
            <v>Niedersachsen</v>
          </cell>
        </row>
        <row r="224">
          <cell r="D224" t="str">
            <v>NI</v>
          </cell>
          <cell r="F224" t="str">
            <v>2</v>
          </cell>
          <cell r="H224" t="str">
            <v>Statistische Region Braunschweig</v>
          </cell>
        </row>
        <row r="225">
          <cell r="D225" t="str">
            <v>NI</v>
          </cell>
          <cell r="G225" t="str">
            <v>3</v>
          </cell>
          <cell r="H225" t="str">
            <v>Braunschweig, Kreisfreie Stadt</v>
          </cell>
        </row>
        <row r="226">
          <cell r="D226" t="str">
            <v>NI</v>
          </cell>
          <cell r="G226" t="str">
            <v>3</v>
          </cell>
          <cell r="H226" t="str">
            <v>Salzgitter, Kreisfreie Stadt</v>
          </cell>
        </row>
        <row r="227">
          <cell r="D227" t="str">
            <v>NI</v>
          </cell>
          <cell r="G227" t="str">
            <v>3</v>
          </cell>
          <cell r="H227" t="str">
            <v>Wolfsburg, Kreisfreie Stadt</v>
          </cell>
        </row>
        <row r="228">
          <cell r="D228" t="str">
            <v>NI</v>
          </cell>
          <cell r="G228" t="str">
            <v>3</v>
          </cell>
          <cell r="H228" t="str">
            <v>Gifhorn, Landkreis</v>
          </cell>
        </row>
        <row r="229">
          <cell r="D229" t="str">
            <v>NI</v>
          </cell>
          <cell r="G229" t="str">
            <v>3</v>
          </cell>
          <cell r="H229" t="str">
            <v>Goslar, Landkreis</v>
          </cell>
        </row>
        <row r="230">
          <cell r="D230" t="str">
            <v>NI</v>
          </cell>
          <cell r="G230" t="str">
            <v>3</v>
          </cell>
          <cell r="H230" t="str">
            <v>Helmstedt, Landkreis</v>
          </cell>
        </row>
        <row r="231">
          <cell r="D231" t="str">
            <v>NI</v>
          </cell>
          <cell r="G231" t="str">
            <v>3</v>
          </cell>
          <cell r="H231" t="str">
            <v>Northeim, Landkreis</v>
          </cell>
        </row>
        <row r="232">
          <cell r="D232" t="str">
            <v>NI</v>
          </cell>
          <cell r="G232" t="str">
            <v>3</v>
          </cell>
          <cell r="H232" t="str">
            <v>Peine, Landkreis</v>
          </cell>
        </row>
        <row r="233">
          <cell r="D233" t="str">
            <v>NI</v>
          </cell>
          <cell r="G233" t="str">
            <v>3</v>
          </cell>
          <cell r="H233" t="str">
            <v>Wolfenbüttel, Landkreis</v>
          </cell>
        </row>
        <row r="234">
          <cell r="D234" t="str">
            <v>NI</v>
          </cell>
          <cell r="G234" t="str">
            <v>3</v>
          </cell>
          <cell r="H234" t="str">
            <v>Göttingen, Landkreis</v>
          </cell>
        </row>
        <row r="235">
          <cell r="D235" t="str">
            <v>NI</v>
          </cell>
          <cell r="F235" t="str">
            <v>2</v>
          </cell>
          <cell r="H235" t="str">
            <v>Statistische Region Hannover</v>
          </cell>
        </row>
        <row r="236">
          <cell r="D236" t="str">
            <v>NI</v>
          </cell>
          <cell r="G236" t="str">
            <v>3</v>
          </cell>
          <cell r="H236" t="str">
            <v>Diepholz, Landkreis</v>
          </cell>
        </row>
        <row r="237">
          <cell r="D237" t="str">
            <v>NI</v>
          </cell>
          <cell r="G237" t="str">
            <v>3</v>
          </cell>
          <cell r="H237" t="str">
            <v>Hameln-Pyrmont, Landkreis</v>
          </cell>
        </row>
        <row r="238">
          <cell r="D238" t="str">
            <v>NI</v>
          </cell>
          <cell r="G238" t="str">
            <v>3</v>
          </cell>
          <cell r="H238" t="str">
            <v>Hildesheim, Landkreis</v>
          </cell>
        </row>
        <row r="239">
          <cell r="D239" t="str">
            <v>NI</v>
          </cell>
          <cell r="G239" t="str">
            <v>3</v>
          </cell>
          <cell r="H239" t="str">
            <v>Holzminden, Landkreis</v>
          </cell>
        </row>
        <row r="240">
          <cell r="D240" t="str">
            <v>NI</v>
          </cell>
          <cell r="G240" t="str">
            <v>3</v>
          </cell>
          <cell r="H240" t="str">
            <v>Nienburg (Weser), Landkreis</v>
          </cell>
        </row>
        <row r="241">
          <cell r="D241" t="str">
            <v>NI</v>
          </cell>
          <cell r="G241" t="str">
            <v>3</v>
          </cell>
          <cell r="H241" t="str">
            <v>Schaumburg, Landkreis</v>
          </cell>
        </row>
        <row r="242">
          <cell r="D242" t="str">
            <v>NI</v>
          </cell>
          <cell r="G242" t="str">
            <v>3</v>
          </cell>
          <cell r="H242" t="str">
            <v>Region Hannover, Landkreis</v>
          </cell>
        </row>
        <row r="243">
          <cell r="D243" t="str">
            <v>NI</v>
          </cell>
          <cell r="F243" t="str">
            <v>2</v>
          </cell>
          <cell r="H243" t="str">
            <v>Statistische Region Lüneburg</v>
          </cell>
        </row>
        <row r="244">
          <cell r="D244" t="str">
            <v>NI</v>
          </cell>
          <cell r="G244" t="str">
            <v>3</v>
          </cell>
          <cell r="H244" t="str">
            <v>Celle, Landkreis</v>
          </cell>
        </row>
        <row r="245">
          <cell r="D245" t="str">
            <v>NI</v>
          </cell>
          <cell r="G245" t="str">
            <v>3</v>
          </cell>
          <cell r="H245" t="str">
            <v>Cuxhaven, Landkreis</v>
          </cell>
        </row>
        <row r="246">
          <cell r="D246" t="str">
            <v>NI</v>
          </cell>
          <cell r="G246" t="str">
            <v>3</v>
          </cell>
          <cell r="H246" t="str">
            <v>Harburg, Landkreis</v>
          </cell>
        </row>
        <row r="247">
          <cell r="D247" t="str">
            <v>NI</v>
          </cell>
          <cell r="G247" t="str">
            <v>3</v>
          </cell>
          <cell r="H247" t="str">
            <v>Lüchow-Dannenberg, Landkreis</v>
          </cell>
        </row>
        <row r="248">
          <cell r="D248" t="str">
            <v>NI</v>
          </cell>
          <cell r="G248" t="str">
            <v>3</v>
          </cell>
          <cell r="H248" t="str">
            <v>Lüneburg, Landkreis</v>
          </cell>
        </row>
        <row r="249">
          <cell r="D249" t="str">
            <v>NI</v>
          </cell>
          <cell r="G249" t="str">
            <v>3</v>
          </cell>
          <cell r="H249" t="str">
            <v>Osterholz, Landkreis</v>
          </cell>
        </row>
        <row r="250">
          <cell r="D250" t="str">
            <v>NI</v>
          </cell>
          <cell r="G250" t="str">
            <v>3</v>
          </cell>
          <cell r="H250" t="str">
            <v>Rotenburg (Wümme), Landkreis</v>
          </cell>
        </row>
        <row r="251">
          <cell r="D251" t="str">
            <v>NI</v>
          </cell>
          <cell r="G251" t="str">
            <v>3</v>
          </cell>
          <cell r="H251" t="str">
            <v>Heidekreis, Landkreis</v>
          </cell>
        </row>
        <row r="252">
          <cell r="D252" t="str">
            <v>NI</v>
          </cell>
          <cell r="G252" t="str">
            <v>3</v>
          </cell>
          <cell r="H252" t="str">
            <v>Stade, Landkreis</v>
          </cell>
        </row>
        <row r="253">
          <cell r="D253" t="str">
            <v>NI</v>
          </cell>
          <cell r="G253" t="str">
            <v>3</v>
          </cell>
          <cell r="H253" t="str">
            <v>Uelzen, Landkreis</v>
          </cell>
        </row>
        <row r="254">
          <cell r="D254" t="str">
            <v>NI</v>
          </cell>
          <cell r="G254" t="str">
            <v>3</v>
          </cell>
          <cell r="H254" t="str">
            <v>Verden, Landkreis</v>
          </cell>
        </row>
        <row r="255">
          <cell r="D255" t="str">
            <v>NI</v>
          </cell>
          <cell r="F255" t="str">
            <v>2</v>
          </cell>
          <cell r="H255" t="str">
            <v>Statistische Region Weser-Ems</v>
          </cell>
        </row>
        <row r="256">
          <cell r="D256" t="str">
            <v>NI</v>
          </cell>
          <cell r="G256" t="str">
            <v>3</v>
          </cell>
          <cell r="H256" t="str">
            <v>Delmenhorst, Kreisfreie Stadt</v>
          </cell>
        </row>
        <row r="257">
          <cell r="D257" t="str">
            <v>NI</v>
          </cell>
          <cell r="G257" t="str">
            <v>3</v>
          </cell>
          <cell r="H257" t="str">
            <v>Emden, Kreisfreie Stadt</v>
          </cell>
        </row>
        <row r="258">
          <cell r="D258" t="str">
            <v>NI</v>
          </cell>
          <cell r="G258" t="str">
            <v>3</v>
          </cell>
          <cell r="H258" t="str">
            <v>Oldenburg (Oldenburg), Kreisfreie Stadt</v>
          </cell>
        </row>
        <row r="259">
          <cell r="D259" t="str">
            <v>NI</v>
          </cell>
          <cell r="G259" t="str">
            <v>3</v>
          </cell>
          <cell r="H259" t="str">
            <v>Osnabrück, Kreisfreie Stadt</v>
          </cell>
        </row>
        <row r="260">
          <cell r="D260" t="str">
            <v>NI</v>
          </cell>
          <cell r="G260" t="str">
            <v>3</v>
          </cell>
          <cell r="H260" t="str">
            <v>Wilhelmshaven, Kreisfreie Stadt</v>
          </cell>
        </row>
        <row r="261">
          <cell r="D261" t="str">
            <v>NI</v>
          </cell>
          <cell r="G261" t="str">
            <v>3</v>
          </cell>
          <cell r="H261" t="str">
            <v>Ammerland, Landkreis</v>
          </cell>
        </row>
        <row r="262">
          <cell r="D262" t="str">
            <v>NI</v>
          </cell>
          <cell r="G262" t="str">
            <v>3</v>
          </cell>
          <cell r="H262" t="str">
            <v>Aurich, Landkreis</v>
          </cell>
        </row>
        <row r="263">
          <cell r="D263" t="str">
            <v>NI</v>
          </cell>
          <cell r="G263" t="str">
            <v>3</v>
          </cell>
          <cell r="H263" t="str">
            <v>Cloppenburg, Landkreis</v>
          </cell>
        </row>
        <row r="264">
          <cell r="D264" t="str">
            <v>NI</v>
          </cell>
          <cell r="G264" t="str">
            <v>3</v>
          </cell>
          <cell r="H264" t="str">
            <v>Emsland, Landkreis</v>
          </cell>
        </row>
        <row r="265">
          <cell r="D265" t="str">
            <v>NI</v>
          </cell>
          <cell r="G265" t="str">
            <v>3</v>
          </cell>
          <cell r="H265" t="str">
            <v>Friesland, Landkreis</v>
          </cell>
        </row>
        <row r="266">
          <cell r="D266" t="str">
            <v>NI</v>
          </cell>
          <cell r="G266" t="str">
            <v>3</v>
          </cell>
          <cell r="H266" t="str">
            <v>Grafschaft Bentheim, Landkreis</v>
          </cell>
        </row>
        <row r="267">
          <cell r="D267" t="str">
            <v>NI</v>
          </cell>
          <cell r="G267" t="str">
            <v>3</v>
          </cell>
          <cell r="H267" t="str">
            <v>Leer, Landkreis</v>
          </cell>
        </row>
        <row r="268">
          <cell r="D268" t="str">
            <v>NI</v>
          </cell>
          <cell r="G268" t="str">
            <v>3</v>
          </cell>
          <cell r="H268" t="str">
            <v>Oldenburg, Landkreis</v>
          </cell>
        </row>
        <row r="269">
          <cell r="D269" t="str">
            <v>NI</v>
          </cell>
          <cell r="G269" t="str">
            <v>3</v>
          </cell>
          <cell r="H269" t="str">
            <v>Osnabrück, Landkreis</v>
          </cell>
        </row>
        <row r="270">
          <cell r="D270" t="str">
            <v>NI</v>
          </cell>
          <cell r="G270" t="str">
            <v>3</v>
          </cell>
          <cell r="H270" t="str">
            <v>Vechta, Landkreis</v>
          </cell>
        </row>
        <row r="271">
          <cell r="D271" t="str">
            <v>NI</v>
          </cell>
          <cell r="G271" t="str">
            <v>3</v>
          </cell>
          <cell r="H271" t="str">
            <v>Wesermarsch, Landkreis</v>
          </cell>
        </row>
        <row r="272">
          <cell r="D272" t="str">
            <v>NI</v>
          </cell>
          <cell r="G272" t="str">
            <v>3</v>
          </cell>
          <cell r="H272" t="str">
            <v>Wittmund, Landkreis</v>
          </cell>
        </row>
        <row r="273">
          <cell r="D273" t="str">
            <v>NW</v>
          </cell>
          <cell r="E273" t="str">
            <v>1</v>
          </cell>
          <cell r="H273" t="str">
            <v>Nordrhein-Westfalen</v>
          </cell>
        </row>
        <row r="274">
          <cell r="D274" t="str">
            <v>NW</v>
          </cell>
          <cell r="F274" t="str">
            <v>2</v>
          </cell>
          <cell r="H274" t="str">
            <v>Düsseldorf, Regierungsbezirk</v>
          </cell>
        </row>
        <row r="275">
          <cell r="D275" t="str">
            <v>NW</v>
          </cell>
          <cell r="G275" t="str">
            <v>3</v>
          </cell>
          <cell r="H275" t="str">
            <v>Düsseldorf, Kreisfreie Stadt</v>
          </cell>
        </row>
        <row r="276">
          <cell r="D276" t="str">
            <v>NW</v>
          </cell>
          <cell r="G276" t="str">
            <v>3</v>
          </cell>
          <cell r="H276" t="str">
            <v>Duisburg, Kreisfreie Stadt</v>
          </cell>
        </row>
        <row r="277">
          <cell r="D277" t="str">
            <v>NW</v>
          </cell>
          <cell r="G277" t="str">
            <v>3</v>
          </cell>
          <cell r="H277" t="str">
            <v>Essen, Kreisfreie Stadt</v>
          </cell>
        </row>
        <row r="278">
          <cell r="D278" t="str">
            <v>NW</v>
          </cell>
          <cell r="G278" t="str">
            <v>3</v>
          </cell>
          <cell r="H278" t="str">
            <v>Krefeld, Kreisfreie Stadt</v>
          </cell>
        </row>
        <row r="279">
          <cell r="D279" t="str">
            <v>NW</v>
          </cell>
          <cell r="G279" t="str">
            <v>3</v>
          </cell>
          <cell r="H279" t="str">
            <v>Mönchengladbach, Kreisfreie Stadt</v>
          </cell>
        </row>
        <row r="280">
          <cell r="D280" t="str">
            <v>NW</v>
          </cell>
          <cell r="G280" t="str">
            <v>3</v>
          </cell>
          <cell r="H280" t="str">
            <v>Mülheim an der Ruhr, Kreisfreie Stadt</v>
          </cell>
        </row>
        <row r="281">
          <cell r="D281" t="str">
            <v>NW</v>
          </cell>
          <cell r="G281" t="str">
            <v>3</v>
          </cell>
          <cell r="H281" t="str">
            <v>Oberhausen, Kreisfreie Stadt</v>
          </cell>
        </row>
        <row r="282">
          <cell r="D282" t="str">
            <v>NW</v>
          </cell>
          <cell r="G282" t="str">
            <v>3</v>
          </cell>
          <cell r="H282" t="str">
            <v>Remscheid, Kreisfreie Stadt</v>
          </cell>
        </row>
        <row r="283">
          <cell r="D283" t="str">
            <v>NW</v>
          </cell>
          <cell r="G283" t="str">
            <v>3</v>
          </cell>
          <cell r="H283" t="str">
            <v>Solingen, Kreisfreie Stadt</v>
          </cell>
        </row>
        <row r="284">
          <cell r="D284" t="str">
            <v>NW</v>
          </cell>
          <cell r="G284" t="str">
            <v>3</v>
          </cell>
          <cell r="H284" t="str">
            <v>Wuppertal, Kreisfreie Stadt</v>
          </cell>
        </row>
        <row r="285">
          <cell r="D285" t="str">
            <v>NW</v>
          </cell>
          <cell r="G285" t="str">
            <v>3</v>
          </cell>
          <cell r="H285" t="str">
            <v>Kleve, Kreis</v>
          </cell>
        </row>
        <row r="286">
          <cell r="D286" t="str">
            <v>NW</v>
          </cell>
          <cell r="G286" t="str">
            <v>3</v>
          </cell>
          <cell r="H286" t="str">
            <v>Mettmann, Kreis</v>
          </cell>
        </row>
        <row r="287">
          <cell r="D287" t="str">
            <v>NW</v>
          </cell>
          <cell r="G287" t="str">
            <v>3</v>
          </cell>
          <cell r="H287" t="str">
            <v>Rhein-Kreis Neuss, Kreis</v>
          </cell>
        </row>
        <row r="288">
          <cell r="D288" t="str">
            <v>NW</v>
          </cell>
          <cell r="G288" t="str">
            <v>3</v>
          </cell>
          <cell r="H288" t="str">
            <v>Viersen, Kreis</v>
          </cell>
        </row>
        <row r="289">
          <cell r="D289" t="str">
            <v>NW</v>
          </cell>
          <cell r="G289" t="str">
            <v>3</v>
          </cell>
          <cell r="H289" t="str">
            <v>Wesel, Kreis</v>
          </cell>
        </row>
        <row r="290">
          <cell r="D290" t="str">
            <v>NW</v>
          </cell>
          <cell r="F290" t="str">
            <v>2</v>
          </cell>
          <cell r="H290" t="str">
            <v>Köln, Regierungsbezirk</v>
          </cell>
        </row>
        <row r="291">
          <cell r="D291" t="str">
            <v>NW</v>
          </cell>
          <cell r="G291" t="str">
            <v>3</v>
          </cell>
          <cell r="H291" t="str">
            <v>Bonn, Kreisfreie Stadt</v>
          </cell>
        </row>
        <row r="292">
          <cell r="D292" t="str">
            <v>NW</v>
          </cell>
          <cell r="G292" t="str">
            <v>3</v>
          </cell>
          <cell r="H292" t="str">
            <v>Köln, Kreisfreie Stadt</v>
          </cell>
        </row>
        <row r="293">
          <cell r="D293" t="str">
            <v>NW</v>
          </cell>
          <cell r="G293" t="str">
            <v>3</v>
          </cell>
          <cell r="H293" t="str">
            <v>Leverkusen, Kreisfreie Stadt</v>
          </cell>
        </row>
        <row r="294">
          <cell r="D294" t="str">
            <v>NW</v>
          </cell>
          <cell r="G294" t="str">
            <v>3</v>
          </cell>
          <cell r="H294" t="str">
            <v>Düren, Kreis</v>
          </cell>
        </row>
        <row r="295">
          <cell r="D295" t="str">
            <v>NW</v>
          </cell>
          <cell r="G295" t="str">
            <v>3</v>
          </cell>
          <cell r="H295" t="str">
            <v>Rhein-Erft-Kreis</v>
          </cell>
        </row>
        <row r="296">
          <cell r="D296" t="str">
            <v>NW</v>
          </cell>
          <cell r="G296" t="str">
            <v>3</v>
          </cell>
          <cell r="H296" t="str">
            <v>Euskirchen, Kreis</v>
          </cell>
        </row>
        <row r="297">
          <cell r="D297" t="str">
            <v>NW</v>
          </cell>
          <cell r="G297" t="str">
            <v>3</v>
          </cell>
          <cell r="H297" t="str">
            <v>Heinsberg, Kreis</v>
          </cell>
        </row>
        <row r="298">
          <cell r="D298" t="str">
            <v>NW</v>
          </cell>
          <cell r="G298" t="str">
            <v>3</v>
          </cell>
          <cell r="H298" t="str">
            <v>Oberbergischer Kreis</v>
          </cell>
        </row>
        <row r="299">
          <cell r="D299" t="str">
            <v>NW</v>
          </cell>
          <cell r="G299" t="str">
            <v>3</v>
          </cell>
          <cell r="H299" t="str">
            <v>Rheinisch-Bergischer Kreis</v>
          </cell>
        </row>
        <row r="300">
          <cell r="D300" t="str">
            <v>NW</v>
          </cell>
          <cell r="G300" t="str">
            <v>3</v>
          </cell>
          <cell r="H300" t="str">
            <v>Rhein-Sieg-Kreis</v>
          </cell>
        </row>
        <row r="301">
          <cell r="D301" t="str">
            <v>NW</v>
          </cell>
          <cell r="G301" t="str">
            <v>3</v>
          </cell>
          <cell r="H301" t="str">
            <v>Städteregion Aachen, Kreis</v>
          </cell>
        </row>
        <row r="302">
          <cell r="D302" t="str">
            <v>NW</v>
          </cell>
          <cell r="F302" t="str">
            <v>2</v>
          </cell>
          <cell r="H302" t="str">
            <v>Münster, Regierungsbezirk</v>
          </cell>
        </row>
        <row r="303">
          <cell r="D303" t="str">
            <v>NW</v>
          </cell>
          <cell r="G303" t="str">
            <v>3</v>
          </cell>
          <cell r="H303" t="str">
            <v>Bottrop, Kreisfreie Stadt</v>
          </cell>
        </row>
        <row r="304">
          <cell r="D304" t="str">
            <v>NW</v>
          </cell>
          <cell r="G304" t="str">
            <v>3</v>
          </cell>
          <cell r="H304" t="str">
            <v>Gelsenkirchen, Kreisfreie Stadt</v>
          </cell>
        </row>
        <row r="305">
          <cell r="D305" t="str">
            <v>NW</v>
          </cell>
          <cell r="G305" t="str">
            <v>3</v>
          </cell>
          <cell r="H305" t="str">
            <v>Münster, Kreisfreie Stadt</v>
          </cell>
        </row>
        <row r="306">
          <cell r="D306" t="str">
            <v>NW</v>
          </cell>
          <cell r="G306" t="str">
            <v>3</v>
          </cell>
          <cell r="H306" t="str">
            <v>Borken, Kreis</v>
          </cell>
        </row>
        <row r="307">
          <cell r="D307" t="str">
            <v>NW</v>
          </cell>
          <cell r="G307" t="str">
            <v>3</v>
          </cell>
          <cell r="H307" t="str">
            <v>Coesfeld, Kreis</v>
          </cell>
        </row>
        <row r="308">
          <cell r="D308" t="str">
            <v>NW</v>
          </cell>
          <cell r="G308" t="str">
            <v>3</v>
          </cell>
          <cell r="H308" t="str">
            <v>Recklinghausen, Kreis</v>
          </cell>
        </row>
        <row r="309">
          <cell r="D309" t="str">
            <v>NW</v>
          </cell>
          <cell r="G309" t="str">
            <v>3</v>
          </cell>
          <cell r="H309" t="str">
            <v>Steinfurt, Kreis</v>
          </cell>
        </row>
        <row r="310">
          <cell r="D310" t="str">
            <v>NW</v>
          </cell>
          <cell r="G310" t="str">
            <v>3</v>
          </cell>
          <cell r="H310" t="str">
            <v>Warendorf, Kreis</v>
          </cell>
        </row>
        <row r="311">
          <cell r="D311" t="str">
            <v>NW</v>
          </cell>
          <cell r="F311" t="str">
            <v>2</v>
          </cell>
          <cell r="H311" t="str">
            <v>Detmold, Regierungsbezirk</v>
          </cell>
        </row>
        <row r="312">
          <cell r="D312" t="str">
            <v>NW</v>
          </cell>
          <cell r="G312" t="str">
            <v>3</v>
          </cell>
          <cell r="H312" t="str">
            <v>Bielefeld, Kreisfreie Stadt</v>
          </cell>
        </row>
        <row r="313">
          <cell r="D313" t="str">
            <v>NW</v>
          </cell>
          <cell r="G313" t="str">
            <v>3</v>
          </cell>
          <cell r="H313" t="str">
            <v>Gütersloh, Kreis</v>
          </cell>
        </row>
        <row r="314">
          <cell r="D314" t="str">
            <v>NW</v>
          </cell>
          <cell r="G314" t="str">
            <v>3</v>
          </cell>
          <cell r="H314" t="str">
            <v>Herford, Kreis</v>
          </cell>
        </row>
        <row r="315">
          <cell r="D315" t="str">
            <v>NW</v>
          </cell>
          <cell r="G315" t="str">
            <v>3</v>
          </cell>
          <cell r="H315" t="str">
            <v>Höxter, Kreis</v>
          </cell>
        </row>
        <row r="316">
          <cell r="D316" t="str">
            <v>NW</v>
          </cell>
          <cell r="G316" t="str">
            <v>3</v>
          </cell>
          <cell r="H316" t="str">
            <v>Lippe, Kreis</v>
          </cell>
        </row>
        <row r="317">
          <cell r="D317" t="str">
            <v>NW</v>
          </cell>
          <cell r="G317" t="str">
            <v>3</v>
          </cell>
          <cell r="H317" t="str">
            <v>Minden-Lübbecke, Kreis</v>
          </cell>
        </row>
        <row r="318">
          <cell r="D318" t="str">
            <v>NW</v>
          </cell>
          <cell r="G318" t="str">
            <v>3</v>
          </cell>
          <cell r="H318" t="str">
            <v>Paderborn, Kreis</v>
          </cell>
        </row>
        <row r="319">
          <cell r="D319" t="str">
            <v>NW</v>
          </cell>
          <cell r="F319" t="str">
            <v>2</v>
          </cell>
          <cell r="H319" t="str">
            <v>Arnsberg, Regierungsbezirk</v>
          </cell>
        </row>
        <row r="320">
          <cell r="D320" t="str">
            <v>NW</v>
          </cell>
          <cell r="G320" t="str">
            <v>3</v>
          </cell>
          <cell r="H320" t="str">
            <v>Bochum, Kreisfreie Stadt</v>
          </cell>
        </row>
        <row r="321">
          <cell r="D321" t="str">
            <v>NW</v>
          </cell>
          <cell r="G321" t="str">
            <v>3</v>
          </cell>
          <cell r="H321" t="str">
            <v>Dortmund, Kreisfreie Stadt</v>
          </cell>
        </row>
        <row r="322">
          <cell r="D322" t="str">
            <v>NW</v>
          </cell>
          <cell r="G322" t="str">
            <v>3</v>
          </cell>
          <cell r="H322" t="str">
            <v>Hagen, Kreisfreie Stadt</v>
          </cell>
        </row>
        <row r="323">
          <cell r="D323" t="str">
            <v>NW</v>
          </cell>
          <cell r="G323" t="str">
            <v>3</v>
          </cell>
          <cell r="H323" t="str">
            <v>Hamm, Kreisfreie Stadt</v>
          </cell>
        </row>
        <row r="324">
          <cell r="D324" t="str">
            <v>NW</v>
          </cell>
          <cell r="G324" t="str">
            <v>3</v>
          </cell>
          <cell r="H324" t="str">
            <v>Herne, Kreisfreie Stadt</v>
          </cell>
        </row>
        <row r="325">
          <cell r="D325" t="str">
            <v>NW</v>
          </cell>
          <cell r="G325" t="str">
            <v>3</v>
          </cell>
          <cell r="H325" t="str">
            <v>Ennepe-Ruhr-Kreis</v>
          </cell>
        </row>
        <row r="326">
          <cell r="D326" t="str">
            <v>NW</v>
          </cell>
          <cell r="G326" t="str">
            <v>3</v>
          </cell>
          <cell r="H326" t="str">
            <v>Hochsauerlandkreis</v>
          </cell>
        </row>
        <row r="327">
          <cell r="D327" t="str">
            <v>NW</v>
          </cell>
          <cell r="G327" t="str">
            <v>3</v>
          </cell>
          <cell r="H327" t="str">
            <v>Märkischer Kreis</v>
          </cell>
        </row>
        <row r="328">
          <cell r="D328" t="str">
            <v>NW</v>
          </cell>
          <cell r="G328" t="str">
            <v>3</v>
          </cell>
          <cell r="H328" t="str">
            <v>Olpe, Kreis</v>
          </cell>
        </row>
        <row r="329">
          <cell r="D329" t="str">
            <v>NW</v>
          </cell>
          <cell r="G329" t="str">
            <v>3</v>
          </cell>
          <cell r="H329" t="str">
            <v>Siegen-Wittgenstein, Kreis</v>
          </cell>
        </row>
        <row r="330">
          <cell r="D330" t="str">
            <v>NW</v>
          </cell>
          <cell r="G330" t="str">
            <v>3</v>
          </cell>
          <cell r="H330" t="str">
            <v>Soest, Kreis</v>
          </cell>
        </row>
        <row r="331">
          <cell r="D331" t="str">
            <v>NW</v>
          </cell>
          <cell r="G331" t="str">
            <v>3</v>
          </cell>
          <cell r="H331" t="str">
            <v>Unna, Kreis</v>
          </cell>
        </row>
        <row r="332">
          <cell r="D332" t="str">
            <v>RP</v>
          </cell>
          <cell r="E332" t="str">
            <v>1</v>
          </cell>
          <cell r="H332" t="str">
            <v>Rheinland-Pfalz</v>
          </cell>
        </row>
        <row r="333">
          <cell r="D333" t="str">
            <v>RP</v>
          </cell>
          <cell r="F333" t="str">
            <v>2</v>
          </cell>
          <cell r="H333" t="str">
            <v>Statistische Region Koblenz</v>
          </cell>
        </row>
        <row r="334">
          <cell r="D334" t="str">
            <v>RP</v>
          </cell>
          <cell r="G334" t="str">
            <v>3</v>
          </cell>
          <cell r="H334" t="str">
            <v>Koblenz, Kreisfreie Stadt</v>
          </cell>
        </row>
        <row r="335">
          <cell r="D335" t="str">
            <v>RP</v>
          </cell>
          <cell r="G335" t="str">
            <v>3</v>
          </cell>
          <cell r="H335" t="str">
            <v>Ahrweiler, Landkreis</v>
          </cell>
        </row>
        <row r="336">
          <cell r="D336" t="str">
            <v>RP</v>
          </cell>
          <cell r="G336" t="str">
            <v>3</v>
          </cell>
          <cell r="H336" t="str">
            <v>Altenkirchen (Westerwald), Landkreis</v>
          </cell>
        </row>
        <row r="337">
          <cell r="D337" t="str">
            <v>RP</v>
          </cell>
          <cell r="G337" t="str">
            <v>3</v>
          </cell>
          <cell r="H337" t="str">
            <v>Bad Kreuznach, Landkreis</v>
          </cell>
        </row>
        <row r="338">
          <cell r="D338" t="str">
            <v>RP</v>
          </cell>
          <cell r="G338" t="str">
            <v>3</v>
          </cell>
          <cell r="H338" t="str">
            <v>Birkenfeld, Landkreis</v>
          </cell>
        </row>
        <row r="339">
          <cell r="D339" t="str">
            <v>RP</v>
          </cell>
          <cell r="G339" t="str">
            <v>3</v>
          </cell>
          <cell r="H339" t="str">
            <v>Mayen-Koblenz, Landkreis</v>
          </cell>
        </row>
        <row r="340">
          <cell r="D340" t="str">
            <v>RP</v>
          </cell>
          <cell r="G340" t="str">
            <v>3</v>
          </cell>
          <cell r="H340" t="str">
            <v>Neuwied, Landkreis</v>
          </cell>
        </row>
        <row r="341">
          <cell r="D341" t="str">
            <v>RP</v>
          </cell>
          <cell r="G341" t="str">
            <v>3</v>
          </cell>
          <cell r="H341" t="str">
            <v>Rhein-Lahn-Kreis</v>
          </cell>
        </row>
        <row r="342">
          <cell r="D342" t="str">
            <v>RP</v>
          </cell>
          <cell r="G342" t="str">
            <v>3</v>
          </cell>
          <cell r="H342" t="str">
            <v>Westerwaldkreis</v>
          </cell>
        </row>
        <row r="343">
          <cell r="D343" t="str">
            <v>RP</v>
          </cell>
          <cell r="G343" t="str">
            <v>3</v>
          </cell>
          <cell r="H343" t="str">
            <v>Cochem-Zell, Landkreis</v>
          </cell>
        </row>
        <row r="344">
          <cell r="D344" t="str">
            <v>RP</v>
          </cell>
          <cell r="G344" t="str">
            <v>3</v>
          </cell>
          <cell r="H344" t="str">
            <v>Rhein-Hunsrück-Kreis</v>
          </cell>
        </row>
        <row r="345">
          <cell r="D345" t="str">
            <v>RP</v>
          </cell>
          <cell r="F345" t="str">
            <v>2</v>
          </cell>
          <cell r="H345" t="str">
            <v>Statistische Region Trier</v>
          </cell>
        </row>
        <row r="346">
          <cell r="D346" t="str">
            <v>RP</v>
          </cell>
          <cell r="G346" t="str">
            <v>3</v>
          </cell>
          <cell r="H346" t="str">
            <v>Trier, Kreisfreie Stadt</v>
          </cell>
        </row>
        <row r="347">
          <cell r="D347" t="str">
            <v>RP</v>
          </cell>
          <cell r="G347" t="str">
            <v>3</v>
          </cell>
          <cell r="H347" t="str">
            <v>Bernkastel-Wittlich, Landkreis</v>
          </cell>
        </row>
        <row r="348">
          <cell r="D348" t="str">
            <v>RP</v>
          </cell>
          <cell r="G348" t="str">
            <v>3</v>
          </cell>
          <cell r="H348" t="str">
            <v>Eifelkreis Bitburg-Prüm</v>
          </cell>
        </row>
        <row r="349">
          <cell r="D349" t="str">
            <v>RP</v>
          </cell>
          <cell r="G349" t="str">
            <v>3</v>
          </cell>
          <cell r="H349" t="str">
            <v>Vulkaneifel, Landkreis</v>
          </cell>
        </row>
        <row r="350">
          <cell r="D350" t="str">
            <v>RP</v>
          </cell>
          <cell r="G350" t="str">
            <v>3</v>
          </cell>
          <cell r="H350" t="str">
            <v>Trier-Saarburg, Landkreis</v>
          </cell>
        </row>
        <row r="351">
          <cell r="D351" t="str">
            <v>RP</v>
          </cell>
          <cell r="F351" t="str">
            <v>2</v>
          </cell>
          <cell r="H351" t="str">
            <v>Statistische Region Rheinhessen-Pfalz</v>
          </cell>
        </row>
        <row r="352">
          <cell r="D352" t="str">
            <v>RP</v>
          </cell>
          <cell r="G352" t="str">
            <v>3</v>
          </cell>
          <cell r="H352" t="str">
            <v>Frankenthal (Pfalz), Kreisfreie Stadt</v>
          </cell>
        </row>
        <row r="353">
          <cell r="D353" t="str">
            <v>RP</v>
          </cell>
          <cell r="G353" t="str">
            <v>3</v>
          </cell>
          <cell r="H353" t="str">
            <v>Kaiserslautern, Kreisfreie Stadt</v>
          </cell>
        </row>
        <row r="354">
          <cell r="D354" t="str">
            <v>RP</v>
          </cell>
          <cell r="G354" t="str">
            <v>3</v>
          </cell>
          <cell r="H354" t="str">
            <v>Landau in der Pfalz, Kreisfreie Stadt</v>
          </cell>
        </row>
        <row r="355">
          <cell r="D355" t="str">
            <v>RP</v>
          </cell>
          <cell r="G355" t="str">
            <v>3</v>
          </cell>
          <cell r="H355" t="str">
            <v>Ludwigshafen am Rhein, Kreisfreie Stadt</v>
          </cell>
        </row>
        <row r="356">
          <cell r="D356" t="str">
            <v>RP</v>
          </cell>
          <cell r="G356" t="str">
            <v>3</v>
          </cell>
          <cell r="H356" t="str">
            <v>Mainz, Kreisfreie Stadt</v>
          </cell>
        </row>
        <row r="357">
          <cell r="D357" t="str">
            <v>RP</v>
          </cell>
          <cell r="G357" t="str">
            <v>3</v>
          </cell>
          <cell r="H357" t="str">
            <v>Neustadt an der Weinstraße, Kreisfreie Stadt</v>
          </cell>
        </row>
        <row r="358">
          <cell r="D358" t="str">
            <v>RP</v>
          </cell>
          <cell r="G358" t="str">
            <v>3</v>
          </cell>
          <cell r="H358" t="str">
            <v>Pirmasens, Kreisfreie Stadt</v>
          </cell>
        </row>
        <row r="359">
          <cell r="D359" t="str">
            <v>RP</v>
          </cell>
          <cell r="G359" t="str">
            <v>3</v>
          </cell>
          <cell r="H359" t="str">
            <v>Speyer, Kreisfreie Stadt</v>
          </cell>
        </row>
        <row r="360">
          <cell r="D360" t="str">
            <v>RP</v>
          </cell>
          <cell r="G360" t="str">
            <v>3</v>
          </cell>
          <cell r="H360" t="str">
            <v>Worms, Kreisfreie Stadt</v>
          </cell>
        </row>
        <row r="361">
          <cell r="D361" t="str">
            <v>RP</v>
          </cell>
          <cell r="G361" t="str">
            <v>3</v>
          </cell>
          <cell r="H361" t="str">
            <v>Zweibrücken, Kreisfreie Stadt</v>
          </cell>
        </row>
        <row r="362">
          <cell r="D362" t="str">
            <v>RP</v>
          </cell>
          <cell r="G362" t="str">
            <v>3</v>
          </cell>
          <cell r="H362" t="str">
            <v>Alzey-Worms, Landkreis</v>
          </cell>
        </row>
        <row r="363">
          <cell r="D363" t="str">
            <v>RP</v>
          </cell>
          <cell r="G363" t="str">
            <v>3</v>
          </cell>
          <cell r="H363" t="str">
            <v>Bad Dürkheim, Landkreis</v>
          </cell>
        </row>
        <row r="364">
          <cell r="D364" t="str">
            <v>RP</v>
          </cell>
          <cell r="G364" t="str">
            <v>3</v>
          </cell>
          <cell r="H364" t="str">
            <v>Donnersbergkreis</v>
          </cell>
        </row>
        <row r="365">
          <cell r="D365" t="str">
            <v>RP</v>
          </cell>
          <cell r="G365" t="str">
            <v>3</v>
          </cell>
          <cell r="H365" t="str">
            <v>Germersheim, Landkreis</v>
          </cell>
        </row>
        <row r="366">
          <cell r="D366" t="str">
            <v>RP</v>
          </cell>
          <cell r="G366" t="str">
            <v>3</v>
          </cell>
          <cell r="H366" t="str">
            <v>Kaiserslautern, Landkreis</v>
          </cell>
        </row>
        <row r="367">
          <cell r="D367" t="str">
            <v>RP</v>
          </cell>
          <cell r="G367" t="str">
            <v>3</v>
          </cell>
          <cell r="H367" t="str">
            <v>Kusel, Landkreis</v>
          </cell>
        </row>
        <row r="368">
          <cell r="D368" t="str">
            <v>RP</v>
          </cell>
          <cell r="G368" t="str">
            <v>3</v>
          </cell>
          <cell r="H368" t="str">
            <v>Südliche Weinstraße, Landkreis</v>
          </cell>
        </row>
        <row r="369">
          <cell r="D369" t="str">
            <v>RP</v>
          </cell>
          <cell r="G369" t="str">
            <v>3</v>
          </cell>
          <cell r="H369" t="str">
            <v>Rhein-Pfalz-Kreis</v>
          </cell>
        </row>
        <row r="370">
          <cell r="D370" t="str">
            <v>RP</v>
          </cell>
          <cell r="G370" t="str">
            <v>3</v>
          </cell>
          <cell r="H370" t="str">
            <v>Mainz-Bingen, Landkreis</v>
          </cell>
        </row>
        <row r="371">
          <cell r="D371" t="str">
            <v>RP</v>
          </cell>
          <cell r="G371" t="str">
            <v>3</v>
          </cell>
          <cell r="H371" t="str">
            <v>Südwestpfalz, Landkreis</v>
          </cell>
        </row>
        <row r="372">
          <cell r="D372" t="str">
            <v>SL</v>
          </cell>
          <cell r="E372" t="str">
            <v>1</v>
          </cell>
          <cell r="F372" t="str">
            <v>2</v>
          </cell>
          <cell r="H372" t="str">
            <v>Saarland</v>
          </cell>
        </row>
        <row r="373">
          <cell r="D373" t="str">
            <v>SL</v>
          </cell>
          <cell r="G373" t="str">
            <v>3</v>
          </cell>
          <cell r="H373" t="str">
            <v>Saarbrücken, Regionalverband</v>
          </cell>
        </row>
        <row r="374">
          <cell r="D374" t="str">
            <v>SL</v>
          </cell>
          <cell r="G374" t="str">
            <v>3</v>
          </cell>
          <cell r="H374" t="str">
            <v>Merzig-Wadern, Landkreis</v>
          </cell>
        </row>
        <row r="375">
          <cell r="D375" t="str">
            <v>SL</v>
          </cell>
          <cell r="G375" t="str">
            <v>3</v>
          </cell>
          <cell r="H375" t="str">
            <v>Neunkirchen, Landkreis</v>
          </cell>
        </row>
        <row r="376">
          <cell r="D376" t="str">
            <v>SL</v>
          </cell>
          <cell r="G376" t="str">
            <v>3</v>
          </cell>
          <cell r="H376" t="str">
            <v>Saarlouis, Landkreis</v>
          </cell>
        </row>
        <row r="377">
          <cell r="D377" t="str">
            <v>SL</v>
          </cell>
          <cell r="G377" t="str">
            <v>3</v>
          </cell>
          <cell r="H377" t="str">
            <v>Saarpfalz-Kreis</v>
          </cell>
        </row>
        <row r="378">
          <cell r="D378" t="str">
            <v>SL</v>
          </cell>
          <cell r="G378" t="str">
            <v>3</v>
          </cell>
          <cell r="H378" t="str">
            <v>St. Wendel, Landkreis</v>
          </cell>
        </row>
        <row r="379">
          <cell r="D379" t="str">
            <v>SN</v>
          </cell>
          <cell r="E379" t="str">
            <v>1</v>
          </cell>
          <cell r="H379" t="str">
            <v>Sachsen</v>
          </cell>
        </row>
        <row r="380">
          <cell r="D380" t="str">
            <v>SN</v>
          </cell>
          <cell r="F380" t="str">
            <v>2</v>
          </cell>
          <cell r="H380" t="str">
            <v>Dresden, NUTS 2-Region</v>
          </cell>
        </row>
        <row r="381">
          <cell r="D381" t="str">
            <v>SN</v>
          </cell>
          <cell r="G381" t="str">
            <v>3</v>
          </cell>
          <cell r="H381" t="str">
            <v>Dresden, Kreisfreie Stadt</v>
          </cell>
        </row>
        <row r="382">
          <cell r="D382" t="str">
            <v>SN</v>
          </cell>
          <cell r="G382" t="str">
            <v>3</v>
          </cell>
          <cell r="H382" t="str">
            <v>Bautzen, Landkreis</v>
          </cell>
        </row>
        <row r="383">
          <cell r="D383" t="str">
            <v>SN</v>
          </cell>
          <cell r="G383" t="str">
            <v>3</v>
          </cell>
          <cell r="H383" t="str">
            <v>Görlitz, Landkreis</v>
          </cell>
        </row>
        <row r="384">
          <cell r="D384" t="str">
            <v>SN</v>
          </cell>
          <cell r="G384" t="str">
            <v>3</v>
          </cell>
          <cell r="H384" t="str">
            <v>Meißen, Landkreis</v>
          </cell>
        </row>
        <row r="385">
          <cell r="D385" t="str">
            <v>SN</v>
          </cell>
          <cell r="G385" t="str">
            <v>3</v>
          </cell>
          <cell r="H385" t="str">
            <v>Sächsische Schweiz-Osterzgebirge, Landkreis</v>
          </cell>
        </row>
        <row r="386">
          <cell r="D386" t="str">
            <v>SN</v>
          </cell>
          <cell r="F386" t="str">
            <v>2</v>
          </cell>
          <cell r="H386" t="str">
            <v>Chemnitz, NUTS 2-Region</v>
          </cell>
        </row>
        <row r="387">
          <cell r="D387" t="str">
            <v>SN</v>
          </cell>
          <cell r="G387" t="str">
            <v>3</v>
          </cell>
          <cell r="H387" t="str">
            <v>Chemnitz, Kreisfreie Stadt</v>
          </cell>
        </row>
        <row r="388">
          <cell r="D388" t="str">
            <v>SN</v>
          </cell>
          <cell r="G388" t="str">
            <v>3</v>
          </cell>
          <cell r="H388" t="str">
            <v>Erzgebirgskreis</v>
          </cell>
        </row>
        <row r="389">
          <cell r="D389" t="str">
            <v>SN</v>
          </cell>
          <cell r="G389" t="str">
            <v>3</v>
          </cell>
          <cell r="H389" t="str">
            <v>Mittelsachsen, Landkreis</v>
          </cell>
        </row>
        <row r="390">
          <cell r="D390" t="str">
            <v>SN</v>
          </cell>
          <cell r="G390" t="str">
            <v>3</v>
          </cell>
          <cell r="H390" t="str">
            <v>Vogtlandkreis</v>
          </cell>
        </row>
        <row r="391">
          <cell r="D391" t="str">
            <v>SN</v>
          </cell>
          <cell r="G391" t="str">
            <v>3</v>
          </cell>
          <cell r="H391" t="str">
            <v>Zwickau, Landkreis</v>
          </cell>
        </row>
        <row r="392">
          <cell r="D392" t="str">
            <v>SN</v>
          </cell>
          <cell r="F392" t="str">
            <v>2</v>
          </cell>
          <cell r="H392" t="str">
            <v>Leipzig, NUTS 2-Region</v>
          </cell>
        </row>
        <row r="393">
          <cell r="D393" t="str">
            <v>SN</v>
          </cell>
          <cell r="G393" t="str">
            <v>3</v>
          </cell>
          <cell r="H393" t="str">
            <v>Leipzig, Kreisfreie Stadt</v>
          </cell>
        </row>
        <row r="394">
          <cell r="D394" t="str">
            <v>SN</v>
          </cell>
          <cell r="G394" t="str">
            <v>3</v>
          </cell>
          <cell r="H394" t="str">
            <v>Leipzig, Landkreis</v>
          </cell>
        </row>
        <row r="395">
          <cell r="D395" t="str">
            <v>SN</v>
          </cell>
          <cell r="G395" t="str">
            <v>3</v>
          </cell>
          <cell r="H395" t="str">
            <v>Nordsachsen, Landkreis</v>
          </cell>
        </row>
        <row r="396">
          <cell r="D396" t="str">
            <v>ST</v>
          </cell>
          <cell r="E396" t="str">
            <v>1</v>
          </cell>
          <cell r="F396" t="str">
            <v>2</v>
          </cell>
          <cell r="H396" t="str">
            <v>Sachsen-Anhalt</v>
          </cell>
        </row>
        <row r="397">
          <cell r="D397" t="str">
            <v>ST</v>
          </cell>
          <cell r="G397" t="str">
            <v>3</v>
          </cell>
          <cell r="H397" t="str">
            <v>Dessau-Roßlau, Kreisfreie Stadt</v>
          </cell>
        </row>
        <row r="398">
          <cell r="D398" t="str">
            <v>ST</v>
          </cell>
          <cell r="G398" t="str">
            <v>3</v>
          </cell>
          <cell r="H398" t="str">
            <v>Halle (Saale), Kreisfreie Stadt</v>
          </cell>
        </row>
        <row r="399">
          <cell r="D399" t="str">
            <v>ST</v>
          </cell>
          <cell r="G399" t="str">
            <v>3</v>
          </cell>
          <cell r="H399" t="str">
            <v>Magdeburg, Landeshauptstadt, Kreisfreie Stadt</v>
          </cell>
        </row>
        <row r="400">
          <cell r="D400" t="str">
            <v>ST</v>
          </cell>
          <cell r="G400" t="str">
            <v>3</v>
          </cell>
          <cell r="H400" t="str">
            <v>Altmarkkreis Salzwedel</v>
          </cell>
        </row>
        <row r="401">
          <cell r="D401" t="str">
            <v>ST</v>
          </cell>
          <cell r="G401" t="str">
            <v>3</v>
          </cell>
          <cell r="H401" t="str">
            <v>Anhalt-Bitterfeld, Landkreis</v>
          </cell>
        </row>
        <row r="402">
          <cell r="D402" t="str">
            <v>ST</v>
          </cell>
          <cell r="G402" t="str">
            <v>3</v>
          </cell>
          <cell r="H402" t="str">
            <v>Jerichower Land, Landkreis</v>
          </cell>
        </row>
        <row r="403">
          <cell r="D403" t="str">
            <v>ST</v>
          </cell>
          <cell r="G403" t="str">
            <v>3</v>
          </cell>
          <cell r="H403" t="str">
            <v>Börde, Landkreis</v>
          </cell>
        </row>
        <row r="404">
          <cell r="D404" t="str">
            <v>ST</v>
          </cell>
          <cell r="G404" t="str">
            <v>3</v>
          </cell>
          <cell r="H404" t="str">
            <v>Burgenlandkreis</v>
          </cell>
        </row>
        <row r="405">
          <cell r="D405" t="str">
            <v>ST</v>
          </cell>
          <cell r="G405" t="str">
            <v>3</v>
          </cell>
          <cell r="H405" t="str">
            <v>Harz, Landkreis</v>
          </cell>
        </row>
        <row r="406">
          <cell r="D406" t="str">
            <v>ST</v>
          </cell>
          <cell r="G406" t="str">
            <v>3</v>
          </cell>
          <cell r="H406" t="str">
            <v>Mansfeld-Südharz, Landkreis</v>
          </cell>
        </row>
        <row r="407">
          <cell r="D407" t="str">
            <v>ST</v>
          </cell>
          <cell r="G407" t="str">
            <v>3</v>
          </cell>
          <cell r="H407" t="str">
            <v>Saalekreis</v>
          </cell>
        </row>
        <row r="408">
          <cell r="D408" t="str">
            <v>ST</v>
          </cell>
          <cell r="G408" t="str">
            <v>3</v>
          </cell>
          <cell r="H408" t="str">
            <v>Salzlandkreis</v>
          </cell>
        </row>
        <row r="409">
          <cell r="D409" t="str">
            <v>ST</v>
          </cell>
          <cell r="G409" t="str">
            <v>3</v>
          </cell>
          <cell r="H409" t="str">
            <v>Stendal, Landkreis</v>
          </cell>
        </row>
        <row r="410">
          <cell r="D410" t="str">
            <v>ST</v>
          </cell>
          <cell r="G410" t="str">
            <v>3</v>
          </cell>
          <cell r="H410" t="str">
            <v>Wittenberg, Landkreis</v>
          </cell>
        </row>
        <row r="411">
          <cell r="D411" t="str">
            <v>SH</v>
          </cell>
          <cell r="E411" t="str">
            <v>1</v>
          </cell>
          <cell r="F411" t="str">
            <v>2</v>
          </cell>
          <cell r="H411" t="str">
            <v>Schleswig-Holstein</v>
          </cell>
        </row>
        <row r="412">
          <cell r="D412" t="str">
            <v>SH</v>
          </cell>
          <cell r="G412" t="str">
            <v>3</v>
          </cell>
          <cell r="H412" t="str">
            <v>Flensburg, Kreisfreie Stadt</v>
          </cell>
        </row>
        <row r="413">
          <cell r="D413" t="str">
            <v>SH</v>
          </cell>
          <cell r="G413" t="str">
            <v>3</v>
          </cell>
          <cell r="H413" t="str">
            <v>Kiel, Landeshauptstadt, Kreisfreie Stadt</v>
          </cell>
        </row>
        <row r="414">
          <cell r="D414" t="str">
            <v>SH</v>
          </cell>
          <cell r="G414" t="str">
            <v>3</v>
          </cell>
          <cell r="H414" t="str">
            <v>Lübeck, Hansestadt, Kreisfreie Stadt</v>
          </cell>
        </row>
        <row r="415">
          <cell r="D415" t="str">
            <v>SH</v>
          </cell>
          <cell r="G415" t="str">
            <v>3</v>
          </cell>
          <cell r="H415" t="str">
            <v>Neumünster, Kreisfreie Stadt</v>
          </cell>
        </row>
        <row r="416">
          <cell r="D416" t="str">
            <v>SH</v>
          </cell>
          <cell r="G416" t="str">
            <v>3</v>
          </cell>
          <cell r="H416" t="str">
            <v>Dithmarschen, Kreis</v>
          </cell>
        </row>
        <row r="417">
          <cell r="D417" t="str">
            <v>SH</v>
          </cell>
          <cell r="G417" t="str">
            <v>3</v>
          </cell>
          <cell r="H417" t="str">
            <v>Herzogtum Lauenburg, Kreis</v>
          </cell>
        </row>
        <row r="418">
          <cell r="D418" t="str">
            <v>SH</v>
          </cell>
          <cell r="G418" t="str">
            <v>3</v>
          </cell>
          <cell r="H418" t="str">
            <v>Nordfriesland, Kreis</v>
          </cell>
        </row>
        <row r="419">
          <cell r="D419" t="str">
            <v>SH</v>
          </cell>
          <cell r="G419" t="str">
            <v>3</v>
          </cell>
          <cell r="H419" t="str">
            <v>Ostholstein, Kreis</v>
          </cell>
        </row>
        <row r="420">
          <cell r="D420" t="str">
            <v>SH</v>
          </cell>
          <cell r="G420" t="str">
            <v>3</v>
          </cell>
          <cell r="H420" t="str">
            <v>Pinneberg, Kreis</v>
          </cell>
        </row>
        <row r="421">
          <cell r="D421" t="str">
            <v>SH</v>
          </cell>
          <cell r="G421" t="str">
            <v>3</v>
          </cell>
          <cell r="H421" t="str">
            <v>Plön, Kreis</v>
          </cell>
        </row>
        <row r="422">
          <cell r="D422" t="str">
            <v>SH</v>
          </cell>
          <cell r="G422" t="str">
            <v>3</v>
          </cell>
          <cell r="H422" t="str">
            <v>Rendsburg-Eckernförde, Kreis</v>
          </cell>
        </row>
        <row r="423">
          <cell r="D423" t="str">
            <v>SH</v>
          </cell>
          <cell r="G423" t="str">
            <v>3</v>
          </cell>
          <cell r="H423" t="str">
            <v>Schleswig-Flensburg, Kreis</v>
          </cell>
        </row>
        <row r="424">
          <cell r="D424" t="str">
            <v>SH</v>
          </cell>
          <cell r="G424" t="str">
            <v>3</v>
          </cell>
          <cell r="H424" t="str">
            <v>Segeberg, Kreis</v>
          </cell>
        </row>
        <row r="425">
          <cell r="D425" t="str">
            <v>SH</v>
          </cell>
          <cell r="G425" t="str">
            <v>3</v>
          </cell>
          <cell r="H425" t="str">
            <v>Steinburg, Kreis</v>
          </cell>
        </row>
        <row r="426">
          <cell r="D426" t="str">
            <v>SH</v>
          </cell>
          <cell r="G426" t="str">
            <v>3</v>
          </cell>
          <cell r="H426" t="str">
            <v>Stormarn, Kreis</v>
          </cell>
        </row>
        <row r="427">
          <cell r="D427" t="str">
            <v>TH</v>
          </cell>
          <cell r="E427" t="str">
            <v>1</v>
          </cell>
          <cell r="F427" t="str">
            <v>2</v>
          </cell>
          <cell r="H427" t="str">
            <v>Thüringen</v>
          </cell>
        </row>
        <row r="428">
          <cell r="D428" t="str">
            <v>TH</v>
          </cell>
          <cell r="G428" t="str">
            <v>3</v>
          </cell>
          <cell r="H428" t="str">
            <v>Erfurt, Kreisfreie Stadt</v>
          </cell>
        </row>
        <row r="429">
          <cell r="D429" t="str">
            <v>TH</v>
          </cell>
          <cell r="G429" t="str">
            <v>3</v>
          </cell>
          <cell r="H429" t="str">
            <v>Gera, Kreisfreie Stadt</v>
          </cell>
        </row>
        <row r="430">
          <cell r="D430" t="str">
            <v>TH</v>
          </cell>
          <cell r="G430" t="str">
            <v>3</v>
          </cell>
          <cell r="H430" t="str">
            <v>Jena, Kreisfreie Stadt</v>
          </cell>
        </row>
        <row r="431">
          <cell r="D431" t="str">
            <v>TH</v>
          </cell>
          <cell r="G431" t="str">
            <v>3</v>
          </cell>
          <cell r="H431" t="str">
            <v>Weimar, Kreisfreie Stadt</v>
          </cell>
        </row>
        <row r="432">
          <cell r="D432" t="str">
            <v>TH</v>
          </cell>
          <cell r="G432" t="str">
            <v>3</v>
          </cell>
          <cell r="H432" t="str">
            <v>Eichsfeld, Landkreis</v>
          </cell>
        </row>
        <row r="433">
          <cell r="D433" t="str">
            <v>TH</v>
          </cell>
          <cell r="G433" t="str">
            <v>3</v>
          </cell>
          <cell r="H433" t="str">
            <v>Nordhausen, Landkreis</v>
          </cell>
        </row>
        <row r="434">
          <cell r="D434" t="str">
            <v>TH</v>
          </cell>
          <cell r="G434" t="str">
            <v>3</v>
          </cell>
          <cell r="H434" t="str">
            <v>Unstrut-Hainich-Kreis</v>
          </cell>
        </row>
        <row r="435">
          <cell r="D435" t="str">
            <v>TH</v>
          </cell>
          <cell r="G435" t="str">
            <v>3</v>
          </cell>
          <cell r="H435" t="str">
            <v>Kyffhäuserkreis</v>
          </cell>
        </row>
        <row r="436">
          <cell r="D436" t="str">
            <v>TH</v>
          </cell>
          <cell r="G436" t="str">
            <v>3</v>
          </cell>
          <cell r="H436" t="str">
            <v>Gotha, Landkreis</v>
          </cell>
        </row>
        <row r="437">
          <cell r="D437" t="str">
            <v>TH</v>
          </cell>
          <cell r="G437" t="str">
            <v>3</v>
          </cell>
          <cell r="H437" t="str">
            <v>Sömmerda, Landkreis</v>
          </cell>
        </row>
        <row r="438">
          <cell r="D438" t="str">
            <v>TH</v>
          </cell>
          <cell r="G438" t="str">
            <v>3</v>
          </cell>
          <cell r="H438" t="str">
            <v>Hildburghausen, Landkreis</v>
          </cell>
        </row>
        <row r="439">
          <cell r="D439" t="str">
            <v>TH</v>
          </cell>
          <cell r="G439" t="str">
            <v>3</v>
          </cell>
          <cell r="H439" t="str">
            <v>Weimarer Land, Landkreis</v>
          </cell>
        </row>
        <row r="440">
          <cell r="D440" t="str">
            <v>TH</v>
          </cell>
          <cell r="G440" t="str">
            <v>3</v>
          </cell>
          <cell r="H440" t="str">
            <v>Saale-Holzland-Kreis</v>
          </cell>
        </row>
        <row r="441">
          <cell r="D441" t="str">
            <v>TH</v>
          </cell>
          <cell r="G441" t="str">
            <v>3</v>
          </cell>
          <cell r="H441" t="str">
            <v>Saale-Orla-Kreis</v>
          </cell>
        </row>
        <row r="442">
          <cell r="D442" t="str">
            <v>TH</v>
          </cell>
          <cell r="G442" t="str">
            <v>3</v>
          </cell>
          <cell r="H442" t="str">
            <v>Greiz, Landkreis</v>
          </cell>
        </row>
        <row r="443">
          <cell r="D443" t="str">
            <v>TH</v>
          </cell>
          <cell r="G443" t="str">
            <v>3</v>
          </cell>
          <cell r="H443" t="str">
            <v>Altenburger Land, Landkreis</v>
          </cell>
        </row>
        <row r="444">
          <cell r="D444" t="str">
            <v>TH</v>
          </cell>
          <cell r="G444" t="str">
            <v>3</v>
          </cell>
          <cell r="H444" t="str">
            <v>Schmalkalden-Meiningen, Landkreis</v>
          </cell>
        </row>
        <row r="445">
          <cell r="D445" t="str">
            <v>TH</v>
          </cell>
          <cell r="G445" t="str">
            <v>3</v>
          </cell>
          <cell r="H445" t="str">
            <v>Wartburgkreis</v>
          </cell>
        </row>
        <row r="446">
          <cell r="D446" t="str">
            <v>TH</v>
          </cell>
          <cell r="G446" t="str">
            <v>3</v>
          </cell>
          <cell r="H446" t="str">
            <v>Suhl, Kreisfreie Stadt</v>
          </cell>
        </row>
        <row r="447">
          <cell r="D447" t="str">
            <v>TH</v>
          </cell>
          <cell r="G447" t="str">
            <v>3</v>
          </cell>
          <cell r="H447" t="str">
            <v>Ilm-Kreis</v>
          </cell>
        </row>
        <row r="448">
          <cell r="D448" t="str">
            <v>TH</v>
          </cell>
          <cell r="G448" t="str">
            <v>3</v>
          </cell>
          <cell r="H448" t="str">
            <v>Saalfeld-Rudolstadt, Landkreis</v>
          </cell>
        </row>
        <row r="449">
          <cell r="D449" t="str">
            <v>TH</v>
          </cell>
          <cell r="G449" t="str">
            <v>3</v>
          </cell>
          <cell r="H449" t="str">
            <v>Sonneberg, Landkreis</v>
          </cell>
        </row>
        <row r="450">
          <cell r="D450" t="str">
            <v>D</v>
          </cell>
          <cell r="E450">
            <v>0</v>
          </cell>
          <cell r="H450" t="str">
            <v>Deutschland</v>
          </cell>
        </row>
      </sheetData>
      <sheetData sheetId="17">
        <row r="9">
          <cell r="AJ9">
            <v>629.57000000000005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T"/>
      <sheetName val="BIP je ET-Stunde"/>
    </sheet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elle2"/>
      <sheetName val="Graphiken für NBL_englisch"/>
      <sheetName val="Graphiken für NBL_deutsch"/>
      <sheetName val="Graphiken für Brandenburg"/>
      <sheetName val="Graphiken für Sachsen"/>
      <sheetName val="Graphiken für Thüringen"/>
      <sheetName val="BIP je EW"/>
      <sheetName val="BIP (nominal)"/>
      <sheetName val="BIP (real)"/>
      <sheetName val="BIP je ET"/>
      <sheetName val="deflatoren"/>
      <sheetName val="BIP je ET-Stunde"/>
      <sheetName val="Verbraucherpreisniveau"/>
      <sheetName val="ET"/>
      <sheetName val="Tabelle8"/>
      <sheetName val="ET-Stunden"/>
      <sheetName val="EW"/>
      <sheetName val="Ausländer"/>
      <sheetName val="verf EK"/>
      <sheetName val="ET je EW"/>
      <sheetName val="BWS VG"/>
      <sheetName val="BWS Bau"/>
      <sheetName val="BWS Dienste insg"/>
      <sheetName val="Tabelle9"/>
      <sheetName val="ET VG"/>
      <sheetName val="ET Bau"/>
      <sheetName val="ET Handel"/>
      <sheetName val="ET UnternDst"/>
      <sheetName val="ET ÖD"/>
      <sheetName val="Anlageinvet ÖD"/>
      <sheetName val="Anlageinvest nom"/>
      <sheetName val="Ausrüstungen nom"/>
      <sheetName val="Bauten nom"/>
      <sheetName val="Staatsverbrauch"/>
      <sheetName val="Konsum"/>
      <sheetName val="ALQ"/>
      <sheetName val="Arbeitsmarkt"/>
      <sheetName val="Tabelle19"/>
      <sheetName val="Tabelle20"/>
      <sheetName val="Kapitalstock"/>
      <sheetName val="BIP zu Kapitalstock"/>
      <sheetName val="Tabelle1"/>
      <sheetName val="Unternehmensgewinne"/>
      <sheetName val="Vermögenseinkommen"/>
      <sheetName val="Tabelle6"/>
      <sheetName val="TFP"/>
      <sheetName val="BWS je ET Bau"/>
      <sheetName val="BWS je ET-Stunde VG"/>
      <sheetName val="BWS je ET VG"/>
      <sheetName val="BWS je ET Dienste insg"/>
      <sheetName val="BLG"/>
      <sheetName val="BLG VG"/>
      <sheetName val="LStk insg"/>
      <sheetName val="AN, Selbst"/>
      <sheetName val="LStk VG"/>
      <sheetName val="Lstk Bau"/>
      <sheetName val="LB-Saldo"/>
      <sheetName val="Wohnungseigentum"/>
      <sheetName val="Sparquote"/>
      <sheetName val="Industrie"/>
      <sheetName val="Renten"/>
      <sheetName val="Armut"/>
      <sheetName val="Vermögen"/>
      <sheetName val="öff Dienst"/>
      <sheetName val="öff Finanzen"/>
      <sheetName val="Schulabgänger"/>
      <sheetName val="FuE"/>
      <sheetName val="Patente"/>
      <sheetName val="Unternehmen"/>
      <sheetName val="Größenklassen SVB"/>
      <sheetName val="Gründungen_Schließungen"/>
      <sheetName val="Tarifbindung"/>
      <sheetName val="Außenhandel_Länder"/>
      <sheetName val="Außenhandel_Waren"/>
      <sheetName val="öff Schulden"/>
      <sheetName val="nat. Bevölkerung"/>
      <sheetName val="Wanderungen"/>
      <sheetName val="Altersstruktur"/>
      <sheetName val="Medianentgelt"/>
      <sheetName val="Struktur SVB"/>
      <sheetName val="Hochschulfinanzen"/>
      <sheetName val="Studierende, Prüfungen"/>
      <sheetName val="HS_Forschungseinr"/>
      <sheetName val="start-ups"/>
      <sheetName val="Bildung"/>
      <sheetName val="Bevölkerungsprognose"/>
      <sheetName val="Ersatzquote"/>
      <sheetName val="Differenzierung Produktivität"/>
      <sheetName val="Differenzierung Einkommen"/>
      <sheetName val="Differenzierung Einkommen real"/>
      <sheetName val="Differenzierung ALQ"/>
      <sheetName val="Ranking Schulen"/>
      <sheetName val="Stiftungen"/>
      <sheetName val="Tabelle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row r="66">
          <cell r="A66">
            <v>2019</v>
          </cell>
          <cell r="B66">
            <v>73.999518888949837</v>
          </cell>
          <cell r="C66">
            <v>92.253544839265871</v>
          </cell>
          <cell r="D66">
            <v>67.861428477193499</v>
          </cell>
          <cell r="E66">
            <v>89.234109139237688</v>
          </cell>
          <cell r="F66">
            <v>71.615416987764377</v>
          </cell>
          <cell r="G66">
            <v>63.994195354354879</v>
          </cell>
          <cell r="H66">
            <v>72.454029294439806</v>
          </cell>
          <cell r="I66">
            <v>75.965628195314494</v>
          </cell>
          <cell r="J66">
            <v>97.569979862986543</v>
          </cell>
          <cell r="K66">
            <v>100</v>
          </cell>
          <cell r="L66">
            <v>103.41619984431378</v>
          </cell>
          <cell r="M66">
            <v>99.779193862783316</v>
          </cell>
          <cell r="N66">
            <v>95.808694916931685</v>
          </cell>
          <cell r="O66">
            <v>95.517333158266354</v>
          </cell>
          <cell r="P66">
            <v>93.297349507932651</v>
          </cell>
          <cell r="Q66">
            <v>105.98524221921937</v>
          </cell>
          <cell r="R66">
            <v>100.11823160627546</v>
          </cell>
          <cell r="S66">
            <v>93.617492951022925</v>
          </cell>
          <cell r="T66">
            <v>86.385279187576629</v>
          </cell>
          <cell r="U66">
            <v>103.28226039326441</v>
          </cell>
          <cell r="V66">
            <v>94.5485748934951</v>
          </cell>
        </row>
        <row r="67">
          <cell r="A67">
            <v>2020</v>
          </cell>
          <cell r="B67">
            <v>74.542304203785818</v>
          </cell>
          <cell r="C67">
            <v>94.014541691911845</v>
          </cell>
          <cell r="D67">
            <v>67.795159138790439</v>
          </cell>
          <cell r="E67">
            <v>92.35072464485377</v>
          </cell>
          <cell r="F67">
            <v>72.614769953273026</v>
          </cell>
          <cell r="G67">
            <v>65.196435845905867</v>
          </cell>
          <cell r="H67">
            <v>73.538727975066507</v>
          </cell>
          <cell r="I67">
            <v>76.952966175373803</v>
          </cell>
          <cell r="J67">
            <v>97.676896699481858</v>
          </cell>
          <cell r="K67">
            <v>100</v>
          </cell>
          <cell r="L67">
            <v>104.71415904939869</v>
          </cell>
          <cell r="M67">
            <v>99.218341068177452</v>
          </cell>
          <cell r="N67">
            <v>97.728620369627791</v>
          </cell>
          <cell r="O67">
            <v>96.541979116571554</v>
          </cell>
          <cell r="P67">
            <v>93.336467953374196</v>
          </cell>
          <cell r="Q67">
            <v>104.21314497617504</v>
          </cell>
          <cell r="R67">
            <v>100.48171087766598</v>
          </cell>
          <cell r="S67">
            <v>94.360478579408351</v>
          </cell>
          <cell r="T67">
            <v>84.424716023790069</v>
          </cell>
          <cell r="U67">
            <v>102.29155925479891</v>
          </cell>
          <cell r="V67">
            <v>94.770907605939485</v>
          </cell>
        </row>
        <row r="68">
          <cell r="A68">
            <v>2021</v>
          </cell>
          <cell r="B68">
            <v>74.709629763446301</v>
          </cell>
          <cell r="C68">
            <v>94.301951934624128</v>
          </cell>
          <cell r="D68">
            <v>69.287305994766115</v>
          </cell>
          <cell r="E68">
            <v>95.406428516214433</v>
          </cell>
          <cell r="F68">
            <v>74.848472994496106</v>
          </cell>
          <cell r="G68">
            <v>67.242790552402184</v>
          </cell>
          <cell r="H68">
            <v>75.18749115119725</v>
          </cell>
          <cell r="I68">
            <v>78.392252453668561</v>
          </cell>
          <cell r="J68">
            <v>97.850846109921491</v>
          </cell>
          <cell r="K68">
            <v>100</v>
          </cell>
          <cell r="L68">
            <v>105.29879245307028</v>
          </cell>
          <cell r="M68">
            <v>100.08883146161749</v>
          </cell>
          <cell r="N68">
            <v>101.35171835575328</v>
          </cell>
          <cell r="O68">
            <v>98.175834151712237</v>
          </cell>
          <cell r="P68">
            <v>93.340546371131936</v>
          </cell>
          <cell r="Q68">
            <v>101.06826228020485</v>
          </cell>
          <cell r="R68">
            <v>100.59937864907842</v>
          </cell>
          <cell r="S68">
            <v>94.273398573237998</v>
          </cell>
          <cell r="T68">
            <v>83.627408810913934</v>
          </cell>
          <cell r="U68">
            <v>101.36014954930693</v>
          </cell>
          <cell r="V68">
            <v>95.128730222490404</v>
          </cell>
        </row>
        <row r="69">
          <cell r="A69">
            <v>2022</v>
          </cell>
          <cell r="B69">
            <v>78.332415197417419</v>
          </cell>
          <cell r="C69">
            <v>109.90089128957767</v>
          </cell>
          <cell r="D69">
            <v>72.701120235794988</v>
          </cell>
          <cell r="E69">
            <v>106.93876667457427</v>
          </cell>
          <cell r="F69">
            <v>80.882921518206246</v>
          </cell>
          <cell r="G69">
            <v>65.515458152263491</v>
          </cell>
          <cell r="H69">
            <v>79.419972719532097</v>
          </cell>
          <cell r="I69">
            <v>85.058389890771664</v>
          </cell>
          <cell r="J69">
            <v>97.742517272885749</v>
          </cell>
          <cell r="K69">
            <v>100</v>
          </cell>
          <cell r="L69">
            <v>103.62969088721168</v>
          </cell>
          <cell r="M69">
            <v>101.67847113607986</v>
          </cell>
          <cell r="N69">
            <v>98.411400949099189</v>
          </cell>
          <cell r="O69">
            <v>97.307416966572646</v>
          </cell>
          <cell r="P69">
            <v>89.720346362197802</v>
          </cell>
          <cell r="Q69">
            <v>108.96225884122425</v>
          </cell>
          <cell r="R69">
            <v>97.997697143522061</v>
          </cell>
          <cell r="S69">
            <v>92.309376751562368</v>
          </cell>
          <cell r="T69">
            <v>81.600799731315604</v>
          </cell>
          <cell r="U69">
            <v>105.93651573283563</v>
          </cell>
          <cell r="V69">
            <v>95.979471007440637</v>
          </cell>
        </row>
      </sheetData>
      <sheetData sheetId="43" refreshError="1">
        <row r="66">
          <cell r="A66">
            <v>2019</v>
          </cell>
          <cell r="B66">
            <v>56.529849022755528</v>
          </cell>
          <cell r="C66">
            <v>55.576091053174672</v>
          </cell>
          <cell r="D66">
            <v>55.917539036832167</v>
          </cell>
          <cell r="E66">
            <v>45.341229092715935</v>
          </cell>
          <cell r="F66">
            <v>53.495223966591411</v>
          </cell>
          <cell r="G66">
            <v>81.526092090188712</v>
          </cell>
          <cell r="H66">
            <v>60.003447428943325</v>
          </cell>
          <cell r="I66">
            <v>53.726884971172204</v>
          </cell>
          <cell r="J66">
            <v>99.04238506437558</v>
          </cell>
          <cell r="K66">
            <v>100</v>
          </cell>
          <cell r="L66">
            <v>108.80936446541666</v>
          </cell>
          <cell r="M66">
            <v>127.81208071331636</v>
          </cell>
          <cell r="N66">
            <v>95.825995236818514</v>
          </cell>
          <cell r="O66">
            <v>140.37224058588458</v>
          </cell>
          <cell r="P66">
            <v>91.170361923027031</v>
          </cell>
          <cell r="Q66">
            <v>82.505020786181419</v>
          </cell>
          <cell r="R66">
            <v>86.142672057042589</v>
          </cell>
          <cell r="S66">
            <v>84.037784546160836</v>
          </cell>
          <cell r="T66">
            <v>67.236189389500552</v>
          </cell>
          <cell r="U66">
            <v>102.69770738373755</v>
          </cell>
          <cell r="V66">
            <v>92.203266139624901</v>
          </cell>
        </row>
        <row r="67">
          <cell r="A67">
            <v>2020</v>
          </cell>
          <cell r="B67">
            <v>55.682729515047747</v>
          </cell>
          <cell r="C67">
            <v>54.648978238337122</v>
          </cell>
          <cell r="D67">
            <v>55.362577866767346</v>
          </cell>
          <cell r="E67">
            <v>44.860291321809981</v>
          </cell>
          <cell r="F67">
            <v>53.003573524203276</v>
          </cell>
          <cell r="G67">
            <v>82.527419927298212</v>
          </cell>
          <cell r="H67">
            <v>59.767224048466183</v>
          </cell>
          <cell r="I67">
            <v>53.098642977406499</v>
          </cell>
          <cell r="J67">
            <v>99.093107363400151</v>
          </cell>
          <cell r="K67">
            <v>100</v>
          </cell>
          <cell r="L67">
            <v>108.75229336071301</v>
          </cell>
          <cell r="M67">
            <v>128.38166101140098</v>
          </cell>
          <cell r="N67">
            <v>85.24511335506503</v>
          </cell>
          <cell r="O67">
            <v>142.32877377741636</v>
          </cell>
          <cell r="P67">
            <v>91.340759865594933</v>
          </cell>
          <cell r="Q67">
            <v>81.965347068549718</v>
          </cell>
          <cell r="R67">
            <v>86.178068712643622</v>
          </cell>
          <cell r="S67">
            <v>84.00024698478515</v>
          </cell>
          <cell r="T67">
            <v>67.829057336192548</v>
          </cell>
          <cell r="U67">
            <v>101.97155215711101</v>
          </cell>
          <cell r="V67">
            <v>92.171369667976293</v>
          </cell>
        </row>
        <row r="68">
          <cell r="A68">
            <v>2021</v>
          </cell>
          <cell r="B68">
            <v>54.937898732499754</v>
          </cell>
          <cell r="C68">
            <v>53.80207304653031</v>
          </cell>
          <cell r="D68">
            <v>54.747550308004321</v>
          </cell>
          <cell r="E68">
            <v>44.340755655570604</v>
          </cell>
          <cell r="F68">
            <v>52.469947812543957</v>
          </cell>
          <cell r="G68">
            <v>83.099558664019284</v>
          </cell>
          <cell r="H68">
            <v>59.425941674192273</v>
          </cell>
          <cell r="I68">
            <v>52.465497867554625</v>
          </cell>
          <cell r="J68">
            <v>99.122658894135824</v>
          </cell>
          <cell r="K68">
            <v>100</v>
          </cell>
          <cell r="L68">
            <v>108.5853484765023</v>
          </cell>
          <cell r="M68">
            <v>128.59899465208747</v>
          </cell>
          <cell r="N68">
            <v>85.615857365628813</v>
          </cell>
          <cell r="O68">
            <v>144.22693044184501</v>
          </cell>
          <cell r="P68">
            <v>91.318118875457898</v>
          </cell>
          <cell r="Q68">
            <v>81.473954427296718</v>
          </cell>
          <cell r="R68">
            <v>86.287997789984033</v>
          </cell>
          <cell r="S68">
            <v>83.712031410291715</v>
          </cell>
          <cell r="T68">
            <v>68.027901242566372</v>
          </cell>
          <cell r="U68">
            <v>101.10909413545414</v>
          </cell>
          <cell r="V68">
            <v>92.120991482667193</v>
          </cell>
        </row>
        <row r="69">
          <cell r="A69">
            <v>2022</v>
          </cell>
          <cell r="B69">
            <v>55.748321471360107</v>
          </cell>
          <cell r="C69">
            <v>55.112007272463828</v>
          </cell>
          <cell r="D69">
            <v>55.650387152146926</v>
          </cell>
          <cell r="E69">
            <v>45.411047621111237</v>
          </cell>
          <cell r="F69">
            <v>53.662521231051528</v>
          </cell>
          <cell r="G69">
            <v>81.821572816962259</v>
          </cell>
          <cell r="H69">
            <v>59.965487033969957</v>
          </cell>
          <cell r="I69">
            <v>53.485957038068442</v>
          </cell>
          <cell r="J69">
            <v>99.051987109168422</v>
          </cell>
          <cell r="K69">
            <v>100</v>
          </cell>
          <cell r="L69">
            <v>108.68572154929063</v>
          </cell>
          <cell r="M69">
            <v>127.79116162724134</v>
          </cell>
          <cell r="N69">
            <v>85.987562548918476</v>
          </cell>
          <cell r="O69">
            <v>141.52943251791038</v>
          </cell>
          <cell r="P69">
            <v>90.598165630347836</v>
          </cell>
          <cell r="Q69">
            <v>82.047763284940871</v>
          </cell>
          <cell r="R69">
            <v>86.914063737994908</v>
          </cell>
          <cell r="S69">
            <v>83.522973084379643</v>
          </cell>
          <cell r="T69">
            <v>67.651278330412197</v>
          </cell>
          <cell r="U69">
            <v>102.1564891400637</v>
          </cell>
          <cell r="V69">
            <v>92.235595824720491</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row r="31">
          <cell r="A31">
            <v>2019</v>
          </cell>
          <cell r="B31">
            <v>56.901119812632658</v>
          </cell>
          <cell r="C31">
            <v>59.193469439312842</v>
          </cell>
          <cell r="D31">
            <v>60.966872770881672</v>
          </cell>
          <cell r="E31">
            <v>58.505718777938775</v>
          </cell>
          <cell r="F31">
            <v>61.493910777200398</v>
          </cell>
          <cell r="G31">
            <v>61.713810964132257</v>
          </cell>
          <cell r="H31">
            <v>60.164879732181042</v>
          </cell>
          <cell r="I31">
            <v>59.60696324951644</v>
          </cell>
          <cell r="J31">
            <v>59.06917516635248</v>
          </cell>
          <cell r="K31">
            <v>58.928393462228421</v>
          </cell>
          <cell r="L31">
            <v>59.046109066814957</v>
          </cell>
          <cell r="M31">
            <v>58.63235887814956</v>
          </cell>
          <cell r="N31">
            <v>62.141619407687465</v>
          </cell>
          <cell r="O31">
            <v>54.860042756388481</v>
          </cell>
          <cell r="P31">
            <v>60.044770376933933</v>
          </cell>
          <cell r="Q31">
            <v>56.899235118057867</v>
          </cell>
          <cell r="R31">
            <v>60.233725075927637</v>
          </cell>
          <cell r="S31">
            <v>58.240575484679624</v>
          </cell>
          <cell r="T31">
            <v>62.143684820393972</v>
          </cell>
          <cell r="U31">
            <v>57.748788240539653</v>
          </cell>
          <cell r="V31">
            <v>59.136685116851176</v>
          </cell>
          <cell r="X31">
            <v>7.7239426739851069E-2</v>
          </cell>
          <cell r="Y31">
            <v>-1.5139019225459833</v>
          </cell>
          <cell r="Z31">
            <v>0.4497794749425168</v>
          </cell>
          <cell r="AA31">
            <v>-0.92993246427087684</v>
          </cell>
          <cell r="AB31">
            <v>0.84707736914818099</v>
          </cell>
          <cell r="AC31">
            <v>1.8535360576236428</v>
          </cell>
          <cell r="AD31">
            <v>0.52574261686939394</v>
          </cell>
          <cell r="AE31">
            <v>-3.5244486393978036E-2</v>
          </cell>
          <cell r="AF31">
            <v>1.3497942760450741</v>
          </cell>
          <cell r="AG31">
            <v>1.3174672121502482</v>
          </cell>
          <cell r="AH31">
            <v>1.9793070666169967</v>
          </cell>
          <cell r="AI31">
            <v>0.92091245299852176</v>
          </cell>
          <cell r="AJ31">
            <v>2.9685544867112554</v>
          </cell>
          <cell r="AK31">
            <v>0.41883106522051605</v>
          </cell>
          <cell r="AL31">
            <v>1.0644453642854472</v>
          </cell>
          <cell r="AM31">
            <v>0.77271511950807792</v>
          </cell>
          <cell r="AN31">
            <v>1.9566113342881266</v>
          </cell>
          <cell r="AO31">
            <v>0.58471803202890271</v>
          </cell>
          <cell r="AP31">
            <v>1.9410750205332477</v>
          </cell>
          <cell r="AQ31">
            <v>-0.20684933932471949</v>
          </cell>
          <cell r="AR31">
            <v>1.1973512827086381</v>
          </cell>
        </row>
        <row r="32">
          <cell r="A32">
            <v>2020</v>
          </cell>
          <cell r="X32">
            <v>3.0405146889749233</v>
          </cell>
          <cell r="Y32">
            <v>3.2460725737274174</v>
          </cell>
          <cell r="Z32">
            <v>3.2584602666574796</v>
          </cell>
          <cell r="AA32">
            <v>2.8316354782400168</v>
          </cell>
          <cell r="AB32">
            <v>1.0853517164080273</v>
          </cell>
          <cell r="AC32">
            <v>2.5988393780792762</v>
          </cell>
          <cell r="AD32">
            <v>2.7337708611535447</v>
          </cell>
          <cell r="AE32">
            <v>2.7611037563295184</v>
          </cell>
          <cell r="AF32">
            <v>1.9154537082942227</v>
          </cell>
          <cell r="AG32">
            <v>1.874084029143134</v>
          </cell>
          <cell r="AH32">
            <v>1.793382317401921</v>
          </cell>
          <cell r="AI32">
            <v>1.6027234358978717</v>
          </cell>
          <cell r="AJ32">
            <v>1.3860080408090454</v>
          </cell>
          <cell r="AK32">
            <v>4.2753793599149787</v>
          </cell>
          <cell r="AL32">
            <v>2.1375002917278607</v>
          </cell>
          <cell r="AM32">
            <v>2.3899334980486771</v>
          </cell>
          <cell r="AN32">
            <v>1.631731165456543</v>
          </cell>
          <cell r="AO32">
            <v>1.4892864492546352</v>
          </cell>
          <cell r="AP32">
            <v>2.0929702019720793</v>
          </cell>
          <cell r="AQ32">
            <v>1.1326462030295943</v>
          </cell>
          <cell r="AR32">
            <v>2.0095986729066198</v>
          </cell>
        </row>
        <row r="33">
          <cell r="A33">
            <v>2021</v>
          </cell>
          <cell r="X33">
            <v>-2.6184770021395565</v>
          </cell>
          <cell r="Y33">
            <v>-2.864598123905111</v>
          </cell>
          <cell r="Z33">
            <v>-2.1082949946824527</v>
          </cell>
          <cell r="AA33">
            <v>-2.1049429521831655</v>
          </cell>
          <cell r="AB33">
            <v>-1.442227394872603</v>
          </cell>
          <cell r="AC33">
            <v>-1.5179035295292493</v>
          </cell>
          <cell r="AD33">
            <v>-1.9683615106682026</v>
          </cell>
          <cell r="AE33">
            <v>-2.1985499955675891</v>
          </cell>
          <cell r="AF33">
            <v>-3.0731751079845964</v>
          </cell>
          <cell r="AG33">
            <v>-3.1622952178751262</v>
          </cell>
          <cell r="AH33">
            <v>-3.8121513106900693</v>
          </cell>
          <cell r="AI33">
            <v>-2.8345510555802065</v>
          </cell>
          <cell r="AJ33">
            <v>-6.4029251609392901</v>
          </cell>
          <cell r="AK33">
            <v>-6.2781154550843894</v>
          </cell>
          <cell r="AL33">
            <v>-2.9320368850864611</v>
          </cell>
          <cell r="AM33">
            <v>-1.9242561449895135</v>
          </cell>
          <cell r="AN33">
            <v>-1.7167507110355729</v>
          </cell>
          <cell r="AO33">
            <v>-9.2270646919695736</v>
          </cell>
          <cell r="AP33">
            <v>-2.044312471980021</v>
          </cell>
          <cell r="AQ33">
            <v>-2.2337395240326572</v>
          </cell>
          <cell r="AR33">
            <v>-2.9782127639612526</v>
          </cell>
        </row>
        <row r="34">
          <cell r="A34">
            <v>2022</v>
          </cell>
          <cell r="X34">
            <v>-4.0455535480595586</v>
          </cell>
          <cell r="Y34">
            <v>-4.511136610779289</v>
          </cell>
          <cell r="Z34">
            <v>-2.008729264176651</v>
          </cell>
          <cell r="AA34">
            <v>-4.9303743867857577</v>
          </cell>
          <cell r="AB34">
            <v>-0.9376345440400371</v>
          </cell>
          <cell r="AC34">
            <v>7.6601952042892663E-2</v>
          </cell>
          <cell r="AD34">
            <v>-2.0979322320949194</v>
          </cell>
          <cell r="AE34">
            <v>-3.0573173342586415</v>
          </cell>
          <cell r="AF34">
            <v>-1.4861326635956829</v>
          </cell>
          <cell r="AG34">
            <v>-1.5840017700347886</v>
          </cell>
          <cell r="AH34">
            <v>-1.6623176849886079</v>
          </cell>
          <cell r="AI34">
            <v>-1.0690453960245492</v>
          </cell>
          <cell r="AJ34">
            <v>-2.9581070244089318</v>
          </cell>
          <cell r="AK34">
            <v>-5.7517592906038146</v>
          </cell>
          <cell r="AL34">
            <v>-0.47722619890197393</v>
          </cell>
          <cell r="AM34">
            <v>-1.8386924624779653</v>
          </cell>
          <cell r="AN34">
            <v>-1.5491235384705107</v>
          </cell>
          <cell r="AO34">
            <v>1.5232287609612456</v>
          </cell>
          <cell r="AP34">
            <v>-4.6150314141469835</v>
          </cell>
          <cell r="AQ34">
            <v>-4.2843977356689606</v>
          </cell>
          <cell r="AR34">
            <v>-1.6622528367697669</v>
          </cell>
        </row>
        <row r="35">
          <cell r="A35">
            <v>2023</v>
          </cell>
          <cell r="X35">
            <v>-0.29119136392181133</v>
          </cell>
          <cell r="Y35">
            <v>0.6103651498923881</v>
          </cell>
          <cell r="Z35">
            <v>0.3153733353606043</v>
          </cell>
          <cell r="AA35">
            <v>0.59228883299576296</v>
          </cell>
          <cell r="AB35">
            <v>-0.51357924832998947</v>
          </cell>
          <cell r="AC35">
            <v>0.38655834559968127</v>
          </cell>
          <cell r="AD35">
            <v>0.23102750142682282</v>
          </cell>
          <cell r="AE35">
            <v>0.14281033039520707</v>
          </cell>
          <cell r="AF35">
            <v>0.79899051593368142</v>
          </cell>
          <cell r="AG35">
            <v>0.8165787932637727</v>
          </cell>
          <cell r="AH35">
            <v>0.50425440636765018</v>
          </cell>
          <cell r="AI35">
            <v>-0.27053024421775262</v>
          </cell>
          <cell r="AJ35">
            <v>2.5087160332173113</v>
          </cell>
          <cell r="AK35">
            <v>9.1186158813190161</v>
          </cell>
          <cell r="AL35">
            <v>0.59707490469391189</v>
          </cell>
          <cell r="AM35">
            <v>-0.80267759635611924</v>
          </cell>
          <cell r="AN35">
            <v>0.50831683420942397</v>
          </cell>
          <cell r="AO35">
            <v>2.8386024483522618</v>
          </cell>
          <cell r="AP35">
            <v>3.2274216766261077</v>
          </cell>
          <cell r="AQ35">
            <v>2.2475646996437177</v>
          </cell>
          <cell r="AR35">
            <v>0.72545397904077902</v>
          </cell>
        </row>
        <row r="36">
          <cell r="A36">
            <v>2024</v>
          </cell>
          <cell r="B36">
            <v>56.474372520015969</v>
          </cell>
          <cell r="C36">
            <v>57.317314347869072</v>
          </cell>
          <cell r="D36">
            <v>61.388452549710735</v>
          </cell>
          <cell r="E36">
            <v>58.116102676514181</v>
          </cell>
          <cell r="F36">
            <v>61.286415669319027</v>
          </cell>
          <cell r="G36">
            <v>63.046084954212169</v>
          </cell>
          <cell r="H36">
            <v>60.402180265496227</v>
          </cell>
          <cell r="I36">
            <v>59.300683570562725</v>
          </cell>
          <cell r="J36">
            <v>59.409582494969811</v>
          </cell>
          <cell r="K36">
            <v>59.204959577765678</v>
          </cell>
          <cell r="L36">
            <v>58.519354072666829</v>
          </cell>
          <cell r="M36">
            <v>58.918029517351414</v>
          </cell>
          <cell r="N36">
            <v>60.682457534305414</v>
          </cell>
          <cell r="O36">
            <v>55.701337283185914</v>
          </cell>
          <cell r="P36">
            <v>61.088314883148833</v>
          </cell>
          <cell r="Q36">
            <v>56.5097847140281</v>
          </cell>
          <cell r="R36">
            <v>61.310128439538616</v>
          </cell>
          <cell r="S36">
            <v>57.766604329275808</v>
          </cell>
          <cell r="T36">
            <v>63.126709766061062</v>
          </cell>
          <cell r="U36">
            <v>57.328674270755421</v>
          </cell>
          <cell r="V36">
            <v>59.404234367306742</v>
          </cell>
          <cell r="X36">
            <v>3.3825850954285102</v>
          </cell>
          <cell r="Y36">
            <v>0.49987154820439628</v>
          </cell>
          <cell r="Z36">
            <v>1.336604019188357</v>
          </cell>
          <cell r="AA36">
            <v>3.1820572405544425</v>
          </cell>
          <cell r="AB36">
            <v>1.5033795071187228</v>
          </cell>
          <cell r="AC36">
            <v>0.63936966100391146</v>
          </cell>
          <cell r="AD36">
            <v>1.5865062766510647</v>
          </cell>
          <cell r="AE36">
            <v>1.9656378238926493</v>
          </cell>
          <cell r="AF36">
            <v>2.5316659861261144</v>
          </cell>
          <cell r="AG36">
            <v>2.6425956122380967</v>
          </cell>
          <cell r="AH36">
            <v>2.4151176897414359</v>
          </cell>
          <cell r="AI36">
            <v>3.1663168831996842</v>
          </cell>
          <cell r="AJ36">
            <v>3.4475574566113778</v>
          </cell>
          <cell r="AK36">
            <v>1.0216803728542772</v>
          </cell>
          <cell r="AL36">
            <v>2.4976695872056496</v>
          </cell>
          <cell r="AM36">
            <v>1.5682731140645387</v>
          </cell>
          <cell r="AN36">
            <v>2.9821814896037608</v>
          </cell>
          <cell r="AO36">
            <v>3.1224009451745758</v>
          </cell>
          <cell r="AP36">
            <v>3.1610218979023301</v>
          </cell>
          <cell r="AQ36">
            <v>2.5918683184472826</v>
          </cell>
          <cell r="AR36">
            <v>2.4685589230551557</v>
          </cell>
        </row>
        <row r="67">
          <cell r="A67">
            <v>2019</v>
          </cell>
          <cell r="B67">
            <v>96.559767659549053</v>
          </cell>
          <cell r="C67">
            <v>100.44982725900094</v>
          </cell>
          <cell r="D67">
            <v>103.45924806173421</v>
          </cell>
          <cell r="E67">
            <v>99.282731702908947</v>
          </cell>
          <cell r="F67">
            <v>104.35361828863773</v>
          </cell>
          <cell r="G67">
            <v>104.72678336919063</v>
          </cell>
          <cell r="H67">
            <v>102.09828606772587</v>
          </cell>
          <cell r="I67">
            <v>101.15151584392498</v>
          </cell>
          <cell r="J67">
            <v>100.23890300728171</v>
          </cell>
          <cell r="K67">
            <v>100</v>
          </cell>
          <cell r="L67">
            <v>100.19976041712727</v>
          </cell>
          <cell r="M67">
            <v>99.497636764408639</v>
          </cell>
          <cell r="N67">
            <v>105.45276352649702</v>
          </cell>
          <cell r="O67">
            <v>93.096111285559402</v>
          </cell>
          <cell r="P67">
            <v>101.89446351599773</v>
          </cell>
          <cell r="Q67">
            <v>96.556569380308673</v>
          </cell>
          <cell r="R67">
            <v>102.21511488266842</v>
          </cell>
          <cell r="S67">
            <v>98.832790210054384</v>
          </cell>
          <cell r="T67">
            <v>105.45626847985679</v>
          </cell>
          <cell r="U67">
            <v>97.998239639020767</v>
          </cell>
          <cell r="V67">
            <v>100.35346569350523</v>
          </cell>
        </row>
        <row r="68">
          <cell r="A68">
            <v>2020</v>
          </cell>
          <cell r="B68">
            <v>97.665350836837931</v>
          </cell>
          <cell r="C68">
            <v>101.80263463506915</v>
          </cell>
          <cell r="D68">
            <v>104.86516523814579</v>
          </cell>
          <cell r="E68">
            <v>100.21592609202581</v>
          </cell>
          <cell r="F68">
            <v>103.54568885811123</v>
          </cell>
          <cell r="G68">
            <v>105.47183346850721</v>
          </cell>
          <cell r="H68">
            <v>102.95986487787887</v>
          </cell>
          <cell r="I68">
            <v>102.03224415518717</v>
          </cell>
          <cell r="J68">
            <v>100.2796086616725</v>
          </cell>
          <cell r="K68">
            <v>100</v>
          </cell>
          <cell r="L68">
            <v>100.12038505627092</v>
          </cell>
          <cell r="M68">
            <v>99.232606280981997</v>
          </cell>
          <cell r="N68">
            <v>104.94754218123288</v>
          </cell>
          <cell r="O68">
            <v>95.290499185813601</v>
          </cell>
          <cell r="P68">
            <v>102.15793247391036</v>
          </cell>
          <cell r="Q68">
            <v>97.045493089501747</v>
          </cell>
          <cell r="R68">
            <v>101.97195072526814</v>
          </cell>
          <cell r="S68">
            <v>98.459480169047538</v>
          </cell>
          <cell r="T68">
            <v>105.68285131717363</v>
          </cell>
          <cell r="U68">
            <v>97.285010141515556</v>
          </cell>
          <cell r="V68">
            <v>100.4869575848286</v>
          </cell>
        </row>
        <row r="69">
          <cell r="A69">
            <v>2021</v>
          </cell>
          <cell r="B69">
            <v>98.213816921931269</v>
          </cell>
          <cell r="C69">
            <v>102.11559484573851</v>
          </cell>
          <cell r="D69">
            <v>106.00653788648373</v>
          </cell>
          <cell r="E69">
            <v>101.31016450618719</v>
          </cell>
          <cell r="F69">
            <v>105.38490642337868</v>
          </cell>
          <cell r="G69">
            <v>107.26284046005486</v>
          </cell>
          <cell r="H69">
            <v>104.22928006531794</v>
          </cell>
          <cell r="I69">
            <v>103.04768631221802</v>
          </cell>
          <cell r="J69">
            <v>100.37189636886067</v>
          </cell>
          <cell r="K69">
            <v>100</v>
          </cell>
          <cell r="L69">
            <v>99.448499633230554</v>
          </cell>
          <cell r="M69">
            <v>99.56845591198136</v>
          </cell>
          <cell r="N69">
            <v>101.43552020168809</v>
          </cell>
          <cell r="O69">
            <v>92.224461360516685</v>
          </cell>
          <cell r="P69">
            <v>102.40084111435679</v>
          </cell>
          <cell r="Q69">
            <v>98.286188669416305</v>
          </cell>
          <cell r="R69">
            <v>103.49413667085898</v>
          </cell>
          <cell r="S69">
            <v>92.293141849609469</v>
          </cell>
          <cell r="T69">
            <v>106.90295049832861</v>
          </cell>
          <cell r="U69">
            <v>98.217854949182879</v>
          </cell>
          <cell r="V69">
            <v>100.67797704135302</v>
          </cell>
        </row>
        <row r="70">
          <cell r="A70">
            <v>2022</v>
          </cell>
          <cell r="B70">
            <v>95.757322042858135</v>
          </cell>
          <cell r="C70">
            <v>99.078424864920294</v>
          </cell>
          <cell r="D70">
            <v>105.54905239622865</v>
          </cell>
          <cell r="E70">
            <v>97.865383511232878</v>
          </cell>
          <cell r="F70">
            <v>106.07704338130932</v>
          </cell>
          <cell r="G70">
            <v>109.0727197003424</v>
          </cell>
          <cell r="H70">
            <v>103.68499252032959</v>
          </cell>
          <cell r="I70">
            <v>101.50503305632874</v>
          </cell>
          <cell r="J70">
            <v>100.4717105046302</v>
          </cell>
          <cell r="K70">
            <v>100</v>
          </cell>
          <cell r="L70">
            <v>99.369362090761484</v>
          </cell>
          <cell r="M70">
            <v>100.08944245831933</v>
          </cell>
          <cell r="N70">
            <v>100.01925573456738</v>
          </cell>
          <cell r="O70">
            <v>88.318905360184516</v>
          </cell>
          <cell r="P70">
            <v>103.55242979350625</v>
          </cell>
          <cell r="Q70">
            <v>98.03183391104335</v>
          </cell>
          <cell r="R70">
            <v>103.53081457413968</v>
          </cell>
          <cell r="S70">
            <v>95.207059030905086</v>
          </cell>
          <cell r="T70">
            <v>103.61053851418805</v>
          </cell>
          <cell r="U70">
            <v>95.522895755269417</v>
          </cell>
          <cell r="V70">
            <v>100.59792746362281</v>
          </cell>
        </row>
        <row r="71">
          <cell r="A71">
            <v>2023</v>
          </cell>
          <cell r="B71">
            <v>94.705142877875645</v>
          </cell>
          <cell r="C71">
            <v>98.875766500438488</v>
          </cell>
          <cell r="D71">
            <v>105.02431964125212</v>
          </cell>
          <cell r="E71">
            <v>97.647659172219548</v>
          </cell>
          <cell r="F71">
            <v>104.67747959952816</v>
          </cell>
          <cell r="G71">
            <v>108.60748372115228</v>
          </cell>
          <cell r="H71">
            <v>103.08278123681755</v>
          </cell>
          <cell r="I71">
            <v>100.82666357668164</v>
          </cell>
          <cell r="J71">
            <v>100.45418239239572</v>
          </cell>
          <cell r="K71">
            <v>100</v>
          </cell>
          <cell r="L71">
            <v>99.06152110406326</v>
          </cell>
          <cell r="M71">
            <v>99.010174159837874</v>
          </cell>
          <cell r="N71">
            <v>101.6980104529551</v>
          </cell>
          <cell r="O71">
            <v>95.591784847399225</v>
          </cell>
          <cell r="P71">
            <v>103.32696924641564</v>
          </cell>
          <cell r="Q71">
            <v>96.457304450247776</v>
          </cell>
          <cell r="R71">
            <v>103.21425342809482</v>
          </cell>
          <cell r="S71">
            <v>97.116575578641346</v>
          </cell>
          <cell r="T71">
            <v>106.08819380073065</v>
          </cell>
          <cell r="U71">
            <v>96.878743366828374</v>
          </cell>
          <cell r="V71">
            <v>100.50700028119839</v>
          </cell>
        </row>
        <row r="72">
          <cell r="A72">
            <v>2024</v>
          </cell>
          <cell r="B72">
            <v>95.38790824751247</v>
          </cell>
          <cell r="C72">
            <v>96.81167719164273</v>
          </cell>
          <cell r="D72">
            <v>103.68802375259972</v>
          </cell>
          <cell r="E72">
            <v>98.160868770087944</v>
          </cell>
          <cell r="F72">
            <v>103.51567859584358</v>
          </cell>
          <cell r="G72">
            <v>106.48784393037407</v>
          </cell>
          <cell r="H72">
            <v>102.02216283275729</v>
          </cell>
          <cell r="I72">
            <v>100.16168238856969</v>
          </cell>
          <cell r="J72">
            <v>100.34561786489418</v>
          </cell>
          <cell r="K72">
            <v>100</v>
          </cell>
          <cell r="L72">
            <v>98.841979607809193</v>
          </cell>
          <cell r="M72">
            <v>99.515361445290097</v>
          </cell>
          <cell r="N72">
            <v>102.49556450519832</v>
          </cell>
          <cell r="O72">
            <v>94.082214869215889</v>
          </cell>
          <cell r="P72">
            <v>103.18107692128287</v>
          </cell>
          <cell r="Q72">
            <v>95.447721131880058</v>
          </cell>
          <cell r="R72">
            <v>103.55573059552181</v>
          </cell>
          <cell r="S72">
            <v>97.5705493952739</v>
          </cell>
          <cell r="T72">
            <v>106.62402308229628</v>
          </cell>
          <cell r="U72">
            <v>96.830864643111937</v>
          </cell>
          <cell r="V72">
            <v>100.33658462223814</v>
          </cell>
        </row>
        <row r="95">
          <cell r="A95">
            <v>2019</v>
          </cell>
          <cell r="B95">
            <v>55.234741784037553</v>
          </cell>
          <cell r="C95">
            <v>57.088799192734605</v>
          </cell>
          <cell r="D95">
            <v>59.266551809008114</v>
          </cell>
          <cell r="E95">
            <v>56.347438752783965</v>
          </cell>
          <cell r="F95">
            <v>59.402146142054171</v>
          </cell>
          <cell r="G95">
            <v>59.303745928338756</v>
          </cell>
          <cell r="H95">
            <v>58.118858212447357</v>
          </cell>
          <cell r="I95">
            <v>57.713159191720067</v>
          </cell>
          <cell r="J95">
            <v>56.688262195121951</v>
          </cell>
          <cell r="K95">
            <v>56.540725270552493</v>
          </cell>
          <cell r="L95">
            <v>56.653992395437271</v>
          </cell>
          <cell r="M95">
            <v>56.607567172363375</v>
          </cell>
          <cell r="N95">
            <v>58.752235247367381</v>
          </cell>
          <cell r="O95">
            <v>52.165635411708713</v>
          </cell>
          <cell r="P95">
            <v>57.49910297811266</v>
          </cell>
          <cell r="Q95">
            <v>54.508775469033687</v>
          </cell>
          <cell r="R95">
            <v>57.630482238539393</v>
          </cell>
          <cell r="S95">
            <v>56.016343207354446</v>
          </cell>
          <cell r="T95">
            <v>59.240069084628679</v>
          </cell>
          <cell r="U95">
            <v>55.705142352681527</v>
          </cell>
          <cell r="V95">
            <v>56.805664830841849</v>
          </cell>
          <cell r="X95">
            <v>-0.34263151985427953</v>
          </cell>
          <cell r="Y95">
            <v>-1.8083240588570391</v>
          </cell>
          <cell r="Z95">
            <v>-6.9528837618832995E-3</v>
          </cell>
          <cell r="AA95">
            <v>-1.2889704115992231</v>
          </cell>
          <cell r="AB95">
            <v>0.51644055048716098</v>
          </cell>
          <cell r="AC95">
            <v>1.7340110014343537</v>
          </cell>
          <cell r="AD95">
            <v>0.21337693461622109</v>
          </cell>
          <cell r="AE95">
            <v>-0.41650962997323404</v>
          </cell>
          <cell r="AF95">
            <v>0.95872008463651071</v>
          </cell>
          <cell r="AG95">
            <v>0.91793573619779067</v>
          </cell>
          <cell r="AH95">
            <v>1.5987436377170354</v>
          </cell>
          <cell r="AI95">
            <v>0.5158105156877042</v>
          </cell>
          <cell r="AJ95">
            <v>2.5983976929346113</v>
          </cell>
          <cell r="AK95">
            <v>8.6952332020146628E-2</v>
          </cell>
          <cell r="AL95">
            <v>0.76703899290255606</v>
          </cell>
          <cell r="AM95">
            <v>0.37464283995174696</v>
          </cell>
          <cell r="AN95">
            <v>1.5491665012899318</v>
          </cell>
          <cell r="AO95">
            <v>0.131855763486044</v>
          </cell>
          <cell r="AP95">
            <v>1.6206929206293665</v>
          </cell>
          <cell r="AQ95">
            <v>-0.58353636606980785</v>
          </cell>
          <cell r="AR95">
            <v>0.83616759248073436</v>
          </cell>
        </row>
        <row r="96">
          <cell r="A96">
            <v>2020</v>
          </cell>
          <cell r="X96">
            <v>1.5082080575104442</v>
          </cell>
          <cell r="Y96">
            <v>1.69806645271305</v>
          </cell>
          <cell r="Z96">
            <v>1.7616705763742573</v>
          </cell>
          <cell r="AA96">
            <v>1.5323025173406961</v>
          </cell>
          <cell r="AB96">
            <v>-0.38713891061547656</v>
          </cell>
          <cell r="AC96">
            <v>0.72637459785096326</v>
          </cell>
          <cell r="AD96">
            <v>1.1738349505085779</v>
          </cell>
          <cell r="AE96">
            <v>1.3081356375652859</v>
          </cell>
          <cell r="AF96">
            <v>0.32248791648170538</v>
          </cell>
          <cell r="AG96">
            <v>0.29662790677527084</v>
          </cell>
          <cell r="AH96">
            <v>0.30598380085760368</v>
          </cell>
          <cell r="AI96">
            <v>2.4023797812702696E-2</v>
          </cell>
          <cell r="AJ96">
            <v>-0.26589456940573086</v>
          </cell>
          <cell r="AK96">
            <v>2.1263041354905567</v>
          </cell>
          <cell r="AL96">
            <v>0.61467600764339636</v>
          </cell>
          <cell r="AM96">
            <v>0.8921825071967362</v>
          </cell>
          <cell r="AN96">
            <v>4.6853448939216946E-2</v>
          </cell>
          <cell r="AO96">
            <v>2.8445097516495821E-2</v>
          </cell>
          <cell r="AP96">
            <v>0.80447730552812402</v>
          </cell>
          <cell r="AQ96">
            <v>-0.42050495140829014</v>
          </cell>
          <cell r="AR96">
            <v>0.41625157655056455</v>
          </cell>
        </row>
        <row r="97">
          <cell r="A97">
            <v>2021</v>
          </cell>
          <cell r="X97">
            <v>-2.1821229982747923</v>
          </cell>
          <cell r="Y97">
            <v>-2.2711936355923399</v>
          </cell>
          <cell r="Z97">
            <v>-1.5525577859271493</v>
          </cell>
          <cell r="AA97">
            <v>-1.613834393748121</v>
          </cell>
          <cell r="AB97">
            <v>-0.77824801615724937</v>
          </cell>
          <cell r="AC97">
            <v>-1.0774410774410796</v>
          </cell>
          <cell r="AD97">
            <v>-1.4870146748867938</v>
          </cell>
          <cell r="AE97">
            <v>-1.6646785499031722</v>
          </cell>
          <cell r="AF97">
            <v>-2.5428893754332051</v>
          </cell>
          <cell r="AG97">
            <v>-2.614607581842094</v>
          </cell>
          <cell r="AH97">
            <v>-3.2126541144789229</v>
          </cell>
          <cell r="AI97">
            <v>-2.2950233518785694</v>
          </cell>
          <cell r="AJ97">
            <v>-5.86509393155103</v>
          </cell>
          <cell r="AK97">
            <v>-5.9681864829203732</v>
          </cell>
          <cell r="AL97">
            <v>-2.4332853680260627</v>
          </cell>
          <cell r="AM97">
            <v>-1.4040987196352859</v>
          </cell>
          <cell r="AN97">
            <v>-1.1962540793059304</v>
          </cell>
          <cell r="AO97">
            <v>-8.8172331856200401</v>
          </cell>
          <cell r="AP97">
            <v>-1.5506600525507821</v>
          </cell>
          <cell r="AQ97">
            <v>-1.8372281965090735</v>
          </cell>
          <cell r="AR97">
            <v>-2.434177633452137</v>
          </cell>
        </row>
        <row r="98">
          <cell r="A98">
            <v>2022</v>
          </cell>
          <cell r="X98">
            <v>-4.5558060859329998</v>
          </cell>
          <cell r="Y98">
            <v>-4.7260804890601804</v>
          </cell>
          <cell r="Z98">
            <v>-2.525661643733315</v>
          </cell>
          <cell r="AA98">
            <v>-5.3696876201925647</v>
          </cell>
          <cell r="AB98">
            <v>-1.4110369702115264</v>
          </cell>
          <cell r="AC98">
            <v>-0.22318107424489142</v>
          </cell>
          <cell r="AD98">
            <v>-2.4983934743668073</v>
          </cell>
          <cell r="AE98">
            <v>-3.5216552708507862</v>
          </cell>
          <cell r="AF98">
            <v>-2.1657756210765626</v>
          </cell>
          <cell r="AG98">
            <v>-2.3028822192002139</v>
          </cell>
          <cell r="AH98">
            <v>-2.4749897194206056</v>
          </cell>
          <cell r="AI98">
            <v>-1.6939667144308856</v>
          </cell>
          <cell r="AJ98">
            <v>-3.6603897639346172</v>
          </cell>
          <cell r="AK98">
            <v>-5.8794087167032956</v>
          </cell>
          <cell r="AL98">
            <v>-1.3143069638057767</v>
          </cell>
          <cell r="AM98">
            <v>-2.4954226074898429</v>
          </cell>
          <cell r="AN98">
            <v>-2.3087983545482587</v>
          </cell>
          <cell r="AO98">
            <v>0.85585470712119616</v>
          </cell>
          <cell r="AP98">
            <v>-5.4179691263739898</v>
          </cell>
          <cell r="AQ98">
            <v>-4.8063933910557495</v>
          </cell>
          <cell r="AR98">
            <v>-2.3335249887245624</v>
          </cell>
        </row>
        <row r="99">
          <cell r="A99">
            <v>2023</v>
          </cell>
          <cell r="X99">
            <v>-1.5361566979911601</v>
          </cell>
          <cell r="Y99">
            <v>-0.48019200443829391</v>
          </cell>
          <cell r="Z99">
            <v>-0.91690773164377504</v>
          </cell>
          <cell r="AA99">
            <v>-0.59136828477606684</v>
          </cell>
          <cell r="AB99">
            <v>-1.739232715373717</v>
          </cell>
          <cell r="AC99">
            <v>-0.66452415085201721</v>
          </cell>
          <cell r="AD99">
            <v>-0.91507548058054056</v>
          </cell>
          <cell r="AE99">
            <v>-1.0701933957814731</v>
          </cell>
          <cell r="AF99">
            <v>-0.13684892969425277</v>
          </cell>
          <cell r="AG99">
            <v>-0.10382988511624092</v>
          </cell>
          <cell r="AH99">
            <v>-0.37150573263929232</v>
          </cell>
          <cell r="AI99">
            <v>-1.2307723818336598</v>
          </cell>
          <cell r="AJ99">
            <v>1.7820352954907008</v>
          </cell>
          <cell r="AK99">
            <v>8.2409241461130875</v>
          </cell>
          <cell r="AL99">
            <v>-0.3127068234827135</v>
          </cell>
          <cell r="AM99">
            <v>-1.6729743442072049</v>
          </cell>
          <cell r="AN99">
            <v>-0.38401058341344196</v>
          </cell>
          <cell r="AO99">
            <v>1.6076972913525651</v>
          </cell>
          <cell r="AP99">
            <v>2.2864867362972348</v>
          </cell>
          <cell r="AQ99">
            <v>1.2879510657894571</v>
          </cell>
          <cell r="AR99">
            <v>-0.21691915542051277</v>
          </cell>
        </row>
        <row r="100">
          <cell r="A100">
            <v>2024</v>
          </cell>
          <cell r="B100">
            <v>53.593722133047969</v>
          </cell>
          <cell r="C100">
            <v>54.418863720757514</v>
          </cell>
          <cell r="D100">
            <v>58.495609011072922</v>
          </cell>
          <cell r="E100">
            <v>55.035434539350994</v>
          </cell>
          <cell r="F100">
            <v>58.350870480198971</v>
          </cell>
          <cell r="G100">
            <v>59.284578696343402</v>
          </cell>
          <cell r="H100">
            <v>57.239778610962333</v>
          </cell>
          <cell r="I100">
            <v>56.386758930241257</v>
          </cell>
          <cell r="J100">
            <v>55.909021054249273</v>
          </cell>
          <cell r="K100">
            <v>55.720858895705518</v>
          </cell>
          <cell r="L100">
            <v>55.136390017411486</v>
          </cell>
          <cell r="M100">
            <v>55.775432424508942</v>
          </cell>
          <cell r="N100">
            <v>56.413488811849973</v>
          </cell>
          <cell r="O100">
            <v>51.993903987807975</v>
          </cell>
          <cell r="P100">
            <v>57.36727272727272</v>
          </cell>
          <cell r="Q100">
            <v>53.199090613835665</v>
          </cell>
          <cell r="R100">
            <v>57.502054231717338</v>
          </cell>
          <cell r="S100">
            <v>54.409398133247514</v>
          </cell>
          <cell r="T100">
            <v>59.022824536376604</v>
          </cell>
          <cell r="U100">
            <v>54.261168384879724</v>
          </cell>
          <cell r="V100">
            <v>55.980484734025815</v>
          </cell>
          <cell r="X100">
            <v>3.9814574303361354</v>
          </cell>
          <cell r="Y100">
            <v>1.1532193080363129</v>
          </cell>
          <cell r="Z100">
            <v>2.008202207918103</v>
          </cell>
          <cell r="AA100">
            <v>3.9382928903328889</v>
          </cell>
          <cell r="AB100">
            <v>2.5922248696624877</v>
          </cell>
          <cell r="AC100">
            <v>1.2248253695158411</v>
          </cell>
          <cell r="AD100">
            <v>2.2821444966426725</v>
          </cell>
          <cell r="AE100">
            <v>2.7522677573076635</v>
          </cell>
          <cell r="AF100">
            <v>3.2478096721908543</v>
          </cell>
          <cell r="AG100">
            <v>3.3821802572660005</v>
          </cell>
          <cell r="AH100">
            <v>3.1722291139018068</v>
          </cell>
          <cell r="AI100">
            <v>3.8354426729078028</v>
          </cell>
          <cell r="AJ100">
            <v>4.3009246551228557</v>
          </cell>
          <cell r="AK100">
            <v>1.8777535994197905</v>
          </cell>
          <cell r="AL100">
            <v>3.3108942929018781</v>
          </cell>
          <cell r="AM100">
            <v>2.3348360524168612</v>
          </cell>
          <cell r="AN100">
            <v>3.721731286462159</v>
          </cell>
          <cell r="AO100">
            <v>3.9190481446744769</v>
          </cell>
          <cell r="AP100">
            <v>3.7731272705059666</v>
          </cell>
          <cell r="AQ100">
            <v>3.3502550409210983</v>
          </cell>
          <cell r="AR100">
            <v>3.2145373735270084</v>
          </cell>
        </row>
        <row r="122">
          <cell r="A122">
            <v>2019</v>
          </cell>
          <cell r="B122">
            <v>97.690189716764877</v>
          </cell>
          <cell r="C122">
            <v>100.96934363604204</v>
          </cell>
          <cell r="D122">
            <v>104.82099676898784</v>
          </cell>
          <cell r="E122">
            <v>99.658146377069571</v>
          </cell>
          <cell r="F122">
            <v>105.06081387850885</v>
          </cell>
          <cell r="G122">
            <v>104.88677965230364</v>
          </cell>
          <cell r="H122">
            <v>102.79114378944267</v>
          </cell>
          <cell r="I122">
            <v>102.0736096248454</v>
          </cell>
          <cell r="J122">
            <v>100.26093921481105</v>
          </cell>
          <cell r="K122">
            <v>100</v>
          </cell>
          <cell r="L122">
            <v>100.2003283904527</v>
          </cell>
          <cell r="M122">
            <v>100.11821903856209</v>
          </cell>
          <cell r="N122">
            <v>103.91135763864474</v>
          </cell>
          <cell r="O122">
            <v>92.262055645893156</v>
          </cell>
          <cell r="P122">
            <v>101.6950219562523</v>
          </cell>
          <cell r="Q122">
            <v>96.406219071658981</v>
          </cell>
          <cell r="R122">
            <v>101.92738413377668</v>
          </cell>
          <cell r="S122">
            <v>99.07255865451171</v>
          </cell>
          <cell r="T122">
            <v>104.77415845155784</v>
          </cell>
          <cell r="U122">
            <v>98.522157411542523</v>
          </cell>
          <cell r="V122">
            <v>100.4685818213714</v>
          </cell>
        </row>
        <row r="123">
          <cell r="A123">
            <v>2020</v>
          </cell>
          <cell r="B123">
            <v>98.870284175099002</v>
          </cell>
          <cell r="C123">
            <v>102.38018199703968</v>
          </cell>
          <cell r="D123">
            <v>106.35212733779622</v>
          </cell>
          <cell r="E123">
            <v>100.88595476688521</v>
          </cell>
          <cell r="F123">
            <v>104.34456748182079</v>
          </cell>
          <cell r="G123">
            <v>105.33619402877758</v>
          </cell>
          <cell r="H123">
            <v>103.69016818584925</v>
          </cell>
          <cell r="I123">
            <v>103.10303850396127</v>
          </cell>
          <cell r="J123">
            <v>100.28679002271339</v>
          </cell>
          <cell r="K123">
            <v>100</v>
          </cell>
          <cell r="L123">
            <v>100.20967530150047</v>
          </cell>
          <cell r="M123">
            <v>99.846099841122125</v>
          </cell>
          <cell r="N123">
            <v>103.32856163221717</v>
          </cell>
          <cell r="O123">
            <v>93.945159988988365</v>
          </cell>
          <cell r="P123">
            <v>102.01750446913394</v>
          </cell>
          <cell r="Q123">
            <v>96.978672687255425</v>
          </cell>
          <cell r="R123">
            <v>101.67354850996766</v>
          </cell>
          <cell r="S123">
            <v>98.807648879826985</v>
          </cell>
          <cell r="T123">
            <v>105.30467971119499</v>
          </cell>
          <cell r="U123">
            <v>97.817712229151923</v>
          </cell>
          <cell r="V123">
            <v>100.58841058037777</v>
          </cell>
        </row>
        <row r="124">
          <cell r="A124">
            <v>2021</v>
          </cell>
          <cell r="B124">
            <v>99.30936310281993</v>
          </cell>
          <cell r="C124">
            <v>102.7412092665752</v>
          </cell>
          <cell r="D124">
            <v>107.51196509507741</v>
          </cell>
          <cell r="E124">
            <v>101.92270120368588</v>
          </cell>
          <cell r="F124">
            <v>106.31215358343783</v>
          </cell>
          <cell r="G124">
            <v>106.99885888170407</v>
          </cell>
          <cell r="H124">
            <v>104.89076198399638</v>
          </cell>
          <cell r="I124">
            <v>104.10873932955826</v>
          </cell>
          <cell r="J124">
            <v>100.36064492567513</v>
          </cell>
          <cell r="K124">
            <v>100</v>
          </cell>
          <cell r="L124">
            <v>99.594284765377822</v>
          </cell>
          <cell r="M124">
            <v>100.17375923787819</v>
          </cell>
          <cell r="N124">
            <v>99.879706821647474</v>
          </cell>
          <cell r="O124">
            <v>90.710049480374209</v>
          </cell>
          <cell r="P124">
            <v>102.2074512291049</v>
          </cell>
          <cell r="Q124">
            <v>98.184125987981545</v>
          </cell>
          <cell r="R124">
            <v>103.15435615538107</v>
          </cell>
          <cell r="S124">
            <v>92.514437571917867</v>
          </cell>
          <cell r="T124">
            <v>106.45514643951563</v>
          </cell>
          <cell r="U124">
            <v>98.598542609553022</v>
          </cell>
          <cell r="V124">
            <v>100.77477489312517</v>
          </cell>
        </row>
        <row r="125">
          <cell r="A125">
            <v>2022</v>
          </cell>
          <cell r="B125">
            <v>97.019260391434258</v>
          </cell>
          <cell r="C125">
            <v>100.19290153556643</v>
          </cell>
          <cell r="D125">
            <v>107.2668048052105</v>
          </cell>
          <cell r="E125">
            <v>98.723250722080962</v>
          </cell>
          <cell r="F125">
            <v>107.28264269546955</v>
          </cell>
          <cell r="G125">
            <v>109.27656834110151</v>
          </cell>
          <cell r="H125">
            <v>104.68085482402383</v>
          </cell>
          <cell r="I125">
            <v>102.80998120016423</v>
          </cell>
          <cell r="J125">
            <v>100.50148947589133</v>
          </cell>
          <cell r="K125">
            <v>100</v>
          </cell>
          <cell r="L125">
            <v>99.418835133120851</v>
          </cell>
          <cell r="M125">
            <v>100.79811087236379</v>
          </cell>
          <cell r="N125">
            <v>98.491872066066861</v>
          </cell>
          <cell r="O125">
            <v>87.389307754049383</v>
          </cell>
          <cell r="P125">
            <v>103.24166553856617</v>
          </cell>
          <cell r="Q125">
            <v>97.990625809357851</v>
          </cell>
          <cell r="R125">
            <v>103.14810955213814</v>
          </cell>
          <cell r="S125">
            <v>95.505608415175899</v>
          </cell>
          <cell r="T125">
            <v>103.06080850603594</v>
          </cell>
          <cell r="U125">
            <v>96.07193221859427</v>
          </cell>
          <cell r="V125">
            <v>100.74316681428861</v>
          </cell>
        </row>
        <row r="126">
          <cell r="A126">
            <v>2023</v>
          </cell>
          <cell r="B126">
            <v>95.628183157300725</v>
          </cell>
          <cell r="C126">
            <v>99.815421470819345</v>
          </cell>
          <cell r="D126">
            <v>106.39373567198338</v>
          </cell>
          <cell r="E126">
            <v>98.241436698471176</v>
          </cell>
          <cell r="F126">
            <v>105.52631572818041</v>
          </cell>
          <cell r="G126">
            <v>108.6632240539514</v>
          </cell>
          <cell r="H126">
            <v>103.8307533405759</v>
          </cell>
          <cell r="I126">
            <v>101.815430415587</v>
          </cell>
          <cell r="J126">
            <v>100.46827035290246</v>
          </cell>
          <cell r="K126">
            <v>100</v>
          </cell>
          <cell r="L126">
            <v>99.152438324079924</v>
          </cell>
          <cell r="M126">
            <v>99.660993457349136</v>
          </cell>
          <cell r="N126">
            <v>100.35122655271613</v>
          </cell>
          <cell r="O126">
            <v>94.689310119788644</v>
          </cell>
          <cell r="P126">
            <v>103.02579336864464</v>
          </cell>
          <cell r="Q126">
            <v>96.451413171327999</v>
          </cell>
          <cell r="R126">
            <v>102.85880807712545</v>
          </cell>
          <cell r="S126">
            <v>97.141911830209494</v>
          </cell>
          <cell r="T126">
            <v>105.52684862854495</v>
          </cell>
          <cell r="U126">
            <v>97.410432834030956</v>
          </cell>
          <cell r="V126">
            <v>100.62911868601635</v>
          </cell>
        </row>
        <row r="127">
          <cell r="A127">
            <v>2024</v>
          </cell>
          <cell r="B127">
            <v>96.182512608718071</v>
          </cell>
          <cell r="C127">
            <v>97.663361260484166</v>
          </cell>
          <cell r="D127">
            <v>104.97973321007308</v>
          </cell>
          <cell r="E127">
            <v>98.769896283118214</v>
          </cell>
          <cell r="F127">
            <v>104.71997674949003</v>
          </cell>
          <cell r="G127">
            <v>106.39566559321744</v>
          </cell>
          <cell r="H127">
            <v>102.72594454816253</v>
          </cell>
          <cell r="I127">
            <v>101.19506419630414</v>
          </cell>
          <cell r="J127">
            <v>100.33768711084647</v>
          </cell>
          <cell r="K127">
            <v>100</v>
          </cell>
          <cell r="L127">
            <v>98.951077047487729</v>
          </cell>
          <cell r="M127">
            <v>100.0979409325071</v>
          </cell>
          <cell r="N127">
            <v>101.24303524725072</v>
          </cell>
          <cell r="O127">
            <v>93.311382879303068</v>
          </cell>
          <cell r="P127">
            <v>102.95475314666065</v>
          </cell>
          <cell r="Q127">
            <v>95.474283182551218</v>
          </cell>
          <cell r="R127">
            <v>103.19664012958907</v>
          </cell>
          <cell r="S127">
            <v>97.646373748630282</v>
          </cell>
          <cell r="T127">
            <v>105.92590585664065</v>
          </cell>
          <cell r="U127">
            <v>97.380351739448344</v>
          </cell>
          <cell r="V127">
            <v>100.4659401227218</v>
          </cell>
        </row>
      </sheetData>
      <sheetData sheetId="53" refreshError="1">
        <row r="103">
          <cell r="A103">
            <v>2019</v>
          </cell>
          <cell r="B103">
            <v>114.2294200901238</v>
          </cell>
          <cell r="C103">
            <v>94.10249204902685</v>
          </cell>
          <cell r="D103">
            <v>95.717278998286318</v>
          </cell>
          <cell r="E103">
            <v>83.277393369823457</v>
          </cell>
          <cell r="F103">
            <v>93.479913668127963</v>
          </cell>
          <cell r="G103">
            <v>116.17349566473214</v>
          </cell>
          <cell r="H103">
            <v>101.55963959111016</v>
          </cell>
          <cell r="I103">
            <v>96.519794111081509</v>
          </cell>
          <cell r="J103">
            <v>90.780057460498199</v>
          </cell>
          <cell r="K103">
            <v>89.366309546657916</v>
          </cell>
          <cell r="L103">
            <v>86.572198336511988</v>
          </cell>
          <cell r="M103">
            <v>98.260856632379586</v>
          </cell>
          <cell r="N103">
            <v>67.036993155491487</v>
          </cell>
          <cell r="O103">
            <v>88.484924137176449</v>
          </cell>
          <cell r="P103">
            <v>87.505421530935507</v>
          </cell>
          <cell r="Q103">
            <v>88.099049992362083</v>
          </cell>
          <cell r="R103">
            <v>83.664951754773611</v>
          </cell>
          <cell r="S103">
            <v>94.317344397206952</v>
          </cell>
          <cell r="T103">
            <v>77.447603980493113</v>
          </cell>
          <cell r="U103">
            <v>105.36955025750311</v>
          </cell>
          <cell r="V103">
            <v>91.541365834271701</v>
          </cell>
        </row>
        <row r="104">
          <cell r="A104">
            <v>2020</v>
          </cell>
          <cell r="B104">
            <v>111.47527259416678</v>
          </cell>
          <cell r="C104">
            <v>94.171844018506263</v>
          </cell>
          <cell r="D104">
            <v>93.790753090285222</v>
          </cell>
          <cell r="E104">
            <v>82.285932222952653</v>
          </cell>
          <cell r="F104">
            <v>92.979040446504641</v>
          </cell>
          <cell r="G104">
            <v>112.18349705475683</v>
          </cell>
          <cell r="H104">
            <v>99.50692794291092</v>
          </cell>
          <cell r="I104">
            <v>95.108470683183782</v>
          </cell>
          <cell r="J104">
            <v>89.016674829733574</v>
          </cell>
          <cell r="K104">
            <v>87.721025333429338</v>
          </cell>
          <cell r="L104">
            <v>84.834113417500802</v>
          </cell>
          <cell r="M104">
            <v>96.44334543727922</v>
          </cell>
          <cell r="N104">
            <v>65.406949991717511</v>
          </cell>
          <cell r="O104">
            <v>86.676726090445072</v>
          </cell>
          <cell r="P104">
            <v>86.300431589166081</v>
          </cell>
          <cell r="Q104">
            <v>86.770718456575835</v>
          </cell>
          <cell r="R104">
            <v>81.650307893964026</v>
          </cell>
          <cell r="S104">
            <v>92.624678061343872</v>
          </cell>
          <cell r="T104">
            <v>78.714264889905195</v>
          </cell>
          <cell r="U104">
            <v>104.52322142981396</v>
          </cell>
          <cell r="V104">
            <v>89.823422141173339</v>
          </cell>
        </row>
        <row r="105">
          <cell r="A105">
            <v>2021</v>
          </cell>
          <cell r="B105">
            <v>106.38439170211484</v>
          </cell>
          <cell r="C105">
            <v>94.011410355874418</v>
          </cell>
          <cell r="D105">
            <v>92.10748879695393</v>
          </cell>
          <cell r="E105">
            <v>80.172837298457779</v>
          </cell>
          <cell r="F105">
            <v>90.67256661404447</v>
          </cell>
          <cell r="G105">
            <v>106.93564288070704</v>
          </cell>
          <cell r="H105">
            <v>96.477552000978818</v>
          </cell>
          <cell r="I105">
            <v>92.815953594037779</v>
          </cell>
          <cell r="J105">
            <v>86.942358353903813</v>
          </cell>
          <cell r="K105">
            <v>85.815782081863404</v>
          </cell>
          <cell r="L105">
            <v>83.009090058357401</v>
          </cell>
          <cell r="M105">
            <v>94.257099242999061</v>
          </cell>
          <cell r="N105">
            <v>62.222683695012599</v>
          </cell>
          <cell r="O105">
            <v>84.651584255240621</v>
          </cell>
          <cell r="P105">
            <v>84.741375534113615</v>
          </cell>
          <cell r="Q105">
            <v>84.894579740074164</v>
          </cell>
          <cell r="R105">
            <v>80.046776550148351</v>
          </cell>
          <cell r="S105">
            <v>90.384404359984657</v>
          </cell>
          <cell r="T105">
            <v>77.729455623308127</v>
          </cell>
          <cell r="U105">
            <v>101.46659258864629</v>
          </cell>
          <cell r="V105">
            <v>87.718908840698731</v>
          </cell>
        </row>
        <row r="106">
          <cell r="A106">
            <v>2022</v>
          </cell>
          <cell r="B106">
            <v>102.76222392643412</v>
          </cell>
          <cell r="C106">
            <v>92.901972112076848</v>
          </cell>
          <cell r="D106">
            <v>89.586833095881119</v>
          </cell>
          <cell r="E106">
            <v>77.912211649047293</v>
          </cell>
          <cell r="F106">
            <v>87.758238504661122</v>
          </cell>
          <cell r="G106">
            <v>101.79006711708199</v>
          </cell>
          <cell r="H106">
            <v>93.312933899898809</v>
          </cell>
          <cell r="I106">
            <v>90.264600630857657</v>
          </cell>
          <cell r="J106">
            <v>84.497387239174401</v>
          </cell>
          <cell r="K106">
            <v>83.503662310647528</v>
          </cell>
          <cell r="L106">
            <v>80.546734266188352</v>
          </cell>
          <cell r="M106">
            <v>91.028307644520851</v>
          </cell>
          <cell r="N106">
            <v>59.274317188121017</v>
          </cell>
          <cell r="O106">
            <v>80.400029000743203</v>
          </cell>
          <cell r="P106">
            <v>83.222017045534074</v>
          </cell>
          <cell r="Q106">
            <v>82.654705075575862</v>
          </cell>
          <cell r="R106">
            <v>78.757218261268349</v>
          </cell>
          <cell r="S106">
            <v>87.685524255166328</v>
          </cell>
          <cell r="T106">
            <v>74.435334848856073</v>
          </cell>
          <cell r="U106">
            <v>98.614960342005375</v>
          </cell>
          <cell r="V106">
            <v>85.254515599343193</v>
          </cell>
        </row>
        <row r="107">
          <cell r="A107">
            <v>2023</v>
          </cell>
          <cell r="B107">
            <v>101.62859172456876</v>
          </cell>
          <cell r="C107">
            <v>92.707214350265048</v>
          </cell>
          <cell r="D107">
            <v>86.831346557291653</v>
          </cell>
          <cell r="E107">
            <v>76.61701457353854</v>
          </cell>
          <cell r="F107">
            <v>87.370985819404453</v>
          </cell>
          <cell r="G107">
            <v>99.295150686019596</v>
          </cell>
          <cell r="H107">
            <v>91.609586114937088</v>
          </cell>
          <cell r="I107">
            <v>88.80434067247775</v>
          </cell>
          <cell r="J107">
            <v>82.85629055242714</v>
          </cell>
          <cell r="K107">
            <v>81.904049882062807</v>
          </cell>
          <cell r="L107">
            <v>79.030826617929876</v>
          </cell>
          <cell r="M107">
            <v>88.483406324858137</v>
          </cell>
          <cell r="N107">
            <v>58.193889607832041</v>
          </cell>
          <cell r="O107">
            <v>77.849175414070075</v>
          </cell>
          <cell r="P107">
            <v>82.06520081729748</v>
          </cell>
          <cell r="Q107">
            <v>81.329503487894925</v>
          </cell>
          <cell r="R107">
            <v>77.415001058915266</v>
          </cell>
          <cell r="S107">
            <v>86.336873863408528</v>
          </cell>
          <cell r="T107">
            <v>72.61845310770299</v>
          </cell>
          <cell r="U107">
            <v>98.468849891697559</v>
          </cell>
          <cell r="V107">
            <v>83.632174914694303</v>
          </cell>
        </row>
        <row r="108">
          <cell r="A108">
            <v>2024</v>
          </cell>
          <cell r="B108">
            <v>100.95425397110961</v>
          </cell>
          <cell r="C108">
            <v>89.071596242580995</v>
          </cell>
          <cell r="D108">
            <v>84.752156344986233</v>
          </cell>
          <cell r="E108">
            <v>73.796884430340427</v>
          </cell>
          <cell r="F108">
            <v>86.336745732535903</v>
          </cell>
          <cell r="G108">
            <v>96.736241329716478</v>
          </cell>
          <cell r="H108">
            <v>89.514842779591277</v>
          </cell>
          <cell r="I108">
            <v>86.86012641994057</v>
          </cell>
          <cell r="J108">
            <v>81.157922130549764</v>
          </cell>
          <cell r="K108">
            <v>80.254999901999767</v>
          </cell>
          <cell r="L108">
            <v>77.911898270484429</v>
          </cell>
          <cell r="M108">
            <v>86.138096608644219</v>
          </cell>
          <cell r="N108">
            <v>56.832410034680052</v>
          </cell>
          <cell r="O108">
            <v>75.576179632084958</v>
          </cell>
          <cell r="P108">
            <v>80.118263681653815</v>
          </cell>
          <cell r="Q108">
            <v>79.623452483530812</v>
          </cell>
          <cell r="R108">
            <v>75.926137829088916</v>
          </cell>
          <cell r="S108">
            <v>85.082938336885832</v>
          </cell>
          <cell r="T108">
            <v>70.398811756869478</v>
          </cell>
          <cell r="U108">
            <v>98.053357423763345</v>
          </cell>
          <cell r="V108">
            <v>81.897487088234016</v>
          </cell>
        </row>
        <row r="139">
          <cell r="A139">
            <v>2019</v>
          </cell>
          <cell r="B139">
            <v>51.274879266400582</v>
          </cell>
          <cell r="C139">
            <v>44.54141849093827</v>
          </cell>
          <cell r="D139">
            <v>48.496252963837108</v>
          </cell>
          <cell r="E139">
            <v>38.092672805366419</v>
          </cell>
          <cell r="F139">
            <v>45.65623857132573</v>
          </cell>
          <cell r="G139">
            <v>65.810647007690889</v>
          </cell>
          <cell r="H139">
            <v>50.655526675667524</v>
          </cell>
          <cell r="I139">
            <v>46.23589977497052</v>
          </cell>
          <cell r="J139">
            <v>50.546483289735882</v>
          </cell>
          <cell r="K139">
            <v>49.711992157527106</v>
          </cell>
          <cell r="L139">
            <v>49.537553752993723</v>
          </cell>
          <cell r="M139">
            <v>57.99509325015427</v>
          </cell>
          <cell r="N139">
            <v>43.134817195283887</v>
          </cell>
          <cell r="O139">
            <v>62.26819418115884</v>
          </cell>
          <cell r="P139">
            <v>49.209607539973668</v>
          </cell>
          <cell r="Q139">
            <v>46.134039590246857</v>
          </cell>
          <cell r="R139">
            <v>45.046760478967066</v>
          </cell>
          <cell r="S139">
            <v>47.290367669966095</v>
          </cell>
          <cell r="T139">
            <v>41.987543213397856</v>
          </cell>
          <cell r="U139">
            <v>52.372852895429794</v>
          </cell>
          <cell r="V139">
            <v>49.895920191367345</v>
          </cell>
        </row>
        <row r="140">
          <cell r="A140">
            <v>2020</v>
          </cell>
          <cell r="B140">
            <v>49.542011381834563</v>
          </cell>
          <cell r="C140">
            <v>44.264024614528132</v>
          </cell>
          <cell r="D140">
            <v>47.316049183457785</v>
          </cell>
          <cell r="E140">
            <v>37.475322628492592</v>
          </cell>
          <cell r="F140">
            <v>44.976321322846232</v>
          </cell>
          <cell r="G140">
            <v>63.214691869455386</v>
          </cell>
          <cell r="H140">
            <v>49.324716617047969</v>
          </cell>
          <cell r="I140">
            <v>45.255049267135597</v>
          </cell>
          <cell r="J140">
            <v>49.155493566303917</v>
          </cell>
          <cell r="K140">
            <v>48.385819294300077</v>
          </cell>
          <cell r="L140">
            <v>48.015627129456306</v>
          </cell>
          <cell r="M140">
            <v>56.422330621985523</v>
          </cell>
          <cell r="N140">
            <v>41.766446392210028</v>
          </cell>
          <cell r="O140">
            <v>60.614660737588515</v>
          </cell>
          <cell r="P140">
            <v>48.090513219927352</v>
          </cell>
          <cell r="Q140">
            <v>45.112248961213446</v>
          </cell>
          <cell r="R140">
            <v>43.665293741284501</v>
          </cell>
          <cell r="S140">
            <v>45.87481845744302</v>
          </cell>
          <cell r="T140">
            <v>42.193377773763721</v>
          </cell>
          <cell r="U140">
            <v>51.671571520752451</v>
          </cell>
          <cell r="V140">
            <v>48.568513120725498</v>
          </cell>
        </row>
        <row r="141">
          <cell r="A141">
            <v>2021</v>
          </cell>
          <cell r="B141">
            <v>47.40438829419957</v>
          </cell>
          <cell r="C141">
            <v>44.229335548152171</v>
          </cell>
          <cell r="D141">
            <v>46.655631199425564</v>
          </cell>
          <cell r="E141">
            <v>36.691557442887692</v>
          </cell>
          <cell r="F141">
            <v>43.840060532973915</v>
          </cell>
          <cell r="G141">
            <v>60.753572810138422</v>
          </cell>
          <cell r="H141">
            <v>48.024450553327632</v>
          </cell>
          <cell r="I141">
            <v>44.281873311564134</v>
          </cell>
          <cell r="J141">
            <v>48.070831936924698</v>
          </cell>
          <cell r="K141">
            <v>47.376391426455967</v>
          </cell>
          <cell r="L141">
            <v>46.930211268955283</v>
          </cell>
          <cell r="M141">
            <v>55.043680225215724</v>
          </cell>
          <cell r="N141">
            <v>39.756920640958143</v>
          </cell>
          <cell r="O141">
            <v>59.180652781907241</v>
          </cell>
          <cell r="P141">
            <v>47.333322105862557</v>
          </cell>
          <cell r="Q141">
            <v>44.159453520087929</v>
          </cell>
          <cell r="R141">
            <v>42.990823862943749</v>
          </cell>
          <cell r="S141">
            <v>44.773376221651624</v>
          </cell>
          <cell r="T141">
            <v>41.502486853748564</v>
          </cell>
          <cell r="U141">
            <v>50.284593545555552</v>
          </cell>
          <cell r="V141">
            <v>47.502236944283027</v>
          </cell>
        </row>
        <row r="142">
          <cell r="A142">
            <v>2022</v>
          </cell>
          <cell r="B142">
            <v>45.933049553473275</v>
          </cell>
          <cell r="C142">
            <v>43.68277204959471</v>
          </cell>
          <cell r="D142">
            <v>45.606713810563818</v>
          </cell>
          <cell r="E142">
            <v>35.645938286864514</v>
          </cell>
          <cell r="F142">
            <v>42.546349962579995</v>
          </cell>
          <cell r="G142">
            <v>59.058563186255789</v>
          </cell>
          <cell r="H142">
            <v>46.80866302531259</v>
          </cell>
          <cell r="I142">
            <v>43.177015697070736</v>
          </cell>
          <cell r="J142">
            <v>47.047964563722772</v>
          </cell>
          <cell r="K142">
            <v>46.387144566729702</v>
          </cell>
          <cell r="L142">
            <v>45.737584189172949</v>
          </cell>
          <cell r="M142">
            <v>53.431160600340959</v>
          </cell>
          <cell r="N142">
            <v>38.340502803145135</v>
          </cell>
          <cell r="O142">
            <v>56.837347419607539</v>
          </cell>
          <cell r="P142">
            <v>46.849936207166436</v>
          </cell>
          <cell r="Q142">
            <v>43.128235471236501</v>
          </cell>
          <cell r="R142">
            <v>42.680525252699951</v>
          </cell>
          <cell r="S142">
            <v>43.610437236771595</v>
          </cell>
          <cell r="T142">
            <v>39.689845236540116</v>
          </cell>
          <cell r="U142">
            <v>49.116671284889442</v>
          </cell>
          <cell r="V142">
            <v>46.46889501764899</v>
          </cell>
        </row>
        <row r="143">
          <cell r="A143">
            <v>2023</v>
          </cell>
          <cell r="B143">
            <v>45.183500743578477</v>
          </cell>
          <cell r="C143">
            <v>43.391300130577186</v>
          </cell>
          <cell r="D143">
            <v>44.054151244798625</v>
          </cell>
          <cell r="E143">
            <v>34.860726542971847</v>
          </cell>
          <cell r="F143">
            <v>42.194944815260882</v>
          </cell>
          <cell r="G143">
            <v>57.718163188790307</v>
          </cell>
          <cell r="H143">
            <v>45.844064710540522</v>
          </cell>
          <cell r="I143">
            <v>42.293098171448371</v>
          </cell>
          <cell r="J143">
            <v>46.098275746649811</v>
          </cell>
          <cell r="K143">
            <v>45.455625401223607</v>
          </cell>
          <cell r="L143">
            <v>44.871955273317489</v>
          </cell>
          <cell r="M143">
            <v>51.911219537527622</v>
          </cell>
          <cell r="N143">
            <v>37.567341388147874</v>
          </cell>
          <cell r="O143">
            <v>55.301000820033856</v>
          </cell>
          <cell r="P143">
            <v>46.207917677755965</v>
          </cell>
          <cell r="Q143">
            <v>42.30931926834031</v>
          </cell>
          <cell r="R143">
            <v>41.877053322285569</v>
          </cell>
          <cell r="S143">
            <v>42.773099583342471</v>
          </cell>
          <cell r="T143">
            <v>38.492468886663438</v>
          </cell>
          <cell r="U143">
            <v>49.077861962959084</v>
          </cell>
          <cell r="V143">
            <v>45.530868929300802</v>
          </cell>
        </row>
        <row r="144">
          <cell r="A144">
            <v>2024</v>
          </cell>
          <cell r="B144">
            <v>44.768847967314414</v>
          </cell>
          <cell r="C144">
            <v>41.45787501644714</v>
          </cell>
          <cell r="D144">
            <v>42.934316583776393</v>
          </cell>
          <cell r="E144">
            <v>33.562842107925043</v>
          </cell>
          <cell r="F144">
            <v>41.536103131681315</v>
          </cell>
          <cell r="G144">
            <v>56.053882617164696</v>
          </cell>
          <cell r="H144">
            <v>44.689830941920526</v>
          </cell>
          <cell r="I144">
            <v>41.264739493484569</v>
          </cell>
          <cell r="J144">
            <v>45.120984164149633</v>
          </cell>
          <cell r="K144">
            <v>44.514419390914483</v>
          </cell>
          <cell r="L144">
            <v>44.169015365273502</v>
          </cell>
          <cell r="M144">
            <v>50.522732740635931</v>
          </cell>
          <cell r="N144">
            <v>36.482358740544065</v>
          </cell>
          <cell r="O144">
            <v>53.736196911448886</v>
          </cell>
          <cell r="P144">
            <v>45.164497625323975</v>
          </cell>
          <cell r="Q144">
            <v>41.397412736736328</v>
          </cell>
          <cell r="R144">
            <v>41.060945442538646</v>
          </cell>
          <cell r="S144">
            <v>41.966488554496124</v>
          </cell>
          <cell r="T144">
            <v>37.028721925171347</v>
          </cell>
          <cell r="U144">
            <v>48.935720308051209</v>
          </cell>
          <cell r="V144">
            <v>44.548319699706077</v>
          </cell>
        </row>
        <row r="175">
          <cell r="A175">
            <v>2019</v>
          </cell>
          <cell r="B175">
            <v>88.875801899434805</v>
          </cell>
          <cell r="C175">
            <v>77.065818188174376</v>
          </cell>
          <cell r="D175">
            <v>86.52110422490793</v>
          </cell>
          <cell r="E175">
            <v>67.191234655945436</v>
          </cell>
          <cell r="F175">
            <v>80.250943737192458</v>
          </cell>
          <cell r="G175">
            <v>105.17820461680859</v>
          </cell>
          <cell r="H175">
            <v>87.112065976131575</v>
          </cell>
          <cell r="I175">
            <v>81.314438343103873</v>
          </cell>
          <cell r="J175">
            <v>83.772125528425022</v>
          </cell>
          <cell r="K175">
            <v>82.556907332158787</v>
          </cell>
          <cell r="L175">
            <v>81.738415786445785</v>
          </cell>
          <cell r="M175">
            <v>95.088004328190564</v>
          </cell>
          <cell r="N175">
            <v>71.302099114683045</v>
          </cell>
          <cell r="O175">
            <v>98.660490300555637</v>
          </cell>
          <cell r="P175">
            <v>81.438859123061732</v>
          </cell>
          <cell r="Q175">
            <v>78.112441341318885</v>
          </cell>
          <cell r="R175">
            <v>75.101462592666422</v>
          </cell>
          <cell r="S175">
            <v>79.163468300285103</v>
          </cell>
          <cell r="T175">
            <v>70.868996574711332</v>
          </cell>
          <cell r="U175">
            <v>89.537640276410571</v>
          </cell>
          <cell r="V175">
            <v>83.419515838946026</v>
          </cell>
        </row>
        <row r="176">
          <cell r="A176">
            <v>2020</v>
          </cell>
          <cell r="B176">
            <v>86.554730588144068</v>
          </cell>
          <cell r="C176">
            <v>77.33469418828399</v>
          </cell>
          <cell r="D176">
            <v>84.876851010357839</v>
          </cell>
          <cell r="E176">
            <v>66.723631776449622</v>
          </cell>
          <cell r="F176">
            <v>79.826001413512358</v>
          </cell>
          <cell r="G176">
            <v>101.24054527050127</v>
          </cell>
          <cell r="H176">
            <v>85.367339481306644</v>
          </cell>
          <cell r="I176">
            <v>80.219794619729427</v>
          </cell>
          <cell r="J176">
            <v>81.725440529833278</v>
          </cell>
          <cell r="K176">
            <v>80.614010174817338</v>
          </cell>
          <cell r="L176">
            <v>79.503397551653691</v>
          </cell>
          <cell r="M176">
            <v>92.829506628584127</v>
          </cell>
          <cell r="N176">
            <v>69.243720605043876</v>
          </cell>
          <cell r="O176">
            <v>96.019015701562211</v>
          </cell>
          <cell r="P176">
            <v>79.820390379079328</v>
          </cell>
          <cell r="Q176">
            <v>76.6074563461043</v>
          </cell>
          <cell r="R176">
            <v>73.040511915610281</v>
          </cell>
          <cell r="S176">
            <v>77.168973268791547</v>
          </cell>
          <cell r="T176">
            <v>71.647940947836105</v>
          </cell>
          <cell r="U176">
            <v>88.445160255857544</v>
          </cell>
          <cell r="V176">
            <v>81.510915061453773</v>
          </cell>
        </row>
        <row r="177">
          <cell r="A177">
            <v>2021</v>
          </cell>
          <cell r="B177">
            <v>83.450731951083341</v>
          </cell>
          <cell r="C177">
            <v>77.962505045491483</v>
          </cell>
          <cell r="D177">
            <v>84.045813678723988</v>
          </cell>
          <cell r="E177">
            <v>65.767822485949992</v>
          </cell>
          <cell r="F177">
            <v>78.30891660342192</v>
          </cell>
          <cell r="G177">
            <v>97.426985395624186</v>
          </cell>
          <cell r="H177">
            <v>83.533704777238853</v>
          </cell>
          <cell r="I177">
            <v>78.98994357132122</v>
          </cell>
          <cell r="J177">
            <v>80.27751626898683</v>
          </cell>
          <cell r="K177">
            <v>79.297571177459602</v>
          </cell>
          <cell r="L177">
            <v>78.129408023245588</v>
          </cell>
          <cell r="M177">
            <v>90.977835711462504</v>
          </cell>
          <cell r="N177">
            <v>66.240122281881597</v>
          </cell>
          <cell r="O177">
            <v>93.899762433127336</v>
          </cell>
          <cell r="P177">
            <v>78.965958472911169</v>
          </cell>
          <cell r="Q177">
            <v>75.293292740568035</v>
          </cell>
          <cell r="R177">
            <v>72.234444306302223</v>
          </cell>
          <cell r="S177">
            <v>75.775991149593779</v>
          </cell>
          <cell r="T177">
            <v>70.964374905669843</v>
          </cell>
          <cell r="U177">
            <v>86.251290708411148</v>
          </cell>
          <cell r="V177">
            <v>80.094874639638704</v>
          </cell>
        </row>
        <row r="178">
          <cell r="A178">
            <v>2022</v>
          </cell>
          <cell r="B178">
            <v>81.32439940263734</v>
          </cell>
          <cell r="C178">
            <v>78.062479753079515</v>
          </cell>
          <cell r="D178">
            <v>82.393268276279599</v>
          </cell>
          <cell r="E178">
            <v>64.217641161077012</v>
          </cell>
          <cell r="F178">
            <v>76.465384467649784</v>
          </cell>
          <cell r="G178">
            <v>94.617138094850816</v>
          </cell>
          <cell r="H178">
            <v>81.740923050893912</v>
          </cell>
          <cell r="I178">
            <v>77.465975589352979</v>
          </cell>
          <cell r="J178">
            <v>78.777294238316401</v>
          </cell>
          <cell r="K178">
            <v>77.857897696537009</v>
          </cell>
          <cell r="L178">
            <v>76.589835022298345</v>
          </cell>
          <cell r="M178">
            <v>88.740401302687047</v>
          </cell>
          <cell r="N178">
            <v>63.927146682972115</v>
          </cell>
          <cell r="O178">
            <v>90.205530816092931</v>
          </cell>
          <cell r="P178">
            <v>78.305973090921839</v>
          </cell>
          <cell r="Q178">
            <v>73.715523805959634</v>
          </cell>
          <cell r="R178">
            <v>71.696752760719519</v>
          </cell>
          <cell r="S178">
            <v>74.148391219071002</v>
          </cell>
          <cell r="T178">
            <v>67.99224825921192</v>
          </cell>
          <cell r="U178">
            <v>84.50893508117575</v>
          </cell>
          <cell r="V178">
            <v>78.59237537084725</v>
          </cell>
        </row>
        <row r="179">
          <cell r="A179">
            <v>2023</v>
          </cell>
          <cell r="B179">
            <v>80.451305294555368</v>
          </cell>
          <cell r="C179">
            <v>78.17607408433318</v>
          </cell>
          <cell r="D179">
            <v>79.747079655887759</v>
          </cell>
          <cell r="E179">
            <v>63.16547648085816</v>
          </cell>
          <cell r="F179">
            <v>76.272027444420715</v>
          </cell>
          <cell r="G179">
            <v>92.382766457280184</v>
          </cell>
          <cell r="H179">
            <v>80.312542241899607</v>
          </cell>
          <cell r="I179">
            <v>76.246843651267497</v>
          </cell>
          <cell r="J179">
            <v>77.45887614801407</v>
          </cell>
          <cell r="K179">
            <v>76.582950612238491</v>
          </cell>
          <cell r="L179">
            <v>75.433386875838082</v>
          </cell>
          <cell r="M179">
            <v>86.587913873167608</v>
          </cell>
          <cell r="N179">
            <v>62.70296012686746</v>
          </cell>
          <cell r="O179">
            <v>87.682137006772081</v>
          </cell>
          <cell r="P179">
            <v>77.527332265286319</v>
          </cell>
          <cell r="Q179">
            <v>72.575892654233002</v>
          </cell>
          <cell r="R179">
            <v>70.612423251482255</v>
          </cell>
          <cell r="S179">
            <v>73.107907474046954</v>
          </cell>
          <cell r="T179">
            <v>66.475311099119708</v>
          </cell>
          <cell r="U179">
            <v>84.62353273569002</v>
          </cell>
          <cell r="V179">
            <v>77.288702779817299</v>
          </cell>
        </row>
      </sheetData>
      <sheetData sheetId="54" refreshError="1">
        <row r="31">
          <cell r="A31">
            <v>2019</v>
          </cell>
          <cell r="B31">
            <v>64.649072898886899</v>
          </cell>
          <cell r="C31">
            <v>69.824614251765567</v>
          </cell>
          <cell r="D31">
            <v>70.246042643182932</v>
          </cell>
          <cell r="E31">
            <v>61.867896325126203</v>
          </cell>
          <cell r="F31">
            <v>68.599855992668708</v>
          </cell>
          <cell r="G31">
            <v>67.075843928101705</v>
          </cell>
          <cell r="H31">
            <v>67.41566345738903</v>
          </cell>
          <cell r="I31">
            <v>67.485508818697497</v>
          </cell>
          <cell r="J31">
            <v>68.696518066224584</v>
          </cell>
          <cell r="K31">
            <v>68.722177864791263</v>
          </cell>
          <cell r="L31">
            <v>68.169022766499538</v>
          </cell>
          <cell r="M31">
            <v>67.124808816442837</v>
          </cell>
          <cell r="N31">
            <v>75.941843848785354</v>
          </cell>
          <cell r="O31">
            <v>60.220315380845321</v>
          </cell>
          <cell r="P31">
            <v>68.276643990929713</v>
          </cell>
          <cell r="Q31">
            <v>63.813294610490686</v>
          </cell>
          <cell r="R31">
            <v>73.952907376178871</v>
          </cell>
          <cell r="S31">
            <v>68.888786457553095</v>
          </cell>
          <cell r="T31">
            <v>79.94757890185906</v>
          </cell>
          <cell r="U31">
            <v>69.163802403472246</v>
          </cell>
          <cell r="V31">
            <v>68.615608183283754</v>
          </cell>
          <cell r="X31">
            <v>3.2535256886654196</v>
          </cell>
          <cell r="Y31">
            <v>-3.2286946791737421</v>
          </cell>
          <cell r="Z31">
            <v>3.2389250015379787</v>
          </cell>
          <cell r="AA31">
            <v>-1.5128480992936773</v>
          </cell>
          <cell r="AB31">
            <v>4.076080476576621</v>
          </cell>
          <cell r="AC31">
            <v>0.27608038871962037</v>
          </cell>
          <cell r="AD31">
            <v>1.8097789856714286</v>
          </cell>
          <cell r="AE31">
            <v>2.0709684961320249</v>
          </cell>
          <cell r="AF31">
            <v>2.7085129787934363</v>
          </cell>
          <cell r="AG31">
            <v>2.7482279714642175</v>
          </cell>
          <cell r="AH31">
            <v>5.7005659736297503</v>
          </cell>
          <cell r="AI31">
            <v>-7.0035535302821472E-2</v>
          </cell>
          <cell r="AJ31">
            <v>9.2502522248091736</v>
          </cell>
          <cell r="AK31">
            <v>-0.52234458223790625</v>
          </cell>
          <cell r="AL31">
            <v>0.81538233782356428</v>
          </cell>
          <cell r="AM31">
            <v>1.6928300429186862</v>
          </cell>
          <cell r="AN31">
            <v>3.9065802771542195</v>
          </cell>
          <cell r="AO31">
            <v>2.851138725232147</v>
          </cell>
          <cell r="AP31">
            <v>9.9945131586175222</v>
          </cell>
          <cell r="AQ31">
            <v>-0.2075219872194225</v>
          </cell>
          <cell r="AR31">
            <v>2.6457459099645178</v>
          </cell>
        </row>
        <row r="32">
          <cell r="A32">
            <v>2020</v>
          </cell>
          <cell r="X32">
            <v>5.8412456427479498</v>
          </cell>
          <cell r="Y32">
            <v>3.2514206596884492</v>
          </cell>
          <cell r="Z32">
            <v>1.8502877641182636</v>
          </cell>
          <cell r="AA32">
            <v>3.6000398861974361</v>
          </cell>
          <cell r="AB32">
            <v>-0.85786509833822322</v>
          </cell>
          <cell r="AC32">
            <v>2.2267406500702975</v>
          </cell>
          <cell r="AD32">
            <v>2.205012190905677</v>
          </cell>
          <cell r="AE32">
            <v>2.201279406029613</v>
          </cell>
          <cell r="AF32">
            <v>1.6648900841845062</v>
          </cell>
          <cell r="AG32">
            <v>1.6581864169908442</v>
          </cell>
          <cell r="AH32">
            <v>0.42493015019850588</v>
          </cell>
          <cell r="AI32">
            <v>0.72524758595162098</v>
          </cell>
          <cell r="AJ32">
            <v>1.4410301710578324</v>
          </cell>
          <cell r="AK32">
            <v>22.286529073343942</v>
          </cell>
          <cell r="AL32">
            <v>0.7178631358024461</v>
          </cell>
          <cell r="AM32">
            <v>4.4104233478809505</v>
          </cell>
          <cell r="AN32">
            <v>1.7673156524827647</v>
          </cell>
          <cell r="AO32">
            <v>1.9910484780170492</v>
          </cell>
          <cell r="AP32">
            <v>1.392209767273215</v>
          </cell>
          <cell r="AQ32">
            <v>-3.0799084845324245</v>
          </cell>
          <cell r="AR32">
            <v>1.7115090127223738</v>
          </cell>
        </row>
        <row r="33">
          <cell r="A33">
            <v>2021</v>
          </cell>
          <cell r="X33">
            <v>-7.5362025876704024</v>
          </cell>
          <cell r="Y33">
            <v>-7.5953360972407609</v>
          </cell>
          <cell r="Z33">
            <v>-0.79378174102301102</v>
          </cell>
          <cell r="AA33">
            <v>-3.2649449656966993</v>
          </cell>
          <cell r="AB33">
            <v>-2.3451037385671611</v>
          </cell>
          <cell r="AC33">
            <v>1.5301860448149682</v>
          </cell>
          <cell r="AD33">
            <v>-2.5414572301375244</v>
          </cell>
          <cell r="AE33">
            <v>-3.1720116165425054</v>
          </cell>
          <cell r="AF33">
            <v>-4.6236932476757744</v>
          </cell>
          <cell r="AG33">
            <v>-4.7224108878082802</v>
          </cell>
          <cell r="AH33">
            <v>-6.926432360564533</v>
          </cell>
          <cell r="AI33">
            <v>-2.9253440854683106</v>
          </cell>
          <cell r="AJ33">
            <v>-20.501821318148203</v>
          </cell>
          <cell r="AK33">
            <v>-16.327892342666445</v>
          </cell>
          <cell r="AL33">
            <v>-4.6722651501682577</v>
          </cell>
          <cell r="AM33">
            <v>0.67417667132714598</v>
          </cell>
          <cell r="AN33">
            <v>-3.4093033825297994</v>
          </cell>
          <cell r="AO33">
            <v>-11.299238297464356</v>
          </cell>
          <cell r="AP33">
            <v>-9.339050127837794</v>
          </cell>
          <cell r="AQ33">
            <v>2.7175099199531019</v>
          </cell>
          <cell r="AR33">
            <v>-4.4971167578731155</v>
          </cell>
        </row>
        <row r="34">
          <cell r="A34">
            <v>2022</v>
          </cell>
          <cell r="X34">
            <v>-8.0376076242345107</v>
          </cell>
          <cell r="Y34">
            <v>0.22384033260635761</v>
          </cell>
          <cell r="Z34">
            <v>-0.80724194561582863</v>
          </cell>
          <cell r="AA34">
            <v>-7.265943820682736</v>
          </cell>
          <cell r="AB34">
            <v>0.7213933329147153</v>
          </cell>
          <cell r="AC34">
            <v>-0.28580645019896167</v>
          </cell>
          <cell r="AD34">
            <v>-2.5061041450618404</v>
          </cell>
          <cell r="AE34">
            <v>-2.8350379683059543</v>
          </cell>
          <cell r="AF34">
            <v>-0.89060430307714</v>
          </cell>
          <cell r="AG34">
            <v>-0.90012663023868811</v>
          </cell>
          <cell r="AH34">
            <v>-2.3102106004836145</v>
          </cell>
          <cell r="AI34">
            <v>-8.8159916895023116E-2</v>
          </cell>
          <cell r="AJ34">
            <v>-3.0270495684839176</v>
          </cell>
          <cell r="AK34">
            <v>-10.277383370032055</v>
          </cell>
          <cell r="AL34">
            <v>1.646141231442158</v>
          </cell>
          <cell r="AM34">
            <v>2.4345688706060713</v>
          </cell>
          <cell r="AN34">
            <v>-1.2629152493168192</v>
          </cell>
          <cell r="AO34">
            <v>1.7153284775776996</v>
          </cell>
          <cell r="AP34">
            <v>-15.781839915161612</v>
          </cell>
          <cell r="AQ34">
            <v>0.97188083625590593</v>
          </cell>
          <cell r="AR34">
            <v>-1.0762296559566238</v>
          </cell>
        </row>
        <row r="35">
          <cell r="A35">
            <v>2023</v>
          </cell>
          <cell r="X35">
            <v>11.384870716726738</v>
          </cell>
          <cell r="Y35">
            <v>1.5825872004003259</v>
          </cell>
          <cell r="Z35">
            <v>2.7943449942341658E-2</v>
          </cell>
          <cell r="AA35">
            <v>8.8720627096020337</v>
          </cell>
          <cell r="AB35">
            <v>-0.29564881315546643</v>
          </cell>
          <cell r="AC35">
            <v>-3.8318245217794669</v>
          </cell>
          <cell r="AD35">
            <v>2.4315617694744276</v>
          </cell>
          <cell r="AE35">
            <v>3.4342364866178059</v>
          </cell>
          <cell r="AF35">
            <v>-0.86342865923595014</v>
          </cell>
          <cell r="AG35">
            <v>-0.81455939848494552</v>
          </cell>
          <cell r="AH35">
            <v>-0.32494740191908988</v>
          </cell>
          <cell r="AI35">
            <v>-3.9381800912768341</v>
          </cell>
          <cell r="AJ35">
            <v>0.46998990100537696</v>
          </cell>
          <cell r="AK35">
            <v>8.0675016411642986</v>
          </cell>
          <cell r="AL35">
            <v>-1.1194331694349557</v>
          </cell>
          <cell r="AM35">
            <v>-4.387273503489169</v>
          </cell>
          <cell r="AN35">
            <v>1.5136628223524156</v>
          </cell>
          <cell r="AO35">
            <v>4.1918515801354204</v>
          </cell>
          <cell r="AP35">
            <v>13.677399340062209</v>
          </cell>
          <cell r="AQ35">
            <v>-1.8948965935793325</v>
          </cell>
          <cell r="AR35">
            <v>-0.47113576789030276</v>
          </cell>
        </row>
        <row r="36">
          <cell r="A36">
            <v>2024</v>
          </cell>
          <cell r="B36">
            <v>67.041847391504518</v>
          </cell>
          <cell r="C36">
            <v>60.460914410156384</v>
          </cell>
          <cell r="D36">
            <v>71.077132087534466</v>
          </cell>
          <cell r="E36">
            <v>65.079019073569484</v>
          </cell>
          <cell r="F36">
            <v>68.216147218381025</v>
          </cell>
          <cell r="G36">
            <v>66.54404463568018</v>
          </cell>
          <cell r="H36">
            <v>67.647022599913782</v>
          </cell>
          <cell r="I36">
            <v>67.841330774152269</v>
          </cell>
          <cell r="J36">
            <v>68.198486312097302</v>
          </cell>
          <cell r="K36">
            <v>68.22734007239174</v>
          </cell>
          <cell r="L36">
            <v>63.584473002623035</v>
          </cell>
          <cell r="M36">
            <v>67.622327660431964</v>
          </cell>
          <cell r="N36">
            <v>62.627823200532326</v>
          </cell>
          <cell r="O36">
            <v>59.369457076937437</v>
          </cell>
          <cell r="P36">
            <v>69.498091494331447</v>
          </cell>
          <cell r="Q36">
            <v>65.677150040320669</v>
          </cell>
          <cell r="R36">
            <v>76.421702612679411</v>
          </cell>
          <cell r="S36">
            <v>71.447281577427603</v>
          </cell>
          <cell r="T36">
            <v>75.834812066462334</v>
          </cell>
          <cell r="U36">
            <v>67.568104991051896</v>
          </cell>
          <cell r="V36">
            <v>68.187371523872315</v>
          </cell>
          <cell r="X36">
            <v>3.447628237623519</v>
          </cell>
          <cell r="Y36">
            <v>-10.857270274699999</v>
          </cell>
          <cell r="Z36">
            <v>0.92658350881629303</v>
          </cell>
          <cell r="AA36">
            <v>3.9623615345081475</v>
          </cell>
          <cell r="AB36">
            <v>2.2764998169862594</v>
          </cell>
          <cell r="AC36">
            <v>-0.32299165199360402</v>
          </cell>
          <cell r="AD36">
            <v>0.87523191638842945</v>
          </cell>
          <cell r="AE36">
            <v>1.0770577396347818</v>
          </cell>
          <cell r="AF36">
            <v>4.2028964470973449</v>
          </cell>
          <cell r="AG36">
            <v>4.28152714539371</v>
          </cell>
          <cell r="AH36">
            <v>2.4850367938728795</v>
          </cell>
          <cell r="AI36">
            <v>7.348278177715045</v>
          </cell>
          <cell r="AJ36">
            <v>4.9611019230160451</v>
          </cell>
          <cell r="AK36">
            <v>-0.62807964104484881</v>
          </cell>
          <cell r="AL36">
            <v>5.4807216095828437</v>
          </cell>
          <cell r="AM36">
            <v>-2.7870809669863661E-2</v>
          </cell>
          <cell r="AN36">
            <v>4.8849174341245742</v>
          </cell>
          <cell r="AO36">
            <v>8.1751752917743374</v>
          </cell>
          <cell r="AP36">
            <v>7.7850597323179613</v>
          </cell>
          <cell r="AQ36">
            <v>-0.93675879378939442</v>
          </cell>
          <cell r="AR36">
            <v>3.9069849109028212</v>
          </cell>
        </row>
        <row r="67">
          <cell r="A67">
            <v>2019</v>
          </cell>
          <cell r="B67">
            <v>94.073085148846602</v>
          </cell>
          <cell r="C67">
            <v>101.60419302942249</v>
          </cell>
          <cell r="D67">
            <v>102.21742794791781</v>
          </cell>
          <cell r="E67">
            <v>90.026099648426978</v>
          </cell>
          <cell r="F67">
            <v>99.822005244997882</v>
          </cell>
          <cell r="G67">
            <v>97.604362975910533</v>
          </cell>
          <cell r="H67">
            <v>98.098846037777264</v>
          </cell>
          <cell r="I67">
            <v>98.200480420561064</v>
          </cell>
          <cell r="J67">
            <v>99.962661546295635</v>
          </cell>
          <cell r="K67">
            <v>100</v>
          </cell>
          <cell r="L67">
            <v>99.195085028620539</v>
          </cell>
          <cell r="M67">
            <v>97.675613465726883</v>
          </cell>
          <cell r="N67">
            <v>110.50558379886995</v>
          </cell>
          <cell r="O67">
            <v>87.628648060786006</v>
          </cell>
          <cell r="P67">
            <v>99.351688366544309</v>
          </cell>
          <cell r="Q67">
            <v>92.856915472093078</v>
          </cell>
          <cell r="R67">
            <v>107.61141406443625</v>
          </cell>
          <cell r="S67">
            <v>100.24243788241058</v>
          </cell>
          <cell r="T67">
            <v>116.33446637729297</v>
          </cell>
          <cell r="U67">
            <v>100.64262302564082</v>
          </cell>
          <cell r="V67">
            <v>99.844926798278749</v>
          </cell>
        </row>
        <row r="68">
          <cell r="A68">
            <v>2020</v>
          </cell>
          <cell r="B68">
            <v>97.944030525672105</v>
          </cell>
          <cell r="C68">
            <v>103.19658106271004</v>
          </cell>
          <cell r="D68">
            <v>102.41058608206106</v>
          </cell>
          <cell r="E68">
            <v>91.745759422843491</v>
          </cell>
          <cell r="F68">
            <v>97.351399419613145</v>
          </cell>
          <cell r="G68">
            <v>98.150244972165595</v>
          </cell>
          <cell r="H68">
            <v>98.626525896089106</v>
          </cell>
          <cell r="I68">
            <v>98.725101155165575</v>
          </cell>
          <cell r="J68">
            <v>99.969253405135703</v>
          </cell>
          <cell r="K68">
            <v>100</v>
          </cell>
          <cell r="L68">
            <v>97.991709633502339</v>
          </cell>
          <cell r="M68">
            <v>96.779223554992427</v>
          </cell>
          <cell r="N68">
            <v>110.26952826238843</v>
          </cell>
          <cell r="O68">
            <v>105.41013563618056</v>
          </cell>
          <cell r="P68">
            <v>98.432699853280582</v>
          </cell>
          <cell r="Q68">
            <v>95.370871711707053</v>
          </cell>
          <cell r="R68">
            <v>107.72693404134084</v>
          </cell>
          <cell r="S68">
            <v>100.57066432094808</v>
          </cell>
          <cell r="T68">
            <v>116.0300909727702</v>
          </cell>
          <cell r="U68">
            <v>95.951861604049896</v>
          </cell>
          <cell r="V68">
            <v>99.897298288024487</v>
          </cell>
        </row>
        <row r="69">
          <cell r="A69">
            <v>2021</v>
          </cell>
          <cell r="B69">
            <v>95.051491968471012</v>
          </cell>
          <cell r="C69">
            <v>100.08487282129772</v>
          </cell>
          <cell r="D69">
            <v>106.63333371002201</v>
          </cell>
          <cell r="E69">
            <v>93.149198774143485</v>
          </cell>
          <cell r="F69">
            <v>99.780450993917299</v>
          </cell>
          <cell r="G69">
            <v>104.59136010078774</v>
          </cell>
          <cell r="H69">
            <v>100.88413846165425</v>
          </cell>
          <cell r="I69">
            <v>100.33159987446432</v>
          </cell>
          <cell r="J69">
            <v>100.07283210474304</v>
          </cell>
          <cell r="K69">
            <v>100</v>
          </cell>
          <cell r="L69">
            <v>95.724903407643495</v>
          </cell>
          <cell r="M69">
            <v>98.604613254999649</v>
          </cell>
          <cell r="N69">
            <v>92.007225861313643</v>
          </cell>
          <cell r="O69">
            <v>92.570438644695287</v>
          </cell>
          <cell r="P69">
            <v>98.484506163537134</v>
          </cell>
          <cell r="Q69">
            <v>100.77274286083167</v>
          </cell>
          <cell r="R69">
            <v>109.21161734334754</v>
          </cell>
          <cell r="S69">
            <v>93.628466183099789</v>
          </cell>
          <cell r="T69">
            <v>110.40789717042365</v>
          </cell>
          <cell r="U69">
            <v>103.44443418426923</v>
          </cell>
          <cell r="V69">
            <v>100.13351621828899</v>
          </cell>
        </row>
        <row r="70">
          <cell r="A70">
            <v>2022</v>
          </cell>
          <cell r="B70">
            <v>88.205587989920417</v>
          </cell>
          <cell r="C70">
            <v>101.22001141135379</v>
          </cell>
          <cell r="D70">
            <v>106.73327938336293</v>
          </cell>
          <cell r="E70">
            <v>87.165631382285767</v>
          </cell>
          <cell r="F70">
            <v>101.41310689666901</v>
          </cell>
          <cell r="G70">
            <v>105.23972201067613</v>
          </cell>
          <cell r="H70">
            <v>99.249245777511234</v>
          </cell>
          <cell r="I70">
            <v>98.372639246541212</v>
          </cell>
          <cell r="J70">
            <v>100.08244792174543</v>
          </cell>
          <cell r="K70">
            <v>100</v>
          </cell>
          <cell r="L70">
            <v>94.36284160818262</v>
          </cell>
          <cell r="M70">
            <v>99.412522095069022</v>
          </cell>
          <cell r="N70">
            <v>90.032528290928553</v>
          </cell>
          <cell r="O70">
            <v>83.811025134168332</v>
          </cell>
          <cell r="P70">
            <v>101.01496280682727</v>
          </cell>
          <cell r="Q70">
            <v>104.16373016282292</v>
          </cell>
          <cell r="R70">
            <v>108.81181126392451</v>
          </cell>
          <cell r="S70">
            <v>96.09951929133031</v>
          </cell>
          <cell r="T70">
            <v>93.828071039355663</v>
          </cell>
          <cell r="U70">
            <v>105.39851088059069</v>
          </cell>
          <cell r="V70">
            <v>99.955576382624201</v>
          </cell>
        </row>
        <row r="71">
          <cell r="A71">
            <v>2023</v>
          </cell>
          <cell r="B71">
            <v>99.05453819801933</v>
          </cell>
          <cell r="C71">
            <v>103.66633019183567</v>
          </cell>
          <cell r="D71">
            <v>107.63989522694972</v>
          </cell>
          <cell r="E71">
            <v>95.678378080717152</v>
          </cell>
          <cell r="F71">
            <v>101.94367201127343</v>
          </cell>
          <cell r="G71">
            <v>102.03828295992122</v>
          </cell>
          <cell r="H71">
            <v>102.49745514844849</v>
          </cell>
          <cell r="I71">
            <v>102.58661724878255</v>
          </cell>
          <cell r="J71">
            <v>100.03313670011427</v>
          </cell>
          <cell r="K71">
            <v>100</v>
          </cell>
          <cell r="L71">
            <v>94.828647668035984</v>
          </cell>
          <cell r="M71">
            <v>96.281749985215185</v>
          </cell>
          <cell r="N71">
            <v>91.198538346901302</v>
          </cell>
          <cell r="O71">
            <v>91.31630651944748</v>
          </cell>
          <cell r="P71">
            <v>100.70446549546257</v>
          </cell>
          <cell r="Q71">
            <v>100.4116953306372</v>
          </cell>
          <cell r="R71">
            <v>111.36599739585928</v>
          </cell>
          <cell r="S71">
            <v>100.95016758711364</v>
          </cell>
          <cell r="T71">
            <v>107.53726591486893</v>
          </cell>
          <cell r="U71">
            <v>104.25050033669115</v>
          </cell>
          <cell r="V71">
            <v>100.30166656210338</v>
          </cell>
        </row>
        <row r="72">
          <cell r="A72">
            <v>2024</v>
          </cell>
          <cell r="B72">
            <v>98.262437492610189</v>
          </cell>
          <cell r="C72">
            <v>88.616842377271496</v>
          </cell>
          <cell r="D72">
            <v>104.17690622574321</v>
          </cell>
          <cell r="E72">
            <v>95.385543397292381</v>
          </cell>
          <cell r="F72">
            <v>99.98359476714343</v>
          </cell>
          <cell r="G72">
            <v>97.532813920452526</v>
          </cell>
          <cell r="H72">
            <v>99.149435590098904</v>
          </cell>
          <cell r="I72">
            <v>99.43423076756342</v>
          </cell>
          <cell r="J72">
            <v>99.957709387081735</v>
          </cell>
          <cell r="K72">
            <v>100</v>
          </cell>
          <cell r="L72">
            <v>93.195005015815582</v>
          </cell>
          <cell r="M72">
            <v>99.113240511328982</v>
          </cell>
          <cell r="N72">
            <v>91.792854791175913</v>
          </cell>
          <cell r="O72">
            <v>87.017106359333724</v>
          </cell>
          <cell r="P72">
            <v>101.86252522902312</v>
          </cell>
          <cell r="Q72">
            <v>96.26221683365462</v>
          </cell>
          <cell r="R72">
            <v>112.01037960968894</v>
          </cell>
          <cell r="S72">
            <v>104.71942992592029</v>
          </cell>
          <cell r="T72">
            <v>111.15018112387025</v>
          </cell>
          <cell r="U72">
            <v>99.033766990417078</v>
          </cell>
          <cell r="V72">
            <v>99.941418574317836</v>
          </cell>
        </row>
        <row r="94">
          <cell r="A94">
            <v>2019</v>
          </cell>
          <cell r="B94">
            <v>55.853711317896561</v>
          </cell>
          <cell r="C94">
            <v>60.266398592611218</v>
          </cell>
          <cell r="D94">
            <v>60.536130536130543</v>
          </cell>
          <cell r="E94">
            <v>53.232987068051727</v>
          </cell>
          <cell r="F94">
            <v>59.059107358262963</v>
          </cell>
          <cell r="G94">
            <v>56.579159284909011</v>
          </cell>
          <cell r="H94">
            <v>57.919049714034308</v>
          </cell>
          <cell r="I94">
            <v>58.164673413063483</v>
          </cell>
          <cell r="J94">
            <v>57.745374725619314</v>
          </cell>
          <cell r="K94">
            <v>57.765240557906282</v>
          </cell>
          <cell r="L94">
            <v>57.226878400235258</v>
          </cell>
          <cell r="M94">
            <v>56.40184826352661</v>
          </cell>
          <cell r="N94">
            <v>63.688805737449329</v>
          </cell>
          <cell r="O94">
            <v>50.5449591280654</v>
          </cell>
          <cell r="P94">
            <v>57.478368355995059</v>
          </cell>
          <cell r="Q94">
            <v>53.540429419826395</v>
          </cell>
          <cell r="R94">
            <v>62.26719197707736</v>
          </cell>
          <cell r="S94">
            <v>58.052864882613697</v>
          </cell>
          <cell r="T94">
            <v>67.192548945067472</v>
          </cell>
          <cell r="U94">
            <v>58.389506285297863</v>
          </cell>
          <cell r="V94">
            <v>57.826797385620907</v>
          </cell>
          <cell r="X94">
            <v>2.753774256588315</v>
          </cell>
          <cell r="Y94">
            <v>-3.7010296135662344</v>
          </cell>
          <cell r="Z94">
            <v>2.7205642646224817</v>
          </cell>
          <cell r="AA94">
            <v>-1.938070353244143</v>
          </cell>
          <cell r="AB94">
            <v>3.5921874598978434</v>
          </cell>
          <cell r="AC94">
            <v>-0.17678117986703512</v>
          </cell>
          <cell r="AD94">
            <v>1.3698015778882393</v>
          </cell>
          <cell r="AE94">
            <v>1.613852767096418</v>
          </cell>
          <cell r="AF94">
            <v>2.2070563261938645</v>
          </cell>
          <cell r="AG94">
            <v>2.237224920478468</v>
          </cell>
          <cell r="AH94">
            <v>5.1880208101524374</v>
          </cell>
          <cell r="AI94">
            <v>-0.53603216306699153</v>
          </cell>
          <cell r="AJ94">
            <v>8.7104784507227748</v>
          </cell>
          <cell r="AK94">
            <v>-1.001921484579654</v>
          </cell>
          <cell r="AL94">
            <v>0.3125664302079656</v>
          </cell>
          <cell r="AM94">
            <v>1.2106118750451174</v>
          </cell>
          <cell r="AN94">
            <v>3.4243765505075601</v>
          </cell>
          <cell r="AO94">
            <v>2.3421805461051122</v>
          </cell>
          <cell r="AP94">
            <v>9.5032816718864126</v>
          </cell>
          <cell r="AQ94">
            <v>-0.68729373404772787</v>
          </cell>
          <cell r="AR94">
            <v>2.1859272578512048</v>
          </cell>
        </row>
        <row r="95">
          <cell r="A95">
            <v>2020</v>
          </cell>
          <cell r="X95">
            <v>5.0787787059415734</v>
          </cell>
          <cell r="Y95">
            <v>2.0332788912800197</v>
          </cell>
          <cell r="Z95">
            <v>1.0147522420871127</v>
          </cell>
          <cell r="AA95">
            <v>2.9562298588513585</v>
          </cell>
          <cell r="AB95">
            <v>-1.8138054010612166</v>
          </cell>
          <cell r="AC95">
            <v>1.9004220479368286</v>
          </cell>
          <cell r="AD95">
            <v>1.4332643898117681</v>
          </cell>
          <cell r="AE95">
            <v>1.3460640422314327</v>
          </cell>
          <cell r="AF95">
            <v>1.2868991330761332</v>
          </cell>
          <cell r="AG95">
            <v>1.2653448938481944</v>
          </cell>
          <cell r="AH95">
            <v>-7.515978646063104E-2</v>
          </cell>
          <cell r="AI95">
            <v>0.32882798112727585</v>
          </cell>
          <cell r="AJ95">
            <v>0.94612636528520966</v>
          </cell>
          <cell r="AK95">
            <v>21.301916866344001</v>
          </cell>
          <cell r="AL95">
            <v>0.49261019127912675</v>
          </cell>
          <cell r="AM95">
            <v>3.9061992513830432</v>
          </cell>
          <cell r="AN95">
            <v>1.3909691023326758</v>
          </cell>
          <cell r="AO95">
            <v>1.7302360387286768</v>
          </cell>
          <cell r="AP95">
            <v>0.92247187932944996</v>
          </cell>
          <cell r="AQ95">
            <v>-3.278103229934743</v>
          </cell>
          <cell r="AR95">
            <v>1.2398047475179652</v>
          </cell>
        </row>
        <row r="96">
          <cell r="A96">
            <v>2021</v>
          </cell>
          <cell r="X96">
            <v>-7.2337459530278494</v>
          </cell>
          <cell r="Y96">
            <v>-7.184239566613158</v>
          </cell>
          <cell r="Z96">
            <v>-0.4433398626908911</v>
          </cell>
          <cell r="AA96">
            <v>-3.0318285664155979</v>
          </cell>
          <cell r="AB96">
            <v>-1.893867005460919</v>
          </cell>
          <cell r="AC96">
            <v>2.0411806596124507</v>
          </cell>
          <cell r="AD96">
            <v>-2.1813323157408746</v>
          </cell>
          <cell r="AE96">
            <v>-2.8160315084532641</v>
          </cell>
          <cell r="AF96">
            <v>-4.173083422008844</v>
          </cell>
          <cell r="AG96">
            <v>-4.2662185980876615</v>
          </cell>
          <cell r="AH96">
            <v>-6.3163992597443155</v>
          </cell>
          <cell r="AI96">
            <v>-2.451430329323216</v>
          </cell>
          <cell r="AJ96">
            <v>-20.201128647716288</v>
          </cell>
          <cell r="AK96">
            <v>-16.115647173404312</v>
          </cell>
          <cell r="AL96">
            <v>-4.3571528788001785</v>
          </cell>
          <cell r="AM96">
            <v>1.0088442951746117</v>
          </cell>
          <cell r="AN96">
            <v>-2.9762638205156975</v>
          </cell>
          <cell r="AO96">
            <v>-10.966277296539261</v>
          </cell>
          <cell r="AP96">
            <v>-8.9664213367527026</v>
          </cell>
          <cell r="AQ96">
            <v>2.9806530583226305</v>
          </cell>
          <cell r="AR96">
            <v>-4.040622224387576</v>
          </cell>
        </row>
        <row r="97">
          <cell r="A97">
            <v>2022</v>
          </cell>
          <cell r="X97">
            <v>-8.1328749600255748</v>
          </cell>
          <cell r="Y97">
            <v>0.68951783854909365</v>
          </cell>
          <cell r="Z97">
            <v>-0.87795085508093962</v>
          </cell>
          <cell r="AA97">
            <v>-7.3391084159591173</v>
          </cell>
          <cell r="AB97">
            <v>0.76191553340369467</v>
          </cell>
          <cell r="AC97">
            <v>-0.67424041521520905</v>
          </cell>
          <cell r="AD97">
            <v>-2.5459789052243167</v>
          </cell>
          <cell r="AE97">
            <v>-2.8456255760921749</v>
          </cell>
          <cell r="AF97">
            <v>-1.367375791138798</v>
          </cell>
          <cell r="AG97">
            <v>-1.3730891099481966</v>
          </cell>
          <cell r="AH97">
            <v>-2.8049785931895599</v>
          </cell>
          <cell r="AI97">
            <v>-0.53240875475179905</v>
          </cell>
          <cell r="AJ97">
            <v>-3.2715258484180936</v>
          </cell>
          <cell r="AK97">
            <v>-10.056694485054848</v>
          </cell>
          <cell r="AL97">
            <v>1.0746261132885024</v>
          </cell>
          <cell r="AM97">
            <v>2.1227894666916427</v>
          </cell>
          <cell r="AN97">
            <v>-1.8041813786215926</v>
          </cell>
          <cell r="AO97">
            <v>1.1307824073571311</v>
          </cell>
          <cell r="AP97">
            <v>-16.127685774509672</v>
          </cell>
          <cell r="AQ97">
            <v>0.56331945611174206</v>
          </cell>
          <cell r="AR97">
            <v>-1.504261310645532</v>
          </cell>
        </row>
        <row r="98">
          <cell r="A98">
            <v>2023</v>
          </cell>
          <cell r="X98">
            <v>11.750382487943838</v>
          </cell>
          <cell r="Y98">
            <v>1.9789161623174039</v>
          </cell>
          <cell r="Z98">
            <v>0.5095229012833471</v>
          </cell>
          <cell r="AA98">
            <v>9.2731439928195982</v>
          </cell>
          <cell r="AB98">
            <v>7.1637688078254769E-2</v>
          </cell>
          <cell r="AC98">
            <v>-3.0689835275210982</v>
          </cell>
          <cell r="AD98">
            <v>2.8939409207276725</v>
          </cell>
          <cell r="AE98">
            <v>3.8438113381261871</v>
          </cell>
          <cell r="AF98">
            <v>-0.13951628082065781</v>
          </cell>
          <cell r="AG98">
            <v>-9.4115091594233036E-2</v>
          </cell>
          <cell r="AH98">
            <v>0.39492484464641109</v>
          </cell>
          <cell r="AI98">
            <v>-3.2245243092927041</v>
          </cell>
          <cell r="AJ98">
            <v>1.2072054019049574</v>
          </cell>
          <cell r="AK98">
            <v>8.7940421663690955</v>
          </cell>
          <cell r="AL98">
            <v>-0.3449671112654471</v>
          </cell>
          <cell r="AM98">
            <v>-3.6448709241041115</v>
          </cell>
          <cell r="AN98">
            <v>2.2678681810345296</v>
          </cell>
          <cell r="AO98">
            <v>4.9157417671077326</v>
          </cell>
          <cell r="AP98">
            <v>14.561742918682356</v>
          </cell>
          <cell r="AQ98">
            <v>-1.2002967061351342</v>
          </cell>
          <cell r="AR98">
            <v>0.22345534273360101</v>
          </cell>
        </row>
        <row r="99">
          <cell r="A99">
            <v>2024</v>
          </cell>
          <cell r="B99">
            <v>57.754104086622426</v>
          </cell>
          <cell r="C99">
            <v>52.239565659993218</v>
          </cell>
          <cell r="D99">
            <v>61.147944686493659</v>
          </cell>
          <cell r="E99">
            <v>55.94866458550122</v>
          </cell>
          <cell r="F99">
            <v>58.668154761904766</v>
          </cell>
          <cell r="G99">
            <v>56.359737300629945</v>
          </cell>
          <cell r="H99">
            <v>58.092738407699038</v>
          </cell>
          <cell r="I99">
            <v>58.381818181818176</v>
          </cell>
          <cell r="J99">
            <v>57.545324116342769</v>
          </cell>
          <cell r="K99">
            <v>57.554425759353414</v>
          </cell>
          <cell r="L99">
            <v>53.570611123826971</v>
          </cell>
          <cell r="M99">
            <v>57.066100212420345</v>
          </cell>
          <cell r="N99">
            <v>52.703296703296708</v>
          </cell>
          <cell r="O99">
            <v>50.028371477208246</v>
          </cell>
          <cell r="P99">
            <v>58.694489031567684</v>
          </cell>
          <cell r="Q99">
            <v>55.318302387267906</v>
          </cell>
          <cell r="R99">
            <v>64.525183221581173</v>
          </cell>
          <cell r="S99">
            <v>60.404869762174407</v>
          </cell>
          <cell r="T99">
            <v>63.918939509370723</v>
          </cell>
          <cell r="U99">
            <v>57.27391874180865</v>
          </cell>
          <cell r="V99">
            <v>57.639264467279617</v>
          </cell>
          <cell r="X99">
            <v>3.3276697101160693</v>
          </cell>
          <cell r="Y99">
            <v>-10.861341406225762</v>
          </cell>
          <cell r="Z99">
            <v>0.81719307902083926</v>
          </cell>
          <cell r="AA99">
            <v>3.972177202425911</v>
          </cell>
          <cell r="AB99">
            <v>2.2731287413265022</v>
          </cell>
          <cell r="AC99">
            <v>-0.49695975225711209</v>
          </cell>
          <cell r="AD99">
            <v>0.81118289141537048</v>
          </cell>
          <cell r="AE99">
            <v>1.0121992624246161</v>
          </cell>
          <cell r="AF99">
            <v>4.2408138527545702</v>
          </cell>
          <cell r="AG99">
            <v>4.3036671025304969</v>
          </cell>
          <cell r="AH99">
            <v>2.4787285024666659</v>
          </cell>
          <cell r="AI99">
            <v>7.3967893838005665</v>
          </cell>
          <cell r="AJ99">
            <v>4.9355153240045553</v>
          </cell>
          <cell r="AK99">
            <v>-0.59323588748208067</v>
          </cell>
          <cell r="AL99">
            <v>5.4787299897280093</v>
          </cell>
          <cell r="AM99">
            <v>4.3442188549164484E-2</v>
          </cell>
          <cell r="AN99">
            <v>4.8963795207545644</v>
          </cell>
          <cell r="AO99">
            <v>8.2728797623881007</v>
          </cell>
          <cell r="AP99">
            <v>7.7607762241314049</v>
          </cell>
          <cell r="AQ99">
            <v>-0.88339705418383119</v>
          </cell>
          <cell r="AR99">
            <v>3.9354628322438003</v>
          </cell>
        </row>
        <row r="121">
          <cell r="A121">
            <v>2019</v>
          </cell>
          <cell r="B121">
            <v>96.690865957541504</v>
          </cell>
          <cell r="C121">
            <v>104.32986690706787</v>
          </cell>
          <cell r="D121">
            <v>104.79681197803825</v>
          </cell>
          <cell r="E121">
            <v>92.154012610211083</v>
          </cell>
          <cell r="F121">
            <v>102.23987087712317</v>
          </cell>
          <cell r="G121">
            <v>97.946721485893761</v>
          </cell>
          <cell r="H121">
            <v>100.26626593197312</v>
          </cell>
          <cell r="I121">
            <v>100.69147613910962</v>
          </cell>
          <cell r="J121">
            <v>99.965609366298651</v>
          </cell>
          <cell r="K121">
            <v>100</v>
          </cell>
          <cell r="L121">
            <v>99.068017111204881</v>
          </cell>
          <cell r="M121">
            <v>97.639770420391571</v>
          </cell>
          <cell r="N121">
            <v>110.25454948742923</v>
          </cell>
          <cell r="O121">
            <v>87.500646824792554</v>
          </cell>
          <cell r="P121">
            <v>99.503382658601325</v>
          </cell>
          <cell r="Q121">
            <v>92.686239861072224</v>
          </cell>
          <cell r="R121">
            <v>107.79353011549937</v>
          </cell>
          <cell r="S121">
            <v>100.49791937492078</v>
          </cell>
          <cell r="T121">
            <v>116.32003657582082</v>
          </cell>
          <cell r="U121">
            <v>101.08069441304548</v>
          </cell>
          <cell r="V121">
            <v>100.10656378666496</v>
          </cell>
        </row>
        <row r="122">
          <cell r="A122">
            <v>2020</v>
          </cell>
          <cell r="B122">
            <v>100.33203478928343</v>
          </cell>
          <cell r="C122">
            <v>105.121040351739</v>
          </cell>
          <cell r="D122">
            <v>104.53748030798656</v>
          </cell>
          <cell r="E122">
            <v>93.692760486403657</v>
          </cell>
          <cell r="F122">
            <v>99.131088411682526</v>
          </cell>
          <cell r="G122">
            <v>98.560986170409265</v>
          </cell>
          <cell r="H122">
            <v>100.43252874236592</v>
          </cell>
          <cell r="I122">
            <v>100.77173785363713</v>
          </cell>
          <cell r="J122">
            <v>99.986886957967442</v>
          </cell>
          <cell r="K122">
            <v>100</v>
          </cell>
          <cell r="L122">
            <v>97.756599658909678</v>
          </cell>
          <cell r="M122">
            <v>96.73678335755443</v>
          </cell>
          <cell r="N122">
            <v>109.90699430859048</v>
          </cell>
          <cell r="O122">
            <v>104.81370697960371</v>
          </cell>
          <cell r="P122">
            <v>98.744093121949774</v>
          </cell>
          <cell r="Q122">
            <v>95.103363514551248</v>
          </cell>
          <cell r="R122">
            <v>107.92725283095253</v>
          </cell>
          <cell r="S122">
            <v>100.95928740606006</v>
          </cell>
          <cell r="T122">
            <v>115.92619007649286</v>
          </cell>
          <cell r="U122">
            <v>96.545530958429865</v>
          </cell>
          <cell r="V122">
            <v>100.08131589667445</v>
          </cell>
        </row>
        <row r="123">
          <cell r="A123">
            <v>2021</v>
          </cell>
          <cell r="B123">
            <v>97.221972139986889</v>
          </cell>
          <cell r="C123">
            <v>101.91689030681597</v>
          </cell>
          <cell r="D123">
            <v>108.71191178524748</v>
          </cell>
          <cell r="E123">
            <v>94.900833623081681</v>
          </cell>
          <cell r="F123">
            <v>101.58762770249947</v>
          </cell>
          <cell r="G123">
            <v>105.05465519617925</v>
          </cell>
          <cell r="H123">
            <v>102.61974414752464</v>
          </cell>
          <cell r="I123">
            <v>102.29824052693954</v>
          </cell>
          <cell r="J123">
            <v>100.08415979296919</v>
          </cell>
          <cell r="K123">
            <v>100</v>
          </cell>
          <cell r="L123">
            <v>95.663099462478456</v>
          </cell>
          <cell r="M123">
            <v>98.570585146478564</v>
          </cell>
          <cell r="N123">
            <v>91.612949693557127</v>
          </cell>
          <cell r="O123">
            <v>91.840412533468182</v>
          </cell>
          <cell r="P123">
            <v>98.65029944795964</v>
          </cell>
          <cell r="Q123">
            <v>100.34368951602706</v>
          </cell>
          <cell r="R123">
            <v>109.38150725797679</v>
          </cell>
          <cell r="S123">
            <v>93.893514573640275</v>
          </cell>
          <cell r="T123">
            <v>110.23460881749068</v>
          </cell>
          <cell r="U123">
            <v>103.85385056735059</v>
          </cell>
          <cell r="V123">
            <v>100.3171572225972</v>
          </cell>
        </row>
        <row r="124">
          <cell r="A124">
            <v>2022</v>
          </cell>
          <cell r="B124">
            <v>90.558479329985573</v>
          </cell>
          <cell r="C124">
            <v>104.04830134077221</v>
          </cell>
          <cell r="D124">
            <v>109.25767993106965</v>
          </cell>
          <cell r="E124">
            <v>89.160207657588288</v>
          </cell>
          <cell r="F124">
            <v>103.78672382033012</v>
          </cell>
          <cell r="G124">
            <v>105.79904947961492</v>
          </cell>
          <cell r="H124">
            <v>101.39937082731943</v>
          </cell>
          <cell r="I124">
            <v>100.77088974368105</v>
          </cell>
          <cell r="J124">
            <v>100.08995752816649</v>
          </cell>
          <cell r="K124">
            <v>100</v>
          </cell>
          <cell r="L124">
            <v>94.274239314488057</v>
          </cell>
          <cell r="M124">
            <v>99.410785389850659</v>
          </cell>
          <cell r="N124">
            <v>89.849522370848732</v>
          </cell>
          <cell r="O124">
            <v>83.754324337755676</v>
          </cell>
          <cell r="P124">
            <v>101.0985951266595</v>
          </cell>
          <cell r="Q124">
            <v>103.90042014171942</v>
          </cell>
          <cell r="R124">
            <v>108.90340729834892</v>
          </cell>
          <cell r="S124">
            <v>96.277217912607412</v>
          </cell>
          <cell r="T124">
            <v>93.74349927244009</v>
          </cell>
          <cell r="U124">
            <v>105.89288316040337</v>
          </cell>
          <cell r="V124">
            <v>100.18373702154013</v>
          </cell>
        </row>
        <row r="125">
          <cell r="A125">
            <v>2023</v>
          </cell>
          <cell r="B125">
            <v>101.29478070216247</v>
          </cell>
          <cell r="C125">
            <v>106.20728707813481</v>
          </cell>
          <cell r="D125">
            <v>109.91782209066834</v>
          </cell>
          <cell r="E125">
            <v>97.519943081727433</v>
          </cell>
          <cell r="F125">
            <v>103.95891525812272</v>
          </cell>
          <cell r="G125">
            <v>102.64870199871802</v>
          </cell>
          <cell r="H125">
            <v>104.43209507498523</v>
          </cell>
          <cell r="I125">
            <v>104.74291151629134</v>
          </cell>
          <cell r="J125">
            <v>100.0444726890545</v>
          </cell>
          <cell r="K125">
            <v>100</v>
          </cell>
          <cell r="L125">
            <v>94.735712310055433</v>
          </cell>
          <cell r="M125">
            <v>96.295889413419047</v>
          </cell>
          <cell r="N125">
            <v>91.01985407752943</v>
          </cell>
          <cell r="O125">
            <v>91.20555312603905</v>
          </cell>
          <cell r="P125">
            <v>100.84474835079943</v>
          </cell>
          <cell r="Q125">
            <v>100.20769450141636</v>
          </cell>
          <cell r="R125">
            <v>111.47811074656727</v>
          </cell>
          <cell r="S125">
            <v>101.10511249497789</v>
          </cell>
          <cell r="T125">
            <v>107.49535599222131</v>
          </cell>
          <cell r="U125">
            <v>104.72041208354783</v>
          </cell>
          <cell r="V125">
            <v>100.50219066326187</v>
          </cell>
        </row>
        <row r="126">
          <cell r="A126">
            <v>2024</v>
          </cell>
          <cell r="B126">
            <v>100.34693826692651</v>
          </cell>
          <cell r="C126">
            <v>90.765505816038043</v>
          </cell>
          <cell r="D126">
            <v>106.24368826502668</v>
          </cell>
          <cell r="E126">
            <v>97.210012692045254</v>
          </cell>
          <cell r="F126">
            <v>101.93508837566736</v>
          </cell>
          <cell r="G126">
            <v>97.924245715318747</v>
          </cell>
          <cell r="H126">
            <v>100.93531060599304</v>
          </cell>
          <cell r="I126">
            <v>101.43758262122927</v>
          </cell>
          <cell r="J126">
            <v>99.984186024114464</v>
          </cell>
          <cell r="K126">
            <v>100</v>
          </cell>
          <cell r="L126">
            <v>93.078178466789723</v>
          </cell>
          <cell r="M126">
            <v>99.151541275079609</v>
          </cell>
          <cell r="N126">
            <v>91.571231939068852</v>
          </cell>
          <cell r="O126">
            <v>86.923587225745052</v>
          </cell>
          <cell r="P126">
            <v>101.98084379641126</v>
          </cell>
          <cell r="Q126">
            <v>96.114767296202047</v>
          </cell>
          <cell r="R126">
            <v>112.1115924105887</v>
          </cell>
          <cell r="S126">
            <v>104.95260610320267</v>
          </cell>
          <cell r="T126">
            <v>111.05825254278206</v>
          </cell>
          <cell r="U126">
            <v>99.512623027953367</v>
          </cell>
          <cell r="V126">
            <v>100.14740605402082</v>
          </cell>
        </row>
      </sheetData>
      <sheetData sheetId="55" refreshError="1"/>
      <sheetData sheetId="56" refreshError="1"/>
      <sheetData sheetId="57" refreshError="1">
        <row r="4">
          <cell r="A4" t="str">
            <v>Eigentümer</v>
          </cell>
          <cell r="B4">
            <v>44.855305466237944</v>
          </cell>
          <cell r="C4">
            <v>37.81818181818182</v>
          </cell>
          <cell r="D4">
            <v>34.447174447174447</v>
          </cell>
          <cell r="E4">
            <v>42.321755027422306</v>
          </cell>
          <cell r="F4">
            <v>42.140790742526519</v>
          </cell>
          <cell r="G4">
            <v>15.95124536301007</v>
          </cell>
          <cell r="H4">
            <v>34.129524747599113</v>
          </cell>
          <cell r="I4">
            <v>39.63111467522053</v>
          </cell>
          <cell r="J4">
            <v>42.202001269687713</v>
          </cell>
          <cell r="K4">
            <v>43.790074378045652</v>
          </cell>
          <cell r="L4">
            <v>48.280659908566889</v>
          </cell>
          <cell r="M4">
            <v>45.654296875</v>
          </cell>
          <cell r="N4">
            <v>32.142857142857146</v>
          </cell>
          <cell r="O4">
            <v>20.086393088552914</v>
          </cell>
          <cell r="P4">
            <v>42.249134948096881</v>
          </cell>
          <cell r="Q4">
            <v>48.8065150238697</v>
          </cell>
          <cell r="R4">
            <v>38.55266244428806</v>
          </cell>
          <cell r="S4">
            <v>50.690021231422513</v>
          </cell>
          <cell r="T4">
            <v>59.493670886075947</v>
          </cell>
          <cell r="U4">
            <v>45.633802816901408</v>
          </cell>
          <cell r="V4">
            <v>41.794271760695935</v>
          </cell>
        </row>
        <row r="5">
          <cell r="A5" t="str">
            <v>Mieter</v>
          </cell>
          <cell r="B5">
            <v>55.144694533762063</v>
          </cell>
          <cell r="C5">
            <v>62.18181818181818</v>
          </cell>
          <cell r="D5">
            <v>65.552825552825553</v>
          </cell>
          <cell r="E5">
            <v>57.678244972577694</v>
          </cell>
          <cell r="F5">
            <v>57.859209257473474</v>
          </cell>
          <cell r="G5">
            <v>84.048754636989926</v>
          </cell>
          <cell r="H5">
            <v>65.87047525240088</v>
          </cell>
          <cell r="I5">
            <v>60.368885324779477</v>
          </cell>
          <cell r="J5">
            <v>57.797998730312287</v>
          </cell>
          <cell r="K5">
            <v>56.209925621954348</v>
          </cell>
          <cell r="L5">
            <v>51.719340091433118</v>
          </cell>
          <cell r="M5">
            <v>54.345703125</v>
          </cell>
          <cell r="N5">
            <v>67.857142857142861</v>
          </cell>
          <cell r="O5">
            <v>79.91360691144709</v>
          </cell>
          <cell r="P5">
            <v>57.750865051903112</v>
          </cell>
          <cell r="Q5">
            <v>51.1934849761303</v>
          </cell>
          <cell r="R5">
            <v>61.447337555711947</v>
          </cell>
          <cell r="S5">
            <v>49.309978768577494</v>
          </cell>
          <cell r="T5">
            <v>40.506329113924053</v>
          </cell>
          <cell r="U5">
            <v>54.366197183098599</v>
          </cell>
          <cell r="V5">
            <v>58.205728239304065</v>
          </cell>
        </row>
      </sheetData>
      <sheetData sheetId="58" refreshError="1">
        <row r="31">
          <cell r="A31">
            <v>2019</v>
          </cell>
          <cell r="B31">
            <v>8.9617798025595636</v>
          </cell>
          <cell r="C31">
            <v>6.7133127483135802</v>
          </cell>
          <cell r="D31">
            <v>6.7841828529948156</v>
          </cell>
          <cell r="E31">
            <v>6.2787138843347883</v>
          </cell>
          <cell r="F31">
            <v>6.9729219259541084</v>
          </cell>
          <cell r="G31">
            <v>10.698735827542317</v>
          </cell>
          <cell r="H31">
            <v>7.9901636333470956</v>
          </cell>
          <cell r="I31">
            <v>7.1689011562370917</v>
          </cell>
          <cell r="J31">
            <v>11.427104473640204</v>
          </cell>
          <cell r="K31">
            <v>11.462756326872931</v>
          </cell>
          <cell r="L31">
            <v>12.998531147755655</v>
          </cell>
          <cell r="M31">
            <v>12.519650546543605</v>
          </cell>
          <cell r="N31">
            <v>8.3353907448220461</v>
          </cell>
          <cell r="O31">
            <v>11.479073068569381</v>
          </cell>
          <cell r="P31">
            <v>12.024159216250085</v>
          </cell>
          <cell r="Q31">
            <v>9.9021283715210533</v>
          </cell>
          <cell r="R31">
            <v>10.321269961018466</v>
          </cell>
          <cell r="S31">
            <v>11.436249143168608</v>
          </cell>
          <cell r="T31">
            <v>10.017016919570606</v>
          </cell>
          <cell r="U31">
            <v>10.822296363327483</v>
          </cell>
          <cell r="V31">
            <v>10.859174396674113</v>
          </cell>
        </row>
        <row r="32">
          <cell r="A32">
            <v>2020</v>
          </cell>
          <cell r="B32">
            <v>15.190790825232577</v>
          </cell>
          <cell r="C32">
            <v>12.244174897327772</v>
          </cell>
          <cell r="D32">
            <v>12.199887432277928</v>
          </cell>
          <cell r="E32">
            <v>12.103377614172862</v>
          </cell>
          <cell r="F32">
            <v>12.781095237301271</v>
          </cell>
          <cell r="G32">
            <v>16.783295861796272</v>
          </cell>
          <cell r="H32">
            <v>13.806843117177321</v>
          </cell>
          <cell r="I32">
            <v>12.908527482024702</v>
          </cell>
          <cell r="J32">
            <v>17.089674018818027</v>
          </cell>
          <cell r="K32">
            <v>17.104871550154524</v>
          </cell>
          <cell r="L32">
            <v>18.027401159135177</v>
          </cell>
          <cell r="M32">
            <v>18.244224674311763</v>
          </cell>
          <cell r="N32">
            <v>13.095692721397974</v>
          </cell>
          <cell r="O32">
            <v>16.52873949410392</v>
          </cell>
          <cell r="P32">
            <v>17.299700707485929</v>
          </cell>
          <cell r="Q32">
            <v>15.942864815557666</v>
          </cell>
          <cell r="R32">
            <v>16.513684155777334</v>
          </cell>
          <cell r="S32">
            <v>16.763975303772803</v>
          </cell>
          <cell r="T32">
            <v>15.100040320766199</v>
          </cell>
          <cell r="U32">
            <v>16.290898944293044</v>
          </cell>
          <cell r="V32">
            <v>16.523595609914576</v>
          </cell>
        </row>
        <row r="33">
          <cell r="A33">
            <v>2021</v>
          </cell>
          <cell r="B33">
            <v>13.220517590984395</v>
          </cell>
          <cell r="C33">
            <v>10.62914675913097</v>
          </cell>
          <cell r="D33">
            <v>10.831164156398959</v>
          </cell>
          <cell r="E33">
            <v>10.803231737314551</v>
          </cell>
          <cell r="F33">
            <v>10.851387695285988</v>
          </cell>
          <cell r="G33">
            <v>15.308294108647878</v>
          </cell>
          <cell r="H33">
            <v>12.239316965152112</v>
          </cell>
          <cell r="I33">
            <v>11.303565584746103</v>
          </cell>
          <cell r="J33">
            <v>15.478419162714761</v>
          </cell>
          <cell r="K33">
            <v>15.486893669779278</v>
          </cell>
          <cell r="L33">
            <v>16.526497177501927</v>
          </cell>
          <cell r="M33">
            <v>16.66403424013404</v>
          </cell>
          <cell r="N33">
            <v>11.446574113244155</v>
          </cell>
          <cell r="O33">
            <v>15.517264986202202</v>
          </cell>
          <cell r="P33">
            <v>15.373893005438056</v>
          </cell>
          <cell r="Q33">
            <v>14.250111452238214</v>
          </cell>
          <cell r="R33">
            <v>14.99890801187051</v>
          </cell>
          <cell r="S33">
            <v>14.819998885885855</v>
          </cell>
          <cell r="T33">
            <v>13.835345299700224</v>
          </cell>
          <cell r="U33">
            <v>14.189122566710358</v>
          </cell>
          <cell r="V33">
            <v>14.916216664411095</v>
          </cell>
        </row>
        <row r="34">
          <cell r="A34">
            <v>2022</v>
          </cell>
          <cell r="B34">
            <v>9.2594966051775991</v>
          </cell>
          <cell r="C34">
            <v>6.7525592355737203</v>
          </cell>
          <cell r="D34">
            <v>6.8268935451669766</v>
          </cell>
          <cell r="E34">
            <v>6.6160176372630906</v>
          </cell>
          <cell r="F34">
            <v>6.709018351954553</v>
          </cell>
          <cell r="G34">
            <v>12.466991590027533</v>
          </cell>
          <cell r="H34">
            <v>8.4872974829855607</v>
          </cell>
          <cell r="I34">
            <v>7.2688837696817536</v>
          </cell>
          <cell r="J34">
            <v>11.745477448127314</v>
          </cell>
          <cell r="K34">
            <v>11.709346019594397</v>
          </cell>
          <cell r="L34">
            <v>12.807128788567553</v>
          </cell>
          <cell r="M34">
            <v>12.93515741601861</v>
          </cell>
          <cell r="N34">
            <v>7.2915093141427114</v>
          </cell>
          <cell r="O34">
            <v>11.285920378384388</v>
          </cell>
          <cell r="P34">
            <v>11.89005190429501</v>
          </cell>
          <cell r="Q34">
            <v>10.548430322619151</v>
          </cell>
          <cell r="R34">
            <v>11.057658310049844</v>
          </cell>
          <cell r="S34">
            <v>11.254203957952368</v>
          </cell>
          <cell r="T34">
            <v>9.7180787000148818</v>
          </cell>
          <cell r="U34">
            <v>10.217669946701552</v>
          </cell>
          <cell r="V34">
            <v>11.142152569240583</v>
          </cell>
        </row>
      </sheetData>
      <sheetData sheetId="59" refreshError="1"/>
      <sheetData sheetId="60" refreshError="1">
        <row r="66">
          <cell r="A66">
            <v>2019</v>
          </cell>
          <cell r="B66">
            <v>1042.6391596548251</v>
          </cell>
          <cell r="C66">
            <v>1028.313822715962</v>
          </cell>
          <cell r="D66">
            <v>1025.6965098529322</v>
          </cell>
          <cell r="E66">
            <v>1008.747226128557</v>
          </cell>
          <cell r="F66">
            <v>1018.2496371774845</v>
          </cell>
          <cell r="G66">
            <v>969.38549740907069</v>
          </cell>
          <cell r="H66">
            <v>1015.6788716299063</v>
          </cell>
          <cell r="I66">
            <v>1024.8166280370897</v>
          </cell>
          <cell r="J66">
            <v>734.12172643143538</v>
          </cell>
          <cell r="K66">
            <v>722.0356712920144</v>
          </cell>
          <cell r="L66">
            <v>765.06605795869837</v>
          </cell>
          <cell r="M66">
            <v>734.96133840716425</v>
          </cell>
          <cell r="N66">
            <v>746.86061098907203</v>
          </cell>
          <cell r="O66">
            <v>833.03318099530054</v>
          </cell>
          <cell r="P66">
            <v>742.03852441365802</v>
          </cell>
          <cell r="Q66">
            <v>703.10635204084622</v>
          </cell>
          <cell r="R66">
            <v>692.95529005961362</v>
          </cell>
          <cell r="S66">
            <v>676.19453364046115</v>
          </cell>
          <cell r="T66">
            <v>612.51664531134747</v>
          </cell>
          <cell r="U66">
            <v>735.65898794011184</v>
          </cell>
          <cell r="V66">
            <v>791.80286193795519</v>
          </cell>
        </row>
        <row r="67">
          <cell r="A67">
            <v>2020</v>
          </cell>
          <cell r="B67">
            <v>1085.0458330674169</v>
          </cell>
          <cell r="C67">
            <v>1071.1226404571125</v>
          </cell>
          <cell r="D67">
            <v>1068.2259539390534</v>
          </cell>
          <cell r="E67">
            <v>1051.4823036930734</v>
          </cell>
          <cell r="F67">
            <v>1058.8595786562585</v>
          </cell>
          <cell r="G67">
            <v>1005.2323070649278</v>
          </cell>
          <cell r="H67">
            <v>1056.9431324439845</v>
          </cell>
          <cell r="I67">
            <v>1067.0946905576527</v>
          </cell>
          <cell r="J67">
            <v>765.47242178389274</v>
          </cell>
          <cell r="K67">
            <v>753.24225943592626</v>
          </cell>
          <cell r="L67">
            <v>796.98627713557755</v>
          </cell>
          <cell r="M67">
            <v>765.83624412985046</v>
          </cell>
          <cell r="N67">
            <v>778.42531660329144</v>
          </cell>
          <cell r="O67">
            <v>863.58335806592902</v>
          </cell>
          <cell r="P67">
            <v>773.67036353068897</v>
          </cell>
          <cell r="Q67">
            <v>733.79063178606793</v>
          </cell>
          <cell r="R67">
            <v>724.27117961341889</v>
          </cell>
          <cell r="S67">
            <v>707.11648441062596</v>
          </cell>
          <cell r="T67">
            <v>643.03520283237629</v>
          </cell>
          <cell r="U67">
            <v>767.31962855442305</v>
          </cell>
          <cell r="V67">
            <v>825.26057788323283</v>
          </cell>
        </row>
        <row r="68">
          <cell r="A68">
            <v>2021</v>
          </cell>
          <cell r="B68">
            <v>1092.7567060969238</v>
          </cell>
          <cell r="C68">
            <v>1079.6601028467121</v>
          </cell>
          <cell r="D68">
            <v>1074.5621404032363</v>
          </cell>
          <cell r="E68">
            <v>1060.5539354167238</v>
          </cell>
          <cell r="F68">
            <v>1065.3297679126354</v>
          </cell>
          <cell r="G68">
            <v>1007.840461953083</v>
          </cell>
          <cell r="H68">
            <v>1063.6098363208907</v>
          </cell>
          <cell r="I68">
            <v>1074.5273318320696</v>
          </cell>
          <cell r="J68">
            <v>772.69538012855753</v>
          </cell>
          <cell r="K68">
            <v>760.81548035889523</v>
          </cell>
          <cell r="L68">
            <v>803.61191372954067</v>
          </cell>
          <cell r="M68">
            <v>773.1427076438739</v>
          </cell>
          <cell r="N68">
            <v>782.78395478653181</v>
          </cell>
          <cell r="O68">
            <v>866.74925256574681</v>
          </cell>
          <cell r="P68">
            <v>780.86300777177371</v>
          </cell>
          <cell r="Q68">
            <v>741.14681684250104</v>
          </cell>
          <cell r="R68">
            <v>732.85573534835839</v>
          </cell>
          <cell r="S68">
            <v>716.96484287135013</v>
          </cell>
          <cell r="T68">
            <v>654.13810849457695</v>
          </cell>
          <cell r="U68">
            <v>774.11300690482676</v>
          </cell>
          <cell r="V68">
            <v>832.22160383978917</v>
          </cell>
        </row>
        <row r="69">
          <cell r="A69">
            <v>2022</v>
          </cell>
          <cell r="B69">
            <v>1167.3122247871293</v>
          </cell>
          <cell r="C69">
            <v>1152.2043700814636</v>
          </cell>
          <cell r="D69">
            <v>1147.3434042516353</v>
          </cell>
          <cell r="E69">
            <v>1133.0455523060357</v>
          </cell>
          <cell r="F69">
            <v>1136.8604496077385</v>
          </cell>
          <cell r="G69">
            <v>1071.9205465193711</v>
          </cell>
          <cell r="H69">
            <v>1135.1149178440105</v>
          </cell>
          <cell r="I69">
            <v>1147.3388780682308</v>
          </cell>
          <cell r="J69">
            <v>827.16633413911836</v>
          </cell>
          <cell r="K69">
            <v>815.02223790699907</v>
          </cell>
          <cell r="L69">
            <v>858.69268803230841</v>
          </cell>
          <cell r="M69">
            <v>828.08252672009371</v>
          </cell>
          <cell r="N69">
            <v>835.835316736967</v>
          </cell>
          <cell r="O69">
            <v>919.46624077639547</v>
          </cell>
          <cell r="P69">
            <v>835.79544058596866</v>
          </cell>
          <cell r="Q69">
            <v>795.52148506605056</v>
          </cell>
          <cell r="R69">
            <v>785.7222164335534</v>
          </cell>
          <cell r="S69">
            <v>771.85932154699196</v>
          </cell>
          <cell r="T69">
            <v>706.96158167808198</v>
          </cell>
          <cell r="U69">
            <v>829.155856578932</v>
          </cell>
          <cell r="V69">
            <v>890.04459966930006</v>
          </cell>
        </row>
        <row r="70">
          <cell r="A70">
            <v>2023</v>
          </cell>
          <cell r="B70">
            <v>1230.9662719989697</v>
          </cell>
          <cell r="C70">
            <v>1215.5452612677798</v>
          </cell>
          <cell r="D70">
            <v>1209.4798209602016</v>
          </cell>
          <cell r="E70">
            <v>1196.0627075411821</v>
          </cell>
          <cell r="F70">
            <v>1197.8542944862609</v>
          </cell>
          <cell r="G70">
            <v>1122.3913852111793</v>
          </cell>
          <cell r="H70">
            <v>1195.8037896543774</v>
          </cell>
          <cell r="I70">
            <v>1209.9197318260083</v>
          </cell>
          <cell r="J70">
            <v>869.62411448083992</v>
          </cell>
          <cell r="K70">
            <v>857.22469513248939</v>
          </cell>
          <cell r="L70">
            <v>900.94781171379418</v>
          </cell>
          <cell r="M70">
            <v>869.1988235902013</v>
          </cell>
          <cell r="N70">
            <v>876.58675533683936</v>
          </cell>
          <cell r="O70">
            <v>960.75034164363808</v>
          </cell>
          <cell r="P70">
            <v>879.03393371913933</v>
          </cell>
          <cell r="Q70">
            <v>837.60467994591556</v>
          </cell>
          <cell r="R70">
            <v>828.38033653870025</v>
          </cell>
          <cell r="S70">
            <v>814.53253228380106</v>
          </cell>
          <cell r="T70">
            <v>749.74213280833055</v>
          </cell>
          <cell r="U70">
            <v>871.6577337562527</v>
          </cell>
          <cell r="V70">
            <v>936.19150622555992</v>
          </cell>
        </row>
        <row r="100">
          <cell r="A100">
            <v>2019</v>
          </cell>
          <cell r="B100">
            <v>1268.4910080332661</v>
          </cell>
          <cell r="C100">
            <v>1224.6157121641211</v>
          </cell>
          <cell r="D100">
            <v>1272.7697973403463</v>
          </cell>
          <cell r="E100">
            <v>1256.1056759566795</v>
          </cell>
          <cell r="F100">
            <v>1249.0299828736556</v>
          </cell>
          <cell r="G100">
            <v>1197.7795854495032</v>
          </cell>
          <cell r="H100">
            <v>1249.0789365705853</v>
          </cell>
          <cell r="I100">
            <v>1258.8155263749477</v>
          </cell>
          <cell r="J100">
            <v>1267.5255426125359</v>
          </cell>
          <cell r="K100">
            <v>1270.9049413713863</v>
          </cell>
          <cell r="L100">
            <v>1302.8960355673084</v>
          </cell>
          <cell r="M100">
            <v>1220.9815525076676</v>
          </cell>
          <cell r="N100">
            <v>1208.7477447315714</v>
          </cell>
          <cell r="O100">
            <v>1225.7433793557927</v>
          </cell>
          <cell r="P100">
            <v>1270.3828872860418</v>
          </cell>
          <cell r="Q100">
            <v>1236.876083332754</v>
          </cell>
          <cell r="R100">
            <v>1319.0368510397609</v>
          </cell>
          <cell r="S100">
            <v>1242.4965809394341</v>
          </cell>
          <cell r="T100">
            <v>1326.7089655420079</v>
          </cell>
          <cell r="U100">
            <v>1228.7925740203152</v>
          </cell>
          <cell r="V100">
            <v>1265.8200335554202</v>
          </cell>
        </row>
        <row r="101">
          <cell r="A101">
            <v>2020</v>
          </cell>
          <cell r="B101">
            <v>1303.4766358625895</v>
          </cell>
          <cell r="C101">
            <v>1259.1795645455329</v>
          </cell>
          <cell r="D101">
            <v>1310.3072720312343</v>
          </cell>
          <cell r="E101">
            <v>1293.2185597277937</v>
          </cell>
          <cell r="F101">
            <v>1284.9135699952042</v>
          </cell>
          <cell r="G101">
            <v>1228.0799143153986</v>
          </cell>
          <cell r="H101">
            <v>1284.4441128296664</v>
          </cell>
          <cell r="I101">
            <v>1295.0562532047975</v>
          </cell>
          <cell r="J101">
            <v>1309.2725935145318</v>
          </cell>
          <cell r="K101">
            <v>1313.1848225861938</v>
          </cell>
          <cell r="L101">
            <v>1349.2186374513242</v>
          </cell>
          <cell r="M101">
            <v>1265.1972829007141</v>
          </cell>
          <cell r="N101">
            <v>1248.8630402173956</v>
          </cell>
          <cell r="O101">
            <v>1257.8441717120015</v>
          </cell>
          <cell r="P101">
            <v>1310.7151140112362</v>
          </cell>
          <cell r="Q101">
            <v>1277.999594684399</v>
          </cell>
          <cell r="R101">
            <v>1360.2563864736662</v>
          </cell>
          <cell r="S101">
            <v>1284.4424285788375</v>
          </cell>
          <cell r="T101">
            <v>1369.1155773047965</v>
          </cell>
          <cell r="U101">
            <v>1268.543273067103</v>
          </cell>
          <cell r="V101">
            <v>1306.4827330851567</v>
          </cell>
        </row>
        <row r="102">
          <cell r="A102">
            <v>2021</v>
          </cell>
          <cell r="B102">
            <v>1296.2441293589841</v>
          </cell>
          <cell r="C102">
            <v>1251.7969998765864</v>
          </cell>
          <cell r="D102">
            <v>1301.9808880642452</v>
          </cell>
          <cell r="E102">
            <v>1286.0272678448378</v>
          </cell>
          <cell r="F102">
            <v>1278.0897632691335</v>
          </cell>
          <cell r="G102">
            <v>1217.0996752723547</v>
          </cell>
          <cell r="H102">
            <v>1276.4296401193537</v>
          </cell>
          <cell r="I102">
            <v>1287.3794721561994</v>
          </cell>
          <cell r="J102">
            <v>1307.5278590381688</v>
          </cell>
          <cell r="K102">
            <v>1311.7598170361796</v>
          </cell>
          <cell r="L102">
            <v>1350.5227103576688</v>
          </cell>
          <cell r="M102">
            <v>1269.2070043785463</v>
          </cell>
          <cell r="N102">
            <v>1240.1899220552741</v>
          </cell>
          <cell r="O102">
            <v>1247.700779235965</v>
          </cell>
          <cell r="P102">
            <v>1307.8900124219917</v>
          </cell>
          <cell r="Q102">
            <v>1274.8252865844509</v>
          </cell>
          <cell r="R102">
            <v>1355.7723975825165</v>
          </cell>
          <cell r="S102">
            <v>1285.5110330198918</v>
          </cell>
          <cell r="T102">
            <v>1366.703715929897</v>
          </cell>
          <cell r="U102">
            <v>1263.7983239967402</v>
          </cell>
          <cell r="V102">
            <v>1303.5271272977595</v>
          </cell>
        </row>
        <row r="103">
          <cell r="A103">
            <v>2022</v>
          </cell>
          <cell r="B103">
            <v>1366.0458161248116</v>
          </cell>
          <cell r="C103">
            <v>1315.6962319324928</v>
          </cell>
          <cell r="D103">
            <v>1370.8712365880103</v>
          </cell>
          <cell r="E103">
            <v>1353.0157698093667</v>
          </cell>
          <cell r="F103">
            <v>1345.3122657451931</v>
          </cell>
          <cell r="G103">
            <v>1277.8945031601493</v>
          </cell>
          <cell r="H103">
            <v>1343.1319720209738</v>
          </cell>
          <cell r="I103">
            <v>1355.1720824167433</v>
          </cell>
          <cell r="J103">
            <v>1377.7578472127434</v>
          </cell>
          <cell r="K103">
            <v>1382.4313622605073</v>
          </cell>
          <cell r="L103">
            <v>1426.8336150603834</v>
          </cell>
          <cell r="M103">
            <v>1343.1227294396297</v>
          </cell>
          <cell r="N103">
            <v>1300.6327404171357</v>
          </cell>
          <cell r="O103">
            <v>1305.4668484061328</v>
          </cell>
          <cell r="P103">
            <v>1377.6647549946297</v>
          </cell>
          <cell r="Q103">
            <v>1344.1381364430283</v>
          </cell>
          <cell r="R103">
            <v>1423.9027426492396</v>
          </cell>
          <cell r="S103">
            <v>1355.5440326454725</v>
          </cell>
          <cell r="T103">
            <v>1440.0960096255553</v>
          </cell>
          <cell r="U103">
            <v>1329.8446172417944</v>
          </cell>
          <cell r="V103">
            <v>1373.3536059278822</v>
          </cell>
        </row>
        <row r="104">
          <cell r="B104">
            <v>1423.910537249586</v>
          </cell>
          <cell r="C104">
            <v>1369.9185100723798</v>
          </cell>
          <cell r="D104">
            <v>1428.9595411057717</v>
          </cell>
          <cell r="E104">
            <v>1410.0630321574777</v>
          </cell>
          <cell r="F104">
            <v>1402.0074177212284</v>
          </cell>
          <cell r="G104">
            <v>1321.7678964158774</v>
          </cell>
          <cell r="H104">
            <v>1398.227857128968</v>
          </cell>
          <cell r="I104">
            <v>1412.2469392080995</v>
          </cell>
          <cell r="J104">
            <v>1431.0702953268965</v>
          </cell>
          <cell r="K104">
            <v>1436.1294040212199</v>
          </cell>
          <cell r="L104">
            <v>1484.5311372129761</v>
          </cell>
          <cell r="M104">
            <v>1399.6143301606985</v>
          </cell>
          <cell r="N104">
            <v>1346.3479336487749</v>
          </cell>
          <cell r="O104">
            <v>1348.4877468882635</v>
          </cell>
          <cell r="P104">
            <v>1430.4490360210896</v>
          </cell>
          <cell r="Q104">
            <v>1396.5259679260557</v>
          </cell>
          <cell r="R104">
            <v>1475.9396355090748</v>
          </cell>
          <cell r="S104">
            <v>1409.4643517108364</v>
          </cell>
          <cell r="T104">
            <v>1493.2835889335968</v>
          </cell>
          <cell r="U104">
            <v>1379.3738015458262</v>
          </cell>
          <cell r="V104">
            <v>1427.4114976168967</v>
          </cell>
        </row>
        <row r="135">
          <cell r="A135">
            <v>2019</v>
          </cell>
          <cell r="B135">
            <v>118.80423239306603</v>
          </cell>
          <cell r="C135">
            <v>115.86417089782384</v>
          </cell>
          <cell r="D135">
            <v>117.75658775666476</v>
          </cell>
          <cell r="E135">
            <v>115.99186003185811</v>
          </cell>
          <cell r="F135">
            <v>116.41619000542835</v>
          </cell>
          <cell r="G135">
            <v>110.91788688631605</v>
          </cell>
          <cell r="H135">
            <v>116.15164934742791</v>
          </cell>
          <cell r="I135">
            <v>117.16766615320699</v>
          </cell>
          <cell r="J135">
            <v>100.52093066983159</v>
          </cell>
          <cell r="K135">
            <v>100</v>
          </cell>
          <cell r="L135">
            <v>104.0032383262874</v>
          </cell>
          <cell r="M135">
            <v>98.282064513506455</v>
          </cell>
          <cell r="N135">
            <v>98.097563038695625</v>
          </cell>
          <cell r="O135">
            <v>103.88876018711825</v>
          </cell>
          <cell r="P135">
            <v>101.4164301212317</v>
          </cell>
          <cell r="Q135">
            <v>97.362762577781155</v>
          </cell>
          <cell r="R135">
            <v>100.5259973669379</v>
          </cell>
          <cell r="S135">
            <v>96.441488221586908</v>
          </cell>
          <cell r="T135">
            <v>97.241383893061922</v>
          </cell>
          <cell r="U135">
            <v>98.663731762370318</v>
          </cell>
          <cell r="V135">
            <v>103.80521400145228</v>
          </cell>
        </row>
        <row r="136">
          <cell r="A136">
            <v>2020</v>
          </cell>
          <cell r="B136">
            <v>118.47033333158454</v>
          </cell>
          <cell r="C136">
            <v>115.66773543094844</v>
          </cell>
          <cell r="D136">
            <v>117.59102236175683</v>
          </cell>
          <cell r="E136">
            <v>115.89164979600429</v>
          </cell>
          <cell r="F136">
            <v>116.12249170136224</v>
          </cell>
          <cell r="G136">
            <v>110.29659722567774</v>
          </cell>
          <cell r="H136">
            <v>115.87882872636008</v>
          </cell>
          <cell r="I136">
            <v>116.9553970517172</v>
          </cell>
          <cell r="J136">
            <v>100.48829398463026</v>
          </cell>
          <cell r="K136">
            <v>100</v>
          </cell>
          <cell r="L136">
            <v>104.09340219882965</v>
          </cell>
          <cell r="M136">
            <v>98.421746625349314</v>
          </cell>
          <cell r="N136">
            <v>98.081788725152308</v>
          </cell>
          <cell r="O136">
            <v>103.27470436777733</v>
          </cell>
          <cell r="P136">
            <v>101.28587554647734</v>
          </cell>
          <cell r="Q136">
            <v>97.368583616411968</v>
          </cell>
          <cell r="R136">
            <v>100.46209856960679</v>
          </cell>
          <cell r="S136">
            <v>96.52492542533146</v>
          </cell>
          <cell r="T136">
            <v>97.218916975786698</v>
          </cell>
          <cell r="U136">
            <v>98.634313381997288</v>
          </cell>
          <cell r="V136">
            <v>103.7383348911477</v>
          </cell>
        </row>
        <row r="137">
          <cell r="A137">
            <v>2021</v>
          </cell>
          <cell r="B137">
            <v>118.17472613260908</v>
          </cell>
          <cell r="C137">
            <v>115.43409951818575</v>
          </cell>
          <cell r="D137">
            <v>117.17983666166027</v>
          </cell>
          <cell r="E137">
            <v>115.69806222894164</v>
          </cell>
          <cell r="F137">
            <v>115.78346507758779</v>
          </cell>
          <cell r="G137">
            <v>109.56731571096225</v>
          </cell>
          <cell r="H137">
            <v>115.50010578292576</v>
          </cell>
          <cell r="I137">
            <v>116.64009794677814</v>
          </cell>
          <cell r="J137">
            <v>100.44959704598615</v>
          </cell>
          <cell r="K137">
            <v>100</v>
          </cell>
          <cell r="L137">
            <v>104.14882114584346</v>
          </cell>
          <cell r="M137">
            <v>98.663457784014014</v>
          </cell>
          <cell r="N137">
            <v>97.591241288131386</v>
          </cell>
          <cell r="O137">
            <v>102.64338460804647</v>
          </cell>
          <cell r="P137">
            <v>101.16742689857374</v>
          </cell>
          <cell r="Q137">
            <v>97.289086300991585</v>
          </cell>
          <cell r="R137">
            <v>100.3860970722223</v>
          </cell>
          <cell r="S137">
            <v>96.768485321957286</v>
          </cell>
          <cell r="T137">
            <v>97.272322212216139</v>
          </cell>
          <cell r="U137">
            <v>98.442958440981556</v>
          </cell>
          <cell r="V137">
            <v>103.63111161512776</v>
          </cell>
        </row>
        <row r="138">
          <cell r="A138">
            <v>2022</v>
          </cell>
          <cell r="B138">
            <v>118.17857428605495</v>
          </cell>
          <cell r="C138">
            <v>115.25895447781409</v>
          </cell>
          <cell r="D138">
            <v>117.11458035956908</v>
          </cell>
          <cell r="E138">
            <v>115.62577158329015</v>
          </cell>
          <cell r="F138">
            <v>115.65967843757655</v>
          </cell>
          <cell r="G138">
            <v>109.15434398128461</v>
          </cell>
          <cell r="H138">
            <v>115.37933928877109</v>
          </cell>
          <cell r="I138">
            <v>116.55965148704135</v>
          </cell>
          <cell r="J138">
            <v>100.42257202354492</v>
          </cell>
          <cell r="K138">
            <v>100</v>
          </cell>
          <cell r="L138">
            <v>104.19521326358363</v>
          </cell>
          <cell r="M138">
            <v>98.919461828613393</v>
          </cell>
          <cell r="N138">
            <v>97.215166304174289</v>
          </cell>
          <cell r="O138">
            <v>101.89004790582707</v>
          </cell>
          <cell r="P138">
            <v>101.09155981674643</v>
          </cell>
          <cell r="Q138">
            <v>97.406207892318861</v>
          </cell>
          <cell r="R138">
            <v>100.19234736557266</v>
          </cell>
          <cell r="S138">
            <v>96.955585779442245</v>
          </cell>
          <cell r="T138">
            <v>97.40765885183859</v>
          </cell>
          <cell r="U138">
            <v>98.35405512799629</v>
          </cell>
          <cell r="V138">
            <v>103.58201927338003</v>
          </cell>
        </row>
        <row r="139">
          <cell r="A139">
            <v>2023</v>
          </cell>
          <cell r="B139">
            <v>118.64236827633235</v>
          </cell>
          <cell r="C139">
            <v>115.68516966056379</v>
          </cell>
          <cell r="D139">
            <v>117.55411494793191</v>
          </cell>
          <cell r="E139">
            <v>116.13422810400141</v>
          </cell>
          <cell r="F139">
            <v>116.05212546604646</v>
          </cell>
          <cell r="G139">
            <v>108.78878177412781</v>
          </cell>
          <cell r="H139">
            <v>115.70423826646552</v>
          </cell>
          <cell r="I139">
            <v>117.00728922319341</v>
          </cell>
          <cell r="J139">
            <v>100.40135171517346</v>
          </cell>
          <cell r="K139">
            <v>100</v>
          </cell>
          <cell r="L139">
            <v>104.1937042676953</v>
          </cell>
          <cell r="M139">
            <v>99.031705229362174</v>
          </cell>
          <cell r="N139">
            <v>96.912883635438021</v>
          </cell>
          <cell r="O139">
            <v>101.31443069235797</v>
          </cell>
          <cell r="P139">
            <v>101.05504766550546</v>
          </cell>
          <cell r="Q139">
            <v>97.454285071908089</v>
          </cell>
          <cell r="R139">
            <v>100.14661876053769</v>
          </cell>
          <cell r="S139">
            <v>97.0975106867336</v>
          </cell>
          <cell r="T139">
            <v>97.476101462679779</v>
          </cell>
          <cell r="U139">
            <v>98.230947513279119</v>
          </cell>
          <cell r="V139">
            <v>103.64081319403702</v>
          </cell>
        </row>
        <row r="169">
          <cell r="A169">
            <v>2019</v>
          </cell>
          <cell r="B169">
            <v>144.40272151500787</v>
          </cell>
          <cell r="C169">
            <v>142.41870084837939</v>
          </cell>
          <cell r="D169">
            <v>142.05621005088923</v>
          </cell>
          <cell r="E169">
            <v>139.70877980633554</v>
          </cell>
          <cell r="F169">
            <v>141.02483819884179</v>
          </cell>
          <cell r="G169">
            <v>134.25728616350037</v>
          </cell>
          <cell r="H169">
            <v>140.6687940794456</v>
          </cell>
          <cell r="I169">
            <v>141.93434878408121</v>
          </cell>
          <cell r="J169">
            <v>101.67388615548512</v>
          </cell>
          <cell r="K169">
            <v>100</v>
          </cell>
          <cell r="L169">
            <v>105.95959290898816</v>
          </cell>
          <cell r="M169">
            <v>101.79017015766279</v>
          </cell>
          <cell r="N169">
            <v>103.43818743091124</v>
          </cell>
          <cell r="O169">
            <v>115.37285678762473</v>
          </cell>
          <cell r="P169">
            <v>102.77034139959463</v>
          </cell>
          <cell r="Q169">
            <v>97.378340156339377</v>
          </cell>
          <cell r="R169">
            <v>95.972445352961003</v>
          </cell>
          <cell r="S169">
            <v>93.651125633512692</v>
          </cell>
          <cell r="T169">
            <v>84.831909234526734</v>
          </cell>
          <cell r="U169">
            <v>101.88679274303993</v>
          </cell>
          <cell r="V169">
            <v>109.66256840484058</v>
          </cell>
        </row>
        <row r="170">
          <cell r="A170">
            <v>2020</v>
          </cell>
          <cell r="B170">
            <v>144.0500475743309</v>
          </cell>
          <cell r="C170">
            <v>142.20161270017357</v>
          </cell>
          <cell r="D170">
            <v>141.81705029919672</v>
          </cell>
          <cell r="E170">
            <v>139.5941731257202</v>
          </cell>
          <cell r="F170">
            <v>140.57357581732032</v>
          </cell>
          <cell r="G170">
            <v>133.45405073497963</v>
          </cell>
          <cell r="H170">
            <v>140.31914954366579</v>
          </cell>
          <cell r="I170">
            <v>141.66686443704822</v>
          </cell>
          <cell r="J170">
            <v>101.62366917080902</v>
          </cell>
          <cell r="K170">
            <v>100</v>
          </cell>
          <cell r="L170">
            <v>105.80743009990033</v>
          </cell>
          <cell r="M170">
            <v>101.67197001179346</v>
          </cell>
          <cell r="N170">
            <v>103.3432878800804</v>
          </cell>
          <cell r="O170">
            <v>114.64881945320393</v>
          </cell>
          <cell r="P170">
            <v>102.71202310264171</v>
          </cell>
          <cell r="Q170">
            <v>97.417613336720535</v>
          </cell>
          <cell r="R170">
            <v>96.153816456845803</v>
          </cell>
          <cell r="S170">
            <v>93.87636919630053</v>
          </cell>
          <cell r="T170">
            <v>85.368975887507986</v>
          </cell>
          <cell r="U170">
            <v>101.86890325684048</v>
          </cell>
          <cell r="V170">
            <v>109.56110966228027</v>
          </cell>
        </row>
        <row r="171">
          <cell r="A171">
            <v>2021</v>
          </cell>
          <cell r="B171">
            <v>143.62966242241072</v>
          </cell>
          <cell r="C171">
            <v>141.90827220516204</v>
          </cell>
          <cell r="D171">
            <v>141.2382066537788</v>
          </cell>
          <cell r="E171">
            <v>139.39699740552527</v>
          </cell>
          <cell r="F171">
            <v>140.02472286842709</v>
          </cell>
          <cell r="G171">
            <v>132.46844839141022</v>
          </cell>
          <cell r="H171">
            <v>139.79865864705593</v>
          </cell>
          <cell r="I171">
            <v>141.23363148778057</v>
          </cell>
          <cell r="J171">
            <v>101.56146924929266</v>
          </cell>
          <cell r="K171">
            <v>100</v>
          </cell>
          <cell r="L171">
            <v>105.6250739470308</v>
          </cell>
          <cell r="M171">
            <v>101.62026504497037</v>
          </cell>
          <cell r="N171">
            <v>102.88749046184937</v>
          </cell>
          <cell r="O171">
            <v>113.9237140859542</v>
          </cell>
          <cell r="P171">
            <v>102.63500519251023</v>
          </cell>
          <cell r="Q171">
            <v>97.414791887894296</v>
          </cell>
          <cell r="R171">
            <v>96.32502942798331</v>
          </cell>
          <cell r="S171">
            <v>94.23636366246653</v>
          </cell>
          <cell r="T171">
            <v>85.978548725901845</v>
          </cell>
          <cell r="U171">
            <v>101.74779915619735</v>
          </cell>
          <cell r="V171">
            <v>109.38547194744382</v>
          </cell>
        </row>
        <row r="172">
          <cell r="A172">
            <v>2022</v>
          </cell>
          <cell r="B172">
            <v>143.22458584502201</v>
          </cell>
          <cell r="C172">
            <v>141.37091192018983</v>
          </cell>
          <cell r="D172">
            <v>140.77449066887385</v>
          </cell>
          <cell r="E172">
            <v>139.02020087399453</v>
          </cell>
          <cell r="F172">
            <v>139.4882736607567</v>
          </cell>
          <cell r="G172">
            <v>131.52040480172596</v>
          </cell>
          <cell r="H172">
            <v>139.27410382801563</v>
          </cell>
          <cell r="I172">
            <v>140.77393532409994</v>
          </cell>
          <cell r="J172">
            <v>101.490032500623</v>
          </cell>
          <cell r="K172">
            <v>100</v>
          </cell>
          <cell r="L172">
            <v>105.35819123628531</v>
          </cell>
          <cell r="M172">
            <v>101.60244570094601</v>
          </cell>
          <cell r="N172">
            <v>102.55368232447455</v>
          </cell>
          <cell r="O172">
            <v>112.81486541245937</v>
          </cell>
          <cell r="P172">
            <v>102.54878967871058</v>
          </cell>
          <cell r="Q172">
            <v>97.607334875790997</v>
          </cell>
          <cell r="R172">
            <v>96.405003432950622</v>
          </cell>
          <cell r="S172">
            <v>94.7040811461966</v>
          </cell>
          <cell r="T172">
            <v>86.741385547169855</v>
          </cell>
          <cell r="U172">
            <v>101.73413902278648</v>
          </cell>
          <cell r="V172">
            <v>109.20494659813953</v>
          </cell>
        </row>
        <row r="173">
          <cell r="A173">
            <v>2023</v>
          </cell>
          <cell r="B173">
            <v>143.59902123546689</v>
          </cell>
          <cell r="C173">
            <v>141.80007507598808</v>
          </cell>
          <cell r="D173">
            <v>141.0925079302888</v>
          </cell>
          <cell r="E173">
            <v>139.52732747116241</v>
          </cell>
          <cell r="F173">
            <v>139.73632599339956</v>
          </cell>
          <cell r="G173">
            <v>130.93316041690875</v>
          </cell>
          <cell r="H173">
            <v>139.497123268195</v>
          </cell>
          <cell r="I173">
            <v>141.14382596490734</v>
          </cell>
          <cell r="J173">
            <v>101.44646081928776</v>
          </cell>
          <cell r="K173">
            <v>100</v>
          </cell>
          <cell r="L173">
            <v>105.1005432799095</v>
          </cell>
          <cell r="M173">
            <v>101.39684828560162</v>
          </cell>
          <cell r="N173">
            <v>102.2586913692865</v>
          </cell>
          <cell r="O173">
            <v>112.07683902470265</v>
          </cell>
          <cell r="P173">
            <v>102.54416825722446</v>
          </cell>
          <cell r="Q173">
            <v>97.711216755889012</v>
          </cell>
          <cell r="R173">
            <v>96.63514609908303</v>
          </cell>
          <cell r="S173">
            <v>95.019723172803609</v>
          </cell>
          <cell r="T173">
            <v>87.461564869226422</v>
          </cell>
          <cell r="U173">
            <v>101.68369375097537</v>
          </cell>
          <cell r="V173">
            <v>109.21191509547748</v>
          </cell>
        </row>
        <row r="175">
          <cell r="A175" t="str">
            <v>Männer</v>
          </cell>
        </row>
        <row r="203">
          <cell r="A203">
            <v>2019</v>
          </cell>
          <cell r="B203">
            <v>99.810061849667903</v>
          </cell>
          <cell r="C203">
            <v>96.357774078892461</v>
          </cell>
          <cell r="D203">
            <v>100.14673449667666</v>
          </cell>
          <cell r="E203">
            <v>98.835533254065609</v>
          </cell>
          <cell r="F203">
            <v>98.278788775962568</v>
          </cell>
          <cell r="G203">
            <v>94.246197843642321</v>
          </cell>
          <cell r="H203">
            <v>98.282640653104281</v>
          </cell>
          <cell r="I203">
            <v>99.048755370846749</v>
          </cell>
          <cell r="J203">
            <v>99.734095080690793</v>
          </cell>
          <cell r="K203">
            <v>100</v>
          </cell>
          <cell r="L203">
            <v>102.51719016541094</v>
          </cell>
          <cell r="M203">
            <v>96.071823529944879</v>
          </cell>
          <cell r="N203">
            <v>95.109217486184022</v>
          </cell>
          <cell r="O203">
            <v>96.446503546767133</v>
          </cell>
          <cell r="P203">
            <v>99.95892264886615</v>
          </cell>
          <cell r="Q203">
            <v>97.322470239047703</v>
          </cell>
          <cell r="R203">
            <v>103.78721555810755</v>
          </cell>
          <cell r="S203">
            <v>97.764713983935124</v>
          </cell>
          <cell r="T203">
            <v>104.39088891340728</v>
          </cell>
          <cell r="U203">
            <v>96.68642665708505</v>
          </cell>
          <cell r="V203">
            <v>99.599898650918846</v>
          </cell>
        </row>
        <row r="204">
          <cell r="A204">
            <v>2020</v>
          </cell>
          <cell r="B204">
            <v>99.260714367343596</v>
          </cell>
          <cell r="C204">
            <v>95.887459471675683</v>
          </cell>
          <cell r="D204">
            <v>99.780872387080095</v>
          </cell>
          <cell r="E204">
            <v>98.479554247430428</v>
          </cell>
          <cell r="F204">
            <v>97.847123108283256</v>
          </cell>
          <cell r="G204">
            <v>93.519197998101362</v>
          </cell>
          <cell r="H204">
            <v>97.811373596298097</v>
          </cell>
          <cell r="I204">
            <v>98.619495971199711</v>
          </cell>
          <cell r="J204">
            <v>99.702080849216841</v>
          </cell>
          <cell r="K204">
            <v>100</v>
          </cell>
          <cell r="L204">
            <v>102.7440017768531</v>
          </cell>
          <cell r="M204">
            <v>96.345713195879554</v>
          </cell>
          <cell r="N204">
            <v>95.101848478409721</v>
          </cell>
          <cell r="O204">
            <v>95.785768315140587</v>
          </cell>
          <cell r="P204">
            <v>99.811929856903632</v>
          </cell>
          <cell r="Q204">
            <v>97.320618750946196</v>
          </cell>
          <cell r="R204">
            <v>103.5845345664877</v>
          </cell>
          <cell r="S204">
            <v>97.811245339346002</v>
          </cell>
          <cell r="T204">
            <v>104.25916853108706</v>
          </cell>
          <cell r="U204">
            <v>96.600512833283176</v>
          </cell>
          <cell r="V204">
            <v>99.489630904518222</v>
          </cell>
        </row>
        <row r="205">
          <cell r="A205">
            <v>2021</v>
          </cell>
          <cell r="B205">
            <v>98.817185320384951</v>
          </cell>
          <cell r="C205">
            <v>95.428826498506822</v>
          </cell>
          <cell r="D205">
            <v>99.254518331409997</v>
          </cell>
          <cell r="E205">
            <v>98.038318535363999</v>
          </cell>
          <cell r="F205">
            <v>97.433215034508308</v>
          </cell>
          <cell r="G205">
            <v>92.783729114549175</v>
          </cell>
          <cell r="H205">
            <v>97.306658089538701</v>
          </cell>
          <cell r="I205">
            <v>98.141401759426842</v>
          </cell>
          <cell r="J205">
            <v>99.677383165496508</v>
          </cell>
          <cell r="K205">
            <v>100</v>
          </cell>
          <cell r="L205">
            <v>102.95502978655581</v>
          </cell>
          <cell r="M205">
            <v>96.756051519112845</v>
          </cell>
          <cell r="N205">
            <v>94.543978703158317</v>
          </cell>
          <cell r="O205">
            <v>95.116557393490595</v>
          </cell>
          <cell r="P205">
            <v>99.704991373883416</v>
          </cell>
          <cell r="Q205">
            <v>97.184352655718669</v>
          </cell>
          <cell r="R205">
            <v>103.35523164947833</v>
          </cell>
          <cell r="S205">
            <v>97.998964164370051</v>
          </cell>
          <cell r="T205">
            <v>104.18856395661355</v>
          </cell>
          <cell r="U205">
            <v>96.343729056451451</v>
          </cell>
          <cell r="V205">
            <v>99.372393510496366</v>
          </cell>
        </row>
        <row r="206">
          <cell r="A206">
            <v>2022</v>
          </cell>
          <cell r="B206">
            <v>98.814729860518895</v>
          </cell>
          <cell r="C206">
            <v>95.172626131767473</v>
          </cell>
          <cell r="D206">
            <v>99.163783028359958</v>
          </cell>
          <cell r="E206">
            <v>97.872184236109831</v>
          </cell>
          <cell r="F206">
            <v>97.314941086505868</v>
          </cell>
          <cell r="G206">
            <v>92.43818811160196</v>
          </cell>
          <cell r="H206">
            <v>97.157226657873821</v>
          </cell>
          <cell r="I206">
            <v>98.028163958954863</v>
          </cell>
          <cell r="J206">
            <v>99.661935111185414</v>
          </cell>
          <cell r="K206">
            <v>100</v>
          </cell>
          <cell r="L206">
            <v>103.21189565080982</v>
          </cell>
          <cell r="M206">
            <v>97.156558083534691</v>
          </cell>
          <cell r="N206">
            <v>94.082988560848534</v>
          </cell>
          <cell r="O206">
            <v>94.432670152352117</v>
          </cell>
          <cell r="P206">
            <v>99.655201162531242</v>
          </cell>
          <cell r="Q206">
            <v>97.2300088913736</v>
          </cell>
          <cell r="R206">
            <v>102.99988712068277</v>
          </cell>
          <cell r="S206">
            <v>98.055069470424229</v>
          </cell>
          <cell r="T206">
            <v>104.17124849299981</v>
          </cell>
          <cell r="U206">
            <v>96.196068285609144</v>
          </cell>
          <cell r="V206">
            <v>99.343348495958494</v>
          </cell>
        </row>
        <row r="207">
          <cell r="A207">
            <v>2023</v>
          </cell>
          <cell r="B207">
            <v>99.149180656184569</v>
          </cell>
          <cell r="C207">
            <v>95.389628973305136</v>
          </cell>
          <cell r="D207">
            <v>99.500750914550437</v>
          </cell>
          <cell r="E207">
            <v>98.184956606921673</v>
          </cell>
          <cell r="F207">
            <v>97.624031218604074</v>
          </cell>
          <cell r="G207">
            <v>92.036824308093287</v>
          </cell>
          <cell r="H207">
            <v>97.360854336236969</v>
          </cell>
          <cell r="I207">
            <v>98.337025567038154</v>
          </cell>
          <cell r="J207">
            <v>99.647726125503894</v>
          </cell>
          <cell r="K207">
            <v>100</v>
          </cell>
          <cell r="L207">
            <v>103.37029052230456</v>
          </cell>
          <cell r="M207">
            <v>97.457396683176484</v>
          </cell>
          <cell r="N207">
            <v>93.748371830487329</v>
          </cell>
          <cell r="O207">
            <v>93.897370467622466</v>
          </cell>
          <cell r="P207">
            <v>99.604466840924985</v>
          </cell>
          <cell r="Q207">
            <v>97.242349054042549</v>
          </cell>
          <cell r="R207">
            <v>102.77205044172098</v>
          </cell>
          <cell r="S207">
            <v>98.14326952461802</v>
          </cell>
          <cell r="T207">
            <v>103.9797378113938</v>
          </cell>
          <cell r="U207">
            <v>96.048016124697682</v>
          </cell>
          <cell r="V207">
            <v>99.392958156840692</v>
          </cell>
        </row>
        <row r="239">
          <cell r="A239">
            <v>2019</v>
          </cell>
          <cell r="B239">
            <v>42.319623834250031</v>
          </cell>
          <cell r="C239">
            <v>42.785072560113967</v>
          </cell>
          <cell r="D239">
            <v>41.343334447385971</v>
          </cell>
          <cell r="E239">
            <v>42.152905016339851</v>
          </cell>
          <cell r="F239">
            <v>42.070989035481659</v>
          </cell>
          <cell r="G239">
            <v>32.542476331358586</v>
          </cell>
          <cell r="H239">
            <v>39.403121568474361</v>
          </cell>
          <cell r="I239">
            <v>41.961013271749579</v>
          </cell>
          <cell r="J239">
            <v>29.675652746878782</v>
          </cell>
          <cell r="K239">
            <v>29.531697862867567</v>
          </cell>
          <cell r="L239">
            <v>29.056647891444637</v>
          </cell>
          <cell r="M239">
            <v>27.756991267357257</v>
          </cell>
          <cell r="N239">
            <v>29.016715454779675</v>
          </cell>
          <cell r="O239">
            <v>26.402000337785058</v>
          </cell>
          <cell r="P239">
            <v>27.477394338645368</v>
          </cell>
          <cell r="Q239">
            <v>31.895156146251235</v>
          </cell>
          <cell r="R239">
            <v>30.812051053701651</v>
          </cell>
          <cell r="S239">
            <v>31.652732590360223</v>
          </cell>
          <cell r="T239">
            <v>31.720157154986261</v>
          </cell>
          <cell r="U239">
            <v>34.418770831806022</v>
          </cell>
          <cell r="V239">
            <v>31.372472121047895</v>
          </cell>
        </row>
        <row r="240">
          <cell r="A240">
            <v>2020</v>
          </cell>
          <cell r="B240">
            <v>42.922991160191309</v>
          </cell>
          <cell r="C240">
            <v>43.699420957572137</v>
          </cell>
          <cell r="D240">
            <v>42.407772238814161</v>
          </cell>
          <cell r="E240">
            <v>42.845700137416301</v>
          </cell>
          <cell r="F240">
            <v>43.27362468907873</v>
          </cell>
          <cell r="G240">
            <v>32.910990467508391</v>
          </cell>
          <cell r="H240">
            <v>40.152690499245644</v>
          </cell>
          <cell r="I240">
            <v>42.880935301186845</v>
          </cell>
          <cell r="J240">
            <v>30.899767554099604</v>
          </cell>
          <cell r="K240">
            <v>30.800320434146599</v>
          </cell>
          <cell r="L240">
            <v>30.614569901585497</v>
          </cell>
          <cell r="M240">
            <v>29.059450018392507</v>
          </cell>
          <cell r="N240">
            <v>30.489142851242608</v>
          </cell>
          <cell r="O240">
            <v>27.496247492563512</v>
          </cell>
          <cell r="P240">
            <v>28.662088798252324</v>
          </cell>
          <cell r="Q240">
            <v>33.093261545725113</v>
          </cell>
          <cell r="R240">
            <v>31.959523490346729</v>
          </cell>
          <cell r="S240">
            <v>32.722796523240746</v>
          </cell>
          <cell r="T240">
            <v>33.234192742018131</v>
          </cell>
          <cell r="U240">
            <v>35.423800076907739</v>
          </cell>
          <cell r="V240">
            <v>32.590707179345948</v>
          </cell>
        </row>
        <row r="241">
          <cell r="A241">
            <v>2021</v>
          </cell>
          <cell r="B241">
            <v>41.670250941697539</v>
          </cell>
          <cell r="C241">
            <v>42.5967168460651</v>
          </cell>
          <cell r="D241">
            <v>41.154943418382608</v>
          </cell>
          <cell r="E241">
            <v>41.6776263858834</v>
          </cell>
          <cell r="F241">
            <v>41.727182920574045</v>
          </cell>
          <cell r="G241">
            <v>31.201922619619161</v>
          </cell>
          <cell r="H241">
            <v>38.697093104725994</v>
          </cell>
          <cell r="I241">
            <v>41.609708887181732</v>
          </cell>
          <cell r="J241">
            <v>29.990646511381325</v>
          </cell>
          <cell r="K241">
            <v>29.936121441093682</v>
          </cell>
          <cell r="L241">
            <v>29.646210543205768</v>
          </cell>
          <cell r="M241">
            <v>28.258428936975999</v>
          </cell>
          <cell r="N241">
            <v>29.596069253685357</v>
          </cell>
          <cell r="O241">
            <v>26.424181416849322</v>
          </cell>
          <cell r="P241">
            <v>27.803484291309715</v>
          </cell>
          <cell r="Q241">
            <v>32.3436963896566</v>
          </cell>
          <cell r="R241">
            <v>31.088798765965048</v>
          </cell>
          <cell r="S241">
            <v>31.979226052962439</v>
          </cell>
          <cell r="T241">
            <v>32.405466209102158</v>
          </cell>
          <cell r="U241">
            <v>34.488517938722914</v>
          </cell>
          <cell r="V241">
            <v>31.617959177441435</v>
          </cell>
        </row>
        <row r="242">
          <cell r="A242">
            <v>2022</v>
          </cell>
          <cell r="B242">
            <v>42.294392572003574</v>
          </cell>
          <cell r="C242">
            <v>42.697885667876534</v>
          </cell>
          <cell r="D242">
            <v>41.577080561052455</v>
          </cell>
          <cell r="E242">
            <v>42.414258148639746</v>
          </cell>
          <cell r="F242">
            <v>41.91953183471211</v>
          </cell>
          <cell r="G242">
            <v>31.557245655026851</v>
          </cell>
          <cell r="H242">
            <v>39.08056265947625</v>
          </cell>
          <cell r="I242">
            <v>42.041105194045358</v>
          </cell>
          <cell r="J242">
            <v>30.527062346795951</v>
          </cell>
          <cell r="K242">
            <v>30.486665506933907</v>
          </cell>
          <cell r="L242">
            <v>30.261621113610804</v>
          </cell>
          <cell r="M242">
            <v>28.745108447870482</v>
          </cell>
          <cell r="N242">
            <v>29.940870333543529</v>
          </cell>
          <cell r="O242">
            <v>26.546154997550982</v>
          </cell>
          <cell r="P242">
            <v>28.379001075057531</v>
          </cell>
          <cell r="Q242">
            <v>33.097578322462276</v>
          </cell>
          <cell r="R242">
            <v>31.767483093149135</v>
          </cell>
          <cell r="S242">
            <v>32.07741217327181</v>
          </cell>
          <cell r="T242">
            <v>32.84218326447553</v>
          </cell>
          <cell r="U242">
            <v>34.880889382571716</v>
          </cell>
          <cell r="V242">
            <v>32.14667711225524</v>
          </cell>
        </row>
        <row r="243">
          <cell r="A243">
            <v>2023</v>
          </cell>
          <cell r="B243">
            <v>41.309313917508831</v>
          </cell>
          <cell r="C243">
            <v>41.791110619415257</v>
          </cell>
          <cell r="D243">
            <v>40.506384649575942</v>
          </cell>
          <cell r="E243">
            <v>41.56063347401733</v>
          </cell>
          <cell r="F243">
            <v>40.994261864924319</v>
          </cell>
          <cell r="G243">
            <v>30.87218728085649</v>
          </cell>
          <cell r="H243">
            <v>38.21039286793367</v>
          </cell>
          <cell r="I243">
            <v>41.065634123801473</v>
          </cell>
          <cell r="J243">
            <v>29.994805288346761</v>
          </cell>
          <cell r="K243">
            <v>29.964387960372441</v>
          </cell>
          <cell r="L243">
            <v>29.74903106317328</v>
          </cell>
          <cell r="M243">
            <v>28.284906468345355</v>
          </cell>
          <cell r="N243">
            <v>29.340007892871423</v>
          </cell>
          <cell r="O243">
            <v>25.937405720938621</v>
          </cell>
          <cell r="P243">
            <v>27.739708664359981</v>
          </cell>
          <cell r="Q243">
            <v>32.44197858121143</v>
          </cell>
          <cell r="R243">
            <v>31.275484958221412</v>
          </cell>
          <cell r="S243">
            <v>31.98310929293039</v>
          </cell>
          <cell r="T243">
            <v>32.103045210144849</v>
          </cell>
          <cell r="U243">
            <v>34.198814285369942</v>
          </cell>
          <cell r="V243">
            <v>31.571549598036203</v>
          </cell>
        </row>
      </sheetData>
      <sheetData sheetId="61" refreshError="1"/>
      <sheetData sheetId="62" refreshError="1">
        <row r="5">
          <cell r="A5">
            <v>2014</v>
          </cell>
          <cell r="B5">
            <v>96</v>
          </cell>
          <cell r="C5">
            <v>246</v>
          </cell>
          <cell r="D5">
            <v>226.7</v>
          </cell>
          <cell r="E5">
            <v>25</v>
          </cell>
          <cell r="F5">
            <v>80</v>
          </cell>
        </row>
        <row r="6">
          <cell r="A6">
            <v>2017</v>
          </cell>
          <cell r="B6">
            <v>93</v>
          </cell>
          <cell r="C6">
            <v>270</v>
          </cell>
          <cell r="D6">
            <v>240.7</v>
          </cell>
          <cell r="E6">
            <v>23</v>
          </cell>
          <cell r="F6">
            <v>96</v>
          </cell>
        </row>
        <row r="7">
          <cell r="A7">
            <v>2021</v>
          </cell>
          <cell r="B7">
            <v>151</v>
          </cell>
          <cell r="C7">
            <v>360</v>
          </cell>
          <cell r="D7">
            <v>316.5</v>
          </cell>
          <cell r="E7">
            <v>43</v>
          </cell>
          <cell r="F7">
            <v>128</v>
          </cell>
        </row>
        <row r="8">
          <cell r="A8">
            <v>2023</v>
          </cell>
          <cell r="B8">
            <v>170.1</v>
          </cell>
          <cell r="C8">
            <v>364.9</v>
          </cell>
          <cell r="D8">
            <v>324.8</v>
          </cell>
          <cell r="E8">
            <v>35.9</v>
          </cell>
          <cell r="F8">
            <v>143.19999999999999</v>
          </cell>
        </row>
        <row r="12">
          <cell r="A12">
            <v>2014</v>
          </cell>
          <cell r="B12">
            <v>39.024390243902438</v>
          </cell>
          <cell r="C12">
            <v>100</v>
          </cell>
          <cell r="D12">
            <v>92.154471544715449</v>
          </cell>
          <cell r="E12">
            <v>31.25</v>
          </cell>
          <cell r="F12">
            <v>100</v>
          </cell>
        </row>
        <row r="13">
          <cell r="A13">
            <v>2017</v>
          </cell>
          <cell r="B13">
            <v>34.444444444444443</v>
          </cell>
          <cell r="C13">
            <v>100</v>
          </cell>
          <cell r="D13">
            <v>89.148148148148138</v>
          </cell>
          <cell r="E13">
            <v>23.958333333333336</v>
          </cell>
          <cell r="F13">
            <v>100</v>
          </cell>
        </row>
        <row r="14">
          <cell r="A14">
            <v>2021</v>
          </cell>
          <cell r="B14">
            <v>41.944444444444443</v>
          </cell>
          <cell r="C14">
            <v>100</v>
          </cell>
          <cell r="D14">
            <v>87.916666666666671</v>
          </cell>
          <cell r="E14">
            <v>33.59375</v>
          </cell>
          <cell r="F14">
            <v>100</v>
          </cell>
        </row>
        <row r="15">
          <cell r="A15">
            <v>2023</v>
          </cell>
          <cell r="B15">
            <v>46.615511098931215</v>
          </cell>
          <cell r="C15">
            <v>100</v>
          </cell>
          <cell r="D15">
            <v>89.010687859687593</v>
          </cell>
          <cell r="E15">
            <v>25.069832402234638</v>
          </cell>
          <cell r="F15">
            <v>100</v>
          </cell>
        </row>
      </sheetData>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elle1"/>
      <sheetName val="Tabelle2"/>
      <sheetName val="Tabelle3"/>
    </sheetNames>
    <sheetDataSet>
      <sheetData sheetId="0" refreshError="1"/>
      <sheetData sheetId="1" refreshError="1">
        <row r="3">
          <cell r="B3" t="str">
            <v>Land- und Forstwirtschaft</v>
          </cell>
          <cell r="D3">
            <v>1.8957955923860013</v>
          </cell>
          <cell r="E3">
            <v>2.5316843667833502</v>
          </cell>
          <cell r="F3">
            <v>1.0726372981032319</v>
          </cell>
          <cell r="G3">
            <v>1.6701601480681174</v>
          </cell>
          <cell r="H3">
            <v>1.5423009045627871</v>
          </cell>
          <cell r="I3">
            <v>2.3680862963606008E-2</v>
          </cell>
          <cell r="J3">
            <v>0.46220518504222918</v>
          </cell>
          <cell r="K3">
            <v>0.57867510953134904</v>
          </cell>
          <cell r="L3">
            <v>3.6665831952242357E-2</v>
          </cell>
          <cell r="M3">
            <v>0.11035195991463385</v>
          </cell>
          <cell r="N3">
            <v>0.36457501247902241</v>
          </cell>
          <cell r="O3">
            <v>1.4168097821475092</v>
          </cell>
          <cell r="P3">
            <v>0.47682686712948502</v>
          </cell>
          <cell r="Q3">
            <v>1.1111130275749603</v>
          </cell>
          <cell r="R3">
            <v>0.23626773098131171</v>
          </cell>
          <cell r="S3">
            <v>1.4647535642206495</v>
          </cell>
          <cell r="V3">
            <v>0.60240437914515244</v>
          </cell>
          <cell r="W3">
            <v>1.1755549396521165</v>
          </cell>
          <cell r="X3">
            <v>1.5879957280539834</v>
          </cell>
          <cell r="Y3">
            <v>0.73469828031281625</v>
          </cell>
        </row>
        <row r="4">
          <cell r="B4" t="str">
            <v>Bergbau</v>
          </cell>
          <cell r="D4">
            <v>6.770257960588319E-2</v>
          </cell>
          <cell r="E4">
            <v>0.13830364239036058</v>
          </cell>
          <cell r="F4">
            <v>4.0330677087299274E-2</v>
          </cell>
          <cell r="G4">
            <v>0.16974503170425909</v>
          </cell>
          <cell r="H4">
            <v>-3.9999999999999998E-7</v>
          </cell>
          <cell r="I4">
            <v>-3.9999999999999998E-7</v>
          </cell>
          <cell r="J4">
            <v>-3.9999999999999998E-7</v>
          </cell>
          <cell r="K4">
            <v>4.7381677957210086E-2</v>
          </cell>
          <cell r="L4">
            <v>4.3254177537410912E-2</v>
          </cell>
          <cell r="M4">
            <v>7.3998356230381562E-2</v>
          </cell>
          <cell r="N4">
            <v>-3.9999999999999998E-7</v>
          </cell>
          <cell r="O4">
            <v>-3.9999999999999998E-7</v>
          </cell>
          <cell r="P4">
            <v>2.1491047145120627E-2</v>
          </cell>
          <cell r="Q4">
            <v>-3.9999999999999998E-7</v>
          </cell>
          <cell r="R4">
            <v>0.16394068272172652</v>
          </cell>
          <cell r="S4">
            <v>-3.9999999999999998E-7</v>
          </cell>
          <cell r="V4">
            <v>2.1552006278110006E-2</v>
          </cell>
          <cell r="W4">
            <v>5.3530181641377184E-2</v>
          </cell>
          <cell r="X4">
            <v>7.269737686053869E-2</v>
          </cell>
          <cell r="Y4">
            <v>2.9899975050815871E-2</v>
          </cell>
        </row>
        <row r="5">
          <cell r="B5" t="str">
            <v>Gewinnung von Steinen und Erden</v>
          </cell>
          <cell r="D5">
            <v>4.7796454040698266E-2</v>
          </cell>
          <cell r="E5">
            <v>8.3393748885502786E-2</v>
          </cell>
          <cell r="F5">
            <v>9.1106678629842217E-2</v>
          </cell>
          <cell r="G5">
            <v>0.55410242904341855</v>
          </cell>
          <cell r="H5">
            <v>0.28589375544144552</v>
          </cell>
          <cell r="I5">
            <v>-4.9999999999999998E-7</v>
          </cell>
          <cell r="J5">
            <v>8.4109997299795597E-2</v>
          </cell>
          <cell r="K5">
            <v>0.1207034765263709</v>
          </cell>
          <cell r="L5">
            <v>-4.9999999999999998E-7</v>
          </cell>
          <cell r="M5">
            <v>1.2086578636134644E-2</v>
          </cell>
          <cell r="N5">
            <v>0.22155905382242283</v>
          </cell>
          <cell r="O5">
            <v>7.9132853344066362E-2</v>
          </cell>
          <cell r="P5">
            <v>6.4056139327839157E-2</v>
          </cell>
          <cell r="Q5">
            <v>0.188775726031437</v>
          </cell>
          <cell r="R5">
            <v>7.4864235917816283E-2</v>
          </cell>
          <cell r="S5">
            <v>7.7573297792834076E-2</v>
          </cell>
          <cell r="V5">
            <v>9.5183007866497096E-2</v>
          </cell>
          <cell r="W5">
            <v>0.14449158773472376</v>
          </cell>
          <cell r="X5">
            <v>0.19622851956538659</v>
          </cell>
          <cell r="Y5">
            <v>0.10874362348744165</v>
          </cell>
        </row>
        <row r="6">
          <cell r="B6" t="str">
            <v>Dienstleistungen für Bergbau</v>
          </cell>
          <cell r="D6">
            <v>0.22290190096156226</v>
          </cell>
          <cell r="E6">
            <v>-5.9999999999999997E-7</v>
          </cell>
          <cell r="F6">
            <v>8.2105174908273966E-3</v>
          </cell>
          <cell r="G6">
            <v>4.361433854367892E-3</v>
          </cell>
          <cell r="H6">
            <v>-5.9999999999999997E-7</v>
          </cell>
          <cell r="I6">
            <v>-5.9999999999999997E-7</v>
          </cell>
          <cell r="J6">
            <v>-5.9999999999999997E-7</v>
          </cell>
          <cell r="K6">
            <v>1.1301394777183912E-2</v>
          </cell>
          <cell r="L6">
            <v>-5.9999999999999997E-7</v>
          </cell>
          <cell r="M6">
            <v>-5.9999999999999997E-7</v>
          </cell>
          <cell r="N6">
            <v>-5.9999999999999997E-7</v>
          </cell>
          <cell r="O6">
            <v>0.1092115824589929</v>
          </cell>
          <cell r="P6">
            <v>2.5573548389616892E-2</v>
          </cell>
          <cell r="Q6">
            <v>-5.9999999999999997E-7</v>
          </cell>
          <cell r="R6">
            <v>-5.9999999999999997E-7</v>
          </cell>
          <cell r="S6">
            <v>-5.9999999999999997E-7</v>
          </cell>
          <cell r="V6">
            <v>2.1312371540885531E-2</v>
          </cell>
          <cell r="W6">
            <v>3.646496783132791E-2</v>
          </cell>
          <cell r="X6">
            <v>4.9521852998074919E-2</v>
          </cell>
          <cell r="Y6">
            <v>2.5098565838876867E-2</v>
          </cell>
        </row>
        <row r="7">
          <cell r="B7" t="str">
            <v>Nahrungs- und Genussmittel</v>
          </cell>
          <cell r="D7">
            <v>1.9128896324193807</v>
          </cell>
          <cell r="E7">
            <v>2.6885200644816001</v>
          </cell>
          <cell r="F7">
            <v>1.8817942261331493</v>
          </cell>
          <cell r="G7">
            <v>2.9415056723083133</v>
          </cell>
          <cell r="H7">
            <v>2.6930154906562791</v>
          </cell>
          <cell r="I7">
            <v>0.86882042099893175</v>
          </cell>
          <cell r="J7">
            <v>1.6902140231181786</v>
          </cell>
          <cell r="K7">
            <v>2.2259943858727551</v>
          </cell>
          <cell r="L7">
            <v>1.7210158685083761</v>
          </cell>
          <cell r="M7">
            <v>0.74995178209543822</v>
          </cell>
          <cell r="N7">
            <v>1.521264817155968</v>
          </cell>
          <cell r="O7">
            <v>3.177095228254935</v>
          </cell>
          <cell r="P7">
            <v>1.9132635921155223</v>
          </cell>
          <cell r="Q7">
            <v>2.2690376716438028</v>
          </cell>
          <cell r="R7">
            <v>2.2829930773446621</v>
          </cell>
          <cell r="S7">
            <v>2.546958985896131</v>
          </cell>
          <cell r="V7">
            <v>1.9805804868255137</v>
          </cell>
          <cell r="W7">
            <v>1.9254809312097929</v>
          </cell>
          <cell r="X7">
            <v>2.3038294874663787</v>
          </cell>
          <cell r="Y7">
            <v>2.0238353304431302</v>
          </cell>
        </row>
        <row r="8">
          <cell r="B8" t="str">
            <v>Tabakverarbeitung</v>
          </cell>
          <cell r="D8">
            <v>1.5969005820656832E-2</v>
          </cell>
          <cell r="E8">
            <v>-7.9999999999999996E-7</v>
          </cell>
          <cell r="F8">
            <v>2.0104362679746496E-2</v>
          </cell>
          <cell r="G8">
            <v>-7.9999999999999996E-7</v>
          </cell>
          <cell r="H8">
            <v>3.3059245307289362E-2</v>
          </cell>
          <cell r="I8">
            <v>5.9047269235925218E-3</v>
          </cell>
          <cell r="J8">
            <v>6.2340766530216722E-3</v>
          </cell>
          <cell r="K8">
            <v>1.1417367998094759E-2</v>
          </cell>
          <cell r="L8">
            <v>5.7290031175378696E-2</v>
          </cell>
          <cell r="M8">
            <v>0.11736381087910892</v>
          </cell>
          <cell r="N8">
            <v>1.0043308339319247E-3</v>
          </cell>
          <cell r="O8">
            <v>3.017212347086478E-2</v>
          </cell>
          <cell r="P8">
            <v>9.4177088115607009E-3</v>
          </cell>
          <cell r="Q8">
            <v>0.1357132814829739</v>
          </cell>
          <cell r="R8">
            <v>7.4102599620346973E-2</v>
          </cell>
          <cell r="S8">
            <v>6.9078153509864293E-2</v>
          </cell>
          <cell r="V8">
            <v>2.1164574785062226E-2</v>
          </cell>
          <cell r="W8">
            <v>1.3062654914809613E-2</v>
          </cell>
          <cell r="X8">
            <v>1.5625627312372915E-2</v>
          </cell>
          <cell r="Y8">
            <v>2.0419245329547791E-2</v>
          </cell>
        </row>
        <row r="9">
          <cell r="B9" t="str">
            <v>Herst. von Textilien und Bekleidung, Lederwaren</v>
          </cell>
          <cell r="D9">
            <v>6.01670303806437E-2</v>
          </cell>
          <cell r="E9">
            <v>0.13710199065744183</v>
          </cell>
          <cell r="F9">
            <v>0.69063860718804859</v>
          </cell>
          <cell r="G9">
            <v>0.11989271622576891</v>
          </cell>
          <cell r="H9">
            <v>0.23893306381177312</v>
          </cell>
          <cell r="I9">
            <v>3.850313554182324E-2</v>
          </cell>
          <cell r="J9">
            <v>0.38998057839383943</v>
          </cell>
          <cell r="K9">
            <v>0.49083095834833212</v>
          </cell>
          <cell r="L9">
            <v>8.9945704945344554E-2</v>
          </cell>
          <cell r="M9">
            <v>4.4103096855514203E-2</v>
          </cell>
          <cell r="N9">
            <v>0.17456878733610534</v>
          </cell>
          <cell r="O9">
            <v>0.22475915155116113</v>
          </cell>
          <cell r="P9">
            <v>0.31151055238121866</v>
          </cell>
          <cell r="Q9">
            <v>0.28625540611670874</v>
          </cell>
          <cell r="R9">
            <v>3.6035684746881062E-2</v>
          </cell>
          <cell r="S9">
            <v>0.11295252398234566</v>
          </cell>
          <cell r="V9">
            <v>0.29954835590735512</v>
          </cell>
          <cell r="W9">
            <v>0.26203114143186051</v>
          </cell>
          <cell r="X9">
            <v>0.34206772602470453</v>
          </cell>
          <cell r="Y9">
            <v>0.30523505288557212</v>
          </cell>
        </row>
        <row r="10">
          <cell r="B10" t="str">
            <v>Herst. v.Holz-, Flecht-, Korb- und Korkwaren (ohne Möbel)</v>
          </cell>
          <cell r="D10">
            <v>0.49112676069583366</v>
          </cell>
          <cell r="E10">
            <v>0.55578906613198253</v>
          </cell>
          <cell r="F10">
            <v>0.35802787294563582</v>
          </cell>
          <cell r="G10">
            <v>0.31605951013362782</v>
          </cell>
          <cell r="H10">
            <v>0.58531207487223669</v>
          </cell>
          <cell r="I10">
            <v>2.3443941886662305E-2</v>
          </cell>
          <cell r="J10">
            <v>0.37004898560950245</v>
          </cell>
          <cell r="K10">
            <v>0.40449755903715634</v>
          </cell>
          <cell r="L10">
            <v>8.6221700918944932E-2</v>
          </cell>
          <cell r="M10">
            <v>2.1866462876060387E-2</v>
          </cell>
          <cell r="N10">
            <v>0.22256368465635476</v>
          </cell>
          <cell r="O10">
            <v>0.21789016356766905</v>
          </cell>
          <cell r="P10">
            <v>0.29001900523609808</v>
          </cell>
          <cell r="Q10">
            <v>0.48713342476446192</v>
          </cell>
          <cell r="R10">
            <v>0.17256856075971214</v>
          </cell>
          <cell r="S10">
            <v>0.14459805268483752</v>
          </cell>
          <cell r="V10">
            <v>0.28841290066246345</v>
          </cell>
          <cell r="W10">
            <v>0.32920117790681724</v>
          </cell>
          <cell r="X10">
            <v>0.43868081464477471</v>
          </cell>
          <cell r="Y10">
            <v>0.30856825839403845</v>
          </cell>
        </row>
        <row r="11">
          <cell r="B11" t="str">
            <v>Herstellung von Papier, Pappe und Waren daraus</v>
          </cell>
          <cell r="D11">
            <v>0.36505516544966249</v>
          </cell>
          <cell r="E11">
            <v>0.11925610776836304</v>
          </cell>
          <cell r="F11">
            <v>0.39823809830512874</v>
          </cell>
          <cell r="G11">
            <v>0.39332972412528766</v>
          </cell>
          <cell r="H11">
            <v>0.50917368870999458</v>
          </cell>
          <cell r="I11">
            <v>1.4349330424329825E-2</v>
          </cell>
          <cell r="J11">
            <v>0.39675829269083407</v>
          </cell>
          <cell r="K11">
            <v>0.33225431180502485</v>
          </cell>
          <cell r="L11">
            <v>6.8747897410454423E-2</v>
          </cell>
          <cell r="M11">
            <v>3.2938495977863115E-2</v>
          </cell>
          <cell r="N11">
            <v>0.35857932500521411</v>
          </cell>
          <cell r="O11">
            <v>0.42226300466554323</v>
          </cell>
          <cell r="P11">
            <v>0.32831275651285846</v>
          </cell>
          <cell r="Q11">
            <v>0.45295545221069</v>
          </cell>
          <cell r="R11">
            <v>3.3751475854473106E-2</v>
          </cell>
          <cell r="S11">
            <v>0.3647171045446484</v>
          </cell>
          <cell r="V11">
            <v>0.32555470428342187</v>
          </cell>
          <cell r="W11">
            <v>0.28029486588367425</v>
          </cell>
          <cell r="X11">
            <v>0.37551949897216597</v>
          </cell>
          <cell r="Y11">
            <v>0.3322391703395946</v>
          </cell>
        </row>
        <row r="12">
          <cell r="B12" t="str">
            <v>Herst.v.Druckerz.; Vervielf.v.besp. Ton-, Bild-u.Datenträgern</v>
          </cell>
          <cell r="D12">
            <v>0.1412528571179224</v>
          </cell>
          <cell r="E12">
            <v>0.27832281582774798</v>
          </cell>
          <cell r="F12">
            <v>0.32874537895261158</v>
          </cell>
          <cell r="G12">
            <v>0.20065235730092301</v>
          </cell>
          <cell r="H12">
            <v>0.33798767228929544</v>
          </cell>
          <cell r="I12">
            <v>0.36738162991669077</v>
          </cell>
          <cell r="J12">
            <v>0.31588580874954325</v>
          </cell>
          <cell r="K12">
            <v>0.33638665923456784</v>
          </cell>
          <cell r="L12">
            <v>9.424221728349795E-2</v>
          </cell>
          <cell r="M12">
            <v>0.16137513995877475</v>
          </cell>
          <cell r="N12">
            <v>0.22776862647493079</v>
          </cell>
          <cell r="O12">
            <v>0.25885237318611959</v>
          </cell>
          <cell r="P12">
            <v>0.28340294282339945</v>
          </cell>
          <cell r="Q12">
            <v>0.28731900876429706</v>
          </cell>
          <cell r="R12">
            <v>0.16597011284831137</v>
          </cell>
          <cell r="S12">
            <v>0.28826340599792022</v>
          </cell>
          <cell r="V12">
            <v>0.28852749813921491</v>
          </cell>
          <cell r="W12">
            <v>0.29354506401538216</v>
          </cell>
          <cell r="X12">
            <v>0.26710709473598737</v>
          </cell>
          <cell r="Y12">
            <v>0.28562957866414179</v>
          </cell>
        </row>
        <row r="13">
          <cell r="B13" t="str">
            <v>Kokerei und Mineralölverarbeitung</v>
          </cell>
          <cell r="D13">
            <v>0.14923766002825081</v>
          </cell>
          <cell r="E13">
            <v>8.7339590293664449E-2</v>
          </cell>
          <cell r="F13">
            <v>1.0202220999631105E-2</v>
          </cell>
          <cell r="G13">
            <v>0.16413580246292894</v>
          </cell>
          <cell r="H13">
            <v>4.2564331077569635E-3</v>
          </cell>
          <cell r="I13">
            <v>2.301855500201083E-3</v>
          </cell>
          <cell r="J13">
            <v>6.9970106051169031E-2</v>
          </cell>
          <cell r="K13">
            <v>4.5704564341210702E-2</v>
          </cell>
          <cell r="L13">
            <v>1.4321407793844675E-2</v>
          </cell>
          <cell r="M13">
            <v>0.20621717902107581</v>
          </cell>
          <cell r="N13">
            <v>1.1665397179566984E-2</v>
          </cell>
          <cell r="O13">
            <v>5.1938784477912767E-2</v>
          </cell>
          <cell r="P13">
            <v>0.10081312478983857</v>
          </cell>
          <cell r="Q13">
            <v>3.1716297681224179E-2</v>
          </cell>
          <cell r="R13">
            <v>1.0149850632924243E-2</v>
          </cell>
          <cell r="S13">
            <v>9.3348637175492286E-2</v>
          </cell>
          <cell r="V13">
            <v>6.4078651522665536E-2</v>
          </cell>
          <cell r="W13">
            <v>5.2859760114158091E-2</v>
          </cell>
          <cell r="X13">
            <v>7.0962556644551436E-2</v>
          </cell>
          <cell r="Y13">
            <v>6.4998157415091434E-2</v>
          </cell>
        </row>
        <row r="14">
          <cell r="B14" t="str">
            <v>Herstellung von chemischen Erzeugnissen</v>
          </cell>
          <cell r="D14">
            <v>0.60808831881895409</v>
          </cell>
          <cell r="E14">
            <v>0.2532700225411566</v>
          </cell>
          <cell r="F14">
            <v>0.46133057608391281</v>
          </cell>
          <cell r="G14">
            <v>1.5234700810226602</v>
          </cell>
          <cell r="H14">
            <v>0.43265942021471498</v>
          </cell>
          <cell r="I14">
            <v>0.38320824207191873</v>
          </cell>
          <cell r="J14">
            <v>0.63714265642281798</v>
          </cell>
          <cell r="K14">
            <v>0.87217735407539809</v>
          </cell>
          <cell r="L14">
            <v>0.27384877301831018</v>
          </cell>
          <cell r="M14">
            <v>0.84941574445996593</v>
          </cell>
          <cell r="N14">
            <v>0.94223696175161276</v>
          </cell>
          <cell r="O14">
            <v>0.76956497243361555</v>
          </cell>
          <cell r="P14">
            <v>1.3914451657273805</v>
          </cell>
          <cell r="Q14">
            <v>3.3208377266157192</v>
          </cell>
          <cell r="R14">
            <v>0.15835654987361816</v>
          </cell>
          <cell r="S14">
            <v>0.69956302919313917</v>
          </cell>
          <cell r="V14">
            <v>1.0265963553813369</v>
          </cell>
          <cell r="W14">
            <v>0.5713028762028538</v>
          </cell>
          <cell r="X14">
            <v>0.63865216443247519</v>
          </cell>
          <cell r="Y14">
            <v>0.97442828533993486</v>
          </cell>
        </row>
        <row r="15">
          <cell r="B15" t="str">
            <v>Herstellung von pharmazeutischen Erzeugnissen</v>
          </cell>
          <cell r="D15">
            <v>0.12618245866744343</v>
          </cell>
          <cell r="E15">
            <v>0.10758737664858074</v>
          </cell>
          <cell r="F15">
            <v>0.21964589287963285</v>
          </cell>
          <cell r="G15">
            <v>0.76846423560092625</v>
          </cell>
          <cell r="H15">
            <v>0.24181269503172637</v>
          </cell>
          <cell r="I15">
            <v>0.41285388722835314</v>
          </cell>
          <cell r="J15">
            <v>0.91181904174642114</v>
          </cell>
          <cell r="K15">
            <v>0.3984560515497923</v>
          </cell>
          <cell r="L15">
            <v>6.2731960137039661E-2</v>
          </cell>
          <cell r="M15">
            <v>0.30937235241953792</v>
          </cell>
          <cell r="N15">
            <v>1.3776021029632692</v>
          </cell>
          <cell r="O15">
            <v>0.23238019438215921</v>
          </cell>
          <cell r="P15">
            <v>0.21161177737562348</v>
          </cell>
          <cell r="Q15">
            <v>0.68461985372302758</v>
          </cell>
          <cell r="R15">
            <v>0.51110893436773552</v>
          </cell>
          <cell r="S15">
            <v>0.76042708823156013</v>
          </cell>
          <cell r="V15">
            <v>0.53086795148945631</v>
          </cell>
          <cell r="W15">
            <v>0.3187997388328091</v>
          </cell>
          <cell r="X15">
            <v>0.28512264868746473</v>
          </cell>
          <cell r="Y15">
            <v>0.49783080088880005</v>
          </cell>
        </row>
        <row r="16">
          <cell r="B16" t="str">
            <v>Herstellung von Gummi- und Kunststoffwaren</v>
          </cell>
          <cell r="D16">
            <v>0.91016486835616706</v>
          </cell>
          <cell r="E16">
            <v>0.34095389904422641</v>
          </cell>
          <cell r="F16">
            <v>0.8115707625860431</v>
          </cell>
          <cell r="G16">
            <v>0.89969903984805155</v>
          </cell>
          <cell r="H16">
            <v>1.8908075821771291</v>
          </cell>
          <cell r="I16">
            <v>9.879786543170288E-2</v>
          </cell>
          <cell r="J16">
            <v>1.1991461929240586</v>
          </cell>
          <cell r="K16">
            <v>1.1841852330931035</v>
          </cell>
          <cell r="L16">
            <v>0.15181910261475354</v>
          </cell>
          <cell r="M16">
            <v>0.28362954295784654</v>
          </cell>
          <cell r="N16">
            <v>1.1546783430090817</v>
          </cell>
          <cell r="O16">
            <v>1.315876603011082</v>
          </cell>
          <cell r="P16">
            <v>1.0709866036882556</v>
          </cell>
          <cell r="Q16">
            <v>1.4583429541815696</v>
          </cell>
          <cell r="R16">
            <v>0.86462265515932224</v>
          </cell>
          <cell r="S16">
            <v>0.5650455697232547</v>
          </cell>
          <cell r="V16">
            <v>1.0536686803272384</v>
          </cell>
          <cell r="W16">
            <v>0.73978854704094055</v>
          </cell>
          <cell r="X16">
            <v>0.96930209147384894</v>
          </cell>
          <cell r="Y16">
            <v>1.0422611363644381</v>
          </cell>
        </row>
        <row r="17">
          <cell r="B17" t="str">
            <v>Herst.v. Glas u.Glaswaren, Keramik, Verarb.v. Steinen u.Erden</v>
          </cell>
          <cell r="D17">
            <v>0.61820972673345498</v>
          </cell>
          <cell r="E17">
            <v>0.32379448857395832</v>
          </cell>
          <cell r="F17">
            <v>0.70512801452480267</v>
          </cell>
          <cell r="G17">
            <v>1.024826996699062</v>
          </cell>
          <cell r="H17">
            <v>1.1994267619440055</v>
          </cell>
          <cell r="I17">
            <v>0.19364052782459876</v>
          </cell>
          <cell r="J17">
            <v>0.45540575823990243</v>
          </cell>
          <cell r="K17">
            <v>0.83908428229022225</v>
          </cell>
          <cell r="L17">
            <v>0.16155844391456792</v>
          </cell>
          <cell r="M17">
            <v>6.2002245370095271E-2</v>
          </cell>
          <cell r="N17">
            <v>0.34425561062168419</v>
          </cell>
          <cell r="O17">
            <v>0.63739346712569023</v>
          </cell>
          <cell r="P17">
            <v>0.39681530214658456</v>
          </cell>
          <cell r="Q17">
            <v>0.96123434209596803</v>
          </cell>
          <cell r="R17">
            <v>0.78468224392504393</v>
          </cell>
          <cell r="S17">
            <v>0.40177642960331883</v>
          </cell>
          <cell r="V17">
            <v>0.52128052221675569</v>
          </cell>
          <cell r="W17">
            <v>0.62503557132920429</v>
          </cell>
          <cell r="X17">
            <v>0.77950116392870794</v>
          </cell>
          <cell r="Y17">
            <v>0.55591926988173923</v>
          </cell>
        </row>
        <row r="18">
          <cell r="B18" t="str">
            <v>Metallerzeugung und -bearbeitung</v>
          </cell>
          <cell r="D18">
            <v>0.75991353753646629</v>
          </cell>
          <cell r="E18">
            <v>0.33065811276206558</v>
          </cell>
          <cell r="F18">
            <v>0.74231944668913852</v>
          </cell>
          <cell r="G18">
            <v>0.80398335412935051</v>
          </cell>
          <cell r="H18">
            <v>0.76964607294924403</v>
          </cell>
          <cell r="I18">
            <v>6.6494433159651797E-2</v>
          </cell>
          <cell r="J18">
            <v>0.54991432079651148</v>
          </cell>
          <cell r="K18">
            <v>0.35985304985855915</v>
          </cell>
          <cell r="L18">
            <v>1.1670124310424639</v>
          </cell>
          <cell r="M18">
            <v>0.43328767538388008</v>
          </cell>
          <cell r="N18">
            <v>0.51344056849029707</v>
          </cell>
          <cell r="O18">
            <v>0.72248602967917896</v>
          </cell>
          <cell r="P18">
            <v>1.4061586593214066</v>
          </cell>
          <cell r="Q18">
            <v>0.5963821278886785</v>
          </cell>
          <cell r="R18">
            <v>2.4999728221234174</v>
          </cell>
          <cell r="S18">
            <v>0.13031471229698721</v>
          </cell>
          <cell r="V18">
            <v>0.72431779945520391</v>
          </cell>
          <cell r="W18">
            <v>0.54031764273387739</v>
          </cell>
          <cell r="X18">
            <v>0.70997509234131673</v>
          </cell>
          <cell r="Y18">
            <v>0.72233742862767691</v>
          </cell>
        </row>
        <row r="19">
          <cell r="B19" t="str">
            <v>Herstellung von Metallerzeugnissen</v>
          </cell>
          <cell r="D19">
            <v>1.5527805575056963</v>
          </cell>
          <cell r="E19">
            <v>1.3358504201103687</v>
          </cell>
          <cell r="F19">
            <v>2.5773229782973526</v>
          </cell>
          <cell r="G19">
            <v>2.1249317347706445</v>
          </cell>
          <cell r="H19">
            <v>3.5632198014151952</v>
          </cell>
          <cell r="I19">
            <v>0.50893641027520342</v>
          </cell>
          <cell r="J19">
            <v>3.3472419124380157</v>
          </cell>
          <cell r="K19">
            <v>1.9775650510421152</v>
          </cell>
          <cell r="L19">
            <v>0.8126685402227467</v>
          </cell>
          <cell r="M19">
            <v>0.30531217028221025</v>
          </cell>
          <cell r="N19">
            <v>1.5490483052082289</v>
          </cell>
          <cell r="O19">
            <v>1.7653964061134044</v>
          </cell>
          <cell r="P19">
            <v>2.685526217617368</v>
          </cell>
          <cell r="Q19">
            <v>2.3471003284105891</v>
          </cell>
          <cell r="R19">
            <v>3.1800998145293415</v>
          </cell>
          <cell r="S19">
            <v>1.1200106462315564</v>
          </cell>
          <cell r="V19">
            <v>2.1612114765299841</v>
          </cell>
          <cell r="W19">
            <v>1.8435489805998664</v>
          </cell>
          <cell r="X19">
            <v>2.3214212340481031</v>
          </cell>
          <cell r="Y19">
            <v>2.1825920329183339</v>
          </cell>
        </row>
        <row r="20">
          <cell r="B20" t="str">
            <v>Herst.v.DV-geräten, elektr. und optischen Erzeugnissen</v>
          </cell>
          <cell r="D20">
            <v>0.52655173839658653</v>
          </cell>
          <cell r="E20">
            <v>0.34575810597590145</v>
          </cell>
          <cell r="F20">
            <v>1.5150095529215577</v>
          </cell>
          <cell r="G20">
            <v>0.57366776661872598</v>
          </cell>
          <cell r="H20">
            <v>2.5897015490710005</v>
          </cell>
          <cell r="I20">
            <v>0.70907461771575397</v>
          </cell>
          <cell r="J20">
            <v>2.416797090753859</v>
          </cell>
          <cell r="K20">
            <v>1.7954551291771532</v>
          </cell>
          <cell r="L20">
            <v>1.0369620442743541</v>
          </cell>
          <cell r="M20">
            <v>0.70437020082635027</v>
          </cell>
          <cell r="N20">
            <v>1.1033085778892038</v>
          </cell>
          <cell r="O20">
            <v>0.6412196709338458</v>
          </cell>
          <cell r="P20">
            <v>0.77232919680951051</v>
          </cell>
          <cell r="Q20">
            <v>0.48447266814549139</v>
          </cell>
          <cell r="R20">
            <v>0.31316099702571282</v>
          </cell>
          <cell r="S20">
            <v>1.094712713256998</v>
          </cell>
          <cell r="V20">
            <v>1.2475349791371986</v>
          </cell>
          <cell r="W20">
            <v>1.0755921186114994</v>
          </cell>
          <cell r="X20">
            <v>1.206827615695615</v>
          </cell>
          <cell r="Y20">
            <v>1.2419751396570398</v>
          </cell>
        </row>
        <row r="21">
          <cell r="B21" t="str">
            <v>Herstellung von elektrischen Ausrüstungen</v>
          </cell>
          <cell r="D21">
            <v>0.37427616599398544</v>
          </cell>
          <cell r="E21">
            <v>0.45557759298561701</v>
          </cell>
          <cell r="F21">
            <v>1.0549453699796112</v>
          </cell>
          <cell r="G21">
            <v>0.47421329473913787</v>
          </cell>
          <cell r="H21">
            <v>0.96750513501559698</v>
          </cell>
          <cell r="I21">
            <v>0.87874030623056709</v>
          </cell>
          <cell r="J21">
            <v>1.7470505631873374</v>
          </cell>
          <cell r="K21">
            <v>1.4071543363698524</v>
          </cell>
          <cell r="L21">
            <v>0.41163252199509592</v>
          </cell>
          <cell r="M21">
            <v>0.18997725047176514</v>
          </cell>
          <cell r="N21">
            <v>0.73963060365476341</v>
          </cell>
          <cell r="O21">
            <v>0.66982425513907307</v>
          </cell>
          <cell r="P21">
            <v>1.058764948477833</v>
          </cell>
          <cell r="Q21">
            <v>0.54671087302940291</v>
          </cell>
          <cell r="R21">
            <v>0.71844558604521314</v>
          </cell>
          <cell r="S21">
            <v>0.43370170811733716</v>
          </cell>
          <cell r="V21">
            <v>1.0701202987096765</v>
          </cell>
          <cell r="W21">
            <v>0.77644045808916695</v>
          </cell>
          <cell r="X21">
            <v>0.73981090727738996</v>
          </cell>
          <cell r="Y21">
            <v>1.0256878048031799</v>
          </cell>
        </row>
        <row r="22">
          <cell r="B22" t="str">
            <v>Maschinenbau</v>
          </cell>
          <cell r="D22">
            <v>0.81468282369604295</v>
          </cell>
          <cell r="E22">
            <v>1.1168973185097482</v>
          </cell>
          <cell r="F22">
            <v>2.3381135055131015</v>
          </cell>
          <cell r="G22">
            <v>1.839031273001503</v>
          </cell>
          <cell r="H22">
            <v>2.6420464208075418</v>
          </cell>
          <cell r="I22">
            <v>0.42029415115207974</v>
          </cell>
          <cell r="J22">
            <v>5.986565462188751</v>
          </cell>
          <cell r="K22">
            <v>3.9690724885935325</v>
          </cell>
          <cell r="L22">
            <v>1.4165136008112382</v>
          </cell>
          <cell r="M22">
            <v>1.27855236993067</v>
          </cell>
          <cell r="N22">
            <v>1.6818329678765929</v>
          </cell>
          <cell r="O22">
            <v>2.1786271526088758</v>
          </cell>
          <cell r="P22">
            <v>2.8477560264745794</v>
          </cell>
          <cell r="Q22">
            <v>2.9084416628443304</v>
          </cell>
          <cell r="R22">
            <v>3.2488735600674037</v>
          </cell>
          <cell r="S22">
            <v>2.2193925563473291</v>
          </cell>
          <cell r="V22">
            <v>3.1838434990715343</v>
          </cell>
          <cell r="W22">
            <v>1.4861798877456229</v>
          </cell>
          <cell r="X22">
            <v>1.8678316346195356</v>
          </cell>
          <cell r="Y22">
            <v>3.0068977424025252</v>
          </cell>
        </row>
        <row r="23">
          <cell r="B23" t="str">
            <v>Herstellung von Kraftwagen und Kraftwagenteilen</v>
          </cell>
          <cell r="D23">
            <v>1.593042062321155</v>
          </cell>
          <cell r="E23">
            <v>0.4928130967060988</v>
          </cell>
          <cell r="F23">
            <v>2.6663166016905846</v>
          </cell>
          <cell r="G23">
            <v>0.53116879392331295</v>
          </cell>
          <cell r="H23">
            <v>1.8442222728804942</v>
          </cell>
          <cell r="I23">
            <v>0.28954568506374129</v>
          </cell>
          <cell r="J23">
            <v>4.4724959607711012</v>
          </cell>
          <cell r="K23">
            <v>4.1749811245708024</v>
          </cell>
          <cell r="L23">
            <v>4.4901665933703043</v>
          </cell>
          <cell r="M23">
            <v>0.16571062542364748</v>
          </cell>
          <cell r="N23">
            <v>1.8794846668633491</v>
          </cell>
          <cell r="O23">
            <v>4.2052940203774813</v>
          </cell>
          <cell r="P23">
            <v>1.0326920524114953</v>
          </cell>
          <cell r="Q23">
            <v>1.8693411457279987</v>
          </cell>
          <cell r="R23">
            <v>5.297121879025692</v>
          </cell>
          <cell r="S23">
            <v>0.32793602929750437</v>
          </cell>
          <cell r="V23">
            <v>2.6629252488524764</v>
          </cell>
          <cell r="W23">
            <v>1.3248873807581225</v>
          </cell>
          <cell r="X23">
            <v>1.6956025082876311</v>
          </cell>
          <cell r="Y23">
            <v>2.5328385672568152</v>
          </cell>
        </row>
        <row r="24">
          <cell r="B24" t="str">
            <v>Sonstiger Fahrzeugbau</v>
          </cell>
          <cell r="D24">
            <v>0.76688566965534466</v>
          </cell>
          <cell r="E24">
            <v>0.60263258371581441</v>
          </cell>
          <cell r="F24">
            <v>0.33079695832531841</v>
          </cell>
          <cell r="G24">
            <v>0.33250920924152955</v>
          </cell>
          <cell r="H24">
            <v>0.12196913079280243</v>
          </cell>
          <cell r="I24">
            <v>0.33265593160596674</v>
          </cell>
          <cell r="J24">
            <v>0.29370051536798542</v>
          </cell>
          <cell r="K24">
            <v>0.85591210314787947</v>
          </cell>
          <cell r="L24">
            <v>1.8688245129408529</v>
          </cell>
          <cell r="M24">
            <v>2.9314371064781204</v>
          </cell>
          <cell r="N24">
            <v>0.33635745406936191</v>
          </cell>
          <cell r="O24">
            <v>0.71304462930004153</v>
          </cell>
          <cell r="P24">
            <v>0.14667841104813989</v>
          </cell>
          <cell r="Q24">
            <v>0.23718139649670153</v>
          </cell>
          <cell r="R24">
            <v>0.12003495623432915</v>
          </cell>
          <cell r="S24">
            <v>0.87935400819313736</v>
          </cell>
          <cell r="V24">
            <v>0.54628271265322392</v>
          </cell>
          <cell r="W24">
            <v>0.39057777465792509</v>
          </cell>
          <cell r="X24">
            <v>0.41131730782175641</v>
          </cell>
          <cell r="Y24">
            <v>0.52811925622467548</v>
          </cell>
        </row>
        <row r="25">
          <cell r="B25" t="str">
            <v>Herstellung von Möbeln</v>
          </cell>
          <cell r="D25">
            <v>0.23437126993132987</v>
          </cell>
          <cell r="E25">
            <v>0.2338789017097537</v>
          </cell>
          <cell r="F25">
            <v>0.29046578123801914</v>
          </cell>
          <cell r="G25">
            <v>0.28402821868869782</v>
          </cell>
          <cell r="H25">
            <v>0.30217132320639861</v>
          </cell>
          <cell r="I25">
            <v>7.2163039006300597E-2</v>
          </cell>
          <cell r="J25">
            <v>0.3476220421639567</v>
          </cell>
          <cell r="K25">
            <v>0.34350511805896122</v>
          </cell>
          <cell r="L25">
            <v>8.7079563386575604E-2</v>
          </cell>
          <cell r="M25">
            <v>5.7480324353525819E-2</v>
          </cell>
          <cell r="N25">
            <v>0.17970053409511483</v>
          </cell>
          <cell r="O25">
            <v>0.34052497414051858</v>
          </cell>
          <cell r="P25">
            <v>0.43760109180694834</v>
          </cell>
          <cell r="Q25">
            <v>0.15492832305503634</v>
          </cell>
          <cell r="R25">
            <v>0.26874921300666926</v>
          </cell>
          <cell r="S25">
            <v>0.19565896831983184</v>
          </cell>
          <cell r="V25">
            <v>0.30816640644743626</v>
          </cell>
          <cell r="W25">
            <v>0.22065933915695096</v>
          </cell>
          <cell r="X25">
            <v>0.2738300219150599</v>
          </cell>
          <cell r="Y25">
            <v>0.30353272886549443</v>
          </cell>
        </row>
        <row r="26">
          <cell r="B26" t="str">
            <v>Herstellung von sonstigen Waren</v>
          </cell>
          <cell r="D26">
            <v>0.51856623548625813</v>
          </cell>
          <cell r="E26">
            <v>0.72377711563590696</v>
          </cell>
          <cell r="F26">
            <v>0.68568608634799078</v>
          </cell>
          <cell r="G26">
            <v>0.38597508134221026</v>
          </cell>
          <cell r="H26">
            <v>1.114646882121904</v>
          </cell>
          <cell r="I26">
            <v>0.52818772804611513</v>
          </cell>
          <cell r="J26">
            <v>1.3246472261977853</v>
          </cell>
          <cell r="K26">
            <v>0.91869523096298478</v>
          </cell>
          <cell r="L26">
            <v>0.53566667148979086</v>
          </cell>
          <cell r="M26">
            <v>0.74450608332038515</v>
          </cell>
          <cell r="N26">
            <v>0.69429152353847701</v>
          </cell>
          <cell r="O26">
            <v>0.43603064541784009</v>
          </cell>
          <cell r="P26">
            <v>0.47054556125511132</v>
          </cell>
          <cell r="Q26">
            <v>0.69053671220023716</v>
          </cell>
          <cell r="R26">
            <v>0.83797488474789616</v>
          </cell>
          <cell r="S26">
            <v>1.0216191124485874</v>
          </cell>
          <cell r="V26">
            <v>0.76388276979957181</v>
          </cell>
          <cell r="W26">
            <v>0.6403713853829438</v>
          </cell>
          <cell r="X26">
            <v>0.68053993940650881</v>
          </cell>
          <cell r="Y26">
            <v>0.75263450178001357</v>
          </cell>
        </row>
        <row r="27">
          <cell r="B27" t="str">
            <v>Reparatur und Installation von Maschinen und Ausrüstungen</v>
          </cell>
          <cell r="D27">
            <v>0.81535710422367624</v>
          </cell>
          <cell r="E27">
            <v>0.64827604956672735</v>
          </cell>
          <cell r="F27">
            <v>0.62102343610772504</v>
          </cell>
          <cell r="G27">
            <v>0.71873584966113224</v>
          </cell>
          <cell r="H27">
            <v>0.64253931693826405</v>
          </cell>
          <cell r="I27">
            <v>0.19464346740160951</v>
          </cell>
          <cell r="J27">
            <v>0.54253213133954714</v>
          </cell>
          <cell r="K27">
            <v>0.46946988187515198</v>
          </cell>
          <cell r="L27">
            <v>1.132064124025483</v>
          </cell>
          <cell r="M27">
            <v>0.63175476123369401</v>
          </cell>
          <cell r="N27">
            <v>0.46634210941462972</v>
          </cell>
          <cell r="O27">
            <v>0.65454900469176414</v>
          </cell>
          <cell r="P27">
            <v>0.52883511664683036</v>
          </cell>
          <cell r="Q27">
            <v>0.51871633461473754</v>
          </cell>
          <cell r="R27">
            <v>0.46542755651957651</v>
          </cell>
          <cell r="S27">
            <v>0.64560546550570452</v>
          </cell>
          <cell r="V27">
            <v>0.52156159601677354</v>
          </cell>
          <cell r="W27">
            <v>0.55286637880221667</v>
          </cell>
          <cell r="X27">
            <v>0.68113190972416293</v>
          </cell>
          <cell r="Y27">
            <v>0.54294847468355034</v>
          </cell>
        </row>
        <row r="28">
          <cell r="B28" t="str">
            <v>Energieversorgung</v>
          </cell>
          <cell r="D28">
            <v>1.0546791646909841</v>
          </cell>
          <cell r="E28">
            <v>1.0075919108141405</v>
          </cell>
          <cell r="F28">
            <v>0.82587864233108799</v>
          </cell>
          <cell r="G28">
            <v>0.90592931678286304</v>
          </cell>
          <cell r="H28">
            <v>0.76864325339447781</v>
          </cell>
          <cell r="I28">
            <v>0.83515681753445437</v>
          </cell>
          <cell r="J28">
            <v>0.74395877224281182</v>
          </cell>
          <cell r="K28">
            <v>0.80008217241300905</v>
          </cell>
          <cell r="L28">
            <v>0.7210023103421408</v>
          </cell>
          <cell r="M28">
            <v>0.88512197371327972</v>
          </cell>
          <cell r="N28">
            <v>0.6800400042145136</v>
          </cell>
          <cell r="O28">
            <v>0.81127873689957219</v>
          </cell>
          <cell r="P28">
            <v>0.85947992040489618</v>
          </cell>
          <cell r="Q28">
            <v>0.78136720073808252</v>
          </cell>
          <cell r="R28">
            <v>0.86563657022261475</v>
          </cell>
          <cell r="S28">
            <v>1.0484103444179538</v>
          </cell>
          <cell r="V28">
            <v>0.8083059133744801</v>
          </cell>
          <cell r="W28">
            <v>0.8793748003320826</v>
          </cell>
          <cell r="X28">
            <v>0.89520752029312567</v>
          </cell>
          <cell r="Y28">
            <v>0.81991369473454145</v>
          </cell>
        </row>
        <row r="29">
          <cell r="B29" t="str">
            <v>Wasserversorgung, Abwasserentsorgung</v>
          </cell>
          <cell r="D29">
            <v>0.43455575979590144</v>
          </cell>
          <cell r="E29">
            <v>0.40512842020302903</v>
          </cell>
          <cell r="F29">
            <v>0.32198158219545964</v>
          </cell>
          <cell r="G29">
            <v>0.40441995306925166</v>
          </cell>
          <cell r="H29">
            <v>0.41612789756107033</v>
          </cell>
          <cell r="I29">
            <v>2.3146765540482683E-2</v>
          </cell>
          <cell r="J29">
            <v>0.15522541615490731</v>
          </cell>
          <cell r="K29">
            <v>0.14702260914988585</v>
          </cell>
          <cell r="L29">
            <v>0.16356242300570617</v>
          </cell>
          <cell r="M29">
            <v>0.24718247149774591</v>
          </cell>
          <cell r="N29">
            <v>0.16537701971158489</v>
          </cell>
          <cell r="O29">
            <v>0.21189758957293395</v>
          </cell>
          <cell r="P29">
            <v>0.22854752412259313</v>
          </cell>
          <cell r="Q29">
            <v>0.22614290652797364</v>
          </cell>
          <cell r="R29">
            <v>0.26570346781679205</v>
          </cell>
          <cell r="S29">
            <v>0.23281184331567775</v>
          </cell>
          <cell r="V29">
            <v>0.18198717985804472</v>
          </cell>
          <cell r="W29">
            <v>0.36205254354477706</v>
          </cell>
          <cell r="X29">
            <v>0.48340136899615327</v>
          </cell>
          <cell r="Y29">
            <v>0.22244555542743058</v>
          </cell>
        </row>
        <row r="30">
          <cell r="B30" t="str">
            <v>Recycling</v>
          </cell>
          <cell r="D30">
            <v>0.91927300547921798</v>
          </cell>
          <cell r="E30">
            <v>0.74436788820022859</v>
          </cell>
          <cell r="F30">
            <v>0.70542859384431844</v>
          </cell>
          <cell r="G30">
            <v>0.96712222028270978</v>
          </cell>
          <cell r="H30">
            <v>0.74735438785569297</v>
          </cell>
          <cell r="I30">
            <v>0.60962454432245594</v>
          </cell>
          <cell r="J30">
            <v>0.38583530229537993</v>
          </cell>
          <cell r="K30">
            <v>0.42236963888301116</v>
          </cell>
          <cell r="L30">
            <v>0.62017024747347438</v>
          </cell>
          <cell r="M30">
            <v>0.66829250046964306</v>
          </cell>
          <cell r="N30">
            <v>0.52514196319964734</v>
          </cell>
          <cell r="O30">
            <v>0.66947834250063276</v>
          </cell>
          <cell r="P30">
            <v>0.67085353320455532</v>
          </cell>
          <cell r="Q30">
            <v>0.5864733344830132</v>
          </cell>
          <cell r="R30">
            <v>0.56287830259564919</v>
          </cell>
          <cell r="S30">
            <v>0.56205697173363911</v>
          </cell>
          <cell r="V30">
            <v>0.54930292625574095</v>
          </cell>
          <cell r="W30">
            <v>0.7512157238078897</v>
          </cell>
          <cell r="X30">
            <v>0.80191395452561631</v>
          </cell>
          <cell r="Y30">
            <v>0.58318066110175004</v>
          </cell>
        </row>
        <row r="31">
          <cell r="B31" t="str">
            <v>Hochbau</v>
          </cell>
          <cell r="D31">
            <v>0.87912346408503128</v>
          </cell>
          <cell r="E31">
            <v>0.85332940968643078</v>
          </cell>
          <cell r="F31">
            <v>0.84465523600496539</v>
          </cell>
          <cell r="G31">
            <v>0.85358461053044821</v>
          </cell>
          <cell r="H31">
            <v>0.84853806288709355</v>
          </cell>
          <cell r="I31">
            <v>0.58984092912842101</v>
          </cell>
          <cell r="J31">
            <v>0.81286391551136739</v>
          </cell>
          <cell r="K31">
            <v>1.0706161115655422</v>
          </cell>
          <cell r="L31">
            <v>0.40848052628045012</v>
          </cell>
          <cell r="M31">
            <v>0.54751388188414485</v>
          </cell>
          <cell r="N31">
            <v>0.71590133646801324</v>
          </cell>
          <cell r="O31">
            <v>0.90973249799629208</v>
          </cell>
          <cell r="P31">
            <v>0.56809871475396601</v>
          </cell>
          <cell r="Q31">
            <v>0.73681597737032523</v>
          </cell>
          <cell r="R31">
            <v>0.47024895307021553</v>
          </cell>
          <cell r="S31">
            <v>0.82166304701868298</v>
          </cell>
          <cell r="V31">
            <v>0.77117354953724315</v>
          </cell>
          <cell r="W31">
            <v>0.7846294190965446</v>
          </cell>
          <cell r="X31">
            <v>0.85437551374347454</v>
          </cell>
          <cell r="Y31">
            <v>0.78228736015345579</v>
          </cell>
        </row>
        <row r="32">
          <cell r="B32" t="str">
            <v>Tiefbau</v>
          </cell>
          <cell r="D32">
            <v>1.4074765172219734</v>
          </cell>
          <cell r="E32">
            <v>0.97790590370057684</v>
          </cell>
          <cell r="F32">
            <v>1.0683477117661087</v>
          </cell>
          <cell r="G32">
            <v>1.2767017944041337</v>
          </cell>
          <cell r="H32">
            <v>1.1310510773312028</v>
          </cell>
          <cell r="I32">
            <v>0.43027349165295109</v>
          </cell>
          <cell r="J32">
            <v>0.58776465583195281</v>
          </cell>
          <cell r="K32">
            <v>0.62479297823295554</v>
          </cell>
          <cell r="L32">
            <v>0.46090153680592161</v>
          </cell>
          <cell r="M32">
            <v>0.36473131792855157</v>
          </cell>
          <cell r="N32">
            <v>0.58796244032039269</v>
          </cell>
          <cell r="O32">
            <v>1.1069855328281721</v>
          </cell>
          <cell r="P32">
            <v>0.6483647907059934</v>
          </cell>
          <cell r="Q32">
            <v>0.98796339611662243</v>
          </cell>
          <cell r="R32">
            <v>0.89659717965303365</v>
          </cell>
          <cell r="S32">
            <v>0.8230631960763154</v>
          </cell>
          <cell r="V32">
            <v>0.67802021704529336</v>
          </cell>
          <cell r="W32">
            <v>0.97268701690473347</v>
          </cell>
          <cell r="X32">
            <v>1.1669039599909328</v>
          </cell>
          <cell r="Y32">
            <v>0.74361353414764797</v>
          </cell>
        </row>
        <row r="33">
          <cell r="B33" t="str">
            <v>Vorber.Baustellenarbeiten, Bauinstallation u.sonst.Ausbaugew.</v>
          </cell>
          <cell r="D33">
            <v>5.1835482498584078</v>
          </cell>
          <cell r="E33">
            <v>5.1752447378328474</v>
          </cell>
          <cell r="F33">
            <v>4.3792392364866437</v>
          </cell>
          <cell r="G33">
            <v>4.7988570874981615</v>
          </cell>
          <cell r="H33">
            <v>4.5099378806693897</v>
          </cell>
          <cell r="I33">
            <v>3.3297690005984069</v>
          </cell>
          <cell r="J33">
            <v>4.0248509295894772</v>
          </cell>
          <cell r="K33">
            <v>4.1469989745057037</v>
          </cell>
          <cell r="L33">
            <v>3.1128940119142015</v>
          </cell>
          <cell r="M33">
            <v>2.7571423779005761</v>
          </cell>
          <cell r="N33">
            <v>3.8852940410340713</v>
          </cell>
          <cell r="O33">
            <v>4.6330773272580679</v>
          </cell>
          <cell r="P33">
            <v>4.0480556180949492</v>
          </cell>
          <cell r="Q33">
            <v>4.8122943507034721</v>
          </cell>
          <cell r="R33">
            <v>3.938643145574606</v>
          </cell>
          <cell r="S33">
            <v>5.157767428820299</v>
          </cell>
          <cell r="V33">
            <v>4.0889155455637738</v>
          </cell>
          <cell r="W33">
            <v>4.3547982670540604</v>
          </cell>
          <cell r="X33">
            <v>4.721820919397576</v>
          </cell>
          <cell r="Y33">
            <v>4.1735904809037025</v>
          </cell>
        </row>
        <row r="34">
          <cell r="B34" t="str">
            <v>Hdl. mit Kraftfahrzeugen; Instandh.u.Rep.v.Kraftfahrzeugen</v>
          </cell>
          <cell r="D34">
            <v>2.2668093191630923</v>
          </cell>
          <cell r="E34">
            <v>2.1030416912360534</v>
          </cell>
          <cell r="F34">
            <v>2.1289703129526152</v>
          </cell>
          <cell r="G34">
            <v>2.0682237946638615</v>
          </cell>
          <cell r="H34">
            <v>2.2780090400943211</v>
          </cell>
          <cell r="I34">
            <v>1.2757085260344565</v>
          </cell>
          <cell r="J34">
            <v>1.9610463199233068</v>
          </cell>
          <cell r="K34">
            <v>2.0171122346750505</v>
          </cell>
          <cell r="L34">
            <v>1.6393737340834613</v>
          </cell>
          <cell r="M34">
            <v>1.335295852077409</v>
          </cell>
          <cell r="N34">
            <v>1.9082733857495422</v>
          </cell>
          <cell r="O34">
            <v>2.1694360705122402</v>
          </cell>
          <cell r="P34">
            <v>1.8993015571673435</v>
          </cell>
          <cell r="Q34">
            <v>2.5114052935474969</v>
          </cell>
          <cell r="R34">
            <v>2.0616952935469133</v>
          </cell>
          <cell r="S34">
            <v>2.3069535974179405</v>
          </cell>
          <cell r="V34">
            <v>1.9506779640236189</v>
          </cell>
          <cell r="W34">
            <v>1.931675197903588</v>
          </cell>
          <cell r="X34">
            <v>2.1665510552445584</v>
          </cell>
          <cell r="Y34">
            <v>1.9795201099400364</v>
          </cell>
        </row>
        <row r="35">
          <cell r="B35" t="str">
            <v>Großhandel (ohne Handel mit Kraftfahrzeugen)</v>
          </cell>
          <cell r="D35">
            <v>2.5745091397639168</v>
          </cell>
          <cell r="E35">
            <v>2.4532631179342252</v>
          </cell>
          <cell r="F35">
            <v>2.5832382129598601</v>
          </cell>
          <cell r="G35">
            <v>2.5391987213968976</v>
          </cell>
          <cell r="H35">
            <v>2.1587924130771263</v>
          </cell>
          <cell r="I35">
            <v>2.2903960620461232</v>
          </cell>
          <cell r="J35">
            <v>4.3171658820895322</v>
          </cell>
          <cell r="K35">
            <v>4.0927790726891695</v>
          </cell>
          <cell r="L35">
            <v>3.9693917379861126</v>
          </cell>
          <cell r="M35">
            <v>5.6051716150117823</v>
          </cell>
          <cell r="N35">
            <v>4.5607058639065414</v>
          </cell>
          <cell r="O35">
            <v>4.0599484052382016</v>
          </cell>
          <cell r="P35">
            <v>4.9747073322418052</v>
          </cell>
          <cell r="Q35">
            <v>3.340517825596101</v>
          </cell>
          <cell r="R35">
            <v>3.5158475217133112</v>
          </cell>
          <cell r="S35">
            <v>5.2878970412429354</v>
          </cell>
          <cell r="V35">
            <v>4.3330469395513385</v>
          </cell>
          <cell r="W35">
            <v>2.4347504594023945</v>
          </cell>
          <cell r="X35">
            <v>2.4864380897257194</v>
          </cell>
          <cell r="Y35">
            <v>4.0847693301189079</v>
          </cell>
        </row>
        <row r="36">
          <cell r="B36" t="str">
            <v>Einzelhandel (ohne Handel mit Kraftfahrzeugen)</v>
          </cell>
          <cell r="D36">
            <v>7.6398615338652105</v>
          </cell>
          <cell r="E36">
            <v>7.8709721127119598</v>
          </cell>
          <cell r="F36">
            <v>6.6624126058478845</v>
          </cell>
          <cell r="G36">
            <v>7.86698677112184</v>
          </cell>
          <cell r="H36">
            <v>7.2813461514861366</v>
          </cell>
          <cell r="I36">
            <v>6.8529470079444685</v>
          </cell>
          <cell r="J36">
            <v>6.2270090634367321</v>
          </cell>
          <cell r="K36">
            <v>6.8265838033376562</v>
          </cell>
          <cell r="L36">
            <v>5.7101735432499936</v>
          </cell>
          <cell r="M36">
            <v>6.1388483305186741</v>
          </cell>
          <cell r="N36">
            <v>6.2743102456413391</v>
          </cell>
          <cell r="O36">
            <v>7.8659395437990716</v>
          </cell>
          <cell r="P36">
            <v>7.1000833494096725</v>
          </cell>
          <cell r="Q36">
            <v>7.7863674081209009</v>
          </cell>
          <cell r="R36">
            <v>7.8478509543137305</v>
          </cell>
          <cell r="S36">
            <v>8.7512729603908745</v>
          </cell>
          <cell r="V36">
            <v>6.9460112465936712</v>
          </cell>
          <cell r="W36">
            <v>7.185083446362186</v>
          </cell>
          <cell r="X36">
            <v>7.304008437635372</v>
          </cell>
          <cell r="Y36">
            <v>6.9935609625218227</v>
          </cell>
        </row>
        <row r="37">
          <cell r="B37" t="str">
            <v>Verkehr und Lagerei</v>
          </cell>
          <cell r="D37">
            <v>7.9282176460072113</v>
          </cell>
          <cell r="E37">
            <v>5.5017860160820495</v>
          </cell>
          <cell r="F37">
            <v>5.9848745611268193</v>
          </cell>
          <cell r="G37">
            <v>6.5091478470264637</v>
          </cell>
          <cell r="H37">
            <v>4.84128929840836</v>
          </cell>
          <cell r="I37">
            <v>4.8730599515408404</v>
          </cell>
          <cell r="J37">
            <v>4.4765371743428997</v>
          </cell>
          <cell r="K37">
            <v>5.1004487946954482</v>
          </cell>
          <cell r="L37">
            <v>11.204364152968811</v>
          </cell>
          <cell r="M37">
            <v>8.7705097332654844</v>
          </cell>
          <cell r="N37">
            <v>7.3614309375982829</v>
          </cell>
          <cell r="O37">
            <v>5.4226226679359053</v>
          </cell>
          <cell r="P37">
            <v>5.6569089936571393</v>
          </cell>
          <cell r="Q37">
            <v>5.0341176527256186</v>
          </cell>
          <cell r="R37">
            <v>4.3611843906700782</v>
          </cell>
          <cell r="S37">
            <v>5.3130079743431438</v>
          </cell>
          <cell r="V37">
            <v>5.5570863151614667</v>
          </cell>
          <cell r="W37">
            <v>5.8492789076835852</v>
          </cell>
          <cell r="X37">
            <v>6.1988245082598885</v>
          </cell>
          <cell r="Y37">
            <v>5.6428367601051885</v>
          </cell>
        </row>
        <row r="38">
          <cell r="B38" t="str">
            <v>Gastgewerbe</v>
          </cell>
          <cell r="D38">
            <v>3.4682556486143379</v>
          </cell>
          <cell r="E38">
            <v>6.2449556525493595</v>
          </cell>
          <cell r="F38">
            <v>3.3168046593830431</v>
          </cell>
          <cell r="G38">
            <v>2.9412533132309209</v>
          </cell>
          <cell r="H38">
            <v>2.8395285005408573</v>
          </cell>
          <cell r="I38">
            <v>4.9173513034677843</v>
          </cell>
          <cell r="J38">
            <v>2.7451922778201103</v>
          </cell>
          <cell r="K38">
            <v>3.3952083696427757</v>
          </cell>
          <cell r="L38">
            <v>2.8304497142195846</v>
          </cell>
          <cell r="M38">
            <v>3.8899133619908435</v>
          </cell>
          <cell r="N38">
            <v>3.1067120175644458</v>
          </cell>
          <cell r="O38">
            <v>2.8849918826373018</v>
          </cell>
          <cell r="P38">
            <v>2.5589336305149173</v>
          </cell>
          <cell r="Q38">
            <v>3.170758559390304</v>
          </cell>
          <cell r="R38">
            <v>2.6012285496868368</v>
          </cell>
          <cell r="S38">
            <v>4.1592026508540583</v>
          </cell>
          <cell r="V38">
            <v>3.1070915860434147</v>
          </cell>
          <cell r="W38">
            <v>3.9192039473917077</v>
          </cell>
          <cell r="X38">
            <v>3.5618066495336178</v>
          </cell>
          <cell r="Y38">
            <v>3.1679339804171653</v>
          </cell>
        </row>
        <row r="39">
          <cell r="B39" t="str">
            <v>Verlagswesen usw.</v>
          </cell>
          <cell r="D39">
            <v>0.5021452759805124</v>
          </cell>
          <cell r="E39">
            <v>0.36497463370260169</v>
          </cell>
          <cell r="F39">
            <v>0.75378876083073565</v>
          </cell>
          <cell r="G39">
            <v>0.36179565083514253</v>
          </cell>
          <cell r="H39">
            <v>0.38018662103382767</v>
          </cell>
          <cell r="I39">
            <v>1.8852174598184404</v>
          </cell>
          <cell r="J39">
            <v>0.75522067522891556</v>
          </cell>
          <cell r="K39">
            <v>1.032693053025358</v>
          </cell>
          <cell r="L39">
            <v>0.78631275788207255</v>
          </cell>
          <cell r="M39">
            <v>1.834925358296257</v>
          </cell>
          <cell r="N39">
            <v>0.7356082803190358</v>
          </cell>
          <cell r="O39">
            <v>0.47793269859567311</v>
          </cell>
          <cell r="P39">
            <v>0.86984052752376628</v>
          </cell>
          <cell r="Q39">
            <v>0.9243280190077513</v>
          </cell>
          <cell r="R39">
            <v>0.42380663892458709</v>
          </cell>
          <cell r="S39">
            <v>0.56186937185928809</v>
          </cell>
          <cell r="V39">
            <v>0.90936923197855912</v>
          </cell>
          <cell r="W39">
            <v>0.89402532259052836</v>
          </cell>
          <cell r="X39">
            <v>0.53911841496110946</v>
          </cell>
          <cell r="Y39">
            <v>0.85958574453845848</v>
          </cell>
        </row>
        <row r="40">
          <cell r="B40" t="str">
            <v>Erbringung von Dienstleistungen der Informationstechnologie</v>
          </cell>
          <cell r="D40">
            <v>0.93827832367422492</v>
          </cell>
          <cell r="E40">
            <v>1.0727960906011595</v>
          </cell>
          <cell r="F40">
            <v>2.1883191871694043</v>
          </cell>
          <cell r="G40">
            <v>0.95116863932959284</v>
          </cell>
          <cell r="H40">
            <v>1.4770537060586291</v>
          </cell>
          <cell r="I40">
            <v>5.3747341637000261</v>
          </cell>
          <cell r="J40">
            <v>3.2637125777928575</v>
          </cell>
          <cell r="K40">
            <v>3.3527053669638214</v>
          </cell>
          <cell r="L40">
            <v>3.3775769519444503</v>
          </cell>
          <cell r="M40">
            <v>4.5280370997580741</v>
          </cell>
          <cell r="N40">
            <v>3.3543329780095323</v>
          </cell>
          <cell r="O40">
            <v>1.6717390571695354</v>
          </cell>
          <cell r="P40">
            <v>2.530920440787829</v>
          </cell>
          <cell r="Q40">
            <v>1.499633275691088</v>
          </cell>
          <cell r="R40">
            <v>2.4180000807625541</v>
          </cell>
          <cell r="S40">
            <v>1.5169324791017498</v>
          </cell>
          <cell r="V40">
            <v>2.9488971831519941</v>
          </cell>
          <cell r="W40">
            <v>2.5111532648457446</v>
          </cell>
          <cell r="X40">
            <v>1.4858176075216614</v>
          </cell>
          <cell r="Y40">
            <v>2.7522217480303826</v>
          </cell>
        </row>
        <row r="41">
          <cell r="B41" t="str">
            <v>Informationsdienstleistungen</v>
          </cell>
          <cell r="D41">
            <v>9.2328368864501811E-2</v>
          </cell>
          <cell r="E41">
            <v>5.6621624551884603E-2</v>
          </cell>
          <cell r="F41">
            <v>0.28980004673508458</v>
          </cell>
          <cell r="G41">
            <v>9.8951753724803027E-2</v>
          </cell>
          <cell r="H41">
            <v>0.23041439759625917</v>
          </cell>
          <cell r="I41">
            <v>1.3492316362331833</v>
          </cell>
          <cell r="J41">
            <v>0.13531283587590262</v>
          </cell>
          <cell r="K41">
            <v>0.22500683272989641</v>
          </cell>
          <cell r="L41">
            <v>0.15382178170589178</v>
          </cell>
          <cell r="M41">
            <v>0.70649025967086243</v>
          </cell>
          <cell r="N41">
            <v>0.26294530566254809</v>
          </cell>
          <cell r="O41">
            <v>8.6594072248500686E-2</v>
          </cell>
          <cell r="P41">
            <v>0.18983477073831004</v>
          </cell>
          <cell r="Q41">
            <v>8.6437990116543878E-2</v>
          </cell>
          <cell r="R41">
            <v>7.2576627025408319E-2</v>
          </cell>
          <cell r="S41">
            <v>0.10781507743769358</v>
          </cell>
          <cell r="V41">
            <v>0.25662729924184463</v>
          </cell>
          <cell r="W41">
            <v>0.48940056612907723</v>
          </cell>
          <cell r="X41">
            <v>0.1815288884664702</v>
          </cell>
          <cell r="Y41">
            <v>0.24654125819604458</v>
          </cell>
        </row>
        <row r="42">
          <cell r="B42" t="str">
            <v>Kredit- und Versicherungswesen</v>
          </cell>
          <cell r="D42">
            <v>1.297373827796459</v>
          </cell>
          <cell r="E42">
            <v>1.3512914995336101</v>
          </cell>
          <cell r="F42">
            <v>1.5430217537726161</v>
          </cell>
          <cell r="G42">
            <v>1.4409625264057588</v>
          </cell>
          <cell r="H42">
            <v>1.3643488061474154</v>
          </cell>
          <cell r="I42">
            <v>2.6502781727698514</v>
          </cell>
          <cell r="J42">
            <v>2.655208528963275</v>
          </cell>
          <cell r="K42">
            <v>3.0218604299841427</v>
          </cell>
          <cell r="L42">
            <v>1.9447330642482297</v>
          </cell>
          <cell r="M42">
            <v>4.3737651785396228</v>
          </cell>
          <cell r="N42">
            <v>5.5260974323683723</v>
          </cell>
          <cell r="O42">
            <v>2.6634306391880411</v>
          </cell>
          <cell r="P42">
            <v>2.8483199454589654</v>
          </cell>
          <cell r="Q42">
            <v>2.5640011806876406</v>
          </cell>
          <cell r="R42">
            <v>2.7621238872186864</v>
          </cell>
          <cell r="S42">
            <v>2.1768229849953045</v>
          </cell>
          <cell r="V42">
            <v>3.0706052680038933</v>
          </cell>
          <cell r="W42">
            <v>1.7485836156112804</v>
          </cell>
          <cell r="X42">
            <v>1.4257222702797618</v>
          </cell>
          <cell r="Y42">
            <v>2.8495205654661828</v>
          </cell>
        </row>
        <row r="43">
          <cell r="B43" t="str">
            <v>Grundstücks- und Wohnungswesen</v>
          </cell>
          <cell r="D43">
            <v>1.0746961536774413</v>
          </cell>
          <cell r="E43">
            <v>1.3542084823135554</v>
          </cell>
          <cell r="F43">
            <v>1.0956365022503292</v>
          </cell>
          <cell r="G43">
            <v>0.94045019900171734</v>
          </cell>
          <cell r="H43">
            <v>0.82987797367957061</v>
          </cell>
          <cell r="I43">
            <v>1.9642330100561085</v>
          </cell>
          <cell r="J43">
            <v>0.58593331784671099</v>
          </cell>
          <cell r="K43">
            <v>0.68906886174548609</v>
          </cell>
          <cell r="L43">
            <v>1.4569015367898801</v>
          </cell>
          <cell r="M43">
            <v>1.6318435836540255</v>
          </cell>
          <cell r="N43">
            <v>1.1343217436219601</v>
          </cell>
          <cell r="O43">
            <v>0.66009897169212084</v>
          </cell>
          <cell r="P43">
            <v>0.8524987529308069</v>
          </cell>
          <cell r="Q43">
            <v>0.54630970953655744</v>
          </cell>
          <cell r="R43">
            <v>0.4760846646841469</v>
          </cell>
          <cell r="S43">
            <v>0.97251534549427854</v>
          </cell>
          <cell r="V43">
            <v>0.86297753165934021</v>
          </cell>
          <cell r="W43">
            <v>1.2927794879877561</v>
          </cell>
          <cell r="X43">
            <v>1.052358398893336</v>
          </cell>
          <cell r="Y43">
            <v>0.88834149291132547</v>
          </cell>
        </row>
        <row r="44">
          <cell r="B44" t="str">
            <v>Rechts- und Steuerberatung, Wirtschaftsprüfung</v>
          </cell>
          <cell r="D44">
            <v>0.82491479503181586</v>
          </cell>
          <cell r="E44">
            <v>1.0137676625834373</v>
          </cell>
          <cell r="F44">
            <v>1.1359674793376284</v>
          </cell>
          <cell r="G44">
            <v>0.84909664713738409</v>
          </cell>
          <cell r="H44">
            <v>0.88247340030480359</v>
          </cell>
          <cell r="I44">
            <v>1.9031107063969257</v>
          </cell>
          <cell r="J44">
            <v>1.2780447513427813</v>
          </cell>
          <cell r="K44">
            <v>1.5871873364328348</v>
          </cell>
          <cell r="L44">
            <v>1.6430966381098611</v>
          </cell>
          <cell r="M44">
            <v>2.3771825769570456</v>
          </cell>
          <cell r="N44">
            <v>1.8500465924410572</v>
          </cell>
          <cell r="O44">
            <v>1.2701439460250938</v>
          </cell>
          <cell r="P44">
            <v>1.6215421299262676</v>
          </cell>
          <cell r="Q44">
            <v>1.1980164750998241</v>
          </cell>
          <cell r="R44">
            <v>1.2541702606977903</v>
          </cell>
          <cell r="S44">
            <v>1.3257514077663415</v>
          </cell>
          <cell r="V44">
            <v>1.5495811401098285</v>
          </cell>
          <cell r="W44">
            <v>1.216718628442053</v>
          </cell>
          <cell r="X44">
            <v>0.97094863021588573</v>
          </cell>
          <cell r="Y44">
            <v>1.4717692314182955</v>
          </cell>
        </row>
        <row r="45">
          <cell r="B45" t="str">
            <v>Verw.u. Führung v.Unternehmen u.Betr.; Unternehmensber.</v>
          </cell>
          <cell r="D45">
            <v>1.0156526575095202</v>
          </cell>
          <cell r="E45">
            <v>0.61841704934846098</v>
          </cell>
          <cell r="F45">
            <v>1.2107730747136223</v>
          </cell>
          <cell r="G45">
            <v>0.94531055101087025</v>
          </cell>
          <cell r="H45">
            <v>1.2238433135914355</v>
          </cell>
          <cell r="I45">
            <v>3.4421499779543723</v>
          </cell>
          <cell r="J45">
            <v>2.3855598699727532</v>
          </cell>
          <cell r="K45">
            <v>2.5577149200964735</v>
          </cell>
          <cell r="L45">
            <v>2.6989665566720902</v>
          </cell>
          <cell r="M45">
            <v>4.4108565244306615</v>
          </cell>
          <cell r="N45">
            <v>3.7523283907167908</v>
          </cell>
          <cell r="O45">
            <v>1.7084667207707644</v>
          </cell>
          <cell r="P45">
            <v>3.0182435576515139</v>
          </cell>
          <cell r="Q45">
            <v>1.3921121143692023</v>
          </cell>
          <cell r="R45">
            <v>2.2987235608256946</v>
          </cell>
          <cell r="S45">
            <v>1.7279961870555376</v>
          </cell>
          <cell r="V45">
            <v>2.6887032822029471</v>
          </cell>
          <cell r="W45">
            <v>1.6867849216221511</v>
          </cell>
          <cell r="X45">
            <v>1.0582577567013902</v>
          </cell>
          <cell r="Y45">
            <v>2.4695745443997996</v>
          </cell>
        </row>
        <row r="46">
          <cell r="B46" t="str">
            <v>Architektur- und Ingenieurbüros; techn., physik. u. chem.Unters.</v>
          </cell>
          <cell r="D46">
            <v>1.3587784558110974</v>
          </cell>
          <cell r="E46">
            <v>1.3358477201103687</v>
          </cell>
          <cell r="F46">
            <v>2.1645908726554692</v>
          </cell>
          <cell r="G46">
            <v>1.1726347295927855</v>
          </cell>
          <cell r="H46">
            <v>1.4588951266284889</v>
          </cell>
          <cell r="I46">
            <v>2.3173832200869415</v>
          </cell>
          <cell r="J46">
            <v>2.1870694548480087</v>
          </cell>
          <cell r="K46">
            <v>2.2145391255258291</v>
          </cell>
          <cell r="L46">
            <v>2.01663265737333</v>
          </cell>
          <cell r="M46">
            <v>2.4077230107628513</v>
          </cell>
          <cell r="N46">
            <v>1.7757744033194447</v>
          </cell>
          <cell r="O46">
            <v>1.8316674974792435</v>
          </cell>
          <cell r="P46">
            <v>1.658057178680673</v>
          </cell>
          <cell r="Q46">
            <v>1.5191818868405216</v>
          </cell>
          <cell r="R46">
            <v>1.4338454269005492</v>
          </cell>
          <cell r="S46">
            <v>1.2630200499844104</v>
          </cell>
          <cell r="V46">
            <v>1.9269628852546741</v>
          </cell>
          <cell r="W46">
            <v>1.8064423317774692</v>
          </cell>
          <cell r="X46">
            <v>1.6234945017447469</v>
          </cell>
          <cell r="Y46">
            <v>1.8860699455446792</v>
          </cell>
        </row>
        <row r="47">
          <cell r="B47" t="str">
            <v>Forschung und Entwicklung</v>
          </cell>
          <cell r="D47">
            <v>0.85156832587333464</v>
          </cell>
          <cell r="E47">
            <v>0.96675085189490273</v>
          </cell>
          <cell r="F47">
            <v>0.96425822239709091</v>
          </cell>
          <cell r="G47">
            <v>0.60307763775103507</v>
          </cell>
          <cell r="H47">
            <v>0.70252126277989901</v>
          </cell>
          <cell r="I47">
            <v>1.6414365084125411</v>
          </cell>
          <cell r="J47">
            <v>1.0086776674269127</v>
          </cell>
          <cell r="K47">
            <v>0.73981956310911079</v>
          </cell>
          <cell r="L47">
            <v>1.1784676972775396</v>
          </cell>
          <cell r="M47">
            <v>0.77135390609225674</v>
          </cell>
          <cell r="N47">
            <v>0.6915971088047308</v>
          </cell>
          <cell r="O47">
            <v>0.6026696497844769</v>
          </cell>
          <cell r="P47">
            <v>0.62813842414497401</v>
          </cell>
          <cell r="Q47">
            <v>0.81441277672879198</v>
          </cell>
          <cell r="R47">
            <v>0.82452251015927147</v>
          </cell>
          <cell r="S47">
            <v>0.44135380296572752</v>
          </cell>
          <cell r="V47">
            <v>0.78823741443832473</v>
          </cell>
          <cell r="W47">
            <v>1.0497583438753026</v>
          </cell>
          <cell r="X47">
            <v>0.83790167169159568</v>
          </cell>
          <cell r="Y47">
            <v>0.79484670016150927</v>
          </cell>
        </row>
        <row r="48">
          <cell r="B48" t="str">
            <v>Werbung und Marktforschung</v>
          </cell>
          <cell r="D48">
            <v>0.14563533054753941</v>
          </cell>
          <cell r="E48">
            <v>0.16077793910641175</v>
          </cell>
          <cell r="F48">
            <v>0.21940108942402028</v>
          </cell>
          <cell r="G48">
            <v>0.11403122790704631</v>
          </cell>
          <cell r="H48">
            <v>0.1366183417812602</v>
          </cell>
          <cell r="I48">
            <v>0.81525319180194744</v>
          </cell>
          <cell r="J48">
            <v>0.25689223060982525</v>
          </cell>
          <cell r="K48">
            <v>0.42600240108007897</v>
          </cell>
          <cell r="L48">
            <v>0.38298440640740655</v>
          </cell>
          <cell r="M48">
            <v>1.4468461930780714</v>
          </cell>
          <cell r="N48">
            <v>0.5649505237293081</v>
          </cell>
          <cell r="O48">
            <v>0.23062046640464523</v>
          </cell>
          <cell r="P48">
            <v>0.47358854436156722</v>
          </cell>
          <cell r="Q48">
            <v>0.24110213750968318</v>
          </cell>
          <cell r="R48">
            <v>0.25555041718386773</v>
          </cell>
          <cell r="S48">
            <v>0.18361452642419332</v>
          </cell>
          <cell r="V48">
            <v>0.43984665206508355</v>
          </cell>
          <cell r="W48">
            <v>0.33751190105879381</v>
          </cell>
          <cell r="X48">
            <v>0.16645154073477619</v>
          </cell>
          <cell r="Y48">
            <v>0.40310370329642337</v>
          </cell>
        </row>
        <row r="49">
          <cell r="B49" t="str">
            <v>Sonsti.freiberufl., wissenschaftl.u.techn.Tätigkeiten</v>
          </cell>
          <cell r="D49">
            <v>0.14833435265807296</v>
          </cell>
          <cell r="E49">
            <v>0.10415211455452715</v>
          </cell>
          <cell r="F49">
            <v>0.23153653806855196</v>
          </cell>
          <cell r="G49">
            <v>0.13422111317583482</v>
          </cell>
          <cell r="H49">
            <v>8.6902946375980381E-2</v>
          </cell>
          <cell r="I49">
            <v>0.413795371536128</v>
          </cell>
          <cell r="J49">
            <v>0.20297050381385395</v>
          </cell>
          <cell r="K49">
            <v>0.24108772573884094</v>
          </cell>
          <cell r="L49">
            <v>0.27814208535646356</v>
          </cell>
          <cell r="M49">
            <v>0.40966402476670094</v>
          </cell>
          <cell r="N49">
            <v>0.23713418174836765</v>
          </cell>
          <cell r="O49">
            <v>0.18203631395519665</v>
          </cell>
          <cell r="P49">
            <v>0.23168502705978006</v>
          </cell>
          <cell r="Q49">
            <v>0.16829120006536349</v>
          </cell>
          <cell r="R49">
            <v>0.27432994585477766</v>
          </cell>
          <cell r="S49">
            <v>0.18072057837175307</v>
          </cell>
          <cell r="V49">
            <v>0.23677309561965629</v>
          </cell>
          <cell r="W49">
            <v>0.22637122754042549</v>
          </cell>
          <cell r="X49">
            <v>0.15926201544897536</v>
          </cell>
          <cell r="Y49">
            <v>0.22634755463879433</v>
          </cell>
        </row>
        <row r="50">
          <cell r="B50" t="str">
            <v>Veterinärwesen</v>
          </cell>
          <cell r="D50">
            <v>0.17465069323577506</v>
          </cell>
          <cell r="E50">
            <v>0.12714549058468633</v>
          </cell>
          <cell r="F50">
            <v>0.1011245720377639</v>
          </cell>
          <cell r="G50">
            <v>0.10131881496003131</v>
          </cell>
          <cell r="H50">
            <v>9.6921041923643814E-2</v>
          </cell>
          <cell r="I50">
            <v>9.3597601738941452E-2</v>
          </cell>
          <cell r="J50">
            <v>0.10281012725886061</v>
          </cell>
          <cell r="K50">
            <v>0.11794401157334222</v>
          </cell>
          <cell r="L50">
            <v>6.9030451566331322E-2</v>
          </cell>
          <cell r="M50">
            <v>6.2829355352730473E-2</v>
          </cell>
          <cell r="N50">
            <v>0.12122095807814676</v>
          </cell>
          <cell r="O50">
            <v>0.21427921325670288</v>
          </cell>
          <cell r="P50">
            <v>0.13857777986681233</v>
          </cell>
          <cell r="Q50">
            <v>0.15692064051926427</v>
          </cell>
          <cell r="R50">
            <v>0.14870935677234015</v>
          </cell>
          <cell r="S50">
            <v>0.21936735236240684</v>
          </cell>
          <cell r="V50">
            <v>0.13288455908749125</v>
          </cell>
          <cell r="W50">
            <v>0.1111822843225929</v>
          </cell>
          <cell r="X50">
            <v>0.11747866731738014</v>
          </cell>
          <cell r="Y50">
            <v>0.13080594666614651</v>
          </cell>
        </row>
        <row r="51">
          <cell r="B51" t="str">
            <v>Vermietung von beweglichen Sachen</v>
          </cell>
          <cell r="D51">
            <v>0.32051565062585896</v>
          </cell>
          <cell r="E51">
            <v>0.37921566139292417</v>
          </cell>
          <cell r="F51">
            <v>0.27452395316758954</v>
          </cell>
          <cell r="G51">
            <v>0.27567543959605073</v>
          </cell>
          <cell r="H51">
            <v>0.16153830320607304</v>
          </cell>
          <cell r="I51">
            <v>0.39542898280375527</v>
          </cell>
          <cell r="J51">
            <v>0.2311881487951101</v>
          </cell>
          <cell r="K51">
            <v>0.31306513418031912</v>
          </cell>
          <cell r="L51">
            <v>0.23173631210440682</v>
          </cell>
          <cell r="M51">
            <v>0.44564825734755981</v>
          </cell>
          <cell r="N51">
            <v>0.30562646857487169</v>
          </cell>
          <cell r="O51">
            <v>0.24636528863164536</v>
          </cell>
          <cell r="P51">
            <v>0.2671760319376783</v>
          </cell>
          <cell r="Q51">
            <v>0.20572707447737443</v>
          </cell>
          <cell r="R51">
            <v>0.20682459414583143</v>
          </cell>
          <cell r="S51">
            <v>0.33138717697299763</v>
          </cell>
          <cell r="V51">
            <v>0.28321995471329742</v>
          </cell>
          <cell r="W51">
            <v>0.30836405922265125</v>
          </cell>
          <cell r="X51">
            <v>0.27718953550459619</v>
          </cell>
          <cell r="Y51">
            <v>0.28238890840890196</v>
          </cell>
        </row>
        <row r="52">
          <cell r="B52" t="str">
            <v>Vermittlung und Überlassung von Arbeitskräften</v>
          </cell>
          <cell r="D52">
            <v>2.0270355050106956</v>
          </cell>
          <cell r="E52">
            <v>0.98905745550625113</v>
          </cell>
          <cell r="F52">
            <v>1.9852739568631359</v>
          </cell>
          <cell r="G52">
            <v>1.9073252602070345</v>
          </cell>
          <cell r="H52">
            <v>2.7846774799173999</v>
          </cell>
          <cell r="I52">
            <v>1.8143498367353303</v>
          </cell>
          <cell r="J52">
            <v>1.6627760658448834</v>
          </cell>
          <cell r="K52">
            <v>1.6328260160763823</v>
          </cell>
          <cell r="L52">
            <v>3.2801813389463073</v>
          </cell>
          <cell r="M52">
            <v>2.5453859323285988</v>
          </cell>
          <cell r="N52">
            <v>1.8352201126405614</v>
          </cell>
          <cell r="O52">
            <v>1.5722487581574947</v>
          </cell>
          <cell r="P52">
            <v>2.0300270425604223</v>
          </cell>
          <cell r="Q52">
            <v>1.7643443531941352</v>
          </cell>
          <cell r="R52">
            <v>1.8431899761732193</v>
          </cell>
          <cell r="S52">
            <v>1.1367169849859695</v>
          </cell>
          <cell r="V52">
            <v>1.7997142021675403</v>
          </cell>
          <cell r="W52">
            <v>1.9452506716648681</v>
          </cell>
          <cell r="X52">
            <v>1.9921211105899388</v>
          </cell>
          <cell r="Y52">
            <v>1.8254196530690858</v>
          </cell>
        </row>
        <row r="53">
          <cell r="B53" t="str">
            <v>Reisebüros, Reiseveranst.u.Erbr.sonst.Reservierungs-DL</v>
          </cell>
          <cell r="D53">
            <v>9.6938169136663296E-2</v>
          </cell>
          <cell r="E53">
            <v>0.16146381152522246</v>
          </cell>
          <cell r="F53">
            <v>0.21783081696253859</v>
          </cell>
          <cell r="G53">
            <v>0.15640477106376294</v>
          </cell>
          <cell r="H53">
            <v>0.12584828156752201</v>
          </cell>
          <cell r="I53">
            <v>0.36105861610844675</v>
          </cell>
          <cell r="J53">
            <v>0.12000601931800105</v>
          </cell>
          <cell r="K53">
            <v>0.17734141980761714</v>
          </cell>
          <cell r="L53">
            <v>0.54024723798382102</v>
          </cell>
          <cell r="M53">
            <v>0.22282137867377988</v>
          </cell>
          <cell r="N53">
            <v>0.26240564271579891</v>
          </cell>
          <cell r="O53">
            <v>0.15882597282376218</v>
          </cell>
          <cell r="P53">
            <v>0.20243200527165661</v>
          </cell>
          <cell r="Q53">
            <v>0.16908872705105468</v>
          </cell>
          <cell r="R53">
            <v>0.11419514462039773</v>
          </cell>
          <cell r="S53">
            <v>0.20732491046676838</v>
          </cell>
          <cell r="V53">
            <v>0.19574079750077691</v>
          </cell>
          <cell r="W53">
            <v>0.21463084541197913</v>
          </cell>
          <cell r="X53">
            <v>0.16220082166875863</v>
          </cell>
          <cell r="Y53">
            <v>0.19122251882513527</v>
          </cell>
        </row>
        <row r="54">
          <cell r="B54" t="str">
            <v>Wach- und Sicherheitsdienste sowie Detekteien</v>
          </cell>
          <cell r="D54">
            <v>0.70514025137688963</v>
          </cell>
          <cell r="E54">
            <v>0.71313554314434069</v>
          </cell>
          <cell r="F54">
            <v>0.733621722287086</v>
          </cell>
          <cell r="G54">
            <v>0.67424040434657972</v>
          </cell>
          <cell r="H54">
            <v>0.41825426411494881</v>
          </cell>
          <cell r="I54">
            <v>1.1937968676042281</v>
          </cell>
          <cell r="J54">
            <v>0.33229341310072286</v>
          </cell>
          <cell r="K54">
            <v>0.45979161219071996</v>
          </cell>
          <cell r="L54">
            <v>0.64337063409950268</v>
          </cell>
          <cell r="M54">
            <v>0.72420437263374671</v>
          </cell>
          <cell r="N54">
            <v>0.88892513002343754</v>
          </cell>
          <cell r="O54">
            <v>0.38916885616059271</v>
          </cell>
          <cell r="P54">
            <v>0.47539349540698805</v>
          </cell>
          <cell r="Q54">
            <v>0.27082431772667942</v>
          </cell>
          <cell r="R54">
            <v>0.39462058085492996</v>
          </cell>
          <cell r="S54">
            <v>1.0303912065430836</v>
          </cell>
          <cell r="V54">
            <v>0.53677448157820284</v>
          </cell>
          <cell r="W54">
            <v>0.8025173571145614</v>
          </cell>
          <cell r="X54">
            <v>0.66241555861259305</v>
          </cell>
          <cell r="Y54">
            <v>0.55360440234861175</v>
          </cell>
        </row>
        <row r="55">
          <cell r="B55" t="str">
            <v>Gebäudebetreuung; Garten- und Landschaftsbau</v>
          </cell>
          <cell r="D55">
            <v>2.9451865762771909</v>
          </cell>
          <cell r="E55">
            <v>2.8463809208080662</v>
          </cell>
          <cell r="F55">
            <v>2.8001063160999489</v>
          </cell>
          <cell r="G55">
            <v>2.9646819665058119</v>
          </cell>
          <cell r="H55">
            <v>2.3389927054907225</v>
          </cell>
          <cell r="I55">
            <v>3.2736052395550419</v>
          </cell>
          <cell r="J55">
            <v>1.9674399966189871</v>
          </cell>
          <cell r="K55">
            <v>2.122114130204042</v>
          </cell>
          <cell r="L55">
            <v>2.4087874967687974</v>
          </cell>
          <cell r="M55">
            <v>3.1007453751598542</v>
          </cell>
          <cell r="N55">
            <v>2.7722530325735981</v>
          </cell>
          <cell r="O55">
            <v>2.3252542239459788</v>
          </cell>
          <cell r="P55">
            <v>2.5207728218534875</v>
          </cell>
          <cell r="Q55">
            <v>2.020678097347425</v>
          </cell>
          <cell r="R55">
            <v>2.7166961881363503</v>
          </cell>
          <cell r="S55">
            <v>2.8201894520087976</v>
          </cell>
          <cell r="V55">
            <v>2.4038110241127999</v>
          </cell>
          <cell r="W55">
            <v>2.91245985420725</v>
          </cell>
          <cell r="X55">
            <v>2.7831479003444159</v>
          </cell>
          <cell r="Y55">
            <v>2.4545651517952409</v>
          </cell>
        </row>
        <row r="56">
          <cell r="B56" t="str">
            <v>Dienstleistg.f.Untern.u.Privatpers.ang</v>
          </cell>
          <cell r="D56">
            <v>1.4709034868195119</v>
          </cell>
          <cell r="E56">
            <v>2.0093496560683901</v>
          </cell>
          <cell r="F56">
            <v>1.2180170783819992</v>
          </cell>
          <cell r="G56">
            <v>2.1104710082818818</v>
          </cell>
          <cell r="H56">
            <v>0.87495855364405584</v>
          </cell>
          <cell r="I56">
            <v>2.2216536286555062</v>
          </cell>
          <cell r="J56">
            <v>0.70588299964871493</v>
          </cell>
          <cell r="K56">
            <v>0.71555505611315928</v>
          </cell>
          <cell r="L56">
            <v>0.91292379477965946</v>
          </cell>
          <cell r="M56">
            <v>1.2648933391051134</v>
          </cell>
          <cell r="N56">
            <v>1.0438227710383037</v>
          </cell>
          <cell r="O56">
            <v>1.1067635793309829</v>
          </cell>
          <cell r="P56">
            <v>1.3111478412522872</v>
          </cell>
          <cell r="Q56">
            <v>0.82491791537372572</v>
          </cell>
          <cell r="R56">
            <v>1.148850872881201</v>
          </cell>
          <cell r="S56">
            <v>0.92807947539874414</v>
          </cell>
          <cell r="V56">
            <v>1.0537597982365468</v>
          </cell>
          <cell r="W56">
            <v>1.6582902310451528</v>
          </cell>
          <cell r="X56">
            <v>1.4565719629032421</v>
          </cell>
          <cell r="Y56">
            <v>1.1077676627671988</v>
          </cell>
        </row>
        <row r="57">
          <cell r="B57" t="str">
            <v>Öffentliche Verwaltung, Verteidigung; Sozialversicherung</v>
          </cell>
          <cell r="D57">
            <v>9.1908424766305501</v>
          </cell>
          <cell r="E57">
            <v>7.4416440647458533</v>
          </cell>
          <cell r="F57">
            <v>6.1594795595347076</v>
          </cell>
          <cell r="G57">
            <v>7.9408899875687027</v>
          </cell>
          <cell r="H57">
            <v>6.8763584964718421</v>
          </cell>
          <cell r="I57">
            <v>5.9527654389812605</v>
          </cell>
          <cell r="J57">
            <v>5.8625080292989526</v>
          </cell>
          <cell r="K57">
            <v>5.0459449579138438</v>
          </cell>
          <cell r="L57">
            <v>5.3022607252812985</v>
          </cell>
          <cell r="M57">
            <v>4.9595717874008356</v>
          </cell>
          <cell r="N57">
            <v>6.0758307034695678</v>
          </cell>
          <cell r="O57">
            <v>6.4434189707246432</v>
          </cell>
          <cell r="P57">
            <v>5.6428937616628287</v>
          </cell>
          <cell r="Q57">
            <v>6.6692010342377843</v>
          </cell>
          <cell r="R57">
            <v>6.947949350704997</v>
          </cell>
          <cell r="S57">
            <v>7.030458118497851</v>
          </cell>
          <cell r="V57">
            <v>5.7892671317831574</v>
          </cell>
          <cell r="W57">
            <v>6.9526950953448639</v>
          </cell>
          <cell r="X57">
            <v>7.3107305648144454</v>
          </cell>
          <cell r="Y57">
            <v>5.993124283525975</v>
          </cell>
        </row>
        <row r="58">
          <cell r="B58" t="str">
            <v>Erziehung und Unterricht</v>
          </cell>
          <cell r="D58">
            <v>4.0067285096657805</v>
          </cell>
          <cell r="E58">
            <v>5.0552986576456735</v>
          </cell>
          <cell r="F58">
            <v>5.3771893909416875</v>
          </cell>
          <cell r="G58">
            <v>4.5929665895719962</v>
          </cell>
          <cell r="H58">
            <v>4.5212058506605119</v>
          </cell>
          <cell r="I58">
            <v>6.9702876279162513</v>
          </cell>
          <cell r="J58">
            <v>3.4043374150764949</v>
          </cell>
          <cell r="K58">
            <v>3.6838968236062328</v>
          </cell>
          <cell r="L58">
            <v>4.7479718336595091</v>
          </cell>
          <cell r="M58">
            <v>3.9372447310010501</v>
          </cell>
          <cell r="N58">
            <v>4.0483740188395254</v>
          </cell>
          <cell r="O58">
            <v>3.9935154899457985</v>
          </cell>
          <cell r="P58">
            <v>4.2320845821125399</v>
          </cell>
          <cell r="Q58">
            <v>4.5132022189002301</v>
          </cell>
          <cell r="R58">
            <v>3.9713781063657865</v>
          </cell>
          <cell r="S58">
            <v>3.8112854350009986</v>
          </cell>
          <cell r="V58">
            <v>4.090241416366184</v>
          </cell>
          <cell r="W58">
            <v>5.3738698125538091</v>
          </cell>
          <cell r="X58">
            <v>4.8022554011245955</v>
          </cell>
          <cell r="Y58">
            <v>4.1855384773987065</v>
          </cell>
        </row>
        <row r="59">
          <cell r="B59" t="str">
            <v>Gesundheitswesen</v>
          </cell>
          <cell r="D59">
            <v>7.9273157386370334</v>
          </cell>
          <cell r="E59">
            <v>9.8058536613393876</v>
          </cell>
          <cell r="F59">
            <v>8.184546210710014</v>
          </cell>
          <cell r="G59">
            <v>8.7364001330667094</v>
          </cell>
          <cell r="H59">
            <v>8.4262983751397229</v>
          </cell>
          <cell r="I59">
            <v>7.569521344853186</v>
          </cell>
          <cell r="J59">
            <v>7.4535880136340866</v>
          </cell>
          <cell r="K59">
            <v>7.8200285038695636</v>
          </cell>
          <cell r="L59">
            <v>7.3598607269450236</v>
          </cell>
          <cell r="M59">
            <v>7.2216083800991333</v>
          </cell>
          <cell r="N59">
            <v>6.940350713240373</v>
          </cell>
          <cell r="O59">
            <v>8.0932692077458785</v>
          </cell>
          <cell r="P59">
            <v>8.4805730405107322</v>
          </cell>
          <cell r="Q59">
            <v>8.5885477044024299</v>
          </cell>
          <cell r="R59">
            <v>9.0966939609292368</v>
          </cell>
          <cell r="S59">
            <v>8.4677669011889058</v>
          </cell>
          <cell r="V59">
            <v>7.9059716866126468</v>
          </cell>
          <cell r="W59">
            <v>8.232897906728132</v>
          </cell>
          <cell r="X59">
            <v>8.4704269541510904</v>
          </cell>
          <cell r="Y59">
            <v>7.9811682491993237</v>
          </cell>
        </row>
        <row r="60">
          <cell r="B60" t="str">
            <v>Heime (ohne Erholungs- und Ferienheime)</v>
          </cell>
          <cell r="D60">
            <v>3.5870148214778141</v>
          </cell>
          <cell r="E60">
            <v>3.7429543928795725</v>
          </cell>
          <cell r="F60">
            <v>3.2564265954799008</v>
          </cell>
          <cell r="G60">
            <v>4.3873276507232255</v>
          </cell>
          <cell r="H60">
            <v>3.4229609637479075</v>
          </cell>
          <cell r="I60">
            <v>2.2601572641973298</v>
          </cell>
          <cell r="J60">
            <v>2.7676557462763203</v>
          </cell>
          <cell r="K60">
            <v>2.7768327109087485</v>
          </cell>
          <cell r="L60">
            <v>2.1939463798611269</v>
          </cell>
          <cell r="M60">
            <v>1.8578056667066496</v>
          </cell>
          <cell r="N60">
            <v>2.5715494435552628</v>
          </cell>
          <cell r="O60">
            <v>4.1481436815376522</v>
          </cell>
          <cell r="P60">
            <v>3.5477805358980601</v>
          </cell>
          <cell r="Q60">
            <v>3.6285004735151412</v>
          </cell>
          <cell r="R60">
            <v>3.6130422890235607</v>
          </cell>
          <cell r="S60">
            <v>4.2627255311816796</v>
          </cell>
          <cell r="V60">
            <v>3.1246337204189452</v>
          </cell>
          <cell r="W60">
            <v>3.2456630910093067</v>
          </cell>
          <cell r="X60">
            <v>3.598533954596665</v>
          </cell>
          <cell r="Y60">
            <v>3.1880309879933431</v>
          </cell>
        </row>
        <row r="61">
          <cell r="B61" t="str">
            <v>Sozialwesen (ohne Heime)</v>
          </cell>
          <cell r="D61">
            <v>6.4362754994097919</v>
          </cell>
          <cell r="E61">
            <v>7.3482970157875949</v>
          </cell>
          <cell r="F61">
            <v>5.4132334816918641</v>
          </cell>
          <cell r="G61">
            <v>5.4190108720505794</v>
          </cell>
          <cell r="H61">
            <v>5.216844004001393</v>
          </cell>
          <cell r="I61">
            <v>5.5049489323652407</v>
          </cell>
          <cell r="J61">
            <v>3.1918484962404499</v>
          </cell>
          <cell r="K61">
            <v>3.1914548363395645</v>
          </cell>
          <cell r="L61">
            <v>5.0662221008387371</v>
          </cell>
          <cell r="M61">
            <v>3.5113363776850388</v>
          </cell>
          <cell r="N61">
            <v>4.0576711790533961</v>
          </cell>
          <cell r="O61">
            <v>4.5769942911188721</v>
          </cell>
          <cell r="P61">
            <v>5.0973474607150902</v>
          </cell>
          <cell r="Q61">
            <v>4.2727599205452895</v>
          </cell>
          <cell r="R61">
            <v>4.4180284342144525</v>
          </cell>
          <cell r="S61">
            <v>5.2556887129173901</v>
          </cell>
          <cell r="V61">
            <v>4.1825382876743591</v>
          </cell>
          <cell r="W61">
            <v>5.7309424703146297</v>
          </cell>
          <cell r="X61">
            <v>5.8118618649359037</v>
          </cell>
          <cell r="Y61">
            <v>4.4009991840558342</v>
          </cell>
        </row>
        <row r="62">
          <cell r="B62" t="str">
            <v>Kreative, künstlerische und unterhaltende Tätigkeiten</v>
          </cell>
          <cell r="D62">
            <v>0.18724539641826496</v>
          </cell>
          <cell r="E62">
            <v>0.25669708463521018</v>
          </cell>
          <cell r="F62">
            <v>0.42027018862977583</v>
          </cell>
          <cell r="G62">
            <v>0.18145440834170429</v>
          </cell>
          <cell r="H62">
            <v>0.32533470041037033</v>
          </cell>
          <cell r="I62">
            <v>0.52511325404584697</v>
          </cell>
          <cell r="J62">
            <v>0.17157358299008996</v>
          </cell>
          <cell r="K62">
            <v>0.16479381194924556</v>
          </cell>
          <cell r="L62">
            <v>0.34975432432568687</v>
          </cell>
          <cell r="M62">
            <v>0.43549770200424059</v>
          </cell>
          <cell r="N62">
            <v>0.18059427233969685</v>
          </cell>
          <cell r="O62">
            <v>0.14044530863049112</v>
          </cell>
          <cell r="P62">
            <v>0.20809029511551283</v>
          </cell>
          <cell r="Q62">
            <v>0.13903257725668711</v>
          </cell>
          <cell r="R62">
            <v>0.14287124515840868</v>
          </cell>
          <cell r="S62">
            <v>0.16130249143925066</v>
          </cell>
          <cell r="V62">
            <v>0.20541240489906429</v>
          </cell>
          <cell r="W62">
            <v>0.35916874395092746</v>
          </cell>
          <cell r="X62">
            <v>0.29975054368091808</v>
          </cell>
          <cell r="Y62">
            <v>0.21806409776639571</v>
          </cell>
        </row>
        <row r="63">
          <cell r="B63" t="str">
            <v>Bibl.,Archive,Museen,zoolog.u.ä.Gärten</v>
          </cell>
          <cell r="D63">
            <v>0.14237239133064472</v>
          </cell>
          <cell r="E63">
            <v>0.26853690885969517</v>
          </cell>
          <cell r="F63">
            <v>0.1931964644900564</v>
          </cell>
          <cell r="G63">
            <v>0.12599416362188395</v>
          </cell>
          <cell r="H63">
            <v>0.15652800543224132</v>
          </cell>
          <cell r="I63">
            <v>0.39690416453465333</v>
          </cell>
          <cell r="J63">
            <v>8.5371285135732264E-2</v>
          </cell>
          <cell r="K63">
            <v>8.4152900462701338E-2</v>
          </cell>
          <cell r="L63">
            <v>0.21282913781653184</v>
          </cell>
          <cell r="M63">
            <v>0.16007829109689781</v>
          </cell>
          <cell r="N63">
            <v>0.11314271387690808</v>
          </cell>
          <cell r="O63">
            <v>0.12159497265752885</v>
          </cell>
          <cell r="P63">
            <v>7.9801751059905626E-2</v>
          </cell>
          <cell r="Q63">
            <v>7.5264812316867449E-2</v>
          </cell>
          <cell r="R63">
            <v>4.8973001803859467E-2</v>
          </cell>
          <cell r="S63">
            <v>0.10715942787746513</v>
          </cell>
          <cell r="V63">
            <v>0.11131445316984533</v>
          </cell>
          <cell r="W63">
            <v>0.23375013460791028</v>
          </cell>
          <cell r="X63">
            <v>0.17533109549958895</v>
          </cell>
          <cell r="Y63">
            <v>0.11990184159586514</v>
          </cell>
        </row>
        <row r="64">
          <cell r="B64" t="str">
            <v>Spiel-, Wett- und Lotteriewesen</v>
          </cell>
          <cell r="D64">
            <v>0.10750863073625304</v>
          </cell>
          <cell r="E64">
            <v>0.13040435957403729</v>
          </cell>
          <cell r="F64">
            <v>9.0738523446423358E-2</v>
          </cell>
          <cell r="G64">
            <v>0.13372109502104995</v>
          </cell>
          <cell r="H64">
            <v>0.1299796872309332</v>
          </cell>
          <cell r="I64">
            <v>9.7316683700804749E-2</v>
          </cell>
          <cell r="J64">
            <v>0.14045933724097859</v>
          </cell>
          <cell r="K64">
            <v>0.11701322580605546</v>
          </cell>
          <cell r="L64">
            <v>0.13634577819740129</v>
          </cell>
          <cell r="M64">
            <v>0.13867206710007918</v>
          </cell>
          <cell r="N64">
            <v>0.15151707321523764</v>
          </cell>
          <cell r="O64">
            <v>0.15311648189684185</v>
          </cell>
          <cell r="P64">
            <v>0.16231802868794246</v>
          </cell>
          <cell r="Q64">
            <v>0.20938293982845901</v>
          </cell>
          <cell r="R64">
            <v>0.23829186110789657</v>
          </cell>
          <cell r="S64">
            <v>0.16531633873779683</v>
          </cell>
          <cell r="V64">
            <v>0.1465112595418433</v>
          </cell>
          <cell r="W64">
            <v>0.10864293062639033</v>
          </cell>
          <cell r="X64">
            <v>0.11269841403917137</v>
          </cell>
          <cell r="Y64">
            <v>0.14196004695810888</v>
          </cell>
        </row>
        <row r="65">
          <cell r="B65" t="str">
            <v>sonstige persönliche Dienstleistungen</v>
          </cell>
          <cell r="D65">
            <v>1.8602509512639764</v>
          </cell>
          <cell r="E65">
            <v>1.8900915483000269</v>
          </cell>
          <cell r="F65">
            <v>1.6142025973144212</v>
          </cell>
          <cell r="G65">
            <v>1.7505400005271829</v>
          </cell>
          <cell r="H65">
            <v>1.6315818723813378</v>
          </cell>
          <cell r="I65">
            <v>1.5344856158262807</v>
          </cell>
          <cell r="J65">
            <v>1.3919196565344223</v>
          </cell>
          <cell r="K65">
            <v>1.3694434280970744</v>
          </cell>
          <cell r="L65">
            <v>1.4104937635378234</v>
          </cell>
          <cell r="M65">
            <v>1.622430070517493</v>
          </cell>
          <cell r="N65">
            <v>1.3784945412078513</v>
          </cell>
          <cell r="O65">
            <v>1.6707956136101525</v>
          </cell>
          <cell r="P65">
            <v>1.6511564567757817</v>
          </cell>
          <cell r="Q65">
            <v>1.7741176587688516</v>
          </cell>
          <cell r="R65">
            <v>1.6980272221224026</v>
          </cell>
          <cell r="S65">
            <v>1.8136894293826396</v>
          </cell>
          <cell r="V65">
            <v>1.5324742160738607</v>
          </cell>
          <cell r="W65">
            <v>1.6714773481045613</v>
          </cell>
          <cell r="X65">
            <v>1.7205286977345697</v>
          </cell>
          <cell r="Y65">
            <v>1.5576096857138388</v>
          </cell>
        </row>
        <row r="66">
          <cell r="B66" t="str">
            <v>Kirchen, Verbände, extraterritoriale Organisationen</v>
          </cell>
          <cell r="D66">
            <v>1.2188719597484419</v>
          </cell>
          <cell r="E66">
            <v>1.1656253602453093</v>
          </cell>
          <cell r="F66">
            <v>1.4213619880077837</v>
          </cell>
          <cell r="G66">
            <v>0.97958157415233216</v>
          </cell>
          <cell r="H66">
            <v>1.3751159663611534</v>
          </cell>
          <cell r="I66">
            <v>3.295986086595458</v>
          </cell>
          <cell r="J66">
            <v>1.2609066967996376</v>
          </cell>
          <cell r="K66">
            <v>1.3051663445845438</v>
          </cell>
          <cell r="L66">
            <v>2.5551644704218899</v>
          </cell>
          <cell r="M66">
            <v>1.2035342681659564</v>
          </cell>
          <cell r="N66">
            <v>1.541828201721789</v>
          </cell>
          <cell r="O66">
            <v>1.2534243154533982</v>
          </cell>
          <cell r="P66">
            <v>1.5337685903003642</v>
          </cell>
          <cell r="Q66">
            <v>1.8089603704773665</v>
          </cell>
          <cell r="R66">
            <v>0.85091360180487452</v>
          </cell>
          <cell r="S66">
            <v>1.6953216090441154</v>
          </cell>
          <cell r="V66">
            <v>1.5239528633709951</v>
          </cell>
          <cell r="W66">
            <v>1.8035754024516943</v>
          </cell>
          <cell r="X66">
            <v>1.2692018527341806</v>
          </cell>
          <cell r="Y66">
            <v>1.4896345710816496</v>
          </cell>
        </row>
        <row r="71">
          <cell r="D71" t="str">
            <v>Öffentliche Verwaltung, Verteidigung; Sozialversicherung (9,2%)</v>
          </cell>
          <cell r="E71" t="str">
            <v>Gesundheitswesen (9,8%)</v>
          </cell>
          <cell r="F71" t="str">
            <v>Gesundheitswesen (8,2%)</v>
          </cell>
          <cell r="G71" t="str">
            <v>Gesundheitswesen (8,7%)</v>
          </cell>
          <cell r="H71" t="str">
            <v>Gesundheitswesen (8,4%)</v>
          </cell>
          <cell r="I71" t="str">
            <v>Gesundheitswesen (7,6%)</v>
          </cell>
          <cell r="J71" t="str">
            <v>Gesundheitswesen (7,5%)</v>
          </cell>
          <cell r="K71" t="str">
            <v>Gesundheitswesen (7,8%)</v>
          </cell>
          <cell r="L71" t="str">
            <v>Verkehr und Lagerei (11,2%)</v>
          </cell>
          <cell r="M71" t="str">
            <v>Verkehr und Lagerei (8,8%)</v>
          </cell>
          <cell r="N71" t="str">
            <v>Verkehr und Lagerei (7,4%)</v>
          </cell>
          <cell r="O71" t="str">
            <v>Gesundheitswesen (8,1%)</v>
          </cell>
          <cell r="P71" t="str">
            <v>Gesundheitswesen (8,5%)</v>
          </cell>
          <cell r="Q71" t="str">
            <v>Gesundheitswesen (8,6%)</v>
          </cell>
          <cell r="R71" t="str">
            <v>Gesundheitswesen (9,1%)</v>
          </cell>
          <cell r="S71" t="str">
            <v>Einzelhandel (ohne Handel mit Kraftfahrzeugen) (8,8%)</v>
          </cell>
          <cell r="U71" t="str">
            <v>Gesundheitswesen (7,9%)</v>
          </cell>
          <cell r="V71" t="str">
            <v>Gesundheitswesen (7,9%)</v>
          </cell>
          <cell r="W71" t="str">
            <v>Gesundheitswesen (8,2%)</v>
          </cell>
          <cell r="X71" t="str">
            <v>Gesundheitswesen (8,5%)</v>
          </cell>
          <cell r="Y71" t="str">
            <v>Gesundheitswesen (8,0%)</v>
          </cell>
        </row>
        <row r="72">
          <cell r="D72" t="str">
            <v>Verkehr und Lagerei (7,9%)</v>
          </cell>
          <cell r="E72" t="str">
            <v>Einzelhandel (ohne Handel mit Kraftfahrzeugen) (7,9%)</v>
          </cell>
          <cell r="F72" t="str">
            <v>Einzelhandel (ohne Handel mit Kraftfahrzeugen) (6,7%)</v>
          </cell>
          <cell r="G72" t="str">
            <v>Öffentliche Verwaltung, Verteidigung; Sozialversicherung (7,9%)</v>
          </cell>
          <cell r="H72" t="str">
            <v>Einzelhandel (ohne Handel mit Kraftfahrzeugen) (7,3%)</v>
          </cell>
          <cell r="I72" t="str">
            <v>Erziehung und Unterricht (7,0%)</v>
          </cell>
          <cell r="J72" t="str">
            <v>Einzelhandel (ohne Handel mit Kraftfahrzeugen) (6,2%)</v>
          </cell>
          <cell r="K72" t="str">
            <v>Einzelhandel (ohne Handel mit Kraftfahrzeugen) (6,8%)</v>
          </cell>
          <cell r="L72" t="str">
            <v>Gesundheitswesen (7,4%)</v>
          </cell>
          <cell r="M72" t="str">
            <v>Gesundheitswesen (7,2%)</v>
          </cell>
          <cell r="N72" t="str">
            <v>Gesundheitswesen (6,9%)</v>
          </cell>
          <cell r="O72" t="str">
            <v>Einzelhandel (ohne Handel mit Kraftfahrzeugen) (7,9%)</v>
          </cell>
          <cell r="P72" t="str">
            <v>Einzelhandel (ohne Handel mit Kraftfahrzeugen) (7,1%)</v>
          </cell>
          <cell r="Q72" t="str">
            <v>Einzelhandel (ohne Handel mit Kraftfahrzeugen) (7,8%)</v>
          </cell>
          <cell r="R72" t="str">
            <v>Einzelhandel (ohne Handel mit Kraftfahrzeugen) (7,8%)</v>
          </cell>
          <cell r="S72" t="str">
            <v>Gesundheitswesen (8,5%)</v>
          </cell>
          <cell r="U72" t="str">
            <v>Einzelhandel (ohne Handel mit Kraftfahrzeugen) (7,0%)</v>
          </cell>
          <cell r="V72" t="str">
            <v>Einzelhandel (ohne Handel mit Kraftfahrzeugen) (6,9%)</v>
          </cell>
          <cell r="W72" t="str">
            <v>Einzelhandel (ohne Handel mit Kraftfahrzeugen) (7,2%)</v>
          </cell>
          <cell r="X72" t="str">
            <v>Öffentliche Verwaltung, Verteidigung; Sozialversicherung (7,3%)</v>
          </cell>
          <cell r="Y72" t="str">
            <v>Einzelhandel (ohne Handel mit Kraftfahrzeugen) (7,0%)</v>
          </cell>
        </row>
        <row r="73">
          <cell r="D73" t="str">
            <v>Gesundheitswesen (7,9%)</v>
          </cell>
          <cell r="E73" t="str">
            <v>Öffentliche Verwaltung, Verteidigung; Sozialversicherung (7,4%)</v>
          </cell>
          <cell r="F73" t="str">
            <v>Öffentliche Verwaltung, Verteidigung; Sozialversicherung (6,2%)</v>
          </cell>
          <cell r="G73" t="str">
            <v>Einzelhandel (ohne Handel mit Kraftfahrzeugen) (7,9%)</v>
          </cell>
          <cell r="H73" t="str">
            <v>Öffentliche Verwaltung, Verteidigung; Sozialversicherung (6,9%)</v>
          </cell>
          <cell r="I73" t="str">
            <v>Einzelhandel (ohne Handel mit Kraftfahrzeugen) (6,9%)</v>
          </cell>
          <cell r="J73" t="str">
            <v>Maschinenbau (6,0%)</v>
          </cell>
          <cell r="K73" t="str">
            <v>Verkehr und Lagerei (5,1%)</v>
          </cell>
          <cell r="L73" t="str">
            <v>Einzelhandel (ohne Handel mit Kraftfahrzeugen) (5,7%)</v>
          </cell>
          <cell r="M73" t="str">
            <v>Einzelhandel (ohne Handel mit Kraftfahrzeugen) (6,1%)</v>
          </cell>
          <cell r="N73" t="str">
            <v>Einzelhandel (ohne Handel mit Kraftfahrzeugen) (6,3%)</v>
          </cell>
          <cell r="O73" t="str">
            <v>Öffentliche Verwaltung, Verteidigung; Sozialversicherung (6,4%)</v>
          </cell>
          <cell r="P73" t="str">
            <v>Verkehr und Lagerei (5,7%)</v>
          </cell>
          <cell r="Q73" t="str">
            <v>Öffentliche Verwaltung, Verteidigung; Sozialversicherung (6,7%)</v>
          </cell>
          <cell r="R73" t="str">
            <v>Öffentliche Verwaltung, Verteidigung; Sozialversicherung (6,9%)</v>
          </cell>
          <cell r="S73" t="str">
            <v>Öffentliche Verwaltung, Verteidigung; Sozialversicherung (7,0%)</v>
          </cell>
          <cell r="U73" t="str">
            <v>Öffentliche Verwaltung, Verteidigung; Sozialversicherung (5,8%)</v>
          </cell>
          <cell r="V73" t="str">
            <v>Öffentliche Verwaltung, Verteidigung; Sozialversicherung (5,8%)</v>
          </cell>
          <cell r="W73" t="str">
            <v>Öffentliche Verwaltung, Verteidigung; Sozialversicherung (7,0%)</v>
          </cell>
          <cell r="X73" t="str">
            <v>Einzelhandel (ohne Handel mit Kraftfahrzeugen) (7,3%)</v>
          </cell>
          <cell r="Y73" t="str">
            <v>Öffentliche Verwaltung, Verteidigung; Sozialversicherung (6,0%)</v>
          </cell>
        </row>
        <row r="74">
          <cell r="D74" t="str">
            <v>Einzelhandel (ohne Handel mit Kraftfahrzeugen) (7,6%)</v>
          </cell>
          <cell r="E74" t="str">
            <v>Sozialwesen (ohne Heime) (7,3%)</v>
          </cell>
          <cell r="F74" t="str">
            <v>Verkehr und Lagerei (6,0%)</v>
          </cell>
          <cell r="G74" t="str">
            <v>Verkehr und Lagerei (6,5%)</v>
          </cell>
          <cell r="H74" t="str">
            <v>Sozialwesen (ohne Heime) (5,2%)</v>
          </cell>
          <cell r="I74" t="str">
            <v>Öffentliche Verwaltung, Verteidigung; Sozialversicherung (6,0%)</v>
          </cell>
          <cell r="J74" t="str">
            <v>Öffentliche Verwaltung, Verteidigung; Sozialversicherung (5,9%)</v>
          </cell>
          <cell r="K74" t="str">
            <v>Öffentliche Verwaltung, Verteidigung; Sozialversicherung (5,0%)</v>
          </cell>
          <cell r="L74" t="str">
            <v>Öffentliche Verwaltung, Verteidigung; Sozialversicherung (5,3%)</v>
          </cell>
          <cell r="M74" t="str">
            <v>Großhandel (ohne Handel mit Kraftfahrzeugen) (5,6%)</v>
          </cell>
          <cell r="N74" t="str">
            <v>Öffentliche Verwaltung, Verteidigung; Sozialversicherung (6,1%)</v>
          </cell>
          <cell r="O74" t="str">
            <v>Verkehr und Lagerei (5,4%)</v>
          </cell>
          <cell r="P74" t="str">
            <v>Öffentliche Verwaltung, Verteidigung; Sozialversicherung (5,6%)</v>
          </cell>
          <cell r="Q74" t="str">
            <v>Verkehr und Lagerei (5,0%)</v>
          </cell>
          <cell r="R74" t="str">
            <v>Herstellung von Kraftwagen und Kraftwagenteilen (5,3%)</v>
          </cell>
          <cell r="S74" t="str">
            <v>Verkehr und Lagerei (5,3%)</v>
          </cell>
          <cell r="U74" t="str">
            <v>Verkehr und Lagerei (5,6%)</v>
          </cell>
          <cell r="V74" t="str">
            <v>Verkehr und Lagerei (5,6%)</v>
          </cell>
          <cell r="W74" t="str">
            <v>Verkehr und Lagerei (5,8%)</v>
          </cell>
          <cell r="X74" t="str">
            <v>Verkehr und Lagerei (6,2%)</v>
          </cell>
          <cell r="Y74" t="str">
            <v>Verkehr und Lagerei (5,6%)</v>
          </cell>
        </row>
        <row r="75">
          <cell r="D75" t="str">
            <v>Sozialwesen (ohne Heime) (6,4%)</v>
          </cell>
          <cell r="E75" t="str">
            <v>Gastgewerbe (6,2%)</v>
          </cell>
          <cell r="F75" t="str">
            <v>Sozialwesen (ohne Heime) (5,4%)</v>
          </cell>
          <cell r="G75" t="str">
            <v>Sozialwesen (ohne Heime) (5,4%)</v>
          </cell>
          <cell r="H75" t="str">
            <v>Verkehr und Lagerei (4,8%)</v>
          </cell>
          <cell r="I75" t="str">
            <v>Sozialwesen (ohne Heime) (5,5%)</v>
          </cell>
          <cell r="J75" t="str">
            <v>Verkehr und Lagerei (4,5%)</v>
          </cell>
          <cell r="K75" t="str">
            <v>Herstellung von Kraftwagen und Kraftwagenteilen (4,2%)</v>
          </cell>
          <cell r="L75" t="str">
            <v>Sozialwesen (ohne Heime) (5,1%)</v>
          </cell>
          <cell r="M75" t="str">
            <v>Öffentliche Verwaltung, Verteidigung; Sozialversicherung (5,0%)</v>
          </cell>
          <cell r="N75" t="str">
            <v>Kredit- und Versicherungswesen (5,5%)</v>
          </cell>
          <cell r="O75" t="str">
            <v>Vorber.Baustellenarbeiten, Bauinstallation u.sonst.Ausbaugew. (4,6%)</v>
          </cell>
          <cell r="P75" t="str">
            <v>Sozialwesen (ohne Heime) (5,1%)</v>
          </cell>
          <cell r="Q75" t="str">
            <v>Vorber.Baustellenarbeiten, Bauinstallation u.sonst.Ausbaugew. (4,8%)</v>
          </cell>
          <cell r="R75" t="str">
            <v>Sozialwesen (ohne Heime) (4,4%)</v>
          </cell>
          <cell r="S75" t="str">
            <v>Großhandel (ohne Handel mit Kraftfahrzeugen) (5,3%)</v>
          </cell>
          <cell r="U75" t="str">
            <v>Großhandel (ohne Handel mit Kraftfahrzeugen) (4,5%)</v>
          </cell>
          <cell r="V75" t="str">
            <v>Großhandel (ohne Handel mit Kraftfahrzeugen) (4,3%)</v>
          </cell>
          <cell r="W75" t="str">
            <v>Sozialwesen (ohne Heime) (5,7%)</v>
          </cell>
          <cell r="X75" t="str">
            <v>Sozialwesen (ohne Heime) (5,8%)</v>
          </cell>
          <cell r="Y75" t="str">
            <v>Sozialwesen (ohne Heime) (4,4%)</v>
          </cell>
        </row>
        <row r="76">
          <cell r="D76" t="str">
            <v>Vorber.Baustellenarbeiten, Bauinstallation u.sonst.Ausbaugew. (5,2%)</v>
          </cell>
          <cell r="E76" t="str">
            <v>Verkehr und Lagerei (5,5%)</v>
          </cell>
          <cell r="F76" t="str">
            <v>Erziehung und Unterricht (5,4%)</v>
          </cell>
          <cell r="G76" t="str">
            <v>Vorber.Baustellenarbeiten, Bauinstallation u.sonst.Ausbaugew. (4,8%)</v>
          </cell>
          <cell r="H76" t="str">
            <v>Erziehung und Unterricht (4,5%)</v>
          </cell>
          <cell r="I76" t="str">
            <v>Erbringung von Dienstleistungen der Informationstechnologie (5,4%)</v>
          </cell>
          <cell r="J76" t="str">
            <v>Herstellung von Kraftwagen und Kraftwagenteilen (4,5%)</v>
          </cell>
          <cell r="K76" t="str">
            <v>Vorber.Baustellenarbeiten, Bauinstallation u.sonst.Ausbaugew. (4,1%)</v>
          </cell>
          <cell r="L76" t="str">
            <v>Erziehung und Unterricht (4,7%)</v>
          </cell>
          <cell r="M76" t="str">
            <v>Erbringung von Dienstleistungen der Informationstechnologie (4,5%)</v>
          </cell>
          <cell r="N76" t="str">
            <v>Großhandel (ohne Handel mit Kraftfahrzeugen) (4,6%)</v>
          </cell>
          <cell r="O76" t="str">
            <v>Sozialwesen (ohne Heime) (4,6%)</v>
          </cell>
          <cell r="P76" t="str">
            <v>Großhandel (ohne Handel mit Kraftfahrzeugen) (5,0%)</v>
          </cell>
          <cell r="Q76" t="str">
            <v>Erziehung und Unterricht (4,5%)</v>
          </cell>
          <cell r="R76" t="str">
            <v>Verkehr und Lagerei (4,4%)</v>
          </cell>
          <cell r="S76" t="str">
            <v>Sozialwesen (ohne Heime) (5,3%)</v>
          </cell>
          <cell r="U76" t="str">
            <v>Vorber.Baustellenarbeiten, Bauinstallation u.sonst.Ausbaugew. (4,1%)</v>
          </cell>
          <cell r="V76" t="str">
            <v>Sozialwesen (ohne Heime) (4,2%)</v>
          </cell>
          <cell r="W76" t="str">
            <v>Erziehung und Unterricht (5,4%)</v>
          </cell>
          <cell r="X76" t="str">
            <v>Erziehung und Unterricht (4,8%)</v>
          </cell>
          <cell r="Y76" t="str">
            <v>Erziehung und Unterricht (4,2%)</v>
          </cell>
        </row>
        <row r="77">
          <cell r="D77" t="str">
            <v>Erziehung und Unterricht (4,0%)</v>
          </cell>
          <cell r="E77" t="str">
            <v>Vorber.Baustellenarbeiten, Bauinstallation u.sonst.Ausbaugew. (5,2%)</v>
          </cell>
          <cell r="F77" t="str">
            <v>Vorber.Baustellenarbeiten, Bauinstallation u.sonst.Ausbaugew. (4,4%)</v>
          </cell>
          <cell r="G77" t="str">
            <v>Erziehung und Unterricht (4,6%)</v>
          </cell>
          <cell r="H77" t="str">
            <v>Vorber.Baustellenarbeiten, Bauinstallation u.sonst.Ausbaugew. (4,5%)</v>
          </cell>
          <cell r="I77" t="str">
            <v>Gastgewerbe (4,9%)</v>
          </cell>
          <cell r="J77" t="str">
            <v>Großhandel (ohne Handel mit Kraftfahrzeugen) (4,3%)</v>
          </cell>
          <cell r="K77" t="str">
            <v>Großhandel (ohne Handel mit Kraftfahrzeugen) (4,1%)</v>
          </cell>
          <cell r="L77" t="str">
            <v>Herstellung von Kraftwagen und Kraftwagenteilen (4,5%)</v>
          </cell>
          <cell r="M77" t="str">
            <v>Verw.u. Führung v.Unternehmen u.Betr.; Unternehmensber. (4,4%)</v>
          </cell>
          <cell r="N77" t="str">
            <v>Sozialwesen (ohne Heime) (4,1%)</v>
          </cell>
          <cell r="O77" t="str">
            <v>Herstellung von Kraftwagen und Kraftwagenteilen (4,2%)</v>
          </cell>
          <cell r="P77" t="str">
            <v>Erziehung und Unterricht (4,2%)</v>
          </cell>
          <cell r="Q77" t="str">
            <v>Sozialwesen (ohne Heime) (4,3%)</v>
          </cell>
          <cell r="R77" t="str">
            <v>Erziehung und Unterricht (4,0%)</v>
          </cell>
          <cell r="S77" t="str">
            <v>Vorber.Baustellenarbeiten, Bauinstallation u.sonst.Ausbaugew. (5,2%)</v>
          </cell>
          <cell r="U77" t="str">
            <v>Sozialwesen (ohne Heime) (4,1%)</v>
          </cell>
          <cell r="V77" t="str">
            <v>Erziehung und Unterricht (4,1%)</v>
          </cell>
          <cell r="W77" t="str">
            <v>Vorber.Baustellenarbeiten, Bauinstallation u.sonst.Ausbaugew. (4,4%)</v>
          </cell>
          <cell r="X77" t="str">
            <v>Vorber.Baustellenarbeiten, Bauinstallation u.sonst.Ausbaugew. (4,7%)</v>
          </cell>
          <cell r="Y77" t="str">
            <v>Vorber.Baustellenarbeiten, Bauinstallation u.sonst.Ausbaugew. (4,2%)</v>
          </cell>
        </row>
        <row r="78">
          <cell r="D78" t="str">
            <v>Heime (ohne Erholungs- und Ferienheime) (3,6%)</v>
          </cell>
          <cell r="E78" t="str">
            <v>Erziehung und Unterricht (5,1%)</v>
          </cell>
          <cell r="F78" t="str">
            <v>Gastgewerbe (3,3%)</v>
          </cell>
          <cell r="G78" t="str">
            <v>Heime (ohne Erholungs- und Ferienheime) (4,4%)</v>
          </cell>
          <cell r="H78" t="str">
            <v>Herstellung von Metallerzeugnissen (3,6%)</v>
          </cell>
          <cell r="I78" t="str">
            <v>Verkehr und Lagerei (4,9%)</v>
          </cell>
          <cell r="J78" t="str">
            <v>Vorber.Baustellenarbeiten, Bauinstallation u.sonst.Ausbaugew. (4,0%)</v>
          </cell>
          <cell r="K78" t="str">
            <v>Maschinenbau (4,0%)</v>
          </cell>
          <cell r="L78" t="str">
            <v>Großhandel (ohne Handel mit Kraftfahrzeugen) (4,0%)</v>
          </cell>
          <cell r="M78" t="str">
            <v>Kredit- und Versicherungswesen (4,4%)</v>
          </cell>
          <cell r="N78" t="str">
            <v>Erziehung und Unterricht (4,0%)</v>
          </cell>
          <cell r="O78" t="str">
            <v>Heime (ohne Erholungs- und Ferienheime) (4,1%)</v>
          </cell>
          <cell r="P78" t="str">
            <v>Vorber.Baustellenarbeiten, Bauinstallation u.sonst.Ausbaugew. (4,0%)</v>
          </cell>
          <cell r="Q78" t="str">
            <v>Heime (ohne Erholungs- und Ferienheime) (3,6%)</v>
          </cell>
          <cell r="R78" t="str">
            <v>Vorber.Baustellenarbeiten, Bauinstallation u.sonst.Ausbaugew. (3,9%)</v>
          </cell>
          <cell r="S78" t="str">
            <v>Heime (ohne Erholungs- und Ferienheime) (4,3%)</v>
          </cell>
          <cell r="U78" t="str">
            <v>Erziehung und Unterricht (3,9%)</v>
          </cell>
          <cell r="V78" t="str">
            <v>Vorber.Baustellenarbeiten, Bauinstallation u.sonst.Ausbaugew. (4,1%)</v>
          </cell>
          <cell r="W78" t="str">
            <v>Gastgewerbe (3,9%)</v>
          </cell>
          <cell r="X78" t="str">
            <v>Heime (ohne Erholungs- und Ferienheime) (3,6%)</v>
          </cell>
          <cell r="Y78" t="str">
            <v>Großhandel (ohne Handel mit Kraftfahrzeugen) (4,1%)</v>
          </cell>
        </row>
        <row r="79">
          <cell r="D79" t="str">
            <v>Gastgewerbe (3,5%)</v>
          </cell>
          <cell r="E79" t="str">
            <v>Heime (ohne Erholungs- und Ferienheime) (3,7%)</v>
          </cell>
          <cell r="F79" t="str">
            <v>Heime (ohne Erholungs- und Ferienheime) (3,3%)</v>
          </cell>
          <cell r="G79" t="str">
            <v>Gebäudebetreuung; Garten- und Landschaftsbau (3,0%)</v>
          </cell>
          <cell r="H79" t="str">
            <v>Heime (ohne Erholungs- und Ferienheime) (3,4%)</v>
          </cell>
          <cell r="I79" t="str">
            <v>Verw.u. Führung v.Unternehmen u.Betr.; Unternehmensber. (3,4%)</v>
          </cell>
          <cell r="J79" t="str">
            <v>Erziehung und Unterricht (3,4%)</v>
          </cell>
          <cell r="K79" t="str">
            <v>Erziehung und Unterricht (3,7%)</v>
          </cell>
          <cell r="L79" t="str">
            <v>Erbringung von Dienstleistungen der Informationstechnologie (3,4%)</v>
          </cell>
          <cell r="M79" t="str">
            <v>Erziehung und Unterricht (3,9%)</v>
          </cell>
          <cell r="N79" t="str">
            <v>Vorber.Baustellenarbeiten, Bauinstallation u.sonst.Ausbaugew. (3,9%)</v>
          </cell>
          <cell r="O79" t="str">
            <v>Großhandel (ohne Handel mit Kraftfahrzeugen) (4,1%)</v>
          </cell>
          <cell r="P79" t="str">
            <v>Heime (ohne Erholungs- und Ferienheime) (3,5%)</v>
          </cell>
          <cell r="Q79" t="str">
            <v>Großhandel (ohne Handel mit Kraftfahrzeugen) (3,3%)</v>
          </cell>
          <cell r="R79" t="str">
            <v>Heime (ohne Erholungs- und Ferienheime) (3,6%)</v>
          </cell>
          <cell r="S79" t="str">
            <v>Gastgewerbe (4,2%)</v>
          </cell>
          <cell r="U79" t="str">
            <v>Maschinenbau (3,3%)</v>
          </cell>
          <cell r="V79" t="str">
            <v>Maschinenbau (3,2%)</v>
          </cell>
          <cell r="W79" t="str">
            <v>Heime (ohne Erholungs- und Ferienheime) (3,2%)</v>
          </cell>
          <cell r="X79" t="str">
            <v>Gastgewerbe (3,6%)</v>
          </cell>
          <cell r="Y79" t="str">
            <v>Heime (ohne Erholungs- und Ferienheime) (3,2%)</v>
          </cell>
        </row>
        <row r="80">
          <cell r="D80" t="str">
            <v>Gebäudebetreuung; Garten- und Landschaftsbau (2,9%)</v>
          </cell>
          <cell r="E80" t="str">
            <v>Gebäudebetreuung; Garten- und Landschaftsbau (2,8%)</v>
          </cell>
          <cell r="F80" t="str">
            <v>Gebäudebetreuung; Garten- und Landschaftsbau (2,8%)</v>
          </cell>
          <cell r="G80" t="str">
            <v>Nahrungs- und Genussmittel (2,9%)</v>
          </cell>
          <cell r="H80" t="str">
            <v>Gastgewerbe (2,8%)</v>
          </cell>
          <cell r="I80" t="str">
            <v>Vorber.Baustellenarbeiten, Bauinstallation u.sonst.Ausbaugew. (3,3%)</v>
          </cell>
          <cell r="J80" t="str">
            <v>Herstellung von Metallerzeugnissen (3,3%)</v>
          </cell>
          <cell r="K80" t="str">
            <v>Gastgewerbe (3,4%)</v>
          </cell>
          <cell r="L80" t="str">
            <v>Vermittlung und Überlassung von Arbeitskräften (3,3%)</v>
          </cell>
          <cell r="M80" t="str">
            <v>Gastgewerbe (3,9%)</v>
          </cell>
          <cell r="N80" t="str">
            <v>Verw.u. Führung v.Unternehmen u.Betr.; Unternehmensber. (3,8%)</v>
          </cell>
          <cell r="O80" t="str">
            <v>Erziehung und Unterricht (4,0%)</v>
          </cell>
          <cell r="P80" t="str">
            <v>Verw.u. Führung v.Unternehmen u.Betr.; Unternehmensber. (3,0%)</v>
          </cell>
          <cell r="Q80" t="str">
            <v>Herstellung von chemischen Erzeugnissen (3,3%)</v>
          </cell>
          <cell r="R80" t="str">
            <v>Großhandel (ohne Handel mit Kraftfahrzeugen) (3,5%)</v>
          </cell>
          <cell r="S80" t="str">
            <v>Erziehung und Unterricht (3,8%)</v>
          </cell>
          <cell r="U80" t="str">
            <v>Heime (ohne Erholungs- und Ferienheime) (3,2%)</v>
          </cell>
          <cell r="V80" t="str">
            <v>Heime (ohne Erholungs- und Ferienheime) (3,1%)</v>
          </cell>
          <cell r="W80" t="str">
            <v>Gebäudebetreuung; Garten- und Landschaftsbau (2,9%)</v>
          </cell>
          <cell r="X80" t="str">
            <v>Gebäudebetreuung; Garten- und Landschaftsbau (2,8%)</v>
          </cell>
          <cell r="Y80" t="str">
            <v>Gastgewerbe (3,2%)</v>
          </cell>
        </row>
        <row r="81">
          <cell r="D81" t="str">
            <v>Großhandel (ohne Handel mit Kraftfahrzeugen) (2,6%)</v>
          </cell>
          <cell r="E81" t="str">
            <v>Nahrungs- und Genussmittel (2,7%)</v>
          </cell>
          <cell r="F81" t="str">
            <v>Herstellung von Kraftwagen und Kraftwagenteilen (2,7%)</v>
          </cell>
          <cell r="G81" t="str">
            <v>Gastgewerbe (2,9%)</v>
          </cell>
          <cell r="H81" t="str">
            <v>Vermittlung und Überlassung von Arbeitskräften (2,8%)</v>
          </cell>
          <cell r="I81" t="str">
            <v>Kirchen, Verbände, extraterritoriale Organisationen (3,3%)</v>
          </cell>
          <cell r="J81" t="str">
            <v>Erbringung von Dienstleistungen der Informationstechnologie (3,3%)</v>
          </cell>
          <cell r="K81" t="str">
            <v>Erbringung von Dienstleistungen der Informationstechnologie (3,4%)</v>
          </cell>
          <cell r="L81" t="str">
            <v>Vorber.Baustellenarbeiten, Bauinstallation u.sonst.Ausbaugew. (3,1%)</v>
          </cell>
          <cell r="M81" t="str">
            <v>Sozialwesen (ohne Heime) (3,5%)</v>
          </cell>
          <cell r="N81" t="str">
            <v>Erbringung von Dienstleistungen der Informationstechnologie (3,4%)</v>
          </cell>
          <cell r="O81" t="str">
            <v>Nahrungs- und Genussmittel (3,2%)</v>
          </cell>
          <cell r="P81" t="str">
            <v>Kredit- und Versicherungswesen (2,8%)</v>
          </cell>
          <cell r="Q81" t="str">
            <v>Gastgewerbe (3,2%)</v>
          </cell>
          <cell r="R81" t="str">
            <v>Maschinenbau (3,2%)</v>
          </cell>
          <cell r="S81" t="str">
            <v>Gebäudebetreuung; Garten- und Landschaftsbau (2,8%)</v>
          </cell>
          <cell r="U81" t="str">
            <v>Kredit- und Versicherungswesen (3,1%)</v>
          </cell>
          <cell r="V81" t="str">
            <v>Gastgewerbe (3,1%)</v>
          </cell>
          <cell r="W81" t="str">
            <v>Erbringung von Dienstleistungen der Informationstechnologie (2,5%)</v>
          </cell>
          <cell r="X81" t="str">
            <v>Großhandel (ohne Handel mit Kraftfahrzeugen) (2,5%)</v>
          </cell>
          <cell r="Y81" t="str">
            <v>Maschinenbau (3,0%)</v>
          </cell>
        </row>
        <row r="82">
          <cell r="D82" t="str">
            <v>Hdl. mit Kraftfahrzeugen; Instandh.u.Rep.v.Kraftfahrzeugen (2,3%)</v>
          </cell>
          <cell r="E82" t="str">
            <v>Land- und Forstwirtschaft (2,5%)</v>
          </cell>
          <cell r="F82" t="str">
            <v>Großhandel (ohne Handel mit Kraftfahrzeugen) (2,6%)</v>
          </cell>
          <cell r="G82" t="str">
            <v>Großhandel (ohne Handel mit Kraftfahrzeugen) (2,5%)</v>
          </cell>
          <cell r="H82" t="str">
            <v>Nahrungs- und Genussmittel (2,7%)</v>
          </cell>
          <cell r="I82" t="str">
            <v>Gebäudebetreuung; Garten- und Landschaftsbau (3,3%)</v>
          </cell>
          <cell r="J82" t="str">
            <v>Sozialwesen (ohne Heime) (3,2%)</v>
          </cell>
          <cell r="K82" t="str">
            <v>Sozialwesen (ohne Heime) (3,2%)</v>
          </cell>
          <cell r="L82" t="str">
            <v>Gastgewerbe (2,8%)</v>
          </cell>
          <cell r="M82" t="str">
            <v>Gebäudebetreuung; Garten- und Landschaftsbau (3,1%)</v>
          </cell>
          <cell r="N82" t="str">
            <v>Gastgewerbe (3,1%)</v>
          </cell>
          <cell r="O82" t="str">
            <v>Gastgewerbe (2,9%)</v>
          </cell>
          <cell r="P82" t="str">
            <v>Maschinenbau (2,8%)</v>
          </cell>
          <cell r="Q82" t="str">
            <v>Maschinenbau (2,9%)</v>
          </cell>
          <cell r="R82" t="str">
            <v>Herstellung von Metallerzeugnissen (3,2%)</v>
          </cell>
          <cell r="S82" t="str">
            <v>Nahrungs- und Genussmittel (2,5%)</v>
          </cell>
          <cell r="U82" t="str">
            <v>Gastgewerbe (3,0%)</v>
          </cell>
          <cell r="V82" t="str">
            <v>Kredit- und Versicherungswesen (3,1%)</v>
          </cell>
          <cell r="W82" t="str">
            <v>Großhandel (ohne Handel mit Kraftfahrzeugen) (2,4%)</v>
          </cell>
          <cell r="X82" t="str">
            <v>Herstellung von Metallerzeugnissen (2,3%)</v>
          </cell>
          <cell r="Y82" t="str">
            <v>Kredit- und Versicherungswesen (2,8%)</v>
          </cell>
        </row>
        <row r="83">
          <cell r="D83" t="str">
            <v>Vermittlung und Überlassung von Arbeitskräften (2,0%)</v>
          </cell>
          <cell r="E83" t="str">
            <v>Großhandel (ohne Handel mit Kraftfahrzeugen) (2,5%)</v>
          </cell>
          <cell r="F83" t="str">
            <v>Herstellung von Metallerzeugnissen (2,6%)</v>
          </cell>
          <cell r="G83" t="str">
            <v>Herstellung von Metallerzeugnissen (2,1%)</v>
          </cell>
          <cell r="H83" t="str">
            <v>Maschinenbau (2,6%)</v>
          </cell>
          <cell r="I83" t="str">
            <v>Kredit- und Versicherungswesen (2,7%)</v>
          </cell>
          <cell r="J83" t="str">
            <v>Heime (ohne Erholungs- und Ferienheime) (2,8%)</v>
          </cell>
          <cell r="K83" t="str">
            <v>Kredit- und Versicherungswesen (3,0%)</v>
          </cell>
          <cell r="L83" t="str">
            <v>Verw.u. Führung v.Unternehmen u.Betr.; Unternehmensber. (2,7%)</v>
          </cell>
          <cell r="M83" t="str">
            <v>Sonstiger Fahrzeugbau (2,9%)</v>
          </cell>
          <cell r="N83" t="str">
            <v>Gebäudebetreuung; Garten- und Landschaftsbau (2,8%)</v>
          </cell>
          <cell r="O83" t="str">
            <v>Kredit- und Versicherungswesen (2,7%)</v>
          </cell>
          <cell r="P83" t="str">
            <v>Herstellung von Metallerzeugnissen (2,7%)</v>
          </cell>
          <cell r="Q83" t="str">
            <v>Kredit- und Versicherungswesen (2,6%)</v>
          </cell>
          <cell r="R83" t="str">
            <v>Kredit- und Versicherungswesen (2,8%)</v>
          </cell>
          <cell r="S83" t="str">
            <v>Hdl. mit Kraftfahrzeugen; Instandh.u.Rep.v.Kraftfahrzeugen (2,3%)</v>
          </cell>
          <cell r="U83" t="str">
            <v>Erbringung von Dienstleistungen der Informationstechnologie (2,8%)</v>
          </cell>
          <cell r="V83" t="str">
            <v>Erbringung von Dienstleistungen der Informationstechnologie (2,9%)</v>
          </cell>
          <cell r="W83" t="str">
            <v>Vermittlung und Überlassung von Arbeitskräften (1,9%)</v>
          </cell>
          <cell r="X83" t="str">
            <v>Nahrungs- und Genussmittel (2,3%)</v>
          </cell>
          <cell r="Y83" t="str">
            <v>Erbringung von Dienstleistungen der Informationstechnologie (2,8%)</v>
          </cell>
        </row>
        <row r="84">
          <cell r="D84" t="str">
            <v>Nahrungs- und Genussmittel (1,9%)</v>
          </cell>
          <cell r="E84" t="str">
            <v>Hdl. mit Kraftfahrzeugen; Instandh.u.Rep.v.Kraftfahrzeugen (2,1%)</v>
          </cell>
          <cell r="F84" t="str">
            <v>Maschinenbau (2,3%)</v>
          </cell>
          <cell r="G84" t="str">
            <v>Dienstleistg.f.Untern.u.Privatpers.ang (2,1%)</v>
          </cell>
          <cell r="H84" t="str">
            <v>Herst.v.DV-geräten, elektr. und optischen Erzeugnissen (2,6%)</v>
          </cell>
          <cell r="I84" t="str">
            <v>Architektur- und Ingenieurbüros; techn., physik. u. chem.Unters. (2,3%)</v>
          </cell>
          <cell r="J84" t="str">
            <v>Gastgewerbe (2,7%)</v>
          </cell>
          <cell r="K84" t="str">
            <v>Heime (ohne Erholungs- und Ferienheime) (2,8%)</v>
          </cell>
          <cell r="L84" t="str">
            <v>Kirchen, Verbände, extraterritoriale Organisationen (2,6%)</v>
          </cell>
          <cell r="M84" t="str">
            <v>Vorber.Baustellenarbeiten, Bauinstallation u.sonst.Ausbaugew. (2,8%)</v>
          </cell>
          <cell r="N84" t="str">
            <v>Heime (ohne Erholungs- und Ferienheime) (2,6%)</v>
          </cell>
          <cell r="O84" t="str">
            <v>Gebäudebetreuung; Garten- und Landschaftsbau (2,3%)</v>
          </cell>
          <cell r="P84" t="str">
            <v>Gastgewerbe (2,6%)</v>
          </cell>
          <cell r="Q84" t="str">
            <v>Hdl. mit Kraftfahrzeugen; Instandh.u.Rep.v.Kraftfahrzeugen (2,5%)</v>
          </cell>
          <cell r="R84" t="str">
            <v>Gebäudebetreuung; Garten- und Landschaftsbau (2,7%)</v>
          </cell>
          <cell r="S84" t="str">
            <v>Maschinenbau (2,2%)</v>
          </cell>
          <cell r="U84" t="str">
            <v>Herstellung von Kraftwagen und Kraftwagenteilen (2,8%)</v>
          </cell>
          <cell r="V84" t="str">
            <v>Verw.u. Führung v.Unternehmen u.Betr.; Unternehmensber. (2,7%)</v>
          </cell>
          <cell r="W84" t="str">
            <v>Hdl. mit Kraftfahrzeugen; Instandh.u.Rep.v.Kraftfahrzeugen (1,9%)</v>
          </cell>
          <cell r="X84" t="str">
            <v>Hdl. mit Kraftfahrzeugen; Instandh.u.Rep.v.Kraftfahrzeugen (2,2%)</v>
          </cell>
          <cell r="Y84" t="str">
            <v>Herstellung von Kraftwagen und Kraftwagenteilen (2,5%)</v>
          </cell>
        </row>
        <row r="85">
          <cell r="D85" t="str">
            <v>Land- und Forstwirtschaft (1,9%)</v>
          </cell>
          <cell r="E85" t="str">
            <v>Dienstleistg.f.Untern.u.Privatpers.ang (2,0%)</v>
          </cell>
          <cell r="F85" t="str">
            <v>Erbringung von Dienstleistungen der Informationstechnologie (2,2%)</v>
          </cell>
          <cell r="G85" t="str">
            <v>Hdl. mit Kraftfahrzeugen; Instandh.u.Rep.v.Kraftfahrzeugen (2,1%)</v>
          </cell>
          <cell r="H85" t="str">
            <v>Gebäudebetreuung; Garten- und Landschaftsbau (2,3%)</v>
          </cell>
          <cell r="I85" t="str">
            <v>Großhandel (ohne Handel mit Kraftfahrzeugen) (2,3%)</v>
          </cell>
          <cell r="J85" t="str">
            <v>Kredit- und Versicherungswesen (2,7%)</v>
          </cell>
          <cell r="K85" t="str">
            <v>Verw.u. Führung v.Unternehmen u.Betr.; Unternehmensber. (2,6%)</v>
          </cell>
          <cell r="L85" t="str">
            <v>Gebäudebetreuung; Garten- und Landschaftsbau (2,4%)</v>
          </cell>
          <cell r="M85" t="str">
            <v>Vermittlung und Überlassung von Arbeitskräften (2,5%)</v>
          </cell>
          <cell r="N85" t="str">
            <v>Hdl. mit Kraftfahrzeugen; Instandh.u.Rep.v.Kraftfahrzeugen (1,9%)</v>
          </cell>
          <cell r="O85" t="str">
            <v>Maschinenbau (2,2%)</v>
          </cell>
          <cell r="P85" t="str">
            <v>Erbringung von Dienstleistungen der Informationstechnologie (2,5%)</v>
          </cell>
          <cell r="Q85" t="str">
            <v>Herstellung von Metallerzeugnissen (2,3%)</v>
          </cell>
          <cell r="R85" t="str">
            <v>Gastgewerbe (2,6%)</v>
          </cell>
          <cell r="S85" t="str">
            <v>Kredit- und Versicherungswesen (2,2%)</v>
          </cell>
          <cell r="U85" t="str">
            <v>Verw.u. Führung v.Unternehmen u.Betr.; Unternehmensber. (2,6%)</v>
          </cell>
          <cell r="V85" t="str">
            <v>Herstellung von Kraftwagen und Kraftwagenteilen (2,7%)</v>
          </cell>
          <cell r="W85" t="str">
            <v>Nahrungs- und Genussmittel (1,9%)</v>
          </cell>
          <cell r="X85" t="str">
            <v>Vermittlung und Überlassung von Arbeitskräften (2,0%)</v>
          </cell>
          <cell r="Y85" t="str">
            <v>Verw.u. Führung v.Unternehmen u.Betr.; Unternehmensber. (2,5%)</v>
          </cell>
        </row>
        <row r="86">
          <cell r="D86" t="str">
            <v>sonstige persönliche Dienstleistungen (1,9%)</v>
          </cell>
          <cell r="E86" t="str">
            <v>sonstige persönliche Dienstleistungen (1,9%)</v>
          </cell>
          <cell r="F86" t="str">
            <v>Architektur- und Ingenieurbüros; techn., physik. u. chem.Unters. (2,2%)</v>
          </cell>
          <cell r="G86" t="str">
            <v>Vermittlung und Überlassung von Arbeitskräften (1,9%)</v>
          </cell>
          <cell r="H86" t="str">
            <v>Hdl. mit Kraftfahrzeugen; Instandh.u.Rep.v.Kraftfahrzeugen (2,3%)</v>
          </cell>
          <cell r="I86" t="str">
            <v>Heime (ohne Erholungs- und Ferienheime) (2,3%)</v>
          </cell>
          <cell r="J86" t="str">
            <v>Herst.v.DV-geräten, elektr. und optischen Erzeugnissen (2,4%)</v>
          </cell>
          <cell r="K86" t="str">
            <v>Nahrungs- und Genussmittel (2,2%)</v>
          </cell>
          <cell r="L86" t="str">
            <v>Heime (ohne Erholungs- und Ferienheime) (2,2%)</v>
          </cell>
          <cell r="M86" t="str">
            <v>Architektur- und Ingenieurbüros; techn., physik. u. chem.Unters. (2,4%)</v>
          </cell>
          <cell r="N86" t="str">
            <v>Herstellung von Kraftwagen und Kraftwagenteilen (1,9%)</v>
          </cell>
          <cell r="O86" t="str">
            <v>Hdl. mit Kraftfahrzeugen; Instandh.u.Rep.v.Kraftfahrzeugen (2,2%)</v>
          </cell>
          <cell r="P86" t="str">
            <v>Gebäudebetreuung; Garten- und Landschaftsbau (2,5%)</v>
          </cell>
          <cell r="Q86" t="str">
            <v>Nahrungs- und Genussmittel (2,3%)</v>
          </cell>
          <cell r="R86" t="str">
            <v>Metallerzeugung und -bearbeitung (2,5%)</v>
          </cell>
          <cell r="S86" t="str">
            <v>sonstige persönliche Dienstleistungen (1,8%)</v>
          </cell>
          <cell r="U86" t="str">
            <v>Gebäudebetreuung; Garten- und Landschaftsbau (2,4%)</v>
          </cell>
          <cell r="V86" t="str">
            <v>Gebäudebetreuung; Garten- und Landschaftsbau (2,4%)</v>
          </cell>
          <cell r="W86" t="str">
            <v>Herstellung von Metallerzeugnissen (1,8%)</v>
          </cell>
          <cell r="X86" t="str">
            <v>Maschinenbau (1,9%)</v>
          </cell>
          <cell r="Y86" t="str">
            <v>Gebäudebetreuung; Garten- und Landschaftsbau (2,5%)</v>
          </cell>
        </row>
        <row r="87">
          <cell r="D87" t="str">
            <v>Herstellung von Kraftwagen und Kraftwagenteilen (1,6%)</v>
          </cell>
          <cell r="E87" t="str">
            <v>Grundstücks- und Wohnungswesen (1,4%)</v>
          </cell>
          <cell r="F87" t="str">
            <v>Hdl. mit Kraftfahrzeugen; Instandh.u.Rep.v.Kraftfahrzeugen (2,1%)</v>
          </cell>
          <cell r="G87" t="str">
            <v>Maschinenbau (1,8%)</v>
          </cell>
          <cell r="H87" t="str">
            <v>Großhandel (ohne Handel mit Kraftfahrzeugen) (2,2%)</v>
          </cell>
          <cell r="I87" t="str">
            <v>Dienstleistg.f.Untern.u.Privatpers.ang (2,2%)</v>
          </cell>
          <cell r="J87" t="str">
            <v>Verw.u. Führung v.Unternehmen u.Betr.; Unternehmensber. (2,4%)</v>
          </cell>
          <cell r="K87" t="str">
            <v>Architektur- und Ingenieurbüros; techn., physik. u. chem.Unters. (2,2%)</v>
          </cell>
          <cell r="L87" t="str">
            <v>Architektur- und Ingenieurbüros; techn., physik. u. chem.Unters. (2,0%)</v>
          </cell>
          <cell r="M87" t="str">
            <v>Rechts- und Steuerberatung, Wirtschaftsprüfung (2,4%)</v>
          </cell>
          <cell r="N87" t="str">
            <v>Rechts- und Steuerberatung, Wirtschaftsprüfung (1,9%)</v>
          </cell>
          <cell r="O87" t="str">
            <v>Architektur- und Ingenieurbüros; techn., physik. u. chem.Unters. (1,8%)</v>
          </cell>
          <cell r="P87" t="str">
            <v>Vermittlung und Überlassung von Arbeitskräften (2,0%)</v>
          </cell>
          <cell r="Q87" t="str">
            <v>Gebäudebetreuung; Garten- und Landschaftsbau (2,0%)</v>
          </cell>
          <cell r="R87" t="str">
            <v>Erbringung von Dienstleistungen der Informationstechnologie (2,4%)</v>
          </cell>
          <cell r="S87" t="str">
            <v>Verw.u. Führung v.Unternehmen u.Betr.; Unternehmensber. (1,7%)</v>
          </cell>
          <cell r="U87" t="str">
            <v>Herstellung von Metallerzeugnissen (2,3%)</v>
          </cell>
          <cell r="V87" t="str">
            <v>Herstellung von Metallerzeugnissen (2,2%)</v>
          </cell>
          <cell r="W87" t="str">
            <v>Architektur- und Ingenieurbüros; techn., physik. u. chem.Unters. (1,8%)</v>
          </cell>
          <cell r="X87" t="str">
            <v>sonstige persönliche Dienstleistungen (1,7%)</v>
          </cell>
          <cell r="Y87" t="str">
            <v>Herstellung von Metallerzeugnissen (2,2%)</v>
          </cell>
        </row>
        <row r="88">
          <cell r="D88" t="str">
            <v>Herstellung von Metallerzeugnissen (1,6%)</v>
          </cell>
          <cell r="E88" t="str">
            <v>Kredit- und Versicherungswesen (1,4%)</v>
          </cell>
          <cell r="F88" t="str">
            <v>Vermittlung und Überlassung von Arbeitskräften (2,0%)</v>
          </cell>
          <cell r="G88" t="str">
            <v>sonstige persönliche Dienstleistungen (1,8%)</v>
          </cell>
          <cell r="H88" t="str">
            <v>Herstellung von Gummi- und Kunststoffwaren (1,9%)</v>
          </cell>
          <cell r="I88" t="str">
            <v>Grundstücks- und Wohnungswesen (2,0%)</v>
          </cell>
          <cell r="J88" t="str">
            <v>Architektur- und Ingenieurbüros; techn., physik. u. chem.Unters. (2,2%)</v>
          </cell>
          <cell r="K88" t="str">
            <v>Gebäudebetreuung; Garten- und Landschaftsbau (2,1%)</v>
          </cell>
          <cell r="L88" t="str">
            <v>Kredit- und Versicherungswesen (1,9%)</v>
          </cell>
          <cell r="M88" t="str">
            <v>Heime (ohne Erholungs- und Ferienheime) (1,9%)</v>
          </cell>
          <cell r="N88" t="str">
            <v>Vermittlung und Überlassung von Arbeitskräften (1,8%)</v>
          </cell>
          <cell r="O88" t="str">
            <v>Herstellung von Metallerzeugnissen (1,8%)</v>
          </cell>
          <cell r="P88" t="str">
            <v>Nahrungs- und Genussmittel (1,9%)</v>
          </cell>
          <cell r="Q88" t="str">
            <v>Herstellung von Kraftwagen und Kraftwagenteilen (1,9%)</v>
          </cell>
          <cell r="R88" t="str">
            <v>Verw.u. Führung v.Unternehmen u.Betr.; Unternehmensber. (2,3%)</v>
          </cell>
          <cell r="S88" t="str">
            <v>Kirchen, Verbände, extraterritoriale Organisationen (1,7%)</v>
          </cell>
          <cell r="U88" t="str">
            <v>Nahrungs- und Genussmittel (2,0%)</v>
          </cell>
          <cell r="V88" t="str">
            <v>Nahrungs- und Genussmittel (2,0%)</v>
          </cell>
          <cell r="W88" t="str">
            <v>Kirchen, Verbände, extraterritoriale Organisationen (1,8%)</v>
          </cell>
          <cell r="X88" t="str">
            <v>Herstellung von Kraftwagen und Kraftwagenteilen (1,7%)</v>
          </cell>
          <cell r="Y88" t="str">
            <v>Nahrungs- und Genussmittel (2,0%)</v>
          </cell>
        </row>
        <row r="89">
          <cell r="D89" t="str">
            <v>Dienstleistg.f.Untern.u.Privatpers.ang (1,5%)</v>
          </cell>
          <cell r="E89" t="str">
            <v>Herstellung von Metallerzeugnissen (1,3%)</v>
          </cell>
          <cell r="F89" t="str">
            <v>Nahrungs- und Genussmittel (1,9%)</v>
          </cell>
          <cell r="G89" t="str">
            <v>Land- und Forstwirtschaft (1,7%)</v>
          </cell>
          <cell r="H89" t="str">
            <v>Herstellung von Kraftwagen und Kraftwagenteilen (1,8%)</v>
          </cell>
          <cell r="I89" t="str">
            <v>Rechts- und Steuerberatung, Wirtschaftsprüfung (1,9%)</v>
          </cell>
          <cell r="J89" t="str">
            <v>Gebäudebetreuung; Garten- und Landschaftsbau (2,0%)</v>
          </cell>
          <cell r="K89" t="str">
            <v>Hdl. mit Kraftfahrzeugen; Instandh.u.Rep.v.Kraftfahrzeugen (2,0%)</v>
          </cell>
          <cell r="L89" t="str">
            <v>Sonstiger Fahrzeugbau (1,9%)</v>
          </cell>
          <cell r="M89" t="str">
            <v>Verlagswesen usw. (1,8%)</v>
          </cell>
          <cell r="N89" t="str">
            <v>Architektur- und Ingenieurbüros; techn., physik. u. chem.Unters. (1,8%)</v>
          </cell>
          <cell r="O89" t="str">
            <v>Verw.u. Führung v.Unternehmen u.Betr.; Unternehmensber. (1,7%)</v>
          </cell>
          <cell r="P89" t="str">
            <v>Hdl. mit Kraftfahrzeugen; Instandh.u.Rep.v.Kraftfahrzeugen (1,9%)</v>
          </cell>
          <cell r="Q89" t="str">
            <v>Kirchen, Verbände, extraterritoriale Organisationen (1,8%)</v>
          </cell>
          <cell r="R89" t="str">
            <v>Nahrungs- und Genussmittel (2,3%)</v>
          </cell>
          <cell r="S89" t="str">
            <v>Erbringung von Dienstleistungen der Informationstechnologie (1,5%)</v>
          </cell>
          <cell r="U89" t="str">
            <v>Hdl. mit Kraftfahrzeugen; Instandh.u.Rep.v.Kraftfahrzeugen (2,0%)</v>
          </cell>
          <cell r="V89" t="str">
            <v>Hdl. mit Kraftfahrzeugen; Instandh.u.Rep.v.Kraftfahrzeugen (2,0%)</v>
          </cell>
          <cell r="W89" t="str">
            <v>Kredit- und Versicherungswesen (1,7%)</v>
          </cell>
          <cell r="X89" t="str">
            <v>Architektur- und Ingenieurbüros; techn., physik. u. chem.Unters. (1,6%)</v>
          </cell>
          <cell r="Y89" t="str">
            <v>Hdl. mit Kraftfahrzeugen; Instandh.u.Rep.v.Kraftfahrzeugen (2,0%)</v>
          </cell>
        </row>
        <row r="90">
          <cell r="D90" t="str">
            <v>Tiefbau (1,4%)</v>
          </cell>
          <cell r="E90" t="str">
            <v>Architektur- und Ingenieurbüros; techn., physik. u. chem.Unters. (1,3%)</v>
          </cell>
          <cell r="F90" t="str">
            <v>sonstige persönliche Dienstleistungen (1,6%)</v>
          </cell>
          <cell r="G90" t="str">
            <v>Herstellung von chemischen Erzeugnissen (1,5%)</v>
          </cell>
          <cell r="H90" t="str">
            <v>sonstige persönliche Dienstleistungen (1,6%)</v>
          </cell>
          <cell r="I90" t="str">
            <v>Verlagswesen usw. (1,9%)</v>
          </cell>
          <cell r="J90" t="str">
            <v>Hdl. mit Kraftfahrzeugen; Instandh.u.Rep.v.Kraftfahrzeugen (2,0%)</v>
          </cell>
          <cell r="K90" t="str">
            <v>Herstellung von Metallerzeugnissen (2,0%)</v>
          </cell>
          <cell r="L90" t="str">
            <v>Nahrungs- und Genussmittel (1,7%)</v>
          </cell>
          <cell r="M90" t="str">
            <v>Grundstücks- und Wohnungswesen (1,6%)</v>
          </cell>
          <cell r="N90" t="str">
            <v>Maschinenbau (1,7%)</v>
          </cell>
          <cell r="O90" t="str">
            <v>Erbringung von Dienstleistungen der Informationstechnologie (1,7%)</v>
          </cell>
          <cell r="P90" t="str">
            <v>Architektur- und Ingenieurbüros; techn., physik. u. chem.Unters. (1,7%)</v>
          </cell>
          <cell r="Q90" t="str">
            <v>sonstige persönliche Dienstleistungen (1,8%)</v>
          </cell>
          <cell r="R90" t="str">
            <v>Hdl. mit Kraftfahrzeugen; Instandh.u.Rep.v.Kraftfahrzeugen (2,1%)</v>
          </cell>
          <cell r="S90" t="str">
            <v>Land- und Forstwirtschaft (1,5%)</v>
          </cell>
          <cell r="U90" t="str">
            <v>Architektur- und Ingenieurbüros; techn., physik. u. chem.Unters. (1,9%)</v>
          </cell>
          <cell r="V90" t="str">
            <v>Architektur- und Ingenieurbüros; techn., physik. u. chem.Unters. (1,9%)</v>
          </cell>
          <cell r="W90" t="str">
            <v>Verw.u. Führung v.Unternehmen u.Betr.; Unternehmensber. (1,7%)</v>
          </cell>
          <cell r="X90" t="str">
            <v>Land- und Forstwirtschaft (1,6%)</v>
          </cell>
          <cell r="Y90" t="str">
            <v>Architektur- und Ingenieurbüros; techn., physik. u. chem.Unters. (1,9%)</v>
          </cell>
        </row>
        <row r="91">
          <cell r="D91" t="str">
            <v>Architektur- und Ingenieurbüros; techn., physik. u. chem.Unters. (1,4%)</v>
          </cell>
          <cell r="E91" t="str">
            <v>Kirchen, Verbände, extraterritoriale Organisationen (1,2%)</v>
          </cell>
          <cell r="F91" t="str">
            <v>Kredit- und Versicherungswesen (1,5%)</v>
          </cell>
          <cell r="G91" t="str">
            <v>Kredit- und Versicherungswesen (1,4%)</v>
          </cell>
          <cell r="H91" t="str">
            <v>Land- und Forstwirtschaft (1,5%)</v>
          </cell>
          <cell r="I91" t="str">
            <v>Vermittlung und Überlassung von Arbeitskräften (1,8%)</v>
          </cell>
          <cell r="J91" t="str">
            <v>Herstellung von elektrischen Ausrüstungen (1,7%)</v>
          </cell>
          <cell r="K91" t="str">
            <v>Herst.v.DV-geräten, elektr. und optischen Erzeugnissen (1,8%)</v>
          </cell>
          <cell r="L91" t="str">
            <v>Rechts- und Steuerberatung, Wirtschaftsprüfung (1,6%)</v>
          </cell>
          <cell r="M91" t="str">
            <v>sonstige persönliche Dienstleistungen (1,6%)</v>
          </cell>
          <cell r="N91" t="str">
            <v>Herstellung von Metallerzeugnissen (1,5%)</v>
          </cell>
          <cell r="O91" t="str">
            <v>sonstige persönliche Dienstleistungen (1,7%)</v>
          </cell>
          <cell r="P91" t="str">
            <v>sonstige persönliche Dienstleistungen (1,7%)</v>
          </cell>
          <cell r="Q91" t="str">
            <v>Vermittlung und Überlassung von Arbeitskräften (1,8%)</v>
          </cell>
          <cell r="R91" t="str">
            <v>Vermittlung und Überlassung von Arbeitskräften (1,8%)</v>
          </cell>
          <cell r="S91" t="str">
            <v>Rechts- und Steuerberatung, Wirtschaftsprüfung (1,3%)</v>
          </cell>
          <cell r="U91" t="str">
            <v>Vermittlung und Überlassung von Arbeitskräften (1,8%)</v>
          </cell>
          <cell r="V91" t="str">
            <v>Vermittlung und Überlassung von Arbeitskräften (1,8%)</v>
          </cell>
          <cell r="W91" t="str">
            <v>sonstige persönliche Dienstleistungen (1,7%)</v>
          </cell>
          <cell r="X91" t="str">
            <v>Erbringung von Dienstleistungen der Informationstechnologie (1,5%)</v>
          </cell>
          <cell r="Y91" t="str">
            <v>Vermittlung und Überlassung von Arbeitskräften (1,8%)</v>
          </cell>
        </row>
        <row r="92">
          <cell r="D92" t="str">
            <v>Kredit- und Versicherungswesen (1,3%)</v>
          </cell>
          <cell r="E92" t="str">
            <v>Maschinenbau (1,1%)</v>
          </cell>
          <cell r="F92" t="str">
            <v>Herst.v.DV-geräten, elektr. und optischen Erzeugnissen (1,5%)</v>
          </cell>
          <cell r="G92" t="str">
            <v>Tiefbau (1,3%)</v>
          </cell>
          <cell r="H92" t="str">
            <v>Erbringung von Dienstleistungen der Informationstechnologie (1,5%)</v>
          </cell>
          <cell r="I92" t="str">
            <v>Forschung und Entwicklung (1,6%)</v>
          </cell>
          <cell r="J92" t="str">
            <v>Nahrungs- und Genussmittel (1,7%)</v>
          </cell>
          <cell r="K92" t="str">
            <v>Vermittlung und Überlassung von Arbeitskräften (1,6%)</v>
          </cell>
          <cell r="L92" t="str">
            <v>Hdl. mit Kraftfahrzeugen; Instandh.u.Rep.v.Kraftfahrzeugen (1,6%)</v>
          </cell>
          <cell r="M92" t="str">
            <v>Werbung und Marktforschung (1,4%)</v>
          </cell>
          <cell r="N92" t="str">
            <v>Kirchen, Verbände, extraterritoriale Organisationen (1,5%)</v>
          </cell>
          <cell r="O92" t="str">
            <v>Vermittlung und Überlassung von Arbeitskräften (1,6%)</v>
          </cell>
          <cell r="P92" t="str">
            <v>Rechts- und Steuerberatung, Wirtschaftsprüfung (1,6%)</v>
          </cell>
          <cell r="Q92" t="str">
            <v>Architektur- und Ingenieurbüros; techn., physik. u. chem.Unters. (1,5%)</v>
          </cell>
          <cell r="R92" t="str">
            <v>sonstige persönliche Dienstleistungen (1,7%)</v>
          </cell>
          <cell r="S92" t="str">
            <v>Architektur- und Ingenieurbüros; techn., physik. u. chem.Unters. (1,3%)</v>
          </cell>
          <cell r="U92" t="str">
            <v>sonstige persönliche Dienstleistungen (1,5%)</v>
          </cell>
          <cell r="V92" t="str">
            <v>Rechts- und Steuerberatung, Wirtschaftsprüfung (1,5%)</v>
          </cell>
          <cell r="W92" t="str">
            <v>Dienstleistg.f.Untern.u.Privatpers.ang (1,7%)</v>
          </cell>
          <cell r="X92" t="str">
            <v>Dienstleistg.f.Untern.u.Privatpers.ang (1,5%)</v>
          </cell>
          <cell r="Y92" t="str">
            <v>sonstige persönliche Dienstleistungen (1,6%)</v>
          </cell>
        </row>
        <row r="93">
          <cell r="D93" t="str">
            <v>Kirchen, Verbände, extraterritoriale Organisationen (1,2%)</v>
          </cell>
          <cell r="E93" t="str">
            <v>Erbringung von Dienstleistungen der Informationstechnologie (1,1%)</v>
          </cell>
          <cell r="F93" t="str">
            <v>Kirchen, Verbände, extraterritoriale Organisationen (1,4%)</v>
          </cell>
          <cell r="G93" t="str">
            <v>Architektur- und Ingenieurbüros; techn., physik. u. chem.Unters. (1,2%)</v>
          </cell>
          <cell r="H93" t="str">
            <v>Architektur- und Ingenieurbüros; techn., physik. u. chem.Unters. (1,5%)</v>
          </cell>
          <cell r="I93" t="str">
            <v>sonstige persönliche Dienstleistungen (1,5%)</v>
          </cell>
          <cell r="J93" t="str">
            <v>Vermittlung und Überlassung von Arbeitskräften (1,7%)</v>
          </cell>
          <cell r="K93" t="str">
            <v>Rechts- und Steuerberatung, Wirtschaftsprüfung (1,6%)</v>
          </cell>
          <cell r="L93" t="str">
            <v>Grundstücks- und Wohnungswesen (1,5%)</v>
          </cell>
          <cell r="M93" t="str">
            <v>Hdl. mit Kraftfahrzeugen; Instandh.u.Rep.v.Kraftfahrzeugen (1,3%)</v>
          </cell>
          <cell r="N93" t="str">
            <v>Nahrungs- und Genussmittel (1,5%)</v>
          </cell>
          <cell r="O93" t="str">
            <v>Land- und Forstwirtschaft (1,4%)</v>
          </cell>
          <cell r="P93" t="str">
            <v>Kirchen, Verbände, extraterritoriale Organisationen (1,5%)</v>
          </cell>
          <cell r="Q93" t="str">
            <v>Erbringung von Dienstleistungen der Informationstechnologie (1,5%)</v>
          </cell>
          <cell r="R93" t="str">
            <v>Architektur- und Ingenieurbüros; techn., physik. u. chem.Unters. (1,4%)</v>
          </cell>
          <cell r="S93" t="str">
            <v>Vermittlung und Überlassung von Arbeitskräften (1,1%)</v>
          </cell>
          <cell r="U93" t="str">
            <v>Rechts- und Steuerberatung, Wirtschaftsprüfung (1,5%)</v>
          </cell>
          <cell r="V93" t="str">
            <v>sonstige persönliche Dienstleistungen (1,5%)</v>
          </cell>
          <cell r="W93" t="str">
            <v>Maschinenbau (1,5%)</v>
          </cell>
          <cell r="X93" t="str">
            <v>Kredit- und Versicherungswesen (1,4%)</v>
          </cell>
          <cell r="Y93" t="str">
            <v>Kirchen, Verbände, extraterritoriale Organisationen (1,5%)</v>
          </cell>
        </row>
        <row r="94">
          <cell r="D94" t="str">
            <v>Grundstücks- und Wohnungswesen (1,1%)</v>
          </cell>
          <cell r="E94" t="str">
            <v>Rechts- und Steuerberatung, Wirtschaftsprüfung (1,0%)</v>
          </cell>
          <cell r="F94" t="str">
            <v>Dienstleistg.f.Untern.u.Privatpers.ang (1,2%)</v>
          </cell>
          <cell r="G94" t="str">
            <v>Herst.v. Glas u.Glaswaren, Keramik, Verarb.v. Steinen u.Erden (1,0%)</v>
          </cell>
          <cell r="H94" t="str">
            <v>Kirchen, Verbände, extraterritoriale Organisationen (1,4%)</v>
          </cell>
          <cell r="I94" t="str">
            <v>Informationsdienstleistungen (1,3%)</v>
          </cell>
          <cell r="J94" t="str">
            <v>sonstige persönliche Dienstleistungen (1,4%)</v>
          </cell>
          <cell r="K94" t="str">
            <v>Herstellung von elektrischen Ausrüstungen (1,4%)</v>
          </cell>
          <cell r="L94" t="str">
            <v>Maschinenbau (1,4%)</v>
          </cell>
          <cell r="M94" t="str">
            <v>Maschinenbau (1,3%)</v>
          </cell>
          <cell r="N94" t="str">
            <v>sonstige persönliche Dienstleistungen (1,4%)</v>
          </cell>
          <cell r="O94" t="str">
            <v>Herstellung von Gummi- und Kunststoffwaren (1,3%)</v>
          </cell>
          <cell r="P94" t="str">
            <v>Metallerzeugung und -bearbeitung (1,4%)</v>
          </cell>
          <cell r="Q94" t="str">
            <v>Herstellung von Gummi- und Kunststoffwaren (1,5%)</v>
          </cell>
          <cell r="R94" t="str">
            <v>Rechts- und Steuerberatung, Wirtschaftsprüfung (1,3%)</v>
          </cell>
          <cell r="S94" t="str">
            <v>Herstellung von Metallerzeugnissen (1,1%)</v>
          </cell>
          <cell r="U94" t="str">
            <v>Kirchen, Verbände, extraterritoriale Organisationen (1,4%)</v>
          </cell>
          <cell r="V94" t="str">
            <v>Kirchen, Verbände, extraterritoriale Organisationen (1,5%)</v>
          </cell>
          <cell r="W94" t="str">
            <v>Herstellung von Kraftwagen und Kraftwagenteilen (1,3%)</v>
          </cell>
          <cell r="X94" t="str">
            <v>Kirchen, Verbände, extraterritoriale Organisationen (1,3%)</v>
          </cell>
          <cell r="Y94" t="str">
            <v>Rechts- und Steuerberatung, Wirtschaftsprüfung (1,5%)</v>
          </cell>
        </row>
        <row r="95">
          <cell r="D95" t="str">
            <v>Energieversorgung (1,1%)</v>
          </cell>
          <cell r="E95" t="str">
            <v>Energieversorgung (1,0%)</v>
          </cell>
          <cell r="F95" t="str">
            <v>Verw.u. Führung v.Unternehmen u.Betr.; Unternehmensber. (1,2%)</v>
          </cell>
          <cell r="G95" t="str">
            <v>Kirchen, Verbände, extraterritoriale Organisationen (1,0%)</v>
          </cell>
          <cell r="H95" t="str">
            <v>Kredit- und Versicherungswesen (1,4%)</v>
          </cell>
          <cell r="I95" t="str">
            <v>Hdl. mit Kraftfahrzeugen; Instandh.u.Rep.v.Kraftfahrzeugen (1,3%)</v>
          </cell>
          <cell r="J95" t="str">
            <v>Herstellung von sonstigen Waren (1,3%)</v>
          </cell>
          <cell r="K95" t="str">
            <v>sonstige persönliche Dienstleistungen (1,4%)</v>
          </cell>
          <cell r="L95" t="str">
            <v>sonstige persönliche Dienstleistungen (1,4%)</v>
          </cell>
          <cell r="M95" t="str">
            <v>Dienstleistg.f.Untern.u.Privatpers.ang (1,3%)</v>
          </cell>
          <cell r="N95" t="str">
            <v>Herstellung von pharmazeutischen Erzeugnissen (1,4%)</v>
          </cell>
          <cell r="O95" t="str">
            <v>Rechts- und Steuerberatung, Wirtschaftsprüfung (1,3%)</v>
          </cell>
          <cell r="P95" t="str">
            <v>Herstellung von chemischen Erzeugnissen (1,4%)</v>
          </cell>
          <cell r="Q95" t="str">
            <v>Verw.u. Führung v.Unternehmen u.Betr.; Unternehmensber. (1,4%)</v>
          </cell>
          <cell r="R95" t="str">
            <v>Dienstleistg.f.Untern.u.Privatpers.ang (1,1%)</v>
          </cell>
          <cell r="S95" t="str">
            <v>Herst.v.DV-geräten, elektr. und optischen Erzeugnissen (1,1%)</v>
          </cell>
          <cell r="U95" t="str">
            <v>Herst.v.DV-geräten, elektr. und optischen Erzeugnissen (1,3%)</v>
          </cell>
          <cell r="V95" t="str">
            <v>Herst.v.DV-geräten, elektr. und optischen Erzeugnissen (1,2%)</v>
          </cell>
          <cell r="W95" t="str">
            <v>Grundstücks- und Wohnungswesen (1,3%)</v>
          </cell>
          <cell r="X95" t="str">
            <v>Herst.v.DV-geräten, elektr. und optischen Erzeugnissen (1,2%)</v>
          </cell>
          <cell r="Y95" t="str">
            <v>Herst.v.DV-geräten, elektr. und optischen Erzeugnissen (1,2%)</v>
          </cell>
        </row>
        <row r="96">
          <cell r="D96" t="str">
            <v>Verw.u. Führung v.Unternehmen u.Betr.; Unternehmensber. (1,0%)</v>
          </cell>
          <cell r="E96" t="str">
            <v>Vermittlung und Überlassung von Arbeitskräften (1,0%)</v>
          </cell>
          <cell r="F96" t="str">
            <v>Rechts- und Steuerberatung, Wirtschaftsprüfung (1,1%)</v>
          </cell>
          <cell r="G96" t="str">
            <v>Recycling (1,0%)</v>
          </cell>
          <cell r="H96" t="str">
            <v>Verw.u. Führung v.Unternehmen u.Betr.; Unternehmensber. (1,2%)</v>
          </cell>
          <cell r="I96" t="str">
            <v>Wach- und Sicherheitsdienste sowie Detekteien (1,2%)</v>
          </cell>
          <cell r="J96" t="str">
            <v>Rechts- und Steuerberatung, Wirtschaftsprüfung (1,3%)</v>
          </cell>
          <cell r="K96" t="str">
            <v>Kirchen, Verbände, extraterritoriale Organisationen (1,3%)</v>
          </cell>
          <cell r="L96" t="str">
            <v>Forschung und Entwicklung (1,2%)</v>
          </cell>
          <cell r="M96" t="str">
            <v>Kirchen, Verbände, extraterritoriale Organisationen (1,2%)</v>
          </cell>
          <cell r="N96" t="str">
            <v>Herstellung von Gummi- und Kunststoffwaren (1,2%)</v>
          </cell>
          <cell r="O96" t="str">
            <v>Kirchen, Verbände, extraterritoriale Organisationen (1,3%)</v>
          </cell>
          <cell r="P96" t="str">
            <v>Dienstleistg.f.Untern.u.Privatpers.ang (1,3%)</v>
          </cell>
          <cell r="Q96" t="str">
            <v>Rechts- und Steuerberatung, Wirtschaftsprüfung (1,2%)</v>
          </cell>
          <cell r="R96" t="str">
            <v>Tiefbau (0,9%)</v>
          </cell>
          <cell r="S96" t="str">
            <v>Energieversorgung (1,0%)</v>
          </cell>
          <cell r="U96" t="str">
            <v>Herstellung von Gummi- und Kunststoffwaren (1,1%)</v>
          </cell>
          <cell r="V96" t="str">
            <v>Herstellung von elektrischen Ausrüstungen (1,1%)</v>
          </cell>
          <cell r="W96" t="str">
            <v>Rechts- und Steuerberatung, Wirtschaftsprüfung (1,2%)</v>
          </cell>
          <cell r="X96" t="str">
            <v>Tiefbau (1,2%)</v>
          </cell>
          <cell r="Y96" t="str">
            <v>Dienstleistg.f.Untern.u.Privatpers.ang (1,1%)</v>
          </cell>
        </row>
        <row r="97">
          <cell r="D97" t="str">
            <v>Erbringung von Dienstleistungen der Informationstechnologie (0,9%)</v>
          </cell>
          <cell r="E97" t="str">
            <v>Tiefbau (1,0%)</v>
          </cell>
          <cell r="F97" t="str">
            <v>Grundstücks- und Wohnungswesen (1,1%)</v>
          </cell>
          <cell r="G97" t="str">
            <v>Erbringung von Dienstleistungen der Informationstechnologie (1,0%)</v>
          </cell>
          <cell r="H97" t="str">
            <v>Herst.v. Glas u.Glaswaren, Keramik, Verarb.v. Steinen u.Erden (1,2%)</v>
          </cell>
          <cell r="I97" t="str">
            <v>Herstellung von elektrischen Ausrüstungen (0,9%)</v>
          </cell>
          <cell r="J97" t="str">
            <v>Kirchen, Verbände, extraterritoriale Organisationen (1,3%)</v>
          </cell>
          <cell r="K97" t="str">
            <v>Herstellung von Gummi- und Kunststoffwaren (1,2%)</v>
          </cell>
          <cell r="L97" t="str">
            <v>Metallerzeugung und -bearbeitung (1,2%)</v>
          </cell>
          <cell r="M97" t="str">
            <v>Energieversorgung (0,9%)</v>
          </cell>
          <cell r="N97" t="str">
            <v>Grundstücks- und Wohnungswesen (1,1%)</v>
          </cell>
          <cell r="O97" t="str">
            <v>Tiefbau (1,1%)</v>
          </cell>
          <cell r="P97" t="str">
            <v>Herstellung von Gummi- und Kunststoffwaren (1,1%)</v>
          </cell>
          <cell r="Q97" t="str">
            <v>Land- und Forstwirtschaft (1,1%)</v>
          </cell>
          <cell r="R97" t="str">
            <v>Energieversorgung (0,9%)</v>
          </cell>
          <cell r="S97" t="str">
            <v>Wach- und Sicherheitsdienste sowie Detekteien (1,0%)</v>
          </cell>
          <cell r="U97" t="str">
            <v>Herstellung von elektrischen Ausrüstungen (1,1%)</v>
          </cell>
          <cell r="V97" t="str">
            <v>Dienstleistg.f.Untern.u.Privatpers.ang (1,1%)</v>
          </cell>
          <cell r="W97" t="str">
            <v>Land- und Forstwirtschaft (1,2%)</v>
          </cell>
          <cell r="X97" t="str">
            <v>Verw.u. Führung v.Unternehmen u.Betr.; Unternehmensber. (1,1%)</v>
          </cell>
          <cell r="Y97" t="str">
            <v>Herstellung von Gummi- und Kunststoffwaren (1,0%)</v>
          </cell>
        </row>
        <row r="98">
          <cell r="D98" t="str">
            <v>Recycling (0,9%)</v>
          </cell>
          <cell r="E98" t="str">
            <v>Forschung und Entwicklung (1,0%)</v>
          </cell>
          <cell r="F98" t="str">
            <v>Land- und Forstwirtschaft (1,1%)</v>
          </cell>
          <cell r="G98" t="str">
            <v>Verw.u. Führung v.Unternehmen u.Betr.; Unternehmensber. (0,9%)</v>
          </cell>
          <cell r="H98" t="str">
            <v>Tiefbau (1,1%)</v>
          </cell>
          <cell r="I98" t="str">
            <v>Nahrungs- und Genussmittel (0,9%)</v>
          </cell>
          <cell r="J98" t="str">
            <v>Herstellung von Gummi- und Kunststoffwaren (1,2%)</v>
          </cell>
          <cell r="K98" t="str">
            <v>Hochbau (1,1%)</v>
          </cell>
          <cell r="L98" t="str">
            <v>Reparatur und Installation von Maschinen und Ausrüstungen (1,1%)</v>
          </cell>
          <cell r="M98" t="str">
            <v>Herstellung von chemischen Erzeugnissen (0,8%)</v>
          </cell>
          <cell r="N98" t="str">
            <v>Herst.v.DV-geräten, elektr. und optischen Erzeugnissen (1,1%)</v>
          </cell>
          <cell r="O98" t="str">
            <v>Dienstleistg.f.Untern.u.Privatpers.ang (1,1%)</v>
          </cell>
          <cell r="P98" t="str">
            <v>Herstellung von elektrischen Ausrüstungen (1,1%)</v>
          </cell>
          <cell r="Q98" t="str">
            <v>Tiefbau (1,0%)</v>
          </cell>
          <cell r="R98" t="str">
            <v>Herstellung von Gummi- und Kunststoffwaren (0,9%)</v>
          </cell>
          <cell r="S98" t="str">
            <v>Herstellung von sonstigen Waren (1,0%)</v>
          </cell>
          <cell r="U98" t="str">
            <v>Herstellung von chemischen Erzeugnissen (1,1%)</v>
          </cell>
          <cell r="V98" t="str">
            <v>Herstellung von Gummi- und Kunststoffwaren (1,1%)</v>
          </cell>
          <cell r="W98" t="str">
            <v>Herst.v.DV-geräten, elektr. und optischen Erzeugnissen (1,1%)</v>
          </cell>
          <cell r="X98" t="str">
            <v>Grundstücks- und Wohnungswesen (1,1%)</v>
          </cell>
          <cell r="Y98" t="str">
            <v>Herstellung von elektrischen Ausrüstungen (1,0%)</v>
          </cell>
        </row>
        <row r="99">
          <cell r="D99" t="str">
            <v>Herstellung von Gummi- und Kunststoffwaren (0,9%)</v>
          </cell>
          <cell r="E99" t="str">
            <v>Hochbau (0,9%)</v>
          </cell>
          <cell r="F99" t="str">
            <v>Tiefbau (1,1%)</v>
          </cell>
          <cell r="G99" t="str">
            <v>Grundstücks- und Wohnungswesen (0,9%)</v>
          </cell>
          <cell r="H99" t="str">
            <v>Herstellung von sonstigen Waren (1,1%)</v>
          </cell>
          <cell r="I99" t="str">
            <v>Energieversorgung (0,8%)</v>
          </cell>
          <cell r="J99" t="str">
            <v>Forschung und Entwicklung (1,0%)</v>
          </cell>
          <cell r="K99" t="str">
            <v>Verlagswesen usw. (1,0%)</v>
          </cell>
          <cell r="L99" t="str">
            <v>Herst.v.DV-geräten, elektr. und optischen Erzeugnissen (1,0%)</v>
          </cell>
          <cell r="M99" t="str">
            <v>Forschung und Entwicklung (0,8%)</v>
          </cell>
          <cell r="N99" t="str">
            <v>Dienstleistg.f.Untern.u.Privatpers.ang (1,0%)</v>
          </cell>
          <cell r="O99" t="str">
            <v>Hochbau (0,9%)</v>
          </cell>
          <cell r="P99" t="str">
            <v>Herstellung von Kraftwagen und Kraftwagenteilen (1,0%)</v>
          </cell>
          <cell r="Q99" t="str">
            <v>Herst.v. Glas u.Glaswaren, Keramik, Verarb.v. Steinen u.Erden (1,0%)</v>
          </cell>
          <cell r="R99" t="str">
            <v>Kirchen, Verbände, extraterritoriale Organisationen (0,9%)</v>
          </cell>
          <cell r="S99" t="str">
            <v>Grundstücks- und Wohnungswesen (1,0%)</v>
          </cell>
          <cell r="U99" t="str">
            <v>Dienstleistg.f.Untern.u.Privatpers.ang (1,0%)</v>
          </cell>
          <cell r="V99" t="str">
            <v>Herstellung von chemischen Erzeugnissen (1,0%)</v>
          </cell>
          <cell r="W99" t="str">
            <v>Forschung und Entwicklung (1,0%)</v>
          </cell>
          <cell r="X99" t="str">
            <v>Rechts- und Steuerberatung, Wirtschaftsprüfung (1,0%)</v>
          </cell>
          <cell r="Y99" t="str">
            <v>Herstellung von chemischen Erzeugnissen (1,0%)</v>
          </cell>
        </row>
        <row r="100">
          <cell r="D100" t="str">
            <v>Hochbau (0,9%)</v>
          </cell>
          <cell r="E100" t="str">
            <v>Recycling (0,7%)</v>
          </cell>
          <cell r="F100" t="str">
            <v>Herstellung von elektrischen Ausrüstungen (1,1%)</v>
          </cell>
          <cell r="G100" t="str">
            <v>Energieversorgung (0,9%)</v>
          </cell>
          <cell r="H100" t="str">
            <v>Herstellung von elektrischen Ausrüstungen (1,0%)</v>
          </cell>
          <cell r="I100" t="str">
            <v>Werbung und Marktforschung (0,8%)</v>
          </cell>
          <cell r="J100" t="str">
            <v>Herstellung von pharmazeutischen Erzeugnissen (0,9%)</v>
          </cell>
          <cell r="K100" t="str">
            <v>Herstellung von sonstigen Waren (0,9%)</v>
          </cell>
          <cell r="L100" t="str">
            <v>Dienstleistg.f.Untern.u.Privatpers.ang (0,9%)</v>
          </cell>
          <cell r="M100" t="str">
            <v>Nahrungs- und Genussmittel (0,7%)</v>
          </cell>
          <cell r="N100" t="str">
            <v>Herstellung von chemischen Erzeugnissen (0,9%)</v>
          </cell>
          <cell r="O100" t="str">
            <v>Energieversorgung (0,8%)</v>
          </cell>
          <cell r="P100" t="str">
            <v>Verlagswesen usw. (0,9%)</v>
          </cell>
          <cell r="Q100" t="str">
            <v>Verlagswesen usw. (0,9%)</v>
          </cell>
          <cell r="R100" t="str">
            <v>Herstellung von sonstigen Waren (0,8%)</v>
          </cell>
          <cell r="S100" t="str">
            <v>Dienstleistg.f.Untern.u.Privatpers.ang (0,9%)</v>
          </cell>
          <cell r="U100" t="str">
            <v>Verlagswesen usw. (0,9%)</v>
          </cell>
          <cell r="V100" t="str">
            <v>Verlagswesen usw. (0,9%)</v>
          </cell>
          <cell r="W100" t="str">
            <v>Tiefbau (1,0%)</v>
          </cell>
          <cell r="X100" t="str">
            <v>Herstellung von Gummi- und Kunststoffwaren (1,0%)</v>
          </cell>
          <cell r="Y100" t="str">
            <v>Grundstücks- und Wohnungswesen (0,9%)</v>
          </cell>
        </row>
        <row r="101">
          <cell r="D101" t="str">
            <v>Forschung und Entwicklung (0,9%)</v>
          </cell>
          <cell r="E101" t="str">
            <v>Herstellung von sonstigen Waren (0,7%)</v>
          </cell>
          <cell r="F101" t="str">
            <v>Forschung und Entwicklung (1,0%)</v>
          </cell>
          <cell r="G101" t="str">
            <v>Herstellung von Gummi- und Kunststoffwaren (0,9%)</v>
          </cell>
          <cell r="H101" t="str">
            <v>Rechts- und Steuerberatung, Wirtschaftsprüfung (0,9%)</v>
          </cell>
          <cell r="I101" t="str">
            <v>Herst.v.DV-geräten, elektr. und optischen Erzeugnissen (0,7%)</v>
          </cell>
          <cell r="J101" t="str">
            <v>Hochbau (0,8%)</v>
          </cell>
          <cell r="K101" t="str">
            <v>Herstellung von chemischen Erzeugnissen (0,9%)</v>
          </cell>
          <cell r="L101" t="str">
            <v>Herstellung von Metallerzeugnissen (0,8%)</v>
          </cell>
          <cell r="M101" t="str">
            <v>Herstellung von sonstigen Waren (0,7%)</v>
          </cell>
          <cell r="N101" t="str">
            <v>Wach- und Sicherheitsdienste sowie Detekteien (0,9%)</v>
          </cell>
          <cell r="O101" t="str">
            <v>Herstellung von chemischen Erzeugnissen (0,8%)</v>
          </cell>
          <cell r="P101" t="str">
            <v>Energieversorgung (0,9%)</v>
          </cell>
          <cell r="Q101" t="str">
            <v>Dienstleistg.f.Untern.u.Privatpers.ang (0,8%)</v>
          </cell>
          <cell r="R101" t="str">
            <v>Forschung und Entwicklung (0,8%)</v>
          </cell>
          <cell r="S101" t="str">
            <v>Sonstiger Fahrzeugbau (0,9%)</v>
          </cell>
          <cell r="U101" t="str">
            <v>Energieversorgung (0,8%)</v>
          </cell>
          <cell r="V101" t="str">
            <v>Grundstücks- und Wohnungswesen (0,9%)</v>
          </cell>
          <cell r="W101" t="str">
            <v>Verlagswesen usw. (0,9%)</v>
          </cell>
          <cell r="X101" t="str">
            <v>Energieversorgung (0,9%)</v>
          </cell>
          <cell r="Y101" t="str">
            <v>Verlagswesen usw. (0,9%)</v>
          </cell>
        </row>
        <row r="102">
          <cell r="D102" t="str">
            <v>Rechts- und Steuerberatung, Wirtschaftsprüfung (0,8%)</v>
          </cell>
          <cell r="E102" t="str">
            <v>Wach- und Sicherheitsdienste sowie Detekteien (0,7%)</v>
          </cell>
          <cell r="F102" t="str">
            <v>Hochbau (0,8%)</v>
          </cell>
          <cell r="G102" t="str">
            <v>Hochbau (0,9%)</v>
          </cell>
          <cell r="H102" t="str">
            <v>Dienstleistg.f.Untern.u.Privatpers.ang (0,9%)</v>
          </cell>
          <cell r="I102" t="str">
            <v>Recycling (0,6%)</v>
          </cell>
          <cell r="J102" t="str">
            <v>Verlagswesen usw. (0,8%)</v>
          </cell>
          <cell r="K102" t="str">
            <v>Sonstiger Fahrzeugbau (0,9%)</v>
          </cell>
          <cell r="L102" t="str">
            <v>Verlagswesen usw. (0,8%)</v>
          </cell>
          <cell r="M102" t="str">
            <v>Wach- und Sicherheitsdienste sowie Detekteien (0,7%)</v>
          </cell>
          <cell r="N102" t="str">
            <v>Herstellung von elektrischen Ausrüstungen (0,7%)</v>
          </cell>
          <cell r="O102" t="str">
            <v>Metallerzeugung und -bearbeitung (0,7%)</v>
          </cell>
          <cell r="P102" t="str">
            <v>Grundstücks- und Wohnungswesen (0,9%)</v>
          </cell>
          <cell r="Q102" t="str">
            <v>Forschung und Entwicklung (0,8%)</v>
          </cell>
          <cell r="R102" t="str">
            <v>Herst.v. Glas u.Glaswaren, Keramik, Verarb.v. Steinen u.Erden (0,8%)</v>
          </cell>
          <cell r="S102" t="str">
            <v>Tiefbau (0,8%)</v>
          </cell>
          <cell r="U102" t="str">
            <v>Grundstücks- und Wohnungswesen (0,8%)</v>
          </cell>
          <cell r="V102" t="str">
            <v>Energieversorgung (0,8%)</v>
          </cell>
          <cell r="W102" t="str">
            <v>Energieversorgung (0,9%)</v>
          </cell>
          <cell r="X102" t="str">
            <v>Hochbau (0,9%)</v>
          </cell>
          <cell r="Y102" t="str">
            <v>Energieversorgung (0,8%)</v>
          </cell>
        </row>
        <row r="103">
          <cell r="D103" t="str">
            <v>Reparatur und Installation von Maschinen und Ausrüstungen (0,8%)</v>
          </cell>
          <cell r="E103" t="str">
            <v>Reparatur und Installation von Maschinen und Ausrüstungen (0,6%)</v>
          </cell>
          <cell r="F103" t="str">
            <v>Energieversorgung (0,8%)</v>
          </cell>
          <cell r="G103" t="str">
            <v>Rechts- und Steuerberatung, Wirtschaftsprüfung (0,8%)</v>
          </cell>
          <cell r="H103" t="str">
            <v>Hochbau (0,8%)</v>
          </cell>
          <cell r="I103" t="str">
            <v>Hochbau (0,6%)</v>
          </cell>
          <cell r="J103" t="str">
            <v>Energieversorgung (0,7%)</v>
          </cell>
          <cell r="K103" t="str">
            <v>Herst.v. Glas u.Glaswaren, Keramik, Verarb.v. Steinen u.Erden (0,8%)</v>
          </cell>
          <cell r="L103" t="str">
            <v>Energieversorgung (0,7%)</v>
          </cell>
          <cell r="M103" t="str">
            <v>Informationsdienstleistungen (0,7%)</v>
          </cell>
          <cell r="N103" t="str">
            <v>Verlagswesen usw. (0,7%)</v>
          </cell>
          <cell r="O103" t="str">
            <v>Sonstiger Fahrzeugbau (0,7%)</v>
          </cell>
          <cell r="P103" t="str">
            <v>Herst.v.DV-geräten, elektr. und optischen Erzeugnissen (0,8%)</v>
          </cell>
          <cell r="Q103" t="str">
            <v>Energieversorgung (0,8%)</v>
          </cell>
          <cell r="R103" t="str">
            <v>Herstellung von elektrischen Ausrüstungen (0,7%)</v>
          </cell>
          <cell r="S103" t="str">
            <v>Hochbau (0,8%)</v>
          </cell>
          <cell r="U103" t="str">
            <v>Hochbau (0,8%)</v>
          </cell>
          <cell r="V103" t="str">
            <v>Forschung und Entwicklung (0,8%)</v>
          </cell>
          <cell r="W103" t="str">
            <v>Wach- und Sicherheitsdienste sowie Detekteien (0,8%)</v>
          </cell>
          <cell r="X103" t="str">
            <v>Forschung und Entwicklung (0,8%)</v>
          </cell>
          <cell r="Y103" t="str">
            <v>Forschung und Entwicklung (0,8%)</v>
          </cell>
        </row>
        <row r="104">
          <cell r="D104" t="str">
            <v>Maschinenbau (0,8%)</v>
          </cell>
          <cell r="E104" t="str">
            <v>Verw.u. Führung v.Unternehmen u.Betr.; Unternehmensber. (0,6%)</v>
          </cell>
          <cell r="F104" t="str">
            <v>Herstellung von Gummi- und Kunststoffwaren (0,8%)</v>
          </cell>
          <cell r="G104" t="str">
            <v>Metallerzeugung und -bearbeitung (0,8%)</v>
          </cell>
          <cell r="H104" t="str">
            <v>Grundstücks- und Wohnungswesen (0,8%)</v>
          </cell>
          <cell r="I104" t="str">
            <v>Herstellung von sonstigen Waren (0,5%)</v>
          </cell>
          <cell r="J104" t="str">
            <v>Dienstleistg.f.Untern.u.Privatpers.ang (0,7%)</v>
          </cell>
          <cell r="K104" t="str">
            <v>Energieversorgung (0,8%)</v>
          </cell>
          <cell r="L104" t="str">
            <v>Wach- und Sicherheitsdienste sowie Detekteien (0,6%)</v>
          </cell>
          <cell r="M104" t="str">
            <v>Herst.v.DV-geräten, elektr. und optischen Erzeugnissen (0,7%)</v>
          </cell>
          <cell r="N104" t="str">
            <v>Hochbau (0,7%)</v>
          </cell>
          <cell r="O104" t="str">
            <v>Herstellung von elektrischen Ausrüstungen (0,7%)</v>
          </cell>
          <cell r="P104" t="str">
            <v>Recycling (0,7%)</v>
          </cell>
          <cell r="Q104" t="str">
            <v>Hochbau (0,7%)</v>
          </cell>
          <cell r="R104" t="str">
            <v>Recycling (0,6%)</v>
          </cell>
          <cell r="S104" t="str">
            <v>Herstellung von pharmazeutischen Erzeugnissen (0,8%)</v>
          </cell>
          <cell r="U104" t="str">
            <v>Herstellung von sonstigen Waren (0,8%)</v>
          </cell>
          <cell r="V104" t="str">
            <v>Hochbau (0,8%)</v>
          </cell>
          <cell r="W104" t="str">
            <v>Hochbau (0,8%)</v>
          </cell>
          <cell r="X104" t="str">
            <v>Recycling (0,8%)</v>
          </cell>
          <cell r="Y104" t="str">
            <v>Hochbau (0,8%)</v>
          </cell>
        </row>
        <row r="105">
          <cell r="D105" t="str">
            <v>Sonstiger Fahrzeugbau (0,8%)</v>
          </cell>
          <cell r="E105" t="str">
            <v>Sonstiger Fahrzeugbau (0,6%)</v>
          </cell>
          <cell r="F105" t="str">
            <v>Verlagswesen usw. (0,8%)</v>
          </cell>
          <cell r="G105" t="str">
            <v>Herstellung von pharmazeutischen Erzeugnissen (0,8%)</v>
          </cell>
          <cell r="H105" t="str">
            <v>Metallerzeugung und -bearbeitung (0,8%)</v>
          </cell>
          <cell r="I105" t="str">
            <v>Kreative, künstlerische und unterhaltende Tätigkeiten (0,5%)</v>
          </cell>
          <cell r="J105" t="str">
            <v>Herstellung von chemischen Erzeugnissen (0,6%)</v>
          </cell>
          <cell r="K105" t="str">
            <v>Forschung und Entwicklung (0,7%)</v>
          </cell>
          <cell r="L105" t="str">
            <v>Recycling (0,6%)</v>
          </cell>
          <cell r="M105" t="str">
            <v>Recycling (0,7%)</v>
          </cell>
          <cell r="N105" t="str">
            <v>Herstellung von sonstigen Waren (0,7%)</v>
          </cell>
          <cell r="O105" t="str">
            <v>Recycling (0,7%)</v>
          </cell>
          <cell r="P105" t="str">
            <v>Tiefbau (0,6%)</v>
          </cell>
          <cell r="Q105" t="str">
            <v>Herstellung von sonstigen Waren (0,7%)</v>
          </cell>
          <cell r="R105" t="str">
            <v>Herstellung von pharmazeutischen Erzeugnissen (0,5%)</v>
          </cell>
          <cell r="S105" t="str">
            <v>Herstellung von chemischen Erzeugnissen (0,7%)</v>
          </cell>
          <cell r="U105" t="str">
            <v>Metallerzeugung und -bearbeitung (0,8%)</v>
          </cell>
          <cell r="V105" t="str">
            <v>Herstellung von sonstigen Waren (0,8%)</v>
          </cell>
          <cell r="W105" t="str">
            <v>Herstellung von elektrischen Ausrüstungen (0,8%)</v>
          </cell>
          <cell r="X105" t="str">
            <v>Herst.v. Glas u.Glaswaren, Keramik, Verarb.v. Steinen u.Erden (0,8%)</v>
          </cell>
          <cell r="Y105" t="str">
            <v>Herstellung von sonstigen Waren (0,8%)</v>
          </cell>
        </row>
        <row r="106">
          <cell r="D106" t="str">
            <v>Metallerzeugung und -bearbeitung (0,8%)</v>
          </cell>
          <cell r="E106" t="str">
            <v>Herst. v.Holz-, Flecht-, Korb- und Korkwaren (ohne Möbel) (0,6%)</v>
          </cell>
          <cell r="F106" t="str">
            <v>Metallerzeugung und -bearbeitung (0,7%)</v>
          </cell>
          <cell r="G106" t="str">
            <v>Reparatur und Installation von Maschinen und Ausrüstungen (0,7%)</v>
          </cell>
          <cell r="H106" t="str">
            <v>Energieversorgung (0,8%)</v>
          </cell>
          <cell r="I106" t="str">
            <v>Herstellung von Metallerzeugnissen (0,5%)</v>
          </cell>
          <cell r="J106" t="str">
            <v>Tiefbau (0,6%)</v>
          </cell>
          <cell r="K106" t="str">
            <v>Dienstleistg.f.Untern.u.Privatpers.ang (0,7%)</v>
          </cell>
          <cell r="L106" t="str">
            <v>Reisebüros, Reiseveranst.u.Erbr.sonst.Reservierungs-DL (0,5%)</v>
          </cell>
          <cell r="M106" t="str">
            <v>Reparatur und Installation von Maschinen und Ausrüstungen (0,6%)</v>
          </cell>
          <cell r="N106" t="str">
            <v>Forschung und Entwicklung (0,7%)</v>
          </cell>
          <cell r="O106" t="str">
            <v>Grundstücks- und Wohnungswesen (0,7%)</v>
          </cell>
          <cell r="P106" t="str">
            <v>Forschung und Entwicklung (0,6%)</v>
          </cell>
          <cell r="Q106" t="str">
            <v>Herstellung von pharmazeutischen Erzeugnissen (0,7%)</v>
          </cell>
          <cell r="R106" t="str">
            <v>Grundstücks- und Wohnungswesen (0,5%)</v>
          </cell>
          <cell r="S106" t="str">
            <v>Reparatur und Installation von Maschinen und Ausrüstungen (0,6%)</v>
          </cell>
          <cell r="U106" t="str">
            <v>Forschung und Entwicklung (0,7%)</v>
          </cell>
          <cell r="V106" t="str">
            <v>Metallerzeugung und -bearbeitung (0,7%)</v>
          </cell>
          <cell r="W106" t="str">
            <v>Recycling (0,8%)</v>
          </cell>
          <cell r="X106" t="str">
            <v>Herstellung von elektrischen Ausrüstungen (0,7%)</v>
          </cell>
          <cell r="Y106" t="str">
            <v>Tiefbau (0,7%)</v>
          </cell>
        </row>
        <row r="107">
          <cell r="D107" t="str">
            <v>Wach- und Sicherheitsdienste sowie Detekteien (0,7%)</v>
          </cell>
          <cell r="E107" t="str">
            <v>Herstellung von Kraftwagen und Kraftwagenteilen (0,5%)</v>
          </cell>
          <cell r="F107" t="str">
            <v>Wach- und Sicherheitsdienste sowie Detekteien (0,7%)</v>
          </cell>
          <cell r="G107" t="str">
            <v>Wach- und Sicherheitsdienste sowie Detekteien (0,7%)</v>
          </cell>
          <cell r="H107" t="str">
            <v>Recycling (0,7%)</v>
          </cell>
          <cell r="I107" t="str">
            <v>Tiefbau (0,4%)</v>
          </cell>
          <cell r="J107" t="str">
            <v>Grundstücks- und Wohnungswesen (0,6%)</v>
          </cell>
          <cell r="K107" t="str">
            <v>Grundstücks- und Wohnungswesen (0,7%)</v>
          </cell>
          <cell r="L107" t="str">
            <v>Herstellung von sonstigen Waren (0,5%)</v>
          </cell>
          <cell r="M107" t="str">
            <v>Hochbau (0,5%)</v>
          </cell>
          <cell r="N107" t="str">
            <v>Energieversorgung (0,7%)</v>
          </cell>
          <cell r="O107" t="str">
            <v>Reparatur und Installation von Maschinen und Ausrüstungen (0,7%)</v>
          </cell>
          <cell r="P107" t="str">
            <v>Hochbau (0,6%)</v>
          </cell>
          <cell r="Q107" t="str">
            <v>Metallerzeugung und -bearbeitung (0,6%)</v>
          </cell>
          <cell r="R107" t="str">
            <v>Hochbau (0,5%)</v>
          </cell>
          <cell r="S107" t="str">
            <v>Herstellung von Gummi- und Kunststoffwaren (0,6%)</v>
          </cell>
          <cell r="U107" t="str">
            <v>Tiefbau (0,7%)</v>
          </cell>
          <cell r="V107" t="str">
            <v>Tiefbau (0,7%)</v>
          </cell>
          <cell r="W107" t="str">
            <v>Herstellung von Gummi- und Kunststoffwaren (0,7%)</v>
          </cell>
          <cell r="X107" t="str">
            <v>Metallerzeugung und -bearbeitung (0,7%)</v>
          </cell>
          <cell r="Y107" t="str">
            <v>Land- und Forstwirtschaft (0,7%)</v>
          </cell>
        </row>
        <row r="108">
          <cell r="D108" t="str">
            <v>Herst.v. Glas u.Glaswaren, Keramik, Verarb.v. Steinen u.Erden (0,6%)</v>
          </cell>
          <cell r="E108" t="str">
            <v>Herstellung von elektrischen Ausrüstungen (0,5%)</v>
          </cell>
          <cell r="F108" t="str">
            <v>Recycling (0,7%)</v>
          </cell>
          <cell r="G108" t="str">
            <v>Forschung und Entwicklung (0,6%)</v>
          </cell>
          <cell r="H108" t="str">
            <v>Forschung und Entwicklung (0,7%)</v>
          </cell>
          <cell r="I108" t="str">
            <v>Maschinenbau (0,4%)</v>
          </cell>
          <cell r="J108" t="str">
            <v>Metallerzeugung und -bearbeitung (0,5%)</v>
          </cell>
          <cell r="K108" t="str">
            <v>Tiefbau (0,6%)</v>
          </cell>
          <cell r="L108" t="str">
            <v>Tiefbau (0,5%)</v>
          </cell>
          <cell r="M108" t="str">
            <v>Vermietung von beweglichen Sachen (0,4%)</v>
          </cell>
          <cell r="N108" t="str">
            <v>Tiefbau (0,6%)</v>
          </cell>
          <cell r="O108" t="str">
            <v>Herst.v.DV-geräten, elektr. und optischen Erzeugnissen (0,6%)</v>
          </cell>
          <cell r="P108" t="str">
            <v>Reparatur und Installation von Maschinen und Ausrüstungen (0,5%)</v>
          </cell>
          <cell r="Q108" t="str">
            <v>Recycling (0,6%)</v>
          </cell>
          <cell r="R108" t="str">
            <v>Reparatur und Installation von Maschinen und Ausrüstungen (0,5%)</v>
          </cell>
          <cell r="S108" t="str">
            <v>Recycling (0,6%)</v>
          </cell>
          <cell r="U108" t="str">
            <v>Land- und Forstwirtschaft (0,6%)</v>
          </cell>
          <cell r="V108" t="str">
            <v>Land- und Forstwirtschaft (0,6%)</v>
          </cell>
          <cell r="W108" t="str">
            <v>Herstellung von sonstigen Waren (0,6%)</v>
          </cell>
          <cell r="X108" t="str">
            <v>Reparatur und Installation von Maschinen und Ausrüstungen (0,7%)</v>
          </cell>
          <cell r="Y108" t="str">
            <v>Metallerzeugung und -bearbeitung (0,7%)</v>
          </cell>
        </row>
        <row r="109">
          <cell r="D109" t="str">
            <v>Herstellung von chemischen Erzeugnissen (0,6%)</v>
          </cell>
          <cell r="E109" t="str">
            <v>Wasserversorgung, Abwasserentsorgung (0,4%)</v>
          </cell>
          <cell r="F109" t="str">
            <v>Herst.v. Glas u.Glaswaren, Keramik, Verarb.v. Steinen u.Erden (0,7%)</v>
          </cell>
          <cell r="G109" t="str">
            <v>Herst.v.DV-geräten, elektr. und optischen Erzeugnissen (0,6%)</v>
          </cell>
          <cell r="H109" t="str">
            <v>Reparatur und Installation von Maschinen und Ausrüstungen (0,6%)</v>
          </cell>
          <cell r="I109" t="str">
            <v>Sonsti.freiberufl., wissenschaftl.u.techn.Tätigkeiten (0,4%)</v>
          </cell>
          <cell r="J109" t="str">
            <v>Reparatur und Installation von Maschinen und Ausrüstungen (0,5%)</v>
          </cell>
          <cell r="K109" t="str">
            <v>Land- und Forstwirtschaft (0,6%)</v>
          </cell>
          <cell r="L109" t="str">
            <v>Herstellung von elektrischen Ausrüstungen (0,4%)</v>
          </cell>
          <cell r="M109" t="str">
            <v>Kreative, künstlerische und unterhaltende Tätigkeiten (0,4%)</v>
          </cell>
          <cell r="N109" t="str">
            <v>Werbung und Marktforschung (0,6%)</v>
          </cell>
          <cell r="O109" t="str">
            <v>Herst.v. Glas u.Glaswaren, Keramik, Verarb.v. Steinen u.Erden (0,6%)</v>
          </cell>
          <cell r="P109" t="str">
            <v>Land- und Forstwirtschaft (0,5%)</v>
          </cell>
          <cell r="Q109" t="str">
            <v>Herstellung von elektrischen Ausrüstungen (0,5%)</v>
          </cell>
          <cell r="R109" t="str">
            <v>Verlagswesen usw. (0,4%)</v>
          </cell>
          <cell r="S109" t="str">
            <v>Verlagswesen usw. (0,6%)</v>
          </cell>
          <cell r="U109" t="str">
            <v>Sonstiger Fahrzeugbau (0,6%)</v>
          </cell>
          <cell r="V109" t="str">
            <v>Recycling (0,5%)</v>
          </cell>
          <cell r="W109" t="str">
            <v>Herst.v. Glas u.Glaswaren, Keramik, Verarb.v. Steinen u.Erden (0,6%)</v>
          </cell>
          <cell r="X109" t="str">
            <v>Herstellung von sonstigen Waren (0,7%)</v>
          </cell>
          <cell r="Y109" t="str">
            <v>Recycling (0,6%)</v>
          </cell>
        </row>
        <row r="110">
          <cell r="D110" t="str">
            <v>Herst.v.DV-geräten, elektr. und optischen Erzeugnissen (0,5%)</v>
          </cell>
          <cell r="E110" t="str">
            <v>Vermietung von beweglichen Sachen (0,4%)</v>
          </cell>
          <cell r="F110" t="str">
            <v>Herst. von Textilien und Bekleidung, Lederwaren (0,7%)</v>
          </cell>
          <cell r="G110" t="str">
            <v>Gewinnung von Steinen und Erden (0,6%)</v>
          </cell>
          <cell r="H110" t="str">
            <v>Herst. v.Holz-, Flecht-, Korb- und Korkwaren (ohne Möbel) (0,6%)</v>
          </cell>
          <cell r="I110" t="str">
            <v>Herstellung von pharmazeutischen Erzeugnissen (0,4%)</v>
          </cell>
          <cell r="J110" t="str">
            <v>Land- und Forstwirtschaft (0,5%)</v>
          </cell>
          <cell r="K110" t="str">
            <v>Herst. von Textilien und Bekleidung, Lederwaren (0,5%)</v>
          </cell>
          <cell r="L110" t="str">
            <v>Hochbau (0,4%)</v>
          </cell>
          <cell r="M110" t="str">
            <v>Metallerzeugung und -bearbeitung (0,4%)</v>
          </cell>
          <cell r="N110" t="str">
            <v>Recycling (0,5%)</v>
          </cell>
          <cell r="O110" t="str">
            <v>Forschung und Entwicklung (0,6%)</v>
          </cell>
          <cell r="P110" t="str">
            <v>Wach- und Sicherheitsdienste sowie Detekteien (0,5%)</v>
          </cell>
          <cell r="Q110" t="str">
            <v>Grundstücks- und Wohnungswesen (0,5%)</v>
          </cell>
          <cell r="R110" t="str">
            <v>Wach- und Sicherheitsdienste sowie Detekteien (0,4%)</v>
          </cell>
          <cell r="S110" t="str">
            <v>Forschung und Entwicklung (0,4%)</v>
          </cell>
          <cell r="U110" t="str">
            <v>Recycling (0,5%)</v>
          </cell>
          <cell r="V110" t="str">
            <v>Sonstiger Fahrzeugbau (0,5%)</v>
          </cell>
          <cell r="W110" t="str">
            <v>Herstellung von chemischen Erzeugnissen (0,6%)</v>
          </cell>
          <cell r="X110" t="str">
            <v>Wach- und Sicherheitsdienste sowie Detekteien (0,7%)</v>
          </cell>
          <cell r="Y110" t="str">
            <v>Herst.v. Glas u.Glaswaren, Keramik, Verarb.v. Steinen u.Erden (0,6%)</v>
          </cell>
        </row>
        <row r="111">
          <cell r="D111" t="str">
            <v>Herstellung von sonstigen Waren (0,5%)</v>
          </cell>
          <cell r="E111" t="str">
            <v>Verlagswesen usw. (0,4%)</v>
          </cell>
          <cell r="F111" t="str">
            <v>Herstellung von sonstigen Waren (0,7%)</v>
          </cell>
          <cell r="G111" t="str">
            <v>Herstellung von Kraftwagen und Kraftwagenteilen (0,5%)</v>
          </cell>
          <cell r="H111" t="str">
            <v>Herstellung von Papier, Pappe und Waren daraus (0,5%)</v>
          </cell>
          <cell r="I111" t="str">
            <v>Bibl.,Archive,Museen,zoolog.u.ä.Gärten (0,4%)</v>
          </cell>
          <cell r="J111" t="str">
            <v>Herst.v. Glas u.Glaswaren, Keramik, Verarb.v. Steinen u.Erden (0,5%)</v>
          </cell>
          <cell r="K111" t="str">
            <v>Reparatur und Installation von Maschinen und Ausrüstungen (0,5%)</v>
          </cell>
          <cell r="L111" t="str">
            <v>Werbung und Marktforschung (0,4%)</v>
          </cell>
          <cell r="M111" t="str">
            <v>Sonsti.freiberufl., wissenschaftl.u.techn.Tätigkeiten (0,4%)</v>
          </cell>
          <cell r="N111" t="str">
            <v>Metallerzeugung und -bearbeitung (0,5%)</v>
          </cell>
          <cell r="O111" t="str">
            <v>Verlagswesen usw. (0,5%)</v>
          </cell>
          <cell r="P111" t="str">
            <v>Werbung und Marktforschung (0,5%)</v>
          </cell>
          <cell r="Q111" t="str">
            <v>Reparatur und Installation von Maschinen und Ausrüstungen (0,5%)</v>
          </cell>
          <cell r="R111" t="str">
            <v>Herst.v.DV-geräten, elektr. und optischen Erzeugnissen (0,3%)</v>
          </cell>
          <cell r="S111" t="str">
            <v>Herstellung von elektrischen Ausrüstungen (0,4%)</v>
          </cell>
          <cell r="U111" t="str">
            <v>Reparatur und Installation von Maschinen und Ausrüstungen (0,5%)</v>
          </cell>
          <cell r="V111" t="str">
            <v>Wach- und Sicherheitsdienste sowie Detekteien (0,5%)</v>
          </cell>
          <cell r="W111" t="str">
            <v>Reparatur und Installation von Maschinen und Ausrüstungen (0,6%)</v>
          </cell>
          <cell r="X111" t="str">
            <v>Herstellung von chemischen Erzeugnissen (0,6%)</v>
          </cell>
          <cell r="Y111" t="str">
            <v>Wach- und Sicherheitsdienste sowie Detekteien (0,6%)</v>
          </cell>
        </row>
        <row r="112">
          <cell r="D112" t="str">
            <v>Verlagswesen usw. (0,5%)</v>
          </cell>
          <cell r="E112" t="str">
            <v>Herst.v.DV-geräten, elektr. und optischen Erzeugnissen (0,3%)</v>
          </cell>
          <cell r="F112" t="str">
            <v>Reparatur und Installation von Maschinen und Ausrüstungen (0,6%)</v>
          </cell>
          <cell r="G112" t="str">
            <v>Herstellung von elektrischen Ausrüstungen (0,5%)</v>
          </cell>
          <cell r="H112" t="str">
            <v>Herstellung von chemischen Erzeugnissen (0,4%)</v>
          </cell>
          <cell r="I112" t="str">
            <v>Vermietung von beweglichen Sachen (0,4%)</v>
          </cell>
          <cell r="J112" t="str">
            <v>Herstellung von Papier, Pappe und Waren daraus (0,4%)</v>
          </cell>
          <cell r="K112" t="str">
            <v>Wach- und Sicherheitsdienste sowie Detekteien (0,5%)</v>
          </cell>
          <cell r="L112" t="str">
            <v>Kreative, künstlerische und unterhaltende Tätigkeiten (0,3%)</v>
          </cell>
          <cell r="M112" t="str">
            <v>Tiefbau (0,4%)</v>
          </cell>
          <cell r="N112" t="str">
            <v>Reparatur und Installation von Maschinen und Ausrüstungen (0,5%)</v>
          </cell>
          <cell r="O112" t="str">
            <v>Herstellung von sonstigen Waren (0,4%)</v>
          </cell>
          <cell r="P112" t="str">
            <v>Herstellung von sonstigen Waren (0,5%)</v>
          </cell>
          <cell r="Q112" t="str">
            <v>Herst. v.Holz-, Flecht-, Korb- und Korkwaren (ohne Möbel) (0,5%)</v>
          </cell>
          <cell r="R112" t="str">
            <v>Sonsti.freiberufl., wissenschaftl.u.techn.Tätigkeiten (0,3%)</v>
          </cell>
          <cell r="S112" t="str">
            <v>Herst.v. Glas u.Glaswaren, Keramik, Verarb.v. Steinen u.Erden (0,4%)</v>
          </cell>
          <cell r="U112" t="str">
            <v>Herst.v. Glas u.Glaswaren, Keramik, Verarb.v. Steinen u.Erden (0,5%)</v>
          </cell>
          <cell r="V112" t="str">
            <v>Herstellung von pharmazeutischen Erzeugnissen (0,5%)</v>
          </cell>
          <cell r="W112" t="str">
            <v>Metallerzeugung und -bearbeitung (0,5%)</v>
          </cell>
          <cell r="X112" t="str">
            <v>Verlagswesen usw. (0,5%)</v>
          </cell>
          <cell r="Y112" t="str">
            <v>Reparatur und Installation von Maschinen und Ausrüstungen (0,5%)</v>
          </cell>
        </row>
        <row r="113">
          <cell r="D113" t="str">
            <v>Herst. v.Holz-, Flecht-, Korb- und Korkwaren (ohne Möbel) (0,5%)</v>
          </cell>
          <cell r="E113" t="str">
            <v>Herstellung von Gummi- und Kunststoffwaren (0,3%)</v>
          </cell>
          <cell r="F113" t="str">
            <v>Herstellung von chemischen Erzeugnissen (0,5%)</v>
          </cell>
          <cell r="G113" t="str">
            <v>Wasserversorgung, Abwasserentsorgung (0,4%)</v>
          </cell>
          <cell r="H113" t="str">
            <v>Wach- und Sicherheitsdienste sowie Detekteien (0,4%)</v>
          </cell>
          <cell r="I113" t="str">
            <v>Herstellung von chemischen Erzeugnissen (0,4%)</v>
          </cell>
          <cell r="J113" t="str">
            <v>Herst. von Textilien und Bekleidung, Lederwaren (0,4%)</v>
          </cell>
          <cell r="K113" t="str">
            <v>Werbung und Marktforschung (0,4%)</v>
          </cell>
          <cell r="L113" t="str">
            <v>Sonsti.freiberufl., wissenschaftl.u.techn.Tätigkeiten (0,3%)</v>
          </cell>
          <cell r="M113" t="str">
            <v>Herstellung von pharmazeutischen Erzeugnissen (0,3%)</v>
          </cell>
          <cell r="N113" t="str">
            <v>Land- und Forstwirtschaft (0,4%)</v>
          </cell>
          <cell r="O113" t="str">
            <v>Herstellung von Papier, Pappe und Waren daraus (0,4%)</v>
          </cell>
          <cell r="P113" t="str">
            <v>Herstellung von Möbeln (0,4%)</v>
          </cell>
          <cell r="Q113" t="str">
            <v>Herst.v.DV-geräten, elektr. und optischen Erzeugnissen (0,5%)</v>
          </cell>
          <cell r="R113" t="str">
            <v>Herstellung von Möbeln (0,3%)</v>
          </cell>
          <cell r="S113" t="str">
            <v>Herstellung von Papier, Pappe und Waren daraus (0,4%)</v>
          </cell>
          <cell r="U113" t="str">
            <v>Herstellung von pharmazeutischen Erzeugnissen (0,5%)</v>
          </cell>
          <cell r="V113" t="str">
            <v>Reparatur und Installation von Maschinen und Ausrüstungen (0,5%)</v>
          </cell>
          <cell r="W113" t="str">
            <v>Informationsdienstleistungen (0,5%)</v>
          </cell>
          <cell r="X113" t="str">
            <v>Wasserversorgung, Abwasserentsorgung (0,5%)</v>
          </cell>
          <cell r="Y113" t="str">
            <v>Sonstiger Fahrzeugbau (0,5%)</v>
          </cell>
        </row>
        <row r="114">
          <cell r="D114" t="str">
            <v>Wasserversorgung, Abwasserentsorgung (0,4%)</v>
          </cell>
          <cell r="E114" t="str">
            <v>Metallerzeugung und -bearbeitung (0,3%)</v>
          </cell>
          <cell r="F114" t="str">
            <v>Kreative, künstlerische und unterhaltende Tätigkeiten (0,4%)</v>
          </cell>
          <cell r="G114" t="str">
            <v>Herstellung von Papier, Pappe und Waren daraus (0,4%)</v>
          </cell>
          <cell r="H114" t="str">
            <v>Wasserversorgung, Abwasserentsorgung (0,4%)</v>
          </cell>
          <cell r="I114" t="str">
            <v>Herst.v.Druckerz.; Vervielf.v.besp. Ton-, Bild-u.Datenträgern (0,4%)</v>
          </cell>
          <cell r="J114" t="str">
            <v>Recycling (0,4%)</v>
          </cell>
          <cell r="K114" t="str">
            <v>Recycling (0,4%)</v>
          </cell>
          <cell r="L114" t="str">
            <v>Herstellung von chemischen Erzeugnissen (0,3%)</v>
          </cell>
          <cell r="M114" t="str">
            <v>Herstellung von Metallerzeugnissen (0,3%)</v>
          </cell>
          <cell r="N114" t="str">
            <v>Herstellung von Papier, Pappe und Waren daraus (0,4%)</v>
          </cell>
          <cell r="O114" t="str">
            <v>Wach- und Sicherheitsdienste sowie Detekteien (0,4%)</v>
          </cell>
          <cell r="P114" t="str">
            <v>Herst.v. Glas u.Glaswaren, Keramik, Verarb.v. Steinen u.Erden (0,4%)</v>
          </cell>
          <cell r="Q114" t="str">
            <v>Herstellung von Papier, Pappe und Waren daraus (0,5%)</v>
          </cell>
          <cell r="R114" t="str">
            <v>Wasserversorgung, Abwasserentsorgung (0,3%)</v>
          </cell>
          <cell r="S114" t="str">
            <v>Vermietung von beweglichen Sachen (0,3%)</v>
          </cell>
          <cell r="U114" t="str">
            <v>Wach- und Sicherheitsdienste sowie Detekteien (0,5%)</v>
          </cell>
          <cell r="V114" t="str">
            <v>Herst.v. Glas u.Glaswaren, Keramik, Verarb.v. Steinen u.Erden (0,5%)</v>
          </cell>
          <cell r="W114" t="str">
            <v>Sonstiger Fahrzeugbau (0,4%)</v>
          </cell>
          <cell r="X114" t="str">
            <v>Herst. v.Holz-, Flecht-, Korb- und Korkwaren (ohne Möbel) (0,4%)</v>
          </cell>
          <cell r="Y114" t="str">
            <v>Herstellung von pharmazeutischen Erzeugnissen (0,5%)</v>
          </cell>
        </row>
        <row r="115">
          <cell r="D115" t="str">
            <v>Herstellung von elektrischen Ausrüstungen (0,4%)</v>
          </cell>
          <cell r="E115" t="str">
            <v>Herst.v. Glas u.Glaswaren, Keramik, Verarb.v. Steinen u.Erden (0,3%)</v>
          </cell>
          <cell r="F115" t="str">
            <v>Herstellung von Papier, Pappe und Waren daraus (0,4%)</v>
          </cell>
          <cell r="G115" t="str">
            <v>Herstellung von sonstigen Waren (0,4%)</v>
          </cell>
          <cell r="H115" t="str">
            <v>Verlagswesen usw. (0,4%)</v>
          </cell>
          <cell r="I115" t="str">
            <v>Reisebüros, Reiseveranst.u.Erbr.sonst.Reservierungs-DL (0,4%)</v>
          </cell>
          <cell r="J115" t="str">
            <v>Herst. v.Holz-, Flecht-, Korb- und Korkwaren (ohne Möbel) (0,4%)</v>
          </cell>
          <cell r="K115" t="str">
            <v>Herst. v.Holz-, Flecht-, Korb- und Korkwaren (ohne Möbel) (0,4%)</v>
          </cell>
          <cell r="L115" t="str">
            <v>Vermietung von beweglichen Sachen (0,2%)</v>
          </cell>
          <cell r="M115" t="str">
            <v>Herstellung von Gummi- und Kunststoffwaren (0,3%)</v>
          </cell>
          <cell r="N115" t="str">
            <v>Herst.v. Glas u.Glaswaren, Keramik, Verarb.v. Steinen u.Erden (0,3%)</v>
          </cell>
          <cell r="O115" t="str">
            <v>Herstellung von Möbeln (0,3%)</v>
          </cell>
          <cell r="P115" t="str">
            <v>Herstellung von Papier, Pappe und Waren daraus (0,3%)</v>
          </cell>
          <cell r="Q115" t="str">
            <v>Herst.v.Druckerz.; Vervielf.v.besp. Ton-, Bild-u.Datenträgern (0,3%)</v>
          </cell>
          <cell r="R115" t="str">
            <v>Werbung und Marktforschung (0,3%)</v>
          </cell>
          <cell r="S115" t="str">
            <v>Herstellung von Kraftwagen und Kraftwagenteilen (0,3%)</v>
          </cell>
          <cell r="U115" t="str">
            <v>Werbung und Marktforschung (0,4%)</v>
          </cell>
          <cell r="V115" t="str">
            <v>Werbung und Marktforschung (0,4%)</v>
          </cell>
          <cell r="W115" t="str">
            <v>Wasserversorgung, Abwasserentsorgung (0,4%)</v>
          </cell>
          <cell r="X115" t="str">
            <v>Sonstiger Fahrzeugbau (0,4%)</v>
          </cell>
          <cell r="Y115" t="str">
            <v>Werbung und Marktforschung (0,4%)</v>
          </cell>
        </row>
        <row r="116">
          <cell r="D116" t="str">
            <v>Herstellung von Papier, Pappe und Waren daraus (0,4%)</v>
          </cell>
          <cell r="E116" t="str">
            <v>Herst.v.Druckerz.; Vervielf.v.besp. Ton-, Bild-u.Datenträgern (0,3%)</v>
          </cell>
          <cell r="F116" t="str">
            <v>Herst. v.Holz-, Flecht-, Korb- und Korkwaren (ohne Möbel) (0,4%)</v>
          </cell>
          <cell r="G116" t="str">
            <v>Verlagswesen usw. (0,4%)</v>
          </cell>
          <cell r="H116" t="str">
            <v>Herst.v.Druckerz.; Vervielf.v.besp. Ton-, Bild-u.Datenträgern (0,3%)</v>
          </cell>
          <cell r="I116" t="str">
            <v>Sonstiger Fahrzeugbau (0,3%)</v>
          </cell>
          <cell r="J116" t="str">
            <v>Herstellung von Möbeln (0,3%)</v>
          </cell>
          <cell r="K116" t="str">
            <v>Herstellung von pharmazeutischen Erzeugnissen (0,4%)</v>
          </cell>
          <cell r="L116" t="str">
            <v>Bibl.,Archive,Museen,zoolog.u.ä.Gärten (0,2%)</v>
          </cell>
          <cell r="M116" t="str">
            <v>Wasserversorgung, Abwasserentsorgung (0,2%)</v>
          </cell>
          <cell r="N116" t="str">
            <v>Sonstiger Fahrzeugbau (0,3%)</v>
          </cell>
          <cell r="O116" t="str">
            <v>Herst.v.Druckerz.; Vervielf.v.besp. Ton-, Bild-u.Datenträgern (0,3%)</v>
          </cell>
          <cell r="P116" t="str">
            <v>Herst. von Textilien und Bekleidung, Lederwaren (0,3%)</v>
          </cell>
          <cell r="Q116" t="str">
            <v>Herst. von Textilien und Bekleidung, Lederwaren (0,3%)</v>
          </cell>
          <cell r="R116" t="str">
            <v>Spiel-, Wett- und Lotteriewesen (0,2%)</v>
          </cell>
          <cell r="S116" t="str">
            <v>Herst.v.Druckerz.; Vervielf.v.besp. Ton-, Bild-u.Datenträgern (0,3%)</v>
          </cell>
          <cell r="U116" t="str">
            <v>Herstellung von Papier, Pappe und Waren daraus (0,3%)</v>
          </cell>
          <cell r="V116" t="str">
            <v>Herstellung von Papier, Pappe und Waren daraus (0,3%)</v>
          </cell>
          <cell r="W116" t="str">
            <v>Kreative, künstlerische und unterhaltende Tätigkeiten (0,4%)</v>
          </cell>
          <cell r="X116" t="str">
            <v>Herstellung von Papier, Pappe und Waren daraus (0,4%)</v>
          </cell>
          <cell r="Y116" t="str">
            <v>Herstellung von Papier, Pappe und Waren daraus (0,3%)</v>
          </cell>
        </row>
        <row r="117">
          <cell r="D117" t="str">
            <v>Vermietung von beweglichen Sachen (0,3%)</v>
          </cell>
          <cell r="E117" t="str">
            <v>Bibl.,Archive,Museen,zoolog.u.ä.Gärten (0,3%)</v>
          </cell>
          <cell r="F117" t="str">
            <v>Sonstiger Fahrzeugbau (0,3%)</v>
          </cell>
          <cell r="G117" t="str">
            <v>Sonstiger Fahrzeugbau (0,3%)</v>
          </cell>
          <cell r="H117" t="str">
            <v>Kreative, künstlerische und unterhaltende Tätigkeiten (0,3%)</v>
          </cell>
          <cell r="I117" t="str">
            <v>Herstellung von Kraftwagen und Kraftwagenteilen (0,3%)</v>
          </cell>
          <cell r="J117" t="str">
            <v>Wach- und Sicherheitsdienste sowie Detekteien (0,3%)</v>
          </cell>
          <cell r="K117" t="str">
            <v>Metallerzeugung und -bearbeitung (0,4%)</v>
          </cell>
          <cell r="L117" t="str">
            <v>Wasserversorgung, Abwasserentsorgung (0,2%)</v>
          </cell>
          <cell r="M117" t="str">
            <v>Reisebüros, Reiseveranst.u.Erbr.sonst.Reservierungs-DL (0,2%)</v>
          </cell>
          <cell r="N117" t="str">
            <v>Vermietung von beweglichen Sachen (0,3%)</v>
          </cell>
          <cell r="O117" t="str">
            <v>Vermietung von beweglichen Sachen (0,2%)</v>
          </cell>
          <cell r="P117" t="str">
            <v>Herst. v.Holz-, Flecht-, Korb- und Korkwaren (ohne Möbel) (0,3%)</v>
          </cell>
          <cell r="Q117" t="str">
            <v>Wach- und Sicherheitsdienste sowie Detekteien (0,3%)</v>
          </cell>
          <cell r="R117" t="str">
            <v>Land- und Forstwirtschaft (0,2%)</v>
          </cell>
          <cell r="S117" t="str">
            <v>Wasserversorgung, Abwasserentsorgung (0,2%)</v>
          </cell>
          <cell r="U117" t="str">
            <v>Herstellung von Möbeln (0,3%)</v>
          </cell>
          <cell r="V117" t="str">
            <v>Herstellung von Möbeln (0,3%)</v>
          </cell>
          <cell r="W117" t="str">
            <v>Werbung und Marktforschung (0,3%)</v>
          </cell>
          <cell r="X117" t="str">
            <v>Herst. von Textilien und Bekleidung, Lederwaren (0,3%)</v>
          </cell>
          <cell r="Y117" t="str">
            <v>Herst. v.Holz-, Flecht-, Korb- und Korkwaren (ohne Möbel) (0,3%)</v>
          </cell>
        </row>
        <row r="118">
          <cell r="D118" t="str">
            <v>Herstellung von Möbeln (0,2%)</v>
          </cell>
          <cell r="E118" t="str">
            <v>Kreative, künstlerische und unterhaltende Tätigkeiten (0,3%)</v>
          </cell>
          <cell r="F118" t="str">
            <v>Herst.v.Druckerz.; Vervielf.v.besp. Ton-, Bild-u.Datenträgern (0,3%)</v>
          </cell>
          <cell r="G118" t="str">
            <v>Herst. v.Holz-, Flecht-, Korb- und Korkwaren (ohne Möbel) (0,3%)</v>
          </cell>
          <cell r="H118" t="str">
            <v>Herstellung von Möbeln (0,3%)</v>
          </cell>
          <cell r="I118" t="str">
            <v>Reparatur und Installation von Maschinen und Ausrüstungen (0,2%)</v>
          </cell>
          <cell r="J118" t="str">
            <v>Herst.v.Druckerz.; Vervielf.v.besp. Ton-, Bild-u.Datenträgern (0,3%)</v>
          </cell>
          <cell r="K118" t="str">
            <v>Herstellung von Möbeln (0,3%)</v>
          </cell>
          <cell r="L118" t="str">
            <v>Herst.v. Glas u.Glaswaren, Keramik, Verarb.v. Steinen u.Erden (0,2%)</v>
          </cell>
          <cell r="M118" t="str">
            <v>Kokerei und Mineralölverarbeitung (0,2%)</v>
          </cell>
          <cell r="N118" t="str">
            <v>Informationsdienstleistungen (0,3%)</v>
          </cell>
          <cell r="O118" t="str">
            <v>Herstellung von pharmazeutischen Erzeugnissen (0,2%)</v>
          </cell>
          <cell r="P118" t="str">
            <v>Herst.v.Druckerz.; Vervielf.v.besp. Ton-, Bild-u.Datenträgern (0,3%)</v>
          </cell>
          <cell r="Q118" t="str">
            <v>Werbung und Marktforschung (0,2%)</v>
          </cell>
          <cell r="R118" t="str">
            <v>Vermietung von beweglichen Sachen (0,2%)</v>
          </cell>
          <cell r="S118" t="str">
            <v>Veterinärwesen (0,2%)</v>
          </cell>
          <cell r="U118" t="str">
            <v>Herst. von Textilien und Bekleidung, Lederwaren (0,3%)</v>
          </cell>
          <cell r="V118" t="str">
            <v>Herst. von Textilien und Bekleidung, Lederwaren (0,3%)</v>
          </cell>
          <cell r="W118" t="str">
            <v>Herst. v.Holz-, Flecht-, Korb- und Korkwaren (ohne Möbel) (0,3%)</v>
          </cell>
          <cell r="X118" t="str">
            <v>Kreative, künstlerische und unterhaltende Tätigkeiten (0,3%)</v>
          </cell>
          <cell r="Y118" t="str">
            <v>Herst. von Textilien und Bekleidung, Lederwaren (0,3%)</v>
          </cell>
        </row>
        <row r="119">
          <cell r="D119" t="str">
            <v>Dienstleistungen für Bergbau (0,2%)</v>
          </cell>
          <cell r="E119" t="str">
            <v>Herstellung von chemischen Erzeugnissen (0,3%)</v>
          </cell>
          <cell r="F119" t="str">
            <v>Wasserversorgung, Abwasserentsorgung (0,3%)</v>
          </cell>
          <cell r="G119" t="str">
            <v>Herstellung von Möbeln (0,3%)</v>
          </cell>
          <cell r="H119" t="str">
            <v>Gewinnung von Steinen und Erden (0,3%)</v>
          </cell>
          <cell r="I119" t="str">
            <v>Herst.v. Glas u.Glaswaren, Keramik, Verarb.v. Steinen u.Erden (0,2%)</v>
          </cell>
          <cell r="J119" t="str">
            <v>Sonstiger Fahrzeugbau (0,3%)</v>
          </cell>
          <cell r="K119" t="str">
            <v>Herst.v.Druckerz.; Vervielf.v.besp. Ton-, Bild-u.Datenträgern (0,3%)</v>
          </cell>
          <cell r="L119" t="str">
            <v>Informationsdienstleistungen (0,2%)</v>
          </cell>
          <cell r="M119" t="str">
            <v>Herstellung von elektrischen Ausrüstungen (0,2%)</v>
          </cell>
          <cell r="N119" t="str">
            <v>Reisebüros, Reiseveranst.u.Erbr.sonst.Reservierungs-DL (0,3%)</v>
          </cell>
          <cell r="O119" t="str">
            <v>Werbung und Marktforschung (0,2%)</v>
          </cell>
          <cell r="P119" t="str">
            <v>Vermietung von beweglichen Sachen (0,3%)</v>
          </cell>
          <cell r="Q119" t="str">
            <v>Sonstiger Fahrzeugbau (0,2%)</v>
          </cell>
          <cell r="R119" t="str">
            <v>Herst. v.Holz-, Flecht-, Korb- und Korkwaren (ohne Möbel) (0,2%)</v>
          </cell>
          <cell r="S119" t="str">
            <v>Reisebüros, Reiseveranst.u.Erbr.sonst.Reservierungs-DL (0,2%)</v>
          </cell>
          <cell r="U119" t="str">
            <v>Herst. v.Holz-, Flecht-, Korb- und Korkwaren (ohne Möbel) (0,3%)</v>
          </cell>
          <cell r="V119" t="str">
            <v>Herst.v.Druckerz.; Vervielf.v.besp. Ton-, Bild-u.Datenträgern (0,3%)</v>
          </cell>
          <cell r="W119" t="str">
            <v>Herstellung von pharmazeutischen Erzeugnissen (0,3%)</v>
          </cell>
          <cell r="X119" t="str">
            <v>Herstellung von pharmazeutischen Erzeugnissen (0,3%)</v>
          </cell>
          <cell r="Y119" t="str">
            <v>Herstellung von Möbeln (0,3%)</v>
          </cell>
        </row>
        <row r="120">
          <cell r="D120" t="str">
            <v>Kreative, künstlerische und unterhaltende Tätigkeiten (0,2%)</v>
          </cell>
          <cell r="E120" t="str">
            <v>Herstellung von Möbeln (0,2%)</v>
          </cell>
          <cell r="F120" t="str">
            <v>Herstellung von Möbeln (0,3%)</v>
          </cell>
          <cell r="G120" t="str">
            <v>Vermietung von beweglichen Sachen (0,3%)</v>
          </cell>
          <cell r="H120" t="str">
            <v>Herstellung von pharmazeutischen Erzeugnissen (0,2%)</v>
          </cell>
          <cell r="I120" t="str">
            <v>Herstellung von Gummi- und Kunststoffwaren (0,1%)</v>
          </cell>
          <cell r="J120" t="str">
            <v>Werbung und Marktforschung (0,3%)</v>
          </cell>
          <cell r="K120" t="str">
            <v>Herstellung von Papier, Pappe und Waren daraus (0,3%)</v>
          </cell>
          <cell r="L120" t="str">
            <v>Herstellung von Gummi- und Kunststoffwaren (0,2%)</v>
          </cell>
          <cell r="M120" t="str">
            <v>Herstellung von Kraftwagen und Kraftwagenteilen (0,2%)</v>
          </cell>
          <cell r="N120" t="str">
            <v>Sonsti.freiberufl., wissenschaftl.u.techn.Tätigkeiten (0,2%)</v>
          </cell>
          <cell r="O120" t="str">
            <v>Herst. von Textilien und Bekleidung, Lederwaren (0,2%)</v>
          </cell>
          <cell r="P120" t="str">
            <v>Sonsti.freiberufl., wissenschaftl.u.techn.Tätigkeiten (0,2%)</v>
          </cell>
          <cell r="Q120" t="str">
            <v>Wasserversorgung, Abwasserentsorgung (0,2%)</v>
          </cell>
          <cell r="R120" t="str">
            <v>Herst.v.Druckerz.; Vervielf.v.besp. Ton-, Bild-u.Datenträgern (0,2%)</v>
          </cell>
          <cell r="S120" t="str">
            <v>Herstellung von Möbeln (0,2%)</v>
          </cell>
          <cell r="U120" t="str">
            <v>Herst.v.Druckerz.; Vervielf.v.besp. Ton-, Bild-u.Datenträgern (0,3%)</v>
          </cell>
          <cell r="V120" t="str">
            <v>Herst. v.Holz-, Flecht-, Korb- und Korkwaren (ohne Möbel) (0,3%)</v>
          </cell>
          <cell r="W120" t="str">
            <v>Vermietung von beweglichen Sachen (0,3%)</v>
          </cell>
          <cell r="X120" t="str">
            <v>Vermietung von beweglichen Sachen (0,3%)</v>
          </cell>
          <cell r="Y120" t="str">
            <v>Herst.v.Druckerz.; Vervielf.v.besp. Ton-, Bild-u.Datenträgern (0,3%)</v>
          </cell>
        </row>
        <row r="121">
          <cell r="D121" t="str">
            <v>Veterinärwesen (0,2%)</v>
          </cell>
          <cell r="E121" t="str">
            <v>Reisebüros, Reiseveranst.u.Erbr.sonst.Reservierungs-DL (0,2%)</v>
          </cell>
          <cell r="F121" t="str">
            <v>Informationsdienstleistungen (0,3%)</v>
          </cell>
          <cell r="G121" t="str">
            <v>Herst.v.Druckerz.; Vervielf.v.besp. Ton-, Bild-u.Datenträgern (0,2%)</v>
          </cell>
          <cell r="H121" t="str">
            <v>Herst. von Textilien und Bekleidung, Lederwaren (0,2%)</v>
          </cell>
          <cell r="I121" t="str">
            <v>Spiel-, Wett- und Lotteriewesen (0,1%)</v>
          </cell>
          <cell r="J121" t="str">
            <v>Vermietung von beweglichen Sachen (0,2%)</v>
          </cell>
          <cell r="K121" t="str">
            <v>Vermietung von beweglichen Sachen (0,3%)</v>
          </cell>
          <cell r="L121" t="str">
            <v>Spiel-, Wett- und Lotteriewesen (0,1%)</v>
          </cell>
          <cell r="M121" t="str">
            <v>Herst.v.Druckerz.; Vervielf.v.besp. Ton-, Bild-u.Datenträgern (0,2%)</v>
          </cell>
          <cell r="N121" t="str">
            <v>Herst.v.Druckerz.; Vervielf.v.besp. Ton-, Bild-u.Datenträgern (0,2%)</v>
          </cell>
          <cell r="O121" t="str">
            <v>Herst. v.Holz-, Flecht-, Korb- und Korkwaren (ohne Möbel) (0,2%)</v>
          </cell>
          <cell r="P121" t="str">
            <v>Wasserversorgung, Abwasserentsorgung (0,2%)</v>
          </cell>
          <cell r="Q121" t="str">
            <v>Spiel-, Wett- und Lotteriewesen (0,2%)</v>
          </cell>
          <cell r="R121" t="str">
            <v>Bergbau (0,2%)</v>
          </cell>
          <cell r="S121" t="str">
            <v>Werbung und Marktforschung (0,2%)</v>
          </cell>
          <cell r="U121" t="str">
            <v>Vermietung von beweglichen Sachen (0,3%)</v>
          </cell>
          <cell r="V121" t="str">
            <v>Vermietung von beweglichen Sachen (0,3%)</v>
          </cell>
          <cell r="W121" t="str">
            <v>Herst.v.Druckerz.; Vervielf.v.besp. Ton-, Bild-u.Datenträgern (0,3%)</v>
          </cell>
          <cell r="X121" t="str">
            <v>Herstellung von Möbeln (0,3%)</v>
          </cell>
          <cell r="Y121" t="str">
            <v>Vermietung von beweglichen Sachen (0,3%)</v>
          </cell>
        </row>
        <row r="122">
          <cell r="D122" t="str">
            <v>Kokerei und Mineralölverarbeitung (0,1%)</v>
          </cell>
          <cell r="E122" t="str">
            <v>Werbung und Marktforschung (0,2%)</v>
          </cell>
          <cell r="F122" t="str">
            <v>Vermietung von beweglichen Sachen (0,3%)</v>
          </cell>
          <cell r="G122" t="str">
            <v>Kreative, künstlerische und unterhaltende Tätigkeiten (0,2%)</v>
          </cell>
          <cell r="H122" t="str">
            <v>Informationsdienstleistungen (0,2%)</v>
          </cell>
          <cell r="I122" t="str">
            <v>Veterinärwesen (0,1%)</v>
          </cell>
          <cell r="J122" t="str">
            <v>Sonsti.freiberufl., wissenschaftl.u.techn.Tätigkeiten (0,2%)</v>
          </cell>
          <cell r="K122" t="str">
            <v>Sonsti.freiberufl., wissenschaftl.u.techn.Tätigkeiten (0,2%)</v>
          </cell>
          <cell r="L122" t="str">
            <v>Herst.v.Druckerz.; Vervielf.v.besp. Ton-, Bild-u.Datenträgern (0,1%)</v>
          </cell>
          <cell r="M122" t="str">
            <v>Bibl.,Archive,Museen,zoolog.u.ä.Gärten (0,2%)</v>
          </cell>
          <cell r="N122" t="str">
            <v>Herst. v.Holz-, Flecht-, Korb- und Korkwaren (ohne Möbel) (0,2%)</v>
          </cell>
          <cell r="O122" t="str">
            <v>Veterinärwesen (0,2%)</v>
          </cell>
          <cell r="P122" t="str">
            <v>Herstellung von pharmazeutischen Erzeugnissen (0,2%)</v>
          </cell>
          <cell r="Q122" t="str">
            <v>Vermietung von beweglichen Sachen (0,2%)</v>
          </cell>
          <cell r="R122" t="str">
            <v>Herstellung von chemischen Erzeugnissen (0,2%)</v>
          </cell>
          <cell r="S122" t="str">
            <v>Sonsti.freiberufl., wissenschaftl.u.techn.Tätigkeiten (0,2%)</v>
          </cell>
          <cell r="U122" t="str">
            <v>Sonsti.freiberufl., wissenschaftl.u.techn.Tätigkeiten (0,2%)</v>
          </cell>
          <cell r="V122" t="str">
            <v>Informationsdienstleistungen (0,3%)</v>
          </cell>
          <cell r="W122" t="str">
            <v>Herstellung von Papier, Pappe und Waren daraus (0,3%)</v>
          </cell>
          <cell r="X122" t="str">
            <v>Herst.v.Druckerz.; Vervielf.v.besp. Ton-, Bild-u.Datenträgern (0,3%)</v>
          </cell>
          <cell r="Y122" t="str">
            <v>Informationsdienstleistungen (0,2%)</v>
          </cell>
        </row>
        <row r="123">
          <cell r="D123" t="str">
            <v>Sonsti.freiberufl., wissenschaftl.u.techn.Tätigkeiten (0,1%)</v>
          </cell>
          <cell r="E123" t="str">
            <v>Bergbau (0,1%)</v>
          </cell>
          <cell r="F123" t="str">
            <v>Sonsti.freiberufl., wissenschaftl.u.techn.Tätigkeiten (0,2%)</v>
          </cell>
          <cell r="G123" t="str">
            <v>Bergbau (0,2%)</v>
          </cell>
          <cell r="H123" t="str">
            <v>Vermietung von beweglichen Sachen (0,2%)</v>
          </cell>
          <cell r="I123" t="str">
            <v>Herstellung von Möbeln (0,1%)</v>
          </cell>
          <cell r="J123" t="str">
            <v>Kreative, künstlerische und unterhaltende Tätigkeiten (0,2%)</v>
          </cell>
          <cell r="K123" t="str">
            <v>Informationsdienstleistungen (0,2%)</v>
          </cell>
          <cell r="L123" t="str">
            <v>Herst. von Textilien und Bekleidung, Lederwaren (0,1%)</v>
          </cell>
          <cell r="M123" t="str">
            <v>Spiel-, Wett- und Lotteriewesen (0,1%)</v>
          </cell>
          <cell r="N123" t="str">
            <v>Gewinnung von Steinen und Erden (0,2%)</v>
          </cell>
          <cell r="O123" t="str">
            <v>Wasserversorgung, Abwasserentsorgung (0,2%)</v>
          </cell>
          <cell r="P123" t="str">
            <v>Kreative, künstlerische und unterhaltende Tätigkeiten (0,2%)</v>
          </cell>
          <cell r="Q123" t="str">
            <v>Gewinnung von Steinen und Erden (0,2%)</v>
          </cell>
          <cell r="R123" t="str">
            <v>Veterinärwesen (0,1%)</v>
          </cell>
          <cell r="S123" t="str">
            <v>Spiel-, Wett- und Lotteriewesen (0,2%)</v>
          </cell>
          <cell r="U123" t="str">
            <v>Informationsdienstleistungen (0,2%)</v>
          </cell>
          <cell r="V123" t="str">
            <v>Sonsti.freiberufl., wissenschaftl.u.techn.Tätigkeiten (0,2%)</v>
          </cell>
          <cell r="W123" t="str">
            <v>Herst. von Textilien und Bekleidung, Lederwaren (0,3%)</v>
          </cell>
          <cell r="X123" t="str">
            <v>Gewinnung von Steinen und Erden (0,2%)</v>
          </cell>
          <cell r="Y123" t="str">
            <v>Sonsti.freiberufl., wissenschaftl.u.techn.Tätigkeiten (0,2%)</v>
          </cell>
        </row>
        <row r="124">
          <cell r="D124" t="str">
            <v>Werbung und Marktforschung (0,1%)</v>
          </cell>
          <cell r="E124" t="str">
            <v>Herst. von Textilien und Bekleidung, Lederwaren (0,1%)</v>
          </cell>
          <cell r="F124" t="str">
            <v>Herstellung von pharmazeutischen Erzeugnissen (0,2%)</v>
          </cell>
          <cell r="G124" t="str">
            <v>Kokerei und Mineralölverarbeitung (0,2%)</v>
          </cell>
          <cell r="H124" t="str">
            <v>Bibl.,Archive,Museen,zoolog.u.ä.Gärten (0,2%)</v>
          </cell>
          <cell r="I124" t="str">
            <v>Metallerzeugung und -bearbeitung (0,1%)</v>
          </cell>
          <cell r="J124" t="str">
            <v>Wasserversorgung, Abwasserentsorgung (0,2%)</v>
          </cell>
          <cell r="K124" t="str">
            <v>Reisebüros, Reiseveranst.u.Erbr.sonst.Reservierungs-DL (0,2%)</v>
          </cell>
          <cell r="L124" t="str">
            <v>Herstellung von Möbeln (0,1%)</v>
          </cell>
          <cell r="M124" t="str">
            <v>Tabakverarbeitung (0,1%)</v>
          </cell>
          <cell r="N124" t="str">
            <v>Kreative, künstlerische und unterhaltende Tätigkeiten (0,2%)</v>
          </cell>
          <cell r="O124" t="str">
            <v>Sonsti.freiberufl., wissenschaftl.u.techn.Tätigkeiten (0,2%)</v>
          </cell>
          <cell r="P124" t="str">
            <v>Reisebüros, Reiseveranst.u.Erbr.sonst.Reservierungs-DL (0,2%)</v>
          </cell>
          <cell r="Q124" t="str">
            <v>Reisebüros, Reiseveranst.u.Erbr.sonst.Reservierungs-DL (0,2%)</v>
          </cell>
          <cell r="R124" t="str">
            <v>Kreative, künstlerische und unterhaltende Tätigkeiten (0,1%)</v>
          </cell>
          <cell r="S124" t="str">
            <v>Kreative, künstlerische und unterhaltende Tätigkeiten (0,2%)</v>
          </cell>
          <cell r="U124" t="str">
            <v>Wasserversorgung, Abwasserentsorgung (0,2%)</v>
          </cell>
          <cell r="V124" t="str">
            <v>Kreative, künstlerische und unterhaltende Tätigkeiten (0,2%)</v>
          </cell>
          <cell r="W124" t="str">
            <v>Bibl.,Archive,Museen,zoolog.u.ä.Gärten (0,2%)</v>
          </cell>
          <cell r="X124" t="str">
            <v>Informationsdienstleistungen (0,2%)</v>
          </cell>
          <cell r="Y124" t="str">
            <v>Wasserversorgung, Abwasserentsorgung (0,2%)</v>
          </cell>
        </row>
        <row r="125">
          <cell r="D125" t="str">
            <v>Bibl.,Archive,Museen,zoolog.u.ä.Gärten (0,1%)</v>
          </cell>
          <cell r="E125" t="str">
            <v>Spiel-, Wett- und Lotteriewesen (0,1%)</v>
          </cell>
          <cell r="F125" t="str">
            <v>Werbung und Marktforschung (0,2%)</v>
          </cell>
          <cell r="G125" t="str">
            <v>Reisebüros, Reiseveranst.u.Erbr.sonst.Reservierungs-DL (0,2%)</v>
          </cell>
          <cell r="H125" t="str">
            <v>Werbung und Marktforschung (0,1%)</v>
          </cell>
          <cell r="I125" t="str">
            <v>Herst. von Textilien und Bekleidung, Lederwaren (0,0%)</v>
          </cell>
          <cell r="J125" t="str">
            <v>Spiel-, Wett- und Lotteriewesen (0,1%)</v>
          </cell>
          <cell r="K125" t="str">
            <v>Kreative, künstlerische und unterhaltende Tätigkeiten (0,2%)</v>
          </cell>
          <cell r="L125" t="str">
            <v>Herst. v.Holz-, Flecht-, Korb- und Korkwaren (ohne Möbel) (0,1%)</v>
          </cell>
          <cell r="M125" t="str">
            <v>Land- und Forstwirtschaft (0,1%)</v>
          </cell>
          <cell r="N125" t="str">
            <v>Herstellung von Möbeln (0,2%)</v>
          </cell>
          <cell r="O125" t="str">
            <v>Reisebüros, Reiseveranst.u.Erbr.sonst.Reservierungs-DL (0,2%)</v>
          </cell>
          <cell r="P125" t="str">
            <v>Informationsdienstleistungen (0,2%)</v>
          </cell>
          <cell r="Q125" t="str">
            <v>Sonsti.freiberufl., wissenschaftl.u.techn.Tätigkeiten (0,2%)</v>
          </cell>
          <cell r="R125" t="str">
            <v>Sonstiger Fahrzeugbau (0,1%)</v>
          </cell>
          <cell r="S125" t="str">
            <v>Herst. v.Holz-, Flecht-, Korb- und Korkwaren (ohne Möbel) (0,1%)</v>
          </cell>
          <cell r="U125" t="str">
            <v>Kreative, künstlerische und unterhaltende Tätigkeiten (0,2%)</v>
          </cell>
          <cell r="V125" t="str">
            <v>Reisebüros, Reiseveranst.u.Erbr.sonst.Reservierungs-DL (0,2%)</v>
          </cell>
          <cell r="W125" t="str">
            <v>Sonsti.freiberufl., wissenschaftl.u.techn.Tätigkeiten (0,2%)</v>
          </cell>
          <cell r="X125" t="str">
            <v>Bibl.,Archive,Museen,zoolog.u.ä.Gärten (0,2%)</v>
          </cell>
          <cell r="Y125" t="str">
            <v>Kreative, künstlerische und unterhaltende Tätigkeiten (0,2%)</v>
          </cell>
        </row>
        <row r="126">
          <cell r="D126" t="str">
            <v>Herst.v.Druckerz.; Vervielf.v.besp. Ton-, Bild-u.Datenträgern (0,1%)</v>
          </cell>
          <cell r="E126" t="str">
            <v>Veterinärwesen (0,1%)</v>
          </cell>
          <cell r="F126" t="str">
            <v>Reisebüros, Reiseveranst.u.Erbr.sonst.Reservierungs-DL (0,2%)</v>
          </cell>
          <cell r="G126" t="str">
            <v>Sonsti.freiberufl., wissenschaftl.u.techn.Tätigkeiten (0,1%)</v>
          </cell>
          <cell r="H126" t="str">
            <v>Spiel-, Wett- und Lotteriewesen (0,1%)</v>
          </cell>
          <cell r="I126" t="str">
            <v>Land- und Forstwirtschaft (0,0%)</v>
          </cell>
          <cell r="J126" t="str">
            <v>Informationsdienstleistungen (0,1%)</v>
          </cell>
          <cell r="K126" t="str">
            <v>Wasserversorgung, Abwasserentsorgung (0,1%)</v>
          </cell>
          <cell r="L126" t="str">
            <v>Veterinärwesen (0,1%)</v>
          </cell>
          <cell r="M126" t="str">
            <v>Bergbau (0,1%)</v>
          </cell>
          <cell r="N126" t="str">
            <v>Herst. von Textilien und Bekleidung, Lederwaren (0,2%)</v>
          </cell>
          <cell r="O126" t="str">
            <v>Spiel-, Wett- und Lotteriewesen (0,2%)</v>
          </cell>
          <cell r="P126" t="str">
            <v>Spiel-, Wett- und Lotteriewesen (0,2%)</v>
          </cell>
          <cell r="Q126" t="str">
            <v>Veterinärwesen (0,2%)</v>
          </cell>
          <cell r="R126" t="str">
            <v>Reisebüros, Reiseveranst.u.Erbr.sonst.Reservierungs-DL (0,1%)</v>
          </cell>
          <cell r="S126" t="str">
            <v>Metallerzeugung und -bearbeitung (0,1%)</v>
          </cell>
          <cell r="U126" t="str">
            <v>Reisebüros, Reiseveranst.u.Erbr.sonst.Reservierungs-DL (0,2%)</v>
          </cell>
          <cell r="V126" t="str">
            <v>Wasserversorgung, Abwasserentsorgung (0,2%)</v>
          </cell>
          <cell r="W126" t="str">
            <v>Herstellung von Möbeln (0,2%)</v>
          </cell>
          <cell r="X126" t="str">
            <v>Werbung und Marktforschung (0,2%)</v>
          </cell>
          <cell r="Y126" t="str">
            <v>Reisebüros, Reiseveranst.u.Erbr.sonst.Reservierungs-DL (0,2%)</v>
          </cell>
        </row>
        <row r="127">
          <cell r="D127" t="str">
            <v>Herstellung von pharmazeutischen Erzeugnissen (0,1%)</v>
          </cell>
          <cell r="E127" t="str">
            <v>Herstellung von Papier, Pappe und Waren daraus (0,1%)</v>
          </cell>
          <cell r="F127" t="str">
            <v>Bibl.,Archive,Museen,zoolog.u.ä.Gärten (0,2%)</v>
          </cell>
          <cell r="G127" t="str">
            <v>Spiel-, Wett- und Lotteriewesen (0,1%)</v>
          </cell>
          <cell r="H127" t="str">
            <v>Reisebüros, Reiseveranst.u.Erbr.sonst.Reservierungs-DL (0,1%)</v>
          </cell>
          <cell r="I127" t="str">
            <v>Herst. v.Holz-, Flecht-, Korb- und Korkwaren (ohne Möbel) (0,0%)</v>
          </cell>
          <cell r="J127" t="str">
            <v>Reisebüros, Reiseveranst.u.Erbr.sonst.Reservierungs-DL (0,1%)</v>
          </cell>
          <cell r="K127" t="str">
            <v>Gewinnung von Steinen und Erden (0,1%)</v>
          </cell>
          <cell r="L127" t="str">
            <v>Herstellung von Papier, Pappe und Waren daraus (0,1%)</v>
          </cell>
          <cell r="M127" t="str">
            <v>Veterinärwesen (0,1%)</v>
          </cell>
          <cell r="N127" t="str">
            <v>Wasserversorgung, Abwasserentsorgung (0,2%)</v>
          </cell>
          <cell r="O127" t="str">
            <v>Kreative, künstlerische und unterhaltende Tätigkeiten (0,1%)</v>
          </cell>
          <cell r="P127" t="str">
            <v>Sonstiger Fahrzeugbau (0,1%)</v>
          </cell>
          <cell r="Q127" t="str">
            <v>Herstellung von Möbeln (0,2%)</v>
          </cell>
          <cell r="R127" t="str">
            <v>Gewinnung von Steinen und Erden (0,1%)</v>
          </cell>
          <cell r="S127" t="str">
            <v>Herst. von Textilien und Bekleidung, Lederwaren (0,1%)</v>
          </cell>
          <cell r="U127" t="str">
            <v>Spiel-, Wett- und Lotteriewesen (0,1%)</v>
          </cell>
          <cell r="V127" t="str">
            <v>Spiel-, Wett- und Lotteriewesen (0,1%)</v>
          </cell>
          <cell r="W127" t="str">
            <v>Reisebüros, Reiseveranst.u.Erbr.sonst.Reservierungs-DL (0,2%)</v>
          </cell>
          <cell r="X127" t="str">
            <v>Reisebüros, Reiseveranst.u.Erbr.sonst.Reservierungs-DL (0,2%)</v>
          </cell>
          <cell r="Y127" t="str">
            <v>Spiel-, Wett- und Lotteriewesen (0,1%)</v>
          </cell>
        </row>
        <row r="128">
          <cell r="D128" t="str">
            <v>Spiel-, Wett- und Lotteriewesen (0,1%)</v>
          </cell>
          <cell r="E128" t="str">
            <v>Herstellung von pharmazeutischen Erzeugnissen (0,1%)</v>
          </cell>
          <cell r="F128" t="str">
            <v>Veterinärwesen (0,1%)</v>
          </cell>
          <cell r="G128" t="str">
            <v>Bibl.,Archive,Museen,zoolog.u.ä.Gärten (0,1%)</v>
          </cell>
          <cell r="H128" t="str">
            <v>Sonstiger Fahrzeugbau (0,1%)</v>
          </cell>
          <cell r="I128" t="str">
            <v>Wasserversorgung, Abwasserentsorgung (0,0%)</v>
          </cell>
          <cell r="J128" t="str">
            <v>Veterinärwesen (0,1%)</v>
          </cell>
          <cell r="K128" t="str">
            <v>Veterinärwesen (0,1%)</v>
          </cell>
          <cell r="L128" t="str">
            <v>Herstellung von pharmazeutischen Erzeugnissen (0,1%)</v>
          </cell>
          <cell r="M128" t="str">
            <v>Herst.v. Glas u.Glaswaren, Keramik, Verarb.v. Steinen u.Erden (0,1%)</v>
          </cell>
          <cell r="N128" t="str">
            <v>Spiel-, Wett- und Lotteriewesen (0,2%)</v>
          </cell>
          <cell r="O128" t="str">
            <v>Bibl.,Archive,Museen,zoolog.u.ä.Gärten (0,1%)</v>
          </cell>
          <cell r="P128" t="str">
            <v>Veterinärwesen (0,1%)</v>
          </cell>
          <cell r="Q128" t="str">
            <v>Kreative, künstlerische und unterhaltende Tätigkeiten (0,1%)</v>
          </cell>
          <cell r="R128" t="str">
            <v>Tabakverarbeitung (0,1%)</v>
          </cell>
          <cell r="S128" t="str">
            <v>Informationsdienstleistungen (0,1%)</v>
          </cell>
          <cell r="U128" t="str">
            <v>Veterinärwesen (0,1%)</v>
          </cell>
          <cell r="V128" t="str">
            <v>Veterinärwesen (0,1%)</v>
          </cell>
          <cell r="W128" t="str">
            <v>Gewinnung von Steinen und Erden (0,1%)</v>
          </cell>
          <cell r="X128" t="str">
            <v>Sonsti.freiberufl., wissenschaftl.u.techn.Tätigkeiten (0,2%)</v>
          </cell>
          <cell r="Y128" t="str">
            <v>Veterinärwesen (0,1%)</v>
          </cell>
        </row>
        <row r="129">
          <cell r="D129" t="str">
            <v>Reisebüros, Reiseveranst.u.Erbr.sonst.Reservierungs-DL (0,1%)</v>
          </cell>
          <cell r="E129" t="str">
            <v>Sonsti.freiberufl., wissenschaftl.u.techn.Tätigkeiten (0,1%)</v>
          </cell>
          <cell r="F129" t="str">
            <v>Gewinnung von Steinen und Erden (0,1%)</v>
          </cell>
          <cell r="G129" t="str">
            <v>Herst. von Textilien und Bekleidung, Lederwaren (0,1%)</v>
          </cell>
          <cell r="H129" t="str">
            <v>Veterinärwesen (0,1%)</v>
          </cell>
          <cell r="I129" t="str">
            <v>Herstellung von Papier, Pappe und Waren daraus (0,0%)</v>
          </cell>
          <cell r="J129" t="str">
            <v>Bibl.,Archive,Museen,zoolog.u.ä.Gärten (0,1%)</v>
          </cell>
          <cell r="K129" t="str">
            <v>Spiel-, Wett- und Lotteriewesen (0,1%)</v>
          </cell>
          <cell r="L129" t="str">
            <v>Tabakverarbeitung (0,1%)</v>
          </cell>
          <cell r="M129" t="str">
            <v>Herstellung von Möbeln (0,1%)</v>
          </cell>
          <cell r="N129" t="str">
            <v>Veterinärwesen (0,1%)</v>
          </cell>
          <cell r="O129" t="str">
            <v>Dienstleistungen für Bergbau (0,1%)</v>
          </cell>
          <cell r="P129" t="str">
            <v>Kokerei und Mineralölverarbeitung (0,1%)</v>
          </cell>
          <cell r="Q129" t="str">
            <v>Tabakverarbeitung (0,1%)</v>
          </cell>
          <cell r="R129" t="str">
            <v>Informationsdienstleistungen (0,1%)</v>
          </cell>
          <cell r="S129" t="str">
            <v>Bibl.,Archive,Museen,zoolog.u.ä.Gärten (0,1%)</v>
          </cell>
          <cell r="U129" t="str">
            <v>Gewinnung von Steinen und Erden (0,1%)</v>
          </cell>
          <cell r="V129" t="str">
            <v>Bibl.,Archive,Museen,zoolog.u.ä.Gärten (0,1%)</v>
          </cell>
          <cell r="W129" t="str">
            <v>Veterinärwesen (0,1%)</v>
          </cell>
          <cell r="X129" t="str">
            <v>Veterinärwesen (0,1%)</v>
          </cell>
          <cell r="Y129" t="str">
            <v>Bibl.,Archive,Museen,zoolog.u.ä.Gärten (0,1%)</v>
          </cell>
        </row>
        <row r="130">
          <cell r="D130" t="str">
            <v>Informationsdienstleistungen (0,1%)</v>
          </cell>
          <cell r="E130" t="str">
            <v>Kokerei und Mineralölverarbeitung (0,1%)</v>
          </cell>
          <cell r="F130" t="str">
            <v>Spiel-, Wett- und Lotteriewesen (0,1%)</v>
          </cell>
          <cell r="G130" t="str">
            <v>Werbung und Marktforschung (0,1%)</v>
          </cell>
          <cell r="H130" t="str">
            <v>Sonsti.freiberufl., wissenschaftl.u.techn.Tätigkeiten (0,1%)</v>
          </cell>
          <cell r="I130" t="str">
            <v>Tabakverarbeitung (0,0%)</v>
          </cell>
          <cell r="J130" t="str">
            <v>Gewinnung von Steinen und Erden (0,1%)</v>
          </cell>
          <cell r="K130" t="str">
            <v>Bibl.,Archive,Museen,zoolog.u.ä.Gärten (0,1%)</v>
          </cell>
          <cell r="L130" t="str">
            <v>Bergbau (0,0%)</v>
          </cell>
          <cell r="M130" t="str">
            <v>Herst. von Textilien und Bekleidung, Lederwaren (0,0%)</v>
          </cell>
          <cell r="N130" t="str">
            <v>Bibl.,Archive,Museen,zoolog.u.ä.Gärten (0,1%)</v>
          </cell>
          <cell r="O130" t="str">
            <v>Informationsdienstleistungen (0,1%)</v>
          </cell>
          <cell r="P130" t="str">
            <v>Bibl.,Archive,Museen,zoolog.u.ä.Gärten (0,1%)</v>
          </cell>
          <cell r="Q130" t="str">
            <v>Informationsdienstleistungen (0,1%)</v>
          </cell>
          <cell r="R130" t="str">
            <v>Bibl.,Archive,Museen,zoolog.u.ä.Gärten (0,0%)</v>
          </cell>
          <cell r="S130" t="str">
            <v>Kokerei und Mineralölverarbeitung (0,1%)</v>
          </cell>
          <cell r="U130" t="str">
            <v>Bibl.,Archive,Museen,zoolog.u.ä.Gärten (0,1%)</v>
          </cell>
          <cell r="V130" t="str">
            <v>Gewinnung von Steinen und Erden (0,1%)</v>
          </cell>
          <cell r="W130" t="str">
            <v>Spiel-, Wett- und Lotteriewesen (0,1%)</v>
          </cell>
          <cell r="X130" t="str">
            <v>Spiel-, Wett- und Lotteriewesen (0,1%)</v>
          </cell>
          <cell r="Y130" t="str">
            <v>Gewinnung von Steinen und Erden (0,1%)</v>
          </cell>
        </row>
        <row r="131">
          <cell r="D131" t="str">
            <v>Bergbau (0,1%)</v>
          </cell>
          <cell r="E131" t="str">
            <v>Gewinnung von Steinen und Erden (0,1%)</v>
          </cell>
          <cell r="F131" t="str">
            <v>Bergbau (0,0%)</v>
          </cell>
          <cell r="G131" t="str">
            <v>Veterinärwesen (0,1%)</v>
          </cell>
          <cell r="H131" t="str">
            <v>Tabakverarbeitung (0,0%)</v>
          </cell>
          <cell r="I131" t="str">
            <v>Kokerei und Mineralölverarbeitung (0,0%)</v>
          </cell>
          <cell r="J131" t="str">
            <v>Kokerei und Mineralölverarbeitung (0,1%)</v>
          </cell>
          <cell r="K131" t="str">
            <v>Bergbau (0,0%)</v>
          </cell>
          <cell r="L131" t="str">
            <v>Land- und Forstwirtschaft (0,0%)</v>
          </cell>
          <cell r="M131" t="str">
            <v>Herstellung von Papier, Pappe und Waren daraus (0,0%)</v>
          </cell>
          <cell r="N131" t="str">
            <v>Kokerei und Mineralölverarbeitung (0,0%)</v>
          </cell>
          <cell r="O131" t="str">
            <v>Gewinnung von Steinen und Erden (0,1%)</v>
          </cell>
          <cell r="P131" t="str">
            <v>Gewinnung von Steinen und Erden (0,1%)</v>
          </cell>
          <cell r="Q131" t="str">
            <v>Bibl.,Archive,Museen,zoolog.u.ä.Gärten (0,1%)</v>
          </cell>
          <cell r="R131" t="str">
            <v>Herst. von Textilien und Bekleidung, Lederwaren (0,0%)</v>
          </cell>
          <cell r="S131" t="str">
            <v>Gewinnung von Steinen und Erden (0,1%)</v>
          </cell>
          <cell r="U131" t="str">
            <v>Kokerei und Mineralölverarbeitung (0,1%)</v>
          </cell>
          <cell r="V131" t="str">
            <v>Kokerei und Mineralölverarbeitung (0,1%)</v>
          </cell>
          <cell r="W131" t="str">
            <v>Bergbau (0,1%)</v>
          </cell>
          <cell r="X131" t="str">
            <v>Bergbau (0,1%)</v>
          </cell>
          <cell r="Y131" t="str">
            <v>Kokerei und Mineralölverarbeitung (0,1%)</v>
          </cell>
        </row>
        <row r="132">
          <cell r="D132" t="str">
            <v>Herst. von Textilien und Bekleidung, Lederwaren (0,1%)</v>
          </cell>
          <cell r="E132" t="str">
            <v>Informationsdienstleistungen (0,1%)</v>
          </cell>
          <cell r="F132" t="str">
            <v>Tabakverarbeitung (0,0%)</v>
          </cell>
          <cell r="G132" t="str">
            <v>Informationsdienstleistungen (0,1%)</v>
          </cell>
          <cell r="H132" t="str">
            <v>Kokerei und Mineralölverarbeitung (0,0%)</v>
          </cell>
          <cell r="I132" t="str">
            <v>Bergbau (0,0%)</v>
          </cell>
          <cell r="J132" t="str">
            <v>Tabakverarbeitung (0,0%)</v>
          </cell>
          <cell r="K132" t="str">
            <v>Kokerei und Mineralölverarbeitung (0,0%)</v>
          </cell>
          <cell r="L132" t="str">
            <v>Kokerei und Mineralölverarbeitung (0,0%)</v>
          </cell>
          <cell r="M132" t="str">
            <v>Herst. v.Holz-, Flecht-, Korb- und Korkwaren (ohne Möbel) (0,0%)</v>
          </cell>
          <cell r="N132" t="str">
            <v>Tabakverarbeitung (0,0%)</v>
          </cell>
          <cell r="O132" t="str">
            <v>Kokerei und Mineralölverarbeitung (0,1%)</v>
          </cell>
          <cell r="P132" t="str">
            <v>Dienstleistungen für Bergbau (0,0%)</v>
          </cell>
          <cell r="Q132" t="str">
            <v>Kokerei und Mineralölverarbeitung (0,0%)</v>
          </cell>
          <cell r="R132" t="str">
            <v>Herstellung von Papier, Pappe und Waren daraus (0,0%)</v>
          </cell>
          <cell r="S132" t="str">
            <v>Tabakverarbeitung (0,1%)</v>
          </cell>
          <cell r="U132" t="str">
            <v>Bergbau (0,0%)</v>
          </cell>
          <cell r="V132" t="str">
            <v>Bergbau (0,0%)</v>
          </cell>
          <cell r="W132" t="str">
            <v>Kokerei und Mineralölverarbeitung (0,1%)</v>
          </cell>
          <cell r="X132" t="str">
            <v>Kokerei und Mineralölverarbeitung (0,1%)</v>
          </cell>
          <cell r="Y132" t="str">
            <v>Bergbau (0,0%)</v>
          </cell>
        </row>
        <row r="133">
          <cell r="D133" t="str">
            <v>Gewinnung von Steinen und Erden (0,0%)</v>
          </cell>
          <cell r="E133" t="str">
            <v>Dienstleistungen für Bergbau (0,0%)</v>
          </cell>
          <cell r="F133" t="str">
            <v>Kokerei und Mineralölverarbeitung (0,0%)</v>
          </cell>
          <cell r="G133" t="str">
            <v>Dienstleistungen für Bergbau (0,0%)</v>
          </cell>
          <cell r="H133" t="str">
            <v>Bergbau (0,0%)</v>
          </cell>
          <cell r="I133" t="str">
            <v>Gewinnung von Steinen und Erden (0,0%)</v>
          </cell>
          <cell r="J133" t="str">
            <v>Bergbau (0,0%)</v>
          </cell>
          <cell r="K133" t="str">
            <v>Tabakverarbeitung (0,0%)</v>
          </cell>
          <cell r="L133" t="str">
            <v>Gewinnung von Steinen und Erden (0,0%)</v>
          </cell>
          <cell r="M133" t="str">
            <v>Gewinnung von Steinen und Erden (0,0%)</v>
          </cell>
          <cell r="N133" t="str">
            <v>Bergbau (0,0%)</v>
          </cell>
          <cell r="O133" t="str">
            <v>Tabakverarbeitung (0,0%)</v>
          </cell>
          <cell r="P133" t="str">
            <v>Bergbau (0,0%)</v>
          </cell>
          <cell r="Q133" t="str">
            <v>Bergbau (0,0%)</v>
          </cell>
          <cell r="R133" t="str">
            <v>Kokerei und Mineralölverarbeitung (0,0%)</v>
          </cell>
          <cell r="S133" t="str">
            <v>Bergbau (0,0%)</v>
          </cell>
          <cell r="U133" t="str">
            <v>Dienstleistungen für Bergbau (0,0%)</v>
          </cell>
          <cell r="V133" t="str">
            <v>Dienstleistungen für Bergbau (0,0%)</v>
          </cell>
          <cell r="W133" t="str">
            <v>Dienstleistungen für Bergbau (0,0%)</v>
          </cell>
          <cell r="X133" t="str">
            <v>Dienstleistungen für Bergbau (0,0%)</v>
          </cell>
          <cell r="Y133" t="str">
            <v>Dienstleistungen für Bergbau (0,0%)</v>
          </cell>
        </row>
        <row r="134">
          <cell r="D134" t="str">
            <v>Tabakverarbeitung (0,0%)</v>
          </cell>
          <cell r="E134" t="str">
            <v>Tabakverarbeitung (0,0%)</v>
          </cell>
          <cell r="F134" t="str">
            <v>Dienstleistungen für Bergbau (0,0%)</v>
          </cell>
          <cell r="G134" t="str">
            <v>Tabakverarbeitung (0,0%)</v>
          </cell>
          <cell r="H134" t="str">
            <v>Dienstleistungen für Bergbau (0,0%)</v>
          </cell>
          <cell r="I134" t="str">
            <v>Dienstleistungen für Bergbau (0,0%)</v>
          </cell>
          <cell r="J134" t="str">
            <v>Dienstleistungen für Bergbau (0,0%)</v>
          </cell>
          <cell r="K134" t="str">
            <v>Dienstleistungen für Bergbau (0,0%)</v>
          </cell>
          <cell r="L134" t="str">
            <v>Dienstleistungen für Bergbau (0,0%)</v>
          </cell>
          <cell r="M134" t="str">
            <v>Dienstleistungen für Bergbau (0,0%)</v>
          </cell>
          <cell r="N134" t="str">
            <v>Dienstleistungen für Bergbau (0,0%)</v>
          </cell>
          <cell r="O134" t="str">
            <v>Bergbau (0,0%)</v>
          </cell>
          <cell r="P134" t="str">
            <v>Tabakverarbeitung (0,0%)</v>
          </cell>
          <cell r="Q134" t="str">
            <v>Dienstleistungen für Bergbau (0,0%)</v>
          </cell>
          <cell r="R134" t="str">
            <v>Dienstleistungen für Bergbau (0,0%)</v>
          </cell>
          <cell r="S134" t="str">
            <v>Dienstleistungen für Bergbau (0,0%)</v>
          </cell>
          <cell r="U134" t="str">
            <v>Tabakverarbeitung (0,0%)</v>
          </cell>
          <cell r="V134" t="str">
            <v>Tabakverarbeitung (0,0%)</v>
          </cell>
          <cell r="W134" t="str">
            <v>Tabakverarbeitung (0,0%)</v>
          </cell>
          <cell r="X134" t="str">
            <v>Tabakverarbeitung (0,0%)</v>
          </cell>
          <cell r="Y134" t="str">
            <v>Tabakverarbeitung (0,0%)</v>
          </cell>
        </row>
      </sheetData>
      <sheetData sheetId="2" refreshError="1">
        <row r="4">
          <cell r="B4" t="str">
            <v>Verarbeitendes Gewerbe</v>
          </cell>
          <cell r="D4">
            <v>100</v>
          </cell>
          <cell r="E4">
            <v>100</v>
          </cell>
          <cell r="F4">
            <v>100</v>
          </cell>
          <cell r="G4">
            <v>100</v>
          </cell>
          <cell r="H4">
            <v>100</v>
          </cell>
          <cell r="I4">
            <v>100</v>
          </cell>
          <cell r="J4">
            <v>100</v>
          </cell>
          <cell r="K4">
            <v>100</v>
          </cell>
          <cell r="L4">
            <v>100</v>
          </cell>
          <cell r="M4">
            <v>100</v>
          </cell>
          <cell r="N4">
            <v>100</v>
          </cell>
          <cell r="O4">
            <v>100</v>
          </cell>
          <cell r="P4">
            <v>100</v>
          </cell>
          <cell r="Q4">
            <v>100</v>
          </cell>
          <cell r="R4">
            <v>100</v>
          </cell>
          <cell r="S4">
            <v>100</v>
          </cell>
          <cell r="U4">
            <v>100</v>
          </cell>
          <cell r="V4">
            <v>100</v>
          </cell>
          <cell r="W4">
            <v>100</v>
          </cell>
          <cell r="X4">
            <v>100</v>
          </cell>
          <cell r="Z4">
            <v>100</v>
          </cell>
        </row>
        <row r="5">
          <cell r="B5" t="str">
            <v>Nahrungs- und Genussmittel</v>
          </cell>
          <cell r="D5">
            <v>14.323609630794286</v>
          </cell>
          <cell r="E5">
            <v>24.051701611005175</v>
          </cell>
          <cell r="F5">
            <v>10.059060805888331</v>
          </cell>
          <cell r="G5">
            <v>17.913823564149659</v>
          </cell>
          <cell r="H5">
            <v>11.85090070458501</v>
          </cell>
          <cell r="I5">
            <v>13.554200187427355</v>
          </cell>
          <cell r="J5">
            <v>6.1526769680020168</v>
          </cell>
          <cell r="K5">
            <v>9.5076442501163658</v>
          </cell>
          <cell r="L5">
            <v>10.933774924958232</v>
          </cell>
          <cell r="M5">
            <v>7.2947891498747115</v>
          </cell>
          <cell r="N5">
            <v>9.8275118085596134</v>
          </cell>
          <cell r="O5">
            <v>16.155914634489047</v>
          </cell>
          <cell r="P5">
            <v>10.812749501871926</v>
          </cell>
          <cell r="Q5">
            <v>10.9461960353487</v>
          </cell>
          <cell r="R5">
            <v>10.356419200060783</v>
          </cell>
          <cell r="S5">
            <v>18.044257473009139</v>
          </cell>
          <cell r="U5">
            <v>10.046331950491798</v>
          </cell>
          <cell r="V5">
            <v>10.110080063866434</v>
          </cell>
          <cell r="W5">
            <v>13.499950299300364</v>
          </cell>
          <cell r="X5">
            <v>13.49265809250539</v>
          </cell>
          <cell r="Z5">
            <v>10.512907613763957</v>
          </cell>
        </row>
        <row r="6">
          <cell r="B6" t="str">
            <v>Tabakverarbeitung</v>
          </cell>
          <cell r="D6">
            <v>0.1195809213635598</v>
          </cell>
          <cell r="E6">
            <v>-4.0000000000000001E-8</v>
          </cell>
          <cell r="F6">
            <v>0.10747131710827819</v>
          </cell>
          <cell r="G6">
            <v>-4.0000000000000001E-8</v>
          </cell>
          <cell r="H6">
            <v>0.14548416339132494</v>
          </cell>
          <cell r="I6">
            <v>9.2130195300620957E-2</v>
          </cell>
          <cell r="J6">
            <v>2.2696000712304258E-2</v>
          </cell>
          <cell r="K6">
            <v>4.8769106142984332E-2</v>
          </cell>
          <cell r="L6">
            <v>0.36397382667637262</v>
          </cell>
          <cell r="M6">
            <v>1.1416057470079517</v>
          </cell>
          <cell r="N6">
            <v>6.4931954400790325E-3</v>
          </cell>
          <cell r="O6">
            <v>0.15343290246743138</v>
          </cell>
          <cell r="P6">
            <v>5.3228349388132423E-2</v>
          </cell>
          <cell r="Q6">
            <v>0.65470591971681802</v>
          </cell>
          <cell r="R6">
            <v>0.33615763176275559</v>
          </cell>
          <cell r="S6">
            <v>0.4893985288398609</v>
          </cell>
          <cell r="U6">
            <v>0.10833528280617985</v>
          </cell>
          <cell r="V6">
            <v>0.10804078948836564</v>
          </cell>
          <cell r="W6">
            <v>9.1590546802003861E-2</v>
          </cell>
          <cell r="X6">
            <v>9.1518007879171401E-2</v>
          </cell>
          <cell r="Z6">
            <v>0.10607280750435308</v>
          </cell>
        </row>
        <row r="7">
          <cell r="B7" t="str">
            <v>Herst. von Textilien und Bekleidung, Lederwaren</v>
          </cell>
          <cell r="D7">
            <v>0.45053385372890492</v>
          </cell>
          <cell r="E7">
            <v>1.2265323479552677</v>
          </cell>
          <cell r="F7">
            <v>3.6917862982330156</v>
          </cell>
          <cell r="G7">
            <v>0.73015410208761844</v>
          </cell>
          <cell r="H7">
            <v>1.0514539654191213</v>
          </cell>
          <cell r="I7">
            <v>0.60068908416004863</v>
          </cell>
          <cell r="J7">
            <v>1.4196006900373535</v>
          </cell>
          <cell r="K7">
            <v>2.0964352656668046</v>
          </cell>
          <cell r="L7">
            <v>0.57143892068190505</v>
          </cell>
          <cell r="M7">
            <v>0.42899960895424599</v>
          </cell>
          <cell r="N7">
            <v>1.1277358051822977</v>
          </cell>
          <cell r="O7">
            <v>1.1429318270494941</v>
          </cell>
          <cell r="P7">
            <v>1.7604965655425375</v>
          </cell>
          <cell r="Q7">
            <v>1.3809451516564928</v>
          </cell>
          <cell r="R7">
            <v>0.16347388626818934</v>
          </cell>
          <cell r="S7">
            <v>0.8002327449949076</v>
          </cell>
          <cell r="U7">
            <v>1.5462637199942022</v>
          </cell>
          <cell r="V7">
            <v>1.52907989351673</v>
          </cell>
          <cell r="W7">
            <v>1.8371608383086089</v>
          </cell>
          <cell r="X7">
            <v>2.0033659317880321</v>
          </cell>
          <cell r="Z7">
            <v>1.5855618897880255</v>
          </cell>
        </row>
        <row r="8">
          <cell r="B8" t="str">
            <v>Herst. v.Holz-, Flecht-, Korb- und Korkwaren (ohne Möbel)</v>
          </cell>
          <cell r="D8">
            <v>3.6775355616525749</v>
          </cell>
          <cell r="E8">
            <v>4.9721381589951346</v>
          </cell>
          <cell r="F8">
            <v>1.9138292122284974</v>
          </cell>
          <cell r="G8">
            <v>1.9248137962309775</v>
          </cell>
          <cell r="H8">
            <v>2.5757316318600485</v>
          </cell>
          <cell r="I8">
            <v>0.3657569741434652</v>
          </cell>
          <cell r="J8">
            <v>1.3470465627925354</v>
          </cell>
          <cell r="K8">
            <v>1.7276894733473214</v>
          </cell>
          <cell r="L8">
            <v>0.54778060934794093</v>
          </cell>
          <cell r="M8">
            <v>0.21270479182459479</v>
          </cell>
          <cell r="N8">
            <v>1.4377877874460714</v>
          </cell>
          <cell r="O8">
            <v>1.1080026960511911</v>
          </cell>
          <cell r="P8">
            <v>1.6390383565810618</v>
          </cell>
          <cell r="Q8">
            <v>2.3500126106934878</v>
          </cell>
          <cell r="R8">
            <v>0.78283287424203352</v>
          </cell>
          <cell r="S8">
            <v>1.0244301874769519</v>
          </cell>
          <cell r="U8">
            <v>1.4927184693816717</v>
          </cell>
          <cell r="V8">
            <v>1.4722383189555952</v>
          </cell>
          <cell r="W8">
            <v>2.3081045606850625</v>
          </cell>
          <cell r="X8">
            <v>2.5691926616526253</v>
          </cell>
          <cell r="Z8">
            <v>1.6028768857627347</v>
          </cell>
        </row>
        <row r="9">
          <cell r="B9" t="str">
            <v>Herstellung von Papier, Pappe und Waren daraus</v>
          </cell>
          <cell r="D9">
            <v>2.7335196524374306</v>
          </cell>
          <cell r="E9">
            <v>1.0668835552552078</v>
          </cell>
          <cell r="F9">
            <v>2.128771916445054</v>
          </cell>
          <cell r="G9">
            <v>2.395391306287447</v>
          </cell>
          <cell r="H9">
            <v>2.2406770928376032</v>
          </cell>
          <cell r="I9">
            <v>0.22387640178050891</v>
          </cell>
          <cell r="J9">
            <v>1.4442734626826648</v>
          </cell>
          <cell r="K9">
            <v>1.4191253744513754</v>
          </cell>
          <cell r="L9">
            <v>0.43676857001164721</v>
          </cell>
          <cell r="M9">
            <v>0.32040344097628831</v>
          </cell>
          <cell r="N9">
            <v>2.3164616732481949</v>
          </cell>
          <cell r="O9">
            <v>2.1472636560280964</v>
          </cell>
          <cell r="P9">
            <v>1.855454773821509</v>
          </cell>
          <cell r="Q9">
            <v>2.1851331968255585</v>
          </cell>
          <cell r="R9">
            <v>0.15311284213851539</v>
          </cell>
          <cell r="S9">
            <v>2.583892103590995</v>
          </cell>
          <cell r="U9">
            <v>1.6884484822321886</v>
          </cell>
          <cell r="V9">
            <v>1.6618329708378599</v>
          </cell>
          <cell r="W9">
            <v>1.9652129736348909</v>
          </cell>
          <cell r="X9">
            <v>2.1992814080598171</v>
          </cell>
          <cell r="Z9">
            <v>1.7258370161470216</v>
          </cell>
        </row>
        <row r="10">
          <cell r="B10" t="str">
            <v>Herst.v.Druckerz.; Vervielf.v.besp. Ton-, Bild-u.Datenträgern</v>
          </cell>
          <cell r="D10">
            <v>1.0577019444551488</v>
          </cell>
          <cell r="E10">
            <v>2.4899067403797797</v>
          </cell>
          <cell r="F10">
            <v>1.7573018402840084</v>
          </cell>
          <cell r="G10">
            <v>1.221983480146638</v>
          </cell>
          <cell r="H10">
            <v>1.4873554690650987</v>
          </cell>
          <cell r="I10">
            <v>5.7314218580516298</v>
          </cell>
          <cell r="J10">
            <v>1.149883840733712</v>
          </cell>
          <cell r="K10">
            <v>1.4367758257734731</v>
          </cell>
          <cell r="L10">
            <v>0.59873693068263301</v>
          </cell>
          <cell r="M10">
            <v>1.5697078771359338</v>
          </cell>
          <cell r="N10">
            <v>1.4714134509750521</v>
          </cell>
          <cell r="O10">
            <v>1.3163014524155001</v>
          </cell>
          <cell r="P10">
            <v>1.6016490101295988</v>
          </cell>
          <cell r="Q10">
            <v>1.3860775544617201</v>
          </cell>
          <cell r="R10">
            <v>0.75290100675630878</v>
          </cell>
          <cell r="S10">
            <v>2.0422469207803924</v>
          </cell>
          <cell r="U10">
            <v>1.3940008067364689</v>
          </cell>
          <cell r="V10">
            <v>1.4728242944665348</v>
          </cell>
          <cell r="W10">
            <v>2.0581135469108207</v>
          </cell>
          <cell r="X10">
            <v>1.5643517208250246</v>
          </cell>
          <cell r="Z10">
            <v>1.4837218970492103</v>
          </cell>
        </row>
        <row r="11">
          <cell r="B11" t="str">
            <v>Kokerei und Mineralölverarbeitung</v>
          </cell>
          <cell r="D11">
            <v>1.1174924151369288</v>
          </cell>
          <cell r="E11">
            <v>0.78135784561856214</v>
          </cell>
          <cell r="F11">
            <v>5.4542430574471522E-2</v>
          </cell>
          <cell r="G11">
            <v>0.99959764211995183</v>
          </cell>
          <cell r="H11">
            <v>1.873651195191306E-2</v>
          </cell>
          <cell r="I11">
            <v>3.5930701767242175E-2</v>
          </cell>
          <cell r="J11">
            <v>0.25470805721969836</v>
          </cell>
          <cell r="K11">
            <v>0.19521826534560879</v>
          </cell>
          <cell r="L11">
            <v>9.0993376669093157E-2</v>
          </cell>
          <cell r="M11">
            <v>2.0058874367002928</v>
          </cell>
          <cell r="N11">
            <v>7.5367821358060194E-2</v>
          </cell>
          <cell r="O11">
            <v>0.26412148248031847</v>
          </cell>
          <cell r="P11">
            <v>0.56974927967382949</v>
          </cell>
          <cell r="Q11">
            <v>0.15301056300584134</v>
          </cell>
          <cell r="R11">
            <v>4.6048906131884323E-2</v>
          </cell>
          <cell r="S11">
            <v>0.66134932735116336</v>
          </cell>
          <cell r="U11">
            <v>0.33249198052965451</v>
          </cell>
          <cell r="V11">
            <v>0.32710260420644655</v>
          </cell>
          <cell r="W11">
            <v>0.37061974574827544</v>
          </cell>
          <cell r="X11">
            <v>0.41560825733761736</v>
          </cell>
          <cell r="Z11">
            <v>0.33764252650683468</v>
          </cell>
        </row>
        <row r="12">
          <cell r="B12" t="str">
            <v>Herstellung von chemischen Erzeugnissen</v>
          </cell>
          <cell r="D12">
            <v>4.5533397457237168</v>
          </cell>
          <cell r="E12">
            <v>2.2657844048585423</v>
          </cell>
          <cell r="F12">
            <v>2.4660318509440056</v>
          </cell>
          <cell r="G12">
            <v>9.2779670051133571</v>
          </cell>
          <cell r="H12">
            <v>1.9039693042311656</v>
          </cell>
          <cell r="I12">
            <v>5.9783308686572934</v>
          </cell>
          <cell r="J12">
            <v>2.3193156216938275</v>
          </cell>
          <cell r="K12">
            <v>3.725239634378279</v>
          </cell>
          <cell r="L12">
            <v>1.7397949827130612</v>
          </cell>
          <cell r="M12">
            <v>8.2622820345874253</v>
          </cell>
          <cell r="N12">
            <v>6.0869443225426583</v>
          </cell>
          <cell r="O12">
            <v>3.9133374014354434</v>
          </cell>
          <cell r="P12">
            <v>7.8637139013508897</v>
          </cell>
          <cell r="Q12">
            <v>16.020247347416621</v>
          </cell>
          <cell r="R12">
            <v>0.7183642396573956</v>
          </cell>
          <cell r="S12">
            <v>4.9561524336296179</v>
          </cell>
          <cell r="U12">
            <v>5.2267145413833083</v>
          </cell>
          <cell r="V12">
            <v>5.2403735843145069</v>
          </cell>
          <cell r="W12">
            <v>4.0055324517748812</v>
          </cell>
          <cell r="X12">
            <v>3.7403511856490042</v>
          </cell>
          <cell r="Z12">
            <v>5.0617188995761211</v>
          </cell>
        </row>
        <row r="13">
          <cell r="B13" t="str">
            <v>Herstellung von pharmazeutischen Erzeugnissen</v>
          </cell>
          <cell r="D13">
            <v>0.94485790866136687</v>
          </cell>
          <cell r="E13">
            <v>0.96249777925901492</v>
          </cell>
          <cell r="F13">
            <v>1.174116397987736</v>
          </cell>
          <cell r="G13">
            <v>4.679969226561596</v>
          </cell>
          <cell r="H13">
            <v>1.0641286655630624</v>
          </cell>
          <cell r="I13">
            <v>6.4408246398664106</v>
          </cell>
          <cell r="J13">
            <v>3.3191860246226632</v>
          </cell>
          <cell r="K13">
            <v>1.7018871425391144</v>
          </cell>
          <cell r="L13">
            <v>0.39855127401062801</v>
          </cell>
          <cell r="M13">
            <v>3.0092799244635704</v>
          </cell>
          <cell r="N13">
            <v>8.8994428631597469</v>
          </cell>
          <cell r="O13">
            <v>1.1816887369243234</v>
          </cell>
          <cell r="P13">
            <v>1.1959252910595419</v>
          </cell>
          <cell r="Q13">
            <v>3.3027204001638206</v>
          </cell>
          <cell r="R13">
            <v>2.3185668452403756</v>
          </cell>
          <cell r="S13">
            <v>5.3873522437425763</v>
          </cell>
          <cell r="U13">
            <v>2.6408204622860745</v>
          </cell>
          <cell r="V13">
            <v>2.7098775307887699</v>
          </cell>
          <cell r="W13">
            <v>2.2351813736365065</v>
          </cell>
          <cell r="X13">
            <v>1.6698637027236092</v>
          </cell>
          <cell r="Z13">
            <v>2.5860122559230061</v>
          </cell>
        </row>
        <row r="14">
          <cell r="B14" t="str">
            <v>Herstellung von Gummi- und Kunststoffwaren</v>
          </cell>
          <cell r="D14">
            <v>6.8152725582766864</v>
          </cell>
          <cell r="E14">
            <v>3.0502124891828744</v>
          </cell>
          <cell r="F14">
            <v>4.3382280549233503</v>
          </cell>
          <cell r="G14">
            <v>5.4791920046575031</v>
          </cell>
          <cell r="H14">
            <v>8.3207043762333921</v>
          </cell>
          <cell r="I14">
            <v>1.5413387165793888</v>
          </cell>
          <cell r="J14">
            <v>4.3651074262871106</v>
          </cell>
          <cell r="K14">
            <v>5.0578848868900597</v>
          </cell>
          <cell r="L14">
            <v>0.96453062669238743</v>
          </cell>
          <cell r="M14">
            <v>2.7588805319358833</v>
          </cell>
          <cell r="N14">
            <v>7.4593359930565057</v>
          </cell>
          <cell r="O14">
            <v>6.6913987035744453</v>
          </cell>
          <cell r="P14">
            <v>6.0526541033566774</v>
          </cell>
          <cell r="Q14">
            <v>7.0352821477654341</v>
          </cell>
          <cell r="R14">
            <v>3.9222231255332476</v>
          </cell>
          <cell r="S14">
            <v>4.0031479032265915</v>
          </cell>
          <cell r="U14">
            <v>5.4495923222768656</v>
          </cell>
          <cell r="V14">
            <v>5.3785680485229328</v>
          </cell>
          <cell r="W14">
            <v>5.186821752137794</v>
          </cell>
          <cell r="X14">
            <v>5.6768433370787781</v>
          </cell>
          <cell r="Z14">
            <v>5.4140807260342001</v>
          </cell>
        </row>
        <row r="15">
          <cell r="B15" t="str">
            <v>Herst.v. Glas u.Glaswaren, Keramik, Verarb.v. Steinen u.Erden</v>
          </cell>
          <cell r="D15">
            <v>4.62913046588372</v>
          </cell>
          <cell r="E15">
            <v>2.8967040438943554</v>
          </cell>
          <cell r="F15">
            <v>3.7692430521849278</v>
          </cell>
          <cell r="G15">
            <v>6.2412239787489465</v>
          </cell>
          <cell r="H15">
            <v>5.2782108551595091</v>
          </cell>
          <cell r="I15">
            <v>3.0209502855073609</v>
          </cell>
          <cell r="J15">
            <v>1.6577626114474362</v>
          </cell>
          <cell r="K15">
            <v>3.5838941430278268</v>
          </cell>
          <cell r="L15">
            <v>1.0264061740273707</v>
          </cell>
          <cell r="M15">
            <v>0.60311236124948397</v>
          </cell>
          <cell r="N15">
            <v>2.2239330082270685</v>
          </cell>
          <cell r="O15">
            <v>3.2412309061986906</v>
          </cell>
          <cell r="P15">
            <v>2.2425979636773961</v>
          </cell>
          <cell r="Q15">
            <v>4.6371529095229409</v>
          </cell>
          <cell r="R15">
            <v>3.5595872709946583</v>
          </cell>
          <cell r="S15">
            <v>2.8464477622794067</v>
          </cell>
          <cell r="U15">
            <v>2.6542749629368032</v>
          </cell>
          <cell r="V15">
            <v>2.6609385142608772</v>
          </cell>
          <cell r="W15">
            <v>4.3822655744014796</v>
          </cell>
          <cell r="X15">
            <v>4.5652519904570701</v>
          </cell>
          <cell r="Z15">
            <v>2.8877564499235011</v>
          </cell>
        </row>
        <row r="16">
          <cell r="B16" t="str">
            <v>Metallerzeugung und -bearbeitung</v>
          </cell>
          <cell r="D16">
            <v>5.690200958123758</v>
          </cell>
          <cell r="E16">
            <v>2.9581074080097629</v>
          </cell>
          <cell r="F16">
            <v>3.9680489159948364</v>
          </cell>
          <cell r="G16">
            <v>4.8962830565875537</v>
          </cell>
          <cell r="H16">
            <v>3.3869162010722844</v>
          </cell>
          <cell r="I16">
            <v>1.037386309484992</v>
          </cell>
          <cell r="J16">
            <v>2.0017906508252352</v>
          </cell>
          <cell r="K16">
            <v>1.5370077027591995</v>
          </cell>
          <cell r="L16">
            <v>7.4141475241977108</v>
          </cell>
          <cell r="M16">
            <v>4.2146073881362742</v>
          </cell>
          <cell r="N16">
            <v>3.3168836635517995</v>
          </cell>
          <cell r="O16">
            <v>3.6739373129493571</v>
          </cell>
          <cell r="P16">
            <v>7.9468689417684013</v>
          </cell>
          <cell r="Q16">
            <v>2.8770492243802748</v>
          </cell>
          <cell r="R16">
            <v>11.340716382379814</v>
          </cell>
          <cell r="S16">
            <v>0.92324364662222391</v>
          </cell>
          <cell r="U16">
            <v>3.7465978614324205</v>
          </cell>
          <cell r="V16">
            <v>3.697363650366301</v>
          </cell>
          <cell r="W16">
            <v>3.7882913298487937</v>
          </cell>
          <cell r="X16">
            <v>4.1580647796090116</v>
          </cell>
          <cell r="Z16">
            <v>3.752223599374648</v>
          </cell>
        </row>
        <row r="17">
          <cell r="B17" t="str">
            <v>Herstellung von Metallerzeugnissen</v>
          </cell>
          <cell r="D17">
            <v>11.627143043990635</v>
          </cell>
          <cell r="E17">
            <v>11.950631537211212</v>
          </cell>
          <cell r="F17">
            <v>13.776988715580119</v>
          </cell>
          <cell r="G17">
            <v>12.940881651552905</v>
          </cell>
          <cell r="H17">
            <v>15.680331377639243</v>
          </cell>
          <cell r="I17">
            <v>7.9397835282075144</v>
          </cell>
          <cell r="J17">
            <v>12.184552338986929</v>
          </cell>
          <cell r="K17">
            <v>8.4465607745722782</v>
          </cell>
          <cell r="L17">
            <v>5.1629691488043461</v>
          </cell>
          <cell r="M17">
            <v>2.9697903761079498</v>
          </cell>
          <cell r="N17">
            <v>10.007003268224656</v>
          </cell>
          <cell r="O17">
            <v>8.9772624276734341</v>
          </cell>
          <cell r="P17">
            <v>15.177172714334617</v>
          </cell>
          <cell r="Q17">
            <v>11.32278817243226</v>
          </cell>
          <cell r="R17">
            <v>14.42599911321606</v>
          </cell>
          <cell r="S17">
            <v>7.9348701593792574</v>
          </cell>
          <cell r="U17">
            <v>11.089372654474609</v>
          </cell>
          <cell r="V17">
            <v>11.032135508965347</v>
          </cell>
          <cell r="W17">
            <v>12.925516725483744</v>
          </cell>
          <cell r="X17">
            <v>13.595693176612929</v>
          </cell>
          <cell r="Z17">
            <v>11.337582586673566</v>
          </cell>
        </row>
        <row r="18">
          <cell r="B18" t="str">
            <v>Herst.v.DV-geräten, elektr. und optischen Erzeugnissen</v>
          </cell>
          <cell r="D18">
            <v>3.9428030872125848</v>
          </cell>
          <cell r="E18">
            <v>3.0931948110636598</v>
          </cell>
          <cell r="F18">
            <v>8.0984345664805542</v>
          </cell>
          <cell r="G18">
            <v>3.4936584284192391</v>
          </cell>
          <cell r="H18">
            <v>11.396262438987121</v>
          </cell>
          <cell r="I18">
            <v>11.062077192545559</v>
          </cell>
          <cell r="J18">
            <v>8.7975709243655746</v>
          </cell>
          <cell r="K18">
            <v>7.6687354148237787</v>
          </cell>
          <cell r="L18">
            <v>6.5879268268423452</v>
          </cell>
          <cell r="M18">
            <v>6.8514295397002387</v>
          </cell>
          <cell r="N18">
            <v>7.1274852418153225</v>
          </cell>
          <cell r="O18">
            <v>3.2606891079877003</v>
          </cell>
          <cell r="P18">
            <v>4.3648039191679011</v>
          </cell>
          <cell r="Q18">
            <v>2.3371814286804193</v>
          </cell>
          <cell r="R18">
            <v>1.4206113706686314</v>
          </cell>
          <cell r="S18">
            <v>7.7556444572770928</v>
          </cell>
          <cell r="U18">
            <v>6.2812999320841714</v>
          </cell>
          <cell r="V18">
            <v>6.3681804846687307</v>
          </cell>
          <cell r="W18">
            <v>7.5412128749015812</v>
          </cell>
          <cell r="X18">
            <v>7.0679423929200951</v>
          </cell>
          <cell r="Z18">
            <v>6.4515061717761624</v>
          </cell>
        </row>
        <row r="19">
          <cell r="B19" t="str">
            <v>Herstellung von elektrischen Ausrüstungen</v>
          </cell>
          <cell r="D19">
            <v>2.8025733470276553</v>
          </cell>
          <cell r="E19">
            <v>4.0756487869101825</v>
          </cell>
          <cell r="F19">
            <v>5.6391800785073425</v>
          </cell>
          <cell r="G19">
            <v>2.8879796103465574</v>
          </cell>
          <cell r="H19">
            <v>4.2576170853082447</v>
          </cell>
          <cell r="I19">
            <v>13.708978842732398</v>
          </cell>
          <cell r="J19">
            <v>6.3595768636567644</v>
          </cell>
          <cell r="K19">
            <v>6.0102300090281329</v>
          </cell>
          <cell r="L19">
            <v>2.6151520620697375</v>
          </cell>
          <cell r="M19">
            <v>1.8479293232778087</v>
          </cell>
          <cell r="N19">
            <v>4.7780935088352994</v>
          </cell>
          <cell r="O19">
            <v>3.4061473552957011</v>
          </cell>
          <cell r="P19">
            <v>5.9835866010318774</v>
          </cell>
          <cell r="Q19">
            <v>2.6374287377862213</v>
          </cell>
          <cell r="R19">
            <v>3.2591175312341134</v>
          </cell>
          <cell r="S19">
            <v>3.0726292230135051</v>
          </cell>
          <cell r="U19">
            <v>5.3099142258255183</v>
          </cell>
          <cell r="V19">
            <v>5.4625495266050095</v>
          </cell>
          <cell r="W19">
            <v>5.4437993437729757</v>
          </cell>
          <cell r="X19">
            <v>4.3328035392673483</v>
          </cell>
          <cell r="Z19">
            <v>5.3279923541650529</v>
          </cell>
        </row>
        <row r="20">
          <cell r="B20" t="str">
            <v>Maschinenbau</v>
          </cell>
          <cell r="D20">
            <v>6.1003130884339951</v>
          </cell>
          <cell r="E20">
            <v>9.9918638729297076</v>
          </cell>
          <cell r="F20">
            <v>12.498305451757302</v>
          </cell>
          <cell r="G20">
            <v>11.199744797343969</v>
          </cell>
          <cell r="H20">
            <v>11.626612407690052</v>
          </cell>
          <cell r="I20">
            <v>6.5569086663451941</v>
          </cell>
          <cell r="J20">
            <v>21.792152407678099</v>
          </cell>
          <cell r="K20">
            <v>16.952665394086569</v>
          </cell>
          <cell r="L20">
            <v>8.9992536735733122</v>
          </cell>
          <cell r="M20">
            <v>12.436502485541814</v>
          </cell>
          <cell r="N20">
            <v>10.864806020112239</v>
          </cell>
          <cell r="O20">
            <v>11.078591937183214</v>
          </cell>
          <cell r="P20">
            <v>16.094010750476411</v>
          </cell>
          <cell r="Q20">
            <v>14.030788001290357</v>
          </cell>
          <cell r="R20">
            <v>14.737981032009579</v>
          </cell>
          <cell r="S20">
            <v>15.723582217523907</v>
          </cell>
          <cell r="U20">
            <v>16.431721111906825</v>
          </cell>
          <cell r="V20">
            <v>16.252267204059113</v>
          </cell>
          <cell r="W20">
            <v>10.419930106354311</v>
          </cell>
          <cell r="X20">
            <v>10.939192950325911</v>
          </cell>
          <cell r="Z20">
            <v>15.619477343381893</v>
          </cell>
        </row>
        <row r="21">
          <cell r="B21" t="str">
            <v>Herstellung von Kraftwagen und Kraftwagenteilen</v>
          </cell>
          <cell r="D21">
            <v>11.928621765738201</v>
          </cell>
          <cell r="E21">
            <v>4.4087620714862688</v>
          </cell>
          <cell r="F21">
            <v>14.252702730768116</v>
          </cell>
          <cell r="G21">
            <v>3.2348407623881807</v>
          </cell>
          <cell r="H21">
            <v>8.1157038378183444</v>
          </cell>
          <cell r="I21">
            <v>4.517145246789446</v>
          </cell>
          <cell r="J21">
            <v>16.280675156315954</v>
          </cell>
          <cell r="K21">
            <v>17.832140378557511</v>
          </cell>
          <cell r="L21">
            <v>28.526451610760702</v>
          </cell>
          <cell r="M21">
            <v>1.6118897419703471</v>
          </cell>
          <cell r="N21">
            <v>12.141654379150639</v>
          </cell>
          <cell r="O21">
            <v>21.384437052417667</v>
          </cell>
          <cell r="P21">
            <v>5.8362376061162315</v>
          </cell>
          <cell r="Q21">
            <v>9.0180050258348388</v>
          </cell>
          <cell r="R21">
            <v>24.029517216520535</v>
          </cell>
          <cell r="S21">
            <v>2.3233203131546363</v>
          </cell>
          <cell r="U21">
            <v>13.761177805293475</v>
          </cell>
          <cell r="V21">
            <v>13.593186992704359</v>
          </cell>
          <cell r="W21">
            <v>9.2890756402375576</v>
          </cell>
          <cell r="X21">
            <v>9.9305129674221888</v>
          </cell>
          <cell r="Z21">
            <v>13.156956062029794</v>
          </cell>
        </row>
        <row r="22">
          <cell r="B22" t="str">
            <v>Sonstiger Fahrzeugbau</v>
          </cell>
          <cell r="D22">
            <v>5.7424123037895374</v>
          </cell>
          <cell r="E22">
            <v>5.391216047332791</v>
          </cell>
          <cell r="F22">
            <v>1.7682747717605294</v>
          </cell>
          <cell r="G22">
            <v>2.0250011282429998</v>
          </cell>
          <cell r="H22">
            <v>0.53674833826950952</v>
          </cell>
          <cell r="I22">
            <v>5.1896959544839785</v>
          </cell>
          <cell r="J22">
            <v>1.0691297436186422</v>
          </cell>
          <cell r="K22">
            <v>3.6557718552792595</v>
          </cell>
          <cell r="L22">
            <v>11.872827330983274</v>
          </cell>
          <cell r="M22">
            <v>28.514117299237135</v>
          </cell>
          <cell r="N22">
            <v>2.1729146597693045</v>
          </cell>
          <cell r="O22">
            <v>3.6259296482895893</v>
          </cell>
          <cell r="P22">
            <v>0.82896152657969913</v>
          </cell>
          <cell r="Q22">
            <v>1.1442115385153797</v>
          </cell>
          <cell r="R22">
            <v>0.54452917925953215</v>
          </cell>
          <cell r="S22">
            <v>6.2299113114479585</v>
          </cell>
          <cell r="U22">
            <v>2.7441251708945806</v>
          </cell>
          <cell r="V22">
            <v>2.788568266543507</v>
          </cell>
          <cell r="W22">
            <v>2.7384382623698054</v>
          </cell>
          <cell r="X22">
            <v>2.4089430575719106</v>
          </cell>
          <cell r="Z22">
            <v>2.7433515898908092</v>
          </cell>
        </row>
        <row r="23">
          <cell r="B23" t="str">
            <v>Herstellung von Möbeln</v>
          </cell>
          <cell r="D23">
            <v>1.7549767159271736</v>
          </cell>
          <cell r="E23">
            <v>2.0923197629825157</v>
          </cell>
          <cell r="F23">
            <v>1.5526865739277069</v>
          </cell>
          <cell r="G23">
            <v>1.7297516742075703</v>
          </cell>
          <cell r="H23">
            <v>1.3297474520578298</v>
          </cell>
          <cell r="I23">
            <v>1.125831265373588</v>
          </cell>
          <cell r="J23">
            <v>1.265413879262796</v>
          </cell>
          <cell r="K23">
            <v>1.4671855267260023</v>
          </cell>
          <cell r="L23">
            <v>0.55324006734808651</v>
          </cell>
          <cell r="M23">
            <v>0.55913532876254246</v>
          </cell>
          <cell r="N23">
            <v>1.160897526179844</v>
          </cell>
          <cell r="O23">
            <v>1.7316229255186097</v>
          </cell>
          <cell r="P23">
            <v>2.4731019390105535</v>
          </cell>
          <cell r="Q23">
            <v>0.74741031726123763</v>
          </cell>
          <cell r="R23">
            <v>1.2191469625916374</v>
          </cell>
          <cell r="S23">
            <v>1.3861881687680382</v>
          </cell>
          <cell r="U23">
            <v>1.5813578610071279</v>
          </cell>
          <cell r="V23">
            <v>1.5730796250238468</v>
          </cell>
          <cell r="W23">
            <v>1.5471056257067921</v>
          </cell>
          <cell r="X23">
            <v>1.6037328347026654</v>
          </cell>
          <cell r="Z23">
            <v>1.5767272420717979</v>
          </cell>
        </row>
        <row r="24">
          <cell r="B24" t="str">
            <v>Herstellung von sonstigen Waren</v>
          </cell>
          <cell r="D24">
            <v>3.883012546530805</v>
          </cell>
          <cell r="E24">
            <v>6.4749855804697356</v>
          </cell>
          <cell r="F24">
            <v>3.6653217099661122</v>
          </cell>
          <cell r="G24">
            <v>2.3506103922820731</v>
          </cell>
          <cell r="H24">
            <v>4.9051319557052402</v>
          </cell>
          <cell r="I24">
            <v>8.2401280252875377</v>
          </cell>
          <cell r="J24">
            <v>4.8219566619154284</v>
          </cell>
          <cell r="K24">
            <v>3.9239312536788384</v>
          </cell>
          <cell r="L24">
            <v>3.4031554334240846</v>
          </cell>
          <cell r="M24">
            <v>7.241837119125127</v>
          </cell>
          <cell r="N24">
            <v>4.4852021602345902</v>
          </cell>
          <cell r="O24">
            <v>2.2172812417278913</v>
          </cell>
          <cell r="P24">
            <v>2.6592870678574547</v>
          </cell>
          <cell r="Q24">
            <v>3.3312694476428986</v>
          </cell>
          <cell r="R24">
            <v>3.8013444106870509</v>
          </cell>
          <cell r="S24">
            <v>7.2378078034911306</v>
          </cell>
          <cell r="U24">
            <v>3.8189861720057299</v>
          </cell>
          <cell r="V24">
            <v>3.8993311088938314</v>
          </cell>
          <cell r="W24">
            <v>4.4897943616362506</v>
          </cell>
          <cell r="X24">
            <v>3.9856788773521683</v>
          </cell>
          <cell r="Z24">
            <v>3.9096071895246696</v>
          </cell>
        </row>
        <row r="25">
          <cell r="B25" t="str">
            <v>Reparatur und Installation von Maschinen und Ausrüstungen</v>
          </cell>
          <cell r="D25">
            <v>6.1053657551113281</v>
          </cell>
          <cell r="E25">
            <v>5.7995484552002514</v>
          </cell>
          <cell r="F25">
            <v>3.3196705784557041</v>
          </cell>
          <cell r="G25">
            <v>4.3771297025252549</v>
          </cell>
          <cell r="H25">
            <v>2.8275734351548802</v>
          </cell>
          <cell r="I25">
            <v>3.0366123255084667</v>
          </cell>
          <cell r="J25">
            <v>1.9749213771432492</v>
          </cell>
          <cell r="K25">
            <v>2.0052055928092161</v>
          </cell>
          <cell r="L25">
            <v>7.1921233755251226</v>
          </cell>
          <cell r="M25">
            <v>6.1451057634303812</v>
          </cell>
          <cell r="N25">
            <v>3.0126291129309539</v>
          </cell>
          <cell r="O25">
            <v>3.3284738618428542</v>
          </cell>
          <cell r="P25">
            <v>2.9887091072037504</v>
          </cell>
          <cell r="Q25">
            <v>2.5023815395986757</v>
          </cell>
          <cell r="R25">
            <v>2.1113462426468965</v>
          </cell>
          <cell r="S25">
            <v>4.5738923404006453</v>
          </cell>
          <cell r="U25">
            <v>2.6554514940203267</v>
          </cell>
          <cell r="V25">
            <v>2.6623782889448999</v>
          </cell>
          <cell r="W25">
            <v>3.8762793363475008</v>
          </cell>
          <cell r="X25">
            <v>3.9891463982596336</v>
          </cell>
          <cell r="Z25">
            <v>2.8203841631326387</v>
          </cell>
        </row>
        <row r="29">
          <cell r="D29" t="str">
            <v>Nahrungs- und Genussmittel (14,3%)</v>
          </cell>
          <cell r="E29" t="str">
            <v>Nahrungs- und Genussmittel (24,1%)</v>
          </cell>
          <cell r="F29" t="str">
            <v>Herstellung von Kraftwagen und Kraftwagenteilen (14,3%)</v>
          </cell>
          <cell r="G29" t="str">
            <v>Nahrungs- und Genussmittel (17,9%)</v>
          </cell>
          <cell r="H29" t="str">
            <v>Herstellung von Metallerzeugnissen (15,7%)</v>
          </cell>
          <cell r="I29" t="str">
            <v>Herstellung von elektrischen Ausrüstungen (13,7%)</v>
          </cell>
          <cell r="J29" t="str">
            <v>Maschinenbau (21,8%)</v>
          </cell>
          <cell r="K29" t="str">
            <v>Herstellung von Kraftwagen und Kraftwagenteilen (17,8%)</v>
          </cell>
          <cell r="L29" t="str">
            <v>Herstellung von Kraftwagen und Kraftwagenteilen (28,5%)</v>
          </cell>
          <cell r="M29" t="str">
            <v>Sonstiger Fahrzeugbau (28,5%)</v>
          </cell>
          <cell r="N29" t="str">
            <v>Herstellung von Kraftwagen und Kraftwagenteilen (12,1%)</v>
          </cell>
          <cell r="O29" t="str">
            <v>Herstellung von Kraftwagen und Kraftwagenteilen (21,4%)</v>
          </cell>
          <cell r="P29" t="str">
            <v>Maschinenbau (16,1%)</v>
          </cell>
          <cell r="Q29" t="str">
            <v>Herstellung von chemischen Erzeugnissen (16,0%)</v>
          </cell>
          <cell r="R29" t="str">
            <v>Herstellung von Kraftwagen und Kraftwagenteilen (24,0%)</v>
          </cell>
          <cell r="S29" t="str">
            <v>Nahrungs- und Genussmittel (18,0%)</v>
          </cell>
          <cell r="U29" t="str">
            <v>Maschinenbau (16,4%)</v>
          </cell>
          <cell r="V29" t="str">
            <v>Maschinenbau (16,3%)</v>
          </cell>
          <cell r="W29" t="str">
            <v>Nahrungs- und Genussmittel (13,5%)</v>
          </cell>
          <cell r="X29" t="str">
            <v>Herstellung von Metallerzeugnissen (13,6%)</v>
          </cell>
          <cell r="Z29" t="str">
            <v>Maschinenbau (15,6%)</v>
          </cell>
        </row>
        <row r="30">
          <cell r="D30" t="str">
            <v>Herstellung von Kraftwagen und Kraftwagenteilen (11,9%)</v>
          </cell>
          <cell r="E30" t="str">
            <v>Herstellung von Metallerzeugnissen (12,0%)</v>
          </cell>
          <cell r="F30" t="str">
            <v>Herstellung von Metallerzeugnissen (13,8%)</v>
          </cell>
          <cell r="G30" t="str">
            <v>Herstellung von Metallerzeugnissen (12,9%)</v>
          </cell>
          <cell r="H30" t="str">
            <v>Nahrungs- und Genussmittel (11,9%)</v>
          </cell>
          <cell r="I30" t="str">
            <v>Nahrungs- und Genussmittel (13,6%)</v>
          </cell>
          <cell r="J30" t="str">
            <v>Herstellung von Kraftwagen und Kraftwagenteilen (16,3%)</v>
          </cell>
          <cell r="K30" t="str">
            <v>Maschinenbau (17,0%)</v>
          </cell>
          <cell r="L30" t="str">
            <v>Sonstiger Fahrzeugbau (11,9%)</v>
          </cell>
          <cell r="M30" t="str">
            <v>Maschinenbau (12,4%)</v>
          </cell>
          <cell r="N30" t="str">
            <v>Maschinenbau (10,9%)</v>
          </cell>
          <cell r="O30" t="str">
            <v>Nahrungs- und Genussmittel (16,2%)</v>
          </cell>
          <cell r="P30" t="str">
            <v>Herstellung von Metallerzeugnissen (15,2%)</v>
          </cell>
          <cell r="Q30" t="str">
            <v>Maschinenbau (14,0%)</v>
          </cell>
          <cell r="R30" t="str">
            <v>Maschinenbau (14,7%)</v>
          </cell>
          <cell r="S30" t="str">
            <v>Maschinenbau (15,7%)</v>
          </cell>
          <cell r="U30" t="str">
            <v>Herstellung von Kraftwagen und Kraftwagenteilen (13,8%)</v>
          </cell>
          <cell r="V30" t="str">
            <v>Herstellung von Kraftwagen und Kraftwagenteilen (13,6%)</v>
          </cell>
          <cell r="W30" t="str">
            <v>Herstellung von Metallerzeugnissen (12,9%)</v>
          </cell>
          <cell r="X30" t="str">
            <v>Nahrungs- und Genussmittel (13,5%)</v>
          </cell>
          <cell r="Z30" t="str">
            <v>Herstellung von Kraftwagen und Kraftwagenteilen (13,1%)</v>
          </cell>
        </row>
        <row r="31">
          <cell r="D31" t="str">
            <v>Herstellung von Metallerzeugnissen (11,6%)</v>
          </cell>
          <cell r="E31" t="str">
            <v>Maschinenbau (10,0%)</v>
          </cell>
          <cell r="F31" t="str">
            <v>Maschinenbau (12,5%)</v>
          </cell>
          <cell r="G31" t="str">
            <v>Maschinenbau (11,2%)</v>
          </cell>
          <cell r="H31" t="str">
            <v>Maschinenbau (11,6%)</v>
          </cell>
          <cell r="I31" t="str">
            <v>Herst.v.DV-geräten, elektr. und optischen Erzeugnissen (11,1%)</v>
          </cell>
          <cell r="J31" t="str">
            <v>Herstellung von Metallerzeugnissen (12,2%)</v>
          </cell>
          <cell r="K31" t="str">
            <v>Nahrungs- und Genussmittel (9,5%)</v>
          </cell>
          <cell r="L31" t="str">
            <v>Nahrungs- und Genussmittel (10,9%)</v>
          </cell>
          <cell r="M31" t="str">
            <v>Herstellung von chemischen Erzeugnissen (8,3%)</v>
          </cell>
          <cell r="N31" t="str">
            <v>Herstellung von Metallerzeugnissen (10,0%)</v>
          </cell>
          <cell r="O31" t="str">
            <v>Maschinenbau (11,1%)</v>
          </cell>
          <cell r="P31" t="str">
            <v>Nahrungs- und Genussmittel (10,8%)</v>
          </cell>
          <cell r="Q31" t="str">
            <v>Herstellung von Metallerzeugnissen (11,3%)</v>
          </cell>
          <cell r="R31" t="str">
            <v>Herstellung von Metallerzeugnissen (14,4%)</v>
          </cell>
          <cell r="S31" t="str">
            <v>Herstellung von Metallerzeugnissen (7,9%)</v>
          </cell>
          <cell r="U31" t="str">
            <v>Herstellung von Metallerzeugnissen (11,1%)</v>
          </cell>
          <cell r="V31" t="str">
            <v>Herstellung von Metallerzeugnissen (11,0%)</v>
          </cell>
          <cell r="W31" t="str">
            <v>Maschinenbau (10,4%)</v>
          </cell>
          <cell r="X31" t="str">
            <v>Maschinenbau (10,9%)</v>
          </cell>
          <cell r="Z31" t="str">
            <v>Herstellung von Metallerzeugnissen (11,3%)</v>
          </cell>
        </row>
        <row r="32">
          <cell r="D32" t="str">
            <v>Herstellung von Gummi- und Kunststoffwaren (6,8%)</v>
          </cell>
          <cell r="E32" t="str">
            <v>Herstellung von sonstigen Waren (6,5%)</v>
          </cell>
          <cell r="F32" t="str">
            <v>Nahrungs- und Genussmittel (10,1%)</v>
          </cell>
          <cell r="G32" t="str">
            <v>Herstellung von chemischen Erzeugnissen (9,3%)</v>
          </cell>
          <cell r="H32" t="str">
            <v>Herst.v.DV-geräten, elektr. und optischen Erzeugnissen (11,4%)</v>
          </cell>
          <cell r="I32" t="str">
            <v>Herstellung von sonstigen Waren (8,2%)</v>
          </cell>
          <cell r="J32" t="str">
            <v>Herst.v.DV-geräten, elektr. und optischen Erzeugnissen (8,8%)</v>
          </cell>
          <cell r="K32" t="str">
            <v>Herstellung von Metallerzeugnissen (8,4%)</v>
          </cell>
          <cell r="L32" t="str">
            <v>Maschinenbau (9,0%)</v>
          </cell>
          <cell r="M32" t="str">
            <v>Nahrungs- und Genussmittel (7,3%)</v>
          </cell>
          <cell r="N32" t="str">
            <v>Nahrungs- und Genussmittel (9,8%)</v>
          </cell>
          <cell r="O32" t="str">
            <v>Herstellung von Metallerzeugnissen (9,0%)</v>
          </cell>
          <cell r="P32" t="str">
            <v>Metallerzeugung und -bearbeitung (7,9%)</v>
          </cell>
          <cell r="Q32" t="str">
            <v>Nahrungs- und Genussmittel (10,9%)</v>
          </cell>
          <cell r="R32" t="str">
            <v>Metallerzeugung und -bearbeitung (11,3%)</v>
          </cell>
          <cell r="S32" t="str">
            <v>Herst.v.DV-geräten, elektr. und optischen Erzeugnissen (7,8%)</v>
          </cell>
          <cell r="U32" t="str">
            <v>Nahrungs- und Genussmittel (10,0%)</v>
          </cell>
          <cell r="V32" t="str">
            <v>Nahrungs- und Genussmittel (10,1%)</v>
          </cell>
          <cell r="W32" t="str">
            <v>Herstellung von Kraftwagen und Kraftwagenteilen (9,3%)</v>
          </cell>
          <cell r="X32" t="str">
            <v>Herstellung von Kraftwagen und Kraftwagenteilen (9,9%)</v>
          </cell>
          <cell r="Z32" t="str">
            <v>Nahrungs- und Genussmittel (10,5%)</v>
          </cell>
        </row>
        <row r="33">
          <cell r="D33" t="str">
            <v>Reparatur und Installation von Maschinen und Ausrüstungen (6,1%)</v>
          </cell>
          <cell r="E33" t="str">
            <v>Reparatur und Installation von Maschinen und Ausrüstungen (5,8%)</v>
          </cell>
          <cell r="F33" t="str">
            <v>Herst.v.DV-geräten, elektr. und optischen Erzeugnissen (8,1%)</v>
          </cell>
          <cell r="G33" t="str">
            <v>Herst.v. Glas u.Glaswaren, Keramik, Verarb.v. Steinen u.Erden (6,2%)</v>
          </cell>
          <cell r="H33" t="str">
            <v>Herstellung von Gummi- und Kunststoffwaren (8,3%)</v>
          </cell>
          <cell r="I33" t="str">
            <v>Herstellung von Metallerzeugnissen (7,9%)</v>
          </cell>
          <cell r="J33" t="str">
            <v>Herstellung von elektrischen Ausrüstungen (6,4%)</v>
          </cell>
          <cell r="K33" t="str">
            <v>Herst.v.DV-geräten, elektr. und optischen Erzeugnissen (7,7%)</v>
          </cell>
          <cell r="L33" t="str">
            <v>Metallerzeugung und -bearbeitung (7,4%)</v>
          </cell>
          <cell r="M33" t="str">
            <v>Herstellung von sonstigen Waren (7,2%)</v>
          </cell>
          <cell r="N33" t="str">
            <v>Herstellung von pharmazeutischen Erzeugnissen (8,9%)</v>
          </cell>
          <cell r="O33" t="str">
            <v>Herstellung von Gummi- und Kunststoffwaren (6,7%)</v>
          </cell>
          <cell r="P33" t="str">
            <v>Herstellung von chemischen Erzeugnissen (7,9%)</v>
          </cell>
          <cell r="Q33" t="str">
            <v>Herstellung von Kraftwagen und Kraftwagenteilen (9,0%)</v>
          </cell>
          <cell r="R33" t="str">
            <v>Nahrungs- und Genussmittel (10,4%)</v>
          </cell>
          <cell r="S33" t="str">
            <v>Herstellung von sonstigen Waren (7,2%)</v>
          </cell>
          <cell r="U33" t="str">
            <v>Herst.v.DV-geräten, elektr. und optischen Erzeugnissen (6,3%)</v>
          </cell>
          <cell r="V33" t="str">
            <v>Herst.v.DV-geräten, elektr. und optischen Erzeugnissen (6,4%)</v>
          </cell>
          <cell r="W33" t="str">
            <v>Herst.v.DV-geräten, elektr. und optischen Erzeugnissen (7,5%)</v>
          </cell>
          <cell r="X33" t="str">
            <v>Herst.v.DV-geräten, elektr. und optischen Erzeugnissen (7,1%)</v>
          </cell>
          <cell r="Z33" t="str">
            <v>Herst.v.DV-geräten, elektr. und optischen Erzeugnissen (6,45%)</v>
          </cell>
        </row>
        <row r="34">
          <cell r="D34" t="str">
            <v>Maschinenbau (6,1%)</v>
          </cell>
          <cell r="E34" t="str">
            <v>Sonstiger Fahrzeugbau (5,4%)</v>
          </cell>
          <cell r="F34" t="str">
            <v>Herstellung von elektrischen Ausrüstungen (5,6%)</v>
          </cell>
          <cell r="G34" t="str">
            <v>Herstellung von Gummi- und Kunststoffwaren (5,5%)</v>
          </cell>
          <cell r="H34" t="str">
            <v>Herstellung von Kraftwagen und Kraftwagenteilen (8,1%)</v>
          </cell>
          <cell r="I34" t="str">
            <v>Maschinenbau (6,6%)</v>
          </cell>
          <cell r="J34" t="str">
            <v>Nahrungs- und Genussmittel (6,2%)</v>
          </cell>
          <cell r="K34" t="str">
            <v>Herstellung von elektrischen Ausrüstungen (6,0%)</v>
          </cell>
          <cell r="L34" t="str">
            <v>Reparatur und Installation von Maschinen und Ausrüstungen (7,2%)</v>
          </cell>
          <cell r="M34" t="str">
            <v>Herst.v.DV-geräten, elektr. und optischen Erzeugnissen (6,9%)</v>
          </cell>
          <cell r="N34" t="str">
            <v>Herstellung von Gummi- und Kunststoffwaren (7,5%)</v>
          </cell>
          <cell r="O34" t="str">
            <v>Herstellung von chemischen Erzeugnissen (3,9%)</v>
          </cell>
          <cell r="P34" t="str">
            <v>Herstellung von Gummi- und Kunststoffwaren (6,1%)</v>
          </cell>
          <cell r="Q34" t="str">
            <v>Herstellung von Gummi- und Kunststoffwaren (7,0%)</v>
          </cell>
          <cell r="R34" t="str">
            <v>Herstellung von Gummi- und Kunststoffwaren (3,9%)</v>
          </cell>
          <cell r="S34" t="str">
            <v>Sonstiger Fahrzeugbau (6,2%)</v>
          </cell>
          <cell r="U34" t="str">
            <v>Herstellung von Gummi- und Kunststoffwaren (5,4%)</v>
          </cell>
          <cell r="V34" t="str">
            <v>Herstellung von elektrischen Ausrüstungen (5,5%)</v>
          </cell>
          <cell r="W34" t="str">
            <v>Herstellung von elektrischen Ausrüstungen (5,4%)</v>
          </cell>
          <cell r="X34" t="str">
            <v>Herstellung von Gummi- und Kunststoffwaren (5,7%)</v>
          </cell>
          <cell r="Z34" t="str">
            <v>Herstellung von Gummi- und Kunststoffwaren (5,41%)</v>
          </cell>
        </row>
        <row r="35">
          <cell r="D35" t="str">
            <v>Sonstiger Fahrzeugbau (5,7%)</v>
          </cell>
          <cell r="E35" t="str">
            <v>Herst. v.Holz-, Flecht-, Korb- und Korkwaren (ohne Möbel) (5,0%)</v>
          </cell>
          <cell r="F35" t="str">
            <v>Herstellung von Gummi- und Kunststoffwaren (4,3%)</v>
          </cell>
          <cell r="G35" t="str">
            <v>Metallerzeugung und -bearbeitung (4,9%)</v>
          </cell>
          <cell r="H35" t="str">
            <v>Herst.v. Glas u.Glaswaren, Keramik, Verarb.v. Steinen u.Erden (5,3%)</v>
          </cell>
          <cell r="I35" t="str">
            <v>Herstellung von pharmazeutischen Erzeugnissen (6,4%)</v>
          </cell>
          <cell r="J35" t="str">
            <v>Herstellung von sonstigen Waren (4,8%)</v>
          </cell>
          <cell r="K35" t="str">
            <v>Herstellung von Gummi- und Kunststoffwaren (5,1%)</v>
          </cell>
          <cell r="L35" t="str">
            <v>Herst.v.DV-geräten, elektr. und optischen Erzeugnissen (6,6%)</v>
          </cell>
          <cell r="M35" t="str">
            <v>Reparatur und Installation von Maschinen und Ausrüstungen (6,1%)</v>
          </cell>
          <cell r="N35" t="str">
            <v>Herst.v.DV-geräten, elektr. und optischen Erzeugnissen (7,1%)</v>
          </cell>
          <cell r="O35" t="str">
            <v>Metallerzeugung und -bearbeitung (3,7%)</v>
          </cell>
          <cell r="P35" t="str">
            <v>Herstellung von elektrischen Ausrüstungen (6,0%)</v>
          </cell>
          <cell r="Q35" t="str">
            <v>Herst.v. Glas u.Glaswaren, Keramik, Verarb.v. Steinen u.Erden (4,6%)</v>
          </cell>
          <cell r="R35" t="str">
            <v>Herstellung von sonstigen Waren (3,8%)</v>
          </cell>
          <cell r="S35" t="str">
            <v>Herstellung von pharmazeutischen Erzeugnissen (5,4%)</v>
          </cell>
          <cell r="U35" t="str">
            <v>Herstellung von elektrischen Ausrüstungen (5,3%)</v>
          </cell>
          <cell r="V35" t="str">
            <v>Herstellung von Gummi- und Kunststoffwaren (5,4%)</v>
          </cell>
          <cell r="W35" t="str">
            <v>Herstellung von Gummi- und Kunststoffwaren (5,2%)</v>
          </cell>
          <cell r="X35" t="str">
            <v>Herst.v. Glas u.Glaswaren, Keramik, Verarb.v. Steinen u.Erden (4,6%)</v>
          </cell>
          <cell r="Z35" t="str">
            <v>Herstellung von elektrischen Ausrüstungen (5,32%)</v>
          </cell>
        </row>
        <row r="36">
          <cell r="D36" t="str">
            <v>Metallerzeugung und -bearbeitung (5,7%)</v>
          </cell>
          <cell r="E36" t="str">
            <v>Herstellung von Kraftwagen und Kraftwagenteilen (4,4%)</v>
          </cell>
          <cell r="F36" t="str">
            <v>Metallerzeugung und -bearbeitung (4,0%)</v>
          </cell>
          <cell r="G36" t="str">
            <v>Herstellung von pharmazeutischen Erzeugnissen (4,7%)</v>
          </cell>
          <cell r="H36" t="str">
            <v>Herstellung von sonstigen Waren (4,9%)</v>
          </cell>
          <cell r="I36" t="str">
            <v>Herstellung von chemischen Erzeugnissen (6,0%)</v>
          </cell>
          <cell r="J36" t="str">
            <v>Herstellung von Gummi- und Kunststoffwaren (4,4%)</v>
          </cell>
          <cell r="K36" t="str">
            <v>Herstellung von sonstigen Waren (3,9%)</v>
          </cell>
          <cell r="L36" t="str">
            <v>Herstellung von Metallerzeugnissen (5,2%)</v>
          </cell>
          <cell r="M36" t="str">
            <v>Metallerzeugung und -bearbeitung (4,2%)</v>
          </cell>
          <cell r="N36" t="str">
            <v>Herstellung von chemischen Erzeugnissen (6,1%)</v>
          </cell>
          <cell r="O36" t="str">
            <v>Sonstiger Fahrzeugbau (3,6%)</v>
          </cell>
          <cell r="P36" t="str">
            <v>Herstellung von Kraftwagen und Kraftwagenteilen (5,8%)</v>
          </cell>
          <cell r="Q36" t="str">
            <v>Herstellung von sonstigen Waren (3,3%)</v>
          </cell>
          <cell r="R36" t="str">
            <v>Herst.v. Glas u.Glaswaren, Keramik, Verarb.v. Steinen u.Erden (3,6%)</v>
          </cell>
          <cell r="S36" t="str">
            <v>Herstellung von chemischen Erzeugnissen (5,0%)</v>
          </cell>
          <cell r="U36" t="str">
            <v>Herstellung von chemischen Erzeugnissen (5,2%)</v>
          </cell>
          <cell r="V36" t="str">
            <v>Herstellung von chemischen Erzeugnissen (5,2%)</v>
          </cell>
          <cell r="W36" t="str">
            <v>Herstellung von sonstigen Waren (4,5%)</v>
          </cell>
          <cell r="X36" t="str">
            <v>Herstellung von elektrischen Ausrüstungen (4,3%)</v>
          </cell>
          <cell r="Z36" t="str">
            <v>Herstellung von chemischen Erzeugnissen (5,06%)</v>
          </cell>
        </row>
        <row r="37">
          <cell r="D37" t="str">
            <v>Herst.v. Glas u.Glaswaren, Keramik, Verarb.v. Steinen u.Erden (4,6%)</v>
          </cell>
          <cell r="E37" t="str">
            <v>Herstellung von elektrischen Ausrüstungen (4,1%)</v>
          </cell>
          <cell r="F37" t="str">
            <v>Herst.v. Glas u.Glaswaren, Keramik, Verarb.v. Steinen u.Erden (3,8%)</v>
          </cell>
          <cell r="G37" t="str">
            <v>Reparatur und Installation von Maschinen und Ausrüstungen (4,4%)</v>
          </cell>
          <cell r="H37" t="str">
            <v>Herstellung von elektrischen Ausrüstungen (4,3%)</v>
          </cell>
          <cell r="I37" t="str">
            <v>Herst.v.Druckerz.; Vervielf.v.besp. Ton-, Bild-u.Datenträgern (5,7%)</v>
          </cell>
          <cell r="J37" t="str">
            <v>Herstellung von pharmazeutischen Erzeugnissen (3,3%)</v>
          </cell>
          <cell r="K37" t="str">
            <v>Herstellung von chemischen Erzeugnissen (3,7%)</v>
          </cell>
          <cell r="L37" t="str">
            <v>Herstellung von sonstigen Waren (3,4%)</v>
          </cell>
          <cell r="M37" t="str">
            <v>Herstellung von pharmazeutischen Erzeugnissen (3,0%)</v>
          </cell>
          <cell r="N37" t="str">
            <v>Herstellung von elektrischen Ausrüstungen (4,8%)</v>
          </cell>
          <cell r="O37" t="str">
            <v>Herstellung von elektrischen Ausrüstungen (3,4%)</v>
          </cell>
          <cell r="P37" t="str">
            <v>Herst.v.DV-geräten, elektr. und optischen Erzeugnissen (4,4%)</v>
          </cell>
          <cell r="Q37" t="str">
            <v>Herstellung von pharmazeutischen Erzeugnissen (3,3%)</v>
          </cell>
          <cell r="R37" t="str">
            <v>Herstellung von elektrischen Ausrüstungen (3,3%)</v>
          </cell>
          <cell r="S37" t="str">
            <v>Reparatur und Installation von Maschinen und Ausrüstungen (4,6%)</v>
          </cell>
          <cell r="U37" t="str">
            <v>Herstellung von sonstigen Waren (3,8%)</v>
          </cell>
          <cell r="V37" t="str">
            <v>Herstellung von sonstigen Waren (3,9%)</v>
          </cell>
          <cell r="W37" t="str">
            <v>Herst.v. Glas u.Glaswaren, Keramik, Verarb.v. Steinen u.Erden (4,4%)</v>
          </cell>
          <cell r="X37" t="str">
            <v>Metallerzeugung und -bearbeitung (4,2%)</v>
          </cell>
          <cell r="Z37" t="str">
            <v>Herstellung von sonstigen Waren (3,90%)</v>
          </cell>
        </row>
        <row r="38">
          <cell r="D38" t="str">
            <v>Herstellung von chemischen Erzeugnissen (4,6%)</v>
          </cell>
          <cell r="E38" t="str">
            <v>Herst.v.DV-geräten, elektr. und optischen Erzeugnissen (3,1%)</v>
          </cell>
          <cell r="F38" t="str">
            <v>Herst. von Textilien und Bekleidung, Lederwaren (3,7%)</v>
          </cell>
          <cell r="G38" t="str">
            <v>Herst.v.DV-geräten, elektr. und optischen Erzeugnissen (3,5%)</v>
          </cell>
          <cell r="H38" t="str">
            <v>Metallerzeugung und -bearbeitung (3,4%)</v>
          </cell>
          <cell r="I38" t="str">
            <v>Sonstiger Fahrzeugbau (5,2%)</v>
          </cell>
          <cell r="J38" t="str">
            <v>Herstellung von chemischen Erzeugnissen (2,3%)</v>
          </cell>
          <cell r="K38" t="str">
            <v>Sonstiger Fahrzeugbau (3,7%)</v>
          </cell>
          <cell r="L38" t="str">
            <v>Herstellung von elektrischen Ausrüstungen (2,6%)</v>
          </cell>
          <cell r="M38" t="str">
            <v>Herstellung von Metallerzeugnissen (3,0%)</v>
          </cell>
          <cell r="N38" t="str">
            <v>Herstellung von sonstigen Waren (4,5%)</v>
          </cell>
          <cell r="O38" t="str">
            <v>Reparatur und Installation von Maschinen und Ausrüstungen (3,3%)</v>
          </cell>
          <cell r="P38" t="str">
            <v>Reparatur und Installation von Maschinen und Ausrüstungen (3,0%)</v>
          </cell>
          <cell r="Q38" t="str">
            <v>Metallerzeugung und -bearbeitung (2,9%)</v>
          </cell>
          <cell r="R38" t="str">
            <v>Herstellung von pharmazeutischen Erzeugnissen (2,3%)</v>
          </cell>
          <cell r="S38" t="str">
            <v>Herstellung von Gummi- und Kunststoffwaren (4,0%)</v>
          </cell>
          <cell r="U38" t="str">
            <v>Metallerzeugung und -bearbeitung (3,7%)</v>
          </cell>
          <cell r="V38" t="str">
            <v>Metallerzeugung und -bearbeitung (3,7%)</v>
          </cell>
          <cell r="W38" t="str">
            <v>Herstellung von chemischen Erzeugnissen (4,0%)</v>
          </cell>
          <cell r="X38" t="str">
            <v>Reparatur und Installation von Maschinen und Ausrüstungen (4,0%)</v>
          </cell>
          <cell r="Z38" t="str">
            <v>Metallerzeugung und -bearbeitung (3,75%)</v>
          </cell>
        </row>
        <row r="39">
          <cell r="D39" t="str">
            <v>Herst.v.DV-geräten, elektr. und optischen Erzeugnissen (3,9%)</v>
          </cell>
          <cell r="E39" t="str">
            <v>Herstellung von Gummi- und Kunststoffwaren (3,1%)</v>
          </cell>
          <cell r="F39" t="str">
            <v>Herstellung von sonstigen Waren (3,7%)</v>
          </cell>
          <cell r="G39" t="str">
            <v>Herstellung von Kraftwagen und Kraftwagenteilen (3,2%)</v>
          </cell>
          <cell r="H39" t="str">
            <v>Reparatur und Installation von Maschinen und Ausrüstungen (2,8%)</v>
          </cell>
          <cell r="I39" t="str">
            <v>Herstellung von Kraftwagen und Kraftwagenteilen (4,5%)</v>
          </cell>
          <cell r="J39" t="str">
            <v>Metallerzeugung und -bearbeitung (2,0%)</v>
          </cell>
          <cell r="K39" t="str">
            <v>Herst.v. Glas u.Glaswaren, Keramik, Verarb.v. Steinen u.Erden (3,6%)</v>
          </cell>
          <cell r="L39" t="str">
            <v>Herstellung von chemischen Erzeugnissen (1,7%)</v>
          </cell>
          <cell r="M39" t="str">
            <v>Herstellung von Gummi- und Kunststoffwaren (2,8%)</v>
          </cell>
          <cell r="N39" t="str">
            <v>Metallerzeugung und -bearbeitung (3,3%)</v>
          </cell>
          <cell r="O39" t="str">
            <v>Herst.v.DV-geräten, elektr. und optischen Erzeugnissen (3,3%)</v>
          </cell>
          <cell r="P39" t="str">
            <v>Herstellung von sonstigen Waren (2,7%)</v>
          </cell>
          <cell r="Q39" t="str">
            <v>Herstellung von elektrischen Ausrüstungen (2,6%)</v>
          </cell>
          <cell r="R39" t="str">
            <v>Reparatur und Installation von Maschinen und Ausrüstungen (2,1%)</v>
          </cell>
          <cell r="S39" t="str">
            <v>Herstellung von elektrischen Ausrüstungen (3,1%)</v>
          </cell>
          <cell r="U39" t="str">
            <v>Sonstiger Fahrzeugbau (2,7%)</v>
          </cell>
          <cell r="V39" t="str">
            <v>Sonstiger Fahrzeugbau (2,8%)</v>
          </cell>
          <cell r="W39" t="str">
            <v>Reparatur und Installation von Maschinen und Ausrüstungen (3,9%)</v>
          </cell>
          <cell r="X39" t="str">
            <v>Herstellung von sonstigen Waren (4,0%)</v>
          </cell>
          <cell r="Z39" t="str">
            <v>Herst.v. Glas u.Glaswaren, Keramik, Verarb.v. Steinen u.Erden (2,88%)</v>
          </cell>
        </row>
        <row r="40">
          <cell r="D40" t="str">
            <v>Herstellung von sonstigen Waren (3,9%)</v>
          </cell>
          <cell r="E40" t="str">
            <v>Metallerzeugung und -bearbeitung (3,0%)</v>
          </cell>
          <cell r="F40" t="str">
            <v>Reparatur und Installation von Maschinen und Ausrüstungen (3,3%)</v>
          </cell>
          <cell r="G40" t="str">
            <v>Herstellung von elektrischen Ausrüstungen (2,9%)</v>
          </cell>
          <cell r="H40" t="str">
            <v>Herst. v.Holz-, Flecht-, Korb- und Korkwaren (ohne Möbel) (2,6%)</v>
          </cell>
          <cell r="I40" t="str">
            <v>Reparatur und Installation von Maschinen und Ausrüstungen (3,0%)</v>
          </cell>
          <cell r="J40" t="str">
            <v>Reparatur und Installation von Maschinen und Ausrüstungen (2,0%)</v>
          </cell>
          <cell r="K40" t="str">
            <v>Herst. von Textilien und Bekleidung, Lederwaren (2,1%)</v>
          </cell>
          <cell r="L40" t="str">
            <v>Herst.v. Glas u.Glaswaren, Keramik, Verarb.v. Steinen u.Erden (1,0%)</v>
          </cell>
          <cell r="M40" t="str">
            <v>Kokerei und Mineralölverarbeitung (2,0%)</v>
          </cell>
          <cell r="N40" t="str">
            <v>Reparatur und Installation von Maschinen und Ausrüstungen (3,0%)</v>
          </cell>
          <cell r="O40" t="str">
            <v>Herst.v. Glas u.Glaswaren, Keramik, Verarb.v. Steinen u.Erden (3,2%)</v>
          </cell>
          <cell r="P40" t="str">
            <v>Herstellung von Möbeln (2,5%)</v>
          </cell>
          <cell r="Q40" t="str">
            <v>Reparatur und Installation von Maschinen und Ausrüstungen (2,5%)</v>
          </cell>
          <cell r="R40" t="str">
            <v>Herst.v.DV-geräten, elektr. und optischen Erzeugnissen (1,4%)</v>
          </cell>
          <cell r="S40" t="str">
            <v>Herst.v. Glas u.Glaswaren, Keramik, Verarb.v. Steinen u.Erden (2,8%)</v>
          </cell>
          <cell r="U40" t="str">
            <v>Reparatur und Installation von Maschinen und Ausrüstungen (2,7%)</v>
          </cell>
          <cell r="V40" t="str">
            <v>Herstellung von pharmazeutischen Erzeugnissen (2,7%)</v>
          </cell>
          <cell r="W40" t="str">
            <v>Metallerzeugung und -bearbeitung (3,8%)</v>
          </cell>
          <cell r="X40" t="str">
            <v>Herstellung von chemischen Erzeugnissen (3,7%)</v>
          </cell>
          <cell r="Z40" t="str">
            <v>Reparatur und Installation von Maschinen und Ausrüstungen (2,82%)</v>
          </cell>
        </row>
        <row r="41">
          <cell r="D41" t="str">
            <v>Herst. v.Holz-, Flecht-, Korb- und Korkwaren (ohne Möbel) (3,7%)</v>
          </cell>
          <cell r="E41" t="str">
            <v>Herst.v. Glas u.Glaswaren, Keramik, Verarb.v. Steinen u.Erden (2,9%)</v>
          </cell>
          <cell r="F41" t="str">
            <v>Herstellung von chemischen Erzeugnissen (2,5%)</v>
          </cell>
          <cell r="G41" t="str">
            <v>Herstellung von Papier, Pappe und Waren daraus (2,4%)</v>
          </cell>
          <cell r="H41" t="str">
            <v>Herstellung von Papier, Pappe und Waren daraus (2,2%)</v>
          </cell>
          <cell r="I41" t="str">
            <v>Herst.v. Glas u.Glaswaren, Keramik, Verarb.v. Steinen u.Erden (3,0%)</v>
          </cell>
          <cell r="J41" t="str">
            <v>Herst.v. Glas u.Glaswaren, Keramik, Verarb.v. Steinen u.Erden (1,7%)</v>
          </cell>
          <cell r="K41" t="str">
            <v>Reparatur und Installation von Maschinen und Ausrüstungen (2,0%)</v>
          </cell>
          <cell r="L41" t="str">
            <v>Herstellung von Gummi- und Kunststoffwaren (1,0%)</v>
          </cell>
          <cell r="M41" t="str">
            <v>Herstellung von elektrischen Ausrüstungen (1,8%)</v>
          </cell>
          <cell r="N41" t="str">
            <v>Herstellung von Papier, Pappe und Waren daraus (2,3%)</v>
          </cell>
          <cell r="O41" t="str">
            <v>Herstellung von sonstigen Waren (2,2%)</v>
          </cell>
          <cell r="P41" t="str">
            <v>Herst.v. Glas u.Glaswaren, Keramik, Verarb.v. Steinen u.Erden (2,2%)</v>
          </cell>
          <cell r="Q41" t="str">
            <v>Herst. v.Holz-, Flecht-, Korb- und Korkwaren (ohne Möbel) (2,4%)</v>
          </cell>
          <cell r="R41" t="str">
            <v>Herstellung von Möbeln (1,2%)</v>
          </cell>
          <cell r="S41" t="str">
            <v>Herstellung von Papier, Pappe und Waren daraus (2,6%)</v>
          </cell>
          <cell r="U41" t="str">
            <v>Herst.v. Glas u.Glaswaren, Keramik, Verarb.v. Steinen u.Erden (2,7%)</v>
          </cell>
          <cell r="V41" t="str">
            <v>Reparatur und Installation von Maschinen und Ausrüstungen (2,7%)</v>
          </cell>
          <cell r="W41" t="str">
            <v>Sonstiger Fahrzeugbau (2,7%)</v>
          </cell>
          <cell r="X41" t="str">
            <v>Herst. v.Holz-, Flecht-, Korb- und Korkwaren (ohne Möbel) (2,6%)</v>
          </cell>
          <cell r="Z41" t="str">
            <v>Sonstiger Fahrzeugbau (2,74%)</v>
          </cell>
        </row>
        <row r="42">
          <cell r="D42" t="str">
            <v>Herstellung von elektrischen Ausrüstungen (2,8%)</v>
          </cell>
          <cell r="E42" t="str">
            <v>Herst.v.Druckerz.; Vervielf.v.besp. Ton-, Bild-u.Datenträgern (2,5%)</v>
          </cell>
          <cell r="F42" t="str">
            <v>Herstellung von Papier, Pappe und Waren daraus (2,1%)</v>
          </cell>
          <cell r="G42" t="str">
            <v>Herstellung von sonstigen Waren (2,4%)</v>
          </cell>
          <cell r="H42" t="str">
            <v>Herstellung von chemischen Erzeugnissen (1,9%)</v>
          </cell>
          <cell r="I42" t="str">
            <v>Herstellung von Gummi- und Kunststoffwaren (1,5%)</v>
          </cell>
          <cell r="J42" t="str">
            <v>Herstellung von Papier, Pappe und Waren daraus (1,4%)</v>
          </cell>
          <cell r="K42" t="str">
            <v>Herst. v.Holz-, Flecht-, Korb- und Korkwaren (ohne Möbel) (1,7%)</v>
          </cell>
          <cell r="L42" t="str">
            <v>Herst.v.Druckerz.; Vervielf.v.besp. Ton-, Bild-u.Datenträgern (0,6%)</v>
          </cell>
          <cell r="M42" t="str">
            <v>Herstellung von Kraftwagen und Kraftwagenteilen (1,6%)</v>
          </cell>
          <cell r="N42" t="str">
            <v>Herst.v. Glas u.Glaswaren, Keramik, Verarb.v. Steinen u.Erden (2,2%)</v>
          </cell>
          <cell r="O42" t="str">
            <v>Herstellung von Papier, Pappe und Waren daraus (2,1%)</v>
          </cell>
          <cell r="P42" t="str">
            <v>Herstellung von Papier, Pappe und Waren daraus (1,9%)</v>
          </cell>
          <cell r="Q42" t="str">
            <v>Herst.v.DV-geräten, elektr. und optischen Erzeugnissen (2,3%)</v>
          </cell>
          <cell r="R42" t="str">
            <v>Herst. v.Holz-, Flecht-, Korb- und Korkwaren (ohne Möbel) (0,8%)</v>
          </cell>
          <cell r="S42" t="str">
            <v>Herstellung von Kraftwagen und Kraftwagenteilen (2,3%)</v>
          </cell>
          <cell r="U42" t="str">
            <v>Herstellung von pharmazeutischen Erzeugnissen (2,6%)</v>
          </cell>
          <cell r="V42" t="str">
            <v>Herst.v. Glas u.Glaswaren, Keramik, Verarb.v. Steinen u.Erden (2,7%)</v>
          </cell>
          <cell r="W42" t="str">
            <v>Herst. v.Holz-, Flecht-, Korb- und Korkwaren (ohne Möbel) (2,3%)</v>
          </cell>
          <cell r="X42" t="str">
            <v>Sonstiger Fahrzeugbau (2,4%)</v>
          </cell>
          <cell r="Z42" t="str">
            <v>Herstellung von pharmazeutischen Erzeugnissen (2,58%)</v>
          </cell>
        </row>
        <row r="43">
          <cell r="D43" t="str">
            <v>Herstellung von Papier, Pappe und Waren daraus (2,7%)</v>
          </cell>
          <cell r="E43" t="str">
            <v>Herstellung von chemischen Erzeugnissen (2,3%)</v>
          </cell>
          <cell r="F43" t="str">
            <v>Herst. v.Holz-, Flecht-, Korb- und Korkwaren (ohne Möbel) (1,9%)</v>
          </cell>
          <cell r="G43" t="str">
            <v>Sonstiger Fahrzeugbau (2,0%)</v>
          </cell>
          <cell r="H43" t="str">
            <v>Herst.v.Druckerz.; Vervielf.v.besp. Ton-, Bild-u.Datenträgern (1,5%)</v>
          </cell>
          <cell r="I43" t="str">
            <v>Herstellung von Möbeln (1,1%)</v>
          </cell>
          <cell r="J43" t="str">
            <v>Herst. von Textilien und Bekleidung, Lederwaren (1,4%)</v>
          </cell>
          <cell r="K43" t="str">
            <v>Herstellung von pharmazeutischen Erzeugnissen (1,7%)</v>
          </cell>
          <cell r="L43" t="str">
            <v>Herst. von Textilien und Bekleidung, Lederwaren (0,6%)</v>
          </cell>
          <cell r="M43" t="str">
            <v>Herst.v.Druckerz.; Vervielf.v.besp. Ton-, Bild-u.Datenträgern (1,6%)</v>
          </cell>
          <cell r="N43" t="str">
            <v>Sonstiger Fahrzeugbau (2,2%)</v>
          </cell>
          <cell r="O43" t="str">
            <v>Herstellung von Möbeln (1,7%)</v>
          </cell>
          <cell r="P43" t="str">
            <v>Herst. von Textilien und Bekleidung, Lederwaren (1,8%)</v>
          </cell>
          <cell r="Q43" t="str">
            <v>Herstellung von Papier, Pappe und Waren daraus (2,2%)</v>
          </cell>
          <cell r="R43" t="str">
            <v>Herst.v.Druckerz.; Vervielf.v.besp. Ton-, Bild-u.Datenträgern (0,8%)</v>
          </cell>
          <cell r="S43" t="str">
            <v>Herst.v.Druckerz.; Vervielf.v.besp. Ton-, Bild-u.Datenträgern (2,0%)</v>
          </cell>
          <cell r="U43" t="str">
            <v>Herstellung von Papier, Pappe und Waren daraus (1,7%)</v>
          </cell>
          <cell r="V43" t="str">
            <v>Herstellung von Papier, Pappe und Waren daraus (1,7%)</v>
          </cell>
          <cell r="W43" t="str">
            <v>Herstellung von pharmazeutischen Erzeugnissen (2,2%)</v>
          </cell>
          <cell r="X43" t="str">
            <v>Herstellung von Papier, Pappe und Waren daraus (2,2%)</v>
          </cell>
          <cell r="Z43" t="str">
            <v>Herstellung von Papier, Pappe und Waren daraus (1,72%)</v>
          </cell>
        </row>
        <row r="44">
          <cell r="D44" t="str">
            <v>Herstellung von Möbeln (1,8%)</v>
          </cell>
          <cell r="E44" t="str">
            <v>Herstellung von Möbeln (2,1%)</v>
          </cell>
          <cell r="F44" t="str">
            <v>Sonstiger Fahrzeugbau (1,8%)</v>
          </cell>
          <cell r="G44" t="str">
            <v>Herst. v.Holz-, Flecht-, Korb- und Korkwaren (ohne Möbel) (1,9%)</v>
          </cell>
          <cell r="H44" t="str">
            <v>Herstellung von Möbeln (1,3%)</v>
          </cell>
          <cell r="I44" t="str">
            <v>Metallerzeugung und -bearbeitung (1,0%)</v>
          </cell>
          <cell r="J44" t="str">
            <v>Herst. v.Holz-, Flecht-, Korb- und Korkwaren (ohne Möbel) (1,3%)</v>
          </cell>
          <cell r="K44" t="str">
            <v>Metallerzeugung und -bearbeitung (1,5%)</v>
          </cell>
          <cell r="L44" t="str">
            <v>Herstellung von Möbeln (0,6%)</v>
          </cell>
          <cell r="M44" t="str">
            <v>Tabakverarbeitung (1,1%)</v>
          </cell>
          <cell r="N44" t="str">
            <v>Herst.v.Druckerz.; Vervielf.v.besp. Ton-, Bild-u.Datenträgern (1,5%)</v>
          </cell>
          <cell r="O44" t="str">
            <v>Herst.v.Druckerz.; Vervielf.v.besp. Ton-, Bild-u.Datenträgern (1,3%)</v>
          </cell>
          <cell r="P44" t="str">
            <v>Herst. v.Holz-, Flecht-, Korb- und Korkwaren (ohne Möbel) (1,6%)</v>
          </cell>
          <cell r="Q44" t="str">
            <v>Herst.v.Druckerz.; Vervielf.v.besp. Ton-, Bild-u.Datenträgern (1,4%)</v>
          </cell>
          <cell r="R44" t="str">
            <v>Herstellung von chemischen Erzeugnissen (0,7%)</v>
          </cell>
          <cell r="S44" t="str">
            <v>Herstellung von Möbeln (1,4%)</v>
          </cell>
          <cell r="U44" t="str">
            <v>Herstellung von Möbeln (1,6%)</v>
          </cell>
          <cell r="V44" t="str">
            <v>Herstellung von Möbeln (1,6%)</v>
          </cell>
          <cell r="W44" t="str">
            <v>Herst.v.Druckerz.; Vervielf.v.besp. Ton-, Bild-u.Datenträgern (2,1%)</v>
          </cell>
          <cell r="X44" t="str">
            <v>Herst. von Textilien und Bekleidung, Lederwaren (2,0%)</v>
          </cell>
          <cell r="Z44" t="str">
            <v>Herst. v.Holz-, Flecht-, Korb- und Korkwaren (ohne Möbel) (1,60%)</v>
          </cell>
        </row>
        <row r="45">
          <cell r="D45" t="str">
            <v>Kokerei und Mineralölverarbeitung (1,1%)</v>
          </cell>
          <cell r="E45" t="str">
            <v>Herst. von Textilien und Bekleidung, Lederwaren (1,2%)</v>
          </cell>
          <cell r="F45" t="str">
            <v>Herst.v.Druckerz.; Vervielf.v.besp. Ton-, Bild-u.Datenträgern (1,8%)</v>
          </cell>
          <cell r="G45" t="str">
            <v>Herstellung von Möbeln (1,7%)</v>
          </cell>
          <cell r="H45" t="str">
            <v>Herstellung von pharmazeutischen Erzeugnissen (1,1%)</v>
          </cell>
          <cell r="I45" t="str">
            <v>Herst. von Textilien und Bekleidung, Lederwaren (0,6%)</v>
          </cell>
          <cell r="J45" t="str">
            <v>Herstellung von Möbeln (1,3%)</v>
          </cell>
          <cell r="K45" t="str">
            <v>Herstellung von Möbeln (1,5%)</v>
          </cell>
          <cell r="L45" t="str">
            <v>Herst. v.Holz-, Flecht-, Korb- und Korkwaren (ohne Möbel) (0,5%)</v>
          </cell>
          <cell r="M45" t="str">
            <v>Herst.v. Glas u.Glaswaren, Keramik, Verarb.v. Steinen u.Erden (0,6%)</v>
          </cell>
          <cell r="N45" t="str">
            <v>Herst. v.Holz-, Flecht-, Korb- und Korkwaren (ohne Möbel) (1,4%)</v>
          </cell>
          <cell r="O45" t="str">
            <v>Herstellung von pharmazeutischen Erzeugnissen (1,2%)</v>
          </cell>
          <cell r="P45" t="str">
            <v>Herst.v.Druckerz.; Vervielf.v.besp. Ton-, Bild-u.Datenträgern (1,6%)</v>
          </cell>
          <cell r="Q45" t="str">
            <v>Herst. von Textilien und Bekleidung, Lederwaren (1,4%)</v>
          </cell>
          <cell r="R45" t="str">
            <v>Sonstiger Fahrzeugbau (0,5%)</v>
          </cell>
          <cell r="S45" t="str">
            <v>Herst. v.Holz-, Flecht-, Korb- und Korkwaren (ohne Möbel) (1,0%)</v>
          </cell>
          <cell r="U45" t="str">
            <v>Herst. von Textilien und Bekleidung, Lederwaren (1,5%)</v>
          </cell>
          <cell r="V45" t="str">
            <v>Herst. von Textilien und Bekleidung, Lederwaren (1,5%)</v>
          </cell>
          <cell r="W45" t="str">
            <v>Herstellung von Papier, Pappe und Waren daraus (2,0%)</v>
          </cell>
          <cell r="X45" t="str">
            <v>Herstellung von pharmazeutischen Erzeugnissen (1,7%)</v>
          </cell>
          <cell r="Z45" t="str">
            <v>Herst. von Textilien und Bekleidung, Lederwaren (1,58%)</v>
          </cell>
        </row>
        <row r="46">
          <cell r="D46" t="str">
            <v>Herst.v.Druckerz.; Vervielf.v.besp. Ton-, Bild-u.Datenträgern (1,1%)</v>
          </cell>
          <cell r="E46" t="str">
            <v>Herstellung von Papier, Pappe und Waren daraus (1,1%)</v>
          </cell>
          <cell r="F46" t="str">
            <v>Herstellung von Möbeln (1,6%)</v>
          </cell>
          <cell r="G46" t="str">
            <v>Herst.v.Druckerz.; Vervielf.v.besp. Ton-, Bild-u.Datenträgern (1,2%)</v>
          </cell>
          <cell r="H46" t="str">
            <v>Herst. von Textilien und Bekleidung, Lederwaren (1,1%)</v>
          </cell>
          <cell r="I46" t="str">
            <v>Herst. v.Holz-, Flecht-, Korb- und Korkwaren (ohne Möbel) (0,4%)</v>
          </cell>
          <cell r="J46" t="str">
            <v>Herst.v.Druckerz.; Vervielf.v.besp. Ton-, Bild-u.Datenträgern (1,1%)</v>
          </cell>
          <cell r="K46" t="str">
            <v>Herst.v.Druckerz.; Vervielf.v.besp. Ton-, Bild-u.Datenträgern (1,4%)</v>
          </cell>
          <cell r="L46" t="str">
            <v>Herstellung von Papier, Pappe und Waren daraus (0,4%)</v>
          </cell>
          <cell r="M46" t="str">
            <v>Herstellung von Möbeln (0,6%)</v>
          </cell>
          <cell r="N46" t="str">
            <v>Herstellung von Möbeln (1,2%)</v>
          </cell>
          <cell r="O46" t="str">
            <v>Herst. von Textilien und Bekleidung, Lederwaren (1,1%)</v>
          </cell>
          <cell r="P46" t="str">
            <v>Herstellung von pharmazeutischen Erzeugnissen (1,2%)</v>
          </cell>
          <cell r="Q46" t="str">
            <v>Sonstiger Fahrzeugbau (1,1%)</v>
          </cell>
          <cell r="R46" t="str">
            <v>Tabakverarbeitung (0,3%)</v>
          </cell>
          <cell r="S46" t="str">
            <v>Metallerzeugung und -bearbeitung (0,9%)</v>
          </cell>
          <cell r="U46" t="str">
            <v>Herst. v.Holz-, Flecht-, Korb- und Korkwaren (ohne Möbel) (1,5%)</v>
          </cell>
          <cell r="V46" t="str">
            <v>Herst.v.Druckerz.; Vervielf.v.besp. Ton-, Bild-u.Datenträgern (1,5%)</v>
          </cell>
          <cell r="W46" t="str">
            <v>Herst. von Textilien und Bekleidung, Lederwaren (1,8%)</v>
          </cell>
          <cell r="X46" t="str">
            <v>Herstellung von Möbeln (1,6%)</v>
          </cell>
          <cell r="Z46" t="str">
            <v>Herstellung von Möbeln (1,57%)</v>
          </cell>
        </row>
        <row r="47">
          <cell r="D47" t="str">
            <v>Herstellung von pharmazeutischen Erzeugnissen (0,9%)</v>
          </cell>
          <cell r="E47" t="str">
            <v>Herstellung von pharmazeutischen Erzeugnissen (1,0%)</v>
          </cell>
          <cell r="F47" t="str">
            <v>Herstellung von pharmazeutischen Erzeugnissen (1,2%)</v>
          </cell>
          <cell r="G47" t="str">
            <v>Kokerei und Mineralölverarbeitung (1,0%)</v>
          </cell>
          <cell r="H47" t="str">
            <v>Sonstiger Fahrzeugbau (0,5%)</v>
          </cell>
          <cell r="I47" t="str">
            <v>Herstellung von Papier, Pappe und Waren daraus (0,2%)</v>
          </cell>
          <cell r="J47" t="str">
            <v>Sonstiger Fahrzeugbau (1,1%)</v>
          </cell>
          <cell r="K47" t="str">
            <v>Herstellung von Papier, Pappe und Waren daraus (1,4%)</v>
          </cell>
          <cell r="L47" t="str">
            <v>Herstellung von pharmazeutischen Erzeugnissen (0,4%)</v>
          </cell>
          <cell r="M47" t="str">
            <v>Herst. von Textilien und Bekleidung, Lederwaren (0,4%)</v>
          </cell>
          <cell r="N47" t="str">
            <v>Herst. von Textilien und Bekleidung, Lederwaren (1,1%)</v>
          </cell>
          <cell r="O47" t="str">
            <v>Herst. v.Holz-, Flecht-, Korb- und Korkwaren (ohne Möbel) (1,1%)</v>
          </cell>
          <cell r="P47" t="str">
            <v>Sonstiger Fahrzeugbau (0,8%)</v>
          </cell>
          <cell r="Q47" t="str">
            <v>Herstellung von Möbeln (0,7%)</v>
          </cell>
          <cell r="R47" t="str">
            <v>Herst. von Textilien und Bekleidung, Lederwaren (0,2%)</v>
          </cell>
          <cell r="S47" t="str">
            <v>Herst. von Textilien und Bekleidung, Lederwaren (0,8%)</v>
          </cell>
          <cell r="U47" t="str">
            <v>Herst.v.Druckerz.; Vervielf.v.besp. Ton-, Bild-u.Datenträgern (1,4%)</v>
          </cell>
          <cell r="V47" t="str">
            <v>Herst. v.Holz-, Flecht-, Korb- und Korkwaren (ohne Möbel) (1,5%)</v>
          </cell>
          <cell r="W47" t="str">
            <v>Herstellung von Möbeln (1,5%)</v>
          </cell>
          <cell r="X47" t="str">
            <v>Herst.v.Druckerz.; Vervielf.v.besp. Ton-, Bild-u.Datenträgern (1,6%)</v>
          </cell>
          <cell r="Z47" t="str">
            <v>Herst.v.Druckerz.; Vervielf.v.besp. Ton-, Bild-u.Datenträgern (1,48%)</v>
          </cell>
        </row>
        <row r="48">
          <cell r="D48" t="str">
            <v>Herst. von Textilien und Bekleidung, Lederwaren (0,5%)</v>
          </cell>
          <cell r="E48" t="str">
            <v>Kokerei und Mineralölverarbeitung (0,8%)</v>
          </cell>
          <cell r="F48" t="str">
            <v>Tabakverarbeitung (0,1%)</v>
          </cell>
          <cell r="G48" t="str">
            <v>Herst. von Textilien und Bekleidung, Lederwaren (0,7%)</v>
          </cell>
          <cell r="H48" t="str">
            <v>Tabakverarbeitung (0,1%)</v>
          </cell>
          <cell r="I48" t="str">
            <v>Tabakverarbeitung (0,1%)</v>
          </cell>
          <cell r="J48" t="str">
            <v>Kokerei und Mineralölverarbeitung (0,3%)</v>
          </cell>
          <cell r="K48" t="str">
            <v>Kokerei und Mineralölverarbeitung (0,2%)</v>
          </cell>
          <cell r="L48" t="str">
            <v>Tabakverarbeitung (0,4%)</v>
          </cell>
          <cell r="M48" t="str">
            <v>Herstellung von Papier, Pappe und Waren daraus (0,3%)</v>
          </cell>
          <cell r="N48" t="str">
            <v>Kokerei und Mineralölverarbeitung (0,1%)</v>
          </cell>
          <cell r="O48" t="str">
            <v>Kokerei und Mineralölverarbeitung (0,3%)</v>
          </cell>
          <cell r="P48" t="str">
            <v>Kokerei und Mineralölverarbeitung (0,6%)</v>
          </cell>
          <cell r="Q48" t="str">
            <v>Tabakverarbeitung (0,7%)</v>
          </cell>
          <cell r="R48" t="str">
            <v>Herstellung von Papier, Pappe und Waren daraus (0,2%)</v>
          </cell>
          <cell r="S48" t="str">
            <v>Kokerei und Mineralölverarbeitung (0,7%)</v>
          </cell>
          <cell r="U48" t="str">
            <v>Kokerei und Mineralölverarbeitung (0,3%)</v>
          </cell>
          <cell r="V48" t="str">
            <v>Kokerei und Mineralölverarbeitung (0,3%)</v>
          </cell>
          <cell r="W48" t="str">
            <v>Kokerei und Mineralölverarbeitung (0,4%)</v>
          </cell>
          <cell r="X48" t="str">
            <v>Kokerei und Mineralölverarbeitung (0,4%)</v>
          </cell>
          <cell r="Z48" t="str">
            <v>Kokerei und Mineralölverarbeitung (0,33%)</v>
          </cell>
        </row>
        <row r="49">
          <cell r="D49" t="str">
            <v>Tabakverarbeitung (0,1%)</v>
          </cell>
          <cell r="E49" t="str">
            <v>Tabakverarbeitung (0,0%)</v>
          </cell>
          <cell r="F49" t="str">
            <v>Kokerei und Mineralölverarbeitung (0,1%)</v>
          </cell>
          <cell r="G49" t="str">
            <v>Tabakverarbeitung (0,0%)</v>
          </cell>
          <cell r="H49" t="str">
            <v>Kokerei und Mineralölverarbeitung (0,0%)</v>
          </cell>
          <cell r="I49" t="str">
            <v>Kokerei und Mineralölverarbeitung (0,0%)</v>
          </cell>
          <cell r="J49" t="str">
            <v>Tabakverarbeitung (0,0%)</v>
          </cell>
          <cell r="K49" t="str">
            <v>Tabakverarbeitung (0,0%)</v>
          </cell>
          <cell r="L49" t="str">
            <v>Kokerei und Mineralölverarbeitung (0,1%)</v>
          </cell>
          <cell r="M49" t="str">
            <v>Herst. v.Holz-, Flecht-, Korb- und Korkwaren (ohne Möbel) (0,2%)</v>
          </cell>
          <cell r="N49" t="str">
            <v>Tabakverarbeitung (0,0%)</v>
          </cell>
          <cell r="O49" t="str">
            <v>Tabakverarbeitung (0,2%)</v>
          </cell>
          <cell r="P49" t="str">
            <v>Tabakverarbeitung (0,1%)</v>
          </cell>
          <cell r="Q49" t="str">
            <v>Kokerei und Mineralölverarbeitung (0,2%)</v>
          </cell>
          <cell r="R49" t="str">
            <v>Kokerei und Mineralölverarbeitung (0,0%)</v>
          </cell>
          <cell r="S49" t="str">
            <v>Tabakverarbeitung (0,5%)</v>
          </cell>
          <cell r="U49" t="str">
            <v>Tabakverarbeitung (0,1%)</v>
          </cell>
          <cell r="V49" t="str">
            <v>Tabakverarbeitung (0,1%)</v>
          </cell>
          <cell r="W49" t="str">
            <v>Tabakverarbeitung (0,1%)</v>
          </cell>
          <cell r="X49" t="str">
            <v>Tabakverarbeitung (0,1%)</v>
          </cell>
          <cell r="Z49" t="str">
            <v>Tabakverarbeitung (0,10%)</v>
          </cell>
        </row>
        <row r="75">
          <cell r="D75">
            <v>17.347688724483991</v>
          </cell>
          <cell r="E75">
            <v>23.795970410047797</v>
          </cell>
          <cell r="F75">
            <v>19.562292592508822</v>
          </cell>
          <cell r="G75">
            <v>20.342125385978843</v>
          </cell>
          <cell r="H75">
            <v>20.532888261298684</v>
          </cell>
          <cell r="I75">
            <v>19.307949769988973</v>
          </cell>
          <cell r="J75">
            <v>25.442740214581317</v>
          </cell>
          <cell r="K75">
            <v>22.132701794347184</v>
          </cell>
          <cell r="L75">
            <v>29.682183365115794</v>
          </cell>
          <cell r="M75">
            <v>28.429225069176763</v>
          </cell>
          <cell r="N75">
            <v>17.134845501403728</v>
          </cell>
          <cell r="O75">
            <v>24.377819227053266</v>
          </cell>
          <cell r="P75">
            <v>20.543101227176557</v>
          </cell>
          <cell r="Q75">
            <v>21.049394182050086</v>
          </cell>
          <cell r="R75">
            <v>28.827662739116771</v>
          </cell>
          <cell r="S75">
            <v>20.985885166597427</v>
          </cell>
          <cell r="U75">
            <v>20.025212490974017</v>
          </cell>
          <cell r="V75">
            <v>19.839840873943213</v>
          </cell>
          <cell r="W75">
            <v>17.263118907864232</v>
          </cell>
          <cell r="X75">
            <v>17.975087748867772</v>
          </cell>
          <cell r="Z75">
            <v>19.432798631307399</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2211-1007"/>
      <sheetName val="Tabelle1"/>
    </sheetNames>
    <sheetDataSet>
      <sheetData sheetId="0"/>
      <sheetData sheetId="1">
        <row r="11">
          <cell r="C11">
            <v>39.577836411609496</v>
          </cell>
          <cell r="D11">
            <v>38.461538461538467</v>
          </cell>
          <cell r="E11">
            <v>27.884615384615387</v>
          </cell>
          <cell r="F11">
            <v>38.04347826086957</v>
          </cell>
          <cell r="G11">
            <v>33.333333333333329</v>
          </cell>
          <cell r="H11">
            <v>32.142857142857146</v>
          </cell>
          <cell r="I11">
            <v>37.872340425531917</v>
          </cell>
          <cell r="J11">
            <v>39.655172413793103</v>
          </cell>
          <cell r="K11">
            <v>38.576779026217231</v>
          </cell>
          <cell r="L11">
            <v>36.198347107438018</v>
          </cell>
          <cell r="M11">
            <v>37.410071942446045</v>
          </cell>
          <cell r="N11">
            <v>34.375</v>
          </cell>
          <cell r="O11">
            <v>32.608695652173914</v>
          </cell>
          <cell r="P11">
            <v>40.625</v>
          </cell>
          <cell r="Q11">
            <v>39.316239316239319</v>
          </cell>
          <cell r="R11">
            <v>39.130434782608695</v>
          </cell>
          <cell r="S11">
            <v>36.947791164658632</v>
          </cell>
          <cell r="T11">
            <v>34.022257551669313</v>
          </cell>
          <cell r="U11">
            <v>37.054631828978621</v>
          </cell>
          <cell r="V11">
            <v>36.905871388630004</v>
          </cell>
          <cell r="W11">
            <v>39.075144508670526</v>
          </cell>
        </row>
        <row r="12">
          <cell r="C12">
            <v>38.728323699421964</v>
          </cell>
          <cell r="D12">
            <v>40.370370370370374</v>
          </cell>
          <cell r="E12">
            <v>26.027397260273972</v>
          </cell>
          <cell r="F12">
            <v>36</v>
          </cell>
          <cell r="H12">
            <v>30.76923076923077</v>
          </cell>
          <cell r="I12">
            <v>40.17094017094017</v>
          </cell>
          <cell r="J12">
            <v>44</v>
          </cell>
          <cell r="K12">
            <v>39.823008849557525</v>
          </cell>
          <cell r="L12">
            <v>35.661764705882355</v>
          </cell>
          <cell r="M12">
            <v>39.0625</v>
          </cell>
          <cell r="O12">
            <v>31.944444444444443</v>
          </cell>
          <cell r="P12">
            <v>43.333333333333336</v>
          </cell>
          <cell r="Q12">
            <v>40.384615384615387</v>
          </cell>
          <cell r="R12">
            <v>38.888888888888893</v>
          </cell>
          <cell r="S12">
            <v>36.932192231731406</v>
          </cell>
          <cell r="T12">
            <v>32.590529247910865</v>
          </cell>
          <cell r="U12">
            <v>37.089201877934272</v>
          </cell>
          <cell r="V12">
            <v>36.920353982300888</v>
          </cell>
          <cell r="W12">
            <v>37.513997760358343</v>
          </cell>
        </row>
        <row r="13">
          <cell r="C13">
            <v>39.311594202898554</v>
          </cell>
          <cell r="D13">
            <v>39.103362391033627</v>
          </cell>
          <cell r="E13">
            <v>27.118644067796609</v>
          </cell>
          <cell r="F13">
            <v>37.323943661971832</v>
          </cell>
          <cell r="H13">
            <v>31.617647058823529</v>
          </cell>
          <cell r="I13">
            <v>38.636363636363633</v>
          </cell>
          <cell r="J13">
            <v>40.963855421686745</v>
          </cell>
          <cell r="K13">
            <v>38.94736842105263</v>
          </cell>
          <cell r="L13">
            <v>36.031927023945272</v>
          </cell>
          <cell r="M13">
            <v>37.931034482758619</v>
          </cell>
          <cell r="O13">
            <v>32.38095238095238</v>
          </cell>
          <cell r="P13">
            <v>41.48936170212766</v>
          </cell>
          <cell r="Q13">
            <v>39.644970414201183</v>
          </cell>
          <cell r="R13">
            <v>39.047619047619051</v>
          </cell>
          <cell r="S13">
            <v>36.937334510150045</v>
          </cell>
          <cell r="T13">
            <v>33.502024291497975</v>
          </cell>
          <cell r="U13">
            <v>37.06624605678234</v>
          </cell>
          <cell r="V13">
            <v>36.916367367880966</v>
          </cell>
          <cell r="W13">
            <v>37.895033860045146</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fo"/>
      <sheetName val="Gesamtwert aus 6 Indikatoren"/>
      <sheetName val="Abb39"/>
      <sheetName val="Abb40"/>
      <sheetName val="Abb41"/>
      <sheetName val="Abb43"/>
      <sheetName val="Abb44"/>
      <sheetName val="Abb47"/>
      <sheetName val="Abb48"/>
      <sheetName val="Abb49"/>
      <sheetName val="Abb50"/>
      <sheetName val="Abb51"/>
      <sheetName val="Abb53"/>
      <sheetName val="Abb54"/>
      <sheetName val="Abb56"/>
      <sheetName val="Abb57"/>
      <sheetName val="Abb58"/>
      <sheetName val="Abb60"/>
      <sheetName val="Abb61"/>
      <sheetName val="Abb62"/>
      <sheetName val="Abb63"/>
      <sheetName val="Abb64"/>
      <sheetName val="Abb65"/>
      <sheetName val="Abb66"/>
      <sheetName val="Abb67"/>
      <sheetName val="Abb68"/>
      <sheetName val="Abb69"/>
      <sheetName val="Abb70"/>
      <sheetName val="Abb71"/>
    </sheetNames>
    <sheetDataSet>
      <sheetData sheetId="0"/>
      <sheetData sheetId="1">
        <row r="3">
          <cell r="B3" t="str">
            <v>01001</v>
          </cell>
        </row>
      </sheetData>
      <sheetData sheetId="2">
        <row r="4">
          <cell r="AF4">
            <v>2.1414760307971554</v>
          </cell>
          <cell r="AG4">
            <v>2.4070258686291934</v>
          </cell>
          <cell r="AH4">
            <v>2.3432273692390719</v>
          </cell>
          <cell r="AI4">
            <v>2.3974022769632661</v>
          </cell>
          <cell r="AJ4">
            <v>2.0805377096452728</v>
          </cell>
          <cell r="AK4">
            <v>3</v>
          </cell>
          <cell r="AL4">
            <v>2.4425683236293758</v>
          </cell>
          <cell r="AM4">
            <v>2.2752862902422772</v>
          </cell>
          <cell r="AN4">
            <v>1.9223910683471923</v>
          </cell>
          <cell r="AO4">
            <v>1.8627028544700603</v>
          </cell>
          <cell r="AP4">
            <v>1.8093484936406785</v>
          </cell>
          <cell r="AQ4">
            <v>1.7726626791897202</v>
          </cell>
          <cell r="AR4">
            <v>2</v>
          </cell>
          <cell r="AS4">
            <v>2</v>
          </cell>
          <cell r="AT4">
            <v>1.9299324111016054</v>
          </cell>
          <cell r="AU4">
            <v>1.70504636068131</v>
          </cell>
          <cell r="AV4">
            <v>1.9539088757808918</v>
          </cell>
          <cell r="AW4">
            <v>2.0149430648554936</v>
          </cell>
          <cell r="AX4">
            <v>1.9484455322880381</v>
          </cell>
          <cell r="AY4">
            <v>1.8400281755584111</v>
          </cell>
          <cell r="AZ4">
            <v>1.9749209885053296</v>
          </cell>
        </row>
        <row r="9">
          <cell r="AF9">
            <v>2.2222222222222223</v>
          </cell>
          <cell r="AG9">
            <v>2.375</v>
          </cell>
          <cell r="AH9">
            <v>2.3846153846153846</v>
          </cell>
          <cell r="AI9">
            <v>2.5</v>
          </cell>
          <cell r="AJ9">
            <v>2.2272727272727271</v>
          </cell>
          <cell r="AK9">
            <v>3</v>
          </cell>
          <cell r="AL9">
            <v>2.3289473684210527</v>
          </cell>
          <cell r="AM9">
            <v>2.3199999999999998</v>
          </cell>
          <cell r="AN9">
            <v>1.9323076923076921</v>
          </cell>
          <cell r="AO9">
            <v>1.9290123456790125</v>
          </cell>
          <cell r="AP9">
            <v>1.8636363636363635</v>
          </cell>
          <cell r="AQ9">
            <v>1.9270833333333333</v>
          </cell>
          <cell r="AR9">
            <v>2</v>
          </cell>
          <cell r="AS9">
            <v>2</v>
          </cell>
          <cell r="AT9">
            <v>2.0384615384615383</v>
          </cell>
          <cell r="AU9">
            <v>1.8444444444444446</v>
          </cell>
          <cell r="AV9">
            <v>1.9622641509433965</v>
          </cell>
          <cell r="AW9">
            <v>2.0277777777777777</v>
          </cell>
          <cell r="AX9">
            <v>1.833333333333333</v>
          </cell>
          <cell r="AY9">
            <v>1.8666666666666667</v>
          </cell>
          <cell r="AZ9">
            <v>2.0049999999999999</v>
          </cell>
        </row>
      </sheetData>
      <sheetData sheetId="3"/>
      <sheetData sheetId="4">
        <row r="4">
          <cell r="AF4">
            <v>2.6981539447186642</v>
          </cell>
          <cell r="AG4">
            <v>2.9016817800209149</v>
          </cell>
          <cell r="AH4">
            <v>2.7099619583676797</v>
          </cell>
          <cell r="AI4">
            <v>3</v>
          </cell>
          <cell r="AJ4">
            <v>2.6387153771671294</v>
          </cell>
          <cell r="AK4">
            <v>3</v>
          </cell>
          <cell r="AL4">
            <v>2.8234826310421788</v>
          </cell>
          <cell r="AM4">
            <v>2.7705107859549751</v>
          </cell>
          <cell r="AN4">
            <v>1.8792302383601576</v>
          </cell>
          <cell r="AO4">
            <v>1.8171513679324813</v>
          </cell>
          <cell r="AP4">
            <v>1.2735136155269391</v>
          </cell>
          <cell r="AQ4">
            <v>1.3224536663842712</v>
          </cell>
          <cell r="AR4">
            <v>3</v>
          </cell>
          <cell r="AS4">
            <v>1</v>
          </cell>
          <cell r="AT4">
            <v>1.9132374221058077</v>
          </cell>
          <cell r="AU4">
            <v>2.1872166818325112</v>
          </cell>
          <cell r="AV4">
            <v>2.2674237574037588</v>
          </cell>
          <cell r="AW4">
            <v>2.1519958623111695</v>
          </cell>
          <cell r="AX4">
            <v>2.9125242351351135</v>
          </cell>
          <cell r="AY4">
            <v>1.5603446212029506</v>
          </cell>
          <cell r="AZ4">
            <v>2.0119010513913858</v>
          </cell>
        </row>
        <row r="9">
          <cell r="AF9">
            <v>2.7777777777777777</v>
          </cell>
          <cell r="AG9">
            <v>2.875</v>
          </cell>
          <cell r="AH9">
            <v>2.8461538461538463</v>
          </cell>
          <cell r="AI9">
            <v>3</v>
          </cell>
          <cell r="AJ9">
            <v>2.6818181818181817</v>
          </cell>
          <cell r="AK9">
            <v>3</v>
          </cell>
          <cell r="AL9">
            <v>2.8157894736842106</v>
          </cell>
          <cell r="AM9">
            <v>2.8133333333333335</v>
          </cell>
          <cell r="AN9">
            <v>1.8615384615384616</v>
          </cell>
          <cell r="AO9">
            <v>1.8580246913580247</v>
          </cell>
          <cell r="AP9">
            <v>1.3636363636363635</v>
          </cell>
          <cell r="AQ9">
            <v>1.4375</v>
          </cell>
          <cell r="AR9">
            <v>3</v>
          </cell>
          <cell r="AS9">
            <v>1</v>
          </cell>
          <cell r="AT9">
            <v>2.0769230769230771</v>
          </cell>
          <cell r="AU9">
            <v>2.2888888888888888</v>
          </cell>
          <cell r="AV9">
            <v>2.3018867924528301</v>
          </cell>
          <cell r="AW9">
            <v>2.1388888888888888</v>
          </cell>
          <cell r="AX9">
            <v>2.8333333333333335</v>
          </cell>
          <cell r="AY9">
            <v>1.6</v>
          </cell>
          <cell r="AZ9">
            <v>2.04</v>
          </cell>
        </row>
      </sheetData>
      <sheetData sheetId="5">
        <row r="4">
          <cell r="AF4">
            <v>2.3798483692900749</v>
          </cell>
          <cell r="AG4">
            <v>3</v>
          </cell>
          <cell r="AH4">
            <v>2.4199239167353594</v>
          </cell>
          <cell r="AI4">
            <v>2.8898785937568792</v>
          </cell>
          <cell r="AJ4">
            <v>2.6379520669451337</v>
          </cell>
          <cell r="AK4">
            <v>3</v>
          </cell>
          <cell r="AL4">
            <v>2.6959688282070893</v>
          </cell>
          <cell r="AM4">
            <v>2.6047308257998392</v>
          </cell>
          <cell r="AN4">
            <v>1.8159309365887035</v>
          </cell>
          <cell r="AO4">
            <v>1.7503459498405061</v>
          </cell>
          <cell r="AP4">
            <v>1.2683325896046127</v>
          </cell>
          <cell r="AQ4">
            <v>1.3564446520604072</v>
          </cell>
          <cell r="AR4">
            <v>3</v>
          </cell>
          <cell r="AS4">
            <v>1</v>
          </cell>
          <cell r="AT4">
            <v>1.6213034376626081</v>
          </cell>
          <cell r="AU4">
            <v>2.0609263853958986</v>
          </cell>
          <cell r="AV4">
            <v>2.0517176017136931</v>
          </cell>
          <cell r="AW4">
            <v>2.2421295394617218</v>
          </cell>
          <cell r="AX4">
            <v>2.7693820744471171</v>
          </cell>
          <cell r="AY4">
            <v>2.1117999144212933</v>
          </cell>
          <cell r="AZ4">
            <v>1.9333470777835176</v>
          </cell>
        </row>
        <row r="9">
          <cell r="AF9">
            <v>2.5</v>
          </cell>
          <cell r="AG9">
            <v>3</v>
          </cell>
          <cell r="AH9">
            <v>2.6923076923076925</v>
          </cell>
          <cell r="AI9">
            <v>2.9285714285714284</v>
          </cell>
          <cell r="AJ9">
            <v>2.6818181818181817</v>
          </cell>
          <cell r="AK9">
            <v>3</v>
          </cell>
          <cell r="AL9">
            <v>2.7236842105263159</v>
          </cell>
          <cell r="AM9">
            <v>2.72</v>
          </cell>
          <cell r="AN9">
            <v>1.8492307692307695</v>
          </cell>
          <cell r="AO9">
            <v>1.8456790123456792</v>
          </cell>
          <cell r="AP9">
            <v>1.2954545454545454</v>
          </cell>
          <cell r="AQ9">
            <v>1.4895833333333333</v>
          </cell>
          <cell r="AR9">
            <v>3</v>
          </cell>
          <cell r="AS9">
            <v>1</v>
          </cell>
          <cell r="AT9">
            <v>1.8076923076923077</v>
          </cell>
          <cell r="AU9">
            <v>2.2000000000000002</v>
          </cell>
          <cell r="AV9">
            <v>2.0943396226415096</v>
          </cell>
          <cell r="AW9">
            <v>2.3333333333333335</v>
          </cell>
          <cell r="AX9">
            <v>2.6666666666666665</v>
          </cell>
          <cell r="AY9">
            <v>2.2666666666666666</v>
          </cell>
          <cell r="AZ9">
            <v>2.0125000000000002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4">
          <cell r="AF4">
            <v>2.3803224815593955</v>
          </cell>
          <cell r="AG4">
            <v>2.4990456984628073</v>
          </cell>
          <cell r="AH4">
            <v>2.5244612561979349</v>
          </cell>
          <cell r="AI4">
            <v>2.7063562167040902</v>
          </cell>
          <cell r="AJ4">
            <v>2.4915435122164973</v>
          </cell>
          <cell r="AK4">
            <v>3</v>
          </cell>
          <cell r="AL4">
            <v>2.628931237905908</v>
          </cell>
          <cell r="AM4">
            <v>2.517575641012519</v>
          </cell>
          <cell r="AN4">
            <v>2.0189418733078432</v>
          </cell>
          <cell r="AO4">
            <v>1.9646015597006743</v>
          </cell>
          <cell r="AP4">
            <v>1.9921923476487884</v>
          </cell>
          <cell r="AQ4">
            <v>1.8404893851624951</v>
          </cell>
          <cell r="AR4">
            <v>2</v>
          </cell>
          <cell r="AS4">
            <v>2</v>
          </cell>
          <cell r="AT4">
            <v>2.1556902650773768</v>
          </cell>
          <cell r="AU4">
            <v>1.9895329332425546</v>
          </cell>
          <cell r="AV4">
            <v>1.9594572352417112</v>
          </cell>
          <cell r="AW4">
            <v>1.9945672471456966</v>
          </cell>
          <cell r="AX4">
            <v>2.1688203422282646</v>
          </cell>
          <cell r="AY4">
            <v>1.8288783288616379</v>
          </cell>
          <cell r="AZ4">
            <v>2.093165581594449</v>
          </cell>
        </row>
        <row r="9">
          <cell r="AF9">
            <v>2.3888888888888888</v>
          </cell>
          <cell r="AG9">
            <v>2.375</v>
          </cell>
          <cell r="AH9">
            <v>2.5384615384615383</v>
          </cell>
          <cell r="AI9">
            <v>2.7142857142857144</v>
          </cell>
          <cell r="AJ9">
            <v>2.5454545454545454</v>
          </cell>
          <cell r="AK9">
            <v>3</v>
          </cell>
          <cell r="AL9">
            <v>2.5263157894736841</v>
          </cell>
          <cell r="AM9">
            <v>2.52</v>
          </cell>
          <cell r="AN9">
            <v>2.0646153846153847</v>
          </cell>
          <cell r="AO9">
            <v>2.0617283950617282</v>
          </cell>
          <cell r="AP9">
            <v>2.1363636363636362</v>
          </cell>
          <cell r="AQ9">
            <v>2.0208333333333335</v>
          </cell>
          <cell r="AR9">
            <v>2</v>
          </cell>
          <cell r="AS9">
            <v>2</v>
          </cell>
          <cell r="AT9">
            <v>2.2307692307692308</v>
          </cell>
          <cell r="AU9">
            <v>2.1111111111111112</v>
          </cell>
          <cell r="AV9">
            <v>1.9811320754716981</v>
          </cell>
          <cell r="AW9">
            <v>2.0555555555555554</v>
          </cell>
          <cell r="AX9">
            <v>2.1666666666666665</v>
          </cell>
          <cell r="AY9">
            <v>1.9333333333333331</v>
          </cell>
          <cell r="AZ9">
            <v>2.15</v>
          </cell>
        </row>
      </sheetData>
      <sheetData sheetId="23">
        <row r="4">
          <cell r="AF4">
            <v>2.186347425907369</v>
          </cell>
          <cell r="AG4">
            <v>2.9016817800209149</v>
          </cell>
          <cell r="AH4">
            <v>2.4303976532883138</v>
          </cell>
          <cell r="AI4">
            <v>2.564341823331719</v>
          </cell>
          <cell r="AJ4">
            <v>2.2970760977885205</v>
          </cell>
          <cell r="AK4">
            <v>3</v>
          </cell>
          <cell r="AL4">
            <v>2.5708467620590612</v>
          </cell>
          <cell r="AM4">
            <v>2.4420603487270598</v>
          </cell>
          <cell r="AN4">
            <v>1.8617616961797976</v>
          </cell>
          <cell r="AO4">
            <v>1.7987152520329766</v>
          </cell>
          <cell r="AP4">
            <v>1.6560617712266938</v>
          </cell>
          <cell r="AQ4">
            <v>1.7043065376252078</v>
          </cell>
          <cell r="AR4">
            <v>2.6684212732921502</v>
          </cell>
          <cell r="AS4">
            <v>1</v>
          </cell>
          <cell r="AT4">
            <v>1.6595129618459212</v>
          </cell>
          <cell r="AU4">
            <v>1.809919430099139</v>
          </cell>
          <cell r="AV4">
            <v>1.9922770345844643</v>
          </cell>
          <cell r="AW4">
            <v>2.0273041467202613</v>
          </cell>
          <cell r="AX4">
            <v>2.7793888723522362</v>
          </cell>
          <cell r="AY4">
            <v>1.5161579544193917</v>
          </cell>
          <cell r="AZ4">
            <v>1.9481415619158229</v>
          </cell>
        </row>
        <row r="9">
          <cell r="AF9">
            <v>2.2777777777777777</v>
          </cell>
          <cell r="AG9">
            <v>2.875</v>
          </cell>
          <cell r="AH9">
            <v>2.4615384615384617</v>
          </cell>
          <cell r="AI9">
            <v>2.6428571428571428</v>
          </cell>
          <cell r="AJ9">
            <v>2.3636363636363638</v>
          </cell>
          <cell r="AK9">
            <v>3</v>
          </cell>
          <cell r="AL9">
            <v>2.4736842105263159</v>
          </cell>
          <cell r="AM9">
            <v>2.4666666666666668</v>
          </cell>
          <cell r="AN9">
            <v>1.9107692307692308</v>
          </cell>
          <cell r="AO9">
            <v>1.9074074074074074</v>
          </cell>
          <cell r="AP9">
            <v>1.7272727272727273</v>
          </cell>
          <cell r="AQ9">
            <v>1.7604166666666665</v>
          </cell>
          <cell r="AR9">
            <v>2</v>
          </cell>
          <cell r="AS9">
            <v>1</v>
          </cell>
          <cell r="AT9">
            <v>1.8076923076923077</v>
          </cell>
          <cell r="AU9">
            <v>2.0666666666666669</v>
          </cell>
          <cell r="AV9">
            <v>2.0566037735849059</v>
          </cell>
          <cell r="AW9">
            <v>2.1666666666666665</v>
          </cell>
          <cell r="AX9">
            <v>2.6666666666666665</v>
          </cell>
          <cell r="AY9">
            <v>1.6666666666666667</v>
          </cell>
          <cell r="AZ9">
            <v>2.0150000000000001</v>
          </cell>
        </row>
      </sheetData>
      <sheetData sheetId="24">
        <row r="4">
          <cell r="AF4">
            <v>1.935954172246072</v>
          </cell>
          <cell r="AG4">
            <v>2.521767894227795</v>
          </cell>
          <cell r="AH4">
            <v>2.0053694038856409</v>
          </cell>
          <cell r="AI4">
            <v>2.1608371307180909</v>
          </cell>
          <cell r="AJ4">
            <v>2.3618735967695956</v>
          </cell>
          <cell r="AK4">
            <v>3</v>
          </cell>
          <cell r="AL4">
            <v>2.3422356714436101</v>
          </cell>
          <cell r="AM4">
            <v>2.1448443873909708</v>
          </cell>
          <cell r="AN4">
            <v>1.9679084621730834</v>
          </cell>
          <cell r="AO4">
            <v>1.9107414337260333</v>
          </cell>
          <cell r="AP4">
            <v>1.8199315475613047</v>
          </cell>
          <cell r="AQ4">
            <v>1.7082026863739073</v>
          </cell>
          <cell r="AR4">
            <v>2.1657893633539249</v>
          </cell>
          <cell r="AS4">
            <v>1</v>
          </cell>
          <cell r="AT4">
            <v>1.6052216189158584</v>
          </cell>
          <cell r="AU4">
            <v>2.0883345599554812</v>
          </cell>
          <cell r="AV4">
            <v>2.173227866841132</v>
          </cell>
          <cell r="AW4">
            <v>2.1162611027304865</v>
          </cell>
          <cell r="AX4">
            <v>2.9125242351351135</v>
          </cell>
          <cell r="AY4">
            <v>1.6401101800558453</v>
          </cell>
          <cell r="AZ4">
            <v>1.9942461098603761</v>
          </cell>
        </row>
        <row r="9">
          <cell r="AF9">
            <v>2.0555555555555554</v>
          </cell>
          <cell r="AG9">
            <v>2.375</v>
          </cell>
          <cell r="AH9">
            <v>2.1538461538461537</v>
          </cell>
          <cell r="AI9">
            <v>2.3571428571428572</v>
          </cell>
          <cell r="AJ9">
            <v>2.4090909090909092</v>
          </cell>
          <cell r="AK9">
            <v>3</v>
          </cell>
          <cell r="AL9">
            <v>2.2763157894736841</v>
          </cell>
          <cell r="AM9">
            <v>2.2666666666666666</v>
          </cell>
          <cell r="AN9">
            <v>2.0184615384615383</v>
          </cell>
          <cell r="AO9">
            <v>2.0154320987654319</v>
          </cell>
          <cell r="AP9">
            <v>1.7727272727272727</v>
          </cell>
          <cell r="AQ9">
            <v>1.8854166666666667</v>
          </cell>
          <cell r="AR9">
            <v>2.5</v>
          </cell>
          <cell r="AS9">
            <v>1</v>
          </cell>
          <cell r="AT9">
            <v>1.7692307692307689</v>
          </cell>
          <cell r="AU9">
            <v>2.2222222222222223</v>
          </cell>
          <cell r="AV9">
            <v>2.2264150943396226</v>
          </cell>
          <cell r="AW9">
            <v>2.2222222222222223</v>
          </cell>
          <cell r="AX9">
            <v>2.8333333333333335</v>
          </cell>
          <cell r="AY9">
            <v>1.7999999999999998</v>
          </cell>
          <cell r="AZ9">
            <v>2.0649999999999999</v>
          </cell>
        </row>
      </sheetData>
      <sheetData sheetId="25"/>
      <sheetData sheetId="26"/>
      <sheetData sheetId="27"/>
      <sheetData sheetId="2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P je Stunde"/>
      <sheetName val="verf Eink nom"/>
      <sheetName val="verf Eink real"/>
      <sheetName val="ALQ"/>
    </sheetNames>
    <sheetDataSet>
      <sheetData sheetId="0" refreshError="1"/>
      <sheetData sheetId="1" refreshError="1"/>
      <sheetData sheetId="2" refreshError="1"/>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verf Eink nom"/>
      <sheetName val="verf Eink real"/>
      <sheetName val="BIP je ET"/>
      <sheetName val="BIP je Stunde"/>
      <sheetName val="StOrtQualität"/>
      <sheetName val="ALQ"/>
      <sheetName val="Zufriedenheit"/>
    </sheetNames>
    <sheetDataSet>
      <sheetData sheetId="0">
        <row r="7">
          <cell r="AK7">
            <v>3</v>
          </cell>
          <cell r="AL7">
            <v>113.05458768873402</v>
          </cell>
        </row>
        <row r="8">
          <cell r="AK8">
            <v>3</v>
          </cell>
          <cell r="AL8">
            <v>109.63608207510647</v>
          </cell>
        </row>
        <row r="9">
          <cell r="AK9">
            <v>3</v>
          </cell>
          <cell r="AL9">
            <v>108.03329461866046</v>
          </cell>
        </row>
        <row r="10">
          <cell r="AK10">
            <v>3</v>
          </cell>
          <cell r="AL10">
            <v>110.60394889663183</v>
          </cell>
        </row>
        <row r="11">
          <cell r="AK11">
            <v>3</v>
          </cell>
          <cell r="AL11">
            <v>109.77545489740612</v>
          </cell>
        </row>
        <row r="12">
          <cell r="AK12">
            <v>3</v>
          </cell>
          <cell r="AL12">
            <v>107.67324816105304</v>
          </cell>
        </row>
        <row r="13">
          <cell r="AK13">
            <v>3</v>
          </cell>
          <cell r="AL13">
            <v>96.252419667053815</v>
          </cell>
        </row>
        <row r="14">
          <cell r="AK14">
            <v>3</v>
          </cell>
          <cell r="AL14">
            <v>107.73519163763066</v>
          </cell>
        </row>
        <row r="15">
          <cell r="AK15">
            <v>3</v>
          </cell>
          <cell r="AL15">
            <v>104.48703058459157</v>
          </cell>
        </row>
        <row r="16">
          <cell r="AK16">
            <v>3</v>
          </cell>
          <cell r="AL16">
            <v>103.63530778164925</v>
          </cell>
        </row>
        <row r="17">
          <cell r="AK17">
            <v>3</v>
          </cell>
          <cell r="AL17">
            <v>101.40921409214091</v>
          </cell>
        </row>
        <row r="18">
          <cell r="AK18">
            <v>3</v>
          </cell>
          <cell r="AL18">
            <v>98.594657375145175</v>
          </cell>
        </row>
        <row r="19">
          <cell r="AK19">
            <v>3</v>
          </cell>
          <cell r="AL19">
            <v>106.90282617111886</v>
          </cell>
        </row>
        <row r="20">
          <cell r="AK20">
            <v>3</v>
          </cell>
          <cell r="AL20">
            <v>123.06233062330622</v>
          </cell>
        </row>
        <row r="21">
          <cell r="AK21">
            <v>3</v>
          </cell>
          <cell r="AL21">
            <v>101.0607820363918</v>
          </cell>
        </row>
        <row r="22">
          <cell r="AK22">
            <v>3</v>
          </cell>
          <cell r="AL22">
            <v>105.31939605110337</v>
          </cell>
        </row>
        <row r="23">
          <cell r="AK23">
            <v>3</v>
          </cell>
          <cell r="AL23">
            <v>100.75880758807587</v>
          </cell>
        </row>
        <row r="24">
          <cell r="AK24">
            <v>3</v>
          </cell>
          <cell r="AL24">
            <v>101.37049941927991</v>
          </cell>
        </row>
        <row r="25">
          <cell r="AK25">
            <v>3</v>
          </cell>
          <cell r="AL25">
            <v>97.429345722028643</v>
          </cell>
        </row>
        <row r="26">
          <cell r="AK26">
            <v>3</v>
          </cell>
          <cell r="AL26">
            <v>97.723577235772368</v>
          </cell>
        </row>
        <row r="27">
          <cell r="AK27">
            <v>3</v>
          </cell>
          <cell r="AL27">
            <v>110.34456058846303</v>
          </cell>
        </row>
        <row r="28">
          <cell r="AK28">
            <v>3</v>
          </cell>
          <cell r="AL28">
            <v>92.508710801393718</v>
          </cell>
        </row>
        <row r="29">
          <cell r="AK29">
            <v>3</v>
          </cell>
          <cell r="AL29">
            <v>101.99380565234225</v>
          </cell>
        </row>
        <row r="30">
          <cell r="AK30">
            <v>3</v>
          </cell>
          <cell r="AL30">
            <v>108.08362369337978</v>
          </cell>
        </row>
        <row r="31">
          <cell r="AK31">
            <v>3</v>
          </cell>
          <cell r="AL31">
            <v>104.45218737901665</v>
          </cell>
        </row>
        <row r="32">
          <cell r="AK32">
            <v>3</v>
          </cell>
          <cell r="AL32">
            <v>97.917150600077434</v>
          </cell>
        </row>
        <row r="33">
          <cell r="AK33">
            <v>3</v>
          </cell>
          <cell r="AL33">
            <v>107.37514518002322</v>
          </cell>
        </row>
        <row r="34">
          <cell r="AK34">
            <v>3</v>
          </cell>
          <cell r="AL34">
            <v>103.2326751838947</v>
          </cell>
        </row>
        <row r="35">
          <cell r="AK35">
            <v>3</v>
          </cell>
          <cell r="AL35">
            <v>102.81842818428184</v>
          </cell>
        </row>
        <row r="36">
          <cell r="AK36">
            <v>3</v>
          </cell>
          <cell r="AL36">
            <v>106.80216802168022</v>
          </cell>
        </row>
        <row r="37">
          <cell r="AK37">
            <v>3</v>
          </cell>
          <cell r="AL37">
            <v>102.27642276422763</v>
          </cell>
        </row>
        <row r="38">
          <cell r="AK38">
            <v>3</v>
          </cell>
          <cell r="AL38">
            <v>109.67866821525358</v>
          </cell>
        </row>
        <row r="39">
          <cell r="AK39">
            <v>3</v>
          </cell>
          <cell r="AL39">
            <v>107.13898567557105</v>
          </cell>
        </row>
        <row r="40">
          <cell r="AK40">
            <v>3</v>
          </cell>
          <cell r="AL40">
            <v>113.94502516453736</v>
          </cell>
        </row>
        <row r="41">
          <cell r="AK41">
            <v>3</v>
          </cell>
          <cell r="AL41">
            <v>106.21757646147888</v>
          </cell>
        </row>
        <row r="42">
          <cell r="AK42">
            <v>3</v>
          </cell>
          <cell r="AL42">
            <v>105.59814169570268</v>
          </cell>
        </row>
        <row r="43">
          <cell r="AK43">
            <v>3</v>
          </cell>
          <cell r="AL43">
            <v>102.4196670538134</v>
          </cell>
        </row>
        <row r="44">
          <cell r="AK44">
            <v>3</v>
          </cell>
          <cell r="AL44">
            <v>108.80758807588076</v>
          </cell>
        </row>
        <row r="45">
          <cell r="AK45">
            <v>3</v>
          </cell>
          <cell r="AL45">
            <v>116.98025551684088</v>
          </cell>
        </row>
        <row r="46">
          <cell r="AK46">
            <v>3</v>
          </cell>
          <cell r="AL46">
            <v>103.43786295005808</v>
          </cell>
        </row>
        <row r="47">
          <cell r="AK47">
            <v>3</v>
          </cell>
          <cell r="AL47">
            <v>105.63685636856368</v>
          </cell>
        </row>
        <row r="48">
          <cell r="AK48">
            <v>3</v>
          </cell>
          <cell r="AL48">
            <v>113.97599690282618</v>
          </cell>
        </row>
        <row r="49">
          <cell r="AK49">
            <v>3</v>
          </cell>
          <cell r="AL49">
            <v>106.79442508710801</v>
          </cell>
        </row>
        <row r="50">
          <cell r="AK50">
            <v>3</v>
          </cell>
          <cell r="AL50">
            <v>99.554781262098331</v>
          </cell>
        </row>
        <row r="51">
          <cell r="AK51">
            <v>1</v>
          </cell>
          <cell r="AL51">
            <v>101.95896244676732</v>
          </cell>
        </row>
        <row r="52">
          <cell r="AK52">
            <v>1</v>
          </cell>
          <cell r="AL52">
            <v>137.3093302361595</v>
          </cell>
        </row>
        <row r="53">
          <cell r="AK53">
            <v>1</v>
          </cell>
          <cell r="AL53">
            <v>99.767711962833914</v>
          </cell>
        </row>
        <row r="54">
          <cell r="AK54">
            <v>1</v>
          </cell>
          <cell r="AL54">
            <v>103.10878823073946</v>
          </cell>
        </row>
        <row r="55">
          <cell r="AK55">
            <v>1</v>
          </cell>
          <cell r="AL55">
            <v>103.67015098722416</v>
          </cell>
        </row>
        <row r="56">
          <cell r="AK56">
            <v>1</v>
          </cell>
          <cell r="AL56">
            <v>116.66279519938057</v>
          </cell>
        </row>
        <row r="57">
          <cell r="AK57">
            <v>1</v>
          </cell>
          <cell r="AL57">
            <v>113.85598141695704</v>
          </cell>
        </row>
        <row r="58">
          <cell r="AK58">
            <v>1</v>
          </cell>
          <cell r="AL58">
            <v>121.45954316686026</v>
          </cell>
        </row>
        <row r="59">
          <cell r="AK59">
            <v>1</v>
          </cell>
          <cell r="AL59">
            <v>106.66279519938055</v>
          </cell>
        </row>
        <row r="60">
          <cell r="AK60">
            <v>1</v>
          </cell>
          <cell r="AL60">
            <v>111.67634533488192</v>
          </cell>
        </row>
        <row r="61">
          <cell r="AK61">
            <v>1</v>
          </cell>
          <cell r="AL61">
            <v>107.16995741385986</v>
          </cell>
        </row>
        <row r="62">
          <cell r="AK62">
            <v>1</v>
          </cell>
          <cell r="AL62">
            <v>116.69376693766938</v>
          </cell>
        </row>
        <row r="63">
          <cell r="AK63">
            <v>1</v>
          </cell>
          <cell r="AL63">
            <v>112.81068524970964</v>
          </cell>
        </row>
        <row r="64">
          <cell r="AK64">
            <v>1</v>
          </cell>
          <cell r="AL64">
            <v>114.42895857530004</v>
          </cell>
        </row>
        <row r="65">
          <cell r="AK65">
            <v>1</v>
          </cell>
          <cell r="AL65">
            <v>149.51993805652342</v>
          </cell>
        </row>
        <row r="66">
          <cell r="AK66">
            <v>1</v>
          </cell>
          <cell r="AL66">
            <v>105.39295392953929</v>
          </cell>
        </row>
        <row r="67">
          <cell r="AK67">
            <v>1</v>
          </cell>
          <cell r="AL67">
            <v>138.72241579558653</v>
          </cell>
        </row>
        <row r="68">
          <cell r="AK68">
            <v>1</v>
          </cell>
          <cell r="AL68">
            <v>104.49477351916376</v>
          </cell>
        </row>
        <row r="69">
          <cell r="AK69">
            <v>1</v>
          </cell>
          <cell r="AL69">
            <v>111.54084397986837</v>
          </cell>
        </row>
        <row r="70">
          <cell r="AK70">
            <v>1</v>
          </cell>
          <cell r="AL70">
            <v>114.43670150987224</v>
          </cell>
        </row>
        <row r="71">
          <cell r="AK71">
            <v>1</v>
          </cell>
          <cell r="AL71">
            <v>155.6523422377081</v>
          </cell>
        </row>
        <row r="72">
          <cell r="AK72">
            <v>1</v>
          </cell>
          <cell r="AL72">
            <v>109.96128532713898</v>
          </cell>
        </row>
        <row r="73">
          <cell r="AK73">
            <v>1</v>
          </cell>
          <cell r="AL73">
            <v>111.85830429732869</v>
          </cell>
        </row>
        <row r="74">
          <cell r="AK74">
            <v>1</v>
          </cell>
          <cell r="AL74">
            <v>109.42315137437089</v>
          </cell>
        </row>
        <row r="75">
          <cell r="AK75">
            <v>1</v>
          </cell>
          <cell r="AL75">
            <v>91.850561362756494</v>
          </cell>
        </row>
        <row r="76">
          <cell r="AK76">
            <v>1</v>
          </cell>
          <cell r="AL76">
            <v>96.635694928377859</v>
          </cell>
        </row>
        <row r="77">
          <cell r="AK77">
            <v>1</v>
          </cell>
          <cell r="AL77">
            <v>104.99806426635693</v>
          </cell>
        </row>
        <row r="78">
          <cell r="AK78">
            <v>1</v>
          </cell>
          <cell r="AL78">
            <v>96.701509872241573</v>
          </cell>
        </row>
        <row r="79">
          <cell r="AK79">
            <v>1</v>
          </cell>
          <cell r="AL79">
            <v>105.80332946186606</v>
          </cell>
        </row>
        <row r="80">
          <cell r="AK80">
            <v>1</v>
          </cell>
          <cell r="AL80">
            <v>107.34804490902053</v>
          </cell>
        </row>
        <row r="81">
          <cell r="AK81">
            <v>1</v>
          </cell>
          <cell r="AL81">
            <v>98.699186991869908</v>
          </cell>
        </row>
        <row r="82">
          <cell r="AK82">
            <v>1</v>
          </cell>
          <cell r="AL82">
            <v>98.536585365853654</v>
          </cell>
        </row>
        <row r="83">
          <cell r="AK83">
            <v>1</v>
          </cell>
          <cell r="AL83">
            <v>105.1374370886566</v>
          </cell>
        </row>
        <row r="84">
          <cell r="AK84">
            <v>1</v>
          </cell>
          <cell r="AL84">
            <v>103.93341076267906</v>
          </cell>
        </row>
        <row r="85">
          <cell r="AK85">
            <v>1</v>
          </cell>
          <cell r="AL85">
            <v>105.49748354626402</v>
          </cell>
        </row>
        <row r="86">
          <cell r="AK86">
            <v>1</v>
          </cell>
          <cell r="AL86">
            <v>95.284552845528452</v>
          </cell>
        </row>
        <row r="87">
          <cell r="AK87">
            <v>1</v>
          </cell>
          <cell r="AL87">
            <v>101.33178474641889</v>
          </cell>
        </row>
        <row r="88">
          <cell r="AK88">
            <v>1</v>
          </cell>
          <cell r="AL88">
            <v>97.328687572590013</v>
          </cell>
        </row>
        <row r="89">
          <cell r="AK89">
            <v>1</v>
          </cell>
          <cell r="AL89">
            <v>102.69454123112661</v>
          </cell>
        </row>
        <row r="90">
          <cell r="AK90">
            <v>1</v>
          </cell>
          <cell r="AL90">
            <v>103.33333333333334</v>
          </cell>
        </row>
        <row r="91">
          <cell r="AK91">
            <v>1</v>
          </cell>
          <cell r="AL91">
            <v>107.21641502129306</v>
          </cell>
        </row>
        <row r="92">
          <cell r="AK92">
            <v>1</v>
          </cell>
          <cell r="AL92">
            <v>98.633372048006194</v>
          </cell>
        </row>
        <row r="93">
          <cell r="AK93">
            <v>1</v>
          </cell>
          <cell r="AL93">
            <v>106.82926829268294</v>
          </cell>
        </row>
        <row r="94">
          <cell r="AK94">
            <v>1</v>
          </cell>
          <cell r="AL94">
            <v>99.179248935346493</v>
          </cell>
        </row>
        <row r="95">
          <cell r="AK95">
            <v>1</v>
          </cell>
          <cell r="AL95">
            <v>102.02477739063104</v>
          </cell>
        </row>
        <row r="96">
          <cell r="AK96">
            <v>1</v>
          </cell>
          <cell r="AL96">
            <v>95.911730545876878</v>
          </cell>
        </row>
        <row r="97">
          <cell r="AK97">
            <v>1</v>
          </cell>
          <cell r="AL97">
            <v>93.360433604336052</v>
          </cell>
        </row>
        <row r="98">
          <cell r="AK98">
            <v>1</v>
          </cell>
          <cell r="AL98">
            <v>109.06310491676345</v>
          </cell>
        </row>
        <row r="99">
          <cell r="AK99">
            <v>1</v>
          </cell>
          <cell r="AL99">
            <v>89.156020131629887</v>
          </cell>
        </row>
        <row r="100">
          <cell r="AK100">
            <v>1</v>
          </cell>
          <cell r="AL100">
            <v>102.7216415021293</v>
          </cell>
        </row>
        <row r="101">
          <cell r="AK101">
            <v>1</v>
          </cell>
          <cell r="AL101">
            <v>101.76926054974835</v>
          </cell>
        </row>
        <row r="102">
          <cell r="AK102">
            <v>1</v>
          </cell>
          <cell r="AL102">
            <v>108.6178861788618</v>
          </cell>
        </row>
        <row r="103">
          <cell r="AK103">
            <v>1</v>
          </cell>
          <cell r="AL103">
            <v>108.54045683313976</v>
          </cell>
        </row>
        <row r="104">
          <cell r="AK104">
            <v>1</v>
          </cell>
          <cell r="AL104">
            <v>98.025551684088271</v>
          </cell>
        </row>
        <row r="105">
          <cell r="AK105">
            <v>1</v>
          </cell>
          <cell r="AL105">
            <v>102.51258226867984</v>
          </cell>
        </row>
        <row r="106">
          <cell r="AK106">
            <v>1</v>
          </cell>
          <cell r="AL106">
            <v>104.33991482771971</v>
          </cell>
        </row>
        <row r="107">
          <cell r="AK107">
            <v>1</v>
          </cell>
          <cell r="AL107">
            <v>99.4696089818041</v>
          </cell>
        </row>
        <row r="108">
          <cell r="AK108">
            <v>1</v>
          </cell>
          <cell r="AL108">
            <v>109.01277584204414</v>
          </cell>
        </row>
        <row r="109">
          <cell r="AK109">
            <v>1</v>
          </cell>
          <cell r="AL109">
            <v>93.395276809910953</v>
          </cell>
        </row>
        <row r="110">
          <cell r="AK110">
            <v>1</v>
          </cell>
          <cell r="AL110">
            <v>105.76848625629114</v>
          </cell>
        </row>
        <row r="111">
          <cell r="AK111">
            <v>1</v>
          </cell>
          <cell r="AL111">
            <v>98.985675571041426</v>
          </cell>
        </row>
        <row r="112">
          <cell r="AK112">
            <v>1</v>
          </cell>
          <cell r="AL112">
            <v>96.364692218350754</v>
          </cell>
        </row>
        <row r="113">
          <cell r="AK113">
            <v>1</v>
          </cell>
          <cell r="AL113">
            <v>114.8703058459156</v>
          </cell>
        </row>
        <row r="114">
          <cell r="AK114">
            <v>1</v>
          </cell>
          <cell r="AL114">
            <v>105.51684088269455</v>
          </cell>
        </row>
        <row r="115">
          <cell r="AK115">
            <v>1</v>
          </cell>
          <cell r="AL115">
            <v>118.07975222609369</v>
          </cell>
        </row>
        <row r="116">
          <cell r="AK116">
            <v>1</v>
          </cell>
          <cell r="AL116">
            <v>112.20286488579173</v>
          </cell>
        </row>
        <row r="117">
          <cell r="AK117">
            <v>1</v>
          </cell>
          <cell r="AL117">
            <v>111.99767711962834</v>
          </cell>
        </row>
        <row r="118">
          <cell r="AK118">
            <v>1</v>
          </cell>
          <cell r="AL118">
            <v>102.60936895083236</v>
          </cell>
        </row>
        <row r="119">
          <cell r="AK119">
            <v>1</v>
          </cell>
          <cell r="AL119">
            <v>110.20518776616338</v>
          </cell>
        </row>
        <row r="120">
          <cell r="AK120">
            <v>1</v>
          </cell>
          <cell r="AL120">
            <v>99.728997289972895</v>
          </cell>
        </row>
        <row r="121">
          <cell r="AK121">
            <v>1</v>
          </cell>
          <cell r="AL121">
            <v>102.85714285714285</v>
          </cell>
        </row>
        <row r="122">
          <cell r="AK122">
            <v>1</v>
          </cell>
          <cell r="AL122">
            <v>93.766937669376688</v>
          </cell>
        </row>
        <row r="123">
          <cell r="AK123">
            <v>1</v>
          </cell>
          <cell r="AL123">
            <v>100.55749128919859</v>
          </cell>
        </row>
        <row r="124">
          <cell r="AK124">
            <v>1</v>
          </cell>
          <cell r="AL124">
            <v>106.90669763840495</v>
          </cell>
        </row>
        <row r="125">
          <cell r="AK125">
            <v>1</v>
          </cell>
          <cell r="AL125">
            <v>103.97212543554006</v>
          </cell>
        </row>
        <row r="126">
          <cell r="AK126">
            <v>1</v>
          </cell>
          <cell r="AL126">
            <v>102.51645373596594</v>
          </cell>
        </row>
        <row r="127">
          <cell r="AK127">
            <v>1</v>
          </cell>
          <cell r="AL127">
            <v>100.09678668215254</v>
          </cell>
        </row>
        <row r="128">
          <cell r="AK128">
            <v>1</v>
          </cell>
          <cell r="AL128">
            <v>105.79171506000775</v>
          </cell>
        </row>
        <row r="129">
          <cell r="AK129">
            <v>1</v>
          </cell>
          <cell r="AL129">
            <v>103.08943089430895</v>
          </cell>
        </row>
        <row r="130">
          <cell r="AK130">
            <v>1</v>
          </cell>
          <cell r="AL130">
            <v>104.0572977158343</v>
          </cell>
        </row>
        <row r="131">
          <cell r="AK131">
            <v>1</v>
          </cell>
          <cell r="AL131">
            <v>100.71622144792876</v>
          </cell>
        </row>
        <row r="132">
          <cell r="AK132">
            <v>1</v>
          </cell>
          <cell r="AL132">
            <v>105.24970963995355</v>
          </cell>
        </row>
        <row r="133">
          <cell r="AK133">
            <v>1</v>
          </cell>
          <cell r="AL133">
            <v>89.287650019357329</v>
          </cell>
        </row>
        <row r="134">
          <cell r="AK134">
            <v>1</v>
          </cell>
          <cell r="AL134">
            <v>98.540456833139757</v>
          </cell>
        </row>
        <row r="135">
          <cell r="AK135">
            <v>1</v>
          </cell>
          <cell r="AL135">
            <v>98.575300038714673</v>
          </cell>
        </row>
        <row r="136">
          <cell r="AK136">
            <v>1</v>
          </cell>
          <cell r="AL136">
            <v>108.18428184281844</v>
          </cell>
        </row>
        <row r="137">
          <cell r="AK137">
            <v>1</v>
          </cell>
          <cell r="AL137">
            <v>118.19589624467672</v>
          </cell>
        </row>
        <row r="138">
          <cell r="AK138">
            <v>1</v>
          </cell>
          <cell r="AL138">
            <v>109.95354239256679</v>
          </cell>
        </row>
        <row r="139">
          <cell r="AK139">
            <v>1</v>
          </cell>
          <cell r="AL139">
            <v>108.31204026325977</v>
          </cell>
        </row>
        <row r="140">
          <cell r="AK140">
            <v>1</v>
          </cell>
          <cell r="AL140">
            <v>111.51761517615175</v>
          </cell>
        </row>
        <row r="141">
          <cell r="AK141">
            <v>1</v>
          </cell>
          <cell r="AL141">
            <v>106.06658923732095</v>
          </cell>
        </row>
        <row r="142">
          <cell r="AK142">
            <v>1</v>
          </cell>
          <cell r="AL142">
            <v>110.41424699961286</v>
          </cell>
        </row>
        <row r="143">
          <cell r="AK143">
            <v>1</v>
          </cell>
          <cell r="AL143">
            <v>107.49516066589237</v>
          </cell>
        </row>
        <row r="144">
          <cell r="AK144">
            <v>1</v>
          </cell>
          <cell r="AL144">
            <v>111.42082849399924</v>
          </cell>
        </row>
        <row r="145">
          <cell r="AK145">
            <v>1</v>
          </cell>
          <cell r="AL145">
            <v>116.43437862950059</v>
          </cell>
        </row>
        <row r="146">
          <cell r="AK146">
            <v>1</v>
          </cell>
          <cell r="AL146">
            <v>110.69686411149826</v>
          </cell>
        </row>
        <row r="147">
          <cell r="AK147">
            <v>10</v>
          </cell>
          <cell r="AL147">
            <v>92.729384436701508</v>
          </cell>
        </row>
        <row r="148">
          <cell r="AK148">
            <v>9</v>
          </cell>
          <cell r="AL148">
            <v>82.288037166085942</v>
          </cell>
        </row>
        <row r="149">
          <cell r="AK149">
            <v>9</v>
          </cell>
          <cell r="AL149">
            <v>86.875725900116137</v>
          </cell>
        </row>
        <row r="150">
          <cell r="AK150">
            <v>9</v>
          </cell>
          <cell r="AL150">
            <v>81.242740998838556</v>
          </cell>
        </row>
        <row r="151">
          <cell r="AK151">
            <v>9</v>
          </cell>
          <cell r="AL151">
            <v>92.922957801006575</v>
          </cell>
        </row>
        <row r="152">
          <cell r="AK152">
            <v>9</v>
          </cell>
          <cell r="AL152">
            <v>94.64963221060782</v>
          </cell>
        </row>
        <row r="153">
          <cell r="AK153">
            <v>9</v>
          </cell>
          <cell r="AL153">
            <v>95.602013162988769</v>
          </cell>
        </row>
        <row r="154">
          <cell r="AK154">
            <v>9</v>
          </cell>
          <cell r="AL154">
            <v>87.785520712349978</v>
          </cell>
        </row>
        <row r="155">
          <cell r="AK155">
            <v>9</v>
          </cell>
          <cell r="AL155">
            <v>93.495934959349597</v>
          </cell>
        </row>
        <row r="156">
          <cell r="AK156">
            <v>9</v>
          </cell>
          <cell r="AL156">
            <v>94.672861014324425</v>
          </cell>
        </row>
        <row r="157">
          <cell r="AK157">
            <v>9</v>
          </cell>
          <cell r="AL157">
            <v>97.100271002710031</v>
          </cell>
        </row>
        <row r="158">
          <cell r="AK158">
            <v>9</v>
          </cell>
          <cell r="AL158">
            <v>90.089043747580334</v>
          </cell>
        </row>
        <row r="159">
          <cell r="AK159">
            <v>9</v>
          </cell>
          <cell r="AL159">
            <v>93.213317847464197</v>
          </cell>
        </row>
        <row r="160">
          <cell r="AK160">
            <v>9</v>
          </cell>
          <cell r="AL160">
            <v>88.563685636856377</v>
          </cell>
        </row>
        <row r="161">
          <cell r="AK161">
            <v>9</v>
          </cell>
          <cell r="AL161">
            <v>103.71660859465737</v>
          </cell>
        </row>
        <row r="162">
          <cell r="AK162">
            <v>9</v>
          </cell>
          <cell r="AL162">
            <v>89.752226093689515</v>
          </cell>
        </row>
        <row r="163">
          <cell r="AK163">
            <v>9</v>
          </cell>
          <cell r="AL163">
            <v>93.879210220673642</v>
          </cell>
        </row>
        <row r="164">
          <cell r="AK164">
            <v>9</v>
          </cell>
          <cell r="AL164">
            <v>93.232675183894699</v>
          </cell>
        </row>
        <row r="165">
          <cell r="AK165">
            <v>9</v>
          </cell>
          <cell r="AL165">
            <v>86.662795199380554</v>
          </cell>
        </row>
        <row r="166">
          <cell r="AK166">
            <v>12</v>
          </cell>
          <cell r="AL166">
            <v>95.090979481223386</v>
          </cell>
        </row>
        <row r="167">
          <cell r="AK167">
            <v>12</v>
          </cell>
          <cell r="AL167">
            <v>77.657762291908639</v>
          </cell>
        </row>
        <row r="168">
          <cell r="AK168">
            <v>2</v>
          </cell>
          <cell r="AL168">
            <v>106.45760743321719</v>
          </cell>
        </row>
        <row r="169">
          <cell r="AK169">
            <v>5</v>
          </cell>
          <cell r="AL169">
            <v>99.125048393341075</v>
          </cell>
        </row>
        <row r="170">
          <cell r="AK170">
            <v>5</v>
          </cell>
          <cell r="AL170">
            <v>98.312040263259775</v>
          </cell>
        </row>
        <row r="171">
          <cell r="AK171">
            <v>5</v>
          </cell>
          <cell r="AL171">
            <v>78.501742160278738</v>
          </cell>
        </row>
        <row r="172">
          <cell r="AK172">
            <v>5</v>
          </cell>
          <cell r="AL172">
            <v>102.08672086720867</v>
          </cell>
        </row>
        <row r="173">
          <cell r="AK173">
            <v>5</v>
          </cell>
          <cell r="AL173">
            <v>105.31552458381728</v>
          </cell>
        </row>
        <row r="174">
          <cell r="AK174">
            <v>5</v>
          </cell>
          <cell r="AL174">
            <v>107.14672861014324</v>
          </cell>
        </row>
        <row r="175">
          <cell r="AK175">
            <v>5</v>
          </cell>
          <cell r="AL175">
            <v>90.611691831204027</v>
          </cell>
        </row>
        <row r="176">
          <cell r="AK176">
            <v>5</v>
          </cell>
          <cell r="AL176">
            <v>137.77003484320559</v>
          </cell>
        </row>
        <row r="177">
          <cell r="AK177">
            <v>5</v>
          </cell>
          <cell r="AL177">
            <v>103.58110723964383</v>
          </cell>
        </row>
        <row r="178">
          <cell r="AK178">
            <v>5</v>
          </cell>
          <cell r="AL178">
            <v>118.13395276809911</v>
          </cell>
        </row>
        <row r="179">
          <cell r="AK179">
            <v>5</v>
          </cell>
          <cell r="AL179">
            <v>95.946573751451808</v>
          </cell>
        </row>
        <row r="180">
          <cell r="AK180">
            <v>5</v>
          </cell>
          <cell r="AL180">
            <v>103.39527680991097</v>
          </cell>
        </row>
        <row r="181">
          <cell r="AK181">
            <v>5</v>
          </cell>
          <cell r="AL181">
            <v>110.22067363530779</v>
          </cell>
        </row>
        <row r="182">
          <cell r="AK182">
            <v>5</v>
          </cell>
          <cell r="AL182">
            <v>105.1413085559427</v>
          </cell>
        </row>
        <row r="183">
          <cell r="AK183">
            <v>5</v>
          </cell>
          <cell r="AL183">
            <v>89.98838559814169</v>
          </cell>
        </row>
        <row r="184">
          <cell r="AK184">
            <v>5</v>
          </cell>
          <cell r="AL184">
            <v>96.643437862950051</v>
          </cell>
        </row>
        <row r="185">
          <cell r="AK185">
            <v>5</v>
          </cell>
          <cell r="AL185">
            <v>99.446380178087495</v>
          </cell>
        </row>
        <row r="186">
          <cell r="AK186">
            <v>5</v>
          </cell>
          <cell r="AL186">
            <v>92.876500193573364</v>
          </cell>
        </row>
        <row r="187">
          <cell r="AK187">
            <v>5</v>
          </cell>
          <cell r="AL187">
            <v>96.043360433604335</v>
          </cell>
        </row>
        <row r="188">
          <cell r="AK188">
            <v>5</v>
          </cell>
          <cell r="AL188">
            <v>85.722028648857915</v>
          </cell>
        </row>
        <row r="189">
          <cell r="AK189">
            <v>5</v>
          </cell>
          <cell r="AL189">
            <v>99.895470383275267</v>
          </cell>
        </row>
        <row r="190">
          <cell r="AK190">
            <v>5</v>
          </cell>
          <cell r="AL190">
            <v>94.765776229190863</v>
          </cell>
        </row>
        <row r="191">
          <cell r="AK191">
            <v>5</v>
          </cell>
          <cell r="AL191">
            <v>98.749516066589237</v>
          </cell>
        </row>
        <row r="192">
          <cell r="AK192">
            <v>5</v>
          </cell>
          <cell r="AL192">
            <v>96.697638404955484</v>
          </cell>
        </row>
        <row r="193">
          <cell r="AK193">
            <v>5</v>
          </cell>
          <cell r="AL193">
            <v>97.266744096012388</v>
          </cell>
        </row>
        <row r="194">
          <cell r="AK194">
            <v>5</v>
          </cell>
          <cell r="AL194">
            <v>91.111111111111114</v>
          </cell>
        </row>
        <row r="195">
          <cell r="AK195">
            <v>14</v>
          </cell>
          <cell r="AL195">
            <v>85.269066976384039</v>
          </cell>
        </row>
        <row r="196">
          <cell r="AK196">
            <v>14</v>
          </cell>
          <cell r="AL196">
            <v>87.034456058846303</v>
          </cell>
        </row>
        <row r="197">
          <cell r="AK197">
            <v>14</v>
          </cell>
          <cell r="AL197">
            <v>91.126596980255513</v>
          </cell>
        </row>
        <row r="198">
          <cell r="AK198">
            <v>14</v>
          </cell>
          <cell r="AL198">
            <v>96.809910956252423</v>
          </cell>
        </row>
        <row r="199">
          <cell r="AK199">
            <v>14</v>
          </cell>
          <cell r="AL199">
            <v>90.774293457220296</v>
          </cell>
        </row>
        <row r="200">
          <cell r="AK200">
            <v>14</v>
          </cell>
          <cell r="AL200">
            <v>91.482771970576849</v>
          </cell>
        </row>
        <row r="201">
          <cell r="AK201">
            <v>14</v>
          </cell>
          <cell r="AL201">
            <v>86.531165311653112</v>
          </cell>
        </row>
        <row r="202">
          <cell r="AK202">
            <v>14</v>
          </cell>
          <cell r="AL202">
            <v>96.229190863337195</v>
          </cell>
        </row>
        <row r="203">
          <cell r="AK203">
            <v>8</v>
          </cell>
          <cell r="AL203">
            <v>97.483546264034075</v>
          </cell>
        </row>
        <row r="204">
          <cell r="AK204">
            <v>8</v>
          </cell>
          <cell r="AL204">
            <v>83.674022454510251</v>
          </cell>
        </row>
        <row r="205">
          <cell r="AK205">
            <v>8</v>
          </cell>
          <cell r="AL205">
            <v>103.24816105303911</v>
          </cell>
        </row>
        <row r="206">
          <cell r="AK206">
            <v>8</v>
          </cell>
          <cell r="AL206">
            <v>102.77584204413472</v>
          </cell>
        </row>
        <row r="207">
          <cell r="AK207">
            <v>8</v>
          </cell>
          <cell r="AL207">
            <v>92.953929539295387</v>
          </cell>
        </row>
        <row r="208">
          <cell r="AK208">
            <v>8</v>
          </cell>
          <cell r="AL208">
            <v>101.0801393728223</v>
          </cell>
        </row>
        <row r="209">
          <cell r="AK209">
            <v>8</v>
          </cell>
          <cell r="AL209">
            <v>99.066976384049553</v>
          </cell>
        </row>
        <row r="210">
          <cell r="AK210">
            <v>8</v>
          </cell>
          <cell r="AL210">
            <v>95.876887340301977</v>
          </cell>
        </row>
        <row r="211">
          <cell r="AK211">
            <v>8</v>
          </cell>
          <cell r="AL211">
            <v>98.505613627564841</v>
          </cell>
        </row>
        <row r="212">
          <cell r="AK212">
            <v>8</v>
          </cell>
          <cell r="AL212">
            <v>92.404181184668985</v>
          </cell>
        </row>
        <row r="213">
          <cell r="AK213">
            <v>8</v>
          </cell>
          <cell r="AL213">
            <v>103.71273712737128</v>
          </cell>
        </row>
        <row r="214">
          <cell r="AK214">
            <v>8</v>
          </cell>
          <cell r="AL214">
            <v>95.346496322106077</v>
          </cell>
        </row>
        <row r="215">
          <cell r="AK215">
            <v>8</v>
          </cell>
          <cell r="AL215">
            <v>93.886953155245834</v>
          </cell>
        </row>
        <row r="216">
          <cell r="AK216">
            <v>8</v>
          </cell>
          <cell r="AL216">
            <v>93.128145567169966</v>
          </cell>
        </row>
        <row r="217">
          <cell r="AK217">
            <v>8</v>
          </cell>
          <cell r="AL217">
            <v>94.533488192024777</v>
          </cell>
        </row>
        <row r="218">
          <cell r="AK218">
            <v>8</v>
          </cell>
          <cell r="AL218">
            <v>96.318234610917543</v>
          </cell>
        </row>
        <row r="219">
          <cell r="AK219">
            <v>8</v>
          </cell>
          <cell r="AL219">
            <v>93.27913279132791</v>
          </cell>
        </row>
        <row r="220">
          <cell r="AK220">
            <v>8</v>
          </cell>
          <cell r="AL220">
            <v>91.03368176538909</v>
          </cell>
        </row>
        <row r="221">
          <cell r="AK221">
            <v>8</v>
          </cell>
          <cell r="AL221">
            <v>97.824235385210997</v>
          </cell>
        </row>
        <row r="222">
          <cell r="AK222">
            <v>8</v>
          </cell>
          <cell r="AL222">
            <v>111.6105303910182</v>
          </cell>
        </row>
        <row r="223">
          <cell r="AK223">
            <v>8</v>
          </cell>
          <cell r="AL223">
            <v>92.439024390243901</v>
          </cell>
        </row>
        <row r="224">
          <cell r="AK224">
            <v>8</v>
          </cell>
          <cell r="AL224">
            <v>93.832752613240416</v>
          </cell>
        </row>
        <row r="225">
          <cell r="AK225">
            <v>8</v>
          </cell>
          <cell r="AL225">
            <v>100.76267905536199</v>
          </cell>
        </row>
        <row r="226">
          <cell r="AK226">
            <v>8</v>
          </cell>
          <cell r="AL226">
            <v>101.45954316686023</v>
          </cell>
        </row>
        <row r="227">
          <cell r="AK227">
            <v>8</v>
          </cell>
          <cell r="AL227">
            <v>91.746031746031747</v>
          </cell>
        </row>
        <row r="228">
          <cell r="AK228">
            <v>8</v>
          </cell>
          <cell r="AL228">
            <v>100.86720867208672</v>
          </cell>
        </row>
        <row r="229">
          <cell r="AK229">
            <v>8</v>
          </cell>
          <cell r="AL229">
            <v>94.866434378629506</v>
          </cell>
        </row>
        <row r="230">
          <cell r="AK230">
            <v>8</v>
          </cell>
          <cell r="AL230">
            <v>102.21447928765002</v>
          </cell>
        </row>
        <row r="231">
          <cell r="AK231">
            <v>8</v>
          </cell>
          <cell r="AL231">
            <v>82.605497483546259</v>
          </cell>
        </row>
        <row r="232">
          <cell r="AK232">
            <v>8</v>
          </cell>
          <cell r="AL232">
            <v>80.747193186217586</v>
          </cell>
        </row>
        <row r="233">
          <cell r="AK233">
            <v>8</v>
          </cell>
          <cell r="AL233">
            <v>88.927603561749905</v>
          </cell>
        </row>
        <row r="234">
          <cell r="AK234">
            <v>8</v>
          </cell>
          <cell r="AL234">
            <v>92.338366240805271</v>
          </cell>
        </row>
        <row r="235">
          <cell r="AK235">
            <v>8</v>
          </cell>
          <cell r="AL235">
            <v>79.500580720092913</v>
          </cell>
        </row>
        <row r="236">
          <cell r="AK236">
            <v>8</v>
          </cell>
          <cell r="AL236">
            <v>98.610143244289588</v>
          </cell>
        </row>
        <row r="237">
          <cell r="AK237">
            <v>8</v>
          </cell>
          <cell r="AL237">
            <v>92.117692605497481</v>
          </cell>
        </row>
        <row r="238">
          <cell r="AK238">
            <v>8</v>
          </cell>
          <cell r="AL238">
            <v>94.490902051877654</v>
          </cell>
        </row>
        <row r="239">
          <cell r="AK239">
            <v>8</v>
          </cell>
          <cell r="AL239">
            <v>98.060394889663186</v>
          </cell>
        </row>
        <row r="240">
          <cell r="AK240">
            <v>8</v>
          </cell>
          <cell r="AL240">
            <v>94.065040650406502</v>
          </cell>
        </row>
        <row r="241">
          <cell r="AK241">
            <v>8</v>
          </cell>
          <cell r="AL241">
            <v>93.399148277197057</v>
          </cell>
        </row>
        <row r="242">
          <cell r="AK242">
            <v>8</v>
          </cell>
          <cell r="AL242">
            <v>88.153310104529609</v>
          </cell>
        </row>
        <row r="243">
          <cell r="AK243">
            <v>8</v>
          </cell>
          <cell r="AL243">
            <v>103.03523035230353</v>
          </cell>
        </row>
        <row r="244">
          <cell r="AK244">
            <v>8</v>
          </cell>
          <cell r="AL244">
            <v>100.36391792489354</v>
          </cell>
        </row>
        <row r="245">
          <cell r="AK245">
            <v>8</v>
          </cell>
          <cell r="AL245">
            <v>102.03252032520325</v>
          </cell>
        </row>
        <row r="246">
          <cell r="AK246">
            <v>8</v>
          </cell>
          <cell r="AL246">
            <v>95.942702284165705</v>
          </cell>
        </row>
        <row r="247">
          <cell r="AK247">
            <v>8</v>
          </cell>
          <cell r="AL247">
            <v>95.493612078977932</v>
          </cell>
        </row>
        <row r="248">
          <cell r="AK248">
            <v>7</v>
          </cell>
          <cell r="AL248">
            <v>113.64692218350756</v>
          </cell>
        </row>
        <row r="249">
          <cell r="AK249">
            <v>7</v>
          </cell>
          <cell r="AL249">
            <v>74.816105303910192</v>
          </cell>
        </row>
        <row r="250">
          <cell r="AK250">
            <v>7</v>
          </cell>
          <cell r="AL250">
            <v>90.991095625241968</v>
          </cell>
        </row>
        <row r="251">
          <cell r="AK251">
            <v>7</v>
          </cell>
          <cell r="AL251">
            <v>92.582268679829667</v>
          </cell>
        </row>
        <row r="252">
          <cell r="AK252">
            <v>7</v>
          </cell>
          <cell r="AL252">
            <v>91.02206736353078</v>
          </cell>
        </row>
        <row r="253">
          <cell r="AK253">
            <v>7</v>
          </cell>
          <cell r="AL253">
            <v>100.17034456058846</v>
          </cell>
        </row>
        <row r="254">
          <cell r="AK254">
            <v>7</v>
          </cell>
          <cell r="AL254">
            <v>82.295780100658149</v>
          </cell>
        </row>
        <row r="255">
          <cell r="AK255">
            <v>7</v>
          </cell>
          <cell r="AL255">
            <v>93.232675183894699</v>
          </cell>
        </row>
        <row r="256">
          <cell r="AK256">
            <v>7</v>
          </cell>
          <cell r="AL256">
            <v>98.838559814169571</v>
          </cell>
        </row>
        <row r="257">
          <cell r="AK257">
            <v>7</v>
          </cell>
          <cell r="AL257">
            <v>88.381726674409606</v>
          </cell>
        </row>
        <row r="258">
          <cell r="AK258">
            <v>7</v>
          </cell>
          <cell r="AL258">
            <v>92.392566782810675</v>
          </cell>
        </row>
        <row r="259">
          <cell r="AK259">
            <v>7</v>
          </cell>
          <cell r="AL259">
            <v>109.15602013162989</v>
          </cell>
        </row>
        <row r="260">
          <cell r="AK260">
            <v>7</v>
          </cell>
          <cell r="AL260">
            <v>108.23073945025166</v>
          </cell>
        </row>
        <row r="261">
          <cell r="AK261">
            <v>7</v>
          </cell>
          <cell r="AL261">
            <v>102.48935346496322</v>
          </cell>
        </row>
        <row r="262">
          <cell r="AK262">
            <v>7</v>
          </cell>
          <cell r="AL262">
            <v>97.944250871080143</v>
          </cell>
        </row>
        <row r="263">
          <cell r="AK263">
            <v>7</v>
          </cell>
          <cell r="AL263">
            <v>100.08517228029423</v>
          </cell>
        </row>
        <row r="264">
          <cell r="AK264">
            <v>7</v>
          </cell>
          <cell r="AL264">
            <v>99.330236159504452</v>
          </cell>
        </row>
        <row r="265">
          <cell r="AK265">
            <v>7</v>
          </cell>
          <cell r="AL265">
            <v>94.761904761904759</v>
          </cell>
        </row>
        <row r="266">
          <cell r="AK266">
            <v>7</v>
          </cell>
          <cell r="AL266">
            <v>94.556716995741382</v>
          </cell>
        </row>
        <row r="267">
          <cell r="AK267">
            <v>7</v>
          </cell>
          <cell r="AL267">
            <v>99.291521486643447</v>
          </cell>
        </row>
        <row r="268">
          <cell r="AK268">
            <v>7</v>
          </cell>
          <cell r="AL268">
            <v>96.031746031746039</v>
          </cell>
        </row>
        <row r="269">
          <cell r="AK269">
            <v>7</v>
          </cell>
          <cell r="AL269">
            <v>91.951219512195124</v>
          </cell>
        </row>
        <row r="270">
          <cell r="AK270">
            <v>7</v>
          </cell>
          <cell r="AL270">
            <v>98.943089430894304</v>
          </cell>
        </row>
        <row r="271">
          <cell r="AK271">
            <v>7</v>
          </cell>
          <cell r="AL271">
            <v>114.09601238869531</v>
          </cell>
        </row>
        <row r="272">
          <cell r="AK272">
            <v>7</v>
          </cell>
          <cell r="AL272">
            <v>105.17615176151762</v>
          </cell>
        </row>
        <row r="273">
          <cell r="AK273">
            <v>7</v>
          </cell>
          <cell r="AL273">
            <v>89.821912504839332</v>
          </cell>
        </row>
        <row r="274">
          <cell r="AK274">
            <v>7</v>
          </cell>
          <cell r="AL274">
            <v>91.192411924119241</v>
          </cell>
        </row>
        <row r="275">
          <cell r="AK275">
            <v>7</v>
          </cell>
          <cell r="AL275">
            <v>71.707317073170728</v>
          </cell>
        </row>
        <row r="276">
          <cell r="AK276">
            <v>7</v>
          </cell>
          <cell r="AL276">
            <v>100.96399535423926</v>
          </cell>
        </row>
        <row r="277">
          <cell r="AK277">
            <v>7</v>
          </cell>
          <cell r="AL277">
            <v>102.91134339914827</v>
          </cell>
        </row>
        <row r="278">
          <cell r="AK278">
            <v>7</v>
          </cell>
          <cell r="AL278">
            <v>107.06155632984901</v>
          </cell>
        </row>
        <row r="279">
          <cell r="AK279">
            <v>7</v>
          </cell>
          <cell r="AL279">
            <v>90.363917924893528</v>
          </cell>
        </row>
        <row r="280">
          <cell r="AK280">
            <v>7</v>
          </cell>
          <cell r="AL280">
            <v>99.864498644986455</v>
          </cell>
        </row>
        <row r="281">
          <cell r="AK281">
            <v>7</v>
          </cell>
          <cell r="AL281">
            <v>104.88192024777389</v>
          </cell>
        </row>
        <row r="282">
          <cell r="AK282">
            <v>7</v>
          </cell>
          <cell r="AL282">
            <v>95.621370499419271</v>
          </cell>
        </row>
        <row r="283">
          <cell r="AK283">
            <v>7</v>
          </cell>
          <cell r="AL283">
            <v>108.75725900116144</v>
          </cell>
        </row>
        <row r="284">
          <cell r="AK284">
            <v>7</v>
          </cell>
          <cell r="AL284">
            <v>102.28416569879985</v>
          </cell>
        </row>
        <row r="285">
          <cell r="AK285">
            <v>7</v>
          </cell>
          <cell r="AL285">
            <v>99.833526906697628</v>
          </cell>
        </row>
        <row r="286">
          <cell r="AK286">
            <v>7</v>
          </cell>
          <cell r="AL286">
            <v>96.759581881533094</v>
          </cell>
        </row>
        <row r="287">
          <cell r="AK287">
            <v>7</v>
          </cell>
          <cell r="AL287">
            <v>100.5110336817654</v>
          </cell>
        </row>
        <row r="288">
          <cell r="AK288">
            <v>7</v>
          </cell>
          <cell r="AL288">
            <v>97.162214479287641</v>
          </cell>
        </row>
        <row r="289">
          <cell r="AK289">
            <v>7</v>
          </cell>
          <cell r="AL289">
            <v>86.794425087108024</v>
          </cell>
        </row>
        <row r="290">
          <cell r="AK290">
            <v>7</v>
          </cell>
          <cell r="AL290">
            <v>84.866434378629492</v>
          </cell>
        </row>
        <row r="291">
          <cell r="AK291">
            <v>7</v>
          </cell>
          <cell r="AL291">
            <v>83.190089043747577</v>
          </cell>
        </row>
        <row r="292">
          <cell r="AK292">
            <v>7</v>
          </cell>
          <cell r="AL292">
            <v>82.191250483933402</v>
          </cell>
        </row>
        <row r="293">
          <cell r="AK293">
            <v>7</v>
          </cell>
          <cell r="AL293">
            <v>78.521099496709255</v>
          </cell>
        </row>
        <row r="294">
          <cell r="AK294">
            <v>7</v>
          </cell>
          <cell r="AL294">
            <v>105.11033681765389</v>
          </cell>
        </row>
        <row r="295">
          <cell r="AK295">
            <v>7</v>
          </cell>
          <cell r="AL295">
            <v>106.98799845141309</v>
          </cell>
        </row>
        <row r="296">
          <cell r="AK296">
            <v>7</v>
          </cell>
          <cell r="AL296">
            <v>100.46070460704608</v>
          </cell>
        </row>
        <row r="297">
          <cell r="AK297">
            <v>7</v>
          </cell>
          <cell r="AL297">
            <v>112.6906697638405</v>
          </cell>
        </row>
        <row r="298">
          <cell r="AK298">
            <v>7</v>
          </cell>
          <cell r="AL298">
            <v>103.51142082849401</v>
          </cell>
        </row>
        <row r="299">
          <cell r="AK299">
            <v>7</v>
          </cell>
          <cell r="AL299">
            <v>100.07355787843592</v>
          </cell>
        </row>
        <row r="300">
          <cell r="AK300">
            <v>7</v>
          </cell>
          <cell r="AL300">
            <v>93.546264034068912</v>
          </cell>
        </row>
        <row r="301">
          <cell r="AK301">
            <v>6</v>
          </cell>
          <cell r="AL301">
            <v>91.858304297328687</v>
          </cell>
        </row>
        <row r="302">
          <cell r="AK302">
            <v>6</v>
          </cell>
          <cell r="AL302">
            <v>105.70654277971352</v>
          </cell>
        </row>
        <row r="303">
          <cell r="AK303">
            <v>6</v>
          </cell>
          <cell r="AL303">
            <v>95.737514518002314</v>
          </cell>
        </row>
        <row r="304">
          <cell r="AK304">
            <v>6</v>
          </cell>
          <cell r="AL304">
            <v>95.78397212543554</v>
          </cell>
        </row>
        <row r="305">
          <cell r="AK305">
            <v>6</v>
          </cell>
          <cell r="AL305">
            <v>90.91366627951993</v>
          </cell>
        </row>
        <row r="306">
          <cell r="AK306">
            <v>6</v>
          </cell>
          <cell r="AL306">
            <v>99.059233449477361</v>
          </cell>
        </row>
        <row r="307">
          <cell r="AK307">
            <v>6</v>
          </cell>
          <cell r="AL307">
            <v>99.566395663956641</v>
          </cell>
        </row>
        <row r="308">
          <cell r="AK308">
            <v>6</v>
          </cell>
          <cell r="AL308">
            <v>95.934959349593498</v>
          </cell>
        </row>
        <row r="309">
          <cell r="AK309">
            <v>6</v>
          </cell>
          <cell r="AL309">
            <v>105.04839334107628</v>
          </cell>
        </row>
        <row r="310">
          <cell r="AK310">
            <v>6</v>
          </cell>
          <cell r="AL310">
            <v>96.616337591947342</v>
          </cell>
        </row>
        <row r="311">
          <cell r="AK311">
            <v>6</v>
          </cell>
          <cell r="AL311">
            <v>102.9694154084398</v>
          </cell>
        </row>
        <row r="312">
          <cell r="AK312">
            <v>6</v>
          </cell>
          <cell r="AL312">
            <v>93.162988772744868</v>
          </cell>
        </row>
        <row r="313">
          <cell r="AK313">
            <v>6</v>
          </cell>
          <cell r="AL313">
            <v>99.574138598528833</v>
          </cell>
        </row>
        <row r="314">
          <cell r="AK314">
            <v>6</v>
          </cell>
          <cell r="AL314">
            <v>97.526132404181183</v>
          </cell>
        </row>
        <row r="315">
          <cell r="AK315">
            <v>6</v>
          </cell>
          <cell r="AL315">
            <v>97.208672086720867</v>
          </cell>
        </row>
        <row r="316">
          <cell r="AK316">
            <v>6</v>
          </cell>
          <cell r="AL316">
            <v>102.77971351142084</v>
          </cell>
        </row>
        <row r="317">
          <cell r="AK317">
            <v>6</v>
          </cell>
          <cell r="AL317">
            <v>93.066202090592327</v>
          </cell>
        </row>
        <row r="318">
          <cell r="AK318">
            <v>6</v>
          </cell>
          <cell r="AL318">
            <v>83.801780874951604</v>
          </cell>
        </row>
        <row r="319">
          <cell r="AK319">
            <v>6</v>
          </cell>
          <cell r="AL319">
            <v>94.332171893147503</v>
          </cell>
        </row>
        <row r="320">
          <cell r="AK320">
            <v>6</v>
          </cell>
          <cell r="AL320">
            <v>85.706542779713516</v>
          </cell>
        </row>
        <row r="321">
          <cell r="AK321">
            <v>6</v>
          </cell>
          <cell r="AL321">
            <v>95.58652729384437</v>
          </cell>
        </row>
        <row r="322">
          <cell r="AK322">
            <v>6</v>
          </cell>
          <cell r="AL322">
            <v>113.16686024003097</v>
          </cell>
        </row>
        <row r="323">
          <cell r="AK323">
            <v>6</v>
          </cell>
          <cell r="AL323">
            <v>82.431281455671694</v>
          </cell>
        </row>
        <row r="324">
          <cell r="AK324">
            <v>6</v>
          </cell>
          <cell r="AL324">
            <v>107.22028648857918</v>
          </cell>
        </row>
        <row r="325">
          <cell r="AK325">
            <v>6</v>
          </cell>
          <cell r="AL325">
            <v>89.399922570654283</v>
          </cell>
        </row>
        <row r="326">
          <cell r="AK326">
            <v>6</v>
          </cell>
          <cell r="AL326">
            <v>88.726287262872631</v>
          </cell>
        </row>
        <row r="327">
          <cell r="AK327">
            <v>6</v>
          </cell>
          <cell r="AL327">
            <v>100.42198993418505</v>
          </cell>
        </row>
        <row r="328">
          <cell r="AK328">
            <v>6</v>
          </cell>
          <cell r="AL328">
            <v>116.79442508710802</v>
          </cell>
        </row>
        <row r="329">
          <cell r="AK329">
            <v>6</v>
          </cell>
          <cell r="AL329">
            <v>97.080913666279528</v>
          </cell>
        </row>
        <row r="330">
          <cell r="AK330">
            <v>6</v>
          </cell>
          <cell r="AL330">
            <v>100.06194347657762</v>
          </cell>
        </row>
        <row r="331">
          <cell r="AK331">
            <v>6</v>
          </cell>
          <cell r="AL331">
            <v>92.140921409214087</v>
          </cell>
        </row>
        <row r="332">
          <cell r="AK332">
            <v>6</v>
          </cell>
          <cell r="AL332">
            <v>91.451800232288036</v>
          </cell>
        </row>
        <row r="333">
          <cell r="AK333">
            <v>6</v>
          </cell>
          <cell r="AL333">
            <v>107.04219899341851</v>
          </cell>
        </row>
        <row r="334">
          <cell r="AK334">
            <v>6</v>
          </cell>
          <cell r="AL334">
            <v>116.34146341463413</v>
          </cell>
        </row>
        <row r="335">
          <cell r="AK335">
            <v>6</v>
          </cell>
          <cell r="AL335">
            <v>110.97560975609757</v>
          </cell>
        </row>
        <row r="336">
          <cell r="AK336">
            <v>6</v>
          </cell>
          <cell r="AL336">
            <v>100.78977932636468</v>
          </cell>
        </row>
        <row r="337">
          <cell r="AK337">
            <v>11</v>
          </cell>
          <cell r="AL337">
            <v>87.487417731320178</v>
          </cell>
        </row>
        <row r="338">
          <cell r="AK338">
            <v>11</v>
          </cell>
          <cell r="AL338">
            <v>84.471544715447152</v>
          </cell>
        </row>
        <row r="339">
          <cell r="AK339">
            <v>11</v>
          </cell>
          <cell r="AL339">
            <v>90.692992644212154</v>
          </cell>
        </row>
        <row r="340">
          <cell r="AK340">
            <v>11</v>
          </cell>
          <cell r="AL340">
            <v>94.661246612466115</v>
          </cell>
        </row>
        <row r="341">
          <cell r="AK341">
            <v>11</v>
          </cell>
          <cell r="AL341">
            <v>102.40805265195509</v>
          </cell>
        </row>
        <row r="342">
          <cell r="AK342">
            <v>11</v>
          </cell>
          <cell r="AL342">
            <v>101.54858691444058</v>
          </cell>
        </row>
        <row r="343">
          <cell r="AK343">
            <v>13</v>
          </cell>
          <cell r="AL343">
            <v>90.278745644599297</v>
          </cell>
        </row>
        <row r="344">
          <cell r="AK344">
            <v>13</v>
          </cell>
          <cell r="AL344">
            <v>94.185056136275648</v>
          </cell>
        </row>
        <row r="345">
          <cell r="AK345">
            <v>13</v>
          </cell>
          <cell r="AL345">
            <v>87.770034843205579</v>
          </cell>
        </row>
        <row r="346">
          <cell r="AK346">
            <v>13</v>
          </cell>
          <cell r="AL346">
            <v>96.426635694928379</v>
          </cell>
        </row>
        <row r="347">
          <cell r="AK347">
            <v>13</v>
          </cell>
          <cell r="AL347">
            <v>94.510259388308171</v>
          </cell>
        </row>
        <row r="348">
          <cell r="AK348">
            <v>13</v>
          </cell>
          <cell r="AL348">
            <v>88.695315524583819</v>
          </cell>
        </row>
        <row r="349">
          <cell r="AK349">
            <v>13</v>
          </cell>
          <cell r="AL349">
            <v>91.684088269454122</v>
          </cell>
        </row>
        <row r="350">
          <cell r="AK350">
            <v>13</v>
          </cell>
          <cell r="AL350">
            <v>92.880371660859467</v>
          </cell>
        </row>
        <row r="351">
          <cell r="AK351">
            <v>13</v>
          </cell>
          <cell r="AL351">
            <v>91.761517615176146</v>
          </cell>
        </row>
        <row r="352">
          <cell r="AK352">
            <v>13</v>
          </cell>
          <cell r="AL352">
            <v>94.219899341850564</v>
          </cell>
        </row>
        <row r="353">
          <cell r="AK353">
            <v>13</v>
          </cell>
          <cell r="AL353">
            <v>83.08168795973674</v>
          </cell>
        </row>
        <row r="354">
          <cell r="AK354">
            <v>13</v>
          </cell>
          <cell r="AL354">
            <v>98.811459543166862</v>
          </cell>
        </row>
        <row r="355">
          <cell r="AK355">
            <v>13</v>
          </cell>
          <cell r="AL355">
            <v>93.08168795973674</v>
          </cell>
        </row>
        <row r="356">
          <cell r="AK356">
            <v>16</v>
          </cell>
          <cell r="AL356">
            <v>89.713511420828496</v>
          </cell>
        </row>
        <row r="357">
          <cell r="AK357">
            <v>16</v>
          </cell>
          <cell r="AL357">
            <v>79.87611304684475</v>
          </cell>
        </row>
        <row r="358">
          <cell r="AK358">
            <v>16</v>
          </cell>
          <cell r="AL358">
            <v>84.64963221060782</v>
          </cell>
        </row>
        <row r="359">
          <cell r="AK359">
            <v>16</v>
          </cell>
          <cell r="AL359">
            <v>93.008130081300806</v>
          </cell>
        </row>
        <row r="360">
          <cell r="AK360">
            <v>16</v>
          </cell>
          <cell r="AL360">
            <v>91.006581494386367</v>
          </cell>
        </row>
        <row r="361">
          <cell r="AK361">
            <v>16</v>
          </cell>
          <cell r="AL361">
            <v>93.898567557104144</v>
          </cell>
        </row>
        <row r="362">
          <cell r="AK362">
            <v>16</v>
          </cell>
          <cell r="AL362">
            <v>94.541231126596983</v>
          </cell>
        </row>
        <row r="363">
          <cell r="AK363">
            <v>16</v>
          </cell>
          <cell r="AL363">
            <v>89.597367402245453</v>
          </cell>
        </row>
        <row r="364">
          <cell r="AK364">
            <v>16</v>
          </cell>
          <cell r="AL364">
            <v>90.495547812620984</v>
          </cell>
        </row>
        <row r="365">
          <cell r="AK365">
            <v>16</v>
          </cell>
          <cell r="AL365">
            <v>87.634533488192019</v>
          </cell>
        </row>
        <row r="366">
          <cell r="AK366">
            <v>16</v>
          </cell>
          <cell r="AL366">
            <v>93.615950445218743</v>
          </cell>
        </row>
        <row r="367">
          <cell r="AK367">
            <v>16</v>
          </cell>
          <cell r="AL367">
            <v>87.437088656600849</v>
          </cell>
        </row>
        <row r="368">
          <cell r="AK368">
            <v>16</v>
          </cell>
          <cell r="AL368">
            <v>89.005032907471943</v>
          </cell>
        </row>
        <row r="369">
          <cell r="AK369">
            <v>16</v>
          </cell>
          <cell r="AL369">
            <v>93.209446380178079</v>
          </cell>
        </row>
        <row r="370">
          <cell r="AK370">
            <v>4</v>
          </cell>
          <cell r="AL370">
            <v>81.804103755323268</v>
          </cell>
        </row>
        <row r="371">
          <cell r="AK371">
            <v>4</v>
          </cell>
          <cell r="AL371">
            <v>87.0150987224158</v>
          </cell>
        </row>
        <row r="372">
          <cell r="AK372">
            <v>4</v>
          </cell>
          <cell r="AL372">
            <v>90.069686411149831</v>
          </cell>
        </row>
        <row r="373">
          <cell r="AK373">
            <v>4</v>
          </cell>
          <cell r="AL373">
            <v>86.604723190089032</v>
          </cell>
        </row>
        <row r="374">
          <cell r="AK374">
            <v>4</v>
          </cell>
          <cell r="AL374">
            <v>103.61207897793263</v>
          </cell>
        </row>
        <row r="375">
          <cell r="AK375">
            <v>4</v>
          </cell>
          <cell r="AL375">
            <v>105.50909794812233</v>
          </cell>
        </row>
        <row r="376">
          <cell r="AK376">
            <v>4</v>
          </cell>
          <cell r="AL376">
            <v>118.19976771196283</v>
          </cell>
        </row>
        <row r="377">
          <cell r="AK377">
            <v>4</v>
          </cell>
          <cell r="AL377">
            <v>106.26403406891211</v>
          </cell>
        </row>
        <row r="378">
          <cell r="AK378">
            <v>4</v>
          </cell>
          <cell r="AL378">
            <v>109.12504839334107</v>
          </cell>
        </row>
        <row r="379">
          <cell r="AK379">
            <v>4</v>
          </cell>
          <cell r="AL379">
            <v>105.29229578010066</v>
          </cell>
        </row>
        <row r="380">
          <cell r="AK380">
            <v>4</v>
          </cell>
          <cell r="AL380">
            <v>106.35307781649246</v>
          </cell>
        </row>
        <row r="381">
          <cell r="AK381">
            <v>4</v>
          </cell>
          <cell r="AL381">
            <v>99.442508710801391</v>
          </cell>
        </row>
        <row r="382">
          <cell r="AK382">
            <v>4</v>
          </cell>
          <cell r="AL382">
            <v>102.61324041811845</v>
          </cell>
        </row>
        <row r="383">
          <cell r="AK383">
            <v>4</v>
          </cell>
          <cell r="AL383">
            <v>98.730158730158735</v>
          </cell>
        </row>
        <row r="384">
          <cell r="AK384">
            <v>4</v>
          </cell>
          <cell r="AL384">
            <v>114.89740611691832</v>
          </cell>
        </row>
        <row r="385">
          <cell r="AK385">
            <v>15</v>
          </cell>
          <cell r="AL385">
            <v>87.21254355400697</v>
          </cell>
        </row>
        <row r="386">
          <cell r="AK386">
            <v>15</v>
          </cell>
          <cell r="AL386">
            <v>87.483546264034075</v>
          </cell>
        </row>
        <row r="387">
          <cell r="AK387">
            <v>15</v>
          </cell>
          <cell r="AL387">
            <v>88.501742160278738</v>
          </cell>
        </row>
        <row r="388">
          <cell r="AK388">
            <v>15</v>
          </cell>
          <cell r="AL388">
            <v>85.896244676732479</v>
          </cell>
        </row>
        <row r="389">
          <cell r="AK389">
            <v>15</v>
          </cell>
          <cell r="AL389">
            <v>92.512582268679836</v>
          </cell>
        </row>
        <row r="390">
          <cell r="AK390">
            <v>15</v>
          </cell>
          <cell r="AL390">
            <v>86.999612853271387</v>
          </cell>
        </row>
        <row r="391">
          <cell r="AK391">
            <v>15</v>
          </cell>
          <cell r="AL391">
            <v>88.540456833139757</v>
          </cell>
        </row>
        <row r="392">
          <cell r="AK392">
            <v>15</v>
          </cell>
          <cell r="AL392">
            <v>88.513356562137048</v>
          </cell>
        </row>
        <row r="393">
          <cell r="AK393">
            <v>15</v>
          </cell>
          <cell r="AL393">
            <v>89.427022841656992</v>
          </cell>
        </row>
        <row r="394">
          <cell r="AK394">
            <v>15</v>
          </cell>
          <cell r="AL394">
            <v>93.825009678668209</v>
          </cell>
        </row>
        <row r="395">
          <cell r="AK395">
            <v>15</v>
          </cell>
          <cell r="AL395">
            <v>91.571815718157183</v>
          </cell>
        </row>
        <row r="396">
          <cell r="AK396">
            <v>15</v>
          </cell>
          <cell r="AL396">
            <v>93.445605884630282</v>
          </cell>
        </row>
        <row r="397">
          <cell r="AK397">
            <v>15</v>
          </cell>
          <cell r="AL397">
            <v>91.486643437862952</v>
          </cell>
        </row>
        <row r="398">
          <cell r="AK398">
            <v>15</v>
          </cell>
          <cell r="AL398">
            <v>93.472706155632991</v>
          </cell>
        </row>
        <row r="399">
          <cell r="AK399">
            <v>15</v>
          </cell>
          <cell r="AL399">
            <v>91.707317073170742</v>
          </cell>
        </row>
        <row r="400">
          <cell r="AK400">
            <v>15</v>
          </cell>
          <cell r="AL400">
            <v>92.106078203639171</v>
          </cell>
        </row>
        <row r="401">
          <cell r="AK401">
            <v>15</v>
          </cell>
          <cell r="AL401">
            <v>93.015873015873012</v>
          </cell>
        </row>
        <row r="402">
          <cell r="AK402">
            <v>15</v>
          </cell>
          <cell r="AL402">
            <v>92.810685249709636</v>
          </cell>
        </row>
        <row r="403">
          <cell r="AK403">
            <v>15</v>
          </cell>
          <cell r="AL403">
            <v>88.006194347657768</v>
          </cell>
        </row>
        <row r="404">
          <cell r="AK404">
            <v>15</v>
          </cell>
          <cell r="AL404">
            <v>92.075106465350359</v>
          </cell>
        </row>
        <row r="405">
          <cell r="AK405">
            <v>15</v>
          </cell>
          <cell r="AL405">
            <v>91.300813008130078</v>
          </cell>
        </row>
        <row r="406">
          <cell r="AK406">
            <v>15</v>
          </cell>
          <cell r="AL406">
            <v>85.648470770421994</v>
          </cell>
        </row>
        <row r="410">
          <cell r="AM410">
            <v>110.89043747580334</v>
          </cell>
        </row>
        <row r="411">
          <cell r="AM411">
            <v>106.45760743321719</v>
          </cell>
        </row>
        <row r="412">
          <cell r="AM412">
            <v>106.19047619047619</v>
          </cell>
        </row>
        <row r="413">
          <cell r="AM413">
            <v>102.50096786682153</v>
          </cell>
        </row>
        <row r="414">
          <cell r="AM414">
            <v>100.77042198993418</v>
          </cell>
        </row>
        <row r="415">
          <cell r="AM415">
            <v>99.314750290360038</v>
          </cell>
        </row>
        <row r="416">
          <cell r="AM416">
            <v>97.173828881145951</v>
          </cell>
        </row>
        <row r="417">
          <cell r="AM417">
            <v>96.05497483546263</v>
          </cell>
        </row>
        <row r="418">
          <cell r="AM418">
            <v>93.108788230739449</v>
          </cell>
        </row>
        <row r="419">
          <cell r="AM419">
            <v>92.729384436701508</v>
          </cell>
        </row>
        <row r="420">
          <cell r="AM420">
            <v>92.384823848238483</v>
          </cell>
        </row>
        <row r="421">
          <cell r="AM421">
            <v>92.164150212930693</v>
          </cell>
        </row>
        <row r="422">
          <cell r="AM422">
            <v>91.223383662408054</v>
          </cell>
        </row>
        <row r="423">
          <cell r="AM423">
            <v>90.882694541231118</v>
          </cell>
        </row>
        <row r="424">
          <cell r="AM424">
            <v>90.09678668215254</v>
          </cell>
        </row>
        <row r="425">
          <cell r="AM425">
            <v>89.082462253193967</v>
          </cell>
        </row>
      </sheetData>
      <sheetData sheetId="1">
        <row r="2">
          <cell r="I2">
            <v>2</v>
          </cell>
          <cell r="J2">
            <v>98.445918287625346</v>
          </cell>
        </row>
        <row r="3">
          <cell r="I3">
            <v>2</v>
          </cell>
          <cell r="J3">
            <v>102.36916241852903</v>
          </cell>
        </row>
        <row r="4">
          <cell r="I4">
            <v>2</v>
          </cell>
          <cell r="J4">
            <v>101.98492081320603</v>
          </cell>
        </row>
        <row r="5">
          <cell r="I5">
            <v>2</v>
          </cell>
          <cell r="J5">
            <v>109.64006254001939</v>
          </cell>
        </row>
        <row r="6">
          <cell r="I6">
            <v>2</v>
          </cell>
          <cell r="J6">
            <v>103.35053261470964</v>
          </cell>
        </row>
        <row r="7">
          <cell r="I7">
            <v>2</v>
          </cell>
          <cell r="J7">
            <v>103.36284788901075</v>
          </cell>
        </row>
        <row r="8">
          <cell r="I8">
            <v>2</v>
          </cell>
          <cell r="J8">
            <v>92.57287648190308</v>
          </cell>
        </row>
        <row r="9">
          <cell r="I9">
            <v>2</v>
          </cell>
          <cell r="J9">
            <v>105.92789126868203</v>
          </cell>
        </row>
        <row r="10">
          <cell r="I10">
            <v>2</v>
          </cell>
          <cell r="J10">
            <v>105.25638423154673</v>
          </cell>
        </row>
        <row r="11">
          <cell r="I11">
            <v>2</v>
          </cell>
          <cell r="J11">
            <v>104.88287914074044</v>
          </cell>
        </row>
        <row r="12">
          <cell r="I12">
            <v>2</v>
          </cell>
          <cell r="J12">
            <v>105.88623333722791</v>
          </cell>
        </row>
        <row r="13">
          <cell r="I13">
            <v>2</v>
          </cell>
          <cell r="J13">
            <v>100.2725296464223</v>
          </cell>
        </row>
        <row r="14">
          <cell r="I14">
            <v>2</v>
          </cell>
          <cell r="J14">
            <v>107.21555787109519</v>
          </cell>
        </row>
        <row r="15">
          <cell r="I15">
            <v>2</v>
          </cell>
          <cell r="J15">
            <v>119.48898736351303</v>
          </cell>
        </row>
        <row r="16">
          <cell r="I16">
            <v>2</v>
          </cell>
          <cell r="J16">
            <v>95.381521137363833</v>
          </cell>
        </row>
        <row r="17">
          <cell r="I17">
            <v>2</v>
          </cell>
          <cell r="J17">
            <v>104.30710705095562</v>
          </cell>
        </row>
        <row r="18">
          <cell r="I18">
            <v>2</v>
          </cell>
          <cell r="J18">
            <v>101.13956568823106</v>
          </cell>
        </row>
        <row r="19">
          <cell r="I19">
            <v>2</v>
          </cell>
          <cell r="J19">
            <v>90.880450721853592</v>
          </cell>
        </row>
        <row r="20">
          <cell r="I20">
            <v>2</v>
          </cell>
          <cell r="J20">
            <v>93.057812596838872</v>
          </cell>
        </row>
        <row r="21">
          <cell r="I21">
            <v>2</v>
          </cell>
          <cell r="J21">
            <v>101.98298853669721</v>
          </cell>
        </row>
        <row r="22">
          <cell r="I22">
            <v>2</v>
          </cell>
          <cell r="J22">
            <v>108.66589527160208</v>
          </cell>
        </row>
        <row r="23">
          <cell r="I23">
            <v>2</v>
          </cell>
          <cell r="J23">
            <v>92.194752634666699</v>
          </cell>
        </row>
        <row r="24">
          <cell r="I24">
            <v>2</v>
          </cell>
          <cell r="J24">
            <v>103.24223136242293</v>
          </cell>
        </row>
        <row r="25">
          <cell r="I25">
            <v>2</v>
          </cell>
          <cell r="J25">
            <v>108.14729324933448</v>
          </cell>
        </row>
        <row r="26">
          <cell r="I26">
            <v>2</v>
          </cell>
          <cell r="J26">
            <v>107.34740264911258</v>
          </cell>
        </row>
        <row r="27">
          <cell r="I27">
            <v>2</v>
          </cell>
          <cell r="J27">
            <v>86.89600282469695</v>
          </cell>
        </row>
        <row r="28">
          <cell r="I28">
            <v>2</v>
          </cell>
          <cell r="J28">
            <v>103.2439083292094</v>
          </cell>
        </row>
        <row r="29">
          <cell r="I29">
            <v>2</v>
          </cell>
          <cell r="J29">
            <v>100.15263123908353</v>
          </cell>
        </row>
        <row r="30">
          <cell r="I30">
            <v>2</v>
          </cell>
          <cell r="J30">
            <v>103.16033971943774</v>
          </cell>
        </row>
        <row r="31">
          <cell r="I31">
            <v>2</v>
          </cell>
          <cell r="J31">
            <v>110.25435651147744</v>
          </cell>
        </row>
        <row r="32">
          <cell r="I32">
            <v>2</v>
          </cell>
          <cell r="J32">
            <v>103.97446510517845</v>
          </cell>
        </row>
        <row r="33">
          <cell r="I33">
            <v>2</v>
          </cell>
          <cell r="J33">
            <v>112.32576873241695</v>
          </cell>
        </row>
        <row r="34">
          <cell r="I34">
            <v>2</v>
          </cell>
          <cell r="J34">
            <v>102.00829681261237</v>
          </cell>
        </row>
        <row r="35">
          <cell r="I35">
            <v>2</v>
          </cell>
          <cell r="J35">
            <v>108.40946136007015</v>
          </cell>
        </row>
        <row r="36">
          <cell r="I36">
            <v>2</v>
          </cell>
          <cell r="J36">
            <v>106.4686102801697</v>
          </cell>
        </row>
        <row r="37">
          <cell r="I37">
            <v>2</v>
          </cell>
          <cell r="J37">
            <v>101.67319737080295</v>
          </cell>
        </row>
        <row r="38">
          <cell r="I38">
            <v>2</v>
          </cell>
          <cell r="J38">
            <v>96.541040763699399</v>
          </cell>
        </row>
        <row r="39">
          <cell r="I39">
            <v>2</v>
          </cell>
          <cell r="J39">
            <v>111.51928315882083</v>
          </cell>
        </row>
        <row r="40">
          <cell r="I40">
            <v>2</v>
          </cell>
          <cell r="J40">
            <v>110.39328055068943</v>
          </cell>
        </row>
        <row r="41">
          <cell r="I41">
            <v>2</v>
          </cell>
          <cell r="J41">
            <v>102.54013636103359</v>
          </cell>
        </row>
        <row r="42">
          <cell r="I42">
            <v>2</v>
          </cell>
          <cell r="J42">
            <v>105.3038739357527</v>
          </cell>
        </row>
        <row r="43">
          <cell r="I43">
            <v>2</v>
          </cell>
          <cell r="J43">
            <v>109.40076396323433</v>
          </cell>
        </row>
        <row r="44">
          <cell r="I44">
            <v>2</v>
          </cell>
          <cell r="J44">
            <v>104.36861154120859</v>
          </cell>
        </row>
        <row r="45">
          <cell r="I45">
            <v>2</v>
          </cell>
          <cell r="J45">
            <v>103.43377754294491</v>
          </cell>
        </row>
        <row r="46">
          <cell r="I46">
            <v>1</v>
          </cell>
          <cell r="J46">
            <v>94.082583098085095</v>
          </cell>
        </row>
        <row r="47">
          <cell r="I47">
            <v>1</v>
          </cell>
          <cell r="J47">
            <v>109.76912503792353</v>
          </cell>
        </row>
        <row r="48">
          <cell r="I48">
            <v>1</v>
          </cell>
          <cell r="J48">
            <v>94.045864687976788</v>
          </cell>
        </row>
        <row r="49">
          <cell r="I49">
            <v>1</v>
          </cell>
          <cell r="J49">
            <v>106.61163834415348</v>
          </cell>
        </row>
        <row r="50">
          <cell r="I50">
            <v>1</v>
          </cell>
          <cell r="J50">
            <v>100.56011132893525</v>
          </cell>
        </row>
        <row r="51">
          <cell r="I51">
            <v>1</v>
          </cell>
          <cell r="J51">
            <v>108.26532918978322</v>
          </cell>
        </row>
        <row r="52">
          <cell r="I52">
            <v>1</v>
          </cell>
          <cell r="J52">
            <v>103.39767659323364</v>
          </cell>
        </row>
        <row r="53">
          <cell r="I53">
            <v>1</v>
          </cell>
          <cell r="J53">
            <v>109.71886532277526</v>
          </cell>
        </row>
        <row r="54">
          <cell r="I54">
            <v>1</v>
          </cell>
          <cell r="J54">
            <v>105.39008659731664</v>
          </cell>
        </row>
        <row r="55">
          <cell r="I55">
            <v>1</v>
          </cell>
          <cell r="J55">
            <v>104.53760309175017</v>
          </cell>
        </row>
        <row r="56">
          <cell r="I56">
            <v>1</v>
          </cell>
          <cell r="J56">
            <v>99.208894072889564</v>
          </cell>
        </row>
        <row r="57">
          <cell r="I57">
            <v>1</v>
          </cell>
          <cell r="J57">
            <v>104.8574364433123</v>
          </cell>
        </row>
        <row r="58">
          <cell r="I58">
            <v>1</v>
          </cell>
          <cell r="J58">
            <v>107.60563086774026</v>
          </cell>
        </row>
        <row r="59">
          <cell r="I59">
            <v>1</v>
          </cell>
          <cell r="J59">
            <v>109.00217519120876</v>
          </cell>
        </row>
        <row r="60">
          <cell r="I60">
            <v>1</v>
          </cell>
          <cell r="J60">
            <v>136.21782848368397</v>
          </cell>
        </row>
        <row r="61">
          <cell r="I61">
            <v>1</v>
          </cell>
          <cell r="J61">
            <v>106.71902424823325</v>
          </cell>
        </row>
        <row r="62">
          <cell r="I62">
            <v>1</v>
          </cell>
          <cell r="J62">
            <v>118.86230312367512</v>
          </cell>
        </row>
        <row r="63">
          <cell r="I63">
            <v>1</v>
          </cell>
          <cell r="J63">
            <v>102.74173445567504</v>
          </cell>
        </row>
        <row r="64">
          <cell r="I64">
            <v>1</v>
          </cell>
          <cell r="J64">
            <v>109.94803124908414</v>
          </cell>
        </row>
        <row r="65">
          <cell r="I65">
            <v>1</v>
          </cell>
          <cell r="J65">
            <v>109.52464180215173</v>
          </cell>
        </row>
        <row r="66">
          <cell r="I66">
            <v>1</v>
          </cell>
          <cell r="J66">
            <v>136.21907316774065</v>
          </cell>
        </row>
        <row r="67">
          <cell r="I67">
            <v>1</v>
          </cell>
          <cell r="J67">
            <v>108.13924183450729</v>
          </cell>
        </row>
        <row r="68">
          <cell r="I68">
            <v>1</v>
          </cell>
          <cell r="J68">
            <v>107.24226991141803</v>
          </cell>
        </row>
        <row r="69">
          <cell r="I69">
            <v>1</v>
          </cell>
          <cell r="J69">
            <v>105.14593057894311</v>
          </cell>
        </row>
        <row r="70">
          <cell r="I70">
            <v>1</v>
          </cell>
          <cell r="J70">
            <v>90.612224796651276</v>
          </cell>
        </row>
        <row r="71">
          <cell r="I71">
            <v>1</v>
          </cell>
          <cell r="J71">
            <v>98.224635568108937</v>
          </cell>
        </row>
        <row r="72">
          <cell r="I72">
            <v>1</v>
          </cell>
          <cell r="J72">
            <v>107.8714290496672</v>
          </cell>
        </row>
        <row r="73">
          <cell r="I73">
            <v>1</v>
          </cell>
          <cell r="J73">
            <v>105.11740824851967</v>
          </cell>
        </row>
        <row r="74">
          <cell r="I74">
            <v>1</v>
          </cell>
          <cell r="J74">
            <v>106.27360717740322</v>
          </cell>
        </row>
        <row r="75">
          <cell r="I75">
            <v>1</v>
          </cell>
          <cell r="J75">
            <v>108.77818322961339</v>
          </cell>
        </row>
        <row r="76">
          <cell r="I76">
            <v>1</v>
          </cell>
          <cell r="J76">
            <v>103.30735732889931</v>
          </cell>
        </row>
        <row r="77">
          <cell r="I77">
            <v>1</v>
          </cell>
          <cell r="J77">
            <v>106.93621201670382</v>
          </cell>
        </row>
        <row r="78">
          <cell r="I78">
            <v>1</v>
          </cell>
          <cell r="J78">
            <v>110.09405185752752</v>
          </cell>
        </row>
        <row r="79">
          <cell r="I79">
            <v>1</v>
          </cell>
          <cell r="J79">
            <v>109.48893401928457</v>
          </cell>
        </row>
        <row r="80">
          <cell r="I80">
            <v>1</v>
          </cell>
          <cell r="J80">
            <v>110.12534248364607</v>
          </cell>
        </row>
        <row r="81">
          <cell r="I81">
            <v>1</v>
          </cell>
          <cell r="J81">
            <v>97.571209264472486</v>
          </cell>
        </row>
        <row r="82">
          <cell r="I82">
            <v>1</v>
          </cell>
          <cell r="J82">
            <v>93.937704710036712</v>
          </cell>
        </row>
        <row r="83">
          <cell r="I83">
            <v>1</v>
          </cell>
          <cell r="J83">
            <v>100.10386193173029</v>
          </cell>
        </row>
        <row r="84">
          <cell r="I84">
            <v>1</v>
          </cell>
          <cell r="J84">
            <v>107.98165681195971</v>
          </cell>
        </row>
        <row r="85">
          <cell r="I85">
            <v>1</v>
          </cell>
          <cell r="J85">
            <v>110.25257549127214</v>
          </cell>
        </row>
        <row r="86">
          <cell r="I86">
            <v>1</v>
          </cell>
          <cell r="J86">
            <v>107.23630199349776</v>
          </cell>
        </row>
        <row r="87">
          <cell r="I87">
            <v>1</v>
          </cell>
          <cell r="J87">
            <v>106.25774112621575</v>
          </cell>
        </row>
        <row r="88">
          <cell r="I88">
            <v>1</v>
          </cell>
          <cell r="J88">
            <v>106.27843037639499</v>
          </cell>
        </row>
        <row r="89">
          <cell r="I89">
            <v>1</v>
          </cell>
          <cell r="J89">
            <v>103.4113555592689</v>
          </cell>
        </row>
        <row r="90">
          <cell r="I90">
            <v>1</v>
          </cell>
          <cell r="J90">
            <v>111.64152352251386</v>
          </cell>
        </row>
        <row r="91">
          <cell r="I91">
            <v>1</v>
          </cell>
          <cell r="J91">
            <v>93.183317420796911</v>
          </cell>
        </row>
        <row r="92">
          <cell r="I92">
            <v>1</v>
          </cell>
          <cell r="J92">
            <v>92.62221509932921</v>
          </cell>
        </row>
        <row r="93">
          <cell r="I93">
            <v>1</v>
          </cell>
          <cell r="J93">
            <v>111.43812095455779</v>
          </cell>
        </row>
        <row r="94">
          <cell r="I94">
            <v>1</v>
          </cell>
          <cell r="J94">
            <v>96.144676689743591</v>
          </cell>
        </row>
        <row r="95">
          <cell r="I95">
            <v>1</v>
          </cell>
          <cell r="J95">
            <v>106.02356738886223</v>
          </cell>
        </row>
        <row r="96">
          <cell r="I96">
            <v>1</v>
          </cell>
          <cell r="J96">
            <v>106.87481585278546</v>
          </cell>
        </row>
        <row r="97">
          <cell r="I97">
            <v>1</v>
          </cell>
          <cell r="J97">
            <v>115.51506179906139</v>
          </cell>
        </row>
        <row r="98">
          <cell r="I98">
            <v>1</v>
          </cell>
          <cell r="J98">
            <v>109.69963532770599</v>
          </cell>
        </row>
        <row r="99">
          <cell r="I99">
            <v>1</v>
          </cell>
          <cell r="J99">
            <v>107.23221123519487</v>
          </cell>
        </row>
        <row r="100">
          <cell r="I100">
            <v>1</v>
          </cell>
          <cell r="J100">
            <v>108.86295120788989</v>
          </cell>
        </row>
        <row r="101">
          <cell r="I101">
            <v>1</v>
          </cell>
          <cell r="J101">
            <v>110.39085252417524</v>
          </cell>
        </row>
        <row r="102">
          <cell r="I102">
            <v>1</v>
          </cell>
          <cell r="J102">
            <v>105.37120575494102</v>
          </cell>
        </row>
        <row r="103">
          <cell r="I103">
            <v>1</v>
          </cell>
          <cell r="J103">
            <v>120.11965671714708</v>
          </cell>
        </row>
        <row r="104">
          <cell r="I104">
            <v>1</v>
          </cell>
          <cell r="J104">
            <v>95.31534145540472</v>
          </cell>
        </row>
        <row r="105">
          <cell r="I105">
            <v>1</v>
          </cell>
          <cell r="J105">
            <v>98.381250648589926</v>
          </cell>
        </row>
        <row r="106">
          <cell r="I106">
            <v>1</v>
          </cell>
          <cell r="J106">
            <v>96.13860014746632</v>
          </cell>
        </row>
        <row r="107">
          <cell r="I107">
            <v>1</v>
          </cell>
          <cell r="J107">
            <v>92.184689037422558</v>
          </cell>
        </row>
        <row r="108">
          <cell r="I108">
            <v>1</v>
          </cell>
          <cell r="J108">
            <v>113.20315617276987</v>
          </cell>
        </row>
        <row r="109">
          <cell r="I109">
            <v>1</v>
          </cell>
          <cell r="J109">
            <v>110.4861464608025</v>
          </cell>
        </row>
        <row r="110">
          <cell r="I110">
            <v>1</v>
          </cell>
          <cell r="J110">
            <v>116.82383409296226</v>
          </cell>
        </row>
        <row r="111">
          <cell r="I111">
            <v>1</v>
          </cell>
          <cell r="J111">
            <v>111.21468349777474</v>
          </cell>
        </row>
        <row r="112">
          <cell r="I112">
            <v>1</v>
          </cell>
          <cell r="J112">
            <v>111.81583661533266</v>
          </cell>
        </row>
        <row r="113">
          <cell r="I113">
            <v>1</v>
          </cell>
          <cell r="J113">
            <v>107.23275418528782</v>
          </cell>
        </row>
        <row r="114">
          <cell r="I114">
            <v>1</v>
          </cell>
          <cell r="J114">
            <v>111.97313836621585</v>
          </cell>
        </row>
        <row r="115">
          <cell r="I115">
            <v>1</v>
          </cell>
          <cell r="J115">
            <v>104.61870942473715</v>
          </cell>
        </row>
        <row r="116">
          <cell r="I116">
            <v>1</v>
          </cell>
          <cell r="J116">
            <v>98.943671318446576</v>
          </cell>
        </row>
        <row r="117">
          <cell r="I117">
            <v>1</v>
          </cell>
          <cell r="J117">
            <v>96.718083992901171</v>
          </cell>
        </row>
        <row r="118">
          <cell r="I118">
            <v>1</v>
          </cell>
          <cell r="J118">
            <v>95.840698043820822</v>
          </cell>
        </row>
        <row r="119">
          <cell r="I119">
            <v>1</v>
          </cell>
          <cell r="J119">
            <v>107.08682624709868</v>
          </cell>
        </row>
        <row r="120">
          <cell r="I120">
            <v>1</v>
          </cell>
          <cell r="J120">
            <v>110.31460636489436</v>
          </cell>
        </row>
        <row r="121">
          <cell r="I121">
            <v>1</v>
          </cell>
          <cell r="J121">
            <v>109.93851502241445</v>
          </cell>
        </row>
        <row r="122">
          <cell r="I122">
            <v>1</v>
          </cell>
          <cell r="J122">
            <v>106.53239933826096</v>
          </cell>
        </row>
        <row r="123">
          <cell r="I123">
            <v>1</v>
          </cell>
          <cell r="J123">
            <v>109.4901885175496</v>
          </cell>
        </row>
        <row r="124">
          <cell r="I124">
            <v>1</v>
          </cell>
          <cell r="J124">
            <v>105.48508472094184</v>
          </cell>
        </row>
        <row r="125">
          <cell r="I125">
            <v>1</v>
          </cell>
          <cell r="J125">
            <v>109.0061816321179</v>
          </cell>
        </row>
        <row r="126">
          <cell r="I126">
            <v>1</v>
          </cell>
          <cell r="J126">
            <v>105.42065618146277</v>
          </cell>
        </row>
        <row r="127">
          <cell r="I127">
            <v>1</v>
          </cell>
          <cell r="J127">
            <v>106.17345158249118</v>
          </cell>
        </row>
        <row r="128">
          <cell r="I128">
            <v>1</v>
          </cell>
          <cell r="J128">
            <v>84.835990838533462</v>
          </cell>
        </row>
        <row r="129">
          <cell r="I129">
            <v>1</v>
          </cell>
          <cell r="J129">
            <v>100.28822894011125</v>
          </cell>
        </row>
        <row r="130">
          <cell r="I130">
            <v>1</v>
          </cell>
          <cell r="J130">
            <v>96.420110025808995</v>
          </cell>
        </row>
        <row r="131">
          <cell r="I131">
            <v>1</v>
          </cell>
          <cell r="J131">
            <v>106.62587746930178</v>
          </cell>
        </row>
        <row r="132">
          <cell r="I132">
            <v>1</v>
          </cell>
          <cell r="J132">
            <v>116.38145237523514</v>
          </cell>
        </row>
        <row r="133">
          <cell r="I133">
            <v>1</v>
          </cell>
          <cell r="J133">
            <v>108.72543317488552</v>
          </cell>
        </row>
        <row r="134">
          <cell r="I134">
            <v>1</v>
          </cell>
          <cell r="J134">
            <v>110.29047267243755</v>
          </cell>
        </row>
        <row r="135">
          <cell r="I135">
            <v>1</v>
          </cell>
          <cell r="J135">
            <v>112.83201221120187</v>
          </cell>
        </row>
        <row r="136">
          <cell r="I136">
            <v>1</v>
          </cell>
          <cell r="J136">
            <v>103.28687501623406</v>
          </cell>
        </row>
        <row r="137">
          <cell r="I137">
            <v>1</v>
          </cell>
          <cell r="J137">
            <v>105.04508292815996</v>
          </cell>
        </row>
        <row r="138">
          <cell r="I138">
            <v>1</v>
          </cell>
          <cell r="J138">
            <v>107.35751223158465</v>
          </cell>
        </row>
        <row r="139">
          <cell r="I139">
            <v>1</v>
          </cell>
          <cell r="J139">
            <v>112.03267252847901</v>
          </cell>
        </row>
        <row r="140">
          <cell r="I140">
            <v>1</v>
          </cell>
          <cell r="J140">
            <v>119.59303519303892</v>
          </cell>
        </row>
        <row r="141">
          <cell r="I141">
            <v>1</v>
          </cell>
          <cell r="J141">
            <v>110.5405619676872</v>
          </cell>
        </row>
        <row r="142">
          <cell r="I142">
            <v>16</v>
          </cell>
          <cell r="J142">
            <v>87.864639191930948</v>
          </cell>
        </row>
        <row r="143">
          <cell r="I143">
            <v>13</v>
          </cell>
          <cell r="J143">
            <v>87.608505190654611</v>
          </cell>
        </row>
        <row r="144">
          <cell r="I144">
            <v>13</v>
          </cell>
          <cell r="J144">
            <v>91.805398549944556</v>
          </cell>
        </row>
        <row r="145">
          <cell r="I145">
            <v>13</v>
          </cell>
          <cell r="J145">
            <v>86.199180975025385</v>
          </cell>
        </row>
        <row r="146">
          <cell r="I146">
            <v>13</v>
          </cell>
          <cell r="J146">
            <v>87.207473312126268</v>
          </cell>
        </row>
        <row r="147">
          <cell r="I147">
            <v>13</v>
          </cell>
          <cell r="J147">
            <v>96.930996261375697</v>
          </cell>
        </row>
        <row r="148">
          <cell r="I148">
            <v>13</v>
          </cell>
          <cell r="J148">
            <v>94.382270496979999</v>
          </cell>
        </row>
        <row r="149">
          <cell r="I149">
            <v>13</v>
          </cell>
          <cell r="J149">
            <v>95.526719478749399</v>
          </cell>
        </row>
        <row r="150">
          <cell r="I150">
            <v>13</v>
          </cell>
          <cell r="J150">
            <v>94.921720906483557</v>
          </cell>
        </row>
        <row r="151">
          <cell r="I151">
            <v>13</v>
          </cell>
          <cell r="J151">
            <v>96.646078194047618</v>
          </cell>
        </row>
        <row r="152">
          <cell r="I152">
            <v>13</v>
          </cell>
          <cell r="J152">
            <v>96.847308737706399</v>
          </cell>
        </row>
        <row r="153">
          <cell r="I153">
            <v>13</v>
          </cell>
          <cell r="J153">
            <v>97.708301959384428</v>
          </cell>
        </row>
        <row r="154">
          <cell r="I154">
            <v>13</v>
          </cell>
          <cell r="J154">
            <v>96.126937829580712</v>
          </cell>
        </row>
        <row r="155">
          <cell r="I155">
            <v>13</v>
          </cell>
          <cell r="J155">
            <v>94.993289326101475</v>
          </cell>
        </row>
        <row r="156">
          <cell r="I156">
            <v>13</v>
          </cell>
          <cell r="J156">
            <v>102.78476601733486</v>
          </cell>
        </row>
        <row r="157">
          <cell r="I157">
            <v>13</v>
          </cell>
          <cell r="J157">
            <v>98.053623321113164</v>
          </cell>
        </row>
        <row r="158">
          <cell r="I158">
            <v>13</v>
          </cell>
          <cell r="J158">
            <v>102.57132929646744</v>
          </cell>
        </row>
        <row r="159">
          <cell r="I159">
            <v>13</v>
          </cell>
          <cell r="J159">
            <v>95.372170530055897</v>
          </cell>
        </row>
        <row r="160">
          <cell r="I160">
            <v>13</v>
          </cell>
          <cell r="J160">
            <v>92.694734487867052</v>
          </cell>
        </row>
        <row r="161">
          <cell r="I161">
            <v>15</v>
          </cell>
          <cell r="J161">
            <v>93.800655784242238</v>
          </cell>
        </row>
        <row r="162">
          <cell r="I162">
            <v>15</v>
          </cell>
          <cell r="J162">
            <v>82.667623647288494</v>
          </cell>
        </row>
        <row r="163">
          <cell r="I163">
            <v>12</v>
          </cell>
          <cell r="J163">
            <v>95.43515953432582</v>
          </cell>
        </row>
        <row r="164">
          <cell r="I164">
            <v>7</v>
          </cell>
          <cell r="J164">
            <v>90.75918858472096</v>
          </cell>
        </row>
        <row r="165">
          <cell r="I165">
            <v>7</v>
          </cell>
          <cell r="J165">
            <v>84.859801469008062</v>
          </cell>
        </row>
        <row r="166">
          <cell r="I166">
            <v>7</v>
          </cell>
          <cell r="J166">
            <v>73.783603171788727</v>
          </cell>
        </row>
        <row r="167">
          <cell r="I167">
            <v>7</v>
          </cell>
          <cell r="J167">
            <v>94.502478334857358</v>
          </cell>
        </row>
        <row r="168">
          <cell r="I168">
            <v>7</v>
          </cell>
          <cell r="J168">
            <v>104.24675041222847</v>
          </cell>
        </row>
        <row r="169">
          <cell r="I169">
            <v>7</v>
          </cell>
          <cell r="J169">
            <v>104.15560664647887</v>
          </cell>
        </row>
        <row r="170">
          <cell r="I170">
            <v>7</v>
          </cell>
          <cell r="J170">
            <v>86.809644682049097</v>
          </cell>
        </row>
        <row r="171">
          <cell r="I171">
            <v>7</v>
          </cell>
          <cell r="J171">
            <v>127.16312933199137</v>
          </cell>
        </row>
        <row r="172">
          <cell r="I172">
            <v>7</v>
          </cell>
          <cell r="J172">
            <v>101.93382402458289</v>
          </cell>
        </row>
        <row r="173">
          <cell r="I173">
            <v>7</v>
          </cell>
          <cell r="J173">
            <v>109.66968487391968</v>
          </cell>
        </row>
        <row r="174">
          <cell r="I174">
            <v>7</v>
          </cell>
          <cell r="J174">
            <v>99.094013668637231</v>
          </cell>
        </row>
        <row r="175">
          <cell r="I175">
            <v>7</v>
          </cell>
          <cell r="J175">
            <v>97.628222479191379</v>
          </cell>
        </row>
        <row r="176">
          <cell r="I176">
            <v>7</v>
          </cell>
          <cell r="J176">
            <v>108.28652576684119</v>
          </cell>
        </row>
        <row r="177">
          <cell r="I177">
            <v>7</v>
          </cell>
          <cell r="J177">
            <v>103.12294401526883</v>
          </cell>
        </row>
        <row r="178">
          <cell r="I178">
            <v>7</v>
          </cell>
          <cell r="J178">
            <v>88.834069480921741</v>
          </cell>
        </row>
        <row r="179">
          <cell r="I179">
            <v>7</v>
          </cell>
          <cell r="J179">
            <v>99.330794769743463</v>
          </cell>
        </row>
        <row r="180">
          <cell r="I180">
            <v>7</v>
          </cell>
          <cell r="J180">
            <v>103.09370665231302</v>
          </cell>
        </row>
        <row r="181">
          <cell r="I181">
            <v>7</v>
          </cell>
          <cell r="J181">
            <v>91.435647206964816</v>
          </cell>
        </row>
        <row r="182">
          <cell r="I182">
            <v>7</v>
          </cell>
          <cell r="J182">
            <v>103.41416134986845</v>
          </cell>
        </row>
        <row r="183">
          <cell r="I183">
            <v>7</v>
          </cell>
          <cell r="J183">
            <v>85.840754997094407</v>
          </cell>
        </row>
        <row r="184">
          <cell r="I184">
            <v>7</v>
          </cell>
          <cell r="J184">
            <v>102.76507514815714</v>
          </cell>
        </row>
        <row r="185">
          <cell r="I185">
            <v>7</v>
          </cell>
          <cell r="J185">
            <v>100.71157940424831</v>
          </cell>
        </row>
        <row r="186">
          <cell r="I186">
            <v>7</v>
          </cell>
          <cell r="J186">
            <v>103.05330550089681</v>
          </cell>
        </row>
        <row r="187">
          <cell r="I187">
            <v>7</v>
          </cell>
          <cell r="J187">
            <v>103.21248365406335</v>
          </cell>
        </row>
        <row r="188">
          <cell r="I188">
            <v>7</v>
          </cell>
          <cell r="J188">
            <v>103.50112945359309</v>
          </cell>
        </row>
        <row r="189">
          <cell r="I189">
            <v>7</v>
          </cell>
          <cell r="J189">
            <v>99.207088074470335</v>
          </cell>
        </row>
        <row r="190">
          <cell r="I190">
            <v>14</v>
          </cell>
          <cell r="J190">
            <v>85.627584535177775</v>
          </cell>
        </row>
        <row r="191">
          <cell r="I191">
            <v>14</v>
          </cell>
          <cell r="J191">
            <v>90.319750267880195</v>
          </cell>
        </row>
        <row r="192">
          <cell r="I192">
            <v>14</v>
          </cell>
          <cell r="J192">
            <v>98.136024344776501</v>
          </cell>
        </row>
        <row r="193">
          <cell r="I193">
            <v>14</v>
          </cell>
          <cell r="J193">
            <v>101.83663980083595</v>
          </cell>
        </row>
        <row r="194">
          <cell r="I194">
            <v>14</v>
          </cell>
          <cell r="J194">
            <v>94.887864571076435</v>
          </cell>
        </row>
        <row r="195">
          <cell r="I195">
            <v>14</v>
          </cell>
          <cell r="J195">
            <v>95.60815386027059</v>
          </cell>
        </row>
        <row r="196">
          <cell r="I196">
            <v>14</v>
          </cell>
          <cell r="J196">
            <v>89.987926421933977</v>
          </cell>
        </row>
        <row r="197">
          <cell r="I197">
            <v>14</v>
          </cell>
          <cell r="J197">
            <v>103.45296038122227</v>
          </cell>
        </row>
        <row r="198">
          <cell r="I198">
            <v>5</v>
          </cell>
          <cell r="J198">
            <v>97.445307750819566</v>
          </cell>
        </row>
        <row r="199">
          <cell r="I199">
            <v>5</v>
          </cell>
          <cell r="J199">
            <v>88.607308802212842</v>
          </cell>
        </row>
        <row r="200">
          <cell r="I200">
            <v>5</v>
          </cell>
          <cell r="J200">
            <v>102.44694399345508</v>
          </cell>
        </row>
        <row r="201">
          <cell r="I201">
            <v>5</v>
          </cell>
          <cell r="J201">
            <v>106.14728138061777</v>
          </cell>
        </row>
        <row r="202">
          <cell r="I202">
            <v>5</v>
          </cell>
          <cell r="J202">
            <v>100.12055485068522</v>
          </cell>
        </row>
        <row r="203">
          <cell r="I203">
            <v>5</v>
          </cell>
          <cell r="J203">
            <v>107.92456298360898</v>
          </cell>
        </row>
        <row r="204">
          <cell r="I204">
            <v>5</v>
          </cell>
          <cell r="J204">
            <v>107.08841597783885</v>
          </cell>
        </row>
        <row r="205">
          <cell r="I205">
            <v>5</v>
          </cell>
          <cell r="J205">
            <v>100.32084075476028</v>
          </cell>
        </row>
        <row r="206">
          <cell r="I206">
            <v>5</v>
          </cell>
          <cell r="J206">
            <v>102.31007622098882</v>
          </cell>
        </row>
        <row r="207">
          <cell r="I207">
            <v>5</v>
          </cell>
          <cell r="J207">
            <v>93.962710597278672</v>
          </cell>
        </row>
        <row r="208">
          <cell r="I208">
            <v>5</v>
          </cell>
          <cell r="J208">
            <v>107.52110008565307</v>
          </cell>
        </row>
        <row r="209">
          <cell r="I209">
            <v>5</v>
          </cell>
          <cell r="J209">
            <v>101.91555951101445</v>
          </cell>
        </row>
        <row r="210">
          <cell r="I210">
            <v>5</v>
          </cell>
          <cell r="J210">
            <v>98.899472134452111</v>
          </cell>
        </row>
        <row r="211">
          <cell r="I211">
            <v>5</v>
          </cell>
          <cell r="J211">
            <v>101.95858376627176</v>
          </cell>
        </row>
        <row r="212">
          <cell r="I212">
            <v>5</v>
          </cell>
          <cell r="J212">
            <v>101.41588559168039</v>
          </cell>
        </row>
        <row r="213">
          <cell r="I213">
            <v>5</v>
          </cell>
          <cell r="J213">
            <v>102.27549370217713</v>
          </cell>
        </row>
        <row r="214">
          <cell r="I214">
            <v>5</v>
          </cell>
          <cell r="J214">
            <v>92.58470583445191</v>
          </cell>
        </row>
        <row r="215">
          <cell r="I215">
            <v>5</v>
          </cell>
          <cell r="J215">
            <v>95.273389519288827</v>
          </cell>
        </row>
        <row r="216">
          <cell r="I216">
            <v>5</v>
          </cell>
          <cell r="J216">
            <v>103.24099186172948</v>
          </cell>
        </row>
        <row r="217">
          <cell r="I217">
            <v>5</v>
          </cell>
          <cell r="J217">
            <v>108.70702446923805</v>
          </cell>
        </row>
        <row r="218">
          <cell r="I218">
            <v>5</v>
          </cell>
          <cell r="J218">
            <v>101.45444492620999</v>
          </cell>
        </row>
        <row r="219">
          <cell r="I219">
            <v>5</v>
          </cell>
          <cell r="J219">
            <v>92.367923884488164</v>
          </cell>
        </row>
        <row r="220">
          <cell r="I220">
            <v>5</v>
          </cell>
          <cell r="J220">
            <v>103.19543401570677</v>
          </cell>
        </row>
        <row r="221">
          <cell r="I221">
            <v>5</v>
          </cell>
          <cell r="J221">
            <v>105.99696256308565</v>
          </cell>
        </row>
        <row r="222">
          <cell r="I222">
            <v>5</v>
          </cell>
          <cell r="J222">
            <v>97.151128018419413</v>
          </cell>
        </row>
        <row r="223">
          <cell r="I223">
            <v>5</v>
          </cell>
          <cell r="J223">
            <v>101.42798982792675</v>
          </cell>
        </row>
        <row r="224">
          <cell r="I224">
            <v>5</v>
          </cell>
          <cell r="J224">
            <v>101.26966247681395</v>
          </cell>
        </row>
        <row r="225">
          <cell r="I225">
            <v>5</v>
          </cell>
          <cell r="J225">
            <v>103.91638547827836</v>
          </cell>
        </row>
        <row r="226">
          <cell r="I226">
            <v>5</v>
          </cell>
          <cell r="J226">
            <v>85.708622738269128</v>
          </cell>
        </row>
        <row r="227">
          <cell r="I227">
            <v>5</v>
          </cell>
          <cell r="J227">
            <v>85.032375963850555</v>
          </cell>
        </row>
        <row r="228">
          <cell r="I228">
            <v>5</v>
          </cell>
          <cell r="J228">
            <v>87.229328781359328</v>
          </cell>
        </row>
        <row r="229">
          <cell r="I229">
            <v>5</v>
          </cell>
          <cell r="J229">
            <v>92.478122879225268</v>
          </cell>
        </row>
        <row r="230">
          <cell r="I230">
            <v>5</v>
          </cell>
          <cell r="J230">
            <v>85.10882868871218</v>
          </cell>
        </row>
        <row r="231">
          <cell r="I231">
            <v>5</v>
          </cell>
          <cell r="J231">
            <v>101.36883735909161</v>
          </cell>
        </row>
        <row r="232">
          <cell r="I232">
            <v>5</v>
          </cell>
          <cell r="J232">
            <v>96.68752299023069</v>
          </cell>
        </row>
        <row r="233">
          <cell r="I233">
            <v>5</v>
          </cell>
          <cell r="J233">
            <v>100.75224824899209</v>
          </cell>
        </row>
        <row r="234">
          <cell r="I234">
            <v>5</v>
          </cell>
          <cell r="J234">
            <v>103.96908261772779</v>
          </cell>
        </row>
        <row r="235">
          <cell r="I235">
            <v>5</v>
          </cell>
          <cell r="J235">
            <v>99.369659378730262</v>
          </cell>
        </row>
        <row r="236">
          <cell r="I236">
            <v>5</v>
          </cell>
          <cell r="J236">
            <v>98.318643520882375</v>
          </cell>
        </row>
        <row r="237">
          <cell r="I237">
            <v>5</v>
          </cell>
          <cell r="J237">
            <v>93.517217352627753</v>
          </cell>
        </row>
        <row r="238">
          <cell r="I238">
            <v>5</v>
          </cell>
          <cell r="J238">
            <v>106.73869149658874</v>
          </cell>
        </row>
        <row r="239">
          <cell r="I239">
            <v>5</v>
          </cell>
          <cell r="J239">
            <v>105.58769046758019</v>
          </cell>
        </row>
        <row r="240">
          <cell r="I240">
            <v>5</v>
          </cell>
          <cell r="J240">
            <v>106.49094253939862</v>
          </cell>
        </row>
        <row r="241">
          <cell r="I241">
            <v>5</v>
          </cell>
          <cell r="J241">
            <v>103.52003890293655</v>
          </cell>
        </row>
        <row r="242">
          <cell r="I242">
            <v>5</v>
          </cell>
          <cell r="J242">
            <v>101.78730540733633</v>
          </cell>
        </row>
        <row r="243">
          <cell r="I243">
            <v>6</v>
          </cell>
          <cell r="J243">
            <v>104.77100258323296</v>
          </cell>
        </row>
        <row r="244">
          <cell r="I244">
            <v>6</v>
          </cell>
          <cell r="J244">
            <v>77.89391673053548</v>
          </cell>
        </row>
        <row r="245">
          <cell r="I245">
            <v>6</v>
          </cell>
          <cell r="J245">
            <v>92.211054328785607</v>
          </cell>
        </row>
        <row r="246">
          <cell r="I246">
            <v>6</v>
          </cell>
          <cell r="J246">
            <v>94.265992215853828</v>
          </cell>
        </row>
        <row r="247">
          <cell r="I247">
            <v>6</v>
          </cell>
          <cell r="J247">
            <v>93.732347566655378</v>
          </cell>
        </row>
        <row r="248">
          <cell r="I248">
            <v>6</v>
          </cell>
          <cell r="J248">
            <v>101.3806110886734</v>
          </cell>
        </row>
        <row r="249">
          <cell r="I249">
            <v>6</v>
          </cell>
          <cell r="J249">
            <v>86.196165195364927</v>
          </cell>
        </row>
        <row r="250">
          <cell r="I250">
            <v>6</v>
          </cell>
          <cell r="J250">
            <v>97.041082551358343</v>
          </cell>
        </row>
        <row r="251">
          <cell r="I251">
            <v>6</v>
          </cell>
          <cell r="J251">
            <v>100.63462521793794</v>
          </cell>
        </row>
        <row r="252">
          <cell r="I252">
            <v>6</v>
          </cell>
          <cell r="J252">
            <v>91.530445389557798</v>
          </cell>
        </row>
        <row r="253">
          <cell r="I253">
            <v>6</v>
          </cell>
          <cell r="J253">
            <v>96.166404811899028</v>
          </cell>
        </row>
        <row r="254">
          <cell r="I254">
            <v>6</v>
          </cell>
          <cell r="J254">
            <v>107.91374195441136</v>
          </cell>
        </row>
        <row r="255">
          <cell r="I255">
            <v>6</v>
          </cell>
          <cell r="J255">
            <v>106.68218564987599</v>
          </cell>
        </row>
        <row r="256">
          <cell r="I256">
            <v>6</v>
          </cell>
          <cell r="J256">
            <v>105.50706984179021</v>
          </cell>
        </row>
        <row r="257">
          <cell r="I257">
            <v>6</v>
          </cell>
          <cell r="J257">
            <v>101.03453144291508</v>
          </cell>
        </row>
        <row r="258">
          <cell r="I258">
            <v>6</v>
          </cell>
          <cell r="J258">
            <v>93.702375422790894</v>
          </cell>
        </row>
        <row r="259">
          <cell r="I259">
            <v>6</v>
          </cell>
          <cell r="J259">
            <v>90.830803655748227</v>
          </cell>
        </row>
        <row r="260">
          <cell r="I260">
            <v>6</v>
          </cell>
          <cell r="J260">
            <v>93.203333454970704</v>
          </cell>
        </row>
        <row r="261">
          <cell r="I261">
            <v>6</v>
          </cell>
          <cell r="J261">
            <v>97.879681277684512</v>
          </cell>
        </row>
        <row r="262">
          <cell r="I262">
            <v>6</v>
          </cell>
          <cell r="J262">
            <v>97.384244246184821</v>
          </cell>
        </row>
        <row r="263">
          <cell r="I263">
            <v>6</v>
          </cell>
          <cell r="J263">
            <v>99.431903494540791</v>
          </cell>
        </row>
        <row r="264">
          <cell r="I264">
            <v>6</v>
          </cell>
          <cell r="J264">
            <v>95.315954684270906</v>
          </cell>
        </row>
        <row r="265">
          <cell r="I265">
            <v>6</v>
          </cell>
          <cell r="J265">
            <v>103.15253175771109</v>
          </cell>
        </row>
        <row r="266">
          <cell r="I266">
            <v>6</v>
          </cell>
          <cell r="J266">
            <v>112.6149067656587</v>
          </cell>
        </row>
        <row r="267">
          <cell r="I267">
            <v>6</v>
          </cell>
          <cell r="J267">
            <v>103.82604049953824</v>
          </cell>
        </row>
        <row r="268">
          <cell r="I268">
            <v>6</v>
          </cell>
          <cell r="J268">
            <v>89.674149235212525</v>
          </cell>
        </row>
        <row r="269">
          <cell r="I269">
            <v>6</v>
          </cell>
          <cell r="J269">
            <v>94.26838265124249</v>
          </cell>
        </row>
        <row r="270">
          <cell r="I270">
            <v>6</v>
          </cell>
          <cell r="J270">
            <v>75.557163069322783</v>
          </cell>
        </row>
        <row r="271">
          <cell r="I271">
            <v>6</v>
          </cell>
          <cell r="J271">
            <v>94.737557889680232</v>
          </cell>
        </row>
        <row r="272">
          <cell r="I272">
            <v>6</v>
          </cell>
          <cell r="J272">
            <v>106.87876991001153</v>
          </cell>
        </row>
        <row r="273">
          <cell r="I273">
            <v>6</v>
          </cell>
          <cell r="J273">
            <v>111.3954857035805</v>
          </cell>
        </row>
        <row r="274">
          <cell r="I274">
            <v>6</v>
          </cell>
          <cell r="J274">
            <v>94.213715511472373</v>
          </cell>
        </row>
        <row r="275">
          <cell r="I275">
            <v>6</v>
          </cell>
          <cell r="J275">
            <v>104.42645063800364</v>
          </cell>
        </row>
        <row r="276">
          <cell r="I276">
            <v>6</v>
          </cell>
          <cell r="J276">
            <v>109.85012618527159</v>
          </cell>
        </row>
        <row r="277">
          <cell r="I277">
            <v>6</v>
          </cell>
          <cell r="J277">
            <v>97.170308950732988</v>
          </cell>
        </row>
        <row r="278">
          <cell r="I278">
            <v>6</v>
          </cell>
          <cell r="J278">
            <v>112.87120212059722</v>
          </cell>
        </row>
        <row r="279">
          <cell r="I279">
            <v>6</v>
          </cell>
          <cell r="J279">
            <v>107.56423814652601</v>
          </cell>
        </row>
        <row r="280">
          <cell r="I280">
            <v>6</v>
          </cell>
          <cell r="J280">
            <v>107.80594120164966</v>
          </cell>
        </row>
        <row r="281">
          <cell r="I281">
            <v>6</v>
          </cell>
          <cell r="J281">
            <v>101.64697263630147</v>
          </cell>
        </row>
        <row r="282">
          <cell r="I282">
            <v>6</v>
          </cell>
          <cell r="J282">
            <v>105.80195900324713</v>
          </cell>
        </row>
        <row r="283">
          <cell r="I283">
            <v>6</v>
          </cell>
          <cell r="J283">
            <v>100.34057960037583</v>
          </cell>
        </row>
        <row r="284">
          <cell r="I284">
            <v>6</v>
          </cell>
          <cell r="J284">
            <v>88.686566281713326</v>
          </cell>
        </row>
        <row r="285">
          <cell r="I285">
            <v>6</v>
          </cell>
          <cell r="J285">
            <v>86.653751184409074</v>
          </cell>
        </row>
        <row r="286">
          <cell r="I286">
            <v>6</v>
          </cell>
          <cell r="J286">
            <v>87.274878912133786</v>
          </cell>
        </row>
        <row r="287">
          <cell r="I287">
            <v>6</v>
          </cell>
          <cell r="J287">
            <v>86.814545198132748</v>
          </cell>
        </row>
        <row r="288">
          <cell r="I288">
            <v>6</v>
          </cell>
          <cell r="J288">
            <v>81.828953096689844</v>
          </cell>
        </row>
        <row r="289">
          <cell r="I289">
            <v>6</v>
          </cell>
          <cell r="J289">
            <v>109.6579164057502</v>
          </cell>
        </row>
        <row r="290">
          <cell r="I290">
            <v>6</v>
          </cell>
          <cell r="J290">
            <v>114.15778060426661</v>
          </cell>
        </row>
        <row r="291">
          <cell r="I291">
            <v>6</v>
          </cell>
          <cell r="J291">
            <v>105.81496066330209</v>
          </cell>
        </row>
        <row r="292">
          <cell r="I292">
            <v>6</v>
          </cell>
          <cell r="J292">
            <v>116.42900846048228</v>
          </cell>
        </row>
        <row r="293">
          <cell r="I293">
            <v>6</v>
          </cell>
          <cell r="J293">
            <v>106.40325706116288</v>
          </cell>
        </row>
        <row r="294">
          <cell r="I294">
            <v>6</v>
          </cell>
          <cell r="J294">
            <v>104.87665157266774</v>
          </cell>
        </row>
        <row r="295">
          <cell r="I295">
            <v>6</v>
          </cell>
          <cell r="J295">
            <v>98.200330222498607</v>
          </cell>
        </row>
        <row r="296">
          <cell r="I296">
            <v>4</v>
          </cell>
          <cell r="J296">
            <v>92.107555632550373</v>
          </cell>
        </row>
        <row r="297">
          <cell r="I297">
            <v>4</v>
          </cell>
          <cell r="J297">
            <v>108.15736155316789</v>
          </cell>
        </row>
        <row r="298">
          <cell r="I298">
            <v>4</v>
          </cell>
          <cell r="J298">
            <v>102.28987669123759</v>
          </cell>
        </row>
        <row r="299">
          <cell r="I299">
            <v>4</v>
          </cell>
          <cell r="J299">
            <v>98.705005618558744</v>
          </cell>
        </row>
        <row r="300">
          <cell r="I300">
            <v>4</v>
          </cell>
          <cell r="J300">
            <v>98.168246699780497</v>
          </cell>
        </row>
        <row r="301">
          <cell r="I301">
            <v>4</v>
          </cell>
          <cell r="J301">
            <v>104.1387181451455</v>
          </cell>
        </row>
        <row r="302">
          <cell r="I302">
            <v>4</v>
          </cell>
          <cell r="J302">
            <v>104.28355267131317</v>
          </cell>
        </row>
        <row r="303">
          <cell r="I303">
            <v>4</v>
          </cell>
          <cell r="J303">
            <v>101.47807863618132</v>
          </cell>
        </row>
        <row r="304">
          <cell r="I304">
            <v>4</v>
          </cell>
          <cell r="J304">
            <v>109.95042530173744</v>
          </cell>
        </row>
        <row r="305">
          <cell r="I305">
            <v>4</v>
          </cell>
          <cell r="J305">
            <v>105.07028768561777</v>
          </cell>
        </row>
        <row r="306">
          <cell r="I306">
            <v>4</v>
          </cell>
          <cell r="J306">
            <v>110.80982794638842</v>
          </cell>
        </row>
        <row r="307">
          <cell r="I307">
            <v>4</v>
          </cell>
          <cell r="J307">
            <v>89.361317926218334</v>
          </cell>
        </row>
        <row r="308">
          <cell r="I308">
            <v>4</v>
          </cell>
          <cell r="J308">
            <v>105.68415269061002</v>
          </cell>
        </row>
        <row r="309">
          <cell r="I309">
            <v>4</v>
          </cell>
          <cell r="J309">
            <v>99.523064687599145</v>
          </cell>
        </row>
        <row r="310">
          <cell r="I310">
            <v>4</v>
          </cell>
          <cell r="J310">
            <v>105.73619583111417</v>
          </cell>
        </row>
        <row r="311">
          <cell r="I311">
            <v>4</v>
          </cell>
          <cell r="J311">
            <v>104.57811512106672</v>
          </cell>
        </row>
        <row r="312">
          <cell r="I312">
            <v>4</v>
          </cell>
          <cell r="J312">
            <v>94.077143788486168</v>
          </cell>
        </row>
        <row r="313">
          <cell r="I313">
            <v>4</v>
          </cell>
          <cell r="J313">
            <v>85.62233257102973</v>
          </cell>
        </row>
        <row r="314">
          <cell r="I314">
            <v>4</v>
          </cell>
          <cell r="J314">
            <v>93.708977207842651</v>
          </cell>
        </row>
        <row r="315">
          <cell r="I315">
            <v>4</v>
          </cell>
          <cell r="J315">
            <v>84.818921250716897</v>
          </cell>
        </row>
        <row r="316">
          <cell r="I316">
            <v>4</v>
          </cell>
          <cell r="J316">
            <v>87.237138417005923</v>
          </cell>
        </row>
        <row r="317">
          <cell r="I317">
            <v>4</v>
          </cell>
          <cell r="J317">
            <v>114.60464310451657</v>
          </cell>
        </row>
        <row r="318">
          <cell r="I318">
            <v>4</v>
          </cell>
          <cell r="J318">
            <v>90.863014869834331</v>
          </cell>
        </row>
        <row r="319">
          <cell r="I319">
            <v>4</v>
          </cell>
          <cell r="J319">
            <v>105.56602465581271</v>
          </cell>
        </row>
        <row r="320">
          <cell r="I320">
            <v>4</v>
          </cell>
          <cell r="J320">
            <v>90.019260483939405</v>
          </cell>
        </row>
        <row r="321">
          <cell r="I321">
            <v>4</v>
          </cell>
          <cell r="J321">
            <v>93.940639041259104</v>
          </cell>
        </row>
        <row r="322">
          <cell r="I322">
            <v>4</v>
          </cell>
          <cell r="J322">
            <v>103.15969769792946</v>
          </cell>
        </row>
        <row r="323">
          <cell r="I323">
            <v>4</v>
          </cell>
          <cell r="J323">
            <v>118.92851038821189</v>
          </cell>
        </row>
        <row r="324">
          <cell r="I324">
            <v>4</v>
          </cell>
          <cell r="J324">
            <v>102.14794941792211</v>
          </cell>
        </row>
        <row r="325">
          <cell r="I325">
            <v>4</v>
          </cell>
          <cell r="J325">
            <v>100.5567975552989</v>
          </cell>
        </row>
        <row r="326">
          <cell r="I326">
            <v>4</v>
          </cell>
          <cell r="J326">
            <v>96.713633897856965</v>
          </cell>
        </row>
        <row r="327">
          <cell r="I327">
            <v>4</v>
          </cell>
          <cell r="J327">
            <v>97.922672413229222</v>
          </cell>
        </row>
        <row r="328">
          <cell r="I328">
            <v>4</v>
          </cell>
          <cell r="J328">
            <v>109.22078670636719</v>
          </cell>
        </row>
        <row r="329">
          <cell r="I329">
            <v>4</v>
          </cell>
          <cell r="J329">
            <v>117.71287848252356</v>
          </cell>
        </row>
        <row r="330">
          <cell r="I330">
            <v>4</v>
          </cell>
          <cell r="J330">
            <v>109.06185771404611</v>
          </cell>
        </row>
        <row r="331">
          <cell r="I331">
            <v>4</v>
          </cell>
          <cell r="J331">
            <v>108.55925677445568</v>
          </cell>
        </row>
        <row r="332">
          <cell r="I332">
            <v>11</v>
          </cell>
          <cell r="J332">
            <v>89.549268138382061</v>
          </cell>
        </row>
        <row r="333">
          <cell r="I333">
            <v>11</v>
          </cell>
          <cell r="J333">
            <v>87.127892945333045</v>
          </cell>
        </row>
        <row r="334">
          <cell r="I334">
            <v>11</v>
          </cell>
          <cell r="J334">
            <v>95.93462047014998</v>
          </cell>
        </row>
        <row r="335">
          <cell r="I335">
            <v>11</v>
          </cell>
          <cell r="J335">
            <v>98.058744818256244</v>
          </cell>
        </row>
        <row r="336">
          <cell r="I336">
            <v>11</v>
          </cell>
          <cell r="J336">
            <v>105.93139657966046</v>
          </cell>
        </row>
        <row r="337">
          <cell r="I337">
            <v>11</v>
          </cell>
          <cell r="J337">
            <v>106.35930774559222</v>
          </cell>
        </row>
        <row r="338">
          <cell r="I338">
            <v>8</v>
          </cell>
          <cell r="J338">
            <v>90.788743238756126</v>
          </cell>
        </row>
        <row r="339">
          <cell r="I339">
            <v>8</v>
          </cell>
          <cell r="J339">
            <v>101.89190841583569</v>
          </cell>
        </row>
        <row r="340">
          <cell r="I340">
            <v>8</v>
          </cell>
          <cell r="J340">
            <v>96.902841821498427</v>
          </cell>
        </row>
        <row r="341">
          <cell r="I341">
            <v>8</v>
          </cell>
          <cell r="J341">
            <v>103.27819479282195</v>
          </cell>
        </row>
        <row r="342">
          <cell r="I342">
            <v>8</v>
          </cell>
          <cell r="J342">
            <v>100.52963943391147</v>
          </cell>
        </row>
        <row r="343">
          <cell r="I343">
            <v>8</v>
          </cell>
          <cell r="J343">
            <v>96.25583500381893</v>
          </cell>
        </row>
        <row r="344">
          <cell r="I344">
            <v>8</v>
          </cell>
          <cell r="J344">
            <v>100.46928203692093</v>
          </cell>
        </row>
        <row r="345">
          <cell r="I345">
            <v>8</v>
          </cell>
          <cell r="J345">
            <v>101.31154807173847</v>
          </cell>
        </row>
        <row r="346">
          <cell r="I346">
            <v>8</v>
          </cell>
          <cell r="J346">
            <v>101.39845630826609</v>
          </cell>
        </row>
        <row r="347">
          <cell r="I347">
            <v>8</v>
          </cell>
          <cell r="J347">
            <v>103.0765825604657</v>
          </cell>
        </row>
        <row r="348">
          <cell r="I348">
            <v>8</v>
          </cell>
          <cell r="J348">
            <v>86.210992676206132</v>
          </cell>
        </row>
        <row r="349">
          <cell r="I349">
            <v>8</v>
          </cell>
          <cell r="J349">
            <v>107.15364396785662</v>
          </cell>
        </row>
        <row r="350">
          <cell r="I350">
            <v>8</v>
          </cell>
          <cell r="J350">
            <v>100.40091030492971</v>
          </cell>
        </row>
        <row r="351">
          <cell r="I351">
            <v>9</v>
          </cell>
          <cell r="J351">
            <v>96.642029806967471</v>
          </cell>
        </row>
        <row r="352">
          <cell r="I352">
            <v>9</v>
          </cell>
          <cell r="J352">
            <v>84.436617506242044</v>
          </cell>
        </row>
        <row r="353">
          <cell r="I353">
            <v>9</v>
          </cell>
          <cell r="J353">
            <v>89.973166314571728</v>
          </cell>
        </row>
        <row r="354">
          <cell r="I354">
            <v>9</v>
          </cell>
          <cell r="J354">
            <v>102.25166191293059</v>
          </cell>
        </row>
        <row r="355">
          <cell r="I355">
            <v>9</v>
          </cell>
          <cell r="J355">
            <v>98.414656163936115</v>
          </cell>
        </row>
        <row r="356">
          <cell r="I356">
            <v>9</v>
          </cell>
          <cell r="J356">
            <v>102.37577631062334</v>
          </cell>
        </row>
        <row r="357">
          <cell r="I357">
            <v>9</v>
          </cell>
          <cell r="J357">
            <v>102.81260939299925</v>
          </cell>
        </row>
        <row r="358">
          <cell r="I358">
            <v>9</v>
          </cell>
          <cell r="J358">
            <v>98.278341459774666</v>
          </cell>
        </row>
        <row r="359">
          <cell r="I359">
            <v>9</v>
          </cell>
          <cell r="J359">
            <v>99.042685987479189</v>
          </cell>
        </row>
        <row r="360">
          <cell r="I360">
            <v>9</v>
          </cell>
          <cell r="J360">
            <v>95.282066522721351</v>
          </cell>
        </row>
        <row r="361">
          <cell r="I361">
            <v>9</v>
          </cell>
          <cell r="J361">
            <v>100.96197504791749</v>
          </cell>
        </row>
        <row r="362">
          <cell r="I362">
            <v>9</v>
          </cell>
          <cell r="J362">
            <v>96.378914211071049</v>
          </cell>
        </row>
        <row r="363">
          <cell r="I363">
            <v>9</v>
          </cell>
          <cell r="J363">
            <v>97.534137710844476</v>
          </cell>
        </row>
        <row r="364">
          <cell r="I364">
            <v>9</v>
          </cell>
          <cell r="J364">
            <v>101.75428816762657</v>
          </cell>
        </row>
        <row r="365">
          <cell r="I365">
            <v>3</v>
          </cell>
          <cell r="J365">
            <v>83.571426314742979</v>
          </cell>
        </row>
        <row r="366">
          <cell r="I366">
            <v>3</v>
          </cell>
          <cell r="J366">
            <v>85.885800926617861</v>
          </cell>
        </row>
        <row r="367">
          <cell r="I367">
            <v>3</v>
          </cell>
          <cell r="J367">
            <v>88.698110278703908</v>
          </cell>
        </row>
        <row r="368">
          <cell r="I368">
            <v>3</v>
          </cell>
          <cell r="J368">
            <v>89.179965931907475</v>
          </cell>
        </row>
        <row r="369">
          <cell r="I369">
            <v>3</v>
          </cell>
          <cell r="J369">
            <v>109.06519360128964</v>
          </cell>
        </row>
        <row r="370">
          <cell r="I370">
            <v>3</v>
          </cell>
          <cell r="J370">
            <v>105.29550076005553</v>
          </cell>
        </row>
        <row r="371">
          <cell r="I371">
            <v>3</v>
          </cell>
          <cell r="J371">
            <v>121.16696865897725</v>
          </cell>
        </row>
        <row r="372">
          <cell r="I372">
            <v>3</v>
          </cell>
          <cell r="J372">
            <v>105.65369170957044</v>
          </cell>
        </row>
        <row r="373">
          <cell r="I373">
            <v>3</v>
          </cell>
          <cell r="J373">
            <v>104.96876904517735</v>
          </cell>
        </row>
        <row r="374">
          <cell r="I374">
            <v>3</v>
          </cell>
          <cell r="J374">
            <v>105.70453607146185</v>
          </cell>
        </row>
        <row r="375">
          <cell r="I375">
            <v>3</v>
          </cell>
          <cell r="J375">
            <v>108.62014091520125</v>
          </cell>
        </row>
        <row r="376">
          <cell r="I376">
            <v>3</v>
          </cell>
          <cell r="J376">
            <v>103.02661401308053</v>
          </cell>
        </row>
        <row r="377">
          <cell r="I377">
            <v>3</v>
          </cell>
          <cell r="J377">
            <v>99.92620575927252</v>
          </cell>
        </row>
        <row r="378">
          <cell r="I378">
            <v>3</v>
          </cell>
          <cell r="J378">
            <v>102.92691410643329</v>
          </cell>
        </row>
        <row r="379">
          <cell r="I379">
            <v>3</v>
          </cell>
          <cell r="J379">
            <v>110.15992669426589</v>
          </cell>
        </row>
        <row r="380">
          <cell r="I380">
            <v>10</v>
          </cell>
          <cell r="J380">
            <v>88.92440413771709</v>
          </cell>
        </row>
        <row r="381">
          <cell r="I381">
            <v>10</v>
          </cell>
          <cell r="J381">
            <v>95.738662195987416</v>
          </cell>
        </row>
        <row r="382">
          <cell r="I382">
            <v>10</v>
          </cell>
          <cell r="J382">
            <v>85.853752302403166</v>
          </cell>
        </row>
        <row r="383">
          <cell r="I383">
            <v>10</v>
          </cell>
          <cell r="J383">
            <v>91.891684554483305</v>
          </cell>
        </row>
        <row r="384">
          <cell r="I384">
            <v>10</v>
          </cell>
          <cell r="J384">
            <v>94.859963203113267</v>
          </cell>
        </row>
        <row r="385">
          <cell r="I385">
            <v>10</v>
          </cell>
          <cell r="J385">
            <v>94.136435890677191</v>
          </cell>
        </row>
        <row r="386">
          <cell r="I386">
            <v>10</v>
          </cell>
          <cell r="J386">
            <v>96.462111610466678</v>
          </cell>
        </row>
        <row r="387">
          <cell r="I387">
            <v>10</v>
          </cell>
          <cell r="J387">
            <v>96.696637294810856</v>
          </cell>
        </row>
        <row r="388">
          <cell r="I388">
            <v>10</v>
          </cell>
          <cell r="J388">
            <v>97.64003274784848</v>
          </cell>
        </row>
        <row r="389">
          <cell r="I389">
            <v>10</v>
          </cell>
          <cell r="J389">
            <v>101.45836358827178</v>
          </cell>
        </row>
        <row r="390">
          <cell r="I390">
            <v>10</v>
          </cell>
          <cell r="J390">
            <v>97.889198933907778</v>
          </cell>
        </row>
        <row r="391">
          <cell r="I391">
            <v>10</v>
          </cell>
          <cell r="J391">
            <v>100.76106039114843</v>
          </cell>
        </row>
        <row r="392">
          <cell r="I392">
            <v>10</v>
          </cell>
          <cell r="J392">
            <v>99.933355406933075</v>
          </cell>
        </row>
        <row r="393">
          <cell r="I393">
            <v>10</v>
          </cell>
          <cell r="J393">
            <v>99.315802417141882</v>
          </cell>
        </row>
        <row r="394">
          <cell r="I394">
            <v>10</v>
          </cell>
          <cell r="J394">
            <v>97.373319612793793</v>
          </cell>
        </row>
        <row r="395">
          <cell r="I395">
            <v>10</v>
          </cell>
          <cell r="J395">
            <v>100.59901416592855</v>
          </cell>
        </row>
        <row r="396">
          <cell r="I396">
            <v>10</v>
          </cell>
          <cell r="J396">
            <v>100.51455970867363</v>
          </cell>
        </row>
        <row r="397">
          <cell r="I397">
            <v>10</v>
          </cell>
          <cell r="J397">
            <v>99.969064052078963</v>
          </cell>
        </row>
        <row r="398">
          <cell r="I398">
            <v>10</v>
          </cell>
          <cell r="J398">
            <v>95.717447482426863</v>
          </cell>
        </row>
        <row r="399">
          <cell r="I399">
            <v>10</v>
          </cell>
          <cell r="J399">
            <v>101.74355090598881</v>
          </cell>
        </row>
        <row r="400">
          <cell r="I400">
            <v>10</v>
          </cell>
          <cell r="J400">
            <v>100.48384135511377</v>
          </cell>
        </row>
        <row r="401">
          <cell r="I401">
            <v>10</v>
          </cell>
          <cell r="J401">
            <v>92.550743237255858</v>
          </cell>
        </row>
        <row r="410">
          <cell r="J410">
            <v>105.78988693906068</v>
          </cell>
        </row>
        <row r="411">
          <cell r="J411">
            <v>102.80826764115574</v>
          </cell>
        </row>
        <row r="412">
          <cell r="J412">
            <v>102.2683306267545</v>
          </cell>
        </row>
        <row r="413">
          <cell r="J413">
            <v>101.61081945069013</v>
          </cell>
        </row>
        <row r="414">
          <cell r="J414">
            <v>99.081787067729209</v>
          </cell>
        </row>
        <row r="415">
          <cell r="J415">
            <v>98.276744721027683</v>
          </cell>
        </row>
        <row r="416">
          <cell r="J416">
            <v>97.586385491628121</v>
          </cell>
        </row>
        <row r="417">
          <cell r="J417">
            <v>97.446200261288681</v>
          </cell>
        </row>
        <row r="418">
          <cell r="J418">
            <v>96.57075725240702</v>
          </cell>
        </row>
        <row r="419">
          <cell r="J419">
            <v>96.222112962980816</v>
          </cell>
        </row>
        <row r="420">
          <cell r="J420">
            <v>95.635769091304141</v>
          </cell>
        </row>
        <row r="421">
          <cell r="J421">
            <v>95.43515953432582</v>
          </cell>
        </row>
        <row r="422">
          <cell r="J422">
            <v>95.357532160977982</v>
          </cell>
        </row>
        <row r="423">
          <cell r="J423">
            <v>95.319458161465221</v>
          </cell>
        </row>
        <row r="424">
          <cell r="J424">
            <v>91.867196392178514</v>
          </cell>
        </row>
        <row r="425">
          <cell r="J425">
            <v>87.864639191930948</v>
          </cell>
        </row>
      </sheetData>
      <sheetData sheetId="2"/>
      <sheetData sheetId="3">
        <row r="7">
          <cell r="AK7">
            <v>4</v>
          </cell>
          <cell r="AL7">
            <v>125.58213210834785</v>
          </cell>
        </row>
        <row r="8">
          <cell r="AK8">
            <v>4</v>
          </cell>
          <cell r="AL8">
            <v>148.17044194519247</v>
          </cell>
        </row>
        <row r="9">
          <cell r="AK9">
            <v>4</v>
          </cell>
          <cell r="AL9">
            <v>109.39331538095993</v>
          </cell>
        </row>
        <row r="10">
          <cell r="AK10">
            <v>4</v>
          </cell>
          <cell r="AL10">
            <v>88.072231902423567</v>
          </cell>
        </row>
        <row r="11">
          <cell r="AK11">
            <v>4</v>
          </cell>
          <cell r="AL11">
            <v>113.02075083161729</v>
          </cell>
        </row>
        <row r="12">
          <cell r="AK12">
            <v>4</v>
          </cell>
          <cell r="AL12">
            <v>94.50340567083795</v>
          </cell>
        </row>
        <row r="13">
          <cell r="AK13">
            <v>4</v>
          </cell>
          <cell r="AL13">
            <v>94.313321717091711</v>
          </cell>
        </row>
        <row r="14">
          <cell r="AK14">
            <v>4</v>
          </cell>
          <cell r="AL14">
            <v>148.24964359258672</v>
          </cell>
        </row>
        <row r="15">
          <cell r="AK15">
            <v>4</v>
          </cell>
          <cell r="AL15">
            <v>98.60605100586092</v>
          </cell>
        </row>
        <row r="16">
          <cell r="AK16">
            <v>4</v>
          </cell>
          <cell r="AL16">
            <v>101.80579756058926</v>
          </cell>
        </row>
        <row r="17">
          <cell r="AK17">
            <v>4</v>
          </cell>
          <cell r="AL17">
            <v>91.47790274037699</v>
          </cell>
        </row>
        <row r="18">
          <cell r="AK18">
            <v>4</v>
          </cell>
          <cell r="AL18">
            <v>92.317440202756217</v>
          </cell>
        </row>
        <row r="19">
          <cell r="AK19">
            <v>4</v>
          </cell>
          <cell r="AL19">
            <v>108.03104704577855</v>
          </cell>
        </row>
        <row r="20">
          <cell r="AK20">
            <v>4</v>
          </cell>
          <cell r="AL20">
            <v>91.319499445588463</v>
          </cell>
        </row>
        <row r="21">
          <cell r="AK21">
            <v>4</v>
          </cell>
          <cell r="AL21">
            <v>118.10549659432917</v>
          </cell>
        </row>
        <row r="22">
          <cell r="AK22">
            <v>4</v>
          </cell>
          <cell r="AL22">
            <v>96.578488832567714</v>
          </cell>
        </row>
        <row r="23">
          <cell r="AK23">
            <v>4</v>
          </cell>
          <cell r="AL23">
            <v>111.73768414383021</v>
          </cell>
        </row>
        <row r="24">
          <cell r="AK24">
            <v>4</v>
          </cell>
          <cell r="AL24">
            <v>94.598447647711069</v>
          </cell>
        </row>
        <row r="25">
          <cell r="AK25">
            <v>4</v>
          </cell>
          <cell r="AL25">
            <v>107.7776017741169</v>
          </cell>
        </row>
        <row r="26">
          <cell r="AK26">
            <v>4</v>
          </cell>
          <cell r="AL26">
            <v>85.775384127989852</v>
          </cell>
        </row>
        <row r="27">
          <cell r="AK27">
            <v>4</v>
          </cell>
          <cell r="AL27">
            <v>116.44226199904959</v>
          </cell>
        </row>
        <row r="28">
          <cell r="AK28">
            <v>4</v>
          </cell>
          <cell r="AL28">
            <v>94.962775225724698</v>
          </cell>
        </row>
        <row r="29">
          <cell r="AK29">
            <v>4</v>
          </cell>
          <cell r="AL29">
            <v>89.545382543956904</v>
          </cell>
        </row>
        <row r="30">
          <cell r="AK30">
            <v>4</v>
          </cell>
          <cell r="AL30">
            <v>90.749247584349746</v>
          </cell>
        </row>
        <row r="31">
          <cell r="AK31">
            <v>4</v>
          </cell>
          <cell r="AL31">
            <v>93.774750514810705</v>
          </cell>
        </row>
        <row r="32">
          <cell r="AK32">
            <v>4</v>
          </cell>
          <cell r="AL32">
            <v>96.990337399017889</v>
          </cell>
        </row>
        <row r="33">
          <cell r="AK33">
            <v>4</v>
          </cell>
          <cell r="AL33">
            <v>85.632821162680187</v>
          </cell>
        </row>
        <row r="34">
          <cell r="AK34">
            <v>4</v>
          </cell>
          <cell r="AL34">
            <v>93.869792491683825</v>
          </cell>
        </row>
        <row r="35">
          <cell r="AK35">
            <v>4</v>
          </cell>
          <cell r="AL35">
            <v>93.521305243149058</v>
          </cell>
        </row>
        <row r="36">
          <cell r="AK36">
            <v>4</v>
          </cell>
          <cell r="AL36">
            <v>97.703152225566299</v>
          </cell>
        </row>
        <row r="37">
          <cell r="AK37">
            <v>4</v>
          </cell>
          <cell r="AL37">
            <v>87.802946301283058</v>
          </cell>
        </row>
        <row r="38">
          <cell r="AK38">
            <v>4</v>
          </cell>
          <cell r="AL38">
            <v>95.786472358625048</v>
          </cell>
        </row>
        <row r="39">
          <cell r="AK39">
            <v>4</v>
          </cell>
          <cell r="AL39">
            <v>94.693489624584188</v>
          </cell>
        </row>
        <row r="40">
          <cell r="AK40">
            <v>4</v>
          </cell>
          <cell r="AL40">
            <v>95.469665769047992</v>
          </cell>
        </row>
        <row r="41">
          <cell r="AK41">
            <v>4</v>
          </cell>
          <cell r="AL41">
            <v>91.367020434025022</v>
          </cell>
        </row>
        <row r="42">
          <cell r="AK42">
            <v>4</v>
          </cell>
          <cell r="AL42">
            <v>95.40630445113257</v>
          </cell>
        </row>
        <row r="43">
          <cell r="AK43">
            <v>4</v>
          </cell>
          <cell r="AL43">
            <v>90.369079676857268</v>
          </cell>
        </row>
        <row r="44">
          <cell r="AK44">
            <v>4</v>
          </cell>
          <cell r="AL44">
            <v>91.889751306827179</v>
          </cell>
        </row>
        <row r="45">
          <cell r="AK45">
            <v>4</v>
          </cell>
          <cell r="AL45">
            <v>102.93046095358784</v>
          </cell>
        </row>
        <row r="46">
          <cell r="AK46">
            <v>4</v>
          </cell>
          <cell r="AL46">
            <v>98.954538254395686</v>
          </cell>
        </row>
        <row r="47">
          <cell r="AK47">
            <v>4</v>
          </cell>
          <cell r="AL47">
            <v>124.23570410264534</v>
          </cell>
        </row>
        <row r="48">
          <cell r="AK48">
            <v>4</v>
          </cell>
          <cell r="AL48">
            <v>106.89054332330113</v>
          </cell>
        </row>
        <row r="49">
          <cell r="AK49">
            <v>4</v>
          </cell>
          <cell r="AL49">
            <v>103.73831775700933</v>
          </cell>
        </row>
        <row r="50">
          <cell r="AK50">
            <v>4</v>
          </cell>
          <cell r="AL50">
            <v>93.01441469982575</v>
          </cell>
        </row>
        <row r="51">
          <cell r="AK51">
            <v>2</v>
          </cell>
          <cell r="AL51">
            <v>183.82702360209092</v>
          </cell>
        </row>
        <row r="52">
          <cell r="AK52">
            <v>2</v>
          </cell>
          <cell r="AL52">
            <v>134.99128781878662</v>
          </cell>
        </row>
        <row r="53">
          <cell r="AK53">
            <v>2</v>
          </cell>
          <cell r="AL53">
            <v>90.289878029463011</v>
          </cell>
        </row>
        <row r="54">
          <cell r="AK54">
            <v>2</v>
          </cell>
          <cell r="AL54">
            <v>139.50578172025976</v>
          </cell>
        </row>
        <row r="55">
          <cell r="AK55">
            <v>2</v>
          </cell>
          <cell r="AL55">
            <v>88.547441786789165</v>
          </cell>
        </row>
        <row r="56">
          <cell r="AK56">
            <v>2</v>
          </cell>
          <cell r="AL56">
            <v>86.583240931411368</v>
          </cell>
        </row>
        <row r="57">
          <cell r="AK57">
            <v>2</v>
          </cell>
          <cell r="AL57">
            <v>91.69966735308094</v>
          </cell>
        </row>
        <row r="58">
          <cell r="AK58">
            <v>2</v>
          </cell>
          <cell r="AL58">
            <v>107.63503880880722</v>
          </cell>
        </row>
        <row r="59">
          <cell r="AK59">
            <v>2</v>
          </cell>
          <cell r="AL59">
            <v>116.58482496435924</v>
          </cell>
        </row>
        <row r="60">
          <cell r="AK60">
            <v>2</v>
          </cell>
          <cell r="AL60">
            <v>97.164581023285294</v>
          </cell>
        </row>
        <row r="61">
          <cell r="AK61">
            <v>2</v>
          </cell>
          <cell r="AL61">
            <v>111.05654997623951</v>
          </cell>
        </row>
        <row r="62">
          <cell r="AK62">
            <v>2</v>
          </cell>
          <cell r="AL62">
            <v>101.83747821954697</v>
          </cell>
        </row>
        <row r="63">
          <cell r="AK63">
            <v>2</v>
          </cell>
          <cell r="AL63">
            <v>78.837319816252176</v>
          </cell>
        </row>
        <row r="64">
          <cell r="AK64">
            <v>2</v>
          </cell>
          <cell r="AL64">
            <v>103.48487248534768</v>
          </cell>
        </row>
        <row r="65">
          <cell r="AK65">
            <v>2</v>
          </cell>
          <cell r="AL65">
            <v>90.052273087280213</v>
          </cell>
        </row>
        <row r="66">
          <cell r="AK66">
            <v>2</v>
          </cell>
          <cell r="AL66">
            <v>90.274037699984149</v>
          </cell>
        </row>
        <row r="67">
          <cell r="AK67">
            <v>2</v>
          </cell>
          <cell r="AL67">
            <v>165.15127514652306</v>
          </cell>
        </row>
        <row r="68">
          <cell r="AK68">
            <v>2</v>
          </cell>
          <cell r="AL68">
            <v>102.34436876287025</v>
          </cell>
        </row>
        <row r="69">
          <cell r="AK69">
            <v>2</v>
          </cell>
          <cell r="AL69">
            <v>107.08062727704734</v>
          </cell>
        </row>
        <row r="70">
          <cell r="AK70">
            <v>2</v>
          </cell>
          <cell r="AL70">
            <v>95.786472358625048</v>
          </cell>
        </row>
        <row r="71">
          <cell r="AK71">
            <v>2</v>
          </cell>
          <cell r="AL71">
            <v>110.50213844447964</v>
          </cell>
        </row>
        <row r="72">
          <cell r="AK72">
            <v>2</v>
          </cell>
          <cell r="AL72">
            <v>102.56613337557421</v>
          </cell>
        </row>
        <row r="73">
          <cell r="AK73">
            <v>2</v>
          </cell>
          <cell r="AL73">
            <v>98.542689687945511</v>
          </cell>
        </row>
        <row r="74">
          <cell r="AK74">
            <v>2</v>
          </cell>
          <cell r="AL74">
            <v>101.94836052589893</v>
          </cell>
        </row>
        <row r="75">
          <cell r="AK75">
            <v>2</v>
          </cell>
          <cell r="AL75">
            <v>86.37731664818628</v>
          </cell>
        </row>
        <row r="76">
          <cell r="AK76">
            <v>2</v>
          </cell>
          <cell r="AL76">
            <v>82.781561856486604</v>
          </cell>
        </row>
        <row r="77">
          <cell r="AK77">
            <v>2</v>
          </cell>
          <cell r="AL77">
            <v>98.891176936480278</v>
          </cell>
        </row>
        <row r="78">
          <cell r="AK78">
            <v>2</v>
          </cell>
          <cell r="AL78">
            <v>86.519879613495959</v>
          </cell>
        </row>
        <row r="79">
          <cell r="AK79">
            <v>2</v>
          </cell>
          <cell r="AL79">
            <v>104.0234436876287</v>
          </cell>
        </row>
        <row r="80">
          <cell r="AK80">
            <v>2</v>
          </cell>
          <cell r="AL80">
            <v>136.16347220022175</v>
          </cell>
        </row>
        <row r="81">
          <cell r="AK81">
            <v>2</v>
          </cell>
          <cell r="AL81">
            <v>91.905591636306042</v>
          </cell>
        </row>
        <row r="82">
          <cell r="AK82">
            <v>2</v>
          </cell>
          <cell r="AL82">
            <v>83.827023602090918</v>
          </cell>
        </row>
        <row r="83">
          <cell r="AK83">
            <v>2</v>
          </cell>
          <cell r="AL83">
            <v>101.45731031205447</v>
          </cell>
        </row>
        <row r="84">
          <cell r="AK84">
            <v>2</v>
          </cell>
          <cell r="AL84">
            <v>98.130841121495322</v>
          </cell>
        </row>
        <row r="85">
          <cell r="AK85">
            <v>2</v>
          </cell>
          <cell r="AL85">
            <v>125.93061935688262</v>
          </cell>
        </row>
        <row r="86">
          <cell r="AK86">
            <v>2</v>
          </cell>
          <cell r="AL86">
            <v>94.218279740218591</v>
          </cell>
        </row>
        <row r="87">
          <cell r="AK87">
            <v>2</v>
          </cell>
          <cell r="AL87">
            <v>106.2886108031047</v>
          </cell>
        </row>
        <row r="88">
          <cell r="AK88">
            <v>2</v>
          </cell>
          <cell r="AL88">
            <v>80.627277047362583</v>
          </cell>
        </row>
        <row r="89">
          <cell r="AK89">
            <v>2</v>
          </cell>
          <cell r="AL89">
            <v>95.992396641850149</v>
          </cell>
        </row>
        <row r="90">
          <cell r="AK90">
            <v>2</v>
          </cell>
          <cell r="AL90">
            <v>95.612228734357672</v>
          </cell>
        </row>
        <row r="91">
          <cell r="AK91">
            <v>2</v>
          </cell>
          <cell r="AL91">
            <v>102.70869634088389</v>
          </cell>
        </row>
        <row r="92">
          <cell r="AK92">
            <v>2</v>
          </cell>
          <cell r="AL92">
            <v>97.164581023285294</v>
          </cell>
        </row>
        <row r="93">
          <cell r="AK93">
            <v>2</v>
          </cell>
          <cell r="AL93">
            <v>95.358783462696024</v>
          </cell>
        </row>
        <row r="94">
          <cell r="AK94">
            <v>2</v>
          </cell>
          <cell r="AL94">
            <v>88.848408046887371</v>
          </cell>
        </row>
        <row r="95">
          <cell r="AK95">
            <v>2</v>
          </cell>
          <cell r="AL95">
            <v>107.04894661808966</v>
          </cell>
        </row>
        <row r="96">
          <cell r="AK96">
            <v>2</v>
          </cell>
          <cell r="AL96">
            <v>84.032947885316005</v>
          </cell>
        </row>
        <row r="97">
          <cell r="AK97">
            <v>2</v>
          </cell>
          <cell r="AL97">
            <v>87.707904324409938</v>
          </cell>
        </row>
        <row r="98">
          <cell r="AK98">
            <v>2</v>
          </cell>
          <cell r="AL98">
            <v>132.45683510217012</v>
          </cell>
        </row>
        <row r="99">
          <cell r="AK99">
            <v>2</v>
          </cell>
          <cell r="AL99">
            <v>76.302867099635677</v>
          </cell>
        </row>
        <row r="100">
          <cell r="AK100">
            <v>2</v>
          </cell>
          <cell r="AL100">
            <v>92.602566133375575</v>
          </cell>
        </row>
        <row r="101">
          <cell r="AK101">
            <v>2</v>
          </cell>
          <cell r="AL101">
            <v>91.43038175194043</v>
          </cell>
        </row>
        <row r="102">
          <cell r="AK102">
            <v>2</v>
          </cell>
          <cell r="AL102">
            <v>85.4268968794551</v>
          </cell>
        </row>
        <row r="103">
          <cell r="AK103">
            <v>2</v>
          </cell>
          <cell r="AL103">
            <v>106.93806431173769</v>
          </cell>
        </row>
        <row r="104">
          <cell r="AK104">
            <v>2</v>
          </cell>
          <cell r="AL104">
            <v>92.96689371138919</v>
          </cell>
        </row>
        <row r="105">
          <cell r="AK105">
            <v>2</v>
          </cell>
          <cell r="AL105">
            <v>84.93584666561064</v>
          </cell>
        </row>
        <row r="106">
          <cell r="AK106">
            <v>2</v>
          </cell>
          <cell r="AL106">
            <v>89.687945509266584</v>
          </cell>
        </row>
        <row r="107">
          <cell r="AK107">
            <v>2</v>
          </cell>
          <cell r="AL107">
            <v>87.391097734832883</v>
          </cell>
        </row>
        <row r="108">
          <cell r="AK108">
            <v>2</v>
          </cell>
          <cell r="AL108">
            <v>87.169333122128933</v>
          </cell>
        </row>
        <row r="109">
          <cell r="AK109">
            <v>2</v>
          </cell>
          <cell r="AL109">
            <v>87.850467289719631</v>
          </cell>
        </row>
        <row r="110">
          <cell r="AK110">
            <v>2</v>
          </cell>
          <cell r="AL110">
            <v>130.04910502138443</v>
          </cell>
        </row>
        <row r="111">
          <cell r="AK111">
            <v>2</v>
          </cell>
          <cell r="AL111">
            <v>97.909076508791387</v>
          </cell>
        </row>
        <row r="112">
          <cell r="AK112">
            <v>2</v>
          </cell>
          <cell r="AL112">
            <v>100.88705845081576</v>
          </cell>
        </row>
        <row r="113">
          <cell r="AK113">
            <v>2</v>
          </cell>
          <cell r="AL113">
            <v>88.753366070014252</v>
          </cell>
        </row>
        <row r="114">
          <cell r="AK114">
            <v>2</v>
          </cell>
          <cell r="AL114">
            <v>92.824330746079525</v>
          </cell>
        </row>
        <row r="115">
          <cell r="AK115">
            <v>2</v>
          </cell>
          <cell r="AL115">
            <v>100.63361317915411</v>
          </cell>
        </row>
        <row r="116">
          <cell r="AK116">
            <v>2</v>
          </cell>
          <cell r="AL116">
            <v>101.09298273404086</v>
          </cell>
        </row>
        <row r="117">
          <cell r="AK117">
            <v>2</v>
          </cell>
          <cell r="AL117">
            <v>95.40630445113257</v>
          </cell>
        </row>
        <row r="118">
          <cell r="AK118">
            <v>2</v>
          </cell>
          <cell r="AL118">
            <v>89.276096942816409</v>
          </cell>
        </row>
        <row r="119">
          <cell r="AK119">
            <v>2</v>
          </cell>
          <cell r="AL119">
            <v>92.729288769206391</v>
          </cell>
        </row>
        <row r="120">
          <cell r="AK120">
            <v>2</v>
          </cell>
          <cell r="AL120">
            <v>89.03849200063361</v>
          </cell>
        </row>
        <row r="121">
          <cell r="AK121">
            <v>2</v>
          </cell>
          <cell r="AL121">
            <v>103.99176302867099</v>
          </cell>
        </row>
        <row r="122">
          <cell r="AK122">
            <v>2</v>
          </cell>
          <cell r="AL122">
            <v>97.972437826706795</v>
          </cell>
        </row>
        <row r="123">
          <cell r="AK123">
            <v>2</v>
          </cell>
          <cell r="AL123">
            <v>88.848408046887371</v>
          </cell>
        </row>
        <row r="124">
          <cell r="AK124">
            <v>2</v>
          </cell>
          <cell r="AL124">
            <v>106.90638365277995</v>
          </cell>
        </row>
        <row r="125">
          <cell r="AK125">
            <v>2</v>
          </cell>
          <cell r="AL125">
            <v>85.585300174243628</v>
          </cell>
        </row>
        <row r="126">
          <cell r="AK126">
            <v>2</v>
          </cell>
          <cell r="AL126">
            <v>100.09504197687311</v>
          </cell>
        </row>
        <row r="127">
          <cell r="AK127">
            <v>2</v>
          </cell>
          <cell r="AL127">
            <v>88.705845081577692</v>
          </cell>
        </row>
        <row r="128">
          <cell r="AK128">
            <v>2</v>
          </cell>
          <cell r="AL128">
            <v>87.945509266592751</v>
          </cell>
        </row>
        <row r="129">
          <cell r="AK129">
            <v>2</v>
          </cell>
          <cell r="AL129">
            <v>96.958656740060192</v>
          </cell>
        </row>
        <row r="130">
          <cell r="AK130">
            <v>2</v>
          </cell>
          <cell r="AL130">
            <v>101.40978932361793</v>
          </cell>
        </row>
        <row r="131">
          <cell r="AK131">
            <v>2</v>
          </cell>
          <cell r="AL131">
            <v>92.586725803896712</v>
          </cell>
        </row>
        <row r="132">
          <cell r="AK132">
            <v>2</v>
          </cell>
          <cell r="AL132">
            <v>104.78377950261365</v>
          </cell>
        </row>
        <row r="133">
          <cell r="AK133">
            <v>2</v>
          </cell>
          <cell r="AL133">
            <v>93.537145572627907</v>
          </cell>
        </row>
        <row r="134">
          <cell r="AK134">
            <v>2</v>
          </cell>
          <cell r="AL134">
            <v>85.521938856328219</v>
          </cell>
        </row>
        <row r="135">
          <cell r="AK135">
            <v>2</v>
          </cell>
          <cell r="AL135">
            <v>96.641850150483123</v>
          </cell>
        </row>
        <row r="136">
          <cell r="AK136">
            <v>2</v>
          </cell>
          <cell r="AL136">
            <v>91.161096150799921</v>
          </cell>
        </row>
        <row r="137">
          <cell r="AK137">
            <v>2</v>
          </cell>
          <cell r="AL137">
            <v>95.80231268810391</v>
          </cell>
        </row>
        <row r="138">
          <cell r="AK138">
            <v>2</v>
          </cell>
          <cell r="AL138">
            <v>92.143196578488826</v>
          </cell>
        </row>
        <row r="139">
          <cell r="AK139">
            <v>2</v>
          </cell>
          <cell r="AL139">
            <v>97.687311896087436</v>
          </cell>
        </row>
        <row r="140">
          <cell r="AK140">
            <v>2</v>
          </cell>
          <cell r="AL140">
            <v>95.437985110090281</v>
          </cell>
        </row>
        <row r="141">
          <cell r="AK141">
            <v>2</v>
          </cell>
          <cell r="AL141">
            <v>92.634246792333272</v>
          </cell>
        </row>
        <row r="142">
          <cell r="AK142">
            <v>2</v>
          </cell>
          <cell r="AL142">
            <v>91.763028670996349</v>
          </cell>
        </row>
        <row r="143">
          <cell r="AK143">
            <v>2</v>
          </cell>
          <cell r="AL143">
            <v>96.657690479961985</v>
          </cell>
        </row>
        <row r="144">
          <cell r="AK144">
            <v>2</v>
          </cell>
          <cell r="AL144">
            <v>100.36432757801362</v>
          </cell>
        </row>
        <row r="145">
          <cell r="AK145">
            <v>2</v>
          </cell>
          <cell r="AL145">
            <v>104.45113258355774</v>
          </cell>
        </row>
        <row r="146">
          <cell r="AK146">
            <v>2</v>
          </cell>
          <cell r="AL146">
            <v>85.553619515285902</v>
          </cell>
        </row>
        <row r="147">
          <cell r="AK147">
            <v>7</v>
          </cell>
          <cell r="AL147">
            <v>97.465547283383486</v>
          </cell>
        </row>
        <row r="148">
          <cell r="AK148">
            <v>11</v>
          </cell>
          <cell r="AL148">
            <v>77.839379059084422</v>
          </cell>
        </row>
        <row r="149">
          <cell r="AK149">
            <v>11</v>
          </cell>
          <cell r="AL149">
            <v>77.015681926184058</v>
          </cell>
        </row>
        <row r="150">
          <cell r="AK150">
            <v>11</v>
          </cell>
          <cell r="AL150">
            <v>76.081102486931727</v>
          </cell>
        </row>
        <row r="151">
          <cell r="AK151">
            <v>11</v>
          </cell>
          <cell r="AL151">
            <v>85.474417867891646</v>
          </cell>
        </row>
        <row r="152">
          <cell r="AK152">
            <v>11</v>
          </cell>
          <cell r="AL152">
            <v>81.32425154443213</v>
          </cell>
        </row>
        <row r="153">
          <cell r="AK153">
            <v>11</v>
          </cell>
          <cell r="AL153">
            <v>102.10676382068746</v>
          </cell>
        </row>
        <row r="154">
          <cell r="AK154">
            <v>11</v>
          </cell>
          <cell r="AL154">
            <v>77.570093457943926</v>
          </cell>
        </row>
        <row r="155">
          <cell r="AK155">
            <v>11</v>
          </cell>
          <cell r="AL155">
            <v>76.90479961983209</v>
          </cell>
        </row>
        <row r="156">
          <cell r="AK156">
            <v>11</v>
          </cell>
          <cell r="AL156">
            <v>80.56391572944716</v>
          </cell>
        </row>
        <row r="157">
          <cell r="AK157">
            <v>11</v>
          </cell>
          <cell r="AL157">
            <v>99.128781878663077</v>
          </cell>
        </row>
        <row r="158">
          <cell r="AK158">
            <v>11</v>
          </cell>
          <cell r="AL158">
            <v>78.07698400126722</v>
          </cell>
        </row>
        <row r="159">
          <cell r="AK159">
            <v>11</v>
          </cell>
          <cell r="AL159">
            <v>101.55235228892761</v>
          </cell>
        </row>
        <row r="160">
          <cell r="AK160">
            <v>11</v>
          </cell>
          <cell r="AL160">
            <v>77.205765879930297</v>
          </cell>
        </row>
        <row r="161">
          <cell r="AK161">
            <v>11</v>
          </cell>
          <cell r="AL161">
            <v>84.619040076033585</v>
          </cell>
        </row>
        <row r="162">
          <cell r="AK162">
            <v>11</v>
          </cell>
          <cell r="AL162">
            <v>82.512276255346123</v>
          </cell>
        </row>
        <row r="163">
          <cell r="AK163">
            <v>11</v>
          </cell>
          <cell r="AL163">
            <v>142.70552827498813</v>
          </cell>
        </row>
        <row r="164">
          <cell r="AK164">
            <v>11</v>
          </cell>
          <cell r="AL164">
            <v>92.697608110248694</v>
          </cell>
        </row>
        <row r="165">
          <cell r="AK165">
            <v>11</v>
          </cell>
          <cell r="AL165">
            <v>116.58482496435924</v>
          </cell>
        </row>
        <row r="166">
          <cell r="AK166">
            <v>6</v>
          </cell>
          <cell r="AL166">
            <v>103.02550293046096</v>
          </cell>
        </row>
        <row r="167">
          <cell r="AK167">
            <v>6</v>
          </cell>
          <cell r="AL167">
            <v>79.455092665927438</v>
          </cell>
        </row>
        <row r="168">
          <cell r="AK168">
            <v>1</v>
          </cell>
          <cell r="AL168">
            <v>127.95818153017582</v>
          </cell>
        </row>
        <row r="169">
          <cell r="AK169">
            <v>3</v>
          </cell>
          <cell r="AL169">
            <v>116.23633771582446</v>
          </cell>
        </row>
        <row r="170">
          <cell r="AK170">
            <v>3</v>
          </cell>
          <cell r="AL170">
            <v>120.79835260573419</v>
          </cell>
        </row>
        <row r="171">
          <cell r="AK171">
            <v>3</v>
          </cell>
          <cell r="AL171">
            <v>104.13432599398067</v>
          </cell>
        </row>
        <row r="172">
          <cell r="AK172">
            <v>3</v>
          </cell>
          <cell r="AL172">
            <v>119.72121020117217</v>
          </cell>
        </row>
        <row r="173">
          <cell r="AK173">
            <v>3</v>
          </cell>
          <cell r="AL173">
            <v>94.614287977189917</v>
          </cell>
        </row>
        <row r="174">
          <cell r="AK174">
            <v>3</v>
          </cell>
          <cell r="AL174">
            <v>104.4669729130366</v>
          </cell>
        </row>
        <row r="175">
          <cell r="AK175">
            <v>3</v>
          </cell>
          <cell r="AL175">
            <v>119.26184064628545</v>
          </cell>
        </row>
        <row r="176">
          <cell r="AK176">
            <v>3</v>
          </cell>
          <cell r="AL176">
            <v>109.64676065262158</v>
          </cell>
        </row>
        <row r="177">
          <cell r="AK177">
            <v>3</v>
          </cell>
          <cell r="AL177">
            <v>107.30239188975131</v>
          </cell>
        </row>
        <row r="178">
          <cell r="AK178">
            <v>3</v>
          </cell>
          <cell r="AL178">
            <v>126.54839220655789</v>
          </cell>
        </row>
        <row r="179">
          <cell r="AK179">
            <v>3</v>
          </cell>
          <cell r="AL179">
            <v>82.860763503880889</v>
          </cell>
        </row>
        <row r="180">
          <cell r="AK180">
            <v>3</v>
          </cell>
          <cell r="AL180">
            <v>108.87058450815776</v>
          </cell>
        </row>
        <row r="181">
          <cell r="AK181">
            <v>3</v>
          </cell>
          <cell r="AL181">
            <v>90.907650879138274</v>
          </cell>
        </row>
        <row r="182">
          <cell r="AK182">
            <v>3</v>
          </cell>
          <cell r="AL182">
            <v>100</v>
          </cell>
        </row>
        <row r="183">
          <cell r="AK183">
            <v>3</v>
          </cell>
          <cell r="AL183">
            <v>91.889751306827179</v>
          </cell>
        </row>
        <row r="184">
          <cell r="AK184">
            <v>3</v>
          </cell>
          <cell r="AL184">
            <v>92.206557896404234</v>
          </cell>
        </row>
        <row r="185">
          <cell r="AK185">
            <v>3</v>
          </cell>
          <cell r="AL185">
            <v>90.875970220180562</v>
          </cell>
        </row>
        <row r="186">
          <cell r="AK186">
            <v>3</v>
          </cell>
          <cell r="AL186">
            <v>96.499287185173458</v>
          </cell>
        </row>
        <row r="187">
          <cell r="AK187">
            <v>3</v>
          </cell>
          <cell r="AL187">
            <v>86.488198954538248</v>
          </cell>
        </row>
        <row r="188">
          <cell r="AK188">
            <v>3</v>
          </cell>
          <cell r="AL188">
            <v>91.240297798194206</v>
          </cell>
        </row>
        <row r="189">
          <cell r="AK189">
            <v>3</v>
          </cell>
          <cell r="AL189">
            <v>88.325677174085214</v>
          </cell>
        </row>
        <row r="190">
          <cell r="AK190">
            <v>3</v>
          </cell>
          <cell r="AL190">
            <v>102.83541897671471</v>
          </cell>
        </row>
        <row r="191">
          <cell r="AK191">
            <v>3</v>
          </cell>
          <cell r="AL191">
            <v>93.521305243149058</v>
          </cell>
        </row>
        <row r="192">
          <cell r="AK192">
            <v>3</v>
          </cell>
          <cell r="AL192">
            <v>97.687311896087436</v>
          </cell>
        </row>
        <row r="193">
          <cell r="AK193">
            <v>3</v>
          </cell>
          <cell r="AL193">
            <v>93.093616347220021</v>
          </cell>
        </row>
        <row r="194">
          <cell r="AK194">
            <v>3</v>
          </cell>
          <cell r="AL194">
            <v>82.670679550134636</v>
          </cell>
        </row>
        <row r="195">
          <cell r="AK195">
            <v>14</v>
          </cell>
          <cell r="AL195">
            <v>92.998574370346901</v>
          </cell>
        </row>
        <row r="196">
          <cell r="AK196">
            <v>14</v>
          </cell>
          <cell r="AL196">
            <v>77.601774116901638</v>
          </cell>
        </row>
        <row r="197">
          <cell r="AK197">
            <v>14</v>
          </cell>
          <cell r="AL197">
            <v>81.27673055599557</v>
          </cell>
        </row>
        <row r="198">
          <cell r="AK198">
            <v>14</v>
          </cell>
          <cell r="AL198">
            <v>83.082528116584825</v>
          </cell>
        </row>
        <row r="199">
          <cell r="AK199">
            <v>14</v>
          </cell>
          <cell r="AL199">
            <v>77.744337082211302</v>
          </cell>
        </row>
        <row r="200">
          <cell r="AK200">
            <v>14</v>
          </cell>
          <cell r="AL200">
            <v>89.482021226041496</v>
          </cell>
        </row>
        <row r="201">
          <cell r="AK201">
            <v>14</v>
          </cell>
          <cell r="AL201">
            <v>75.289086012989074</v>
          </cell>
        </row>
        <row r="202">
          <cell r="AK202">
            <v>14</v>
          </cell>
          <cell r="AL202">
            <v>85.822905116426412</v>
          </cell>
        </row>
        <row r="203">
          <cell r="AK203">
            <v>9</v>
          </cell>
          <cell r="AL203">
            <v>138.65040392840172</v>
          </cell>
        </row>
        <row r="204">
          <cell r="AK204">
            <v>9</v>
          </cell>
          <cell r="AL204">
            <v>114.25629653096783</v>
          </cell>
        </row>
        <row r="205">
          <cell r="AK205">
            <v>9</v>
          </cell>
          <cell r="AL205">
            <v>167.0204340250277</v>
          </cell>
        </row>
        <row r="206">
          <cell r="AK206">
            <v>9</v>
          </cell>
          <cell r="AL206">
            <v>91.667986694123229</v>
          </cell>
        </row>
        <row r="207">
          <cell r="AK207">
            <v>9</v>
          </cell>
          <cell r="AL207">
            <v>84.603199746554722</v>
          </cell>
        </row>
        <row r="208">
          <cell r="AK208">
            <v>9</v>
          </cell>
          <cell r="AL208">
            <v>86.282274671313147</v>
          </cell>
        </row>
        <row r="209">
          <cell r="AK209">
            <v>9</v>
          </cell>
          <cell r="AL209">
            <v>80.326310787264376</v>
          </cell>
        </row>
        <row r="210">
          <cell r="AK210">
            <v>9</v>
          </cell>
          <cell r="AL210">
            <v>91.224457468715343</v>
          </cell>
        </row>
        <row r="211">
          <cell r="AK211">
            <v>9</v>
          </cell>
          <cell r="AL211">
            <v>92.697608110248694</v>
          </cell>
        </row>
        <row r="212">
          <cell r="AK212">
            <v>9</v>
          </cell>
          <cell r="AL212">
            <v>87.058450815776965</v>
          </cell>
        </row>
        <row r="213">
          <cell r="AK213">
            <v>9</v>
          </cell>
          <cell r="AL213">
            <v>88.230635197212109</v>
          </cell>
        </row>
        <row r="214">
          <cell r="AK214">
            <v>9</v>
          </cell>
          <cell r="AL214">
            <v>89.814668145097414</v>
          </cell>
        </row>
        <row r="215">
          <cell r="AK215">
            <v>9</v>
          </cell>
          <cell r="AL215">
            <v>82.844923174402012</v>
          </cell>
        </row>
        <row r="216">
          <cell r="AK216">
            <v>9</v>
          </cell>
          <cell r="AL216">
            <v>95.010296214161244</v>
          </cell>
        </row>
        <row r="217">
          <cell r="AK217">
            <v>9</v>
          </cell>
          <cell r="AL217">
            <v>90.384920006336131</v>
          </cell>
        </row>
        <row r="218">
          <cell r="AK218">
            <v>9</v>
          </cell>
          <cell r="AL218">
            <v>80.991604625376212</v>
          </cell>
        </row>
        <row r="219">
          <cell r="AK219">
            <v>9</v>
          </cell>
          <cell r="AL219">
            <v>101.12466339299857</v>
          </cell>
        </row>
        <row r="220">
          <cell r="AK220">
            <v>9</v>
          </cell>
          <cell r="AL220">
            <v>91.937272295263739</v>
          </cell>
        </row>
        <row r="221">
          <cell r="AK221">
            <v>9</v>
          </cell>
          <cell r="AL221">
            <v>90.194836052589892</v>
          </cell>
        </row>
        <row r="222">
          <cell r="AK222">
            <v>9</v>
          </cell>
          <cell r="AL222">
            <v>85.078409630920333</v>
          </cell>
        </row>
        <row r="223">
          <cell r="AK223">
            <v>9</v>
          </cell>
          <cell r="AL223">
            <v>80.896562648503092</v>
          </cell>
        </row>
        <row r="224">
          <cell r="AK224">
            <v>9</v>
          </cell>
          <cell r="AL224">
            <v>85.078409630920333</v>
          </cell>
        </row>
        <row r="225">
          <cell r="AK225">
            <v>9</v>
          </cell>
          <cell r="AL225">
            <v>79.866941232377627</v>
          </cell>
        </row>
        <row r="226">
          <cell r="AK226">
            <v>9</v>
          </cell>
          <cell r="AL226">
            <v>89.371138919689528</v>
          </cell>
        </row>
        <row r="227">
          <cell r="AK227">
            <v>9</v>
          </cell>
          <cell r="AL227">
            <v>93.806431173768416</v>
          </cell>
        </row>
        <row r="228">
          <cell r="AK228">
            <v>9</v>
          </cell>
          <cell r="AL228">
            <v>103.5482338032631</v>
          </cell>
        </row>
        <row r="229">
          <cell r="AK229">
            <v>9</v>
          </cell>
          <cell r="AL229">
            <v>87.64454300649453</v>
          </cell>
        </row>
        <row r="230">
          <cell r="AK230">
            <v>9</v>
          </cell>
          <cell r="AL230">
            <v>85.316014573103118</v>
          </cell>
        </row>
        <row r="231">
          <cell r="AK231">
            <v>9</v>
          </cell>
          <cell r="AL231">
            <v>77.918580706478693</v>
          </cell>
        </row>
        <row r="232">
          <cell r="AK232">
            <v>9</v>
          </cell>
          <cell r="AL232">
            <v>102.20180579756058</v>
          </cell>
        </row>
        <row r="233">
          <cell r="AK233">
            <v>9</v>
          </cell>
          <cell r="AL233">
            <v>89.909710121970534</v>
          </cell>
        </row>
        <row r="234">
          <cell r="AK234">
            <v>9</v>
          </cell>
          <cell r="AL234">
            <v>87.961349596071585</v>
          </cell>
        </row>
        <row r="235">
          <cell r="AK235">
            <v>9</v>
          </cell>
          <cell r="AL235">
            <v>91.145255821321086</v>
          </cell>
        </row>
        <row r="236">
          <cell r="AK236">
            <v>9</v>
          </cell>
          <cell r="AL236">
            <v>86.282274671313147</v>
          </cell>
        </row>
        <row r="237">
          <cell r="AK237">
            <v>9</v>
          </cell>
          <cell r="AL237">
            <v>83.019166798669403</v>
          </cell>
        </row>
        <row r="238">
          <cell r="AK238">
            <v>9</v>
          </cell>
          <cell r="AL238">
            <v>84.064628544273717</v>
          </cell>
        </row>
        <row r="239">
          <cell r="AK239">
            <v>9</v>
          </cell>
          <cell r="AL239">
            <v>111.13575162363377</v>
          </cell>
        </row>
        <row r="240">
          <cell r="AK240">
            <v>9</v>
          </cell>
          <cell r="AL240">
            <v>86.567400601932505</v>
          </cell>
        </row>
        <row r="241">
          <cell r="AK241">
            <v>9</v>
          </cell>
          <cell r="AL241">
            <v>89.466180896562648</v>
          </cell>
        </row>
        <row r="242">
          <cell r="AK242">
            <v>9</v>
          </cell>
          <cell r="AL242">
            <v>96.911135751623632</v>
          </cell>
        </row>
        <row r="243">
          <cell r="AK243">
            <v>9</v>
          </cell>
          <cell r="AL243">
            <v>86.440677966101688</v>
          </cell>
        </row>
        <row r="244">
          <cell r="AK244">
            <v>9</v>
          </cell>
          <cell r="AL244">
            <v>88.420719150958334</v>
          </cell>
        </row>
        <row r="245">
          <cell r="AK245">
            <v>9</v>
          </cell>
          <cell r="AL245">
            <v>90.606684619040081</v>
          </cell>
        </row>
        <row r="246">
          <cell r="AK246">
            <v>9</v>
          </cell>
          <cell r="AL246">
            <v>100.15840329478851</v>
          </cell>
        </row>
        <row r="247">
          <cell r="AK247">
            <v>9</v>
          </cell>
          <cell r="AL247">
            <v>85.712022810074444</v>
          </cell>
        </row>
        <row r="248">
          <cell r="AK248">
            <v>8</v>
          </cell>
          <cell r="AL248">
            <v>118.07381593537146</v>
          </cell>
        </row>
        <row r="249">
          <cell r="AK249">
            <v>8</v>
          </cell>
          <cell r="AL249">
            <v>105.68667828290828</v>
          </cell>
        </row>
        <row r="250">
          <cell r="AK250">
            <v>8</v>
          </cell>
          <cell r="AL250">
            <v>97.370505306510367</v>
          </cell>
        </row>
        <row r="251">
          <cell r="AK251">
            <v>8</v>
          </cell>
          <cell r="AL251">
            <v>94.059876445430064</v>
          </cell>
        </row>
        <row r="252">
          <cell r="AK252">
            <v>8</v>
          </cell>
          <cell r="AL252">
            <v>85.680342151116747</v>
          </cell>
        </row>
        <row r="253">
          <cell r="AK253">
            <v>8</v>
          </cell>
          <cell r="AL253">
            <v>101.88499920798351</v>
          </cell>
        </row>
        <row r="254">
          <cell r="AK254">
            <v>8</v>
          </cell>
          <cell r="AL254">
            <v>82.242990654205599</v>
          </cell>
        </row>
        <row r="255">
          <cell r="AK255">
            <v>8</v>
          </cell>
          <cell r="AL255">
            <v>85.316014573103118</v>
          </cell>
        </row>
        <row r="256">
          <cell r="AK256">
            <v>8</v>
          </cell>
          <cell r="AL256">
            <v>89.196895295422138</v>
          </cell>
        </row>
        <row r="257">
          <cell r="AK257">
            <v>8</v>
          </cell>
          <cell r="AL257">
            <v>96.214161254554099</v>
          </cell>
        </row>
        <row r="258">
          <cell r="AK258">
            <v>8</v>
          </cell>
          <cell r="AL258">
            <v>88.610803104704573</v>
          </cell>
        </row>
        <row r="259">
          <cell r="AK259">
            <v>8</v>
          </cell>
          <cell r="AL259">
            <v>101.69491525423729</v>
          </cell>
        </row>
        <row r="260">
          <cell r="AK260">
            <v>8</v>
          </cell>
          <cell r="AL260">
            <v>111.10407096467607</v>
          </cell>
        </row>
        <row r="261">
          <cell r="AK261">
            <v>8</v>
          </cell>
          <cell r="AL261">
            <v>85.902106763820669</v>
          </cell>
        </row>
        <row r="262">
          <cell r="AK262">
            <v>8</v>
          </cell>
          <cell r="AL262">
            <v>92.444162838587047</v>
          </cell>
        </row>
        <row r="263">
          <cell r="AK263">
            <v>8</v>
          </cell>
          <cell r="AL263">
            <v>123.76049421827973</v>
          </cell>
        </row>
        <row r="264">
          <cell r="AK264">
            <v>8</v>
          </cell>
          <cell r="AL264">
            <v>108.66466022493266</v>
          </cell>
        </row>
        <row r="265">
          <cell r="AK265">
            <v>8</v>
          </cell>
          <cell r="AL265">
            <v>119.4836052589894</v>
          </cell>
        </row>
        <row r="266">
          <cell r="AK266">
            <v>8</v>
          </cell>
          <cell r="AL266">
            <v>87.296055757959749</v>
          </cell>
        </row>
        <row r="267">
          <cell r="AK267">
            <v>8</v>
          </cell>
          <cell r="AL267">
            <v>117.44020275621732</v>
          </cell>
        </row>
        <row r="268">
          <cell r="AK268">
            <v>8</v>
          </cell>
          <cell r="AL268">
            <v>85.917947093299546</v>
          </cell>
        </row>
        <row r="269">
          <cell r="AK269">
            <v>8</v>
          </cell>
          <cell r="AL269">
            <v>84.397275463329635</v>
          </cell>
        </row>
        <row r="270">
          <cell r="AK270">
            <v>8</v>
          </cell>
          <cell r="AL270">
            <v>87.359417075875172</v>
          </cell>
        </row>
        <row r="271">
          <cell r="AK271">
            <v>8</v>
          </cell>
          <cell r="AL271">
            <v>92.1907175669254</v>
          </cell>
        </row>
        <row r="272">
          <cell r="AK272">
            <v>8</v>
          </cell>
          <cell r="AL272">
            <v>93.648027878979875</v>
          </cell>
        </row>
        <row r="273">
          <cell r="AK273">
            <v>8</v>
          </cell>
          <cell r="AL273">
            <v>94.614287977189917</v>
          </cell>
        </row>
        <row r="274">
          <cell r="AK274">
            <v>8</v>
          </cell>
          <cell r="AL274">
            <v>81.229209567558996</v>
          </cell>
        </row>
        <row r="275">
          <cell r="AK275">
            <v>8</v>
          </cell>
          <cell r="AL275">
            <v>101.67907492475842</v>
          </cell>
        </row>
        <row r="276">
          <cell r="AK276">
            <v>8</v>
          </cell>
          <cell r="AL276">
            <v>98.891176936480278</v>
          </cell>
        </row>
        <row r="277">
          <cell r="AK277">
            <v>8</v>
          </cell>
          <cell r="AL277">
            <v>88.7692063994931</v>
          </cell>
        </row>
        <row r="278">
          <cell r="AK278">
            <v>8</v>
          </cell>
          <cell r="AL278">
            <v>86.060510058609211</v>
          </cell>
        </row>
        <row r="279">
          <cell r="AK279">
            <v>8</v>
          </cell>
          <cell r="AL279">
            <v>88.959290353239339</v>
          </cell>
        </row>
        <row r="280">
          <cell r="AK280">
            <v>8</v>
          </cell>
          <cell r="AL280">
            <v>89.640424520830038</v>
          </cell>
        </row>
        <row r="281">
          <cell r="AK281">
            <v>8</v>
          </cell>
          <cell r="AL281">
            <v>84.238872168541107</v>
          </cell>
        </row>
        <row r="282">
          <cell r="AK282">
            <v>8</v>
          </cell>
          <cell r="AL282">
            <v>84.619040076033585</v>
          </cell>
        </row>
        <row r="283">
          <cell r="AK283">
            <v>8</v>
          </cell>
          <cell r="AL283">
            <v>98.431807381593543</v>
          </cell>
        </row>
        <row r="284">
          <cell r="AK284">
            <v>8</v>
          </cell>
          <cell r="AL284">
            <v>88.389038492000623</v>
          </cell>
        </row>
        <row r="285">
          <cell r="AK285">
            <v>8</v>
          </cell>
          <cell r="AL285">
            <v>83.906225249485189</v>
          </cell>
        </row>
        <row r="286">
          <cell r="AK286">
            <v>8</v>
          </cell>
          <cell r="AL286">
            <v>87.59702201805797</v>
          </cell>
        </row>
        <row r="287">
          <cell r="AK287">
            <v>8</v>
          </cell>
          <cell r="AL287">
            <v>101.55235228892761</v>
          </cell>
        </row>
        <row r="288">
          <cell r="AK288">
            <v>8</v>
          </cell>
          <cell r="AL288">
            <v>89.846348804055125</v>
          </cell>
        </row>
        <row r="289">
          <cell r="AK289">
            <v>8</v>
          </cell>
          <cell r="AL289">
            <v>95.010296214161244</v>
          </cell>
        </row>
        <row r="290">
          <cell r="AK290">
            <v>8</v>
          </cell>
          <cell r="AL290">
            <v>93.093616347220021</v>
          </cell>
        </row>
        <row r="291">
          <cell r="AK291">
            <v>8</v>
          </cell>
          <cell r="AL291">
            <v>91.303659116109614</v>
          </cell>
        </row>
        <row r="292">
          <cell r="AK292">
            <v>8</v>
          </cell>
          <cell r="AL292">
            <v>83.589418659908134</v>
          </cell>
        </row>
        <row r="293">
          <cell r="AK293">
            <v>8</v>
          </cell>
          <cell r="AL293">
            <v>83.906225249485189</v>
          </cell>
        </row>
        <row r="294">
          <cell r="AK294">
            <v>8</v>
          </cell>
          <cell r="AL294">
            <v>86.218913353397738</v>
          </cell>
        </row>
        <row r="295">
          <cell r="AK295">
            <v>8</v>
          </cell>
          <cell r="AL295">
            <v>85.696182480595596</v>
          </cell>
        </row>
        <row r="296">
          <cell r="AK296">
            <v>8</v>
          </cell>
          <cell r="AL296">
            <v>88.341517503564077</v>
          </cell>
        </row>
        <row r="297">
          <cell r="AK297">
            <v>8</v>
          </cell>
          <cell r="AL297">
            <v>94.23412006969744</v>
          </cell>
        </row>
        <row r="298">
          <cell r="AK298">
            <v>8</v>
          </cell>
          <cell r="AL298">
            <v>91.620465705686684</v>
          </cell>
        </row>
        <row r="299">
          <cell r="AK299">
            <v>8</v>
          </cell>
          <cell r="AL299">
            <v>94.772691271978445</v>
          </cell>
        </row>
        <row r="300">
          <cell r="AK300">
            <v>8</v>
          </cell>
          <cell r="AL300">
            <v>91.652146364644381</v>
          </cell>
        </row>
        <row r="301">
          <cell r="AK301">
            <v>5</v>
          </cell>
          <cell r="AL301">
            <v>97.750673214002845</v>
          </cell>
        </row>
        <row r="302">
          <cell r="AK302">
            <v>5</v>
          </cell>
          <cell r="AL302">
            <v>87.866307619198466</v>
          </cell>
        </row>
        <row r="303">
          <cell r="AK303">
            <v>5</v>
          </cell>
          <cell r="AL303">
            <v>85.046728971962608</v>
          </cell>
        </row>
        <row r="304">
          <cell r="AK304">
            <v>5</v>
          </cell>
          <cell r="AL304">
            <v>87.248534769523204</v>
          </cell>
        </row>
        <row r="305">
          <cell r="AK305">
            <v>5</v>
          </cell>
          <cell r="AL305">
            <v>80.421352764137495</v>
          </cell>
        </row>
        <row r="306">
          <cell r="AK306">
            <v>5</v>
          </cell>
          <cell r="AL306">
            <v>90.194836052589892</v>
          </cell>
        </row>
        <row r="307">
          <cell r="AK307">
            <v>5</v>
          </cell>
          <cell r="AL307">
            <v>92.063994931094555</v>
          </cell>
        </row>
        <row r="308">
          <cell r="AK308">
            <v>5</v>
          </cell>
          <cell r="AL308">
            <v>90.099794075716773</v>
          </cell>
        </row>
        <row r="309">
          <cell r="AK309">
            <v>5</v>
          </cell>
          <cell r="AL309">
            <v>94.313321717091711</v>
          </cell>
        </row>
        <row r="310">
          <cell r="AK310">
            <v>5</v>
          </cell>
          <cell r="AL310">
            <v>86.614921590369079</v>
          </cell>
        </row>
        <row r="311">
          <cell r="AK311">
            <v>5</v>
          </cell>
          <cell r="AL311">
            <v>86.234753682876601</v>
          </cell>
        </row>
        <row r="312">
          <cell r="AK312">
            <v>5</v>
          </cell>
          <cell r="AL312">
            <v>82.829082844923178</v>
          </cell>
        </row>
        <row r="313">
          <cell r="AK313">
            <v>5</v>
          </cell>
          <cell r="AL313">
            <v>81.799461428797713</v>
          </cell>
        </row>
        <row r="314">
          <cell r="AK314">
            <v>5</v>
          </cell>
          <cell r="AL314">
            <v>95.643909393315383</v>
          </cell>
        </row>
        <row r="315">
          <cell r="AK315">
            <v>5</v>
          </cell>
          <cell r="AL315">
            <v>84.143830191667973</v>
          </cell>
        </row>
        <row r="316">
          <cell r="AK316">
            <v>5</v>
          </cell>
          <cell r="AL316">
            <v>87.454459052748291</v>
          </cell>
        </row>
        <row r="317">
          <cell r="AK317">
            <v>5</v>
          </cell>
          <cell r="AL317">
            <v>89.260256613337546</v>
          </cell>
        </row>
        <row r="318">
          <cell r="AK318">
            <v>5</v>
          </cell>
          <cell r="AL318">
            <v>87.406938064311731</v>
          </cell>
        </row>
        <row r="319">
          <cell r="AK319">
            <v>5</v>
          </cell>
          <cell r="AL319">
            <v>83.019166798669403</v>
          </cell>
        </row>
        <row r="320">
          <cell r="AK320">
            <v>5</v>
          </cell>
          <cell r="AL320">
            <v>106.92222398225883</v>
          </cell>
        </row>
        <row r="321">
          <cell r="AK321">
            <v>5</v>
          </cell>
          <cell r="AL321">
            <v>180.18374782195471</v>
          </cell>
        </row>
        <row r="322">
          <cell r="AK322">
            <v>5</v>
          </cell>
          <cell r="AL322">
            <v>80.817361001108821</v>
          </cell>
        </row>
        <row r="323">
          <cell r="AK323">
            <v>5</v>
          </cell>
          <cell r="AL323">
            <v>73.023918897513056</v>
          </cell>
        </row>
        <row r="324">
          <cell r="AK324">
            <v>5</v>
          </cell>
          <cell r="AL324">
            <v>89.434500237604937</v>
          </cell>
        </row>
        <row r="325">
          <cell r="AK325">
            <v>5</v>
          </cell>
          <cell r="AL325">
            <v>95.707270711230791</v>
          </cell>
        </row>
        <row r="326">
          <cell r="AK326">
            <v>5</v>
          </cell>
          <cell r="AL326">
            <v>100.31680658957704</v>
          </cell>
        </row>
        <row r="327">
          <cell r="AK327">
            <v>5</v>
          </cell>
          <cell r="AL327">
            <v>92.301599873277368</v>
          </cell>
        </row>
        <row r="328">
          <cell r="AK328">
            <v>5</v>
          </cell>
          <cell r="AL328">
            <v>82.638998891176939</v>
          </cell>
        </row>
        <row r="329">
          <cell r="AK329">
            <v>5</v>
          </cell>
          <cell r="AL329">
            <v>85.949627752257243</v>
          </cell>
        </row>
        <row r="330">
          <cell r="AK330">
            <v>5</v>
          </cell>
          <cell r="AL330">
            <v>115.46016157136067</v>
          </cell>
        </row>
        <row r="331">
          <cell r="AK331">
            <v>5</v>
          </cell>
          <cell r="AL331">
            <v>88.119752890860127</v>
          </cell>
        </row>
        <row r="332">
          <cell r="AK332">
            <v>5</v>
          </cell>
          <cell r="AL332">
            <v>90.35323934737842</v>
          </cell>
        </row>
        <row r="333">
          <cell r="AK333">
            <v>5</v>
          </cell>
          <cell r="AL333">
            <v>85.696182480595596</v>
          </cell>
        </row>
        <row r="334">
          <cell r="AK334">
            <v>5</v>
          </cell>
          <cell r="AL334">
            <v>91.034373514969104</v>
          </cell>
        </row>
        <row r="335">
          <cell r="AK335">
            <v>5</v>
          </cell>
          <cell r="AL335">
            <v>136.32187549501029</v>
          </cell>
        </row>
        <row r="336">
          <cell r="AK336">
            <v>5</v>
          </cell>
          <cell r="AL336">
            <v>87.628702677015681</v>
          </cell>
        </row>
        <row r="337">
          <cell r="AK337">
            <v>12</v>
          </cell>
          <cell r="AL337">
            <v>91.873910977348331</v>
          </cell>
        </row>
        <row r="338">
          <cell r="AK338">
            <v>12</v>
          </cell>
          <cell r="AL338">
            <v>86.440677966101688</v>
          </cell>
        </row>
        <row r="339">
          <cell r="AK339">
            <v>12</v>
          </cell>
          <cell r="AL339">
            <v>83.636939648344679</v>
          </cell>
        </row>
        <row r="340">
          <cell r="AK340">
            <v>12</v>
          </cell>
          <cell r="AL340">
            <v>88.309836844606366</v>
          </cell>
        </row>
        <row r="341">
          <cell r="AK341">
            <v>12</v>
          </cell>
          <cell r="AL341">
            <v>89.830508474576263</v>
          </cell>
        </row>
        <row r="342">
          <cell r="AK342">
            <v>12</v>
          </cell>
          <cell r="AL342">
            <v>84.286393156977667</v>
          </cell>
        </row>
        <row r="343">
          <cell r="AK343">
            <v>15</v>
          </cell>
          <cell r="AL343">
            <v>89.244416283858712</v>
          </cell>
        </row>
        <row r="344">
          <cell r="AK344">
            <v>15</v>
          </cell>
          <cell r="AL344">
            <v>76.191984793283694</v>
          </cell>
        </row>
        <row r="345">
          <cell r="AK345">
            <v>15</v>
          </cell>
          <cell r="AL345">
            <v>91.176936480278798</v>
          </cell>
        </row>
        <row r="346">
          <cell r="AK346">
            <v>15</v>
          </cell>
          <cell r="AL346">
            <v>81.83114208775541</v>
          </cell>
        </row>
        <row r="347">
          <cell r="AK347">
            <v>15</v>
          </cell>
          <cell r="AL347">
            <v>74.148582290511641</v>
          </cell>
        </row>
        <row r="348">
          <cell r="AK348">
            <v>15</v>
          </cell>
          <cell r="AL348">
            <v>80.468873752574041</v>
          </cell>
        </row>
        <row r="349">
          <cell r="AK349">
            <v>15</v>
          </cell>
          <cell r="AL349">
            <v>70.837953429431337</v>
          </cell>
        </row>
        <row r="350">
          <cell r="AK350">
            <v>15</v>
          </cell>
          <cell r="AL350">
            <v>80.833201330587684</v>
          </cell>
        </row>
        <row r="351">
          <cell r="AK351">
            <v>15</v>
          </cell>
          <cell r="AL351">
            <v>74.354506573736728</v>
          </cell>
        </row>
        <row r="352">
          <cell r="AK352">
            <v>15</v>
          </cell>
          <cell r="AL352">
            <v>82.116268018374782</v>
          </cell>
        </row>
        <row r="353">
          <cell r="AK353">
            <v>15</v>
          </cell>
          <cell r="AL353">
            <v>83.003326469190554</v>
          </cell>
        </row>
        <row r="354">
          <cell r="AK354">
            <v>15</v>
          </cell>
          <cell r="AL354">
            <v>94.186599081260894</v>
          </cell>
        </row>
        <row r="355">
          <cell r="AK355">
            <v>15</v>
          </cell>
          <cell r="AL355">
            <v>87.105971804213524</v>
          </cell>
        </row>
        <row r="356">
          <cell r="AK356">
            <v>13</v>
          </cell>
          <cell r="AL356">
            <v>77.633454775859335</v>
          </cell>
        </row>
        <row r="357">
          <cell r="AK357">
            <v>13</v>
          </cell>
          <cell r="AL357">
            <v>79.930302550293035</v>
          </cell>
        </row>
        <row r="358">
          <cell r="AK358">
            <v>13</v>
          </cell>
          <cell r="AL358">
            <v>80.247109139870105</v>
          </cell>
        </row>
        <row r="359">
          <cell r="AK359">
            <v>13</v>
          </cell>
          <cell r="AL359">
            <v>85.347695232060829</v>
          </cell>
        </row>
        <row r="360">
          <cell r="AK360">
            <v>13</v>
          </cell>
          <cell r="AL360">
            <v>102.24932678599714</v>
          </cell>
        </row>
        <row r="361">
          <cell r="AK361">
            <v>13</v>
          </cell>
          <cell r="AL361">
            <v>83.66862030730239</v>
          </cell>
        </row>
        <row r="362">
          <cell r="AK362">
            <v>13</v>
          </cell>
          <cell r="AL362">
            <v>96.895295422144784</v>
          </cell>
        </row>
        <row r="363">
          <cell r="AK363">
            <v>13</v>
          </cell>
          <cell r="AL363">
            <v>83.827023602090918</v>
          </cell>
        </row>
        <row r="364">
          <cell r="AK364">
            <v>13</v>
          </cell>
          <cell r="AL364">
            <v>76.746396325043563</v>
          </cell>
        </row>
        <row r="365">
          <cell r="AK365">
            <v>13</v>
          </cell>
          <cell r="AL365">
            <v>79.756058926025659</v>
          </cell>
        </row>
        <row r="366">
          <cell r="AK366">
            <v>13</v>
          </cell>
          <cell r="AL366">
            <v>112.18121336923808</v>
          </cell>
        </row>
        <row r="367">
          <cell r="AK367">
            <v>13</v>
          </cell>
          <cell r="AL367">
            <v>83.779502613654373</v>
          </cell>
        </row>
        <row r="368">
          <cell r="AK368">
            <v>13</v>
          </cell>
          <cell r="AL368">
            <v>92.982734040868053</v>
          </cell>
        </row>
        <row r="369">
          <cell r="AK369">
            <v>13</v>
          </cell>
          <cell r="AL369">
            <v>83.953746237921749</v>
          </cell>
        </row>
        <row r="370">
          <cell r="AK370">
            <v>10</v>
          </cell>
          <cell r="AL370">
            <v>84.397275463329635</v>
          </cell>
        </row>
        <row r="371">
          <cell r="AK371">
            <v>10</v>
          </cell>
          <cell r="AL371">
            <v>87.391097734832883</v>
          </cell>
        </row>
        <row r="372">
          <cell r="AK372">
            <v>10</v>
          </cell>
          <cell r="AL372">
            <v>107.73008078568034</v>
          </cell>
        </row>
        <row r="373">
          <cell r="AK373">
            <v>10</v>
          </cell>
          <cell r="AL373">
            <v>85.11009028987803</v>
          </cell>
        </row>
        <row r="374">
          <cell r="AK374">
            <v>10</v>
          </cell>
          <cell r="AL374">
            <v>112.22873435767463</v>
          </cell>
        </row>
        <row r="375">
          <cell r="AK375">
            <v>10</v>
          </cell>
          <cell r="AL375">
            <v>87.248534769523204</v>
          </cell>
        </row>
        <row r="376">
          <cell r="AK376">
            <v>10</v>
          </cell>
          <cell r="AL376">
            <v>86.456518295580537</v>
          </cell>
        </row>
        <row r="377">
          <cell r="AK377">
            <v>10</v>
          </cell>
          <cell r="AL377">
            <v>79.375891018533181</v>
          </cell>
        </row>
        <row r="378">
          <cell r="AK378">
            <v>10</v>
          </cell>
          <cell r="AL378">
            <v>93.299540630445108</v>
          </cell>
        </row>
        <row r="379">
          <cell r="AK379">
            <v>10</v>
          </cell>
          <cell r="AL379">
            <v>82.353872960557581</v>
          </cell>
        </row>
        <row r="380">
          <cell r="AK380">
            <v>10</v>
          </cell>
          <cell r="AL380">
            <v>93.917313480120384</v>
          </cell>
        </row>
        <row r="381">
          <cell r="AK381">
            <v>10</v>
          </cell>
          <cell r="AL381">
            <v>86.884207191509574</v>
          </cell>
        </row>
        <row r="382">
          <cell r="AK382">
            <v>10</v>
          </cell>
          <cell r="AL382">
            <v>90.780928243307457</v>
          </cell>
        </row>
        <row r="383">
          <cell r="AK383">
            <v>10</v>
          </cell>
          <cell r="AL383">
            <v>88.737525740535403</v>
          </cell>
        </row>
        <row r="384">
          <cell r="AK384">
            <v>10</v>
          </cell>
          <cell r="AL384">
            <v>92.871851734516071</v>
          </cell>
        </row>
        <row r="385">
          <cell r="AK385">
            <v>16</v>
          </cell>
          <cell r="AL385">
            <v>80.310470457785527</v>
          </cell>
        </row>
        <row r="386">
          <cell r="AK386">
            <v>16</v>
          </cell>
          <cell r="AL386">
            <v>74.607951845398375</v>
          </cell>
        </row>
        <row r="387">
          <cell r="AK387">
            <v>16</v>
          </cell>
          <cell r="AL387">
            <v>90.844289561222865</v>
          </cell>
        </row>
        <row r="388">
          <cell r="AK388">
            <v>16</v>
          </cell>
          <cell r="AL388">
            <v>74.322825914779017</v>
          </cell>
        </row>
        <row r="389">
          <cell r="AK389">
            <v>16</v>
          </cell>
          <cell r="AL389">
            <v>77.110723903057178</v>
          </cell>
        </row>
        <row r="390">
          <cell r="AK390">
            <v>16</v>
          </cell>
          <cell r="AL390">
            <v>76.334547758593374</v>
          </cell>
        </row>
        <row r="391">
          <cell r="AK391">
            <v>16</v>
          </cell>
          <cell r="AL391">
            <v>78.061143671788372</v>
          </cell>
        </row>
        <row r="392">
          <cell r="AK392">
            <v>16</v>
          </cell>
          <cell r="AL392">
            <v>74.33866624425788</v>
          </cell>
        </row>
        <row r="393">
          <cell r="AK393">
            <v>16</v>
          </cell>
          <cell r="AL393">
            <v>85.743703469032155</v>
          </cell>
        </row>
        <row r="394">
          <cell r="AK394">
            <v>16</v>
          </cell>
          <cell r="AL394">
            <v>76.50879138286075</v>
          </cell>
        </row>
        <row r="395">
          <cell r="AK395">
            <v>16</v>
          </cell>
          <cell r="AL395">
            <v>77.712656423253605</v>
          </cell>
        </row>
        <row r="396">
          <cell r="AK396">
            <v>16</v>
          </cell>
          <cell r="AL396">
            <v>80.674798035799142</v>
          </cell>
        </row>
        <row r="397">
          <cell r="AK397">
            <v>16</v>
          </cell>
          <cell r="AL397">
            <v>65.674006019325205</v>
          </cell>
        </row>
        <row r="398">
          <cell r="AK398">
            <v>16</v>
          </cell>
          <cell r="AL398">
            <v>84.207191509583396</v>
          </cell>
        </row>
        <row r="399">
          <cell r="AK399">
            <v>16</v>
          </cell>
          <cell r="AL399">
            <v>89.577063202914616</v>
          </cell>
        </row>
        <row r="400">
          <cell r="AK400">
            <v>16</v>
          </cell>
          <cell r="AL400">
            <v>76.239505781720268</v>
          </cell>
        </row>
        <row r="401">
          <cell r="AK401">
            <v>16</v>
          </cell>
          <cell r="AL401">
            <v>82.844923174402012</v>
          </cell>
        </row>
        <row r="402">
          <cell r="AK402">
            <v>16</v>
          </cell>
          <cell r="AL402">
            <v>77.680975764295894</v>
          </cell>
        </row>
        <row r="403">
          <cell r="AK403">
            <v>16</v>
          </cell>
          <cell r="AL403">
            <v>87.264375099002052</v>
          </cell>
        </row>
        <row r="404">
          <cell r="AK404">
            <v>16</v>
          </cell>
          <cell r="AL404">
            <v>76.350388088072236</v>
          </cell>
        </row>
        <row r="405">
          <cell r="AK405">
            <v>16</v>
          </cell>
          <cell r="AL405">
            <v>72.928876920639937</v>
          </cell>
        </row>
        <row r="406">
          <cell r="AK406">
            <v>16</v>
          </cell>
          <cell r="AL406">
            <v>87.074291145255813</v>
          </cell>
        </row>
        <row r="410">
          <cell r="AM410">
            <v>127.95818153017582</v>
          </cell>
        </row>
        <row r="411">
          <cell r="AM411">
            <v>108.12608902265168</v>
          </cell>
        </row>
        <row r="412">
          <cell r="AM412">
            <v>106.46285442737206</v>
          </cell>
        </row>
        <row r="413">
          <cell r="AM413">
            <v>105.90844289561223</v>
          </cell>
        </row>
        <row r="414">
          <cell r="AM414">
            <v>99.841596705211472</v>
          </cell>
        </row>
        <row r="415">
          <cell r="AM415">
            <v>99.572311104070963</v>
          </cell>
        </row>
        <row r="416">
          <cell r="AM416">
            <v>97.465547283383486</v>
          </cell>
        </row>
        <row r="417">
          <cell r="AM417">
            <v>97.006177728496752</v>
          </cell>
        </row>
        <row r="418">
          <cell r="AM418">
            <v>96.594329162046563</v>
          </cell>
        </row>
        <row r="419">
          <cell r="AM419">
            <v>91.271978457151903</v>
          </cell>
        </row>
        <row r="420">
          <cell r="AM420">
            <v>89.719626168224295</v>
          </cell>
        </row>
        <row r="421">
          <cell r="AM421">
            <v>89.054332330112459</v>
          </cell>
        </row>
        <row r="422">
          <cell r="AM422">
            <v>86.900047520988437</v>
          </cell>
        </row>
        <row r="423">
          <cell r="AM423">
            <v>82.908284492317435</v>
          </cell>
        </row>
        <row r="424">
          <cell r="AM424">
            <v>82.575637573261531</v>
          </cell>
        </row>
        <row r="425">
          <cell r="AM425">
            <v>80.247109139870105</v>
          </cell>
        </row>
      </sheetData>
      <sheetData sheetId="4"/>
      <sheetData sheetId="5">
        <row r="11">
          <cell r="B11">
            <v>5.7</v>
          </cell>
          <cell r="D11">
            <v>15</v>
          </cell>
          <cell r="J11">
            <v>11.1</v>
          </cell>
        </row>
        <row r="12">
          <cell r="B12">
            <v>3.9</v>
          </cell>
          <cell r="D12">
            <v>15</v>
          </cell>
          <cell r="J12">
            <v>9.6999999999999993</v>
          </cell>
        </row>
        <row r="13">
          <cell r="B13">
            <v>4</v>
          </cell>
          <cell r="D13">
            <v>15</v>
          </cell>
          <cell r="J13">
            <v>8</v>
          </cell>
        </row>
        <row r="14">
          <cell r="B14">
            <v>4.9000000000000004</v>
          </cell>
          <cell r="D14">
            <v>15</v>
          </cell>
          <cell r="J14">
            <v>7.9</v>
          </cell>
        </row>
        <row r="15">
          <cell r="B15">
            <v>3.9</v>
          </cell>
          <cell r="D15">
            <v>15</v>
          </cell>
          <cell r="J15">
            <v>7.7</v>
          </cell>
        </row>
        <row r="16">
          <cell r="B16">
            <v>4.2</v>
          </cell>
          <cell r="D16">
            <v>15</v>
          </cell>
          <cell r="J16">
            <v>7.5</v>
          </cell>
        </row>
        <row r="17">
          <cell r="B17">
            <v>6.4</v>
          </cell>
          <cell r="D17">
            <v>15</v>
          </cell>
          <cell r="J17">
            <v>7</v>
          </cell>
        </row>
        <row r="18">
          <cell r="B18">
            <v>3.8</v>
          </cell>
          <cell r="D18">
            <v>15</v>
          </cell>
          <cell r="J18">
            <v>6.5</v>
          </cell>
        </row>
        <row r="19">
          <cell r="B19">
            <v>3.4</v>
          </cell>
          <cell r="D19">
            <v>15</v>
          </cell>
          <cell r="J19">
            <v>6.2</v>
          </cell>
        </row>
        <row r="20">
          <cell r="B20">
            <v>3.8</v>
          </cell>
          <cell r="D20">
            <v>15</v>
          </cell>
          <cell r="J20">
            <v>6.1</v>
          </cell>
        </row>
        <row r="21">
          <cell r="B21">
            <v>3.4</v>
          </cell>
          <cell r="D21">
            <v>15</v>
          </cell>
          <cell r="J21">
            <v>5.9</v>
          </cell>
        </row>
        <row r="22">
          <cell r="B22">
            <v>4.8</v>
          </cell>
          <cell r="D22">
            <v>15</v>
          </cell>
          <cell r="J22">
            <v>5.7</v>
          </cell>
        </row>
        <row r="23">
          <cell r="B23">
            <v>3.6</v>
          </cell>
          <cell r="D23">
            <v>15</v>
          </cell>
          <cell r="J23">
            <v>5.5</v>
          </cell>
        </row>
        <row r="24">
          <cell r="B24">
            <v>7</v>
          </cell>
          <cell r="D24">
            <v>15</v>
          </cell>
          <cell r="J24">
            <v>5.3</v>
          </cell>
        </row>
        <row r="25">
          <cell r="B25">
            <v>4.9000000000000004</v>
          </cell>
          <cell r="D25">
            <v>15</v>
          </cell>
          <cell r="J25">
            <v>4.2</v>
          </cell>
        </row>
        <row r="26">
          <cell r="B26">
            <v>3.8</v>
          </cell>
          <cell r="D26">
            <v>15</v>
          </cell>
          <cell r="J26">
            <v>3.7</v>
          </cell>
        </row>
        <row r="27">
          <cell r="B27">
            <v>4</v>
          </cell>
          <cell r="D27">
            <v>15</v>
          </cell>
        </row>
        <row r="28">
          <cell r="B28">
            <v>4.8</v>
          </cell>
          <cell r="D28">
            <v>15</v>
          </cell>
        </row>
        <row r="29">
          <cell r="B29">
            <v>7.6</v>
          </cell>
          <cell r="D29">
            <v>15</v>
          </cell>
        </row>
        <row r="30">
          <cell r="B30">
            <v>3.9</v>
          </cell>
          <cell r="D30">
            <v>15</v>
          </cell>
        </row>
        <row r="31">
          <cell r="B31">
            <v>4.2</v>
          </cell>
          <cell r="D31">
            <v>15</v>
          </cell>
        </row>
        <row r="32">
          <cell r="B32">
            <v>6.9</v>
          </cell>
          <cell r="D32">
            <v>15</v>
          </cell>
        </row>
        <row r="33">
          <cell r="B33">
            <v>3.9</v>
          </cell>
          <cell r="D33">
            <v>15</v>
          </cell>
        </row>
        <row r="34">
          <cell r="B34">
            <v>3.3</v>
          </cell>
          <cell r="D34">
            <v>15</v>
          </cell>
        </row>
        <row r="35">
          <cell r="B35">
            <v>3.9</v>
          </cell>
          <cell r="D35">
            <v>15</v>
          </cell>
        </row>
        <row r="36">
          <cell r="B36">
            <v>5.4</v>
          </cell>
          <cell r="D36">
            <v>15</v>
          </cell>
        </row>
        <row r="37">
          <cell r="B37">
            <v>3.4</v>
          </cell>
          <cell r="D37">
            <v>15</v>
          </cell>
        </row>
        <row r="38">
          <cell r="B38">
            <v>3</v>
          </cell>
          <cell r="D38">
            <v>15</v>
          </cell>
        </row>
        <row r="39">
          <cell r="B39">
            <v>3.9</v>
          </cell>
          <cell r="D39">
            <v>15</v>
          </cell>
        </row>
        <row r="40">
          <cell r="B40">
            <v>3.4</v>
          </cell>
          <cell r="D40">
            <v>15</v>
          </cell>
        </row>
        <row r="41">
          <cell r="B41">
            <v>4.5</v>
          </cell>
          <cell r="D41">
            <v>15</v>
          </cell>
        </row>
        <row r="42">
          <cell r="B42">
            <v>4.4000000000000004</v>
          </cell>
          <cell r="D42">
            <v>15</v>
          </cell>
        </row>
        <row r="43">
          <cell r="B43">
            <v>4.0999999999999996</v>
          </cell>
          <cell r="D43">
            <v>15</v>
          </cell>
        </row>
        <row r="44">
          <cell r="B44">
            <v>4.9000000000000004</v>
          </cell>
          <cell r="D44">
            <v>15</v>
          </cell>
        </row>
        <row r="45">
          <cell r="B45">
            <v>4.2</v>
          </cell>
          <cell r="D45">
            <v>15</v>
          </cell>
        </row>
        <row r="46">
          <cell r="B46">
            <v>4.3</v>
          </cell>
          <cell r="D46">
            <v>15</v>
          </cell>
        </row>
        <row r="47">
          <cell r="B47">
            <v>3.3</v>
          </cell>
          <cell r="D47">
            <v>15</v>
          </cell>
        </row>
        <row r="48">
          <cell r="B48">
            <v>4.3</v>
          </cell>
          <cell r="D48">
            <v>15</v>
          </cell>
        </row>
        <row r="49">
          <cell r="B49">
            <v>4.0999999999999996</v>
          </cell>
          <cell r="D49">
            <v>15</v>
          </cell>
        </row>
        <row r="50">
          <cell r="B50">
            <v>2.8</v>
          </cell>
          <cell r="D50">
            <v>15</v>
          </cell>
        </row>
        <row r="51">
          <cell r="B51">
            <v>2.6</v>
          </cell>
          <cell r="D51">
            <v>15</v>
          </cell>
        </row>
        <row r="52">
          <cell r="B52">
            <v>3.5</v>
          </cell>
          <cell r="D52">
            <v>15</v>
          </cell>
        </row>
        <row r="53">
          <cell r="B53">
            <v>3</v>
          </cell>
          <cell r="D53">
            <v>15</v>
          </cell>
        </row>
        <row r="54">
          <cell r="B54">
            <v>3.6</v>
          </cell>
          <cell r="D54">
            <v>15</v>
          </cell>
        </row>
        <row r="55">
          <cell r="B55">
            <v>3.8</v>
          </cell>
          <cell r="D55">
            <v>16</v>
          </cell>
        </row>
        <row r="56">
          <cell r="B56">
            <v>4.8</v>
          </cell>
          <cell r="D56">
            <v>16</v>
          </cell>
        </row>
        <row r="57">
          <cell r="B57">
            <v>4.9000000000000004</v>
          </cell>
          <cell r="D57">
            <v>16</v>
          </cell>
        </row>
        <row r="58">
          <cell r="B58">
            <v>3.3</v>
          </cell>
          <cell r="D58">
            <v>16</v>
          </cell>
        </row>
        <row r="59">
          <cell r="B59">
            <v>3.8</v>
          </cell>
          <cell r="D59">
            <v>16</v>
          </cell>
        </row>
        <row r="60">
          <cell r="B60">
            <v>2.2999999999999998</v>
          </cell>
          <cell r="D60">
            <v>16</v>
          </cell>
        </row>
        <row r="61">
          <cell r="B61">
            <v>3</v>
          </cell>
          <cell r="D61">
            <v>16</v>
          </cell>
        </row>
        <row r="62">
          <cell r="B62">
            <v>2.6</v>
          </cell>
          <cell r="D62">
            <v>16</v>
          </cell>
        </row>
        <row r="63">
          <cell r="B63">
            <v>2.5</v>
          </cell>
          <cell r="D63">
            <v>16</v>
          </cell>
        </row>
        <row r="64">
          <cell r="B64">
            <v>2.4</v>
          </cell>
          <cell r="D64">
            <v>16</v>
          </cell>
        </row>
        <row r="65">
          <cell r="B65">
            <v>3</v>
          </cell>
          <cell r="D65">
            <v>16</v>
          </cell>
        </row>
        <row r="66">
          <cell r="B66">
            <v>3.3</v>
          </cell>
          <cell r="D66">
            <v>16</v>
          </cell>
        </row>
        <row r="67">
          <cell r="B67">
            <v>3.4</v>
          </cell>
          <cell r="D67">
            <v>16</v>
          </cell>
        </row>
        <row r="68">
          <cell r="B68">
            <v>2.9</v>
          </cell>
          <cell r="D68">
            <v>16</v>
          </cell>
        </row>
        <row r="69">
          <cell r="B69">
            <v>2.8</v>
          </cell>
          <cell r="D69">
            <v>16</v>
          </cell>
        </row>
        <row r="70">
          <cell r="B70">
            <v>3.5</v>
          </cell>
          <cell r="D70">
            <v>16</v>
          </cell>
        </row>
        <row r="71">
          <cell r="B71">
            <v>3.2</v>
          </cell>
          <cell r="D71">
            <v>16</v>
          </cell>
        </row>
        <row r="72">
          <cell r="B72">
            <v>2.9</v>
          </cell>
          <cell r="D72">
            <v>16</v>
          </cell>
        </row>
        <row r="73">
          <cell r="B73">
            <v>2.2999999999999998</v>
          </cell>
          <cell r="D73">
            <v>16</v>
          </cell>
        </row>
        <row r="74">
          <cell r="B74">
            <v>2.8</v>
          </cell>
          <cell r="D74">
            <v>16</v>
          </cell>
        </row>
        <row r="75">
          <cell r="B75">
            <v>3.3</v>
          </cell>
          <cell r="D75">
            <v>16</v>
          </cell>
        </row>
        <row r="76">
          <cell r="B76">
            <v>3.1</v>
          </cell>
          <cell r="D76">
            <v>16</v>
          </cell>
        </row>
        <row r="77">
          <cell r="B77">
            <v>3.1</v>
          </cell>
          <cell r="D77">
            <v>16</v>
          </cell>
        </row>
        <row r="78">
          <cell r="B78">
            <v>5.6</v>
          </cell>
          <cell r="D78">
            <v>16</v>
          </cell>
        </row>
        <row r="79">
          <cell r="B79">
            <v>6</v>
          </cell>
          <cell r="D79">
            <v>16</v>
          </cell>
        </row>
        <row r="80">
          <cell r="B80">
            <v>5.4</v>
          </cell>
          <cell r="D80">
            <v>16</v>
          </cell>
        </row>
        <row r="81">
          <cell r="B81">
            <v>3.4</v>
          </cell>
          <cell r="D81">
            <v>16</v>
          </cell>
        </row>
        <row r="82">
          <cell r="B82">
            <v>3.3</v>
          </cell>
          <cell r="D82">
            <v>16</v>
          </cell>
        </row>
        <row r="83">
          <cell r="B83">
            <v>3.1</v>
          </cell>
          <cell r="D83">
            <v>16</v>
          </cell>
        </row>
        <row r="84">
          <cell r="B84">
            <v>3.1</v>
          </cell>
          <cell r="D84">
            <v>16</v>
          </cell>
        </row>
        <row r="85">
          <cell r="B85">
            <v>3.5</v>
          </cell>
          <cell r="D85">
            <v>16</v>
          </cell>
        </row>
        <row r="86">
          <cell r="B86">
            <v>3.7</v>
          </cell>
          <cell r="D86">
            <v>16</v>
          </cell>
        </row>
        <row r="87">
          <cell r="B87">
            <v>3.7</v>
          </cell>
          <cell r="D87">
            <v>16</v>
          </cell>
        </row>
        <row r="88">
          <cell r="B88">
            <v>3</v>
          </cell>
          <cell r="D88">
            <v>16</v>
          </cell>
        </row>
        <row r="89">
          <cell r="B89">
            <v>3.4</v>
          </cell>
          <cell r="D89">
            <v>16</v>
          </cell>
        </row>
        <row r="90">
          <cell r="B90">
            <v>5.8</v>
          </cell>
          <cell r="D90">
            <v>16</v>
          </cell>
        </row>
        <row r="91">
          <cell r="B91">
            <v>4.3</v>
          </cell>
          <cell r="D91">
            <v>16</v>
          </cell>
        </row>
        <row r="92">
          <cell r="B92">
            <v>6</v>
          </cell>
          <cell r="D92">
            <v>16</v>
          </cell>
        </row>
        <row r="93">
          <cell r="B93">
            <v>3.4</v>
          </cell>
          <cell r="D93">
            <v>16</v>
          </cell>
        </row>
        <row r="94">
          <cell r="B94">
            <v>3</v>
          </cell>
          <cell r="D94">
            <v>16</v>
          </cell>
        </row>
        <row r="95">
          <cell r="B95">
            <v>2.6</v>
          </cell>
          <cell r="D95">
            <v>16</v>
          </cell>
        </row>
        <row r="96">
          <cell r="B96">
            <v>3.5</v>
          </cell>
          <cell r="D96">
            <v>16</v>
          </cell>
        </row>
        <row r="97">
          <cell r="B97">
            <v>2.7</v>
          </cell>
          <cell r="D97">
            <v>16</v>
          </cell>
        </row>
        <row r="98">
          <cell r="B98">
            <v>3.4</v>
          </cell>
          <cell r="D98">
            <v>16</v>
          </cell>
        </row>
        <row r="99">
          <cell r="B99">
            <v>3.8</v>
          </cell>
          <cell r="D99">
            <v>16</v>
          </cell>
        </row>
        <row r="100">
          <cell r="B100" t="e">
            <v>#N/A</v>
          </cell>
          <cell r="D100">
            <v>16</v>
          </cell>
        </row>
        <row r="101">
          <cell r="B101">
            <v>4.5999999999999996</v>
          </cell>
          <cell r="D101">
            <v>16</v>
          </cell>
        </row>
        <row r="102">
          <cell r="B102">
            <v>5.0999999999999996</v>
          </cell>
          <cell r="D102">
            <v>16</v>
          </cell>
        </row>
        <row r="103">
          <cell r="B103">
            <v>6.8</v>
          </cell>
          <cell r="D103">
            <v>16</v>
          </cell>
        </row>
        <row r="104">
          <cell r="B104">
            <v>6.8</v>
          </cell>
          <cell r="D104">
            <v>16</v>
          </cell>
        </row>
        <row r="105">
          <cell r="B105">
            <v>2.7</v>
          </cell>
          <cell r="D105">
            <v>16</v>
          </cell>
        </row>
        <row r="106">
          <cell r="B106">
            <v>3.3</v>
          </cell>
          <cell r="D106">
            <v>16</v>
          </cell>
        </row>
        <row r="107">
          <cell r="B107">
            <v>4.3</v>
          </cell>
          <cell r="D107">
            <v>16</v>
          </cell>
        </row>
        <row r="108">
          <cell r="B108">
            <v>3.2</v>
          </cell>
          <cell r="D108">
            <v>16</v>
          </cell>
        </row>
        <row r="109">
          <cell r="B109">
            <v>3.9</v>
          </cell>
          <cell r="D109">
            <v>16</v>
          </cell>
        </row>
        <row r="110">
          <cell r="B110">
            <v>3.8</v>
          </cell>
          <cell r="D110">
            <v>16</v>
          </cell>
        </row>
        <row r="111">
          <cell r="B111">
            <v>4</v>
          </cell>
          <cell r="D111">
            <v>16</v>
          </cell>
        </row>
        <row r="112">
          <cell r="B112">
            <v>4.3</v>
          </cell>
          <cell r="D112">
            <v>16</v>
          </cell>
        </row>
        <row r="113">
          <cell r="B113">
            <v>5.2</v>
          </cell>
          <cell r="D113">
            <v>16</v>
          </cell>
        </row>
        <row r="114">
          <cell r="B114">
            <v>4.7</v>
          </cell>
          <cell r="D114">
            <v>16</v>
          </cell>
        </row>
        <row r="115">
          <cell r="B115">
            <v>4.4000000000000004</v>
          </cell>
          <cell r="D115">
            <v>16</v>
          </cell>
        </row>
        <row r="116">
          <cell r="B116">
            <v>5.6</v>
          </cell>
          <cell r="D116">
            <v>16</v>
          </cell>
        </row>
        <row r="117">
          <cell r="B117">
            <v>6.7</v>
          </cell>
          <cell r="D117">
            <v>16</v>
          </cell>
        </row>
        <row r="118">
          <cell r="B118">
            <v>4.0999999999999996</v>
          </cell>
          <cell r="D118">
            <v>16</v>
          </cell>
        </row>
        <row r="119">
          <cell r="B119">
            <v>2.8</v>
          </cell>
          <cell r="D119">
            <v>16</v>
          </cell>
        </row>
        <row r="120">
          <cell r="B120">
            <v>2.9</v>
          </cell>
          <cell r="D120">
            <v>16</v>
          </cell>
        </row>
        <row r="121">
          <cell r="B121">
            <v>2.9</v>
          </cell>
          <cell r="D121">
            <v>16</v>
          </cell>
        </row>
        <row r="122">
          <cell r="B122">
            <v>2.7</v>
          </cell>
          <cell r="D122">
            <v>16</v>
          </cell>
        </row>
        <row r="123">
          <cell r="B123">
            <v>2.7</v>
          </cell>
          <cell r="D123">
            <v>16</v>
          </cell>
        </row>
        <row r="124">
          <cell r="B124">
            <v>2.4</v>
          </cell>
          <cell r="D124">
            <v>16</v>
          </cell>
        </row>
        <row r="125">
          <cell r="B125">
            <v>3.6</v>
          </cell>
          <cell r="D125">
            <v>16</v>
          </cell>
        </row>
        <row r="126">
          <cell r="B126">
            <v>6.7</v>
          </cell>
          <cell r="D126">
            <v>16</v>
          </cell>
        </row>
        <row r="127">
          <cell r="B127">
            <v>6.9</v>
          </cell>
          <cell r="D127">
            <v>16</v>
          </cell>
        </row>
        <row r="128">
          <cell r="B128">
            <v>4.3</v>
          </cell>
          <cell r="D128">
            <v>16</v>
          </cell>
        </row>
        <row r="129">
          <cell r="B129">
            <v>3.8</v>
          </cell>
          <cell r="D129">
            <v>16</v>
          </cell>
        </row>
        <row r="130">
          <cell r="B130">
            <v>3.4</v>
          </cell>
          <cell r="D130">
            <v>16</v>
          </cell>
        </row>
        <row r="131">
          <cell r="B131">
            <v>3.4</v>
          </cell>
          <cell r="D131">
            <v>16</v>
          </cell>
        </row>
        <row r="132">
          <cell r="B132">
            <v>2.9</v>
          </cell>
          <cell r="D132">
            <v>16</v>
          </cell>
        </row>
        <row r="133">
          <cell r="B133">
            <v>2.9</v>
          </cell>
          <cell r="D133">
            <v>16</v>
          </cell>
        </row>
        <row r="134">
          <cell r="B134">
            <v>4.0999999999999996</v>
          </cell>
          <cell r="D134">
            <v>16</v>
          </cell>
        </row>
        <row r="135">
          <cell r="B135">
            <v>2.4</v>
          </cell>
          <cell r="D135">
            <v>16</v>
          </cell>
        </row>
        <row r="136">
          <cell r="B136">
            <v>2.5</v>
          </cell>
          <cell r="D136">
            <v>16</v>
          </cell>
        </row>
        <row r="137">
          <cell r="B137">
            <v>2.7</v>
          </cell>
          <cell r="D137">
            <v>16</v>
          </cell>
        </row>
        <row r="138">
          <cell r="B138">
            <v>6</v>
          </cell>
          <cell r="D138">
            <v>16</v>
          </cell>
        </row>
        <row r="139">
          <cell r="B139">
            <v>4.2</v>
          </cell>
          <cell r="D139">
            <v>16</v>
          </cell>
        </row>
        <row r="140">
          <cell r="B140">
            <v>3.7</v>
          </cell>
          <cell r="D140">
            <v>16</v>
          </cell>
        </row>
        <row r="141">
          <cell r="B141">
            <v>3.8</v>
          </cell>
          <cell r="D141">
            <v>16</v>
          </cell>
        </row>
        <row r="142">
          <cell r="B142">
            <v>2.7</v>
          </cell>
          <cell r="D142">
            <v>16</v>
          </cell>
        </row>
        <row r="143">
          <cell r="B143">
            <v>3</v>
          </cell>
          <cell r="D143">
            <v>16</v>
          </cell>
        </row>
        <row r="144">
          <cell r="B144">
            <v>3</v>
          </cell>
          <cell r="D144">
            <v>16</v>
          </cell>
        </row>
        <row r="145">
          <cell r="B145">
            <v>2.4</v>
          </cell>
          <cell r="D145">
            <v>16</v>
          </cell>
        </row>
        <row r="146">
          <cell r="B146">
            <v>2.8</v>
          </cell>
          <cell r="D146">
            <v>16</v>
          </cell>
        </row>
        <row r="147">
          <cell r="B147">
            <v>2.9</v>
          </cell>
          <cell r="D147">
            <v>16</v>
          </cell>
        </row>
        <row r="148">
          <cell r="B148">
            <v>2.6</v>
          </cell>
          <cell r="D148">
            <v>16</v>
          </cell>
        </row>
        <row r="149">
          <cell r="B149">
            <v>2.4</v>
          </cell>
          <cell r="D149">
            <v>16</v>
          </cell>
        </row>
        <row r="150">
          <cell r="B150">
            <v>2.5</v>
          </cell>
          <cell r="D150">
            <v>16</v>
          </cell>
        </row>
        <row r="151">
          <cell r="B151">
            <v>2.6</v>
          </cell>
          <cell r="D151">
            <v>16</v>
          </cell>
        </row>
        <row r="152">
          <cell r="B152">
            <v>9.6999999999999993</v>
          </cell>
          <cell r="D152">
            <v>2</v>
          </cell>
        </row>
        <row r="153">
          <cell r="B153">
            <v>9.1</v>
          </cell>
          <cell r="D153">
            <v>10</v>
          </cell>
        </row>
        <row r="154">
          <cell r="B154">
            <v>8.1</v>
          </cell>
          <cell r="D154">
            <v>10</v>
          </cell>
        </row>
        <row r="155">
          <cell r="B155">
            <v>8.5</v>
          </cell>
          <cell r="D155">
            <v>10</v>
          </cell>
        </row>
        <row r="156">
          <cell r="B156">
            <v>5.7</v>
          </cell>
          <cell r="D156">
            <v>10</v>
          </cell>
        </row>
        <row r="157">
          <cell r="B157">
            <v>5.4</v>
          </cell>
          <cell r="D157">
            <v>10</v>
          </cell>
        </row>
        <row r="158">
          <cell r="B158">
            <v>3.8</v>
          </cell>
          <cell r="D158">
            <v>10</v>
          </cell>
        </row>
        <row r="159">
          <cell r="B159">
            <v>6.6</v>
          </cell>
          <cell r="D159">
            <v>10</v>
          </cell>
        </row>
        <row r="160">
          <cell r="B160">
            <v>6.1</v>
          </cell>
          <cell r="D160">
            <v>10</v>
          </cell>
        </row>
        <row r="161">
          <cell r="B161">
            <v>5.6</v>
          </cell>
          <cell r="D161">
            <v>10</v>
          </cell>
        </row>
        <row r="162">
          <cell r="B162">
            <v>5.0999999999999996</v>
          </cell>
          <cell r="D162">
            <v>10</v>
          </cell>
        </row>
        <row r="163">
          <cell r="B163">
            <v>7.2</v>
          </cell>
          <cell r="D163">
            <v>10</v>
          </cell>
        </row>
        <row r="164">
          <cell r="B164">
            <v>6.4</v>
          </cell>
          <cell r="D164">
            <v>10</v>
          </cell>
        </row>
        <row r="165">
          <cell r="B165">
            <v>7</v>
          </cell>
          <cell r="D165">
            <v>10</v>
          </cell>
        </row>
        <row r="166">
          <cell r="B166">
            <v>4.5999999999999996</v>
          </cell>
          <cell r="D166">
            <v>10</v>
          </cell>
        </row>
        <row r="167">
          <cell r="B167">
            <v>8.1999999999999993</v>
          </cell>
          <cell r="D167">
            <v>10</v>
          </cell>
        </row>
        <row r="168">
          <cell r="B168">
            <v>6</v>
          </cell>
          <cell r="D168">
            <v>10</v>
          </cell>
        </row>
        <row r="169">
          <cell r="B169">
            <v>5</v>
          </cell>
          <cell r="D169">
            <v>10</v>
          </cell>
        </row>
        <row r="170">
          <cell r="B170">
            <v>11.2</v>
          </cell>
          <cell r="D170">
            <v>10</v>
          </cell>
        </row>
        <row r="171">
          <cell r="B171">
            <v>10.4</v>
          </cell>
          <cell r="D171">
            <v>1</v>
          </cell>
        </row>
        <row r="172">
          <cell r="B172">
            <v>14.5</v>
          </cell>
          <cell r="D172">
            <v>1</v>
          </cell>
        </row>
        <row r="173">
          <cell r="B173">
            <v>8</v>
          </cell>
          <cell r="D173">
            <v>3</v>
          </cell>
        </row>
        <row r="174">
          <cell r="B174">
            <v>6</v>
          </cell>
          <cell r="D174">
            <v>13</v>
          </cell>
        </row>
        <row r="175">
          <cell r="B175">
            <v>6.5</v>
          </cell>
          <cell r="D175">
            <v>13</v>
          </cell>
        </row>
        <row r="176">
          <cell r="B176">
            <v>9.1999999999999993</v>
          </cell>
          <cell r="D176">
            <v>13</v>
          </cell>
        </row>
        <row r="177">
          <cell r="B177">
            <v>8.3000000000000007</v>
          </cell>
          <cell r="D177">
            <v>13</v>
          </cell>
        </row>
        <row r="178">
          <cell r="B178">
            <v>4.5</v>
          </cell>
          <cell r="D178">
            <v>13</v>
          </cell>
        </row>
        <row r="179">
          <cell r="B179">
            <v>5.0999999999999996</v>
          </cell>
          <cell r="D179">
            <v>13</v>
          </cell>
        </row>
        <row r="180">
          <cell r="B180">
            <v>6.3</v>
          </cell>
          <cell r="D180">
            <v>13</v>
          </cell>
        </row>
        <row r="181">
          <cell r="B181">
            <v>4.5</v>
          </cell>
          <cell r="D181">
            <v>13</v>
          </cell>
        </row>
        <row r="182">
          <cell r="B182">
            <v>5.6</v>
          </cell>
          <cell r="D182">
            <v>13</v>
          </cell>
        </row>
        <row r="183">
          <cell r="B183">
            <v>5.3</v>
          </cell>
          <cell r="D183">
            <v>13</v>
          </cell>
        </row>
        <row r="184">
          <cell r="B184">
            <v>4.8</v>
          </cell>
          <cell r="D184">
            <v>13</v>
          </cell>
        </row>
        <row r="185">
          <cell r="B185">
            <v>5.0999999999999996</v>
          </cell>
          <cell r="D185">
            <v>13</v>
          </cell>
        </row>
        <row r="186">
          <cell r="B186">
            <v>5</v>
          </cell>
          <cell r="D186">
            <v>13</v>
          </cell>
        </row>
        <row r="187">
          <cell r="B187">
            <v>4.4000000000000004</v>
          </cell>
          <cell r="D187">
            <v>13</v>
          </cell>
        </row>
        <row r="188">
          <cell r="B188">
            <v>5.9</v>
          </cell>
          <cell r="D188">
            <v>13</v>
          </cell>
        </row>
        <row r="189">
          <cell r="B189">
            <v>6</v>
          </cell>
          <cell r="D189">
            <v>13</v>
          </cell>
        </row>
        <row r="190">
          <cell r="B190">
            <v>5.2</v>
          </cell>
          <cell r="D190">
            <v>13</v>
          </cell>
        </row>
        <row r="191">
          <cell r="B191">
            <v>4.5999999999999996</v>
          </cell>
          <cell r="D191">
            <v>13</v>
          </cell>
        </row>
        <row r="192">
          <cell r="B192">
            <v>4.4000000000000004</v>
          </cell>
          <cell r="D192">
            <v>13</v>
          </cell>
        </row>
        <row r="193">
          <cell r="B193">
            <v>8.5</v>
          </cell>
          <cell r="D193">
            <v>13</v>
          </cell>
        </row>
        <row r="194">
          <cell r="B194">
            <v>3.7</v>
          </cell>
          <cell r="D194">
            <v>13</v>
          </cell>
        </row>
        <row r="195">
          <cell r="B195">
            <v>4.0999999999999996</v>
          </cell>
          <cell r="D195">
            <v>13</v>
          </cell>
        </row>
        <row r="196">
          <cell r="B196">
            <v>4.3</v>
          </cell>
          <cell r="D196">
            <v>13</v>
          </cell>
        </row>
        <row r="197">
          <cell r="B197">
            <v>4.4000000000000004</v>
          </cell>
          <cell r="D197">
            <v>13</v>
          </cell>
        </row>
        <row r="198">
          <cell r="B198">
            <v>4.5</v>
          </cell>
          <cell r="D198">
            <v>13</v>
          </cell>
        </row>
        <row r="199">
          <cell r="B199">
            <v>5.4</v>
          </cell>
          <cell r="D199">
            <v>13</v>
          </cell>
        </row>
        <row r="200">
          <cell r="B200">
            <v>7.6</v>
          </cell>
          <cell r="D200">
            <v>4</v>
          </cell>
        </row>
        <row r="201">
          <cell r="B201">
            <v>10.199999999999999</v>
          </cell>
          <cell r="D201">
            <v>4</v>
          </cell>
        </row>
        <row r="202">
          <cell r="B202">
            <v>9</v>
          </cell>
          <cell r="D202">
            <v>4</v>
          </cell>
        </row>
        <row r="203">
          <cell r="B203">
            <v>6</v>
          </cell>
          <cell r="D203">
            <v>4</v>
          </cell>
        </row>
        <row r="204">
          <cell r="B204">
            <v>9.1999999999999993</v>
          </cell>
          <cell r="D204">
            <v>4</v>
          </cell>
        </row>
        <row r="205">
          <cell r="B205">
            <v>6.8</v>
          </cell>
          <cell r="D205">
            <v>4</v>
          </cell>
        </row>
        <row r="206">
          <cell r="B206">
            <v>9.1</v>
          </cell>
          <cell r="D206">
            <v>4</v>
          </cell>
        </row>
        <row r="207">
          <cell r="B207">
            <v>6.3</v>
          </cell>
          <cell r="D207">
            <v>4</v>
          </cell>
        </row>
        <row r="208">
          <cell r="B208">
            <v>5.7</v>
          </cell>
          <cell r="D208">
            <v>11</v>
          </cell>
        </row>
        <row r="209">
          <cell r="B209">
            <v>9.8000000000000007</v>
          </cell>
          <cell r="D209">
            <v>11</v>
          </cell>
        </row>
        <row r="210">
          <cell r="B210">
            <v>6</v>
          </cell>
          <cell r="D210">
            <v>11</v>
          </cell>
        </row>
        <row r="211">
          <cell r="B211">
            <v>4.5</v>
          </cell>
          <cell r="D211">
            <v>11</v>
          </cell>
        </row>
        <row r="212">
          <cell r="B212">
            <v>7.2</v>
          </cell>
          <cell r="D212">
            <v>11</v>
          </cell>
        </row>
        <row r="213">
          <cell r="B213">
            <v>6.7</v>
          </cell>
          <cell r="D213">
            <v>11</v>
          </cell>
        </row>
        <row r="214">
          <cell r="B214">
            <v>6.1</v>
          </cell>
          <cell r="D214">
            <v>11</v>
          </cell>
        </row>
        <row r="215">
          <cell r="B215">
            <v>5.8</v>
          </cell>
          <cell r="D215">
            <v>11</v>
          </cell>
        </row>
        <row r="216">
          <cell r="B216">
            <v>5.0999999999999996</v>
          </cell>
          <cell r="D216">
            <v>11</v>
          </cell>
        </row>
        <row r="217">
          <cell r="B217">
            <v>6.9</v>
          </cell>
          <cell r="D217">
            <v>11</v>
          </cell>
        </row>
        <row r="218">
          <cell r="B218">
            <v>4.4000000000000004</v>
          </cell>
          <cell r="D218">
            <v>11</v>
          </cell>
        </row>
        <row r="219">
          <cell r="B219">
            <v>7</v>
          </cell>
          <cell r="D219">
            <v>11</v>
          </cell>
        </row>
        <row r="220">
          <cell r="B220">
            <v>6.9</v>
          </cell>
          <cell r="D220">
            <v>11</v>
          </cell>
        </row>
        <row r="221">
          <cell r="B221">
            <v>7.2</v>
          </cell>
          <cell r="D221">
            <v>11</v>
          </cell>
        </row>
        <row r="222">
          <cell r="B222">
            <v>5.9</v>
          </cell>
          <cell r="D222">
            <v>11</v>
          </cell>
        </row>
        <row r="223">
          <cell r="B223">
            <v>6</v>
          </cell>
          <cell r="D223">
            <v>11</v>
          </cell>
        </row>
        <row r="224">
          <cell r="B224">
            <v>7.8</v>
          </cell>
          <cell r="D224">
            <v>11</v>
          </cell>
        </row>
        <row r="225">
          <cell r="B225">
            <v>5.8</v>
          </cell>
          <cell r="D225">
            <v>11</v>
          </cell>
        </row>
        <row r="226">
          <cell r="B226">
            <v>5.9</v>
          </cell>
          <cell r="D226">
            <v>11</v>
          </cell>
        </row>
        <row r="227">
          <cell r="B227">
            <v>4.5999999999999996</v>
          </cell>
          <cell r="D227">
            <v>11</v>
          </cell>
        </row>
        <row r="228">
          <cell r="B228">
            <v>7.4</v>
          </cell>
          <cell r="D228">
            <v>11</v>
          </cell>
        </row>
        <row r="229">
          <cell r="B229">
            <v>5.9</v>
          </cell>
          <cell r="D229">
            <v>11</v>
          </cell>
        </row>
        <row r="230">
          <cell r="B230">
            <v>3.5</v>
          </cell>
          <cell r="D230">
            <v>11</v>
          </cell>
        </row>
        <row r="231">
          <cell r="B231">
            <v>3.8</v>
          </cell>
          <cell r="D231">
            <v>11</v>
          </cell>
        </row>
        <row r="232">
          <cell r="B232">
            <v>6.5</v>
          </cell>
          <cell r="D232">
            <v>11</v>
          </cell>
        </row>
        <row r="233">
          <cell r="B233">
            <v>5.8</v>
          </cell>
          <cell r="D233">
            <v>11</v>
          </cell>
        </row>
        <row r="234">
          <cell r="B234">
            <v>5.3</v>
          </cell>
          <cell r="D234">
            <v>11</v>
          </cell>
        </row>
        <row r="235">
          <cell r="B235">
            <v>4.0999999999999996</v>
          </cell>
          <cell r="D235">
            <v>11</v>
          </cell>
        </row>
        <row r="236">
          <cell r="B236">
            <v>10.7</v>
          </cell>
          <cell r="D236">
            <v>11</v>
          </cell>
        </row>
        <row r="237">
          <cell r="B237">
            <v>9.4</v>
          </cell>
          <cell r="D237">
            <v>11</v>
          </cell>
        </row>
        <row r="238">
          <cell r="B238">
            <v>6.7</v>
          </cell>
          <cell r="D238">
            <v>11</v>
          </cell>
        </row>
        <row r="239">
          <cell r="B239">
            <v>7.7</v>
          </cell>
          <cell r="D239">
            <v>11</v>
          </cell>
        </row>
        <row r="240">
          <cell r="B240">
            <v>11.7</v>
          </cell>
          <cell r="D240">
            <v>11</v>
          </cell>
        </row>
        <row r="241">
          <cell r="B241">
            <v>4.4000000000000004</v>
          </cell>
          <cell r="D241">
            <v>11</v>
          </cell>
        </row>
        <row r="242">
          <cell r="B242">
            <v>6.5</v>
          </cell>
          <cell r="D242">
            <v>11</v>
          </cell>
        </row>
        <row r="243">
          <cell r="B243">
            <v>4.5</v>
          </cell>
          <cell r="D243">
            <v>11</v>
          </cell>
        </row>
        <row r="244">
          <cell r="B244">
            <v>3.4</v>
          </cell>
          <cell r="D244">
            <v>11</v>
          </cell>
        </row>
        <row r="245">
          <cell r="B245">
            <v>4.7</v>
          </cell>
          <cell r="D245">
            <v>11</v>
          </cell>
        </row>
        <row r="246">
          <cell r="B246">
            <v>3.4</v>
          </cell>
          <cell r="D246">
            <v>11</v>
          </cell>
        </row>
        <row r="247">
          <cell r="B247">
            <v>5.9</v>
          </cell>
          <cell r="D247">
            <v>11</v>
          </cell>
        </row>
        <row r="248">
          <cell r="B248">
            <v>3.6</v>
          </cell>
          <cell r="D248">
            <v>11</v>
          </cell>
        </row>
        <row r="249">
          <cell r="B249">
            <v>3.6</v>
          </cell>
          <cell r="D249">
            <v>11</v>
          </cell>
        </row>
        <row r="250">
          <cell r="B250">
            <v>3.8</v>
          </cell>
          <cell r="D250">
            <v>11</v>
          </cell>
        </row>
        <row r="251">
          <cell r="B251">
            <v>6.4</v>
          </cell>
          <cell r="D251">
            <v>11</v>
          </cell>
        </row>
        <row r="252">
          <cell r="B252">
            <v>5.8</v>
          </cell>
          <cell r="D252">
            <v>11</v>
          </cell>
        </row>
        <row r="253">
          <cell r="B253">
            <v>7.7</v>
          </cell>
          <cell r="D253">
            <v>6</v>
          </cell>
        </row>
        <row r="254">
          <cell r="B254">
            <v>12.8</v>
          </cell>
          <cell r="D254">
            <v>6</v>
          </cell>
        </row>
        <row r="255">
          <cell r="B255">
            <v>10.8</v>
          </cell>
          <cell r="D255">
            <v>6</v>
          </cell>
        </row>
        <row r="256">
          <cell r="B256">
            <v>10.8</v>
          </cell>
          <cell r="D256">
            <v>6</v>
          </cell>
        </row>
        <row r="257">
          <cell r="B257">
            <v>10.3</v>
          </cell>
          <cell r="D257">
            <v>6</v>
          </cell>
        </row>
        <row r="258">
          <cell r="B258">
            <v>8</v>
          </cell>
          <cell r="D258">
            <v>6</v>
          </cell>
        </row>
        <row r="259">
          <cell r="B259">
            <v>10.9</v>
          </cell>
          <cell r="D259">
            <v>6</v>
          </cell>
        </row>
        <row r="260">
          <cell r="B260">
            <v>8.1</v>
          </cell>
          <cell r="D260">
            <v>6</v>
          </cell>
        </row>
        <row r="261">
          <cell r="B261">
            <v>8.1</v>
          </cell>
          <cell r="D261">
            <v>6</v>
          </cell>
        </row>
        <row r="262">
          <cell r="B262">
            <v>9.3000000000000007</v>
          </cell>
          <cell r="D262">
            <v>6</v>
          </cell>
        </row>
        <row r="263">
          <cell r="B263">
            <v>6.2</v>
          </cell>
          <cell r="D263">
            <v>6</v>
          </cell>
        </row>
        <row r="264">
          <cell r="B264">
            <v>6.9</v>
          </cell>
          <cell r="D264">
            <v>6</v>
          </cell>
        </row>
        <row r="265">
          <cell r="B265">
            <v>5.9</v>
          </cell>
          <cell r="D265">
            <v>6</v>
          </cell>
        </row>
        <row r="266">
          <cell r="B266">
            <v>5.8</v>
          </cell>
          <cell r="D266">
            <v>6</v>
          </cell>
        </row>
        <row r="267">
          <cell r="B267">
            <v>7.2</v>
          </cell>
          <cell r="D267">
            <v>6</v>
          </cell>
        </row>
        <row r="268">
          <cell r="B268">
            <v>7</v>
          </cell>
          <cell r="D268">
            <v>6</v>
          </cell>
        </row>
        <row r="269">
          <cell r="B269">
            <v>8.9</v>
          </cell>
          <cell r="D269">
            <v>6</v>
          </cell>
        </row>
        <row r="270">
          <cell r="B270">
            <v>7.4</v>
          </cell>
          <cell r="D270">
            <v>6</v>
          </cell>
        </row>
        <row r="271">
          <cell r="B271">
            <v>7.4</v>
          </cell>
          <cell r="D271">
            <v>6</v>
          </cell>
        </row>
        <row r="272">
          <cell r="B272">
            <v>6.2</v>
          </cell>
          <cell r="D272">
            <v>6</v>
          </cell>
        </row>
        <row r="273">
          <cell r="B273">
            <v>5.8</v>
          </cell>
          <cell r="D273">
            <v>6</v>
          </cell>
        </row>
        <row r="274">
          <cell r="B274">
            <v>5.9</v>
          </cell>
          <cell r="D274">
            <v>6</v>
          </cell>
        </row>
        <row r="275">
          <cell r="B275">
            <v>5.5</v>
          </cell>
          <cell r="D275">
            <v>6</v>
          </cell>
        </row>
        <row r="276">
          <cell r="B276">
            <v>5.8</v>
          </cell>
          <cell r="D276">
            <v>6</v>
          </cell>
        </row>
        <row r="277">
          <cell r="B277">
            <v>5.6</v>
          </cell>
          <cell r="D277">
            <v>6</v>
          </cell>
        </row>
        <row r="278">
          <cell r="B278">
            <v>7.4</v>
          </cell>
          <cell r="D278">
            <v>6</v>
          </cell>
        </row>
        <row r="279">
          <cell r="B279">
            <v>8.1</v>
          </cell>
          <cell r="D279">
            <v>6</v>
          </cell>
        </row>
        <row r="280">
          <cell r="B280">
            <v>14.8</v>
          </cell>
          <cell r="D280">
            <v>6</v>
          </cell>
        </row>
        <row r="281">
          <cell r="B281">
            <v>5.0999999999999996</v>
          </cell>
          <cell r="D281">
            <v>6</v>
          </cell>
        </row>
        <row r="282">
          <cell r="B282">
            <v>4.5999999999999996</v>
          </cell>
          <cell r="D282">
            <v>6</v>
          </cell>
        </row>
        <row r="283">
          <cell r="B283">
            <v>4</v>
          </cell>
          <cell r="D283">
            <v>6</v>
          </cell>
        </row>
        <row r="284">
          <cell r="B284">
            <v>8.3000000000000007</v>
          </cell>
          <cell r="D284">
            <v>6</v>
          </cell>
        </row>
        <row r="285">
          <cell r="B285">
            <v>5.0999999999999996</v>
          </cell>
          <cell r="D285">
            <v>6</v>
          </cell>
        </row>
        <row r="286">
          <cell r="B286">
            <v>5.5</v>
          </cell>
          <cell r="D286">
            <v>6</v>
          </cell>
        </row>
        <row r="287">
          <cell r="B287">
            <v>8.9</v>
          </cell>
          <cell r="D287">
            <v>6</v>
          </cell>
        </row>
        <row r="288">
          <cell r="B288">
            <v>5.0999999999999996</v>
          </cell>
          <cell r="D288">
            <v>6</v>
          </cell>
        </row>
        <row r="289">
          <cell r="B289">
            <v>6.2</v>
          </cell>
          <cell r="D289">
            <v>6</v>
          </cell>
        </row>
        <row r="290">
          <cell r="B290">
            <v>4.8</v>
          </cell>
          <cell r="D290">
            <v>6</v>
          </cell>
        </row>
        <row r="291">
          <cell r="B291">
            <v>5.5</v>
          </cell>
          <cell r="D291">
            <v>6</v>
          </cell>
        </row>
        <row r="292">
          <cell r="B292">
            <v>6.2</v>
          </cell>
          <cell r="D292">
            <v>6</v>
          </cell>
        </row>
        <row r="293">
          <cell r="B293">
            <v>5.7</v>
          </cell>
          <cell r="D293">
            <v>6</v>
          </cell>
        </row>
        <row r="294">
          <cell r="B294">
            <v>9</v>
          </cell>
          <cell r="D294">
            <v>6</v>
          </cell>
        </row>
        <row r="295">
          <cell r="B295">
            <v>11.7</v>
          </cell>
          <cell r="D295">
            <v>6</v>
          </cell>
        </row>
        <row r="296">
          <cell r="B296">
            <v>12</v>
          </cell>
          <cell r="D296">
            <v>6</v>
          </cell>
        </row>
        <row r="297">
          <cell r="B297">
            <v>8.6</v>
          </cell>
          <cell r="D297">
            <v>6</v>
          </cell>
        </row>
        <row r="298">
          <cell r="B298">
            <v>11.6</v>
          </cell>
          <cell r="D298">
            <v>6</v>
          </cell>
        </row>
        <row r="299">
          <cell r="B299">
            <v>7.1</v>
          </cell>
          <cell r="D299">
            <v>6</v>
          </cell>
        </row>
        <row r="300">
          <cell r="B300">
            <v>4.8</v>
          </cell>
          <cell r="D300">
            <v>6</v>
          </cell>
        </row>
        <row r="301">
          <cell r="B301">
            <v>7.7</v>
          </cell>
          <cell r="D301">
            <v>6</v>
          </cell>
        </row>
        <row r="302">
          <cell r="B302">
            <v>4.4000000000000004</v>
          </cell>
          <cell r="D302">
            <v>6</v>
          </cell>
        </row>
        <row r="303">
          <cell r="B303">
            <v>5.9</v>
          </cell>
          <cell r="D303">
            <v>6</v>
          </cell>
        </row>
        <row r="304">
          <cell r="B304">
            <v>5.9</v>
          </cell>
          <cell r="D304">
            <v>6</v>
          </cell>
        </row>
        <row r="305">
          <cell r="B305">
            <v>7.3</v>
          </cell>
          <cell r="D305">
            <v>6</v>
          </cell>
        </row>
        <row r="306">
          <cell r="B306">
            <v>6.5</v>
          </cell>
          <cell r="D306">
            <v>14</v>
          </cell>
        </row>
        <row r="307">
          <cell r="B307">
            <v>3.9</v>
          </cell>
          <cell r="D307">
            <v>14</v>
          </cell>
        </row>
        <row r="308">
          <cell r="B308">
            <v>5.6</v>
          </cell>
          <cell r="D308">
            <v>14</v>
          </cell>
        </row>
        <row r="309">
          <cell r="B309">
            <v>6.4</v>
          </cell>
          <cell r="D309">
            <v>14</v>
          </cell>
        </row>
        <row r="310">
          <cell r="B310">
            <v>6.7</v>
          </cell>
          <cell r="D310">
            <v>14</v>
          </cell>
        </row>
        <row r="311">
          <cell r="B311">
            <v>3.9</v>
          </cell>
          <cell r="D311">
            <v>14</v>
          </cell>
        </row>
        <row r="312">
          <cell r="B312">
            <v>5.3</v>
          </cell>
          <cell r="D312">
            <v>14</v>
          </cell>
        </row>
        <row r="313">
          <cell r="B313">
            <v>4.2</v>
          </cell>
          <cell r="D313">
            <v>14</v>
          </cell>
        </row>
        <row r="314">
          <cell r="B314">
            <v>3.7</v>
          </cell>
          <cell r="D314">
            <v>14</v>
          </cell>
        </row>
        <row r="315">
          <cell r="B315">
            <v>3.7</v>
          </cell>
          <cell r="D315">
            <v>14</v>
          </cell>
        </row>
        <row r="316">
          <cell r="B316">
            <v>4</v>
          </cell>
          <cell r="D316">
            <v>14</v>
          </cell>
        </row>
        <row r="317">
          <cell r="B317">
            <v>7.2</v>
          </cell>
          <cell r="D317">
            <v>14</v>
          </cell>
        </row>
        <row r="318">
          <cell r="B318">
            <v>3.9</v>
          </cell>
          <cell r="D318">
            <v>14</v>
          </cell>
        </row>
        <row r="319">
          <cell r="B319">
            <v>3.2</v>
          </cell>
          <cell r="D319">
            <v>14</v>
          </cell>
        </row>
        <row r="320">
          <cell r="B320">
            <v>4.5</v>
          </cell>
          <cell r="D320">
            <v>14</v>
          </cell>
        </row>
        <row r="321">
          <cell r="B321">
            <v>3.3</v>
          </cell>
          <cell r="D321">
            <v>14</v>
          </cell>
        </row>
        <row r="322">
          <cell r="B322">
            <v>7.6</v>
          </cell>
          <cell r="D322">
            <v>14</v>
          </cell>
        </row>
        <row r="323">
          <cell r="B323">
            <v>9</v>
          </cell>
          <cell r="D323">
            <v>14</v>
          </cell>
        </row>
        <row r="324">
          <cell r="B324">
            <v>6</v>
          </cell>
          <cell r="D324">
            <v>14</v>
          </cell>
        </row>
        <row r="325">
          <cell r="B325">
            <v>9.5</v>
          </cell>
          <cell r="D325">
            <v>14</v>
          </cell>
        </row>
        <row r="326">
          <cell r="B326">
            <v>5.4</v>
          </cell>
          <cell r="D326">
            <v>14</v>
          </cell>
        </row>
        <row r="327">
          <cell r="B327">
            <v>6.6</v>
          </cell>
          <cell r="D327">
            <v>14</v>
          </cell>
        </row>
        <row r="328">
          <cell r="B328">
            <v>12</v>
          </cell>
          <cell r="D328">
            <v>14</v>
          </cell>
        </row>
        <row r="329">
          <cell r="B329">
            <v>6.2</v>
          </cell>
          <cell r="D329">
            <v>14</v>
          </cell>
        </row>
        <row r="330">
          <cell r="B330">
            <v>8.3000000000000007</v>
          </cell>
          <cell r="D330">
            <v>14</v>
          </cell>
        </row>
        <row r="331">
          <cell r="B331">
            <v>6.8</v>
          </cell>
          <cell r="D331">
            <v>14</v>
          </cell>
        </row>
        <row r="332">
          <cell r="B332">
            <v>4.3</v>
          </cell>
          <cell r="D332">
            <v>14</v>
          </cell>
        </row>
        <row r="333">
          <cell r="B333">
            <v>4.5</v>
          </cell>
          <cell r="D333">
            <v>14</v>
          </cell>
        </row>
        <row r="334">
          <cell r="B334">
            <v>5.5</v>
          </cell>
          <cell r="D334">
            <v>14</v>
          </cell>
        </row>
        <row r="335">
          <cell r="B335">
            <v>4.7</v>
          </cell>
          <cell r="D335">
            <v>14</v>
          </cell>
        </row>
        <row r="336">
          <cell r="B336">
            <v>5.3</v>
          </cell>
          <cell r="D336">
            <v>14</v>
          </cell>
        </row>
        <row r="337">
          <cell r="B337">
            <v>4.8</v>
          </cell>
          <cell r="D337">
            <v>14</v>
          </cell>
        </row>
        <row r="338">
          <cell r="B338">
            <v>4.5</v>
          </cell>
          <cell r="D338">
            <v>14</v>
          </cell>
        </row>
        <row r="339">
          <cell r="B339">
            <v>4.2</v>
          </cell>
          <cell r="D339">
            <v>14</v>
          </cell>
        </row>
        <row r="340">
          <cell r="B340">
            <v>5.0999999999999996</v>
          </cell>
          <cell r="D340">
            <v>14</v>
          </cell>
        </row>
        <row r="341">
          <cell r="B341">
            <v>4.5</v>
          </cell>
          <cell r="D341">
            <v>14</v>
          </cell>
        </row>
        <row r="342">
          <cell r="B342">
            <v>9.6999999999999993</v>
          </cell>
          <cell r="D342">
            <v>7</v>
          </cell>
        </row>
        <row r="343">
          <cell r="B343">
            <v>4.5</v>
          </cell>
          <cell r="D343">
            <v>7</v>
          </cell>
        </row>
        <row r="344">
          <cell r="B344">
            <v>7.9</v>
          </cell>
          <cell r="D344">
            <v>7</v>
          </cell>
        </row>
        <row r="345">
          <cell r="B345">
            <v>5.9</v>
          </cell>
          <cell r="D345">
            <v>7</v>
          </cell>
        </row>
        <row r="346">
          <cell r="B346">
            <v>5.2</v>
          </cell>
          <cell r="D346">
            <v>7</v>
          </cell>
        </row>
        <row r="347">
          <cell r="B347">
            <v>4.0999999999999996</v>
          </cell>
          <cell r="D347">
            <v>7</v>
          </cell>
        </row>
        <row r="348">
          <cell r="B348">
            <v>6.5</v>
          </cell>
          <cell r="D348">
            <v>8</v>
          </cell>
        </row>
        <row r="349">
          <cell r="B349">
            <v>6.2</v>
          </cell>
          <cell r="D349">
            <v>8</v>
          </cell>
        </row>
        <row r="350">
          <cell r="B350">
            <v>8.9</v>
          </cell>
          <cell r="D350">
            <v>8</v>
          </cell>
        </row>
        <row r="351">
          <cell r="B351">
            <v>6</v>
          </cell>
          <cell r="D351">
            <v>8</v>
          </cell>
        </row>
        <row r="352">
          <cell r="B352">
            <v>5.3</v>
          </cell>
          <cell r="D352">
            <v>8</v>
          </cell>
        </row>
        <row r="353">
          <cell r="B353">
            <v>8.9</v>
          </cell>
          <cell r="D353">
            <v>8</v>
          </cell>
        </row>
        <row r="354">
          <cell r="B354">
            <v>5.3</v>
          </cell>
          <cell r="D354">
            <v>8</v>
          </cell>
        </row>
        <row r="355">
          <cell r="B355">
            <v>5.5</v>
          </cell>
          <cell r="D355">
            <v>8</v>
          </cell>
        </row>
        <row r="356">
          <cell r="B356">
            <v>6</v>
          </cell>
          <cell r="D356">
            <v>8</v>
          </cell>
        </row>
        <row r="357">
          <cell r="B357">
            <v>5.4</v>
          </cell>
          <cell r="D357">
            <v>8</v>
          </cell>
        </row>
        <row r="358">
          <cell r="B358">
            <v>7.7</v>
          </cell>
          <cell r="D358">
            <v>8</v>
          </cell>
        </row>
        <row r="359">
          <cell r="B359">
            <v>5.8</v>
          </cell>
          <cell r="D359">
            <v>8</v>
          </cell>
        </row>
        <row r="360">
          <cell r="B360">
            <v>6.6</v>
          </cell>
          <cell r="D360">
            <v>8</v>
          </cell>
        </row>
        <row r="361">
          <cell r="B361">
            <v>9.1</v>
          </cell>
          <cell r="D361">
            <v>5</v>
          </cell>
        </row>
        <row r="362">
          <cell r="B362">
            <v>9.5</v>
          </cell>
          <cell r="D362">
            <v>5</v>
          </cell>
        </row>
        <row r="363">
          <cell r="B363">
            <v>8.8000000000000007</v>
          </cell>
          <cell r="D363">
            <v>5</v>
          </cell>
        </row>
        <row r="364">
          <cell r="B364">
            <v>6.9</v>
          </cell>
          <cell r="D364">
            <v>5</v>
          </cell>
        </row>
        <row r="365">
          <cell r="B365">
            <v>7.3</v>
          </cell>
          <cell r="D365">
            <v>5</v>
          </cell>
        </row>
        <row r="366">
          <cell r="B366">
            <v>6.9</v>
          </cell>
          <cell r="D366">
            <v>5</v>
          </cell>
        </row>
        <row r="367">
          <cell r="B367">
            <v>5.3</v>
          </cell>
          <cell r="D367">
            <v>5</v>
          </cell>
        </row>
        <row r="368">
          <cell r="B368">
            <v>7.4</v>
          </cell>
          <cell r="D368">
            <v>5</v>
          </cell>
        </row>
        <row r="369">
          <cell r="B369">
            <v>5.4</v>
          </cell>
          <cell r="D369">
            <v>5</v>
          </cell>
        </row>
        <row r="370">
          <cell r="B370">
            <v>10.199999999999999</v>
          </cell>
          <cell r="D370">
            <v>5</v>
          </cell>
        </row>
        <row r="371">
          <cell r="B371">
            <v>6.6</v>
          </cell>
          <cell r="D371">
            <v>5</v>
          </cell>
        </row>
        <row r="372">
          <cell r="B372">
            <v>8.3000000000000007</v>
          </cell>
          <cell r="D372">
            <v>5</v>
          </cell>
        </row>
        <row r="373">
          <cell r="B373">
            <v>9.4</v>
          </cell>
          <cell r="D373">
            <v>5</v>
          </cell>
        </row>
        <row r="374">
          <cell r="B374">
            <v>6.9</v>
          </cell>
          <cell r="D374">
            <v>5</v>
          </cell>
        </row>
        <row r="375">
          <cell r="B375">
            <v>8.3000000000000007</v>
          </cell>
          <cell r="D375">
            <v>12</v>
          </cell>
        </row>
        <row r="376">
          <cell r="B376">
            <v>7.9</v>
          </cell>
          <cell r="D376">
            <v>12</v>
          </cell>
        </row>
        <row r="377">
          <cell r="B377">
            <v>8.1</v>
          </cell>
          <cell r="D377">
            <v>12</v>
          </cell>
        </row>
        <row r="378">
          <cell r="B378">
            <v>8.6</v>
          </cell>
          <cell r="D378">
            <v>12</v>
          </cell>
        </row>
        <row r="379">
          <cell r="B379">
            <v>6.1</v>
          </cell>
          <cell r="D379">
            <v>12</v>
          </cell>
        </row>
        <row r="380">
          <cell r="B380">
            <v>5.2</v>
          </cell>
          <cell r="D380">
            <v>12</v>
          </cell>
        </row>
        <row r="381">
          <cell r="B381">
            <v>5</v>
          </cell>
          <cell r="D381">
            <v>12</v>
          </cell>
        </row>
        <row r="382">
          <cell r="B382">
            <v>5</v>
          </cell>
          <cell r="D382">
            <v>12</v>
          </cell>
        </row>
        <row r="383">
          <cell r="B383">
            <v>5.5</v>
          </cell>
          <cell r="D383">
            <v>12</v>
          </cell>
        </row>
        <row r="384">
          <cell r="B384">
            <v>4.4000000000000004</v>
          </cell>
          <cell r="D384">
            <v>12</v>
          </cell>
        </row>
        <row r="385">
          <cell r="B385">
            <v>4.5999999999999996</v>
          </cell>
          <cell r="D385">
            <v>12</v>
          </cell>
        </row>
        <row r="386">
          <cell r="B386">
            <v>5.4</v>
          </cell>
          <cell r="D386">
            <v>12</v>
          </cell>
        </row>
        <row r="387">
          <cell r="B387">
            <v>5.0999999999999996</v>
          </cell>
          <cell r="D387">
            <v>12</v>
          </cell>
        </row>
        <row r="388">
          <cell r="B388">
            <v>5.7</v>
          </cell>
          <cell r="D388">
            <v>12</v>
          </cell>
        </row>
        <row r="389">
          <cell r="B389">
            <v>4.2</v>
          </cell>
          <cell r="D389">
            <v>12</v>
          </cell>
        </row>
        <row r="390">
          <cell r="B390">
            <v>6.3</v>
          </cell>
          <cell r="D390">
            <v>9</v>
          </cell>
        </row>
        <row r="391">
          <cell r="B391">
            <v>9.9</v>
          </cell>
          <cell r="D391">
            <v>9</v>
          </cell>
        </row>
        <row r="392">
          <cell r="B392">
            <v>5.9</v>
          </cell>
          <cell r="D392">
            <v>9</v>
          </cell>
        </row>
        <row r="393">
          <cell r="B393">
            <v>7</v>
          </cell>
          <cell r="D393">
            <v>9</v>
          </cell>
        </row>
        <row r="394">
          <cell r="B394">
            <v>6.3</v>
          </cell>
          <cell r="D394">
            <v>9</v>
          </cell>
        </row>
        <row r="395">
          <cell r="B395">
            <v>4.4000000000000004</v>
          </cell>
          <cell r="D395">
            <v>9</v>
          </cell>
        </row>
        <row r="396">
          <cell r="B396">
            <v>8.5</v>
          </cell>
          <cell r="D396">
            <v>9</v>
          </cell>
        </row>
        <row r="397">
          <cell r="B397">
            <v>5.6</v>
          </cell>
          <cell r="D397">
            <v>9</v>
          </cell>
        </row>
        <row r="398">
          <cell r="B398">
            <v>7.4</v>
          </cell>
          <cell r="D398">
            <v>9</v>
          </cell>
        </row>
        <row r="399">
          <cell r="B399">
            <v>8.5</v>
          </cell>
          <cell r="D399">
            <v>9</v>
          </cell>
        </row>
        <row r="400">
          <cell r="B400">
            <v>4.9000000000000004</v>
          </cell>
          <cell r="D400">
            <v>9</v>
          </cell>
        </row>
        <row r="401">
          <cell r="B401">
            <v>6.3</v>
          </cell>
          <cell r="D401">
            <v>9</v>
          </cell>
        </row>
        <row r="402">
          <cell r="B402">
            <v>6.4</v>
          </cell>
          <cell r="D402">
            <v>9</v>
          </cell>
        </row>
        <row r="403">
          <cell r="B403">
            <v>4.5999999999999996</v>
          </cell>
          <cell r="D403">
            <v>9</v>
          </cell>
        </row>
        <row r="404">
          <cell r="B404">
            <v>5.9</v>
          </cell>
          <cell r="D404">
            <v>9</v>
          </cell>
        </row>
        <row r="405">
          <cell r="B405">
            <v>4.5</v>
          </cell>
          <cell r="D405">
            <v>9</v>
          </cell>
        </row>
        <row r="406">
          <cell r="B406">
            <v>5.2</v>
          </cell>
          <cell r="D406">
            <v>9</v>
          </cell>
        </row>
        <row r="407">
          <cell r="B407">
            <v>6.2</v>
          </cell>
          <cell r="D407">
            <v>9</v>
          </cell>
        </row>
        <row r="408">
          <cell r="B408">
            <v>4.8</v>
          </cell>
          <cell r="D408">
            <v>9</v>
          </cell>
        </row>
        <row r="409">
          <cell r="B409">
            <v>5.6</v>
          </cell>
          <cell r="D409">
            <v>9</v>
          </cell>
        </row>
        <row r="410">
          <cell r="B410">
            <v>5.7</v>
          </cell>
          <cell r="D410">
            <v>9</v>
          </cell>
        </row>
        <row r="411">
          <cell r="B411">
            <v>9.1999999999999993</v>
          </cell>
          <cell r="D411">
            <v>9</v>
          </cell>
        </row>
      </sheetData>
      <sheetData sheetId="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IP je EW"/>
      <sheetName val="Verfügbare Eink"/>
      <sheetName val="Wirtschaftswachstum"/>
      <sheetName val="Erwerbstätigkeit"/>
      <sheetName val="FuE"/>
      <sheetName val="Bevölkerung"/>
      <sheetName val="Arbeitsstunden"/>
      <sheetName val="Tabelle1"/>
      <sheetName val="HRST"/>
      <sheetName val="Tabelle5"/>
      <sheetName val="BIP je Arbeitsstunde"/>
      <sheetName val="ALQ"/>
      <sheetName val="Tabelle9"/>
    </sheetNames>
    <sheetDataSet>
      <sheetData sheetId="0">
        <row r="4">
          <cell r="A4" t="str">
            <v>European Union - 27 countries (from 2020)</v>
          </cell>
          <cell r="B4">
            <v>27600</v>
          </cell>
          <cell r="C4">
            <v>28300</v>
          </cell>
          <cell r="D4">
            <v>29500</v>
          </cell>
          <cell r="E4">
            <v>30400</v>
          </cell>
          <cell r="F4">
            <v>31600</v>
          </cell>
          <cell r="G4">
            <v>30400</v>
          </cell>
          <cell r="H4">
            <v>33200</v>
          </cell>
          <cell r="I4">
            <v>36000</v>
          </cell>
          <cell r="J4">
            <v>38100</v>
          </cell>
          <cell r="L4">
            <v>100</v>
          </cell>
          <cell r="M4">
            <v>100</v>
          </cell>
        </row>
        <row r="5">
          <cell r="A5" t="str">
            <v>NUTS 1-Regionen (92 Regionen)</v>
          </cell>
        </row>
        <row r="6">
          <cell r="A6" t="str">
            <v>Baden-Württemberg</v>
          </cell>
          <cell r="B6">
            <v>39700</v>
          </cell>
          <cell r="C6">
            <v>40200</v>
          </cell>
          <cell r="D6">
            <v>41700</v>
          </cell>
          <cell r="E6">
            <v>43100</v>
          </cell>
          <cell r="F6">
            <v>43700</v>
          </cell>
          <cell r="G6">
            <v>42100</v>
          </cell>
          <cell r="H6">
            <v>44500</v>
          </cell>
          <cell r="I6">
            <v>47000</v>
          </cell>
          <cell r="J6">
            <v>49100</v>
          </cell>
          <cell r="L6">
            <v>138.29113924050634</v>
          </cell>
          <cell r="M6">
            <v>138.48684210526315</v>
          </cell>
          <cell r="O6">
            <v>9</v>
          </cell>
          <cell r="P6">
            <v>10</v>
          </cell>
        </row>
        <row r="7">
          <cell r="A7" t="str">
            <v>Bayern</v>
          </cell>
          <cell r="B7">
            <v>40100</v>
          </cell>
          <cell r="C7">
            <v>41400</v>
          </cell>
          <cell r="D7">
            <v>43100</v>
          </cell>
          <cell r="E7">
            <v>43900</v>
          </cell>
          <cell r="F7">
            <v>45400</v>
          </cell>
          <cell r="G7">
            <v>44000</v>
          </cell>
          <cell r="H7">
            <v>46700</v>
          </cell>
          <cell r="I7">
            <v>49400</v>
          </cell>
          <cell r="J7">
            <v>51900</v>
          </cell>
          <cell r="L7">
            <v>143.67088607594937</v>
          </cell>
          <cell r="M7">
            <v>144.73684210526315</v>
          </cell>
          <cell r="O7">
            <v>7</v>
          </cell>
          <cell r="P7">
            <v>7</v>
          </cell>
        </row>
        <row r="8">
          <cell r="A8" t="str">
            <v>Berlin</v>
          </cell>
          <cell r="B8">
            <v>33000</v>
          </cell>
          <cell r="C8">
            <v>34700</v>
          </cell>
          <cell r="D8">
            <v>36300</v>
          </cell>
          <cell r="E8">
            <v>38000</v>
          </cell>
          <cell r="F8">
            <v>39800</v>
          </cell>
          <cell r="G8">
            <v>39200</v>
          </cell>
          <cell r="H8">
            <v>41800</v>
          </cell>
          <cell r="I8">
            <v>44300</v>
          </cell>
          <cell r="J8">
            <v>46800</v>
          </cell>
          <cell r="L8">
            <v>125.9493670886076</v>
          </cell>
          <cell r="M8">
            <v>128.94736842105263</v>
          </cell>
          <cell r="O8">
            <v>13</v>
          </cell>
          <cell r="P8">
            <v>15</v>
          </cell>
        </row>
        <row r="9">
          <cell r="A9" t="str">
            <v>Brandenburg</v>
          </cell>
          <cell r="B9">
            <v>24400</v>
          </cell>
          <cell r="C9">
            <v>25000</v>
          </cell>
          <cell r="D9">
            <v>26100</v>
          </cell>
          <cell r="E9">
            <v>26700</v>
          </cell>
          <cell r="F9">
            <v>27400</v>
          </cell>
          <cell r="G9">
            <v>27100</v>
          </cell>
          <cell r="H9">
            <v>28700</v>
          </cell>
          <cell r="I9">
            <v>31500</v>
          </cell>
          <cell r="J9">
            <v>34200</v>
          </cell>
          <cell r="L9">
            <v>86.70886075949366</v>
          </cell>
          <cell r="M9">
            <v>89.14473684210526</v>
          </cell>
          <cell r="O9">
            <v>52</v>
          </cell>
          <cell r="P9">
            <v>46</v>
          </cell>
        </row>
        <row r="10">
          <cell r="A10" t="str">
            <v>Bremen</v>
          </cell>
          <cell r="B10">
            <v>42300</v>
          </cell>
          <cell r="C10">
            <v>42900</v>
          </cell>
          <cell r="D10">
            <v>43900</v>
          </cell>
          <cell r="E10">
            <v>44500</v>
          </cell>
          <cell r="F10">
            <v>44800</v>
          </cell>
          <cell r="G10">
            <v>43300</v>
          </cell>
          <cell r="H10">
            <v>47300</v>
          </cell>
          <cell r="I10">
            <v>50100</v>
          </cell>
          <cell r="J10">
            <v>51800</v>
          </cell>
          <cell r="L10">
            <v>141.77215189873417</v>
          </cell>
          <cell r="M10">
            <v>142.43421052631581</v>
          </cell>
          <cell r="O10">
            <v>8</v>
          </cell>
          <cell r="P10">
            <v>8</v>
          </cell>
        </row>
        <row r="11">
          <cell r="A11" t="str">
            <v>Hamburg</v>
          </cell>
          <cell r="B11">
            <v>56300</v>
          </cell>
          <cell r="C11">
            <v>56700</v>
          </cell>
          <cell r="D11">
            <v>59100</v>
          </cell>
          <cell r="E11">
            <v>59700</v>
          </cell>
          <cell r="F11">
            <v>63000</v>
          </cell>
          <cell r="G11">
            <v>60000</v>
          </cell>
          <cell r="H11">
            <v>67100</v>
          </cell>
          <cell r="I11">
            <v>72600</v>
          </cell>
          <cell r="J11">
            <v>72000</v>
          </cell>
          <cell r="L11">
            <v>199.36708860759492</v>
          </cell>
          <cell r="M11">
            <v>197.36842105263156</v>
          </cell>
          <cell r="O11">
            <v>3</v>
          </cell>
          <cell r="P11">
            <v>4</v>
          </cell>
        </row>
        <row r="12">
          <cell r="A12" t="str">
            <v>Hessen</v>
          </cell>
          <cell r="B12">
            <v>39200</v>
          </cell>
          <cell r="C12">
            <v>40400</v>
          </cell>
          <cell r="D12">
            <v>41500</v>
          </cell>
          <cell r="E12">
            <v>42200</v>
          </cell>
          <cell r="F12">
            <v>43600</v>
          </cell>
          <cell r="G12">
            <v>42100</v>
          </cell>
          <cell r="H12">
            <v>44900</v>
          </cell>
          <cell r="I12">
            <v>47100</v>
          </cell>
          <cell r="J12">
            <v>49800</v>
          </cell>
          <cell r="L12">
            <v>137.97468354430379</v>
          </cell>
          <cell r="M12">
            <v>138.48684210526315</v>
          </cell>
          <cell r="O12">
            <v>10</v>
          </cell>
          <cell r="P12">
            <v>10</v>
          </cell>
        </row>
        <row r="13">
          <cell r="A13" t="str">
            <v>Mecklenburg-Vorpommern</v>
          </cell>
          <cell r="B13">
            <v>23100</v>
          </cell>
          <cell r="C13">
            <v>23500</v>
          </cell>
          <cell r="D13">
            <v>25300</v>
          </cell>
          <cell r="E13">
            <v>25400</v>
          </cell>
          <cell r="F13">
            <v>27100</v>
          </cell>
          <cell r="G13">
            <v>26500</v>
          </cell>
          <cell r="H13">
            <v>28000</v>
          </cell>
          <cell r="I13">
            <v>31100</v>
          </cell>
          <cell r="J13">
            <v>33200</v>
          </cell>
          <cell r="L13">
            <v>85.759493670886073</v>
          </cell>
          <cell r="M13">
            <v>87.171052631578945</v>
          </cell>
          <cell r="O13">
            <v>53</v>
          </cell>
          <cell r="P13">
            <v>51</v>
          </cell>
        </row>
        <row r="14">
          <cell r="A14" t="str">
            <v>Niedersachsen</v>
          </cell>
          <cell r="B14">
            <v>30700</v>
          </cell>
          <cell r="C14">
            <v>32600</v>
          </cell>
          <cell r="D14">
            <v>33400</v>
          </cell>
          <cell r="E14">
            <v>34400</v>
          </cell>
          <cell r="F14">
            <v>35800</v>
          </cell>
          <cell r="G14">
            <v>34600</v>
          </cell>
          <cell r="H14">
            <v>36100</v>
          </cell>
          <cell r="I14">
            <v>38500</v>
          </cell>
          <cell r="J14">
            <v>40400</v>
          </cell>
          <cell r="L14">
            <v>113.29113924050634</v>
          </cell>
          <cell r="M14">
            <v>113.81578947368421</v>
          </cell>
          <cell r="O14">
            <v>24</v>
          </cell>
          <cell r="P14">
            <v>22</v>
          </cell>
        </row>
        <row r="15">
          <cell r="A15" t="str">
            <v>Nordrhein-Westfalen</v>
          </cell>
          <cell r="B15">
            <v>33200</v>
          </cell>
          <cell r="C15">
            <v>33700</v>
          </cell>
          <cell r="D15">
            <v>35000</v>
          </cell>
          <cell r="E15">
            <v>36200</v>
          </cell>
          <cell r="F15">
            <v>36800</v>
          </cell>
          <cell r="G15">
            <v>36100</v>
          </cell>
          <cell r="H15">
            <v>38200</v>
          </cell>
          <cell r="I15">
            <v>40400</v>
          </cell>
          <cell r="J15">
            <v>42000</v>
          </cell>
          <cell r="L15">
            <v>116.45569620253164</v>
          </cell>
          <cell r="M15">
            <v>118.75</v>
          </cell>
          <cell r="O15">
            <v>21</v>
          </cell>
          <cell r="P15">
            <v>19</v>
          </cell>
        </row>
        <row r="16">
          <cell r="A16" t="str">
            <v>Rheinland-Pfalz</v>
          </cell>
          <cell r="B16">
            <v>30500</v>
          </cell>
          <cell r="C16">
            <v>31000</v>
          </cell>
          <cell r="D16">
            <v>31800</v>
          </cell>
          <cell r="E16">
            <v>32300</v>
          </cell>
          <cell r="F16">
            <v>33200</v>
          </cell>
          <cell r="G16">
            <v>32300</v>
          </cell>
          <cell r="H16">
            <v>36500</v>
          </cell>
          <cell r="I16">
            <v>38200</v>
          </cell>
          <cell r="J16">
            <v>38000</v>
          </cell>
          <cell r="L16">
            <v>105.0632911392405</v>
          </cell>
          <cell r="M16">
            <v>106.25</v>
          </cell>
          <cell r="O16">
            <v>33</v>
          </cell>
          <cell r="P16">
            <v>29</v>
          </cell>
        </row>
        <row r="17">
          <cell r="A17" t="str">
            <v>Saarland</v>
          </cell>
          <cell r="B17">
            <v>31700</v>
          </cell>
          <cell r="C17">
            <v>31700</v>
          </cell>
          <cell r="D17">
            <v>32700</v>
          </cell>
          <cell r="E17">
            <v>33300</v>
          </cell>
          <cell r="F17">
            <v>33500</v>
          </cell>
          <cell r="G17">
            <v>32200</v>
          </cell>
          <cell r="H17">
            <v>34200</v>
          </cell>
          <cell r="I17">
            <v>36100</v>
          </cell>
          <cell r="J17">
            <v>37800</v>
          </cell>
          <cell r="L17">
            <v>106.01265822784811</v>
          </cell>
          <cell r="M17">
            <v>105.92105263157893</v>
          </cell>
          <cell r="O17">
            <v>31</v>
          </cell>
          <cell r="P17">
            <v>30</v>
          </cell>
        </row>
        <row r="18">
          <cell r="A18" t="str">
            <v>Sachsen</v>
          </cell>
          <cell r="B18">
            <v>25800</v>
          </cell>
          <cell r="C18">
            <v>26500</v>
          </cell>
          <cell r="D18">
            <v>27500</v>
          </cell>
          <cell r="E18">
            <v>28300</v>
          </cell>
          <cell r="F18">
            <v>29300</v>
          </cell>
          <cell r="G18">
            <v>28800</v>
          </cell>
          <cell r="H18">
            <v>30400</v>
          </cell>
          <cell r="I18">
            <v>32800</v>
          </cell>
          <cell r="J18">
            <v>34600</v>
          </cell>
          <cell r="L18">
            <v>92.721518987341767</v>
          </cell>
          <cell r="M18">
            <v>94.73684210526315</v>
          </cell>
          <cell r="O18">
            <v>43</v>
          </cell>
          <cell r="P18">
            <v>42</v>
          </cell>
        </row>
        <row r="19">
          <cell r="A19" t="str">
            <v>Sachsen-Anhalt</v>
          </cell>
          <cell r="B19">
            <v>23700</v>
          </cell>
          <cell r="C19">
            <v>24300</v>
          </cell>
          <cell r="D19">
            <v>25200</v>
          </cell>
          <cell r="E19">
            <v>25800</v>
          </cell>
          <cell r="F19">
            <v>26900</v>
          </cell>
          <cell r="G19">
            <v>26600</v>
          </cell>
          <cell r="H19">
            <v>28300</v>
          </cell>
          <cell r="I19">
            <v>31300</v>
          </cell>
          <cell r="J19">
            <v>32600</v>
          </cell>
          <cell r="L19">
            <v>85.12658227848101</v>
          </cell>
          <cell r="M19">
            <v>87.5</v>
          </cell>
          <cell r="O19">
            <v>57</v>
          </cell>
          <cell r="P19">
            <v>50</v>
          </cell>
        </row>
        <row r="20">
          <cell r="A20" t="str">
            <v>Schleswig-Holstein</v>
          </cell>
          <cell r="B20">
            <v>27500</v>
          </cell>
          <cell r="C20">
            <v>28100</v>
          </cell>
          <cell r="D20">
            <v>29600</v>
          </cell>
          <cell r="E20">
            <v>30300</v>
          </cell>
          <cell r="F20">
            <v>31500</v>
          </cell>
          <cell r="G20">
            <v>31300</v>
          </cell>
          <cell r="H20">
            <v>32800</v>
          </cell>
          <cell r="I20">
            <v>35500</v>
          </cell>
          <cell r="J20">
            <v>36500</v>
          </cell>
          <cell r="L20">
            <v>99.683544303797461</v>
          </cell>
          <cell r="M20">
            <v>102.96052631578947</v>
          </cell>
          <cell r="O20">
            <v>38</v>
          </cell>
          <cell r="P20">
            <v>35</v>
          </cell>
        </row>
        <row r="21">
          <cell r="A21" t="str">
            <v>Thüringen</v>
          </cell>
          <cell r="B21">
            <v>24500</v>
          </cell>
          <cell r="C21">
            <v>25200</v>
          </cell>
          <cell r="D21">
            <v>26200</v>
          </cell>
          <cell r="E21">
            <v>26700</v>
          </cell>
          <cell r="F21">
            <v>27500</v>
          </cell>
          <cell r="G21">
            <v>27200</v>
          </cell>
          <cell r="H21">
            <v>28600</v>
          </cell>
          <cell r="I21">
            <v>30800</v>
          </cell>
          <cell r="J21">
            <v>32500</v>
          </cell>
          <cell r="L21">
            <v>87.025316455696199</v>
          </cell>
          <cell r="M21">
            <v>89.473684210526315</v>
          </cell>
          <cell r="O21">
            <v>49</v>
          </cell>
          <cell r="P21">
            <v>45</v>
          </cell>
        </row>
        <row r="22">
          <cell r="L22" t="str">
            <v/>
          </cell>
          <cell r="M22" t="str">
            <v/>
          </cell>
          <cell r="O22" t="str">
            <v/>
          </cell>
          <cell r="P22" t="str">
            <v/>
          </cell>
        </row>
        <row r="23">
          <cell r="A23" t="str">
            <v>Région de Bruxelles-Capitale/Brussels Hoofdstedelijk Gewest</v>
          </cell>
          <cell r="B23">
            <v>59400</v>
          </cell>
          <cell r="C23">
            <v>59400</v>
          </cell>
          <cell r="D23">
            <v>60600</v>
          </cell>
          <cell r="E23">
            <v>61600</v>
          </cell>
          <cell r="F23">
            <v>63400</v>
          </cell>
          <cell r="G23">
            <v>61400</v>
          </cell>
          <cell r="H23">
            <v>65400</v>
          </cell>
          <cell r="I23">
            <v>69600</v>
          </cell>
          <cell r="J23">
            <v>72700</v>
          </cell>
          <cell r="L23">
            <v>200.63291139240508</v>
          </cell>
          <cell r="M23">
            <v>201.97368421052633</v>
          </cell>
          <cell r="O23">
            <v>2</v>
          </cell>
          <cell r="P23">
            <v>3</v>
          </cell>
        </row>
        <row r="24">
          <cell r="A24" t="str">
            <v>Vlaams Gewest</v>
          </cell>
          <cell r="B24">
            <v>33600</v>
          </cell>
          <cell r="C24">
            <v>34400</v>
          </cell>
          <cell r="D24">
            <v>35300</v>
          </cell>
          <cell r="E24">
            <v>36200</v>
          </cell>
          <cell r="F24">
            <v>37300</v>
          </cell>
          <cell r="G24">
            <v>36300</v>
          </cell>
          <cell r="H24">
            <v>39700</v>
          </cell>
          <cell r="I24">
            <v>44200</v>
          </cell>
          <cell r="J24">
            <v>46300</v>
          </cell>
          <cell r="L24">
            <v>118.03797468354431</v>
          </cell>
          <cell r="M24">
            <v>119.4078947368421</v>
          </cell>
          <cell r="O24">
            <v>19</v>
          </cell>
          <cell r="P24">
            <v>18</v>
          </cell>
        </row>
        <row r="25">
          <cell r="A25" t="str">
            <v>Région wallonne</v>
          </cell>
          <cell r="B25">
            <v>23800</v>
          </cell>
          <cell r="C25">
            <v>24200</v>
          </cell>
          <cell r="D25">
            <v>24900</v>
          </cell>
          <cell r="E25">
            <v>25900</v>
          </cell>
          <cell r="F25">
            <v>27000</v>
          </cell>
          <cell r="G25">
            <v>26500</v>
          </cell>
          <cell r="H25">
            <v>28000</v>
          </cell>
          <cell r="I25">
            <v>30900</v>
          </cell>
          <cell r="J25">
            <v>32700</v>
          </cell>
          <cell r="L25">
            <v>85.443037974683548</v>
          </cell>
          <cell r="M25">
            <v>87.171052631578945</v>
          </cell>
          <cell r="O25">
            <v>56</v>
          </cell>
          <cell r="P25">
            <v>51</v>
          </cell>
        </row>
        <row r="26">
          <cell r="A26" t="str">
            <v>Severna i Yugoiztochna Bulgaria</v>
          </cell>
          <cell r="B26">
            <v>10300</v>
          </cell>
          <cell r="C26">
            <v>11000</v>
          </cell>
          <cell r="D26">
            <v>11700</v>
          </cell>
          <cell r="E26">
            <v>12300</v>
          </cell>
          <cell r="F26">
            <v>12500</v>
          </cell>
          <cell r="G26">
            <v>12400</v>
          </cell>
          <cell r="H26">
            <v>14600</v>
          </cell>
          <cell r="I26">
            <v>17400</v>
          </cell>
          <cell r="J26">
            <v>18400</v>
          </cell>
          <cell r="L26">
            <v>39.556962025316459</v>
          </cell>
          <cell r="M26">
            <v>40.789473684210527</v>
          </cell>
          <cell r="O26">
            <v>92</v>
          </cell>
          <cell r="P26">
            <v>92</v>
          </cell>
        </row>
        <row r="27">
          <cell r="A27" t="str">
            <v>Yugozapadna i Yuzhna tsentralna Bulgaria</v>
          </cell>
          <cell r="B27">
            <v>16900</v>
          </cell>
          <cell r="C27">
            <v>17800</v>
          </cell>
          <cell r="D27">
            <v>18900</v>
          </cell>
          <cell r="E27">
            <v>20200</v>
          </cell>
          <cell r="F27">
            <v>22200</v>
          </cell>
          <cell r="G27">
            <v>22400</v>
          </cell>
          <cell r="H27">
            <v>24700</v>
          </cell>
          <cell r="I27">
            <v>27300</v>
          </cell>
          <cell r="J27">
            <v>29900</v>
          </cell>
          <cell r="L27">
            <v>70.25316455696202</v>
          </cell>
          <cell r="M27">
            <v>73.68421052631578</v>
          </cell>
          <cell r="O27">
            <v>72</v>
          </cell>
          <cell r="P27">
            <v>70</v>
          </cell>
        </row>
        <row r="28">
          <cell r="A28" t="str">
            <v>Česko</v>
          </cell>
          <cell r="B28">
            <v>24600</v>
          </cell>
          <cell r="C28">
            <v>25400</v>
          </cell>
          <cell r="D28">
            <v>27200</v>
          </cell>
          <cell r="E28">
            <v>28500</v>
          </cell>
          <cell r="F28">
            <v>30000</v>
          </cell>
          <cell r="G28">
            <v>29200</v>
          </cell>
          <cell r="H28">
            <v>30500</v>
          </cell>
          <cell r="I28">
            <v>32200</v>
          </cell>
          <cell r="J28">
            <v>34500</v>
          </cell>
          <cell r="L28">
            <v>94.936708860759495</v>
          </cell>
          <cell r="M28">
            <v>96.05263157894737</v>
          </cell>
          <cell r="O28">
            <v>42</v>
          </cell>
          <cell r="P28">
            <v>41</v>
          </cell>
        </row>
        <row r="29">
          <cell r="A29" t="str">
            <v>Denmark</v>
          </cell>
          <cell r="B29">
            <v>34700</v>
          </cell>
          <cell r="C29">
            <v>35600</v>
          </cell>
          <cell r="D29">
            <v>37600</v>
          </cell>
          <cell r="E29">
            <v>38300</v>
          </cell>
          <cell r="F29">
            <v>39000</v>
          </cell>
          <cell r="G29">
            <v>39800</v>
          </cell>
          <cell r="H29">
            <v>44200</v>
          </cell>
          <cell r="I29">
            <v>47800</v>
          </cell>
          <cell r="J29">
            <v>47100</v>
          </cell>
          <cell r="L29">
            <v>123.41772151898734</v>
          </cell>
          <cell r="M29">
            <v>130.92105263157893</v>
          </cell>
          <cell r="O29">
            <v>16</v>
          </cell>
          <cell r="P29">
            <v>13</v>
          </cell>
        </row>
        <row r="30">
          <cell r="A30" t="str">
            <v>Eesti</v>
          </cell>
          <cell r="B30">
            <v>21400</v>
          </cell>
          <cell r="C30">
            <v>22200</v>
          </cell>
          <cell r="D30">
            <v>23700</v>
          </cell>
          <cell r="E30">
            <v>25200</v>
          </cell>
          <cell r="F30">
            <v>26400</v>
          </cell>
          <cell r="G30">
            <v>26000</v>
          </cell>
          <cell r="H30">
            <v>28200</v>
          </cell>
          <cell r="I30">
            <v>30300</v>
          </cell>
          <cell r="J30">
            <v>30500</v>
          </cell>
          <cell r="L30">
            <v>83.544303797468359</v>
          </cell>
          <cell r="M30">
            <v>85.526315789473685</v>
          </cell>
          <cell r="O30">
            <v>59</v>
          </cell>
          <cell r="P30">
            <v>58</v>
          </cell>
        </row>
        <row r="31">
          <cell r="A31" t="str">
            <v>Ireland</v>
          </cell>
          <cell r="B31">
            <v>51500</v>
          </cell>
          <cell r="C31">
            <v>50800</v>
          </cell>
          <cell r="D31">
            <v>55300</v>
          </cell>
          <cell r="E31">
            <v>58600</v>
          </cell>
          <cell r="F31">
            <v>60000</v>
          </cell>
          <cell r="G31">
            <v>62500</v>
          </cell>
          <cell r="H31">
            <v>74800</v>
          </cell>
          <cell r="I31">
            <v>85500</v>
          </cell>
          <cell r="J31">
            <v>81200</v>
          </cell>
          <cell r="L31">
            <v>189.87341772151899</v>
          </cell>
          <cell r="M31">
            <v>205.59210526315786</v>
          </cell>
          <cell r="O31">
            <v>4</v>
          </cell>
          <cell r="P31">
            <v>2</v>
          </cell>
        </row>
        <row r="32">
          <cell r="A32" t="str">
            <v>Attiki</v>
          </cell>
          <cell r="B32">
            <v>25800</v>
          </cell>
          <cell r="C32">
            <v>26000</v>
          </cell>
          <cell r="D32">
            <v>26900</v>
          </cell>
          <cell r="E32">
            <v>27600</v>
          </cell>
          <cell r="F32">
            <v>28600</v>
          </cell>
          <cell r="G32">
            <v>26200</v>
          </cell>
          <cell r="H32">
            <v>29500</v>
          </cell>
          <cell r="I32">
            <v>33100</v>
          </cell>
          <cell r="J32">
            <v>36700</v>
          </cell>
          <cell r="L32">
            <v>90.506329113924053</v>
          </cell>
          <cell r="M32">
            <v>86.18421052631578</v>
          </cell>
          <cell r="O32">
            <v>46</v>
          </cell>
          <cell r="P32">
            <v>54</v>
          </cell>
        </row>
        <row r="33">
          <cell r="A33" t="str">
            <v>Nisia Aigaiou, Kriti</v>
          </cell>
          <cell r="B33">
            <v>17600</v>
          </cell>
          <cell r="C33">
            <v>17000</v>
          </cell>
          <cell r="D33">
            <v>17500</v>
          </cell>
          <cell r="E33">
            <v>17800</v>
          </cell>
          <cell r="F33">
            <v>18200</v>
          </cell>
          <cell r="G33">
            <v>15100</v>
          </cell>
          <cell r="H33">
            <v>17300</v>
          </cell>
          <cell r="I33">
            <v>20200</v>
          </cell>
          <cell r="J33">
            <v>22500</v>
          </cell>
          <cell r="L33">
            <v>57.594936708860757</v>
          </cell>
          <cell r="M33">
            <v>49.671052631578952</v>
          </cell>
          <cell r="O33">
            <v>86</v>
          </cell>
          <cell r="P33">
            <v>90</v>
          </cell>
        </row>
        <row r="34">
          <cell r="A34" t="str">
            <v>Voreia Elláda</v>
          </cell>
          <cell r="B34">
            <v>14800</v>
          </cell>
          <cell r="C34">
            <v>14800</v>
          </cell>
          <cell r="D34">
            <v>15100</v>
          </cell>
          <cell r="E34">
            <v>15500</v>
          </cell>
          <cell r="F34">
            <v>15700</v>
          </cell>
          <cell r="G34">
            <v>14400</v>
          </cell>
          <cell r="H34">
            <v>16100</v>
          </cell>
          <cell r="I34">
            <v>18300</v>
          </cell>
          <cell r="J34">
            <v>19700</v>
          </cell>
          <cell r="L34">
            <v>49.683544303797468</v>
          </cell>
          <cell r="M34">
            <v>47.368421052631575</v>
          </cell>
          <cell r="O34">
            <v>89</v>
          </cell>
          <cell r="P34">
            <v>91</v>
          </cell>
        </row>
        <row r="35">
          <cell r="A35" t="str">
            <v>Kentriki Elláda</v>
          </cell>
          <cell r="B35">
            <v>15400</v>
          </cell>
          <cell r="C35">
            <v>15400</v>
          </cell>
          <cell r="D35">
            <v>15900</v>
          </cell>
          <cell r="E35">
            <v>16300</v>
          </cell>
          <cell r="F35">
            <v>16800</v>
          </cell>
          <cell r="G35">
            <v>15500</v>
          </cell>
          <cell r="H35">
            <v>17400</v>
          </cell>
          <cell r="I35">
            <v>19800</v>
          </cell>
          <cell r="J35">
            <v>21300</v>
          </cell>
          <cell r="L35">
            <v>53.164556962025308</v>
          </cell>
          <cell r="M35">
            <v>50.98684210526315</v>
          </cell>
          <cell r="O35">
            <v>87</v>
          </cell>
          <cell r="P35">
            <v>88</v>
          </cell>
        </row>
        <row r="36">
          <cell r="A36" t="str">
            <v>Noroeste</v>
          </cell>
          <cell r="B36">
            <v>22600</v>
          </cell>
          <cell r="C36">
            <v>23200</v>
          </cell>
          <cell r="D36">
            <v>24400</v>
          </cell>
          <cell r="E36">
            <v>24900</v>
          </cell>
          <cell r="F36">
            <v>25600</v>
          </cell>
          <cell r="G36">
            <v>22900</v>
          </cell>
          <cell r="H36">
            <v>25900</v>
          </cell>
          <cell r="I36">
            <v>29100</v>
          </cell>
          <cell r="J36">
            <v>31800</v>
          </cell>
          <cell r="L36">
            <v>81.012658227848107</v>
          </cell>
          <cell r="M36">
            <v>75.328947368421055</v>
          </cell>
          <cell r="O36">
            <v>64</v>
          </cell>
          <cell r="P36">
            <v>67</v>
          </cell>
        </row>
        <row r="37">
          <cell r="A37" t="str">
            <v>Noreste</v>
          </cell>
          <cell r="B37">
            <v>30400</v>
          </cell>
          <cell r="C37">
            <v>31300</v>
          </cell>
          <cell r="D37">
            <v>32700</v>
          </cell>
          <cell r="E37">
            <v>33100</v>
          </cell>
          <cell r="F37">
            <v>34100</v>
          </cell>
          <cell r="G37">
            <v>30300</v>
          </cell>
          <cell r="H37">
            <v>33800</v>
          </cell>
          <cell r="I37">
            <v>38100</v>
          </cell>
          <cell r="J37">
            <v>41500</v>
          </cell>
          <cell r="L37">
            <v>107.91139240506328</v>
          </cell>
          <cell r="M37">
            <v>99.671052631578945</v>
          </cell>
          <cell r="O37">
            <v>27</v>
          </cell>
          <cell r="P37">
            <v>38</v>
          </cell>
        </row>
        <row r="38">
          <cell r="A38" t="str">
            <v>Comunidad de Madrid</v>
          </cell>
          <cell r="B38">
            <v>34900</v>
          </cell>
          <cell r="C38">
            <v>36000</v>
          </cell>
          <cell r="D38">
            <v>37700</v>
          </cell>
          <cell r="E38">
            <v>38200</v>
          </cell>
          <cell r="F38">
            <v>39400</v>
          </cell>
          <cell r="G38">
            <v>34600</v>
          </cell>
          <cell r="H38">
            <v>38700</v>
          </cell>
          <cell r="I38">
            <v>43100</v>
          </cell>
          <cell r="J38">
            <v>47000</v>
          </cell>
          <cell r="L38">
            <v>124.68354430379746</v>
          </cell>
          <cell r="M38">
            <v>113.81578947368421</v>
          </cell>
          <cell r="O38">
            <v>15</v>
          </cell>
          <cell r="P38">
            <v>22</v>
          </cell>
        </row>
        <row r="39">
          <cell r="A39" t="str">
            <v>Centro (ES)</v>
          </cell>
          <cell r="B39">
            <v>21200</v>
          </cell>
          <cell r="C39">
            <v>21900</v>
          </cell>
          <cell r="D39">
            <v>23000</v>
          </cell>
          <cell r="E39">
            <v>23600</v>
          </cell>
          <cell r="F39">
            <v>24300</v>
          </cell>
          <cell r="G39">
            <v>22000</v>
          </cell>
          <cell r="H39">
            <v>24700</v>
          </cell>
          <cell r="I39">
            <v>27600</v>
          </cell>
          <cell r="J39">
            <v>30100</v>
          </cell>
          <cell r="L39">
            <v>76.898734177215189</v>
          </cell>
          <cell r="M39">
            <v>72.368421052631575</v>
          </cell>
          <cell r="O39">
            <v>66</v>
          </cell>
          <cell r="P39">
            <v>71</v>
          </cell>
        </row>
        <row r="40">
          <cell r="A40" t="str">
            <v>Este</v>
          </cell>
          <cell r="B40">
            <v>27000</v>
          </cell>
          <cell r="C40">
            <v>27900</v>
          </cell>
          <cell r="D40">
            <v>29200</v>
          </cell>
          <cell r="E40">
            <v>29600</v>
          </cell>
          <cell r="F40">
            <v>30400</v>
          </cell>
          <cell r="G40">
            <v>26200</v>
          </cell>
          <cell r="H40">
            <v>29600</v>
          </cell>
          <cell r="I40">
            <v>32900</v>
          </cell>
          <cell r="J40">
            <v>35700</v>
          </cell>
          <cell r="L40">
            <v>96.202531645569621</v>
          </cell>
          <cell r="M40">
            <v>86.18421052631578</v>
          </cell>
          <cell r="O40">
            <v>41</v>
          </cell>
          <cell r="P40">
            <v>54</v>
          </cell>
        </row>
        <row r="41">
          <cell r="A41" t="str">
            <v>Sur</v>
          </cell>
          <cell r="B41">
            <v>19300</v>
          </cell>
          <cell r="C41">
            <v>19700</v>
          </cell>
          <cell r="D41">
            <v>20700</v>
          </cell>
          <cell r="E41">
            <v>21000</v>
          </cell>
          <cell r="F41">
            <v>21600</v>
          </cell>
          <cell r="G41">
            <v>19100</v>
          </cell>
          <cell r="H41">
            <v>21600</v>
          </cell>
          <cell r="I41">
            <v>24100</v>
          </cell>
          <cell r="J41">
            <v>26300</v>
          </cell>
          <cell r="L41">
            <v>68.35443037974683</v>
          </cell>
          <cell r="M41">
            <v>62.828947368421048</v>
          </cell>
          <cell r="O41">
            <v>75</v>
          </cell>
          <cell r="P41">
            <v>81</v>
          </cell>
        </row>
        <row r="42">
          <cell r="A42" t="str">
            <v>Canarias</v>
          </cell>
          <cell r="B42">
            <v>20400</v>
          </cell>
          <cell r="C42">
            <v>21000</v>
          </cell>
          <cell r="D42">
            <v>22100</v>
          </cell>
          <cell r="E42">
            <v>22400</v>
          </cell>
          <cell r="F42">
            <v>22800</v>
          </cell>
          <cell r="G42">
            <v>18200</v>
          </cell>
          <cell r="H42">
            <v>20600</v>
          </cell>
          <cell r="I42">
            <v>24300</v>
          </cell>
          <cell r="J42">
            <v>27100</v>
          </cell>
          <cell r="L42">
            <v>72.151898734177209</v>
          </cell>
          <cell r="M42">
            <v>59.868421052631582</v>
          </cell>
          <cell r="O42">
            <v>69</v>
          </cell>
          <cell r="P42">
            <v>85</v>
          </cell>
        </row>
        <row r="43">
          <cell r="A43" t="str">
            <v>Ile de France</v>
          </cell>
          <cell r="B43">
            <v>49500</v>
          </cell>
          <cell r="C43">
            <v>50300</v>
          </cell>
          <cell r="D43">
            <v>51500</v>
          </cell>
          <cell r="E43">
            <v>53300</v>
          </cell>
          <cell r="F43">
            <v>56900</v>
          </cell>
          <cell r="G43">
            <v>52500</v>
          </cell>
          <cell r="H43">
            <v>54600</v>
          </cell>
          <cell r="I43">
            <v>57200</v>
          </cell>
          <cell r="J43">
            <v>63400</v>
          </cell>
          <cell r="L43">
            <v>180.0632911392405</v>
          </cell>
          <cell r="M43">
            <v>172.69736842105263</v>
          </cell>
          <cell r="O43">
            <v>5</v>
          </cell>
          <cell r="P43">
            <v>5</v>
          </cell>
        </row>
        <row r="44">
          <cell r="A44" t="str">
            <v>Centre — Val de Loire</v>
          </cell>
          <cell r="B44">
            <v>24500</v>
          </cell>
          <cell r="C44">
            <v>24600</v>
          </cell>
          <cell r="D44">
            <v>25200</v>
          </cell>
          <cell r="E44">
            <v>25800</v>
          </cell>
          <cell r="F44">
            <v>27100</v>
          </cell>
          <cell r="G44">
            <v>26100</v>
          </cell>
          <cell r="H44">
            <v>27600</v>
          </cell>
          <cell r="I44">
            <v>28600</v>
          </cell>
          <cell r="J44">
            <v>31900</v>
          </cell>
          <cell r="L44">
            <v>85.759493670886073</v>
          </cell>
          <cell r="M44">
            <v>85.85526315789474</v>
          </cell>
          <cell r="O44">
            <v>53</v>
          </cell>
          <cell r="P44">
            <v>56</v>
          </cell>
        </row>
        <row r="45">
          <cell r="A45" t="str">
            <v>Bourgogne-Franche-Comté</v>
          </cell>
          <cell r="B45">
            <v>23600</v>
          </cell>
          <cell r="C45">
            <v>23600</v>
          </cell>
          <cell r="D45">
            <v>24400</v>
          </cell>
          <cell r="E45">
            <v>24900</v>
          </cell>
          <cell r="F45">
            <v>26100</v>
          </cell>
          <cell r="G45">
            <v>25400</v>
          </cell>
          <cell r="H45">
            <v>27200</v>
          </cell>
          <cell r="I45">
            <v>28400</v>
          </cell>
          <cell r="J45">
            <v>29900</v>
          </cell>
          <cell r="L45">
            <v>82.594936708860757</v>
          </cell>
          <cell r="M45">
            <v>83.55263157894737</v>
          </cell>
          <cell r="O45">
            <v>61</v>
          </cell>
          <cell r="P45">
            <v>61</v>
          </cell>
        </row>
        <row r="46">
          <cell r="A46" t="str">
            <v>Normandie</v>
          </cell>
          <cell r="B46">
            <v>24900</v>
          </cell>
          <cell r="C46">
            <v>24800</v>
          </cell>
          <cell r="D46">
            <v>25000</v>
          </cell>
          <cell r="E46">
            <v>25500</v>
          </cell>
          <cell r="F46">
            <v>26700</v>
          </cell>
          <cell r="G46">
            <v>25700</v>
          </cell>
          <cell r="H46">
            <v>28000</v>
          </cell>
          <cell r="I46">
            <v>29600</v>
          </cell>
          <cell r="J46">
            <v>31800</v>
          </cell>
          <cell r="L46">
            <v>84.493670886075947</v>
          </cell>
          <cell r="M46">
            <v>84.539473684210535</v>
          </cell>
          <cell r="O46">
            <v>58</v>
          </cell>
          <cell r="P46">
            <v>60</v>
          </cell>
        </row>
        <row r="47">
          <cell r="A47" t="str">
            <v>Hauts-de-France</v>
          </cell>
          <cell r="B47">
            <v>23400</v>
          </cell>
          <cell r="C47">
            <v>23500</v>
          </cell>
          <cell r="D47">
            <v>24200</v>
          </cell>
          <cell r="E47">
            <v>24800</v>
          </cell>
          <cell r="F47">
            <v>26000</v>
          </cell>
          <cell r="G47">
            <v>25200</v>
          </cell>
          <cell r="H47">
            <v>27000</v>
          </cell>
          <cell r="I47">
            <v>28500</v>
          </cell>
          <cell r="J47">
            <v>30000</v>
          </cell>
          <cell r="L47">
            <v>82.278481012658233</v>
          </cell>
          <cell r="M47">
            <v>82.89473684210526</v>
          </cell>
          <cell r="O47">
            <v>62</v>
          </cell>
          <cell r="P47">
            <v>62</v>
          </cell>
        </row>
        <row r="48">
          <cell r="A48" t="str">
            <v>Grand Est</v>
          </cell>
          <cell r="B48">
            <v>24500</v>
          </cell>
          <cell r="C48">
            <v>24500</v>
          </cell>
          <cell r="D48">
            <v>25300</v>
          </cell>
          <cell r="E48">
            <v>25900</v>
          </cell>
          <cell r="F48">
            <v>27100</v>
          </cell>
          <cell r="G48">
            <v>26000</v>
          </cell>
          <cell r="H48">
            <v>27400</v>
          </cell>
          <cell r="I48">
            <v>29300</v>
          </cell>
          <cell r="J48">
            <v>31000</v>
          </cell>
          <cell r="L48">
            <v>85.759493670886073</v>
          </cell>
          <cell r="M48">
            <v>85.526315789473685</v>
          </cell>
          <cell r="O48">
            <v>53</v>
          </cell>
          <cell r="P48">
            <v>58</v>
          </cell>
        </row>
        <row r="49">
          <cell r="A49" t="str">
            <v>Pays de la Loire</v>
          </cell>
          <cell r="B49">
            <v>26100</v>
          </cell>
          <cell r="C49">
            <v>26400</v>
          </cell>
          <cell r="D49">
            <v>27000</v>
          </cell>
          <cell r="E49">
            <v>27700</v>
          </cell>
          <cell r="F49">
            <v>29300</v>
          </cell>
          <cell r="G49">
            <v>28700</v>
          </cell>
          <cell r="H49">
            <v>30200</v>
          </cell>
          <cell r="I49">
            <v>31300</v>
          </cell>
          <cell r="J49">
            <v>33600</v>
          </cell>
          <cell r="L49">
            <v>92.721518987341767</v>
          </cell>
          <cell r="M49">
            <v>94.407894736842096</v>
          </cell>
          <cell r="O49">
            <v>43</v>
          </cell>
          <cell r="P49">
            <v>43</v>
          </cell>
        </row>
        <row r="50">
          <cell r="A50" t="str">
            <v>Bretagne</v>
          </cell>
          <cell r="B50">
            <v>24700</v>
          </cell>
          <cell r="C50">
            <v>25100</v>
          </cell>
          <cell r="D50">
            <v>25900</v>
          </cell>
          <cell r="E50">
            <v>26300</v>
          </cell>
          <cell r="F50">
            <v>27900</v>
          </cell>
          <cell r="G50">
            <v>27100</v>
          </cell>
          <cell r="H50">
            <v>28100</v>
          </cell>
          <cell r="I50">
            <v>29600</v>
          </cell>
          <cell r="J50">
            <v>31700</v>
          </cell>
          <cell r="L50">
            <v>88.29113924050634</v>
          </cell>
          <cell r="M50">
            <v>89.14473684210526</v>
          </cell>
          <cell r="O50">
            <v>47</v>
          </cell>
          <cell r="P50">
            <v>46</v>
          </cell>
        </row>
        <row r="51">
          <cell r="A51" t="str">
            <v>Nouvelle-Aquitaine</v>
          </cell>
          <cell r="B51">
            <v>24800</v>
          </cell>
          <cell r="C51">
            <v>25000</v>
          </cell>
          <cell r="D51">
            <v>25500</v>
          </cell>
          <cell r="E51">
            <v>26300</v>
          </cell>
          <cell r="F51">
            <v>27800</v>
          </cell>
          <cell r="G51">
            <v>26800</v>
          </cell>
          <cell r="H51">
            <v>28300</v>
          </cell>
          <cell r="I51">
            <v>29500</v>
          </cell>
          <cell r="J51">
            <v>31900</v>
          </cell>
          <cell r="L51">
            <v>87.974683544303801</v>
          </cell>
          <cell r="M51">
            <v>88.157894736842096</v>
          </cell>
          <cell r="O51">
            <v>48</v>
          </cell>
          <cell r="P51">
            <v>48</v>
          </cell>
        </row>
        <row r="52">
          <cell r="A52" t="str">
            <v>Occitanie</v>
          </cell>
          <cell r="B52">
            <v>24600</v>
          </cell>
          <cell r="C52">
            <v>24900</v>
          </cell>
          <cell r="D52">
            <v>25400</v>
          </cell>
          <cell r="E52">
            <v>26100</v>
          </cell>
          <cell r="F52">
            <v>27500</v>
          </cell>
          <cell r="G52">
            <v>26100</v>
          </cell>
          <cell r="H52">
            <v>27800</v>
          </cell>
          <cell r="I52">
            <v>28900</v>
          </cell>
          <cell r="J52">
            <v>31900</v>
          </cell>
          <cell r="L52">
            <v>87.025316455696199</v>
          </cell>
          <cell r="M52">
            <v>85.85526315789474</v>
          </cell>
          <cell r="O52">
            <v>49</v>
          </cell>
          <cell r="P52">
            <v>56</v>
          </cell>
        </row>
        <row r="53">
          <cell r="A53" t="str">
            <v>Auvergne-Rhône-Alpes</v>
          </cell>
          <cell r="B53">
            <v>28300</v>
          </cell>
          <cell r="C53">
            <v>28800</v>
          </cell>
          <cell r="D53">
            <v>29500</v>
          </cell>
          <cell r="E53">
            <v>30600</v>
          </cell>
          <cell r="F53">
            <v>32200</v>
          </cell>
          <cell r="G53">
            <v>30900</v>
          </cell>
          <cell r="H53">
            <v>32400</v>
          </cell>
          <cell r="I53">
            <v>33500</v>
          </cell>
          <cell r="J53">
            <v>36600</v>
          </cell>
          <cell r="L53">
            <v>101.8987341772152</v>
          </cell>
          <cell r="M53">
            <v>101.64473684210526</v>
          </cell>
          <cell r="O53">
            <v>35</v>
          </cell>
          <cell r="P53">
            <v>37</v>
          </cell>
        </row>
        <row r="54">
          <cell r="A54" t="str">
            <v>Provence-Alpes-Côte d’Azur</v>
          </cell>
          <cell r="B54">
            <v>27600</v>
          </cell>
          <cell r="C54">
            <v>27900</v>
          </cell>
          <cell r="D54">
            <v>28600</v>
          </cell>
          <cell r="E54">
            <v>29300</v>
          </cell>
          <cell r="F54">
            <v>30700</v>
          </cell>
          <cell r="G54">
            <v>29300</v>
          </cell>
          <cell r="H54">
            <v>33800</v>
          </cell>
          <cell r="I54">
            <v>37400</v>
          </cell>
          <cell r="J54">
            <v>34600</v>
          </cell>
          <cell r="L54">
            <v>97.151898734177209</v>
          </cell>
          <cell r="M54">
            <v>96.381578947368425</v>
          </cell>
          <cell r="O54">
            <v>40</v>
          </cell>
          <cell r="P54">
            <v>40</v>
          </cell>
        </row>
        <row r="55">
          <cell r="A55" t="str">
            <v>Corse</v>
          </cell>
          <cell r="B55">
            <v>23400</v>
          </cell>
          <cell r="C55">
            <v>23400</v>
          </cell>
          <cell r="D55">
            <v>24000</v>
          </cell>
          <cell r="E55">
            <v>24700</v>
          </cell>
          <cell r="F55">
            <v>25900</v>
          </cell>
          <cell r="G55">
            <v>24100</v>
          </cell>
          <cell r="H55">
            <v>26300</v>
          </cell>
          <cell r="I55">
            <v>27300</v>
          </cell>
          <cell r="J55">
            <v>27700</v>
          </cell>
          <cell r="L55">
            <v>81.962025316455694</v>
          </cell>
          <cell r="M55">
            <v>79.276315789473685</v>
          </cell>
          <cell r="O55">
            <v>63</v>
          </cell>
          <cell r="P55">
            <v>64</v>
          </cell>
        </row>
        <row r="56">
          <cell r="A56" t="str">
            <v>RUP FR — Régions Ultrapériphériques Françaises</v>
          </cell>
          <cell r="B56">
            <v>17200</v>
          </cell>
          <cell r="C56">
            <v>17500</v>
          </cell>
          <cell r="D56">
            <v>17600</v>
          </cell>
          <cell r="E56">
            <v>17900</v>
          </cell>
          <cell r="F56">
            <v>18700</v>
          </cell>
          <cell r="G56">
            <v>18300</v>
          </cell>
          <cell r="H56">
            <v>19500</v>
          </cell>
          <cell r="I56">
            <v>20700</v>
          </cell>
          <cell r="J56">
            <v>21800</v>
          </cell>
          <cell r="L56">
            <v>59.177215189873422</v>
          </cell>
          <cell r="M56">
            <v>60.19736842105263</v>
          </cell>
          <cell r="O56">
            <v>85</v>
          </cell>
          <cell r="P56">
            <v>83</v>
          </cell>
        </row>
        <row r="57">
          <cell r="A57" t="str">
            <v>Hrvatska</v>
          </cell>
          <cell r="B57">
            <v>16900</v>
          </cell>
          <cell r="C57">
            <v>17600</v>
          </cell>
          <cell r="D57">
            <v>18700</v>
          </cell>
          <cell r="E57">
            <v>19700</v>
          </cell>
          <cell r="F57">
            <v>21300</v>
          </cell>
          <cell r="G57">
            <v>20000</v>
          </cell>
          <cell r="H57">
            <v>23300</v>
          </cell>
          <cell r="I57">
            <v>25900</v>
          </cell>
          <cell r="J57">
            <v>29000</v>
          </cell>
          <cell r="L57">
            <v>67.405063291139243</v>
          </cell>
          <cell r="M57">
            <v>65.789473684210535</v>
          </cell>
          <cell r="O57">
            <v>76</v>
          </cell>
          <cell r="P57">
            <v>78</v>
          </cell>
        </row>
        <row r="58">
          <cell r="A58" t="str">
            <v>Nord-Ovest</v>
          </cell>
          <cell r="B58">
            <v>32800</v>
          </cell>
          <cell r="C58">
            <v>34400</v>
          </cell>
          <cell r="D58">
            <v>35500</v>
          </cell>
          <cell r="E58">
            <v>36400</v>
          </cell>
          <cell r="F58">
            <v>37100</v>
          </cell>
          <cell r="G58">
            <v>34800</v>
          </cell>
          <cell r="H58">
            <v>39600</v>
          </cell>
          <cell r="I58">
            <v>43500</v>
          </cell>
          <cell r="J58">
            <v>46400</v>
          </cell>
          <cell r="L58">
            <v>117.40506329113924</v>
          </cell>
          <cell r="M58">
            <v>114.4736842105263</v>
          </cell>
          <cell r="O58">
            <v>20</v>
          </cell>
          <cell r="P58">
            <v>21</v>
          </cell>
        </row>
        <row r="59">
          <cell r="A59" t="str">
            <v>Sud</v>
          </cell>
          <cell r="B59">
            <v>18000</v>
          </cell>
          <cell r="C59">
            <v>18600</v>
          </cell>
          <cell r="D59">
            <v>19200</v>
          </cell>
          <cell r="E59">
            <v>19500</v>
          </cell>
          <cell r="F59">
            <v>20100</v>
          </cell>
          <cell r="G59">
            <v>18900</v>
          </cell>
          <cell r="H59">
            <v>21100</v>
          </cell>
          <cell r="I59">
            <v>23400</v>
          </cell>
          <cell r="J59">
            <v>25000</v>
          </cell>
          <cell r="L59">
            <v>63.607594936708857</v>
          </cell>
          <cell r="M59">
            <v>62.171052631578952</v>
          </cell>
          <cell r="O59">
            <v>79</v>
          </cell>
          <cell r="P59">
            <v>82</v>
          </cell>
        </row>
        <row r="60">
          <cell r="A60" t="str">
            <v>Isole</v>
          </cell>
          <cell r="B60">
            <v>17500</v>
          </cell>
          <cell r="C60">
            <v>18000</v>
          </cell>
          <cell r="D60">
            <v>18500</v>
          </cell>
          <cell r="E60">
            <v>18700</v>
          </cell>
          <cell r="F60">
            <v>19300</v>
          </cell>
          <cell r="G60">
            <v>18300</v>
          </cell>
          <cell r="H60">
            <v>20300</v>
          </cell>
          <cell r="I60">
            <v>23000</v>
          </cell>
          <cell r="J60">
            <v>24700</v>
          </cell>
          <cell r="L60">
            <v>61.075949367088612</v>
          </cell>
          <cell r="M60">
            <v>60.19736842105263</v>
          </cell>
          <cell r="O60">
            <v>84</v>
          </cell>
          <cell r="P60">
            <v>83</v>
          </cell>
        </row>
        <row r="61">
          <cell r="A61" t="str">
            <v>Nord-Est</v>
          </cell>
          <cell r="B61">
            <v>31700</v>
          </cell>
          <cell r="C61">
            <v>33200</v>
          </cell>
          <cell r="D61">
            <v>34200</v>
          </cell>
          <cell r="E61">
            <v>35000</v>
          </cell>
          <cell r="F61">
            <v>35900</v>
          </cell>
          <cell r="G61">
            <v>33500</v>
          </cell>
          <cell r="H61">
            <v>37700</v>
          </cell>
          <cell r="I61">
            <v>41600</v>
          </cell>
          <cell r="J61">
            <v>44200</v>
          </cell>
          <cell r="L61">
            <v>113.60759493670886</v>
          </cell>
          <cell r="M61">
            <v>110.19736842105263</v>
          </cell>
          <cell r="O61">
            <v>23</v>
          </cell>
          <cell r="P61">
            <v>27</v>
          </cell>
        </row>
        <row r="62">
          <cell r="A62" t="str">
            <v>Centro (IT)</v>
          </cell>
          <cell r="B62">
            <v>29200</v>
          </cell>
          <cell r="C62">
            <v>30600</v>
          </cell>
          <cell r="D62">
            <v>31400</v>
          </cell>
          <cell r="E62">
            <v>32000</v>
          </cell>
          <cell r="F62">
            <v>33100</v>
          </cell>
          <cell r="G62">
            <v>30300</v>
          </cell>
          <cell r="H62">
            <v>33900</v>
          </cell>
          <cell r="I62">
            <v>38100</v>
          </cell>
          <cell r="J62">
            <v>40100</v>
          </cell>
          <cell r="L62">
            <v>104.74683544303798</v>
          </cell>
          <cell r="M62">
            <v>99.671052631578945</v>
          </cell>
          <cell r="O62">
            <v>34</v>
          </cell>
          <cell r="P62">
            <v>38</v>
          </cell>
        </row>
        <row r="63">
          <cell r="A63" t="str">
            <v>Kýpros</v>
          </cell>
          <cell r="B63">
            <v>23000</v>
          </cell>
          <cell r="C63">
            <v>24900</v>
          </cell>
          <cell r="D63">
            <v>26400</v>
          </cell>
          <cell r="E63">
            <v>27800</v>
          </cell>
          <cell r="F63">
            <v>29300</v>
          </cell>
          <cell r="G63">
            <v>27700</v>
          </cell>
          <cell r="H63">
            <v>31100</v>
          </cell>
          <cell r="I63">
            <v>35100</v>
          </cell>
          <cell r="J63">
            <v>37100</v>
          </cell>
          <cell r="L63">
            <v>92.721518987341767</v>
          </cell>
          <cell r="M63">
            <v>91.118421052631575</v>
          </cell>
          <cell r="O63">
            <v>43</v>
          </cell>
          <cell r="P63">
            <v>44</v>
          </cell>
        </row>
        <row r="64">
          <cell r="A64" t="str">
            <v>Latvija</v>
          </cell>
          <cell r="B64">
            <v>17300</v>
          </cell>
          <cell r="C64">
            <v>17900</v>
          </cell>
          <cell r="D64">
            <v>19000</v>
          </cell>
          <cell r="E64">
            <v>20200</v>
          </cell>
          <cell r="F64">
            <v>20900</v>
          </cell>
          <cell r="G64">
            <v>20900</v>
          </cell>
          <cell r="H64">
            <v>23500</v>
          </cell>
          <cell r="I64">
            <v>24900</v>
          </cell>
          <cell r="J64">
            <v>26800</v>
          </cell>
          <cell r="L64">
            <v>66.139240506329116</v>
          </cell>
          <cell r="M64">
            <v>68.75</v>
          </cell>
          <cell r="O64">
            <v>77</v>
          </cell>
          <cell r="P64">
            <v>73</v>
          </cell>
        </row>
        <row r="65">
          <cell r="A65" t="str">
            <v>Lietuva</v>
          </cell>
          <cell r="B65">
            <v>20700</v>
          </cell>
          <cell r="C65">
            <v>21400</v>
          </cell>
          <cell r="D65">
            <v>23100</v>
          </cell>
          <cell r="E65">
            <v>24700</v>
          </cell>
          <cell r="F65">
            <v>26400</v>
          </cell>
          <cell r="G65">
            <v>26400</v>
          </cell>
          <cell r="H65">
            <v>29300</v>
          </cell>
          <cell r="I65">
            <v>31700</v>
          </cell>
          <cell r="J65">
            <v>33000</v>
          </cell>
          <cell r="L65">
            <v>83.544303797468359</v>
          </cell>
          <cell r="M65">
            <v>86.842105263157904</v>
          </cell>
          <cell r="O65">
            <v>59</v>
          </cell>
          <cell r="P65">
            <v>53</v>
          </cell>
        </row>
        <row r="66">
          <cell r="A66" t="str">
            <v>Luxembourg</v>
          </cell>
          <cell r="B66">
            <v>77600</v>
          </cell>
          <cell r="C66">
            <v>78500</v>
          </cell>
          <cell r="D66">
            <v>78900</v>
          </cell>
          <cell r="E66">
            <v>78900</v>
          </cell>
          <cell r="F66">
            <v>78800</v>
          </cell>
          <cell r="G66">
            <v>77900</v>
          </cell>
          <cell r="H66">
            <v>86300</v>
          </cell>
          <cell r="I66">
            <v>90500</v>
          </cell>
          <cell r="J66">
            <v>90300</v>
          </cell>
          <cell r="L66">
            <v>249.36708860759492</v>
          </cell>
          <cell r="M66">
            <v>256.25</v>
          </cell>
          <cell r="O66">
            <v>1</v>
          </cell>
          <cell r="P66">
            <v>1</v>
          </cell>
        </row>
        <row r="67">
          <cell r="A67" t="str">
            <v>Közép-Magyarország</v>
          </cell>
          <cell r="B67">
            <v>29800</v>
          </cell>
          <cell r="C67">
            <v>29700</v>
          </cell>
          <cell r="D67">
            <v>31100</v>
          </cell>
          <cell r="E67">
            <v>33100</v>
          </cell>
          <cell r="F67">
            <v>36000</v>
          </cell>
          <cell r="G67">
            <v>35100</v>
          </cell>
          <cell r="H67">
            <v>38400</v>
          </cell>
          <cell r="I67">
            <v>43100</v>
          </cell>
          <cell r="J67">
            <v>46800</v>
          </cell>
          <cell r="L67">
            <v>113.9240506329114</v>
          </cell>
          <cell r="M67">
            <v>115.46052631578947</v>
          </cell>
          <cell r="O67">
            <v>22</v>
          </cell>
          <cell r="P67">
            <v>20</v>
          </cell>
        </row>
        <row r="68">
          <cell r="A68" t="str">
            <v>Dunántúl</v>
          </cell>
          <cell r="B68">
            <v>17400</v>
          </cell>
          <cell r="C68">
            <v>17900</v>
          </cell>
          <cell r="D68">
            <v>18200</v>
          </cell>
          <cell r="E68">
            <v>19400</v>
          </cell>
          <cell r="F68">
            <v>19900</v>
          </cell>
          <cell r="G68">
            <v>19200</v>
          </cell>
          <cell r="H68">
            <v>20900</v>
          </cell>
          <cell r="I68">
            <v>23300</v>
          </cell>
          <cell r="J68">
            <v>23800</v>
          </cell>
          <cell r="L68">
            <v>62.974683544303801</v>
          </cell>
          <cell r="M68">
            <v>63.157894736842103</v>
          </cell>
          <cell r="O68">
            <v>81</v>
          </cell>
          <cell r="P68">
            <v>80</v>
          </cell>
        </row>
        <row r="69">
          <cell r="A69" t="str">
            <v>Alföld és Észak</v>
          </cell>
          <cell r="B69">
            <v>12900</v>
          </cell>
          <cell r="C69">
            <v>13100</v>
          </cell>
          <cell r="D69">
            <v>13800</v>
          </cell>
          <cell r="E69">
            <v>15000</v>
          </cell>
          <cell r="F69">
            <v>15500</v>
          </cell>
          <cell r="G69">
            <v>15600</v>
          </cell>
          <cell r="H69">
            <v>16900</v>
          </cell>
          <cell r="I69">
            <v>18400</v>
          </cell>
          <cell r="J69">
            <v>19200</v>
          </cell>
          <cell r="L69">
            <v>49.050632911392405</v>
          </cell>
          <cell r="M69">
            <v>51.315789473684212</v>
          </cell>
          <cell r="O69">
            <v>90</v>
          </cell>
          <cell r="P69">
            <v>87</v>
          </cell>
        </row>
        <row r="70">
          <cell r="A70" t="str">
            <v>Malta</v>
          </cell>
          <cell r="B70">
            <v>27500</v>
          </cell>
          <cell r="C70">
            <v>28400</v>
          </cell>
          <cell r="D70">
            <v>31400</v>
          </cell>
          <cell r="E70">
            <v>32600</v>
          </cell>
          <cell r="F70">
            <v>33300</v>
          </cell>
          <cell r="G70">
            <v>31900</v>
          </cell>
          <cell r="H70">
            <v>36200</v>
          </cell>
          <cell r="I70">
            <v>37800</v>
          </cell>
          <cell r="J70">
            <v>40800</v>
          </cell>
          <cell r="L70">
            <v>105.37974683544304</v>
          </cell>
          <cell r="M70">
            <v>104.93421052631579</v>
          </cell>
          <cell r="O70">
            <v>32</v>
          </cell>
          <cell r="P70">
            <v>31</v>
          </cell>
        </row>
        <row r="71">
          <cell r="A71" t="str">
            <v>Noord-Nederland</v>
          </cell>
          <cell r="B71">
            <v>30600</v>
          </cell>
          <cell r="C71">
            <v>29500</v>
          </cell>
          <cell r="D71">
            <v>30700</v>
          </cell>
          <cell r="E71">
            <v>31700</v>
          </cell>
          <cell r="F71">
            <v>31800</v>
          </cell>
          <cell r="G71">
            <v>31000</v>
          </cell>
          <cell r="H71">
            <v>34400</v>
          </cell>
          <cell r="I71">
            <v>40300</v>
          </cell>
          <cell r="J71">
            <v>40900</v>
          </cell>
          <cell r="L71">
            <v>100.63291139240506</v>
          </cell>
          <cell r="M71">
            <v>101.9736842105263</v>
          </cell>
          <cell r="O71">
            <v>37</v>
          </cell>
          <cell r="P71">
            <v>36</v>
          </cell>
        </row>
        <row r="72">
          <cell r="A72" t="str">
            <v>Oost-Nederland</v>
          </cell>
          <cell r="B72">
            <v>30100</v>
          </cell>
          <cell r="C72">
            <v>30600</v>
          </cell>
          <cell r="D72">
            <v>31800</v>
          </cell>
          <cell r="E72">
            <v>33100</v>
          </cell>
          <cell r="F72">
            <v>33900</v>
          </cell>
          <cell r="G72">
            <v>33900</v>
          </cell>
          <cell r="H72">
            <v>36800</v>
          </cell>
          <cell r="I72">
            <v>40300</v>
          </cell>
          <cell r="J72">
            <v>43000</v>
          </cell>
          <cell r="L72">
            <v>107.27848101265822</v>
          </cell>
          <cell r="M72">
            <v>111.51315789473684</v>
          </cell>
          <cell r="O72">
            <v>29</v>
          </cell>
          <cell r="P72">
            <v>26</v>
          </cell>
        </row>
        <row r="73">
          <cell r="A73" t="str">
            <v>West-Nederland</v>
          </cell>
          <cell r="B73">
            <v>41200</v>
          </cell>
          <cell r="C73">
            <v>41600</v>
          </cell>
          <cell r="D73">
            <v>43200</v>
          </cell>
          <cell r="E73">
            <v>44700</v>
          </cell>
          <cell r="F73">
            <v>45500</v>
          </cell>
          <cell r="G73">
            <v>44600</v>
          </cell>
          <cell r="H73">
            <v>48600</v>
          </cell>
          <cell r="I73">
            <v>53500</v>
          </cell>
          <cell r="J73">
            <v>56300</v>
          </cell>
          <cell r="L73">
            <v>143.98734177215189</v>
          </cell>
          <cell r="M73">
            <v>146.71052631578948</v>
          </cell>
          <cell r="O73">
            <v>6</v>
          </cell>
          <cell r="P73">
            <v>6</v>
          </cell>
        </row>
        <row r="74">
          <cell r="A74" t="str">
            <v>Zuid-Nederland</v>
          </cell>
          <cell r="B74">
            <v>34900</v>
          </cell>
          <cell r="C74">
            <v>35800</v>
          </cell>
          <cell r="D74">
            <v>37600</v>
          </cell>
          <cell r="E74">
            <v>39000</v>
          </cell>
          <cell r="F74">
            <v>39600</v>
          </cell>
          <cell r="G74">
            <v>39500</v>
          </cell>
          <cell r="H74">
            <v>43300</v>
          </cell>
          <cell r="I74">
            <v>46200</v>
          </cell>
          <cell r="J74">
            <v>49200</v>
          </cell>
          <cell r="L74">
            <v>125.31645569620254</v>
          </cell>
          <cell r="M74">
            <v>129.93421052631581</v>
          </cell>
          <cell r="O74">
            <v>14</v>
          </cell>
          <cell r="P74">
            <v>14</v>
          </cell>
        </row>
        <row r="75">
          <cell r="A75" t="str">
            <v>Ostösterreich</v>
          </cell>
          <cell r="B75">
            <v>35600</v>
          </cell>
          <cell r="C75">
            <v>36400</v>
          </cell>
          <cell r="D75">
            <v>36600</v>
          </cell>
          <cell r="E75">
            <v>37900</v>
          </cell>
          <cell r="F75">
            <v>38800</v>
          </cell>
          <cell r="G75">
            <v>36800</v>
          </cell>
          <cell r="H75">
            <v>39900</v>
          </cell>
          <cell r="I75">
            <v>43000</v>
          </cell>
          <cell r="J75">
            <v>44600</v>
          </cell>
          <cell r="L75">
            <v>122.78481012658229</v>
          </cell>
          <cell r="M75">
            <v>121.05263157894737</v>
          </cell>
          <cell r="O75">
            <v>17</v>
          </cell>
          <cell r="P75">
            <v>17</v>
          </cell>
        </row>
        <row r="76">
          <cell r="A76" t="str">
            <v>Südösterreich</v>
          </cell>
          <cell r="B76">
            <v>31600</v>
          </cell>
          <cell r="C76">
            <v>32400</v>
          </cell>
          <cell r="D76">
            <v>33500</v>
          </cell>
          <cell r="E76">
            <v>34500</v>
          </cell>
          <cell r="F76">
            <v>35600</v>
          </cell>
          <cell r="G76">
            <v>34000</v>
          </cell>
          <cell r="H76">
            <v>36500</v>
          </cell>
          <cell r="I76">
            <v>40500</v>
          </cell>
          <cell r="J76">
            <v>42200</v>
          </cell>
          <cell r="L76">
            <v>112.65822784810126</v>
          </cell>
          <cell r="M76">
            <v>111.8421052631579</v>
          </cell>
          <cell r="O76">
            <v>25</v>
          </cell>
          <cell r="P76">
            <v>24</v>
          </cell>
        </row>
        <row r="77">
          <cell r="A77" t="str">
            <v>Westösterreich</v>
          </cell>
          <cell r="B77">
            <v>38100</v>
          </cell>
          <cell r="C77">
            <v>38700</v>
          </cell>
          <cell r="D77">
            <v>39500</v>
          </cell>
          <cell r="E77">
            <v>41200</v>
          </cell>
          <cell r="F77">
            <v>41900</v>
          </cell>
          <cell r="G77">
            <v>39900</v>
          </cell>
          <cell r="H77">
            <v>42600</v>
          </cell>
          <cell r="I77">
            <v>48000</v>
          </cell>
          <cell r="J77">
            <v>49100</v>
          </cell>
          <cell r="L77">
            <v>132.59493670886076</v>
          </cell>
          <cell r="M77">
            <v>131.25</v>
          </cell>
          <cell r="O77">
            <v>12</v>
          </cell>
          <cell r="P77">
            <v>12</v>
          </cell>
        </row>
        <row r="78">
          <cell r="A78" t="str">
            <v>Makroregion południowy</v>
          </cell>
          <cell r="B78">
            <v>19000</v>
          </cell>
          <cell r="C78">
            <v>19300</v>
          </cell>
          <cell r="D78">
            <v>20400</v>
          </cell>
          <cell r="E78">
            <v>21600</v>
          </cell>
          <cell r="F78">
            <v>22800</v>
          </cell>
          <cell r="G78">
            <v>22900</v>
          </cell>
          <cell r="H78">
            <v>25600</v>
          </cell>
          <cell r="I78">
            <v>27500</v>
          </cell>
          <cell r="J78">
            <v>28600</v>
          </cell>
          <cell r="L78">
            <v>72.151898734177209</v>
          </cell>
          <cell r="M78">
            <v>75.328947368421055</v>
          </cell>
          <cell r="O78">
            <v>69</v>
          </cell>
          <cell r="P78">
            <v>67</v>
          </cell>
        </row>
        <row r="79">
          <cell r="A79" t="str">
            <v>Makroregion północno-zachodni</v>
          </cell>
          <cell r="B79">
            <v>19000</v>
          </cell>
          <cell r="C79">
            <v>19300</v>
          </cell>
          <cell r="D79">
            <v>20300</v>
          </cell>
          <cell r="E79">
            <v>21300</v>
          </cell>
          <cell r="F79">
            <v>22600</v>
          </cell>
          <cell r="G79">
            <v>23200</v>
          </cell>
          <cell r="H79">
            <v>25200</v>
          </cell>
          <cell r="I79">
            <v>26700</v>
          </cell>
          <cell r="J79">
            <v>27800</v>
          </cell>
          <cell r="L79">
            <v>71.51898734177216</v>
          </cell>
          <cell r="M79">
            <v>76.31578947368422</v>
          </cell>
          <cell r="O79">
            <v>71</v>
          </cell>
          <cell r="P79">
            <v>65</v>
          </cell>
        </row>
        <row r="80">
          <cell r="A80" t="str">
            <v>Makroregion południowo-zachodni</v>
          </cell>
          <cell r="B80">
            <v>20300</v>
          </cell>
          <cell r="C80">
            <v>20500</v>
          </cell>
          <cell r="D80">
            <v>21500</v>
          </cell>
          <cell r="E80">
            <v>22500</v>
          </cell>
          <cell r="F80">
            <v>23900</v>
          </cell>
          <cell r="G80">
            <v>24500</v>
          </cell>
          <cell r="H80">
            <v>27300</v>
          </cell>
          <cell r="I80">
            <v>28600</v>
          </cell>
          <cell r="J80">
            <v>29700</v>
          </cell>
          <cell r="L80">
            <v>75.632911392405063</v>
          </cell>
          <cell r="M80">
            <v>80.592105263157904</v>
          </cell>
          <cell r="O80">
            <v>67</v>
          </cell>
          <cell r="P80">
            <v>63</v>
          </cell>
        </row>
        <row r="81">
          <cell r="A81" t="str">
            <v>Makroregion północny</v>
          </cell>
          <cell r="B81">
            <v>16500</v>
          </cell>
          <cell r="C81">
            <v>16800</v>
          </cell>
          <cell r="D81">
            <v>17600</v>
          </cell>
          <cell r="E81">
            <v>18600</v>
          </cell>
          <cell r="F81">
            <v>19600</v>
          </cell>
          <cell r="G81">
            <v>20200</v>
          </cell>
          <cell r="H81">
            <v>22400</v>
          </cell>
          <cell r="I81">
            <v>24400</v>
          </cell>
          <cell r="J81">
            <v>24800</v>
          </cell>
          <cell r="L81">
            <v>62.025316455696199</v>
          </cell>
          <cell r="M81">
            <v>66.44736842105263</v>
          </cell>
          <cell r="O81">
            <v>82</v>
          </cell>
          <cell r="P81">
            <v>76</v>
          </cell>
        </row>
        <row r="82">
          <cell r="A82" t="str">
            <v>Makroregion centralny</v>
          </cell>
          <cell r="B82">
            <v>16800</v>
          </cell>
          <cell r="C82">
            <v>17000</v>
          </cell>
          <cell r="D82">
            <v>17800</v>
          </cell>
          <cell r="E82">
            <v>18800</v>
          </cell>
          <cell r="F82">
            <v>20100</v>
          </cell>
          <cell r="G82">
            <v>21400</v>
          </cell>
          <cell r="H82">
            <v>23200</v>
          </cell>
          <cell r="I82">
            <v>24600</v>
          </cell>
          <cell r="J82">
            <v>26000</v>
          </cell>
          <cell r="L82">
            <v>63.607594936708857</v>
          </cell>
          <cell r="M82">
            <v>70.39473684210526</v>
          </cell>
          <cell r="O82">
            <v>79</v>
          </cell>
          <cell r="P82">
            <v>72</v>
          </cell>
        </row>
        <row r="83">
          <cell r="A83" t="str">
            <v>Makroregion wschodni</v>
          </cell>
          <cell r="B83">
            <v>13700</v>
          </cell>
          <cell r="C83">
            <v>13900</v>
          </cell>
          <cell r="D83">
            <v>14600</v>
          </cell>
          <cell r="E83">
            <v>15400</v>
          </cell>
          <cell r="F83">
            <v>16500</v>
          </cell>
          <cell r="G83">
            <v>17300</v>
          </cell>
          <cell r="H83">
            <v>18900</v>
          </cell>
          <cell r="I83">
            <v>20300</v>
          </cell>
          <cell r="J83">
            <v>21100</v>
          </cell>
          <cell r="L83">
            <v>52.215189873417721</v>
          </cell>
          <cell r="M83">
            <v>56.907894736842103</v>
          </cell>
          <cell r="O83">
            <v>88</v>
          </cell>
          <cell r="P83">
            <v>86</v>
          </cell>
        </row>
        <row r="84">
          <cell r="A84" t="str">
            <v>Makroregion województwo mazowieckie</v>
          </cell>
          <cell r="B84">
            <v>30600</v>
          </cell>
          <cell r="C84">
            <v>31000</v>
          </cell>
          <cell r="D84">
            <v>32800</v>
          </cell>
          <cell r="E84">
            <v>34900</v>
          </cell>
          <cell r="F84">
            <v>37500</v>
          </cell>
          <cell r="G84">
            <v>37100</v>
          </cell>
          <cell r="H84">
            <v>39900</v>
          </cell>
          <cell r="I84">
            <v>43300</v>
          </cell>
          <cell r="J84">
            <v>46400</v>
          </cell>
          <cell r="L84">
            <v>118.67088607594938</v>
          </cell>
          <cell r="M84">
            <v>122.03947368421053</v>
          </cell>
          <cell r="O84">
            <v>18</v>
          </cell>
          <cell r="P84">
            <v>16</v>
          </cell>
        </row>
        <row r="85">
          <cell r="A85" t="str">
            <v>Continente</v>
          </cell>
          <cell r="B85">
            <v>21400</v>
          </cell>
          <cell r="C85">
            <v>22000</v>
          </cell>
          <cell r="D85">
            <v>22800</v>
          </cell>
          <cell r="E85">
            <v>23800</v>
          </cell>
          <cell r="F85">
            <v>24700</v>
          </cell>
          <cell r="G85">
            <v>23000</v>
          </cell>
          <cell r="H85">
            <v>24600</v>
          </cell>
          <cell r="I85">
            <v>27900</v>
          </cell>
          <cell r="J85">
            <v>30700</v>
          </cell>
          <cell r="L85">
            <v>78.164556962025316</v>
          </cell>
          <cell r="M85">
            <v>75.657894736842096</v>
          </cell>
          <cell r="O85">
            <v>65</v>
          </cell>
          <cell r="P85">
            <v>66</v>
          </cell>
        </row>
        <row r="86">
          <cell r="A86" t="str">
            <v>Região Autónoma dos Açores</v>
          </cell>
          <cell r="B86">
            <v>19100</v>
          </cell>
          <cell r="C86">
            <v>19700</v>
          </cell>
          <cell r="D86">
            <v>20100</v>
          </cell>
          <cell r="E86">
            <v>20900</v>
          </cell>
          <cell r="F86">
            <v>21800</v>
          </cell>
          <cell r="G86">
            <v>20200</v>
          </cell>
          <cell r="H86">
            <v>21700</v>
          </cell>
          <cell r="I86">
            <v>24200</v>
          </cell>
          <cell r="J86">
            <v>27100</v>
          </cell>
          <cell r="L86">
            <v>68.987341772151893</v>
          </cell>
          <cell r="M86">
            <v>66.44736842105263</v>
          </cell>
          <cell r="O86">
            <v>74</v>
          </cell>
          <cell r="P86">
            <v>76</v>
          </cell>
        </row>
        <row r="87">
          <cell r="A87" t="str">
            <v>Região Autónoma da Madeira</v>
          </cell>
          <cell r="B87">
            <v>20600</v>
          </cell>
          <cell r="C87">
            <v>21300</v>
          </cell>
          <cell r="D87">
            <v>22400</v>
          </cell>
          <cell r="E87">
            <v>23100</v>
          </cell>
          <cell r="F87">
            <v>23800</v>
          </cell>
          <cell r="G87">
            <v>20600</v>
          </cell>
          <cell r="H87">
            <v>23700</v>
          </cell>
          <cell r="I87">
            <v>29500</v>
          </cell>
          <cell r="J87">
            <v>33300</v>
          </cell>
          <cell r="L87">
            <v>75.316455696202539</v>
          </cell>
          <cell r="M87">
            <v>67.76315789473685</v>
          </cell>
          <cell r="O87">
            <v>68</v>
          </cell>
          <cell r="P87">
            <v>75</v>
          </cell>
        </row>
        <row r="88">
          <cell r="A88" t="str">
            <v>Macroregiunea Unu</v>
          </cell>
          <cell r="B88">
            <v>14100</v>
          </cell>
          <cell r="C88">
            <v>15300</v>
          </cell>
          <cell r="D88">
            <v>17400</v>
          </cell>
          <cell r="E88">
            <v>18800</v>
          </cell>
          <cell r="F88">
            <v>20400</v>
          </cell>
          <cell r="G88">
            <v>20700</v>
          </cell>
          <cell r="H88">
            <v>22500</v>
          </cell>
          <cell r="I88">
            <v>24000</v>
          </cell>
          <cell r="J88">
            <v>26800</v>
          </cell>
          <cell r="L88">
            <v>64.556962025316452</v>
          </cell>
          <cell r="M88">
            <v>68.092105263157904</v>
          </cell>
          <cell r="O88">
            <v>78</v>
          </cell>
          <cell r="P88">
            <v>74</v>
          </cell>
        </row>
        <row r="89">
          <cell r="A89" t="str">
            <v>Macroregiunea Doi</v>
          </cell>
          <cell r="B89">
            <v>11100</v>
          </cell>
          <cell r="C89">
            <v>11800</v>
          </cell>
          <cell r="D89">
            <v>13200</v>
          </cell>
          <cell r="E89">
            <v>14400</v>
          </cell>
          <cell r="F89">
            <v>15500</v>
          </cell>
          <cell r="G89">
            <v>15500</v>
          </cell>
          <cell r="H89">
            <v>17000</v>
          </cell>
          <cell r="I89">
            <v>17900</v>
          </cell>
          <cell r="J89">
            <v>20100</v>
          </cell>
          <cell r="L89">
            <v>49.050632911392405</v>
          </cell>
          <cell r="M89">
            <v>50.98684210526315</v>
          </cell>
          <cell r="O89">
            <v>90</v>
          </cell>
          <cell r="P89">
            <v>88</v>
          </cell>
        </row>
        <row r="90">
          <cell r="A90" t="str">
            <v>Macroregiunea Trei</v>
          </cell>
          <cell r="B90">
            <v>23000</v>
          </cell>
          <cell r="C90">
            <v>24300</v>
          </cell>
          <cell r="D90">
            <v>26700</v>
          </cell>
          <cell r="E90">
            <v>28700</v>
          </cell>
          <cell r="F90">
            <v>31500</v>
          </cell>
          <cell r="G90">
            <v>31600</v>
          </cell>
          <cell r="H90">
            <v>35100</v>
          </cell>
          <cell r="I90">
            <v>39900</v>
          </cell>
          <cell r="J90">
            <v>45000</v>
          </cell>
          <cell r="L90">
            <v>99.683544303797461</v>
          </cell>
          <cell r="M90">
            <v>103.94736842105263</v>
          </cell>
          <cell r="O90">
            <v>38</v>
          </cell>
          <cell r="P90">
            <v>32</v>
          </cell>
        </row>
        <row r="91">
          <cell r="A91" t="str">
            <v>Macroregiunea Patru</v>
          </cell>
          <cell r="B91">
            <v>13700</v>
          </cell>
          <cell r="C91">
            <v>14700</v>
          </cell>
          <cell r="D91">
            <v>16300</v>
          </cell>
          <cell r="E91">
            <v>18000</v>
          </cell>
          <cell r="F91">
            <v>19600</v>
          </cell>
          <cell r="G91">
            <v>19400</v>
          </cell>
          <cell r="H91">
            <v>21200</v>
          </cell>
          <cell r="I91">
            <v>23700</v>
          </cell>
          <cell r="J91">
            <v>26400</v>
          </cell>
          <cell r="L91">
            <v>62.025316455696199</v>
          </cell>
          <cell r="M91">
            <v>63.815789473684212</v>
          </cell>
          <cell r="O91">
            <v>82</v>
          </cell>
          <cell r="P91">
            <v>79</v>
          </cell>
        </row>
        <row r="92">
          <cell r="A92" t="str">
            <v>Slovenija</v>
          </cell>
          <cell r="B92">
            <v>22500</v>
          </cell>
          <cell r="C92">
            <v>23300</v>
          </cell>
          <cell r="D92">
            <v>24900</v>
          </cell>
          <cell r="E92">
            <v>26200</v>
          </cell>
          <cell r="F92">
            <v>27500</v>
          </cell>
          <cell r="G92">
            <v>26700</v>
          </cell>
          <cell r="H92">
            <v>29300</v>
          </cell>
          <cell r="I92">
            <v>32100</v>
          </cell>
          <cell r="J92">
            <v>35000</v>
          </cell>
          <cell r="L92">
            <v>87.025316455696199</v>
          </cell>
          <cell r="M92">
            <v>87.828947368421055</v>
          </cell>
          <cell r="O92">
            <v>49</v>
          </cell>
          <cell r="P92">
            <v>49</v>
          </cell>
        </row>
        <row r="93">
          <cell r="A93" t="str">
            <v>Slovensko</v>
          </cell>
          <cell r="B93">
            <v>21700</v>
          </cell>
          <cell r="C93">
            <v>20700</v>
          </cell>
          <cell r="D93">
            <v>20800</v>
          </cell>
          <cell r="E93">
            <v>21400</v>
          </cell>
          <cell r="F93">
            <v>22100</v>
          </cell>
          <cell r="G93">
            <v>22600</v>
          </cell>
          <cell r="H93">
            <v>24500</v>
          </cell>
          <cell r="I93">
            <v>25700</v>
          </cell>
          <cell r="J93">
            <v>28100</v>
          </cell>
          <cell r="L93">
            <v>69.936708860759495</v>
          </cell>
          <cell r="M93">
            <v>74.342105263157904</v>
          </cell>
          <cell r="O93">
            <v>73</v>
          </cell>
          <cell r="P93">
            <v>69</v>
          </cell>
        </row>
        <row r="94">
          <cell r="A94" t="str">
            <v>Manner-Suomi</v>
          </cell>
          <cell r="B94">
            <v>30300</v>
          </cell>
          <cell r="C94">
            <v>30900</v>
          </cell>
          <cell r="D94">
            <v>32400</v>
          </cell>
          <cell r="E94">
            <v>33400</v>
          </cell>
          <cell r="F94">
            <v>34000</v>
          </cell>
          <cell r="G94">
            <v>34000</v>
          </cell>
          <cell r="H94">
            <v>36200</v>
          </cell>
          <cell r="I94">
            <v>38400</v>
          </cell>
          <cell r="J94">
            <v>40100</v>
          </cell>
          <cell r="L94">
            <v>107.59493670886076</v>
          </cell>
          <cell r="M94">
            <v>111.8421052631579</v>
          </cell>
          <cell r="O94">
            <v>28</v>
          </cell>
          <cell r="P94">
            <v>24</v>
          </cell>
        </row>
        <row r="95">
          <cell r="A95" t="str">
            <v>Åland</v>
          </cell>
          <cell r="B95">
            <v>37500</v>
          </cell>
          <cell r="C95">
            <v>36600</v>
          </cell>
          <cell r="D95">
            <v>37300</v>
          </cell>
          <cell r="E95">
            <v>34500</v>
          </cell>
          <cell r="F95">
            <v>35500</v>
          </cell>
          <cell r="G95">
            <v>31500</v>
          </cell>
          <cell r="H95">
            <v>35700</v>
          </cell>
          <cell r="I95">
            <v>39300</v>
          </cell>
          <cell r="J95">
            <v>44700</v>
          </cell>
          <cell r="L95">
            <v>112.34177215189874</v>
          </cell>
          <cell r="M95">
            <v>103.61842105263158</v>
          </cell>
          <cell r="O95">
            <v>26</v>
          </cell>
          <cell r="P95">
            <v>34</v>
          </cell>
        </row>
        <row r="96">
          <cell r="A96" t="str">
            <v>Östra Sverige</v>
          </cell>
          <cell r="B96">
            <v>41000</v>
          </cell>
          <cell r="C96">
            <v>40800</v>
          </cell>
          <cell r="D96">
            <v>40800</v>
          </cell>
          <cell r="E96">
            <v>41700</v>
          </cell>
          <cell r="F96">
            <v>42900</v>
          </cell>
          <cell r="G96">
            <v>42800</v>
          </cell>
          <cell r="H96">
            <v>46100</v>
          </cell>
          <cell r="I96">
            <v>47300</v>
          </cell>
          <cell r="J96">
            <v>49800</v>
          </cell>
          <cell r="L96">
            <v>135.75949367088606</v>
          </cell>
          <cell r="M96">
            <v>140.78947368421052</v>
          </cell>
          <cell r="O96">
            <v>11</v>
          </cell>
          <cell r="P96">
            <v>9</v>
          </cell>
        </row>
        <row r="97">
          <cell r="A97" t="str">
            <v>Södra Sverige</v>
          </cell>
          <cell r="B97">
            <v>32000</v>
          </cell>
          <cell r="C97">
            <v>31900</v>
          </cell>
          <cell r="D97">
            <v>32400</v>
          </cell>
          <cell r="E97">
            <v>32800</v>
          </cell>
          <cell r="F97">
            <v>33600</v>
          </cell>
          <cell r="G97">
            <v>33200</v>
          </cell>
          <cell r="H97">
            <v>36100</v>
          </cell>
          <cell r="I97">
            <v>37500</v>
          </cell>
          <cell r="J97">
            <v>39800</v>
          </cell>
          <cell r="L97">
            <v>106.32911392405062</v>
          </cell>
          <cell r="M97">
            <v>109.21052631578947</v>
          </cell>
          <cell r="O97">
            <v>30</v>
          </cell>
          <cell r="P97">
            <v>28</v>
          </cell>
        </row>
        <row r="98">
          <cell r="A98" t="str">
            <v>Norra Sverige</v>
          </cell>
          <cell r="B98">
            <v>29300</v>
          </cell>
          <cell r="C98">
            <v>29300</v>
          </cell>
          <cell r="D98">
            <v>30300</v>
          </cell>
          <cell r="E98">
            <v>31000</v>
          </cell>
          <cell r="F98">
            <v>32200</v>
          </cell>
          <cell r="G98">
            <v>31600</v>
          </cell>
          <cell r="H98">
            <v>35700</v>
          </cell>
          <cell r="I98">
            <v>37700</v>
          </cell>
          <cell r="J98">
            <v>37200</v>
          </cell>
          <cell r="L98">
            <v>101.8987341772152</v>
          </cell>
          <cell r="M98">
            <v>103.94736842105263</v>
          </cell>
          <cell r="O98">
            <v>35</v>
          </cell>
          <cell r="P98">
            <v>32</v>
          </cell>
        </row>
        <row r="100">
          <cell r="A100" t="str">
            <v>Länder</v>
          </cell>
        </row>
        <row r="101">
          <cell r="A101" t="str">
            <v>European Union - 27 countries (from 2020)</v>
          </cell>
          <cell r="B101">
            <v>27600</v>
          </cell>
          <cell r="C101">
            <v>28300</v>
          </cell>
          <cell r="D101">
            <v>29500</v>
          </cell>
          <cell r="E101">
            <v>30400</v>
          </cell>
          <cell r="F101">
            <v>31600</v>
          </cell>
          <cell r="G101">
            <v>30400</v>
          </cell>
          <cell r="H101">
            <v>33200</v>
          </cell>
          <cell r="I101">
            <v>36000</v>
          </cell>
          <cell r="J101">
            <v>38100</v>
          </cell>
          <cell r="L101">
            <v>100</v>
          </cell>
          <cell r="M101">
            <v>100</v>
          </cell>
          <cell r="O101" t="str">
            <v/>
          </cell>
          <cell r="P101" t="str">
            <v/>
          </cell>
        </row>
        <row r="102">
          <cell r="A102" t="str">
            <v>Belgium</v>
          </cell>
          <cell r="B102">
            <v>33200</v>
          </cell>
          <cell r="C102">
            <v>33800</v>
          </cell>
          <cell r="D102">
            <v>34600</v>
          </cell>
          <cell r="E102">
            <v>35600</v>
          </cell>
          <cell r="F102">
            <v>36800</v>
          </cell>
          <cell r="G102">
            <v>35800</v>
          </cell>
          <cell r="H102">
            <v>38700</v>
          </cell>
          <cell r="I102">
            <v>42700</v>
          </cell>
          <cell r="J102">
            <v>44800</v>
          </cell>
          <cell r="L102">
            <v>116.45569620253164</v>
          </cell>
          <cell r="M102">
            <v>117.76315789473684</v>
          </cell>
          <cell r="O102">
            <v>8</v>
          </cell>
          <cell r="P102">
            <v>8</v>
          </cell>
        </row>
        <row r="103">
          <cell r="A103" t="str">
            <v>Bulgaria</v>
          </cell>
          <cell r="B103">
            <v>13600</v>
          </cell>
          <cell r="C103">
            <v>14400</v>
          </cell>
          <cell r="D103">
            <v>15300</v>
          </cell>
          <cell r="E103">
            <v>16300</v>
          </cell>
          <cell r="F103">
            <v>17400</v>
          </cell>
          <cell r="G103">
            <v>17500</v>
          </cell>
          <cell r="H103">
            <v>19800</v>
          </cell>
          <cell r="I103">
            <v>22500</v>
          </cell>
          <cell r="J103">
            <v>24300</v>
          </cell>
          <cell r="L103">
            <v>55.063291139240512</v>
          </cell>
          <cell r="M103">
            <v>57.565789473684212</v>
          </cell>
          <cell r="O103">
            <v>28</v>
          </cell>
          <cell r="P103">
            <v>28</v>
          </cell>
        </row>
        <row r="104">
          <cell r="A104" t="str">
            <v>Czechia</v>
          </cell>
          <cell r="B104">
            <v>24600</v>
          </cell>
          <cell r="C104">
            <v>25400</v>
          </cell>
          <cell r="D104">
            <v>27200</v>
          </cell>
          <cell r="E104">
            <v>28500</v>
          </cell>
          <cell r="F104">
            <v>30000</v>
          </cell>
          <cell r="G104">
            <v>29200</v>
          </cell>
          <cell r="H104">
            <v>30500</v>
          </cell>
          <cell r="I104">
            <v>32200</v>
          </cell>
          <cell r="J104">
            <v>34500</v>
          </cell>
          <cell r="L104">
            <v>94.936708860759495</v>
          </cell>
          <cell r="M104">
            <v>96.05263157894737</v>
          </cell>
          <cell r="O104">
            <v>14</v>
          </cell>
          <cell r="P104">
            <v>13</v>
          </cell>
        </row>
        <row r="105">
          <cell r="A105" t="str">
            <v>Denmark</v>
          </cell>
          <cell r="B105">
            <v>35200</v>
          </cell>
          <cell r="C105">
            <v>36000</v>
          </cell>
          <cell r="D105">
            <v>38000</v>
          </cell>
          <cell r="E105">
            <v>38800</v>
          </cell>
          <cell r="F105">
            <v>39400</v>
          </cell>
          <cell r="G105">
            <v>40100</v>
          </cell>
          <cell r="H105">
            <v>44500</v>
          </cell>
          <cell r="I105">
            <v>48500</v>
          </cell>
          <cell r="J105">
            <v>47800</v>
          </cell>
          <cell r="L105">
            <v>124.68354430379746</v>
          </cell>
          <cell r="M105">
            <v>131.90789473684211</v>
          </cell>
          <cell r="O105">
            <v>4</v>
          </cell>
          <cell r="P105">
            <v>3</v>
          </cell>
        </row>
        <row r="106">
          <cell r="A106" t="str">
            <v>Germany</v>
          </cell>
          <cell r="B106">
            <v>34200</v>
          </cell>
          <cell r="C106">
            <v>35100</v>
          </cell>
          <cell r="D106">
            <v>36500</v>
          </cell>
          <cell r="E106">
            <v>37400</v>
          </cell>
          <cell r="F106">
            <v>38500</v>
          </cell>
          <cell r="G106">
            <v>37500</v>
          </cell>
          <cell r="H106">
            <v>39900</v>
          </cell>
          <cell r="I106">
            <v>42400</v>
          </cell>
          <cell r="J106">
            <v>44200</v>
          </cell>
          <cell r="L106">
            <v>121.83544303797468</v>
          </cell>
          <cell r="M106">
            <v>123.35526315789474</v>
          </cell>
          <cell r="O106">
            <v>6</v>
          </cell>
          <cell r="P106">
            <v>5</v>
          </cell>
        </row>
        <row r="107">
          <cell r="A107" t="str">
            <v>Estonia</v>
          </cell>
          <cell r="B107">
            <v>21400</v>
          </cell>
          <cell r="C107">
            <v>22200</v>
          </cell>
          <cell r="D107">
            <v>23700</v>
          </cell>
          <cell r="E107">
            <v>25200</v>
          </cell>
          <cell r="F107">
            <v>26400</v>
          </cell>
          <cell r="G107">
            <v>26000</v>
          </cell>
          <cell r="H107">
            <v>28200</v>
          </cell>
          <cell r="I107">
            <v>30300</v>
          </cell>
          <cell r="J107">
            <v>30500</v>
          </cell>
          <cell r="L107">
            <v>83.544303797468359</v>
          </cell>
          <cell r="M107">
            <v>85.526315789473685</v>
          </cell>
          <cell r="O107">
            <v>18</v>
          </cell>
          <cell r="P107">
            <v>18</v>
          </cell>
        </row>
        <row r="108">
          <cell r="A108" t="str">
            <v>Ireland</v>
          </cell>
          <cell r="B108">
            <v>51500</v>
          </cell>
          <cell r="C108">
            <v>50800</v>
          </cell>
          <cell r="D108">
            <v>55300</v>
          </cell>
          <cell r="E108">
            <v>58600</v>
          </cell>
          <cell r="F108">
            <v>60000</v>
          </cell>
          <cell r="G108">
            <v>62500</v>
          </cell>
          <cell r="H108">
            <v>74800</v>
          </cell>
          <cell r="I108">
            <v>85500</v>
          </cell>
          <cell r="J108">
            <v>81200</v>
          </cell>
          <cell r="L108">
            <v>189.87341772151899</v>
          </cell>
          <cell r="M108">
            <v>205.59210526315786</v>
          </cell>
          <cell r="O108">
            <v>2</v>
          </cell>
          <cell r="P108">
            <v>2</v>
          </cell>
        </row>
        <row r="109">
          <cell r="A109" t="str">
            <v>Greece</v>
          </cell>
          <cell r="B109">
            <v>19100</v>
          </cell>
          <cell r="C109">
            <v>19100</v>
          </cell>
          <cell r="D109">
            <v>19700</v>
          </cell>
          <cell r="E109">
            <v>20200</v>
          </cell>
          <cell r="F109">
            <v>20800</v>
          </cell>
          <cell r="G109">
            <v>18900</v>
          </cell>
          <cell r="H109">
            <v>21200</v>
          </cell>
          <cell r="I109">
            <v>24100</v>
          </cell>
          <cell r="J109">
            <v>26400</v>
          </cell>
          <cell r="L109">
            <v>65.822784810126578</v>
          </cell>
          <cell r="M109">
            <v>62.171052631578952</v>
          </cell>
          <cell r="O109">
            <v>27</v>
          </cell>
          <cell r="P109">
            <v>27</v>
          </cell>
        </row>
        <row r="110">
          <cell r="A110" t="str">
            <v>Spain</v>
          </cell>
          <cell r="B110">
            <v>25400</v>
          </cell>
          <cell r="C110">
            <v>26100</v>
          </cell>
          <cell r="D110">
            <v>27400</v>
          </cell>
          <cell r="E110">
            <v>27900</v>
          </cell>
          <cell r="F110">
            <v>28700</v>
          </cell>
          <cell r="G110">
            <v>25100</v>
          </cell>
          <cell r="H110">
            <v>28300</v>
          </cell>
          <cell r="I110">
            <v>31600</v>
          </cell>
          <cell r="J110">
            <v>34500</v>
          </cell>
          <cell r="L110">
            <v>90.822784810126578</v>
          </cell>
          <cell r="M110">
            <v>82.56578947368422</v>
          </cell>
          <cell r="O110">
            <v>16</v>
          </cell>
          <cell r="P110">
            <v>19</v>
          </cell>
        </row>
        <row r="111">
          <cell r="A111" t="str">
            <v>France</v>
          </cell>
          <cell r="B111">
            <v>29500</v>
          </cell>
          <cell r="C111">
            <v>29900</v>
          </cell>
          <cell r="D111">
            <v>30600</v>
          </cell>
          <cell r="E111">
            <v>31500</v>
          </cell>
          <cell r="F111">
            <v>33200</v>
          </cell>
          <cell r="G111">
            <v>31600</v>
          </cell>
          <cell r="H111">
            <v>33500</v>
          </cell>
          <cell r="I111">
            <v>35200</v>
          </cell>
          <cell r="J111">
            <v>37800</v>
          </cell>
          <cell r="L111">
            <v>105.0632911392405</v>
          </cell>
          <cell r="M111">
            <v>103.94736842105263</v>
          </cell>
          <cell r="O111">
            <v>11</v>
          </cell>
          <cell r="P111">
            <v>11</v>
          </cell>
        </row>
        <row r="112">
          <cell r="A112" t="str">
            <v>Croatia</v>
          </cell>
          <cell r="B112">
            <v>16900</v>
          </cell>
          <cell r="C112">
            <v>17600</v>
          </cell>
          <cell r="D112">
            <v>18700</v>
          </cell>
          <cell r="E112">
            <v>19700</v>
          </cell>
          <cell r="F112">
            <v>21300</v>
          </cell>
          <cell r="G112">
            <v>20000</v>
          </cell>
          <cell r="H112">
            <v>23300</v>
          </cell>
          <cell r="I112">
            <v>25900</v>
          </cell>
          <cell r="J112">
            <v>29000</v>
          </cell>
          <cell r="L112">
            <v>67.405063291139243</v>
          </cell>
          <cell r="M112">
            <v>65.789473684210535</v>
          </cell>
          <cell r="O112">
            <v>25</v>
          </cell>
          <cell r="P112">
            <v>26</v>
          </cell>
        </row>
        <row r="113">
          <cell r="A113" t="str">
            <v>Italy</v>
          </cell>
          <cell r="B113">
            <v>26800</v>
          </cell>
          <cell r="C113">
            <v>28000</v>
          </cell>
          <cell r="D113">
            <v>28800</v>
          </cell>
          <cell r="E113">
            <v>29400</v>
          </cell>
          <cell r="F113">
            <v>30200</v>
          </cell>
          <cell r="G113">
            <v>28200</v>
          </cell>
          <cell r="H113">
            <v>31800</v>
          </cell>
          <cell r="I113">
            <v>35200</v>
          </cell>
          <cell r="J113">
            <v>37500</v>
          </cell>
          <cell r="L113">
            <v>95.569620253164558</v>
          </cell>
          <cell r="M113">
            <v>92.76315789473685</v>
          </cell>
          <cell r="O113">
            <v>13</v>
          </cell>
          <cell r="P113">
            <v>14</v>
          </cell>
        </row>
        <row r="114">
          <cell r="A114" t="str">
            <v>Cyprus</v>
          </cell>
          <cell r="B114">
            <v>23000</v>
          </cell>
          <cell r="C114">
            <v>24900</v>
          </cell>
          <cell r="D114">
            <v>26400</v>
          </cell>
          <cell r="E114">
            <v>27800</v>
          </cell>
          <cell r="F114">
            <v>29300</v>
          </cell>
          <cell r="G114">
            <v>27700</v>
          </cell>
          <cell r="H114">
            <v>31100</v>
          </cell>
          <cell r="I114">
            <v>35100</v>
          </cell>
          <cell r="J114">
            <v>37100</v>
          </cell>
          <cell r="L114">
            <v>92.721518987341767</v>
          </cell>
          <cell r="M114">
            <v>91.118421052631575</v>
          </cell>
          <cell r="O114">
            <v>15</v>
          </cell>
          <cell r="P114">
            <v>15</v>
          </cell>
        </row>
        <row r="115">
          <cell r="A115" t="str">
            <v>Latvia</v>
          </cell>
          <cell r="B115">
            <v>17400</v>
          </cell>
          <cell r="C115">
            <v>17900</v>
          </cell>
          <cell r="D115">
            <v>19000</v>
          </cell>
          <cell r="E115">
            <v>20200</v>
          </cell>
          <cell r="F115">
            <v>20900</v>
          </cell>
          <cell r="G115">
            <v>20900</v>
          </cell>
          <cell r="H115">
            <v>23500</v>
          </cell>
          <cell r="I115">
            <v>25000</v>
          </cell>
          <cell r="J115">
            <v>26900</v>
          </cell>
          <cell r="L115">
            <v>66.139240506329116</v>
          </cell>
          <cell r="M115">
            <v>68.75</v>
          </cell>
          <cell r="O115">
            <v>26</v>
          </cell>
          <cell r="P115">
            <v>25</v>
          </cell>
        </row>
        <row r="116">
          <cell r="A116" t="str">
            <v>Lithuania</v>
          </cell>
          <cell r="B116">
            <v>20700</v>
          </cell>
          <cell r="C116">
            <v>21400</v>
          </cell>
          <cell r="D116">
            <v>23100</v>
          </cell>
          <cell r="E116">
            <v>24700</v>
          </cell>
          <cell r="F116">
            <v>26400</v>
          </cell>
          <cell r="G116">
            <v>26400</v>
          </cell>
          <cell r="H116">
            <v>29300</v>
          </cell>
          <cell r="I116">
            <v>31700</v>
          </cell>
          <cell r="J116">
            <v>33000</v>
          </cell>
          <cell r="L116">
            <v>83.544303797468359</v>
          </cell>
          <cell r="M116">
            <v>86.842105263157904</v>
          </cell>
          <cell r="O116">
            <v>18</v>
          </cell>
          <cell r="P116">
            <v>17</v>
          </cell>
        </row>
        <row r="117">
          <cell r="A117" t="str">
            <v>Luxembourg</v>
          </cell>
          <cell r="B117">
            <v>77600</v>
          </cell>
          <cell r="C117">
            <v>78500</v>
          </cell>
          <cell r="D117">
            <v>78900</v>
          </cell>
          <cell r="E117">
            <v>78900</v>
          </cell>
          <cell r="F117">
            <v>78800</v>
          </cell>
          <cell r="G117">
            <v>77900</v>
          </cell>
          <cell r="H117">
            <v>86300</v>
          </cell>
          <cell r="I117">
            <v>90500</v>
          </cell>
          <cell r="J117">
            <v>90300</v>
          </cell>
          <cell r="L117">
            <v>249.36708860759492</v>
          </cell>
          <cell r="M117">
            <v>256.25</v>
          </cell>
          <cell r="O117">
            <v>1</v>
          </cell>
          <cell r="P117">
            <v>1</v>
          </cell>
        </row>
        <row r="118">
          <cell r="A118" t="str">
            <v>Hungary</v>
          </cell>
          <cell r="B118">
            <v>19400</v>
          </cell>
          <cell r="C118">
            <v>19600</v>
          </cell>
          <cell r="D118">
            <v>20400</v>
          </cell>
          <cell r="E118">
            <v>21900</v>
          </cell>
          <cell r="F118">
            <v>23200</v>
          </cell>
          <cell r="G118">
            <v>22700</v>
          </cell>
          <cell r="H118">
            <v>24800</v>
          </cell>
          <cell r="I118">
            <v>27600</v>
          </cell>
          <cell r="J118">
            <v>29200</v>
          </cell>
          <cell r="L118">
            <v>73.417721518987349</v>
          </cell>
          <cell r="M118">
            <v>74.671052631578945</v>
          </cell>
          <cell r="O118">
            <v>22</v>
          </cell>
          <cell r="P118">
            <v>22</v>
          </cell>
        </row>
        <row r="119">
          <cell r="A119" t="str">
            <v>Malta</v>
          </cell>
          <cell r="B119">
            <v>27600</v>
          </cell>
          <cell r="C119">
            <v>28500</v>
          </cell>
          <cell r="D119">
            <v>31400</v>
          </cell>
          <cell r="E119">
            <v>32600</v>
          </cell>
          <cell r="F119">
            <v>33400</v>
          </cell>
          <cell r="G119">
            <v>31900</v>
          </cell>
          <cell r="H119">
            <v>36200</v>
          </cell>
          <cell r="I119">
            <v>37800</v>
          </cell>
          <cell r="J119">
            <v>40900</v>
          </cell>
          <cell r="L119">
            <v>105.69620253164558</v>
          </cell>
          <cell r="M119">
            <v>104.93421052631579</v>
          </cell>
          <cell r="O119">
            <v>10</v>
          </cell>
          <cell r="P119">
            <v>10</v>
          </cell>
        </row>
        <row r="120">
          <cell r="A120" t="str">
            <v>Netherlands</v>
          </cell>
          <cell r="B120">
            <v>36600</v>
          </cell>
          <cell r="C120">
            <v>36900</v>
          </cell>
          <cell r="D120">
            <v>38500</v>
          </cell>
          <cell r="E120">
            <v>39900</v>
          </cell>
          <cell r="F120">
            <v>40500</v>
          </cell>
          <cell r="G120">
            <v>40000</v>
          </cell>
          <cell r="H120">
            <v>43700</v>
          </cell>
          <cell r="I120">
            <v>48400</v>
          </cell>
          <cell r="J120">
            <v>50800</v>
          </cell>
          <cell r="L120">
            <v>128.1645569620253</v>
          </cell>
          <cell r="M120">
            <v>131.57894736842107</v>
          </cell>
          <cell r="O120">
            <v>3</v>
          </cell>
          <cell r="P120">
            <v>4</v>
          </cell>
        </row>
        <row r="121">
          <cell r="A121" t="str">
            <v>Austria</v>
          </cell>
          <cell r="B121">
            <v>35700</v>
          </cell>
          <cell r="C121">
            <v>36400</v>
          </cell>
          <cell r="D121">
            <v>37000</v>
          </cell>
          <cell r="E121">
            <v>38400</v>
          </cell>
          <cell r="F121">
            <v>39300</v>
          </cell>
          <cell r="G121">
            <v>37400</v>
          </cell>
          <cell r="H121">
            <v>40200</v>
          </cell>
          <cell r="I121">
            <v>44300</v>
          </cell>
          <cell r="J121">
            <v>45700</v>
          </cell>
          <cell r="L121">
            <v>124.36708860759494</v>
          </cell>
          <cell r="M121">
            <v>123.0263157894737</v>
          </cell>
          <cell r="O121">
            <v>5</v>
          </cell>
          <cell r="P121">
            <v>6</v>
          </cell>
        </row>
        <row r="122">
          <cell r="A122" t="str">
            <v>Poland</v>
          </cell>
          <cell r="B122">
            <v>19400</v>
          </cell>
          <cell r="C122">
            <v>19700</v>
          </cell>
          <cell r="D122">
            <v>20700</v>
          </cell>
          <cell r="E122">
            <v>21900</v>
          </cell>
          <cell r="F122">
            <v>23300</v>
          </cell>
          <cell r="G122">
            <v>23900</v>
          </cell>
          <cell r="H122">
            <v>26200</v>
          </cell>
          <cell r="I122">
            <v>28200</v>
          </cell>
          <cell r="J122">
            <v>29500</v>
          </cell>
          <cell r="L122">
            <v>73.734177215189874</v>
          </cell>
          <cell r="M122">
            <v>78.618421052631575</v>
          </cell>
          <cell r="O122">
            <v>21</v>
          </cell>
          <cell r="P122">
            <v>20</v>
          </cell>
        </row>
        <row r="123">
          <cell r="A123" t="str">
            <v>Portugal</v>
          </cell>
          <cell r="B123">
            <v>21300</v>
          </cell>
          <cell r="C123">
            <v>22000</v>
          </cell>
          <cell r="D123">
            <v>22700</v>
          </cell>
          <cell r="E123">
            <v>23700</v>
          </cell>
          <cell r="F123">
            <v>24600</v>
          </cell>
          <cell r="G123">
            <v>22900</v>
          </cell>
          <cell r="H123">
            <v>24500</v>
          </cell>
          <cell r="I123">
            <v>27800</v>
          </cell>
          <cell r="J123">
            <v>30700</v>
          </cell>
          <cell r="L123">
            <v>77.848101265822791</v>
          </cell>
          <cell r="M123">
            <v>75.328947368421055</v>
          </cell>
          <cell r="O123">
            <v>20</v>
          </cell>
          <cell r="P123">
            <v>21</v>
          </cell>
        </row>
        <row r="124">
          <cell r="A124" t="str">
            <v>Romania</v>
          </cell>
          <cell r="B124">
            <v>15500</v>
          </cell>
          <cell r="C124">
            <v>16600</v>
          </cell>
          <cell r="D124">
            <v>18500</v>
          </cell>
          <cell r="E124">
            <v>20100</v>
          </cell>
          <cell r="F124">
            <v>21900</v>
          </cell>
          <cell r="G124">
            <v>21900</v>
          </cell>
          <cell r="H124">
            <v>24000</v>
          </cell>
          <cell r="I124">
            <v>26500</v>
          </cell>
          <cell r="J124">
            <v>29700</v>
          </cell>
          <cell r="L124">
            <v>69.303797468354432</v>
          </cell>
          <cell r="M124">
            <v>72.039473684210535</v>
          </cell>
          <cell r="O124">
            <v>24</v>
          </cell>
          <cell r="P124">
            <v>24</v>
          </cell>
        </row>
        <row r="125">
          <cell r="A125" t="str">
            <v>Slovenia</v>
          </cell>
          <cell r="B125">
            <v>22500</v>
          </cell>
          <cell r="C125">
            <v>23300</v>
          </cell>
          <cell r="D125">
            <v>24900</v>
          </cell>
          <cell r="E125">
            <v>26200</v>
          </cell>
          <cell r="F125">
            <v>27500</v>
          </cell>
          <cell r="G125">
            <v>26700</v>
          </cell>
          <cell r="H125">
            <v>29300</v>
          </cell>
          <cell r="I125">
            <v>32100</v>
          </cell>
          <cell r="J125">
            <v>35000</v>
          </cell>
          <cell r="L125">
            <v>87.025316455696199</v>
          </cell>
          <cell r="M125">
            <v>87.828947368421055</v>
          </cell>
          <cell r="O125">
            <v>17</v>
          </cell>
          <cell r="P125">
            <v>16</v>
          </cell>
        </row>
        <row r="126">
          <cell r="A126" t="str">
            <v>Slovakia</v>
          </cell>
          <cell r="B126">
            <v>21700</v>
          </cell>
          <cell r="C126">
            <v>20700</v>
          </cell>
          <cell r="D126">
            <v>20800</v>
          </cell>
          <cell r="E126">
            <v>21400</v>
          </cell>
          <cell r="F126">
            <v>22100</v>
          </cell>
          <cell r="G126">
            <v>22600</v>
          </cell>
          <cell r="H126">
            <v>24500</v>
          </cell>
          <cell r="I126">
            <v>25700</v>
          </cell>
          <cell r="J126">
            <v>28100</v>
          </cell>
          <cell r="L126">
            <v>69.936708860759495</v>
          </cell>
          <cell r="M126">
            <v>74.342105263157904</v>
          </cell>
          <cell r="O126">
            <v>23</v>
          </cell>
          <cell r="P126">
            <v>23</v>
          </cell>
        </row>
        <row r="127">
          <cell r="A127" t="str">
            <v>Finland</v>
          </cell>
          <cell r="B127">
            <v>30400</v>
          </cell>
          <cell r="C127">
            <v>31000</v>
          </cell>
          <cell r="D127">
            <v>32400</v>
          </cell>
          <cell r="E127">
            <v>33400</v>
          </cell>
          <cell r="F127">
            <v>34000</v>
          </cell>
          <cell r="G127">
            <v>34000</v>
          </cell>
          <cell r="H127">
            <v>36200</v>
          </cell>
          <cell r="I127">
            <v>38400</v>
          </cell>
          <cell r="J127">
            <v>40100</v>
          </cell>
          <cell r="L127">
            <v>107.59493670886076</v>
          </cell>
          <cell r="M127">
            <v>111.8421052631579</v>
          </cell>
          <cell r="O127">
            <v>9</v>
          </cell>
          <cell r="P127">
            <v>9</v>
          </cell>
        </row>
        <row r="128">
          <cell r="A128" t="str">
            <v>Sweden</v>
          </cell>
          <cell r="B128">
            <v>35100</v>
          </cell>
          <cell r="C128">
            <v>35000</v>
          </cell>
          <cell r="D128">
            <v>35400</v>
          </cell>
          <cell r="E128">
            <v>36000</v>
          </cell>
          <cell r="F128">
            <v>37100</v>
          </cell>
          <cell r="G128">
            <v>36700</v>
          </cell>
          <cell r="H128">
            <v>40000</v>
          </cell>
          <cell r="I128">
            <v>41400</v>
          </cell>
          <cell r="J128">
            <v>43400</v>
          </cell>
          <cell r="L128">
            <v>117.40506329113924</v>
          </cell>
          <cell r="M128">
            <v>120.7236842105263</v>
          </cell>
          <cell r="O128">
            <v>7</v>
          </cell>
          <cell r="P128">
            <v>7</v>
          </cell>
        </row>
      </sheetData>
      <sheetData sheetId="1">
        <row r="4">
          <cell r="A4" t="str">
            <v>European Union - 27 countries (from 2020)</v>
          </cell>
          <cell r="B4">
            <v>15200</v>
          </cell>
          <cell r="C4">
            <v>15600</v>
          </cell>
          <cell r="D4">
            <v>16100</v>
          </cell>
          <cell r="E4">
            <v>16700</v>
          </cell>
          <cell r="F4">
            <v>17300</v>
          </cell>
          <cell r="G4">
            <v>17400</v>
          </cell>
          <cell r="H4">
            <v>18200</v>
          </cell>
          <cell r="I4">
            <v>19400</v>
          </cell>
          <cell r="J4" t="str">
            <v>:</v>
          </cell>
          <cell r="L4">
            <v>100</v>
          </cell>
          <cell r="M4">
            <v>100</v>
          </cell>
        </row>
        <row r="5">
          <cell r="A5" t="str">
            <v>NUTS 1-Regionen (86 Regionen)</v>
          </cell>
        </row>
        <row r="6">
          <cell r="A6" t="str">
            <v>Baden-Württemberg</v>
          </cell>
          <cell r="B6">
            <v>21100</v>
          </cell>
          <cell r="C6">
            <v>21600</v>
          </cell>
          <cell r="D6">
            <v>22400</v>
          </cell>
          <cell r="E6">
            <v>23200</v>
          </cell>
          <cell r="F6">
            <v>23800</v>
          </cell>
          <cell r="G6">
            <v>23600</v>
          </cell>
          <cell r="H6">
            <v>24200</v>
          </cell>
          <cell r="I6">
            <v>25700</v>
          </cell>
          <cell r="J6" t="str">
            <v>:</v>
          </cell>
          <cell r="L6">
            <v>137.57225433526011</v>
          </cell>
          <cell r="M6">
            <v>132.4742268041237</v>
          </cell>
          <cell r="O6">
            <v>3</v>
          </cell>
          <cell r="P6">
            <v>4</v>
          </cell>
        </row>
        <row r="7">
          <cell r="A7" t="str">
            <v>Bayern</v>
          </cell>
          <cell r="B7">
            <v>21300</v>
          </cell>
          <cell r="C7">
            <v>22100</v>
          </cell>
          <cell r="D7">
            <v>22600</v>
          </cell>
          <cell r="E7">
            <v>23700</v>
          </cell>
          <cell r="F7">
            <v>24600</v>
          </cell>
          <cell r="G7">
            <v>24400</v>
          </cell>
          <cell r="H7">
            <v>25100</v>
          </cell>
          <cell r="I7">
            <v>26800</v>
          </cell>
          <cell r="J7" t="str">
            <v>:</v>
          </cell>
          <cell r="L7">
            <v>142.19653179190752</v>
          </cell>
          <cell r="M7">
            <v>138.14432989690721</v>
          </cell>
          <cell r="O7">
            <v>2</v>
          </cell>
          <cell r="P7">
            <v>2</v>
          </cell>
        </row>
        <row r="8">
          <cell r="A8" t="str">
            <v>Berlin</v>
          </cell>
          <cell r="B8">
            <v>17300</v>
          </cell>
          <cell r="C8">
            <v>17600</v>
          </cell>
          <cell r="D8">
            <v>18500</v>
          </cell>
          <cell r="E8">
            <v>19200</v>
          </cell>
          <cell r="F8">
            <v>20200</v>
          </cell>
          <cell r="G8">
            <v>20400</v>
          </cell>
          <cell r="H8">
            <v>21000</v>
          </cell>
          <cell r="I8">
            <v>22300</v>
          </cell>
          <cell r="J8" t="str">
            <v>:</v>
          </cell>
          <cell r="L8">
            <v>116.76300578034682</v>
          </cell>
          <cell r="M8">
            <v>114.94845360824742</v>
          </cell>
          <cell r="O8">
            <v>20</v>
          </cell>
          <cell r="P8">
            <v>17</v>
          </cell>
        </row>
        <row r="9">
          <cell r="A9" t="str">
            <v>Brandenburg</v>
          </cell>
          <cell r="B9">
            <v>16900</v>
          </cell>
          <cell r="C9">
            <v>17500</v>
          </cell>
          <cell r="D9">
            <v>18500</v>
          </cell>
          <cell r="E9">
            <v>19300</v>
          </cell>
          <cell r="F9">
            <v>20200</v>
          </cell>
          <cell r="G9">
            <v>20700</v>
          </cell>
          <cell r="H9">
            <v>21100</v>
          </cell>
          <cell r="I9">
            <v>22200</v>
          </cell>
          <cell r="J9" t="str">
            <v>:</v>
          </cell>
          <cell r="L9">
            <v>116.76300578034682</v>
          </cell>
          <cell r="M9">
            <v>114.43298969072164</v>
          </cell>
          <cell r="O9">
            <v>20</v>
          </cell>
          <cell r="P9">
            <v>19</v>
          </cell>
        </row>
        <row r="10">
          <cell r="A10" t="str">
            <v>Bremen</v>
          </cell>
          <cell r="B10">
            <v>18000</v>
          </cell>
          <cell r="C10">
            <v>18200</v>
          </cell>
          <cell r="D10">
            <v>19000</v>
          </cell>
          <cell r="E10">
            <v>19900</v>
          </cell>
          <cell r="F10">
            <v>20800</v>
          </cell>
          <cell r="G10">
            <v>20300</v>
          </cell>
          <cell r="H10">
            <v>20800</v>
          </cell>
          <cell r="I10">
            <v>22100</v>
          </cell>
          <cell r="J10" t="str">
            <v>:</v>
          </cell>
          <cell r="L10">
            <v>120.23121387283237</v>
          </cell>
          <cell r="M10">
            <v>113.91752577319588</v>
          </cell>
          <cell r="O10">
            <v>13</v>
          </cell>
          <cell r="P10">
            <v>20</v>
          </cell>
        </row>
        <row r="11">
          <cell r="A11" t="str">
            <v>Hamburg</v>
          </cell>
          <cell r="B11">
            <v>21100</v>
          </cell>
          <cell r="C11">
            <v>22000</v>
          </cell>
          <cell r="D11">
            <v>22100</v>
          </cell>
          <cell r="E11">
            <v>23100</v>
          </cell>
          <cell r="F11">
            <v>23600</v>
          </cell>
          <cell r="G11">
            <v>23600</v>
          </cell>
          <cell r="H11">
            <v>24200</v>
          </cell>
          <cell r="I11">
            <v>25800</v>
          </cell>
          <cell r="J11" t="str">
            <v>:</v>
          </cell>
          <cell r="L11">
            <v>136.41618497109826</v>
          </cell>
          <cell r="M11">
            <v>132.98969072164948</v>
          </cell>
          <cell r="O11">
            <v>4</v>
          </cell>
          <cell r="P11">
            <v>3</v>
          </cell>
        </row>
        <row r="12">
          <cell r="A12" t="str">
            <v>Hessen</v>
          </cell>
          <cell r="B12">
            <v>20100</v>
          </cell>
          <cell r="C12">
            <v>20600</v>
          </cell>
          <cell r="D12">
            <v>21100</v>
          </cell>
          <cell r="E12">
            <v>22000</v>
          </cell>
          <cell r="F12">
            <v>22600</v>
          </cell>
          <cell r="G12">
            <v>22500</v>
          </cell>
          <cell r="H12">
            <v>23200</v>
          </cell>
          <cell r="I12">
            <v>24300</v>
          </cell>
          <cell r="J12" t="str">
            <v>:</v>
          </cell>
          <cell r="L12">
            <v>130.635838150289</v>
          </cell>
          <cell r="M12">
            <v>125.25773195876289</v>
          </cell>
          <cell r="O12">
            <v>5</v>
          </cell>
          <cell r="P12">
            <v>7</v>
          </cell>
        </row>
        <row r="13">
          <cell r="A13" t="str">
            <v>Mecklenburg-Vorpommern</v>
          </cell>
          <cell r="B13">
            <v>16000</v>
          </cell>
          <cell r="C13">
            <v>16500</v>
          </cell>
          <cell r="D13">
            <v>17400</v>
          </cell>
          <cell r="E13">
            <v>18300</v>
          </cell>
          <cell r="F13">
            <v>19400</v>
          </cell>
          <cell r="G13">
            <v>19800</v>
          </cell>
          <cell r="H13">
            <v>20200</v>
          </cell>
          <cell r="I13">
            <v>21600</v>
          </cell>
          <cell r="J13" t="str">
            <v>:</v>
          </cell>
          <cell r="L13">
            <v>112.13872832369943</v>
          </cell>
          <cell r="M13">
            <v>111.34020618556701</v>
          </cell>
          <cell r="O13">
            <v>24</v>
          </cell>
          <cell r="P13">
            <v>24</v>
          </cell>
        </row>
        <row r="14">
          <cell r="A14" t="str">
            <v>Niedersachsen</v>
          </cell>
          <cell r="B14">
            <v>18500</v>
          </cell>
          <cell r="C14">
            <v>18900</v>
          </cell>
          <cell r="D14">
            <v>19600</v>
          </cell>
          <cell r="E14">
            <v>20500</v>
          </cell>
          <cell r="F14">
            <v>21400</v>
          </cell>
          <cell r="G14">
            <v>21400</v>
          </cell>
          <cell r="H14">
            <v>21800</v>
          </cell>
          <cell r="I14">
            <v>23100</v>
          </cell>
          <cell r="J14" t="str">
            <v>:</v>
          </cell>
          <cell r="L14">
            <v>123.69942196531791</v>
          </cell>
          <cell r="M14">
            <v>119.0721649484536</v>
          </cell>
          <cell r="O14">
            <v>8</v>
          </cell>
          <cell r="P14">
            <v>14</v>
          </cell>
        </row>
        <row r="15">
          <cell r="A15" t="str">
            <v>Nordrhein-Westfalen</v>
          </cell>
          <cell r="B15">
            <v>18600</v>
          </cell>
          <cell r="C15">
            <v>19000</v>
          </cell>
          <cell r="D15">
            <v>19700</v>
          </cell>
          <cell r="E15">
            <v>20700</v>
          </cell>
          <cell r="F15">
            <v>21400</v>
          </cell>
          <cell r="G15">
            <v>21500</v>
          </cell>
          <cell r="H15">
            <v>22100</v>
          </cell>
          <cell r="I15">
            <v>23300</v>
          </cell>
          <cell r="J15" t="str">
            <v>:</v>
          </cell>
          <cell r="L15">
            <v>123.69942196531791</v>
          </cell>
          <cell r="M15">
            <v>120.10309278350515</v>
          </cell>
          <cell r="O15">
            <v>8</v>
          </cell>
          <cell r="P15">
            <v>12</v>
          </cell>
        </row>
        <row r="16">
          <cell r="A16" t="str">
            <v>Rheinland-Pfalz</v>
          </cell>
          <cell r="B16">
            <v>19300</v>
          </cell>
          <cell r="C16">
            <v>19800</v>
          </cell>
          <cell r="D16">
            <v>20200</v>
          </cell>
          <cell r="E16">
            <v>21200</v>
          </cell>
          <cell r="F16">
            <v>21800</v>
          </cell>
          <cell r="G16">
            <v>22100</v>
          </cell>
          <cell r="H16">
            <v>22600</v>
          </cell>
          <cell r="I16">
            <v>23900</v>
          </cell>
          <cell r="J16" t="str">
            <v>:</v>
          </cell>
          <cell r="L16">
            <v>126.01156069364161</v>
          </cell>
          <cell r="M16">
            <v>123.1958762886598</v>
          </cell>
          <cell r="O16">
            <v>7</v>
          </cell>
          <cell r="P16">
            <v>10</v>
          </cell>
        </row>
        <row r="17">
          <cell r="A17" t="str">
            <v>Saarland</v>
          </cell>
          <cell r="B17">
            <v>17600</v>
          </cell>
          <cell r="C17">
            <v>18000</v>
          </cell>
          <cell r="D17">
            <v>18600</v>
          </cell>
          <cell r="E17">
            <v>19400</v>
          </cell>
          <cell r="F17">
            <v>20500</v>
          </cell>
          <cell r="G17">
            <v>20400</v>
          </cell>
          <cell r="H17">
            <v>20900</v>
          </cell>
          <cell r="I17">
            <v>22100</v>
          </cell>
          <cell r="J17" t="str">
            <v>:</v>
          </cell>
          <cell r="L17">
            <v>118.49710982658959</v>
          </cell>
          <cell r="M17">
            <v>113.91752577319588</v>
          </cell>
          <cell r="O17">
            <v>17</v>
          </cell>
          <cell r="P17">
            <v>20</v>
          </cell>
        </row>
        <row r="18">
          <cell r="A18" t="str">
            <v>Sachsen</v>
          </cell>
          <cell r="B18">
            <v>16800</v>
          </cell>
          <cell r="C18">
            <v>17300</v>
          </cell>
          <cell r="D18">
            <v>18000</v>
          </cell>
          <cell r="E18">
            <v>18900</v>
          </cell>
          <cell r="F18">
            <v>19800</v>
          </cell>
          <cell r="G18">
            <v>20100</v>
          </cell>
          <cell r="H18">
            <v>20500</v>
          </cell>
          <cell r="I18">
            <v>21700</v>
          </cell>
          <cell r="J18" t="str">
            <v>:</v>
          </cell>
          <cell r="L18">
            <v>114.45086705202311</v>
          </cell>
          <cell r="M18">
            <v>111.85567010309279</v>
          </cell>
          <cell r="O18">
            <v>22</v>
          </cell>
          <cell r="P18">
            <v>23</v>
          </cell>
        </row>
        <row r="19">
          <cell r="A19" t="str">
            <v>Sachsen-Anhalt</v>
          </cell>
          <cell r="B19">
            <v>16200</v>
          </cell>
          <cell r="C19">
            <v>16700</v>
          </cell>
          <cell r="D19">
            <v>17500</v>
          </cell>
          <cell r="E19">
            <v>18200</v>
          </cell>
          <cell r="F19">
            <v>19100</v>
          </cell>
          <cell r="G19">
            <v>19600</v>
          </cell>
          <cell r="H19">
            <v>20000</v>
          </cell>
          <cell r="I19">
            <v>21200</v>
          </cell>
          <cell r="J19" t="str">
            <v>:</v>
          </cell>
          <cell r="L19">
            <v>110.40462427745665</v>
          </cell>
          <cell r="M19">
            <v>109.27835051546391</v>
          </cell>
          <cell r="O19">
            <v>26</v>
          </cell>
          <cell r="P19">
            <v>29</v>
          </cell>
        </row>
        <row r="20">
          <cell r="A20" t="str">
            <v>Schleswig-Holstein</v>
          </cell>
          <cell r="B20">
            <v>19300</v>
          </cell>
          <cell r="C20">
            <v>19700</v>
          </cell>
          <cell r="D20">
            <v>20600</v>
          </cell>
          <cell r="E20">
            <v>21600</v>
          </cell>
          <cell r="F20">
            <v>22500</v>
          </cell>
          <cell r="G20">
            <v>22500</v>
          </cell>
          <cell r="H20">
            <v>23100</v>
          </cell>
          <cell r="I20">
            <v>24700</v>
          </cell>
          <cell r="J20" t="str">
            <v>:</v>
          </cell>
          <cell r="L20">
            <v>130.05780346820811</v>
          </cell>
          <cell r="M20">
            <v>127.31958762886597</v>
          </cell>
          <cell r="O20">
            <v>6</v>
          </cell>
          <cell r="P20">
            <v>5</v>
          </cell>
        </row>
        <row r="21">
          <cell r="A21" t="str">
            <v>Thüringen</v>
          </cell>
          <cell r="B21">
            <v>16300</v>
          </cell>
          <cell r="C21">
            <v>16800</v>
          </cell>
          <cell r="D21">
            <v>17600</v>
          </cell>
          <cell r="E21">
            <v>18600</v>
          </cell>
          <cell r="F21">
            <v>19400</v>
          </cell>
          <cell r="G21">
            <v>19600</v>
          </cell>
          <cell r="H21">
            <v>20100</v>
          </cell>
          <cell r="I21">
            <v>21500</v>
          </cell>
          <cell r="J21" t="str">
            <v>:</v>
          </cell>
          <cell r="L21">
            <v>112.13872832369943</v>
          </cell>
          <cell r="M21">
            <v>110.82474226804125</v>
          </cell>
          <cell r="O21">
            <v>24</v>
          </cell>
          <cell r="P21">
            <v>26</v>
          </cell>
        </row>
        <row r="22">
          <cell r="L22" t="str">
            <v/>
          </cell>
          <cell r="M22" t="str">
            <v/>
          </cell>
          <cell r="O22" t="str">
            <v/>
          </cell>
          <cell r="P22" t="str">
            <v/>
          </cell>
        </row>
        <row r="23">
          <cell r="A23" t="str">
            <v>Région de Bruxelles-Capitale/Brussels Hoofdstedelijk Gewest</v>
          </cell>
          <cell r="B23">
            <v>15600</v>
          </cell>
          <cell r="C23">
            <v>16100</v>
          </cell>
          <cell r="D23">
            <v>16300</v>
          </cell>
          <cell r="E23">
            <v>17200</v>
          </cell>
          <cell r="F23">
            <v>17500</v>
          </cell>
          <cell r="G23">
            <v>18000</v>
          </cell>
          <cell r="H23">
            <v>18600</v>
          </cell>
          <cell r="I23">
            <v>19700</v>
          </cell>
          <cell r="J23">
            <v>21100</v>
          </cell>
          <cell r="L23">
            <v>101.15606936416187</v>
          </cell>
          <cell r="M23">
            <v>101.54639175257731</v>
          </cell>
          <cell r="O23">
            <v>43</v>
          </cell>
          <cell r="P23">
            <v>43</v>
          </cell>
        </row>
        <row r="24">
          <cell r="A24" t="str">
            <v>Vlaams Gewest</v>
          </cell>
          <cell r="B24">
            <v>18700</v>
          </cell>
          <cell r="C24">
            <v>18700</v>
          </cell>
          <cell r="D24">
            <v>19300</v>
          </cell>
          <cell r="E24">
            <v>19500</v>
          </cell>
          <cell r="F24">
            <v>20300</v>
          </cell>
          <cell r="G24">
            <v>21000</v>
          </cell>
          <cell r="H24">
            <v>21700</v>
          </cell>
          <cell r="I24">
            <v>23100</v>
          </cell>
          <cell r="J24">
            <v>25100</v>
          </cell>
          <cell r="L24">
            <v>117.34104046242774</v>
          </cell>
          <cell r="M24">
            <v>119.0721649484536</v>
          </cell>
          <cell r="O24">
            <v>19</v>
          </cell>
          <cell r="P24">
            <v>14</v>
          </cell>
        </row>
        <row r="25">
          <cell r="A25" t="str">
            <v>Région wallonne</v>
          </cell>
          <cell r="B25">
            <v>15900</v>
          </cell>
          <cell r="C25">
            <v>15900</v>
          </cell>
          <cell r="D25">
            <v>16300</v>
          </cell>
          <cell r="E25">
            <v>16900</v>
          </cell>
          <cell r="F25">
            <v>17400</v>
          </cell>
          <cell r="G25">
            <v>18200</v>
          </cell>
          <cell r="H25">
            <v>18800</v>
          </cell>
          <cell r="I25">
            <v>19900</v>
          </cell>
          <cell r="J25">
            <v>21200</v>
          </cell>
          <cell r="L25">
            <v>100.57803468208093</v>
          </cell>
          <cell r="M25">
            <v>102.57731958762886</v>
          </cell>
          <cell r="O25">
            <v>47</v>
          </cell>
          <cell r="P25">
            <v>38</v>
          </cell>
        </row>
        <row r="26">
          <cell r="A26" t="str">
            <v>Extra-Regio NUTS 1</v>
          </cell>
          <cell r="B26" t="str">
            <v>:</v>
          </cell>
          <cell r="C26" t="str">
            <v>:</v>
          </cell>
          <cell r="D26" t="str">
            <v>:</v>
          </cell>
          <cell r="E26" t="str">
            <v>:</v>
          </cell>
          <cell r="F26" t="str">
            <v>:</v>
          </cell>
          <cell r="G26" t="str">
            <v>:</v>
          </cell>
          <cell r="H26" t="str">
            <v>:</v>
          </cell>
          <cell r="I26" t="str">
            <v>:</v>
          </cell>
          <cell r="J26" t="str">
            <v>:</v>
          </cell>
          <cell r="L26" t="str">
            <v/>
          </cell>
          <cell r="M26" t="str">
            <v/>
          </cell>
          <cell r="O26" t="str">
            <v/>
          </cell>
          <cell r="P26" t="str">
            <v/>
          </cell>
        </row>
        <row r="27">
          <cell r="A27" t="str">
            <v>Severna i Yugoiztochna Bulgaria</v>
          </cell>
          <cell r="B27">
            <v>6500</v>
          </cell>
          <cell r="C27">
            <v>6600</v>
          </cell>
          <cell r="D27">
            <v>7000</v>
          </cell>
          <cell r="E27">
            <v>7900</v>
          </cell>
          <cell r="F27">
            <v>7900</v>
          </cell>
          <cell r="G27">
            <v>7900</v>
          </cell>
          <cell r="H27">
            <v>8700</v>
          </cell>
          <cell r="I27">
            <v>9700</v>
          </cell>
          <cell r="J27" t="str">
            <v>:</v>
          </cell>
          <cell r="L27">
            <v>45.664739884393065</v>
          </cell>
          <cell r="M27">
            <v>50</v>
          </cell>
          <cell r="O27">
            <v>92</v>
          </cell>
          <cell r="P27">
            <v>92</v>
          </cell>
        </row>
        <row r="28">
          <cell r="A28" t="str">
            <v>Yugozapadna i Yuzhna tsentralna Bulgaria</v>
          </cell>
          <cell r="B28">
            <v>9000</v>
          </cell>
          <cell r="C28">
            <v>9700</v>
          </cell>
          <cell r="D28">
            <v>10300</v>
          </cell>
          <cell r="E28">
            <v>11200</v>
          </cell>
          <cell r="F28">
            <v>11600</v>
          </cell>
          <cell r="G28">
            <v>10900</v>
          </cell>
          <cell r="H28">
            <v>11900</v>
          </cell>
          <cell r="I28">
            <v>14100</v>
          </cell>
          <cell r="J28" t="str">
            <v>:</v>
          </cell>
          <cell r="L28">
            <v>67.052023121387279</v>
          </cell>
          <cell r="M28">
            <v>72.680412371134011</v>
          </cell>
          <cell r="O28">
            <v>80</v>
          </cell>
          <cell r="P28">
            <v>78</v>
          </cell>
        </row>
        <row r="29">
          <cell r="A29" t="str">
            <v>Česko</v>
          </cell>
          <cell r="B29">
            <v>12000</v>
          </cell>
          <cell r="C29">
            <v>12300</v>
          </cell>
          <cell r="D29">
            <v>13200</v>
          </cell>
          <cell r="E29">
            <v>13800</v>
          </cell>
          <cell r="F29">
            <v>14400</v>
          </cell>
          <cell r="G29">
            <v>14300</v>
          </cell>
          <cell r="H29">
            <v>14800</v>
          </cell>
          <cell r="I29">
            <v>15900</v>
          </cell>
          <cell r="J29">
            <v>16800</v>
          </cell>
          <cell r="L29">
            <v>83.236994219653184</v>
          </cell>
          <cell r="M29">
            <v>81.958762886597938</v>
          </cell>
          <cell r="O29">
            <v>64</v>
          </cell>
          <cell r="P29">
            <v>68</v>
          </cell>
        </row>
        <row r="30">
          <cell r="A30" t="str">
            <v>Danmark</v>
          </cell>
          <cell r="B30">
            <v>14300</v>
          </cell>
          <cell r="C30">
            <v>14700</v>
          </cell>
          <cell r="D30">
            <v>15400</v>
          </cell>
          <cell r="E30">
            <v>16100</v>
          </cell>
          <cell r="F30">
            <v>16200</v>
          </cell>
          <cell r="G30">
            <v>16300</v>
          </cell>
          <cell r="H30">
            <v>17000</v>
          </cell>
          <cell r="I30">
            <v>17500</v>
          </cell>
          <cell r="J30">
            <v>18400</v>
          </cell>
          <cell r="L30">
            <v>93.641618497109818</v>
          </cell>
          <cell r="M30">
            <v>90.206185567010309</v>
          </cell>
          <cell r="O30">
            <v>55</v>
          </cell>
          <cell r="P30">
            <v>57</v>
          </cell>
        </row>
        <row r="31">
          <cell r="A31" t="str">
            <v>Eesti</v>
          </cell>
          <cell r="B31">
            <v>10500</v>
          </cell>
          <cell r="C31">
            <v>10800</v>
          </cell>
          <cell r="D31">
            <v>11400</v>
          </cell>
          <cell r="E31">
            <v>12500</v>
          </cell>
          <cell r="F31">
            <v>12900</v>
          </cell>
          <cell r="G31">
            <v>12900</v>
          </cell>
          <cell r="H31">
            <v>13200</v>
          </cell>
          <cell r="I31">
            <v>13800</v>
          </cell>
          <cell r="J31">
            <v>14200</v>
          </cell>
          <cell r="L31">
            <v>74.566473988439313</v>
          </cell>
          <cell r="M31">
            <v>71.134020618556704</v>
          </cell>
          <cell r="O31">
            <v>76</v>
          </cell>
          <cell r="P31">
            <v>81</v>
          </cell>
        </row>
        <row r="32">
          <cell r="A32" t="str">
            <v>Ireland</v>
          </cell>
          <cell r="B32">
            <v>14900</v>
          </cell>
          <cell r="C32">
            <v>15400</v>
          </cell>
          <cell r="D32">
            <v>15900</v>
          </cell>
          <cell r="E32">
            <v>16000</v>
          </cell>
          <cell r="F32">
            <v>16700</v>
          </cell>
          <cell r="G32">
            <v>16700</v>
          </cell>
          <cell r="H32">
            <v>17700</v>
          </cell>
          <cell r="I32">
            <v>18800</v>
          </cell>
          <cell r="J32" t="str">
            <v>:</v>
          </cell>
          <cell r="L32">
            <v>96.531791907514446</v>
          </cell>
          <cell r="M32">
            <v>96.907216494845358</v>
          </cell>
          <cell r="O32">
            <v>52</v>
          </cell>
          <cell r="P32">
            <v>51</v>
          </cell>
        </row>
        <row r="33">
          <cell r="A33" t="str">
            <v>Attiki</v>
          </cell>
          <cell r="B33">
            <v>12500</v>
          </cell>
          <cell r="C33">
            <v>12800</v>
          </cell>
          <cell r="D33">
            <v>13100</v>
          </cell>
          <cell r="E33">
            <v>13000</v>
          </cell>
          <cell r="F33">
            <v>13900</v>
          </cell>
          <cell r="G33">
            <v>13300</v>
          </cell>
          <cell r="H33">
            <v>15100</v>
          </cell>
          <cell r="I33">
            <v>16200</v>
          </cell>
          <cell r="J33" t="str">
            <v>:</v>
          </cell>
          <cell r="L33">
            <v>80.346820809248555</v>
          </cell>
          <cell r="M33">
            <v>83.505154639175259</v>
          </cell>
          <cell r="O33">
            <v>68</v>
          </cell>
          <cell r="P33">
            <v>64</v>
          </cell>
        </row>
        <row r="34">
          <cell r="A34" t="str">
            <v>Nisia Aigaiou, Kriti</v>
          </cell>
          <cell r="B34">
            <v>11500</v>
          </cell>
          <cell r="C34">
            <v>10800</v>
          </cell>
          <cell r="D34">
            <v>11500</v>
          </cell>
          <cell r="E34">
            <v>11500</v>
          </cell>
          <cell r="F34">
            <v>12600</v>
          </cell>
          <cell r="G34">
            <v>10700</v>
          </cell>
          <cell r="H34">
            <v>12600</v>
          </cell>
          <cell r="I34">
            <v>13900</v>
          </cell>
          <cell r="J34" t="str">
            <v>:</v>
          </cell>
          <cell r="L34">
            <v>72.832369942196522</v>
          </cell>
          <cell r="M34">
            <v>71.649484536082468</v>
          </cell>
          <cell r="O34">
            <v>78</v>
          </cell>
          <cell r="P34">
            <v>80</v>
          </cell>
        </row>
        <row r="35">
          <cell r="A35" t="str">
            <v>Voreia Elláda</v>
          </cell>
          <cell r="B35">
            <v>10300</v>
          </cell>
          <cell r="C35">
            <v>10400</v>
          </cell>
          <cell r="D35">
            <v>10800</v>
          </cell>
          <cell r="E35">
            <v>10700</v>
          </cell>
          <cell r="F35">
            <v>11500</v>
          </cell>
          <cell r="G35">
            <v>10900</v>
          </cell>
          <cell r="H35">
            <v>12300</v>
          </cell>
          <cell r="I35">
            <v>12900</v>
          </cell>
          <cell r="J35" t="str">
            <v>:</v>
          </cell>
          <cell r="L35">
            <v>66.473988439306353</v>
          </cell>
          <cell r="M35">
            <v>66.494845360824741</v>
          </cell>
          <cell r="O35">
            <v>81</v>
          </cell>
          <cell r="P35">
            <v>87</v>
          </cell>
        </row>
        <row r="36">
          <cell r="A36" t="str">
            <v>Kentriki Elláda</v>
          </cell>
          <cell r="B36">
            <v>10000</v>
          </cell>
          <cell r="C36">
            <v>10000</v>
          </cell>
          <cell r="D36">
            <v>10400</v>
          </cell>
          <cell r="E36">
            <v>10400</v>
          </cell>
          <cell r="F36">
            <v>11200</v>
          </cell>
          <cell r="G36">
            <v>10600</v>
          </cell>
          <cell r="H36">
            <v>11800</v>
          </cell>
          <cell r="I36">
            <v>12500</v>
          </cell>
          <cell r="J36" t="str">
            <v>:</v>
          </cell>
          <cell r="L36">
            <v>64.739884393063591</v>
          </cell>
          <cell r="M36">
            <v>64.432989690721655</v>
          </cell>
          <cell r="O36">
            <v>85</v>
          </cell>
          <cell r="P36">
            <v>88</v>
          </cell>
        </row>
        <row r="37">
          <cell r="A37" t="str">
            <v>Noroeste</v>
          </cell>
          <cell r="B37">
            <v>14300</v>
          </cell>
          <cell r="C37">
            <v>14600</v>
          </cell>
          <cell r="D37">
            <v>15200</v>
          </cell>
          <cell r="E37">
            <v>15400</v>
          </cell>
          <cell r="F37">
            <v>16000</v>
          </cell>
          <cell r="G37">
            <v>15500</v>
          </cell>
          <cell r="H37">
            <v>16700</v>
          </cell>
          <cell r="I37">
            <v>17900</v>
          </cell>
          <cell r="J37" t="str">
            <v>:</v>
          </cell>
          <cell r="L37">
            <v>92.48554913294798</v>
          </cell>
          <cell r="M37">
            <v>92.268041237113408</v>
          </cell>
          <cell r="O37">
            <v>57</v>
          </cell>
          <cell r="P37">
            <v>56</v>
          </cell>
        </row>
        <row r="38">
          <cell r="A38" t="str">
            <v>Noreste</v>
          </cell>
          <cell r="B38">
            <v>17600</v>
          </cell>
          <cell r="C38">
            <v>18000</v>
          </cell>
          <cell r="D38">
            <v>18700</v>
          </cell>
          <cell r="E38">
            <v>18700</v>
          </cell>
          <cell r="F38">
            <v>19500</v>
          </cell>
          <cell r="G38">
            <v>18600</v>
          </cell>
          <cell r="H38">
            <v>20000</v>
          </cell>
          <cell r="I38">
            <v>21500</v>
          </cell>
          <cell r="J38" t="str">
            <v>:</v>
          </cell>
          <cell r="L38">
            <v>112.71676300578035</v>
          </cell>
          <cell r="M38">
            <v>110.82474226804125</v>
          </cell>
          <cell r="O38">
            <v>23</v>
          </cell>
          <cell r="P38">
            <v>26</v>
          </cell>
        </row>
        <row r="39">
          <cell r="A39" t="str">
            <v>Comunidad de Madrid</v>
          </cell>
          <cell r="B39">
            <v>18800</v>
          </cell>
          <cell r="C39">
            <v>19300</v>
          </cell>
          <cell r="D39">
            <v>19900</v>
          </cell>
          <cell r="E39">
            <v>19800</v>
          </cell>
          <cell r="F39">
            <v>20800</v>
          </cell>
          <cell r="G39">
            <v>19500</v>
          </cell>
          <cell r="H39">
            <v>21100</v>
          </cell>
          <cell r="I39">
            <v>21800</v>
          </cell>
          <cell r="J39" t="str">
            <v>:</v>
          </cell>
          <cell r="L39">
            <v>120.23121387283237</v>
          </cell>
          <cell r="M39">
            <v>112.37113402061856</v>
          </cell>
          <cell r="O39">
            <v>13</v>
          </cell>
          <cell r="P39">
            <v>22</v>
          </cell>
        </row>
        <row r="40">
          <cell r="A40" t="str">
            <v>Centro (ES)</v>
          </cell>
          <cell r="B40">
            <v>13300</v>
          </cell>
          <cell r="C40">
            <v>13600</v>
          </cell>
          <cell r="D40">
            <v>14100</v>
          </cell>
          <cell r="E40">
            <v>14300</v>
          </cell>
          <cell r="F40">
            <v>15000</v>
          </cell>
          <cell r="G40">
            <v>14600</v>
          </cell>
          <cell r="H40">
            <v>15800</v>
          </cell>
          <cell r="I40">
            <v>16600</v>
          </cell>
          <cell r="J40" t="str">
            <v>:</v>
          </cell>
          <cell r="L40">
            <v>86.705202312138724</v>
          </cell>
          <cell r="M40">
            <v>85.567010309278345</v>
          </cell>
          <cell r="O40">
            <v>59</v>
          </cell>
          <cell r="P40">
            <v>62</v>
          </cell>
        </row>
        <row r="41">
          <cell r="A41" t="str">
            <v>Este</v>
          </cell>
          <cell r="B41">
            <v>15600</v>
          </cell>
          <cell r="C41">
            <v>15900</v>
          </cell>
          <cell r="D41">
            <v>16300</v>
          </cell>
          <cell r="E41">
            <v>16300</v>
          </cell>
          <cell r="F41">
            <v>17100</v>
          </cell>
          <cell r="G41">
            <v>16100</v>
          </cell>
          <cell r="H41">
            <v>17500</v>
          </cell>
          <cell r="I41">
            <v>18100</v>
          </cell>
          <cell r="J41" t="str">
            <v>:</v>
          </cell>
          <cell r="L41">
            <v>98.843930635838149</v>
          </cell>
          <cell r="M41">
            <v>93.298969072164951</v>
          </cell>
          <cell r="O41">
            <v>50</v>
          </cell>
          <cell r="P41">
            <v>54</v>
          </cell>
        </row>
        <row r="42">
          <cell r="A42" t="str">
            <v>Sur</v>
          </cell>
          <cell r="B42">
            <v>11900</v>
          </cell>
          <cell r="C42">
            <v>12000</v>
          </cell>
          <cell r="D42">
            <v>12400</v>
          </cell>
          <cell r="E42">
            <v>12800</v>
          </cell>
          <cell r="F42">
            <v>13300</v>
          </cell>
          <cell r="G42">
            <v>12900</v>
          </cell>
          <cell r="H42">
            <v>14100</v>
          </cell>
          <cell r="I42">
            <v>14800</v>
          </cell>
          <cell r="J42" t="str">
            <v>:</v>
          </cell>
          <cell r="L42">
            <v>76.878612716763001</v>
          </cell>
          <cell r="M42">
            <v>76.288659793814432</v>
          </cell>
          <cell r="O42">
            <v>74</v>
          </cell>
          <cell r="P42">
            <v>76</v>
          </cell>
        </row>
        <row r="43">
          <cell r="A43" t="str">
            <v>Canarias</v>
          </cell>
          <cell r="B43">
            <v>12600</v>
          </cell>
          <cell r="C43">
            <v>12900</v>
          </cell>
          <cell r="D43">
            <v>13500</v>
          </cell>
          <cell r="E43">
            <v>13400</v>
          </cell>
          <cell r="F43">
            <v>14000</v>
          </cell>
          <cell r="G43">
            <v>12800</v>
          </cell>
          <cell r="H43">
            <v>14200</v>
          </cell>
          <cell r="I43">
            <v>15000</v>
          </cell>
          <cell r="J43" t="str">
            <v>:</v>
          </cell>
          <cell r="L43">
            <v>80.924855491329481</v>
          </cell>
          <cell r="M43">
            <v>77.319587628865989</v>
          </cell>
          <cell r="O43">
            <v>67</v>
          </cell>
          <cell r="P43">
            <v>75</v>
          </cell>
        </row>
        <row r="44">
          <cell r="A44" t="str">
            <v>Extra-Regio NUTS 1</v>
          </cell>
          <cell r="B44" t="str">
            <v>:</v>
          </cell>
          <cell r="C44" t="str">
            <v>:</v>
          </cell>
          <cell r="D44" t="str">
            <v>:</v>
          </cell>
          <cell r="E44" t="str">
            <v>:</v>
          </cell>
          <cell r="F44" t="str">
            <v>:</v>
          </cell>
          <cell r="G44" t="str">
            <v>:</v>
          </cell>
          <cell r="H44" t="str">
            <v>:</v>
          </cell>
          <cell r="I44" t="str">
            <v>:</v>
          </cell>
          <cell r="J44" t="str">
            <v>:</v>
          </cell>
          <cell r="L44" t="str">
            <v/>
          </cell>
          <cell r="M44" t="str">
            <v/>
          </cell>
          <cell r="O44" t="str">
            <v/>
          </cell>
          <cell r="P44" t="str">
            <v/>
          </cell>
        </row>
        <row r="45">
          <cell r="A45" t="str">
            <v>Ile de France</v>
          </cell>
          <cell r="B45">
            <v>20100</v>
          </cell>
          <cell r="C45">
            <v>20200</v>
          </cell>
          <cell r="D45">
            <v>20500</v>
          </cell>
          <cell r="E45">
            <v>20200</v>
          </cell>
          <cell r="F45">
            <v>21100</v>
          </cell>
          <cell r="G45">
            <v>21200</v>
          </cell>
          <cell r="H45">
            <v>21900</v>
          </cell>
          <cell r="I45">
            <v>23300</v>
          </cell>
          <cell r="J45" t="str">
            <v>:</v>
          </cell>
          <cell r="L45">
            <v>121.96531791907515</v>
          </cell>
          <cell r="M45">
            <v>120.10309278350515</v>
          </cell>
          <cell r="O45">
            <v>11</v>
          </cell>
          <cell r="P45">
            <v>12</v>
          </cell>
        </row>
        <row r="46">
          <cell r="A46" t="str">
            <v>Centre — Val de Loire</v>
          </cell>
          <cell r="B46">
            <v>16800</v>
          </cell>
          <cell r="C46">
            <v>17000</v>
          </cell>
          <cell r="D46">
            <v>17200</v>
          </cell>
          <cell r="E46">
            <v>17800</v>
          </cell>
          <cell r="F46">
            <v>18400</v>
          </cell>
          <cell r="G46">
            <v>18500</v>
          </cell>
          <cell r="H46">
            <v>19000</v>
          </cell>
          <cell r="I46">
            <v>20200</v>
          </cell>
          <cell r="J46" t="str">
            <v>:</v>
          </cell>
          <cell r="L46">
            <v>106.35838150289017</v>
          </cell>
          <cell r="M46">
            <v>104.1237113402062</v>
          </cell>
          <cell r="O46">
            <v>32</v>
          </cell>
          <cell r="P46">
            <v>34</v>
          </cell>
        </row>
        <row r="47">
          <cell r="A47" t="str">
            <v>Bourgogne-Franche-Comté</v>
          </cell>
          <cell r="B47">
            <v>16800</v>
          </cell>
          <cell r="C47">
            <v>16900</v>
          </cell>
          <cell r="D47">
            <v>17200</v>
          </cell>
          <cell r="E47">
            <v>17500</v>
          </cell>
          <cell r="F47">
            <v>18300</v>
          </cell>
          <cell r="G47">
            <v>18600</v>
          </cell>
          <cell r="H47">
            <v>19200</v>
          </cell>
          <cell r="I47">
            <v>20200</v>
          </cell>
          <cell r="J47" t="str">
            <v>:</v>
          </cell>
          <cell r="L47">
            <v>105.78034682080926</v>
          </cell>
          <cell r="M47">
            <v>104.1237113402062</v>
          </cell>
          <cell r="O47">
            <v>33</v>
          </cell>
          <cell r="P47">
            <v>34</v>
          </cell>
        </row>
        <row r="48">
          <cell r="A48" t="str">
            <v>Normandie</v>
          </cell>
          <cell r="B48">
            <v>16400</v>
          </cell>
          <cell r="C48">
            <v>16500</v>
          </cell>
          <cell r="D48">
            <v>16900</v>
          </cell>
          <cell r="E48">
            <v>17400</v>
          </cell>
          <cell r="F48">
            <v>17600</v>
          </cell>
          <cell r="G48">
            <v>17800</v>
          </cell>
          <cell r="H48">
            <v>18300</v>
          </cell>
          <cell r="I48">
            <v>19600</v>
          </cell>
          <cell r="J48" t="str">
            <v>:</v>
          </cell>
          <cell r="L48">
            <v>101.73410404624276</v>
          </cell>
          <cell r="M48">
            <v>101.03092783505154</v>
          </cell>
          <cell r="O48">
            <v>41</v>
          </cell>
          <cell r="P48">
            <v>45</v>
          </cell>
        </row>
        <row r="49">
          <cell r="A49" t="str">
            <v>Hauts-de-France</v>
          </cell>
          <cell r="B49">
            <v>15000</v>
          </cell>
          <cell r="C49">
            <v>15100</v>
          </cell>
          <cell r="D49">
            <v>15300</v>
          </cell>
          <cell r="E49">
            <v>15800</v>
          </cell>
          <cell r="F49">
            <v>16200</v>
          </cell>
          <cell r="G49">
            <v>16300</v>
          </cell>
          <cell r="H49">
            <v>16900</v>
          </cell>
          <cell r="I49">
            <v>18100</v>
          </cell>
          <cell r="J49" t="str">
            <v>:</v>
          </cell>
          <cell r="L49">
            <v>93.641618497109818</v>
          </cell>
          <cell r="M49">
            <v>93.298969072164951</v>
          </cell>
          <cell r="O49">
            <v>55</v>
          </cell>
          <cell r="P49">
            <v>54</v>
          </cell>
        </row>
        <row r="50">
          <cell r="A50" t="str">
            <v>Grand Est</v>
          </cell>
          <cell r="B50">
            <v>16400</v>
          </cell>
          <cell r="C50">
            <v>16500</v>
          </cell>
          <cell r="D50">
            <v>16900</v>
          </cell>
          <cell r="E50">
            <v>17100</v>
          </cell>
          <cell r="F50">
            <v>17700</v>
          </cell>
          <cell r="G50">
            <v>18000</v>
          </cell>
          <cell r="H50">
            <v>18500</v>
          </cell>
          <cell r="I50">
            <v>19700</v>
          </cell>
          <cell r="J50" t="str">
            <v>:</v>
          </cell>
          <cell r="L50">
            <v>102.3121387283237</v>
          </cell>
          <cell r="M50">
            <v>101.54639175257731</v>
          </cell>
          <cell r="O50">
            <v>39</v>
          </cell>
          <cell r="P50">
            <v>43</v>
          </cell>
        </row>
        <row r="51">
          <cell r="A51" t="str">
            <v>Pays de la Loire</v>
          </cell>
          <cell r="B51">
            <v>16300</v>
          </cell>
          <cell r="C51">
            <v>16500</v>
          </cell>
          <cell r="D51">
            <v>16700</v>
          </cell>
          <cell r="E51">
            <v>17000</v>
          </cell>
          <cell r="F51">
            <v>17500</v>
          </cell>
          <cell r="G51">
            <v>17600</v>
          </cell>
          <cell r="H51">
            <v>18100</v>
          </cell>
          <cell r="I51">
            <v>19300</v>
          </cell>
          <cell r="J51" t="str">
            <v>:</v>
          </cell>
          <cell r="L51">
            <v>101.15606936416187</v>
          </cell>
          <cell r="M51">
            <v>99.484536082474222</v>
          </cell>
          <cell r="O51">
            <v>43</v>
          </cell>
          <cell r="P51">
            <v>46</v>
          </cell>
        </row>
        <row r="52">
          <cell r="A52" t="str">
            <v>Bretagne</v>
          </cell>
          <cell r="B52">
            <v>16200</v>
          </cell>
          <cell r="C52">
            <v>16400</v>
          </cell>
          <cell r="D52">
            <v>16700</v>
          </cell>
          <cell r="E52">
            <v>17000</v>
          </cell>
          <cell r="F52">
            <v>17700</v>
          </cell>
          <cell r="G52">
            <v>17900</v>
          </cell>
          <cell r="H52">
            <v>18500</v>
          </cell>
          <cell r="I52">
            <v>19800</v>
          </cell>
          <cell r="J52" t="str">
            <v>:</v>
          </cell>
          <cell r="L52">
            <v>102.3121387283237</v>
          </cell>
          <cell r="M52">
            <v>102.06185567010309</v>
          </cell>
          <cell r="O52">
            <v>39</v>
          </cell>
          <cell r="P52">
            <v>41</v>
          </cell>
        </row>
        <row r="53">
          <cell r="A53" t="str">
            <v>Nouvelle-Aquitaine</v>
          </cell>
          <cell r="B53">
            <v>16400</v>
          </cell>
          <cell r="C53">
            <v>16600</v>
          </cell>
          <cell r="D53">
            <v>16900</v>
          </cell>
          <cell r="E53">
            <v>17300</v>
          </cell>
          <cell r="F53">
            <v>18100</v>
          </cell>
          <cell r="G53">
            <v>18300</v>
          </cell>
          <cell r="H53">
            <v>18800</v>
          </cell>
          <cell r="I53">
            <v>19900</v>
          </cell>
          <cell r="J53" t="str">
            <v>:</v>
          </cell>
          <cell r="L53">
            <v>104.62427745664739</v>
          </cell>
          <cell r="M53">
            <v>102.57731958762886</v>
          </cell>
          <cell r="O53">
            <v>36</v>
          </cell>
          <cell r="P53">
            <v>38</v>
          </cell>
        </row>
        <row r="54">
          <cell r="A54" t="str">
            <v>Occitanie</v>
          </cell>
          <cell r="B54">
            <v>15900</v>
          </cell>
          <cell r="C54">
            <v>16000</v>
          </cell>
          <cell r="D54">
            <v>16300</v>
          </cell>
          <cell r="E54">
            <v>16600</v>
          </cell>
          <cell r="F54">
            <v>17300</v>
          </cell>
          <cell r="G54">
            <v>17500</v>
          </cell>
          <cell r="H54">
            <v>17900</v>
          </cell>
          <cell r="I54">
            <v>19000</v>
          </cell>
          <cell r="J54" t="str">
            <v>:</v>
          </cell>
          <cell r="L54">
            <v>100</v>
          </cell>
          <cell r="M54">
            <v>97.9381443298969</v>
          </cell>
          <cell r="O54">
            <v>48</v>
          </cell>
          <cell r="P54">
            <v>49</v>
          </cell>
        </row>
        <row r="55">
          <cell r="A55" t="str">
            <v>Auvergne-Rhône-Alpes</v>
          </cell>
          <cell r="B55">
            <v>17300</v>
          </cell>
          <cell r="C55">
            <v>17600</v>
          </cell>
          <cell r="D55">
            <v>17800</v>
          </cell>
          <cell r="E55">
            <v>18000</v>
          </cell>
          <cell r="F55">
            <v>18300</v>
          </cell>
          <cell r="G55">
            <v>18400</v>
          </cell>
          <cell r="H55">
            <v>18900</v>
          </cell>
          <cell r="I55">
            <v>20100</v>
          </cell>
          <cell r="J55" t="str">
            <v>:</v>
          </cell>
          <cell r="L55">
            <v>105.78034682080926</v>
          </cell>
          <cell r="M55">
            <v>103.60824742268042</v>
          </cell>
          <cell r="O55">
            <v>33</v>
          </cell>
          <cell r="P55">
            <v>36</v>
          </cell>
        </row>
        <row r="56">
          <cell r="A56" t="str">
            <v>Provence-Alpes-Côte d’Azur</v>
          </cell>
          <cell r="B56">
            <v>16800</v>
          </cell>
          <cell r="C56">
            <v>17100</v>
          </cell>
          <cell r="D56">
            <v>17200</v>
          </cell>
          <cell r="E56">
            <v>17700</v>
          </cell>
          <cell r="F56">
            <v>18100</v>
          </cell>
          <cell r="G56">
            <v>18300</v>
          </cell>
          <cell r="H56">
            <v>18700</v>
          </cell>
          <cell r="I56">
            <v>19900</v>
          </cell>
          <cell r="J56" t="str">
            <v>:</v>
          </cell>
          <cell r="L56">
            <v>104.62427745664739</v>
          </cell>
          <cell r="M56">
            <v>102.57731958762886</v>
          </cell>
          <cell r="O56">
            <v>36</v>
          </cell>
          <cell r="P56">
            <v>38</v>
          </cell>
        </row>
        <row r="57">
          <cell r="A57" t="str">
            <v>Corse</v>
          </cell>
          <cell r="B57">
            <v>15000</v>
          </cell>
          <cell r="C57">
            <v>15200</v>
          </cell>
          <cell r="D57">
            <v>15700</v>
          </cell>
          <cell r="E57">
            <v>16200</v>
          </cell>
          <cell r="F57">
            <v>18200</v>
          </cell>
          <cell r="G57">
            <v>18600</v>
          </cell>
          <cell r="H57">
            <v>19200</v>
          </cell>
          <cell r="I57">
            <v>20000</v>
          </cell>
          <cell r="J57" t="str">
            <v>:</v>
          </cell>
          <cell r="L57">
            <v>105.20231213872833</v>
          </cell>
          <cell r="M57">
            <v>103.09278350515463</v>
          </cell>
          <cell r="O57">
            <v>35</v>
          </cell>
          <cell r="P57">
            <v>37</v>
          </cell>
        </row>
        <row r="58">
          <cell r="A58" t="str">
            <v>RUP FR — Régions Ultrapériphériques Françaises</v>
          </cell>
          <cell r="B58">
            <v>12900</v>
          </cell>
          <cell r="C58">
            <v>13000</v>
          </cell>
          <cell r="D58">
            <v>12800</v>
          </cell>
          <cell r="E58">
            <v>13000</v>
          </cell>
          <cell r="F58">
            <v>12900</v>
          </cell>
          <cell r="G58">
            <v>13100</v>
          </cell>
          <cell r="H58">
            <v>13600</v>
          </cell>
          <cell r="I58">
            <v>14800</v>
          </cell>
          <cell r="J58" t="str">
            <v>:</v>
          </cell>
          <cell r="L58">
            <v>74.566473988439313</v>
          </cell>
          <cell r="M58">
            <v>76.288659793814432</v>
          </cell>
          <cell r="O58">
            <v>76</v>
          </cell>
          <cell r="P58">
            <v>76</v>
          </cell>
        </row>
        <row r="59">
          <cell r="A59" t="str">
            <v>Extra-Regio NUTS 1</v>
          </cell>
          <cell r="B59" t="str">
            <v>:</v>
          </cell>
          <cell r="C59" t="str">
            <v>:</v>
          </cell>
          <cell r="D59" t="str">
            <v>:</v>
          </cell>
          <cell r="E59" t="str">
            <v>:</v>
          </cell>
          <cell r="F59" t="str">
            <v>:</v>
          </cell>
          <cell r="G59" t="str">
            <v>:</v>
          </cell>
          <cell r="H59" t="str">
            <v>:</v>
          </cell>
          <cell r="I59" t="str">
            <v>:</v>
          </cell>
          <cell r="J59" t="str">
            <v>:</v>
          </cell>
          <cell r="L59" t="str">
            <v/>
          </cell>
          <cell r="M59" t="str">
            <v/>
          </cell>
          <cell r="O59" t="str">
            <v/>
          </cell>
          <cell r="P59" t="str">
            <v/>
          </cell>
        </row>
        <row r="60">
          <cell r="A60" t="str">
            <v>Hrvatska</v>
          </cell>
          <cell r="B60">
            <v>8900</v>
          </cell>
          <cell r="C60">
            <v>9400</v>
          </cell>
          <cell r="D60">
            <v>9700</v>
          </cell>
          <cell r="E60">
            <v>10200</v>
          </cell>
          <cell r="F60">
            <v>10800</v>
          </cell>
          <cell r="G60">
            <v>11000</v>
          </cell>
          <cell r="H60">
            <v>12600</v>
          </cell>
          <cell r="I60">
            <v>13500</v>
          </cell>
          <cell r="J60" t="str">
            <v>:</v>
          </cell>
          <cell r="L60">
            <v>62.427745664739888</v>
          </cell>
          <cell r="M60">
            <v>69.587628865979383</v>
          </cell>
          <cell r="O60">
            <v>89</v>
          </cell>
          <cell r="P60">
            <v>83</v>
          </cell>
        </row>
        <row r="61">
          <cell r="A61" t="str">
            <v>Nord-Ovest</v>
          </cell>
          <cell r="B61">
            <v>18900</v>
          </cell>
          <cell r="C61">
            <v>19600</v>
          </cell>
          <cell r="D61">
            <v>20300</v>
          </cell>
          <cell r="E61">
            <v>20500</v>
          </cell>
          <cell r="F61">
            <v>21100</v>
          </cell>
          <cell r="G61">
            <v>20600</v>
          </cell>
          <cell r="H61">
            <v>21900</v>
          </cell>
          <cell r="I61">
            <v>23600</v>
          </cell>
          <cell r="J61">
            <v>25400</v>
          </cell>
          <cell r="L61">
            <v>121.96531791907515</v>
          </cell>
          <cell r="M61">
            <v>121.64948453608247</v>
          </cell>
          <cell r="O61">
            <v>11</v>
          </cell>
          <cell r="P61">
            <v>11</v>
          </cell>
        </row>
        <row r="62">
          <cell r="A62" t="str">
            <v>Sud</v>
          </cell>
          <cell r="B62">
            <v>12000</v>
          </cell>
          <cell r="C62">
            <v>12400</v>
          </cell>
          <cell r="D62">
            <v>12600</v>
          </cell>
          <cell r="E62">
            <v>13000</v>
          </cell>
          <cell r="F62">
            <v>13400</v>
          </cell>
          <cell r="G62">
            <v>13300</v>
          </cell>
          <cell r="H62">
            <v>14400</v>
          </cell>
          <cell r="I62">
            <v>15500</v>
          </cell>
          <cell r="J62">
            <v>16600</v>
          </cell>
          <cell r="L62">
            <v>77.456647398843927</v>
          </cell>
          <cell r="M62">
            <v>79.896907216494853</v>
          </cell>
          <cell r="O62">
            <v>73</v>
          </cell>
          <cell r="P62">
            <v>73</v>
          </cell>
        </row>
        <row r="63">
          <cell r="A63" t="str">
            <v>Isole</v>
          </cell>
          <cell r="B63">
            <v>11900</v>
          </cell>
          <cell r="C63">
            <v>12400</v>
          </cell>
          <cell r="D63">
            <v>12700</v>
          </cell>
          <cell r="E63">
            <v>13100</v>
          </cell>
          <cell r="F63">
            <v>13600</v>
          </cell>
          <cell r="G63">
            <v>13600</v>
          </cell>
          <cell r="H63">
            <v>14700</v>
          </cell>
          <cell r="I63">
            <v>15900</v>
          </cell>
          <cell r="J63">
            <v>17100</v>
          </cell>
          <cell r="L63">
            <v>78.612716763005778</v>
          </cell>
          <cell r="M63">
            <v>81.958762886597938</v>
          </cell>
          <cell r="O63">
            <v>71</v>
          </cell>
          <cell r="P63">
            <v>68</v>
          </cell>
        </row>
        <row r="64">
          <cell r="A64" t="str">
            <v>Nord-Est</v>
          </cell>
          <cell r="B64">
            <v>18200</v>
          </cell>
          <cell r="C64">
            <v>18900</v>
          </cell>
          <cell r="D64">
            <v>19600</v>
          </cell>
          <cell r="E64">
            <v>20100</v>
          </cell>
          <cell r="F64">
            <v>20400</v>
          </cell>
          <cell r="G64">
            <v>19800</v>
          </cell>
          <cell r="H64">
            <v>21100</v>
          </cell>
          <cell r="I64">
            <v>22700</v>
          </cell>
          <cell r="J64">
            <v>24400</v>
          </cell>
          <cell r="L64">
            <v>117.91907514450868</v>
          </cell>
          <cell r="M64">
            <v>117.01030927835052</v>
          </cell>
          <cell r="O64">
            <v>18</v>
          </cell>
          <cell r="P64">
            <v>16</v>
          </cell>
        </row>
        <row r="65">
          <cell r="A65" t="str">
            <v>Centro (IT)</v>
          </cell>
          <cell r="B65">
            <v>16800</v>
          </cell>
          <cell r="C65">
            <v>17400</v>
          </cell>
          <cell r="D65">
            <v>17700</v>
          </cell>
          <cell r="E65">
            <v>18300</v>
          </cell>
          <cell r="F65">
            <v>18700</v>
          </cell>
          <cell r="G65">
            <v>18100</v>
          </cell>
          <cell r="H65">
            <v>19300</v>
          </cell>
          <cell r="I65">
            <v>20900</v>
          </cell>
          <cell r="J65">
            <v>22200</v>
          </cell>
          <cell r="L65">
            <v>108.09248554913296</v>
          </cell>
          <cell r="M65">
            <v>107.73195876288659</v>
          </cell>
          <cell r="O65">
            <v>29</v>
          </cell>
          <cell r="P65">
            <v>31</v>
          </cell>
        </row>
        <row r="66">
          <cell r="A66" t="str">
            <v>Kýpros</v>
          </cell>
          <cell r="B66">
            <v>14400</v>
          </cell>
          <cell r="C66">
            <v>15600</v>
          </cell>
          <cell r="D66">
            <v>16300</v>
          </cell>
          <cell r="E66">
            <v>17100</v>
          </cell>
          <cell r="F66">
            <v>18500</v>
          </cell>
          <cell r="G66">
            <v>18500</v>
          </cell>
          <cell r="H66">
            <v>19500</v>
          </cell>
          <cell r="I66">
            <v>21600</v>
          </cell>
          <cell r="J66">
            <v>22300</v>
          </cell>
          <cell r="L66">
            <v>106.93641618497109</v>
          </cell>
          <cell r="M66">
            <v>111.34020618556701</v>
          </cell>
          <cell r="O66">
            <v>31</v>
          </cell>
          <cell r="P66">
            <v>24</v>
          </cell>
        </row>
        <row r="67">
          <cell r="A67" t="str">
            <v>Latvija</v>
          </cell>
          <cell r="B67">
            <v>9100</v>
          </cell>
          <cell r="C67">
            <v>9500</v>
          </cell>
          <cell r="D67">
            <v>10100</v>
          </cell>
          <cell r="E67">
            <v>10800</v>
          </cell>
          <cell r="F67">
            <v>11200</v>
          </cell>
          <cell r="G67">
            <v>11300</v>
          </cell>
          <cell r="H67">
            <v>12800</v>
          </cell>
          <cell r="I67">
            <v>13100</v>
          </cell>
          <cell r="J67">
            <v>14700</v>
          </cell>
          <cell r="L67">
            <v>64.739884393063591</v>
          </cell>
          <cell r="M67">
            <v>67.525773195876297</v>
          </cell>
          <cell r="O67">
            <v>85</v>
          </cell>
          <cell r="P67">
            <v>84</v>
          </cell>
        </row>
        <row r="68">
          <cell r="A68" t="str">
            <v>Lietuva</v>
          </cell>
          <cell r="B68">
            <v>11500</v>
          </cell>
          <cell r="C68">
            <v>12400</v>
          </cell>
          <cell r="D68">
            <v>12500</v>
          </cell>
          <cell r="E68">
            <v>13200</v>
          </cell>
          <cell r="F68">
            <v>14500</v>
          </cell>
          <cell r="G68">
            <v>15400</v>
          </cell>
          <cell r="H68">
            <v>16700</v>
          </cell>
          <cell r="I68">
            <v>17000</v>
          </cell>
          <cell r="J68" t="str">
            <v>:</v>
          </cell>
          <cell r="L68">
            <v>83.815028901734095</v>
          </cell>
          <cell r="M68">
            <v>87.628865979381445</v>
          </cell>
          <cell r="O68">
            <v>61</v>
          </cell>
          <cell r="P68">
            <v>60</v>
          </cell>
        </row>
        <row r="69">
          <cell r="A69" t="str">
            <v>Luxembourg</v>
          </cell>
          <cell r="B69">
            <v>25200</v>
          </cell>
          <cell r="C69">
            <v>24700</v>
          </cell>
          <cell r="D69">
            <v>25600</v>
          </cell>
          <cell r="E69">
            <v>26500</v>
          </cell>
          <cell r="F69">
            <v>26400</v>
          </cell>
          <cell r="G69">
            <v>26700</v>
          </cell>
          <cell r="H69">
            <v>26400</v>
          </cell>
          <cell r="I69">
            <v>27900</v>
          </cell>
          <cell r="J69">
            <v>30500</v>
          </cell>
          <cell r="L69">
            <v>152.60115606936415</v>
          </cell>
          <cell r="M69">
            <v>143.81443298969072</v>
          </cell>
          <cell r="O69">
            <v>1</v>
          </cell>
          <cell r="P69">
            <v>1</v>
          </cell>
        </row>
        <row r="70">
          <cell r="A70" t="str">
            <v>Közép-Magyarország</v>
          </cell>
          <cell r="B70">
            <v>12200</v>
          </cell>
          <cell r="C70">
            <v>12300</v>
          </cell>
          <cell r="D70">
            <v>12900</v>
          </cell>
          <cell r="E70">
            <v>14000</v>
          </cell>
          <cell r="F70">
            <v>15600</v>
          </cell>
          <cell r="G70">
            <v>15100</v>
          </cell>
          <cell r="H70">
            <v>16800</v>
          </cell>
          <cell r="I70">
            <v>19000</v>
          </cell>
          <cell r="J70" t="str">
            <v>:</v>
          </cell>
          <cell r="L70">
            <v>90.173410404624278</v>
          </cell>
          <cell r="M70">
            <v>97.9381443298969</v>
          </cell>
          <cell r="O70">
            <v>58</v>
          </cell>
          <cell r="P70">
            <v>49</v>
          </cell>
        </row>
        <row r="71">
          <cell r="A71" t="str">
            <v>Dunántúl</v>
          </cell>
          <cell r="B71">
            <v>9100</v>
          </cell>
          <cell r="C71">
            <v>9600</v>
          </cell>
          <cell r="D71">
            <v>10000</v>
          </cell>
          <cell r="E71">
            <v>10700</v>
          </cell>
          <cell r="F71">
            <v>11300</v>
          </cell>
          <cell r="G71">
            <v>10800</v>
          </cell>
          <cell r="H71">
            <v>11800</v>
          </cell>
          <cell r="I71">
            <v>13000</v>
          </cell>
          <cell r="J71" t="str">
            <v>:</v>
          </cell>
          <cell r="L71">
            <v>65.317919075144502</v>
          </cell>
          <cell r="M71">
            <v>67.010309278350505</v>
          </cell>
          <cell r="O71">
            <v>83</v>
          </cell>
          <cell r="P71">
            <v>85</v>
          </cell>
        </row>
        <row r="72">
          <cell r="A72" t="str">
            <v>Alföld és Észak</v>
          </cell>
          <cell r="B72">
            <v>8000</v>
          </cell>
          <cell r="C72">
            <v>8400</v>
          </cell>
          <cell r="D72">
            <v>8800</v>
          </cell>
          <cell r="E72">
            <v>9600</v>
          </cell>
          <cell r="F72">
            <v>9900</v>
          </cell>
          <cell r="G72">
            <v>9600</v>
          </cell>
          <cell r="H72">
            <v>10300</v>
          </cell>
          <cell r="I72">
            <v>11000</v>
          </cell>
          <cell r="J72" t="str">
            <v>:</v>
          </cell>
          <cell r="L72">
            <v>57.225433526011557</v>
          </cell>
          <cell r="M72">
            <v>56.701030927835049</v>
          </cell>
          <cell r="O72">
            <v>90</v>
          </cell>
          <cell r="P72">
            <v>90</v>
          </cell>
        </row>
        <row r="73">
          <cell r="A73" t="str">
            <v>Extra-Regio NUTS 1</v>
          </cell>
          <cell r="B73" t="str">
            <v>:</v>
          </cell>
          <cell r="C73" t="str">
            <v>:</v>
          </cell>
          <cell r="D73" t="str">
            <v>:</v>
          </cell>
          <cell r="E73" t="str">
            <v>:</v>
          </cell>
          <cell r="F73" t="str">
            <v>:</v>
          </cell>
          <cell r="G73" t="str">
            <v>:</v>
          </cell>
          <cell r="H73" t="str">
            <v>:</v>
          </cell>
          <cell r="I73" t="str">
            <v>:</v>
          </cell>
          <cell r="J73" t="str">
            <v>:</v>
          </cell>
          <cell r="L73" t="str">
            <v/>
          </cell>
          <cell r="M73" t="str">
            <v/>
          </cell>
          <cell r="O73" t="str">
            <v/>
          </cell>
          <cell r="P73" t="str">
            <v/>
          </cell>
        </row>
        <row r="74">
          <cell r="A74" t="str">
            <v>Malta</v>
          </cell>
          <cell r="B74">
            <v>13700</v>
          </cell>
          <cell r="C74">
            <v>14300</v>
          </cell>
          <cell r="D74">
            <v>14800</v>
          </cell>
          <cell r="E74">
            <v>15700</v>
          </cell>
          <cell r="F74">
            <v>16600</v>
          </cell>
          <cell r="G74">
            <v>16000</v>
          </cell>
          <cell r="H74">
            <v>17000</v>
          </cell>
          <cell r="I74">
            <v>17500</v>
          </cell>
          <cell r="J74">
            <v>19800</v>
          </cell>
          <cell r="L74">
            <v>95.95375722543352</v>
          </cell>
          <cell r="M74">
            <v>90.206185567010309</v>
          </cell>
          <cell r="O74">
            <v>53</v>
          </cell>
          <cell r="P74">
            <v>57</v>
          </cell>
        </row>
        <row r="75">
          <cell r="A75" t="str">
            <v>Extra-Regio NUTS 1</v>
          </cell>
          <cell r="B75" t="str">
            <v>:</v>
          </cell>
          <cell r="C75" t="str">
            <v>:</v>
          </cell>
          <cell r="D75" t="str">
            <v>:</v>
          </cell>
          <cell r="E75" t="str">
            <v>:</v>
          </cell>
          <cell r="F75" t="str">
            <v>:</v>
          </cell>
          <cell r="G75" t="str">
            <v>:</v>
          </cell>
          <cell r="H75" t="str">
            <v>:</v>
          </cell>
          <cell r="I75" t="str">
            <v>:</v>
          </cell>
          <cell r="J75" t="str">
            <v>:</v>
          </cell>
          <cell r="L75" t="str">
            <v/>
          </cell>
          <cell r="M75" t="str">
            <v/>
          </cell>
          <cell r="O75" t="str">
            <v/>
          </cell>
          <cell r="P75" t="str">
            <v/>
          </cell>
        </row>
        <row r="76">
          <cell r="A76" t="str">
            <v>Noord-Nederland</v>
          </cell>
          <cell r="B76">
            <v>15200</v>
          </cell>
          <cell r="C76">
            <v>15500</v>
          </cell>
          <cell r="D76">
            <v>16000</v>
          </cell>
          <cell r="E76">
            <v>16800</v>
          </cell>
          <cell r="F76">
            <v>17000</v>
          </cell>
          <cell r="G76">
            <v>17700</v>
          </cell>
          <cell r="H76">
            <v>18400</v>
          </cell>
          <cell r="I76">
            <v>19800</v>
          </cell>
          <cell r="J76" t="str">
            <v>:</v>
          </cell>
          <cell r="L76">
            <v>98.265895953757223</v>
          </cell>
          <cell r="M76">
            <v>102.06185567010309</v>
          </cell>
          <cell r="O76">
            <v>51</v>
          </cell>
          <cell r="P76">
            <v>41</v>
          </cell>
        </row>
        <row r="77">
          <cell r="A77" t="str">
            <v>Oost-Nederland</v>
          </cell>
          <cell r="B77">
            <v>15500</v>
          </cell>
          <cell r="C77">
            <v>15700</v>
          </cell>
          <cell r="D77">
            <v>16300</v>
          </cell>
          <cell r="E77">
            <v>17100</v>
          </cell>
          <cell r="F77">
            <v>17500</v>
          </cell>
          <cell r="G77">
            <v>18200</v>
          </cell>
          <cell r="H77">
            <v>19300</v>
          </cell>
          <cell r="I77">
            <v>20800</v>
          </cell>
          <cell r="J77" t="str">
            <v>:</v>
          </cell>
          <cell r="L77">
            <v>101.15606936416187</v>
          </cell>
          <cell r="M77">
            <v>107.21649484536083</v>
          </cell>
          <cell r="O77">
            <v>43</v>
          </cell>
          <cell r="P77">
            <v>32</v>
          </cell>
        </row>
        <row r="78">
          <cell r="A78" t="str">
            <v>West-Nederland</v>
          </cell>
          <cell r="B78">
            <v>16600</v>
          </cell>
          <cell r="C78">
            <v>16900</v>
          </cell>
          <cell r="D78">
            <v>17300</v>
          </cell>
          <cell r="E78">
            <v>18300</v>
          </cell>
          <cell r="F78">
            <v>18600</v>
          </cell>
          <cell r="G78">
            <v>19300</v>
          </cell>
          <cell r="H78">
            <v>20700</v>
          </cell>
          <cell r="I78">
            <v>22300</v>
          </cell>
          <cell r="J78" t="str">
            <v>:</v>
          </cell>
          <cell r="L78">
            <v>107.51445086705202</v>
          </cell>
          <cell r="M78">
            <v>114.94845360824742</v>
          </cell>
          <cell r="O78">
            <v>30</v>
          </cell>
          <cell r="P78">
            <v>17</v>
          </cell>
        </row>
        <row r="79">
          <cell r="A79" t="str">
            <v>Zuid-Nederland</v>
          </cell>
          <cell r="B79">
            <v>15800</v>
          </cell>
          <cell r="C79">
            <v>16100</v>
          </cell>
          <cell r="D79">
            <v>16700</v>
          </cell>
          <cell r="E79">
            <v>17500</v>
          </cell>
          <cell r="F79">
            <v>17900</v>
          </cell>
          <cell r="G79">
            <v>18700</v>
          </cell>
          <cell r="H79">
            <v>19700</v>
          </cell>
          <cell r="I79">
            <v>21300</v>
          </cell>
          <cell r="J79" t="str">
            <v>:</v>
          </cell>
          <cell r="L79">
            <v>103.46820809248555</v>
          </cell>
          <cell r="M79">
            <v>109.79381443298971</v>
          </cell>
          <cell r="O79">
            <v>38</v>
          </cell>
          <cell r="P79">
            <v>28</v>
          </cell>
        </row>
        <row r="80">
          <cell r="A80" t="str">
            <v>Extra-Regio NUTS 1</v>
          </cell>
          <cell r="B80" t="str">
            <v>:</v>
          </cell>
          <cell r="C80" t="str">
            <v>:</v>
          </cell>
          <cell r="D80" t="str">
            <v>:</v>
          </cell>
          <cell r="E80" t="str">
            <v>:</v>
          </cell>
          <cell r="F80" t="str">
            <v>:</v>
          </cell>
          <cell r="G80" t="str">
            <v>:</v>
          </cell>
          <cell r="H80" t="str">
            <v>:</v>
          </cell>
          <cell r="I80" t="str">
            <v>:</v>
          </cell>
          <cell r="J80" t="str">
            <v>:</v>
          </cell>
          <cell r="L80" t="str">
            <v/>
          </cell>
          <cell r="M80" t="str">
            <v/>
          </cell>
          <cell r="O80" t="str">
            <v/>
          </cell>
          <cell r="P80" t="str">
            <v/>
          </cell>
        </row>
        <row r="81">
          <cell r="A81" t="str">
            <v>Ostösterreich</v>
          </cell>
          <cell r="B81">
            <v>19800</v>
          </cell>
          <cell r="C81">
            <v>20100</v>
          </cell>
          <cell r="D81">
            <v>20100</v>
          </cell>
          <cell r="E81">
            <v>20600</v>
          </cell>
          <cell r="F81">
            <v>20700</v>
          </cell>
          <cell r="G81">
            <v>20900</v>
          </cell>
          <cell r="H81">
            <v>22200</v>
          </cell>
          <cell r="I81">
            <v>24000</v>
          </cell>
          <cell r="J81">
            <v>24900</v>
          </cell>
          <cell r="L81">
            <v>119.65317919075144</v>
          </cell>
          <cell r="M81">
            <v>123.71134020618557</v>
          </cell>
          <cell r="O81">
            <v>15</v>
          </cell>
          <cell r="P81">
            <v>9</v>
          </cell>
        </row>
        <row r="82">
          <cell r="A82" t="str">
            <v>Südösterreich</v>
          </cell>
          <cell r="B82">
            <v>19200</v>
          </cell>
          <cell r="C82">
            <v>19600</v>
          </cell>
          <cell r="D82">
            <v>19900</v>
          </cell>
          <cell r="E82">
            <v>20500</v>
          </cell>
          <cell r="F82">
            <v>20600</v>
          </cell>
          <cell r="G82">
            <v>20900</v>
          </cell>
          <cell r="H82">
            <v>22300</v>
          </cell>
          <cell r="I82">
            <v>24200</v>
          </cell>
          <cell r="J82">
            <v>25200</v>
          </cell>
          <cell r="L82">
            <v>119.07514450867052</v>
          </cell>
          <cell r="M82">
            <v>124.74226804123711</v>
          </cell>
          <cell r="O82">
            <v>16</v>
          </cell>
          <cell r="P82">
            <v>8</v>
          </cell>
        </row>
        <row r="83">
          <cell r="A83" t="str">
            <v>Westösterreich</v>
          </cell>
          <cell r="B83">
            <v>19800</v>
          </cell>
          <cell r="C83">
            <v>20300</v>
          </cell>
          <cell r="D83">
            <v>20400</v>
          </cell>
          <cell r="E83">
            <v>21000</v>
          </cell>
          <cell r="F83">
            <v>21200</v>
          </cell>
          <cell r="G83">
            <v>21200</v>
          </cell>
          <cell r="H83">
            <v>22500</v>
          </cell>
          <cell r="I83">
            <v>24500</v>
          </cell>
          <cell r="J83">
            <v>25600</v>
          </cell>
          <cell r="L83">
            <v>122.54335260115607</v>
          </cell>
          <cell r="M83">
            <v>126.28865979381443</v>
          </cell>
          <cell r="O83">
            <v>10</v>
          </cell>
          <cell r="P83">
            <v>6</v>
          </cell>
        </row>
        <row r="84">
          <cell r="A84" t="str">
            <v>Extra-Regio NUTS 1</v>
          </cell>
          <cell r="B84" t="str">
            <v>:</v>
          </cell>
          <cell r="C84" t="str">
            <v>:</v>
          </cell>
          <cell r="D84" t="str">
            <v>:</v>
          </cell>
          <cell r="E84" t="str">
            <v>:</v>
          </cell>
          <cell r="F84" t="str">
            <v>:</v>
          </cell>
          <cell r="G84" t="str">
            <v>:</v>
          </cell>
          <cell r="H84" t="str">
            <v>:</v>
          </cell>
          <cell r="I84" t="str">
            <v>:</v>
          </cell>
          <cell r="J84" t="str">
            <v>:</v>
          </cell>
          <cell r="L84" t="str">
            <v/>
          </cell>
          <cell r="M84" t="str">
            <v/>
          </cell>
          <cell r="O84" t="str">
            <v/>
          </cell>
          <cell r="P84" t="str">
            <v/>
          </cell>
        </row>
        <row r="85">
          <cell r="A85" t="str">
            <v>Makroregion południowy</v>
          </cell>
          <cell r="B85">
            <v>12100</v>
          </cell>
          <cell r="C85">
            <v>12400</v>
          </cell>
          <cell r="D85">
            <v>12800</v>
          </cell>
          <cell r="E85">
            <v>13400</v>
          </cell>
          <cell r="F85">
            <v>14200</v>
          </cell>
          <cell r="G85">
            <v>15500</v>
          </cell>
          <cell r="H85">
            <v>15300</v>
          </cell>
          <cell r="I85">
            <v>16500</v>
          </cell>
          <cell r="J85" t="str">
            <v>:</v>
          </cell>
          <cell r="L85">
            <v>82.080924855491332</v>
          </cell>
          <cell r="M85">
            <v>85.051546391752581</v>
          </cell>
          <cell r="O85">
            <v>65</v>
          </cell>
          <cell r="P85">
            <v>63</v>
          </cell>
        </row>
        <row r="86">
          <cell r="A86" t="str">
            <v>Makroregion północno-zachodni</v>
          </cell>
          <cell r="B86">
            <v>11600</v>
          </cell>
          <cell r="C86">
            <v>12100</v>
          </cell>
          <cell r="D86">
            <v>12500</v>
          </cell>
          <cell r="E86">
            <v>12800</v>
          </cell>
          <cell r="F86">
            <v>13500</v>
          </cell>
          <cell r="G86">
            <v>15000</v>
          </cell>
          <cell r="H86">
            <v>14800</v>
          </cell>
          <cell r="I86">
            <v>15800</v>
          </cell>
          <cell r="J86" t="str">
            <v>:</v>
          </cell>
          <cell r="L86">
            <v>78.034682080924853</v>
          </cell>
          <cell r="M86">
            <v>81.44329896907216</v>
          </cell>
          <cell r="O86">
            <v>72</v>
          </cell>
          <cell r="P86">
            <v>71</v>
          </cell>
        </row>
        <row r="87">
          <cell r="A87" t="str">
            <v>Makroregion południowo-zachodni</v>
          </cell>
          <cell r="B87">
            <v>11700</v>
          </cell>
          <cell r="C87">
            <v>12200</v>
          </cell>
          <cell r="D87">
            <v>12500</v>
          </cell>
          <cell r="E87">
            <v>13100</v>
          </cell>
          <cell r="F87">
            <v>13800</v>
          </cell>
          <cell r="G87">
            <v>15300</v>
          </cell>
          <cell r="H87">
            <v>15100</v>
          </cell>
          <cell r="I87">
            <v>15900</v>
          </cell>
          <cell r="J87" t="str">
            <v>:</v>
          </cell>
          <cell r="L87">
            <v>79.76878612716763</v>
          </cell>
          <cell r="M87">
            <v>81.958762886597938</v>
          </cell>
          <cell r="O87">
            <v>69</v>
          </cell>
          <cell r="P87">
            <v>68</v>
          </cell>
        </row>
        <row r="88">
          <cell r="A88" t="str">
            <v>Makroregion północny</v>
          </cell>
          <cell r="B88">
            <v>10600</v>
          </cell>
          <cell r="C88">
            <v>11100</v>
          </cell>
          <cell r="D88">
            <v>11400</v>
          </cell>
          <cell r="E88">
            <v>11900</v>
          </cell>
          <cell r="F88">
            <v>12500</v>
          </cell>
          <cell r="G88">
            <v>14000</v>
          </cell>
          <cell r="H88">
            <v>13900</v>
          </cell>
          <cell r="I88">
            <v>15100</v>
          </cell>
          <cell r="J88" t="str">
            <v>:</v>
          </cell>
          <cell r="L88">
            <v>72.25433526011561</v>
          </cell>
          <cell r="M88">
            <v>77.835051546391753</v>
          </cell>
          <cell r="O88">
            <v>79</v>
          </cell>
          <cell r="P88">
            <v>74</v>
          </cell>
        </row>
        <row r="89">
          <cell r="A89" t="str">
            <v>Makroregion centralny</v>
          </cell>
          <cell r="B89">
            <v>10900</v>
          </cell>
          <cell r="C89">
            <v>11400</v>
          </cell>
          <cell r="D89">
            <v>11800</v>
          </cell>
          <cell r="E89">
            <v>12400</v>
          </cell>
          <cell r="F89">
            <v>13000</v>
          </cell>
          <cell r="G89">
            <v>14700</v>
          </cell>
          <cell r="H89">
            <v>14600</v>
          </cell>
          <cell r="I89">
            <v>15800</v>
          </cell>
          <cell r="J89" t="str">
            <v>:</v>
          </cell>
          <cell r="L89">
            <v>75.144508670520224</v>
          </cell>
          <cell r="M89">
            <v>81.44329896907216</v>
          </cell>
          <cell r="O89">
            <v>75</v>
          </cell>
          <cell r="P89">
            <v>71</v>
          </cell>
        </row>
        <row r="90">
          <cell r="A90" t="str">
            <v>Makroregion wschodni</v>
          </cell>
          <cell r="B90">
            <v>9400</v>
          </cell>
          <cell r="C90">
            <v>9900</v>
          </cell>
          <cell r="D90">
            <v>10300</v>
          </cell>
          <cell r="E90">
            <v>10600</v>
          </cell>
          <cell r="F90">
            <v>11200</v>
          </cell>
          <cell r="G90">
            <v>13000</v>
          </cell>
          <cell r="H90">
            <v>12900</v>
          </cell>
          <cell r="I90">
            <v>14000</v>
          </cell>
          <cell r="J90" t="str">
            <v>:</v>
          </cell>
          <cell r="L90">
            <v>64.739884393063591</v>
          </cell>
          <cell r="M90">
            <v>72.164948453608247</v>
          </cell>
          <cell r="O90">
            <v>85</v>
          </cell>
          <cell r="P90">
            <v>79</v>
          </cell>
        </row>
        <row r="91">
          <cell r="A91" t="str">
            <v>Makroregion województwo mazowieckie</v>
          </cell>
          <cell r="B91">
            <v>15000</v>
          </cell>
          <cell r="C91">
            <v>15500</v>
          </cell>
          <cell r="D91">
            <v>16000</v>
          </cell>
          <cell r="E91">
            <v>16600</v>
          </cell>
          <cell r="F91">
            <v>17600</v>
          </cell>
          <cell r="G91">
            <v>18800</v>
          </cell>
          <cell r="H91">
            <v>18200</v>
          </cell>
          <cell r="I91">
            <v>19300</v>
          </cell>
          <cell r="J91" t="str">
            <v>:</v>
          </cell>
          <cell r="L91">
            <v>101.73410404624276</v>
          </cell>
          <cell r="M91">
            <v>99.484536082474222</v>
          </cell>
          <cell r="O91">
            <v>41</v>
          </cell>
          <cell r="P91">
            <v>46</v>
          </cell>
        </row>
        <row r="92">
          <cell r="A92" t="str">
            <v>Continente</v>
          </cell>
          <cell r="B92">
            <v>12700</v>
          </cell>
          <cell r="C92">
            <v>13000</v>
          </cell>
          <cell r="D92">
            <v>13200</v>
          </cell>
          <cell r="E92">
            <v>13800</v>
          </cell>
          <cell r="F92">
            <v>14500</v>
          </cell>
          <cell r="G92">
            <v>13800</v>
          </cell>
          <cell r="H92">
            <v>14900</v>
          </cell>
          <cell r="I92">
            <v>16200</v>
          </cell>
          <cell r="J92" t="str">
            <v>:</v>
          </cell>
          <cell r="L92">
            <v>83.815028901734095</v>
          </cell>
          <cell r="M92">
            <v>83.505154639175259</v>
          </cell>
          <cell r="O92">
            <v>61</v>
          </cell>
          <cell r="P92">
            <v>64</v>
          </cell>
        </row>
        <row r="93">
          <cell r="A93" t="str">
            <v>Região Autónoma dos Açores</v>
          </cell>
          <cell r="B93">
            <v>12800</v>
          </cell>
          <cell r="C93">
            <v>12800</v>
          </cell>
          <cell r="D93">
            <v>12900</v>
          </cell>
          <cell r="E93">
            <v>13500</v>
          </cell>
          <cell r="F93">
            <v>14200</v>
          </cell>
          <cell r="G93">
            <v>13500</v>
          </cell>
          <cell r="H93">
            <v>14800</v>
          </cell>
          <cell r="I93">
            <v>16100</v>
          </cell>
          <cell r="J93" t="str">
            <v>:</v>
          </cell>
          <cell r="L93">
            <v>82.080924855491332</v>
          </cell>
          <cell r="M93">
            <v>82.989690721649495</v>
          </cell>
          <cell r="O93">
            <v>65</v>
          </cell>
          <cell r="P93">
            <v>67</v>
          </cell>
        </row>
        <row r="94">
          <cell r="A94" t="str">
            <v>Região Autónoma da Madeira</v>
          </cell>
          <cell r="B94">
            <v>11900</v>
          </cell>
          <cell r="C94">
            <v>12800</v>
          </cell>
          <cell r="D94">
            <v>12900</v>
          </cell>
          <cell r="E94">
            <v>13400</v>
          </cell>
          <cell r="F94">
            <v>13800</v>
          </cell>
          <cell r="G94">
            <v>12900</v>
          </cell>
          <cell r="H94">
            <v>14400</v>
          </cell>
          <cell r="I94">
            <v>16200</v>
          </cell>
          <cell r="J94" t="str">
            <v>:</v>
          </cell>
          <cell r="L94">
            <v>79.76878612716763</v>
          </cell>
          <cell r="M94">
            <v>83.505154639175259</v>
          </cell>
          <cell r="O94">
            <v>69</v>
          </cell>
          <cell r="P94">
            <v>64</v>
          </cell>
        </row>
        <row r="95">
          <cell r="A95" t="str">
            <v>Macroregiunea Unu</v>
          </cell>
          <cell r="B95">
            <v>7200</v>
          </cell>
          <cell r="C95">
            <v>8200</v>
          </cell>
          <cell r="D95">
            <v>9100</v>
          </cell>
          <cell r="E95">
            <v>9700</v>
          </cell>
          <cell r="F95">
            <v>11400</v>
          </cell>
          <cell r="G95">
            <v>11500</v>
          </cell>
          <cell r="H95">
            <v>12100</v>
          </cell>
          <cell r="I95">
            <v>13000</v>
          </cell>
          <cell r="J95" t="str">
            <v>:</v>
          </cell>
          <cell r="L95">
            <v>65.895953757225428</v>
          </cell>
          <cell r="M95">
            <v>67.010309278350505</v>
          </cell>
          <cell r="O95">
            <v>82</v>
          </cell>
          <cell r="P95">
            <v>85</v>
          </cell>
        </row>
        <row r="96">
          <cell r="A96" t="str">
            <v>Macroregiunea Doi</v>
          </cell>
          <cell r="B96">
            <v>5800</v>
          </cell>
          <cell r="C96">
            <v>6400</v>
          </cell>
          <cell r="D96">
            <v>7300</v>
          </cell>
          <cell r="E96">
            <v>7800</v>
          </cell>
          <cell r="F96">
            <v>9300</v>
          </cell>
          <cell r="G96">
            <v>9300</v>
          </cell>
          <cell r="H96">
            <v>9900</v>
          </cell>
          <cell r="I96">
            <v>10200</v>
          </cell>
          <cell r="J96" t="str">
            <v>:</v>
          </cell>
          <cell r="L96">
            <v>53.75722543352601</v>
          </cell>
          <cell r="M96">
            <v>52.577319587628871</v>
          </cell>
          <cell r="O96">
            <v>91</v>
          </cell>
          <cell r="P96">
            <v>91</v>
          </cell>
        </row>
        <row r="97">
          <cell r="A97" t="str">
            <v>Macroregiunea Trei</v>
          </cell>
          <cell r="B97">
            <v>9300</v>
          </cell>
          <cell r="C97">
            <v>10500</v>
          </cell>
          <cell r="D97">
            <v>11900</v>
          </cell>
          <cell r="E97">
            <v>12400</v>
          </cell>
          <cell r="F97">
            <v>14800</v>
          </cell>
          <cell r="G97">
            <v>14700</v>
          </cell>
          <cell r="H97">
            <v>15500</v>
          </cell>
          <cell r="I97">
            <v>17000</v>
          </cell>
          <cell r="J97" t="str">
            <v>:</v>
          </cell>
          <cell r="L97">
            <v>85.549132947976886</v>
          </cell>
          <cell r="M97">
            <v>87.628865979381445</v>
          </cell>
          <cell r="O97">
            <v>60</v>
          </cell>
          <cell r="P97">
            <v>60</v>
          </cell>
        </row>
        <row r="98">
          <cell r="A98" t="str">
            <v>Macroregiunea Patru</v>
          </cell>
          <cell r="B98">
            <v>7100</v>
          </cell>
          <cell r="C98">
            <v>8000</v>
          </cell>
          <cell r="D98">
            <v>8800</v>
          </cell>
          <cell r="E98">
            <v>9400</v>
          </cell>
          <cell r="F98">
            <v>11200</v>
          </cell>
          <cell r="G98">
            <v>11000</v>
          </cell>
          <cell r="H98">
            <v>11500</v>
          </cell>
          <cell r="I98">
            <v>12200</v>
          </cell>
          <cell r="J98" t="str">
            <v>:</v>
          </cell>
          <cell r="L98">
            <v>64.739884393063591</v>
          </cell>
          <cell r="M98">
            <v>62.886597938144327</v>
          </cell>
          <cell r="O98">
            <v>85</v>
          </cell>
          <cell r="P98">
            <v>89</v>
          </cell>
        </row>
        <row r="99">
          <cell r="A99" t="str">
            <v>Slovenija</v>
          </cell>
          <cell r="B99">
            <v>11800</v>
          </cell>
          <cell r="C99">
            <v>12200</v>
          </cell>
          <cell r="D99">
            <v>12900</v>
          </cell>
          <cell r="E99">
            <v>13600</v>
          </cell>
          <cell r="F99">
            <v>14500</v>
          </cell>
          <cell r="G99">
            <v>15000</v>
          </cell>
          <cell r="H99">
            <v>16000</v>
          </cell>
          <cell r="I99">
            <v>17400</v>
          </cell>
          <cell r="J99">
            <v>18600</v>
          </cell>
          <cell r="L99">
            <v>83.815028901734095</v>
          </cell>
          <cell r="M99">
            <v>89.690721649484544</v>
          </cell>
          <cell r="O99">
            <v>61</v>
          </cell>
          <cell r="P99">
            <v>59</v>
          </cell>
        </row>
        <row r="100">
          <cell r="A100" t="str">
            <v>Slovensko</v>
          </cell>
          <cell r="B100">
            <v>11200</v>
          </cell>
          <cell r="C100">
            <v>10400</v>
          </cell>
          <cell r="D100">
            <v>10300</v>
          </cell>
          <cell r="E100">
            <v>11000</v>
          </cell>
          <cell r="F100">
            <v>11300</v>
          </cell>
          <cell r="G100">
            <v>12200</v>
          </cell>
          <cell r="H100">
            <v>13000</v>
          </cell>
          <cell r="I100">
            <v>13700</v>
          </cell>
          <cell r="J100" t="str">
            <v>:</v>
          </cell>
          <cell r="L100">
            <v>65.317919075144502</v>
          </cell>
          <cell r="M100">
            <v>70.618556701030926</v>
          </cell>
          <cell r="O100">
            <v>83</v>
          </cell>
          <cell r="P100">
            <v>82</v>
          </cell>
        </row>
        <row r="101">
          <cell r="A101" t="str">
            <v>Manner-Suomi</v>
          </cell>
          <cell r="B101">
            <v>16000</v>
          </cell>
          <cell r="C101">
            <v>16200</v>
          </cell>
          <cell r="D101">
            <v>16600</v>
          </cell>
          <cell r="E101">
            <v>17000</v>
          </cell>
          <cell r="F101">
            <v>17500</v>
          </cell>
          <cell r="G101">
            <v>17500</v>
          </cell>
          <cell r="H101">
            <v>18100</v>
          </cell>
          <cell r="I101">
            <v>18800</v>
          </cell>
          <cell r="J101" t="str">
            <v>:</v>
          </cell>
          <cell r="L101">
            <v>101.15606936416187</v>
          </cell>
          <cell r="M101">
            <v>96.907216494845358</v>
          </cell>
          <cell r="O101">
            <v>43</v>
          </cell>
          <cell r="P101">
            <v>51</v>
          </cell>
        </row>
        <row r="102">
          <cell r="A102" t="str">
            <v>Åland</v>
          </cell>
          <cell r="B102">
            <v>18600</v>
          </cell>
          <cell r="C102">
            <v>18700</v>
          </cell>
          <cell r="D102">
            <v>18600</v>
          </cell>
          <cell r="E102">
            <v>18700</v>
          </cell>
          <cell r="F102">
            <v>18900</v>
          </cell>
          <cell r="G102">
            <v>19000</v>
          </cell>
          <cell r="H102">
            <v>19900</v>
          </cell>
          <cell r="I102">
            <v>20600</v>
          </cell>
          <cell r="J102" t="str">
            <v>:</v>
          </cell>
          <cell r="L102">
            <v>109.2485549132948</v>
          </cell>
          <cell r="M102">
            <v>106.18556701030928</v>
          </cell>
          <cell r="O102">
            <v>28</v>
          </cell>
          <cell r="P102">
            <v>33</v>
          </cell>
        </row>
        <row r="103">
          <cell r="A103" t="str">
            <v>Östra Sverige</v>
          </cell>
          <cell r="B103">
            <v>18100</v>
          </cell>
          <cell r="C103">
            <v>18100</v>
          </cell>
          <cell r="D103">
            <v>18100</v>
          </cell>
          <cell r="E103">
            <v>18400</v>
          </cell>
          <cell r="F103">
            <v>19000</v>
          </cell>
          <cell r="G103">
            <v>18800</v>
          </cell>
          <cell r="H103">
            <v>19900</v>
          </cell>
          <cell r="I103">
            <v>21200</v>
          </cell>
          <cell r="J103" t="str">
            <v>:</v>
          </cell>
          <cell r="L103">
            <v>109.82658959537572</v>
          </cell>
          <cell r="M103">
            <v>109.27835051546391</v>
          </cell>
          <cell r="O103">
            <v>27</v>
          </cell>
          <cell r="P103">
            <v>29</v>
          </cell>
        </row>
        <row r="104">
          <cell r="A104" t="str">
            <v>Södra Sverige</v>
          </cell>
          <cell r="B104">
            <v>16800</v>
          </cell>
          <cell r="C104">
            <v>16800</v>
          </cell>
          <cell r="D104">
            <v>16900</v>
          </cell>
          <cell r="E104">
            <v>17100</v>
          </cell>
          <cell r="F104">
            <v>17300</v>
          </cell>
          <cell r="G104">
            <v>17000</v>
          </cell>
          <cell r="H104">
            <v>18100</v>
          </cell>
          <cell r="I104">
            <v>19200</v>
          </cell>
          <cell r="J104" t="str">
            <v>:</v>
          </cell>
          <cell r="L104">
            <v>100</v>
          </cell>
          <cell r="M104">
            <v>98.969072164948457</v>
          </cell>
          <cell r="O104">
            <v>48</v>
          </cell>
          <cell r="P104">
            <v>48</v>
          </cell>
        </row>
        <row r="105">
          <cell r="A105" t="str">
            <v>Norra Sverige</v>
          </cell>
          <cell r="B105">
            <v>16200</v>
          </cell>
          <cell r="C105">
            <v>16000</v>
          </cell>
          <cell r="D105">
            <v>16100</v>
          </cell>
          <cell r="E105">
            <v>16400</v>
          </cell>
          <cell r="F105">
            <v>16500</v>
          </cell>
          <cell r="G105">
            <v>16400</v>
          </cell>
          <cell r="H105">
            <v>17400</v>
          </cell>
          <cell r="I105">
            <v>18400</v>
          </cell>
          <cell r="J105" t="str">
            <v>:</v>
          </cell>
          <cell r="L105">
            <v>95.375722543352609</v>
          </cell>
          <cell r="M105">
            <v>94.845360824742258</v>
          </cell>
          <cell r="O105">
            <v>54</v>
          </cell>
          <cell r="P105">
            <v>53</v>
          </cell>
        </row>
        <row r="107">
          <cell r="A107" t="str">
            <v>Länder</v>
          </cell>
        </row>
        <row r="108">
          <cell r="A108" t="str">
            <v>European Union - 27 countries (from 2020)</v>
          </cell>
          <cell r="B108">
            <v>15200</v>
          </cell>
          <cell r="C108">
            <v>15600</v>
          </cell>
          <cell r="D108">
            <v>16100</v>
          </cell>
          <cell r="E108">
            <v>16700</v>
          </cell>
          <cell r="F108">
            <v>17300</v>
          </cell>
          <cell r="G108">
            <v>17400</v>
          </cell>
          <cell r="H108">
            <v>18200</v>
          </cell>
          <cell r="I108">
            <v>19400</v>
          </cell>
          <cell r="L108">
            <v>100</v>
          </cell>
          <cell r="M108">
            <v>100</v>
          </cell>
        </row>
        <row r="109">
          <cell r="A109" t="str">
            <v>Belgium</v>
          </cell>
          <cell r="B109">
            <v>17500</v>
          </cell>
          <cell r="C109">
            <v>17600</v>
          </cell>
          <cell r="D109">
            <v>18000</v>
          </cell>
          <cell r="E109">
            <v>18500</v>
          </cell>
          <cell r="F109">
            <v>19100</v>
          </cell>
          <cell r="G109">
            <v>19800</v>
          </cell>
          <cell r="H109">
            <v>20400</v>
          </cell>
          <cell r="I109">
            <v>21700</v>
          </cell>
          <cell r="L109">
            <v>110.40462427745665</v>
          </cell>
          <cell r="M109">
            <v>113.79310344827587</v>
          </cell>
          <cell r="O109">
            <v>4</v>
          </cell>
          <cell r="P109">
            <v>4</v>
          </cell>
        </row>
        <row r="110">
          <cell r="A110" t="str">
            <v>Bulgaria</v>
          </cell>
          <cell r="B110">
            <v>7700</v>
          </cell>
          <cell r="C110">
            <v>8200</v>
          </cell>
          <cell r="D110">
            <v>8600</v>
          </cell>
          <cell r="E110">
            <v>9600</v>
          </cell>
          <cell r="F110">
            <v>9800</v>
          </cell>
          <cell r="G110">
            <v>9400</v>
          </cell>
          <cell r="H110">
            <v>10400</v>
          </cell>
          <cell r="I110">
            <v>12000</v>
          </cell>
          <cell r="L110">
            <v>56.647398843930638</v>
          </cell>
          <cell r="M110">
            <v>54.022988505747129</v>
          </cell>
          <cell r="O110">
            <v>27</v>
          </cell>
          <cell r="P110">
            <v>27</v>
          </cell>
        </row>
        <row r="111">
          <cell r="A111" t="str">
            <v>Czechia</v>
          </cell>
          <cell r="B111">
            <v>12000</v>
          </cell>
          <cell r="C111">
            <v>12300</v>
          </cell>
          <cell r="D111">
            <v>13200</v>
          </cell>
          <cell r="E111">
            <v>13800</v>
          </cell>
          <cell r="F111">
            <v>14400</v>
          </cell>
          <cell r="G111">
            <v>14300</v>
          </cell>
          <cell r="H111">
            <v>14800</v>
          </cell>
          <cell r="I111">
            <v>15900</v>
          </cell>
          <cell r="L111">
            <v>83.236994219653184</v>
          </cell>
          <cell r="M111">
            <v>82.18390804597702</v>
          </cell>
          <cell r="O111">
            <v>18</v>
          </cell>
          <cell r="P111">
            <v>18</v>
          </cell>
        </row>
        <row r="112">
          <cell r="A112" t="str">
            <v>Denmark</v>
          </cell>
          <cell r="B112">
            <v>14300</v>
          </cell>
          <cell r="C112">
            <v>14700</v>
          </cell>
          <cell r="D112">
            <v>15400</v>
          </cell>
          <cell r="E112">
            <v>16100</v>
          </cell>
          <cell r="F112">
            <v>16200</v>
          </cell>
          <cell r="G112">
            <v>16300</v>
          </cell>
          <cell r="H112">
            <v>17000</v>
          </cell>
          <cell r="I112">
            <v>17500</v>
          </cell>
          <cell r="L112">
            <v>93.641618497109818</v>
          </cell>
          <cell r="M112">
            <v>93.678160919540232</v>
          </cell>
          <cell r="O112">
            <v>14</v>
          </cell>
          <cell r="P112">
            <v>12</v>
          </cell>
        </row>
        <row r="113">
          <cell r="A113" t="str">
            <v>Germany</v>
          </cell>
          <cell r="B113">
            <v>19200</v>
          </cell>
          <cell r="C113">
            <v>19700</v>
          </cell>
          <cell r="D113">
            <v>20400</v>
          </cell>
          <cell r="E113">
            <v>21300</v>
          </cell>
          <cell r="F113">
            <v>22100</v>
          </cell>
          <cell r="G113">
            <v>22100</v>
          </cell>
          <cell r="H113">
            <v>22700</v>
          </cell>
          <cell r="I113">
            <v>24100</v>
          </cell>
          <cell r="L113">
            <v>127.7456647398844</v>
          </cell>
          <cell r="M113">
            <v>127.01149425287358</v>
          </cell>
          <cell r="O113">
            <v>2</v>
          </cell>
          <cell r="P113">
            <v>2</v>
          </cell>
        </row>
        <row r="114">
          <cell r="A114" t="str">
            <v>Estonia</v>
          </cell>
          <cell r="B114">
            <v>10500</v>
          </cell>
          <cell r="C114">
            <v>10800</v>
          </cell>
          <cell r="D114">
            <v>11400</v>
          </cell>
          <cell r="E114">
            <v>12500</v>
          </cell>
          <cell r="F114">
            <v>12900</v>
          </cell>
          <cell r="G114">
            <v>12900</v>
          </cell>
          <cell r="H114">
            <v>13200</v>
          </cell>
          <cell r="I114">
            <v>13800</v>
          </cell>
          <cell r="L114">
            <v>74.566473988439313</v>
          </cell>
          <cell r="M114">
            <v>74.137931034482762</v>
          </cell>
          <cell r="O114">
            <v>20</v>
          </cell>
          <cell r="P114">
            <v>20</v>
          </cell>
        </row>
        <row r="115">
          <cell r="A115" t="str">
            <v>Ireland</v>
          </cell>
          <cell r="B115">
            <v>14900</v>
          </cell>
          <cell r="C115">
            <v>15400</v>
          </cell>
          <cell r="D115">
            <v>15900</v>
          </cell>
          <cell r="E115">
            <v>16000</v>
          </cell>
          <cell r="F115">
            <v>16700</v>
          </cell>
          <cell r="G115">
            <v>16700</v>
          </cell>
          <cell r="H115">
            <v>17700</v>
          </cell>
          <cell r="I115">
            <v>18800</v>
          </cell>
          <cell r="L115">
            <v>96.531791907514446</v>
          </cell>
          <cell r="M115">
            <v>95.977011494252878</v>
          </cell>
          <cell r="O115">
            <v>11</v>
          </cell>
          <cell r="P115">
            <v>11</v>
          </cell>
        </row>
        <row r="116">
          <cell r="A116" t="str">
            <v>Greece</v>
          </cell>
          <cell r="B116">
            <v>11200</v>
          </cell>
          <cell r="C116">
            <v>11200</v>
          </cell>
          <cell r="D116">
            <v>11600</v>
          </cell>
          <cell r="E116">
            <v>11500</v>
          </cell>
          <cell r="F116">
            <v>12400</v>
          </cell>
          <cell r="G116">
            <v>11700</v>
          </cell>
          <cell r="H116">
            <v>13200</v>
          </cell>
          <cell r="I116">
            <v>14100</v>
          </cell>
          <cell r="L116">
            <v>71.676300578034684</v>
          </cell>
          <cell r="M116">
            <v>67.241379310344826</v>
          </cell>
          <cell r="O116">
            <v>21</v>
          </cell>
          <cell r="P116">
            <v>22</v>
          </cell>
        </row>
        <row r="117">
          <cell r="A117" t="str">
            <v>Spain</v>
          </cell>
          <cell r="B117">
            <v>14900</v>
          </cell>
          <cell r="C117">
            <v>15200</v>
          </cell>
          <cell r="D117">
            <v>15700</v>
          </cell>
          <cell r="E117">
            <v>15800</v>
          </cell>
          <cell r="F117">
            <v>16600</v>
          </cell>
          <cell r="G117">
            <v>15800</v>
          </cell>
          <cell r="H117">
            <v>17100</v>
          </cell>
          <cell r="I117">
            <v>17900</v>
          </cell>
          <cell r="L117">
            <v>95.95375722543352</v>
          </cell>
          <cell r="M117">
            <v>90.804597701149419</v>
          </cell>
          <cell r="O117">
            <v>12</v>
          </cell>
          <cell r="P117">
            <v>14</v>
          </cell>
        </row>
        <row r="118">
          <cell r="A118" t="str">
            <v>France</v>
          </cell>
          <cell r="B118">
            <v>16900</v>
          </cell>
          <cell r="C118">
            <v>17100</v>
          </cell>
          <cell r="D118">
            <v>17300</v>
          </cell>
          <cell r="E118">
            <v>17600</v>
          </cell>
          <cell r="F118">
            <v>18200</v>
          </cell>
          <cell r="G118">
            <v>18300</v>
          </cell>
          <cell r="H118">
            <v>18900</v>
          </cell>
          <cell r="I118">
            <v>20100</v>
          </cell>
          <cell r="L118">
            <v>105.20231213872833</v>
          </cell>
          <cell r="M118">
            <v>105.17241379310344</v>
          </cell>
          <cell r="O118">
            <v>6</v>
          </cell>
          <cell r="P118">
            <v>7</v>
          </cell>
        </row>
        <row r="119">
          <cell r="A119" t="str">
            <v>Croatia</v>
          </cell>
          <cell r="B119">
            <v>8900</v>
          </cell>
          <cell r="C119">
            <v>9400</v>
          </cell>
          <cell r="D119">
            <v>9700</v>
          </cell>
          <cell r="E119">
            <v>10200</v>
          </cell>
          <cell r="F119">
            <v>10800</v>
          </cell>
          <cell r="G119">
            <v>11000</v>
          </cell>
          <cell r="H119">
            <v>12600</v>
          </cell>
          <cell r="I119">
            <v>13500</v>
          </cell>
          <cell r="L119">
            <v>62.427745664739888</v>
          </cell>
          <cell r="M119">
            <v>63.218390804597703</v>
          </cell>
          <cell r="O119">
            <v>26</v>
          </cell>
          <cell r="P119">
            <v>26</v>
          </cell>
        </row>
        <row r="120">
          <cell r="A120" t="str">
            <v>Italy</v>
          </cell>
          <cell r="B120">
            <v>16000</v>
          </cell>
          <cell r="C120">
            <v>16500</v>
          </cell>
          <cell r="D120">
            <v>17000</v>
          </cell>
          <cell r="E120">
            <v>17400</v>
          </cell>
          <cell r="F120">
            <v>17900</v>
          </cell>
          <cell r="G120">
            <v>17500</v>
          </cell>
          <cell r="H120">
            <v>18700</v>
          </cell>
          <cell r="I120">
            <v>20200</v>
          </cell>
          <cell r="L120">
            <v>103.46820809248555</v>
          </cell>
          <cell r="M120">
            <v>100.57471264367817</v>
          </cell>
          <cell r="O120">
            <v>8</v>
          </cell>
          <cell r="P120">
            <v>9</v>
          </cell>
        </row>
        <row r="121">
          <cell r="A121" t="str">
            <v>Cyprus</v>
          </cell>
          <cell r="B121">
            <v>14400</v>
          </cell>
          <cell r="C121">
            <v>15600</v>
          </cell>
          <cell r="D121">
            <v>16300</v>
          </cell>
          <cell r="E121">
            <v>17100</v>
          </cell>
          <cell r="F121">
            <v>18500</v>
          </cell>
          <cell r="G121">
            <v>18500</v>
          </cell>
          <cell r="H121">
            <v>19500</v>
          </cell>
          <cell r="I121">
            <v>21600</v>
          </cell>
          <cell r="L121">
            <v>106.93641618497109</v>
          </cell>
          <cell r="M121">
            <v>106.32183908045978</v>
          </cell>
          <cell r="O121">
            <v>5</v>
          </cell>
          <cell r="P121">
            <v>6</v>
          </cell>
        </row>
        <row r="122">
          <cell r="A122" t="str">
            <v>Latvia</v>
          </cell>
          <cell r="B122">
            <v>9100</v>
          </cell>
          <cell r="C122">
            <v>9500</v>
          </cell>
          <cell r="D122">
            <v>10100</v>
          </cell>
          <cell r="E122">
            <v>10800</v>
          </cell>
          <cell r="F122">
            <v>11200</v>
          </cell>
          <cell r="G122">
            <v>11300</v>
          </cell>
          <cell r="H122">
            <v>12800</v>
          </cell>
          <cell r="I122">
            <v>13100</v>
          </cell>
          <cell r="L122">
            <v>64.739884393063591</v>
          </cell>
          <cell r="M122">
            <v>64.942528735632195</v>
          </cell>
          <cell r="O122">
            <v>25</v>
          </cell>
          <cell r="P122">
            <v>25</v>
          </cell>
        </row>
        <row r="123">
          <cell r="A123" t="str">
            <v>Lithuania</v>
          </cell>
          <cell r="B123">
            <v>11500</v>
          </cell>
          <cell r="C123">
            <v>12400</v>
          </cell>
          <cell r="D123">
            <v>12500</v>
          </cell>
          <cell r="E123">
            <v>13200</v>
          </cell>
          <cell r="F123">
            <v>14500</v>
          </cell>
          <cell r="G123">
            <v>15400</v>
          </cell>
          <cell r="H123">
            <v>16700</v>
          </cell>
          <cell r="I123">
            <v>17000</v>
          </cell>
          <cell r="L123">
            <v>83.815028901734095</v>
          </cell>
          <cell r="M123">
            <v>88.505747126436788</v>
          </cell>
          <cell r="O123">
            <v>15</v>
          </cell>
          <cell r="P123">
            <v>15</v>
          </cell>
        </row>
        <row r="124">
          <cell r="A124" t="str">
            <v>Luxembourg</v>
          </cell>
          <cell r="B124">
            <v>25200</v>
          </cell>
          <cell r="C124">
            <v>24700</v>
          </cell>
          <cell r="D124">
            <v>25600</v>
          </cell>
          <cell r="E124">
            <v>26500</v>
          </cell>
          <cell r="F124">
            <v>26400</v>
          </cell>
          <cell r="G124">
            <v>26700</v>
          </cell>
          <cell r="H124">
            <v>26400</v>
          </cell>
          <cell r="I124">
            <v>27900</v>
          </cell>
          <cell r="L124">
            <v>152.60115606936415</v>
          </cell>
          <cell r="M124">
            <v>153.44827586206898</v>
          </cell>
          <cell r="O124">
            <v>1</v>
          </cell>
          <cell r="P124">
            <v>1</v>
          </cell>
        </row>
        <row r="125">
          <cell r="A125" t="str">
            <v>Hungary</v>
          </cell>
          <cell r="B125">
            <v>9600</v>
          </cell>
          <cell r="C125">
            <v>9900</v>
          </cell>
          <cell r="D125">
            <v>10400</v>
          </cell>
          <cell r="E125">
            <v>11300</v>
          </cell>
          <cell r="F125">
            <v>12100</v>
          </cell>
          <cell r="G125">
            <v>11700</v>
          </cell>
          <cell r="H125">
            <v>12800</v>
          </cell>
          <cell r="I125">
            <v>14100</v>
          </cell>
          <cell r="L125">
            <v>69.942196531791907</v>
          </cell>
          <cell r="M125">
            <v>67.241379310344826</v>
          </cell>
          <cell r="O125">
            <v>22</v>
          </cell>
          <cell r="P125">
            <v>22</v>
          </cell>
        </row>
        <row r="126">
          <cell r="A126" t="str">
            <v>Malta</v>
          </cell>
          <cell r="B126">
            <v>13700</v>
          </cell>
          <cell r="C126">
            <v>14300</v>
          </cell>
          <cell r="D126">
            <v>14800</v>
          </cell>
          <cell r="E126">
            <v>15700</v>
          </cell>
          <cell r="F126">
            <v>16600</v>
          </cell>
          <cell r="G126">
            <v>16000</v>
          </cell>
          <cell r="H126">
            <v>17000</v>
          </cell>
          <cell r="I126">
            <v>17500</v>
          </cell>
          <cell r="L126">
            <v>95.95375722543352</v>
          </cell>
          <cell r="M126">
            <v>91.954022988505741</v>
          </cell>
          <cell r="O126">
            <v>12</v>
          </cell>
          <cell r="P126">
            <v>13</v>
          </cell>
        </row>
        <row r="127">
          <cell r="A127" t="str">
            <v>Netherlands</v>
          </cell>
          <cell r="B127">
            <v>16000</v>
          </cell>
          <cell r="C127">
            <v>16400</v>
          </cell>
          <cell r="D127">
            <v>16800</v>
          </cell>
          <cell r="E127">
            <v>17700</v>
          </cell>
          <cell r="F127">
            <v>18100</v>
          </cell>
          <cell r="G127">
            <v>18800</v>
          </cell>
          <cell r="H127">
            <v>20000</v>
          </cell>
          <cell r="I127">
            <v>21500</v>
          </cell>
          <cell r="L127">
            <v>104.62427745664739</v>
          </cell>
          <cell r="M127">
            <v>108.04597701149426</v>
          </cell>
          <cell r="O127">
            <v>7</v>
          </cell>
          <cell r="P127">
            <v>5</v>
          </cell>
        </row>
        <row r="128">
          <cell r="A128" t="str">
            <v>Austria</v>
          </cell>
          <cell r="B128">
            <v>19700</v>
          </cell>
          <cell r="C128">
            <v>20100</v>
          </cell>
          <cell r="D128">
            <v>20200</v>
          </cell>
          <cell r="E128">
            <v>20700</v>
          </cell>
          <cell r="F128">
            <v>20800</v>
          </cell>
          <cell r="G128">
            <v>21000</v>
          </cell>
          <cell r="H128">
            <v>22300</v>
          </cell>
          <cell r="I128">
            <v>24200</v>
          </cell>
          <cell r="L128">
            <v>120.23121387283237</v>
          </cell>
          <cell r="M128">
            <v>120.68965517241379</v>
          </cell>
          <cell r="O128">
            <v>3</v>
          </cell>
          <cell r="P128">
            <v>3</v>
          </cell>
        </row>
        <row r="129">
          <cell r="A129" t="str">
            <v>Poland</v>
          </cell>
          <cell r="B129">
            <v>11700</v>
          </cell>
          <cell r="C129">
            <v>12100</v>
          </cell>
          <cell r="D129">
            <v>12500</v>
          </cell>
          <cell r="E129">
            <v>13000</v>
          </cell>
          <cell r="F129">
            <v>13700</v>
          </cell>
          <cell r="G129">
            <v>15300</v>
          </cell>
          <cell r="H129">
            <v>15000</v>
          </cell>
          <cell r="I129">
            <v>16100</v>
          </cell>
          <cell r="L129">
            <v>79.190751445086704</v>
          </cell>
          <cell r="M129">
            <v>87.931034482758619</v>
          </cell>
          <cell r="O129">
            <v>19</v>
          </cell>
          <cell r="P129">
            <v>16</v>
          </cell>
        </row>
        <row r="130">
          <cell r="A130" t="str">
            <v>Portugal</v>
          </cell>
          <cell r="B130">
            <v>12600</v>
          </cell>
          <cell r="C130">
            <v>13000</v>
          </cell>
          <cell r="D130">
            <v>13200</v>
          </cell>
          <cell r="E130">
            <v>13800</v>
          </cell>
          <cell r="F130">
            <v>14500</v>
          </cell>
          <cell r="G130">
            <v>13700</v>
          </cell>
          <cell r="H130">
            <v>14800</v>
          </cell>
          <cell r="I130">
            <v>16200</v>
          </cell>
          <cell r="L130">
            <v>83.815028901734095</v>
          </cell>
          <cell r="M130">
            <v>78.735632183908038</v>
          </cell>
          <cell r="O130">
            <v>15</v>
          </cell>
          <cell r="P130">
            <v>19</v>
          </cell>
        </row>
        <row r="131">
          <cell r="A131" t="str">
            <v>Romania</v>
          </cell>
          <cell r="B131">
            <v>7300</v>
          </cell>
          <cell r="C131">
            <v>8300</v>
          </cell>
          <cell r="D131">
            <v>9300</v>
          </cell>
          <cell r="E131">
            <v>9800</v>
          </cell>
          <cell r="F131">
            <v>11700</v>
          </cell>
          <cell r="G131">
            <v>11600</v>
          </cell>
          <cell r="H131">
            <v>12300</v>
          </cell>
          <cell r="I131">
            <v>13100</v>
          </cell>
          <cell r="L131">
            <v>67.630057803468219</v>
          </cell>
          <cell r="M131">
            <v>66.666666666666657</v>
          </cell>
          <cell r="O131">
            <v>23</v>
          </cell>
          <cell r="P131">
            <v>24</v>
          </cell>
        </row>
        <row r="132">
          <cell r="A132" t="str">
            <v>Slovenia</v>
          </cell>
          <cell r="B132">
            <v>11800</v>
          </cell>
          <cell r="C132">
            <v>12200</v>
          </cell>
          <cell r="D132">
            <v>12900</v>
          </cell>
          <cell r="E132">
            <v>13600</v>
          </cell>
          <cell r="F132">
            <v>14500</v>
          </cell>
          <cell r="G132">
            <v>15000</v>
          </cell>
          <cell r="H132">
            <v>16000</v>
          </cell>
          <cell r="I132">
            <v>17400</v>
          </cell>
          <cell r="L132">
            <v>83.815028901734095</v>
          </cell>
          <cell r="M132">
            <v>86.206896551724128</v>
          </cell>
          <cell r="O132">
            <v>15</v>
          </cell>
          <cell r="P132">
            <v>17</v>
          </cell>
        </row>
        <row r="133">
          <cell r="A133" t="str">
            <v>Slovakia</v>
          </cell>
          <cell r="B133">
            <v>11200</v>
          </cell>
          <cell r="C133">
            <v>10400</v>
          </cell>
          <cell r="D133">
            <v>10300</v>
          </cell>
          <cell r="E133">
            <v>11000</v>
          </cell>
          <cell r="F133">
            <v>11300</v>
          </cell>
          <cell r="G133">
            <v>12200</v>
          </cell>
          <cell r="H133">
            <v>13000</v>
          </cell>
          <cell r="I133">
            <v>13700</v>
          </cell>
          <cell r="L133">
            <v>65.317919075144502</v>
          </cell>
          <cell r="M133">
            <v>70.114942528735639</v>
          </cell>
          <cell r="O133">
            <v>24</v>
          </cell>
          <cell r="P133">
            <v>21</v>
          </cell>
        </row>
        <row r="134">
          <cell r="A134" t="str">
            <v>Finland</v>
          </cell>
          <cell r="B134">
            <v>16000</v>
          </cell>
          <cell r="C134">
            <v>16200</v>
          </cell>
          <cell r="D134">
            <v>16600</v>
          </cell>
          <cell r="E134">
            <v>17000</v>
          </cell>
          <cell r="F134">
            <v>17500</v>
          </cell>
          <cell r="G134">
            <v>17500</v>
          </cell>
          <cell r="H134">
            <v>18100</v>
          </cell>
          <cell r="I134">
            <v>18800</v>
          </cell>
          <cell r="L134">
            <v>101.15606936416187</v>
          </cell>
          <cell r="M134">
            <v>100.57471264367817</v>
          </cell>
          <cell r="O134">
            <v>10</v>
          </cell>
          <cell r="P134">
            <v>9</v>
          </cell>
        </row>
        <row r="135">
          <cell r="A135" t="str">
            <v>Sweden</v>
          </cell>
          <cell r="B135">
            <v>17200</v>
          </cell>
          <cell r="C135">
            <v>17200</v>
          </cell>
          <cell r="D135">
            <v>17200</v>
          </cell>
          <cell r="E135">
            <v>17500</v>
          </cell>
          <cell r="F135">
            <v>17800</v>
          </cell>
          <cell r="G135">
            <v>17600</v>
          </cell>
          <cell r="H135">
            <v>18700</v>
          </cell>
          <cell r="I135">
            <v>19900</v>
          </cell>
          <cell r="L135">
            <v>102.89017341040463</v>
          </cell>
          <cell r="M135">
            <v>101.14942528735634</v>
          </cell>
          <cell r="O135">
            <v>9</v>
          </cell>
          <cell r="P135">
            <v>8</v>
          </cell>
        </row>
      </sheetData>
      <sheetData sheetId="2">
        <row r="4">
          <cell r="A4" t="str">
            <v>European Union - 27 countries (from 2020)</v>
          </cell>
          <cell r="B4">
            <v>100</v>
          </cell>
          <cell r="C4">
            <v>102.5</v>
          </cell>
          <cell r="D4">
            <v>105.9</v>
          </cell>
          <cell r="E4">
            <v>108.7</v>
          </cell>
          <cell r="F4">
            <v>111.3</v>
          </cell>
          <cell r="G4">
            <v>105.2</v>
          </cell>
          <cell r="H4">
            <v>111.9</v>
          </cell>
          <cell r="I4">
            <v>115.8</v>
          </cell>
          <cell r="J4">
            <v>116.3</v>
          </cell>
          <cell r="M4">
            <v>2.4999999999999858</v>
          </cell>
          <cell r="N4">
            <v>3.3170731707317032</v>
          </cell>
          <cell r="O4">
            <v>2.6440037771482423</v>
          </cell>
          <cell r="P4">
            <v>2.3919043238270348</v>
          </cell>
          <cell r="Q4">
            <v>-5.4806828391733973</v>
          </cell>
          <cell r="R4">
            <v>6.368821292775678</v>
          </cell>
          <cell r="S4">
            <v>3.4852546916890077</v>
          </cell>
          <cell r="T4">
            <v>0.43177892918826899</v>
          </cell>
          <cell r="V4">
            <v>104.49236298292901</v>
          </cell>
          <cell r="W4">
            <v>1.1046517455574474</v>
          </cell>
          <cell r="Y4">
            <v>100</v>
          </cell>
          <cell r="AD4">
            <v>100</v>
          </cell>
          <cell r="AE4">
            <v>102.28144709317186</v>
          </cell>
          <cell r="AF4">
            <v>105.5122644284441</v>
          </cell>
          <cell r="AG4">
            <v>108.11266747215633</v>
          </cell>
          <cell r="AH4">
            <v>110.48647206568077</v>
          </cell>
          <cell r="AI4">
            <v>104.52831524504224</v>
          </cell>
          <cell r="AJ4">
            <v>111.21416134699244</v>
          </cell>
          <cell r="AK4">
            <v>114.38162131231354</v>
          </cell>
          <cell r="AL4">
            <v>114.29896376735289</v>
          </cell>
          <cell r="AO4">
            <v>2.2814470931718631</v>
          </cell>
          <cell r="AP4">
            <v>3.1587520778124656</v>
          </cell>
          <cell r="AQ4">
            <v>2.4645505030135695</v>
          </cell>
          <cell r="AR4">
            <v>2.1956766482852572</v>
          </cell>
          <cell r="AS4">
            <v>-5.3926573174466057</v>
          </cell>
          <cell r="AT4">
            <v>6.3962057422209568</v>
          </cell>
          <cell r="AU4">
            <v>2.8480725178860098</v>
          </cell>
          <cell r="AV4">
            <v>-7.2264708274204281E-2</v>
          </cell>
          <cell r="AX4">
            <v>0.85171704865636855</v>
          </cell>
        </row>
        <row r="5">
          <cell r="A5" t="str">
            <v>NUTS 1-Regionen (92 Regionen)</v>
          </cell>
          <cell r="Y5" t="str">
            <v/>
          </cell>
        </row>
        <row r="6">
          <cell r="A6" t="str">
            <v>Baden-Württemberg</v>
          </cell>
          <cell r="B6">
            <v>100</v>
          </cell>
          <cell r="C6">
            <v>101.1</v>
          </cell>
          <cell r="D6">
            <v>104.7</v>
          </cell>
          <cell r="E6">
            <v>106.9</v>
          </cell>
          <cell r="F6">
            <v>106.5</v>
          </cell>
          <cell r="G6">
            <v>101.1</v>
          </cell>
          <cell r="H6">
            <v>105.4</v>
          </cell>
          <cell r="I6">
            <v>107.2</v>
          </cell>
          <cell r="J6">
            <v>106.8</v>
          </cell>
          <cell r="M6">
            <v>1.0999999999999943</v>
          </cell>
          <cell r="N6">
            <v>3.5608308605341392</v>
          </cell>
          <cell r="O6">
            <v>2.1012416427889349</v>
          </cell>
          <cell r="P6">
            <v>-0.37418147801685109</v>
          </cell>
          <cell r="Q6">
            <v>-5.0704225352112786</v>
          </cell>
          <cell r="R6">
            <v>4.253214638971329</v>
          </cell>
          <cell r="S6">
            <v>1.7077798861480034</v>
          </cell>
          <cell r="T6">
            <v>-0.37313432835821914</v>
          </cell>
          <cell r="V6">
            <v>100.28169014084507</v>
          </cell>
          <cell r="W6">
            <v>7.0348267210150084E-2</v>
          </cell>
          <cell r="Y6">
            <v>95.97035350538313</v>
          </cell>
          <cell r="Z6">
            <v>78</v>
          </cell>
          <cell r="AC6" t="str">
            <v/>
          </cell>
          <cell r="AD6">
            <v>100</v>
          </cell>
          <cell r="AE6">
            <v>100.010626614632</v>
          </cell>
          <cell r="AF6">
            <v>102.89446943207197</v>
          </cell>
          <cell r="AG6">
            <v>104.49684488585083</v>
          </cell>
          <cell r="AH6">
            <v>103.7446353034785</v>
          </cell>
          <cell r="AI6">
            <v>98.335576044836216</v>
          </cell>
          <cell r="AJ6">
            <v>102.40647661517227</v>
          </cell>
          <cell r="AK6">
            <v>103.33140482662274</v>
          </cell>
          <cell r="AL6">
            <v>101.96915263378943</v>
          </cell>
          <cell r="AO6">
            <v>1.0626614632002429E-2</v>
          </cell>
          <cell r="AP6">
            <v>2.8835363951394726</v>
          </cell>
          <cell r="AQ6">
            <v>1.5572998846519255</v>
          </cell>
          <cell r="AR6">
            <v>-0.71983951591458606</v>
          </cell>
          <cell r="AS6">
            <v>-5.2138206884813485</v>
          </cell>
          <cell r="AT6">
            <v>4.1398044675915884</v>
          </cell>
          <cell r="AU6">
            <v>0.90319308116244201</v>
          </cell>
          <cell r="AV6">
            <v>-1.3183331777197935</v>
          </cell>
          <cell r="AX6">
            <v>-0.4306228362218576</v>
          </cell>
          <cell r="AY6">
            <v>83</v>
          </cell>
        </row>
        <row r="7">
          <cell r="A7" t="str">
            <v>Bayern</v>
          </cell>
          <cell r="B7">
            <v>100</v>
          </cell>
          <cell r="C7">
            <v>102.5</v>
          </cell>
          <cell r="D7">
            <v>106.3</v>
          </cell>
          <cell r="E7">
            <v>106.6</v>
          </cell>
          <cell r="F7">
            <v>108.5</v>
          </cell>
          <cell r="G7">
            <v>103.9</v>
          </cell>
          <cell r="H7">
            <v>108.4</v>
          </cell>
          <cell r="I7">
            <v>110.3</v>
          </cell>
          <cell r="J7">
            <v>110.7</v>
          </cell>
          <cell r="M7">
            <v>2.4999999999999858</v>
          </cell>
          <cell r="N7">
            <v>3.7073170731707421</v>
          </cell>
          <cell r="O7">
            <v>0.28222013170271509</v>
          </cell>
          <cell r="P7">
            <v>1.7823639774859288</v>
          </cell>
          <cell r="Q7">
            <v>-4.2396313364055231</v>
          </cell>
          <cell r="R7">
            <v>4.3310875842155809</v>
          </cell>
          <cell r="S7">
            <v>1.7527675276752603</v>
          </cell>
          <cell r="T7">
            <v>0.36264732547597589</v>
          </cell>
          <cell r="V7">
            <v>102.02764976958525</v>
          </cell>
          <cell r="W7">
            <v>0.50310300273687858</v>
          </cell>
          <cell r="Y7">
            <v>97.641250381382974</v>
          </cell>
          <cell r="Z7">
            <v>61</v>
          </cell>
          <cell r="AC7" t="str">
            <v/>
          </cell>
          <cell r="AD7">
            <v>100</v>
          </cell>
          <cell r="AE7">
            <v>101.54890363912043</v>
          </cell>
          <cell r="AF7">
            <v>104.68975422671124</v>
          </cell>
          <cell r="AG7">
            <v>104.39718953747028</v>
          </cell>
          <cell r="AH7">
            <v>105.74102359181514</v>
          </cell>
          <cell r="AI7">
            <v>101.0131856283048</v>
          </cell>
          <cell r="AJ7">
            <v>105.17919804355643</v>
          </cell>
          <cell r="AK7">
            <v>106.09855505722436</v>
          </cell>
          <cell r="AL7">
            <v>105.45822815789339</v>
          </cell>
          <cell r="AO7">
            <v>1.5489036391204394</v>
          </cell>
          <cell r="AP7">
            <v>3.0929438674716039</v>
          </cell>
          <cell r="AQ7">
            <v>-0.27945876022155858</v>
          </cell>
          <cell r="AR7">
            <v>1.2872320225273199</v>
          </cell>
          <cell r="AS7">
            <v>-4.4711482856085212</v>
          </cell>
          <cell r="AT7">
            <v>4.1242263466288307</v>
          </cell>
          <cell r="AU7">
            <v>0.87408635050366001</v>
          </cell>
          <cell r="AV7">
            <v>-0.60352084812616624</v>
          </cell>
          <cell r="AX7">
            <v>-6.6927547315941638E-2</v>
          </cell>
          <cell r="AY7">
            <v>67</v>
          </cell>
        </row>
        <row r="8">
          <cell r="A8" t="str">
            <v>Berlin</v>
          </cell>
          <cell r="B8">
            <v>100</v>
          </cell>
          <cell r="C8">
            <v>105.1</v>
          </cell>
          <cell r="D8">
            <v>109.6</v>
          </cell>
          <cell r="E8">
            <v>113.8</v>
          </cell>
          <cell r="F8">
            <v>117.6</v>
          </cell>
          <cell r="G8">
            <v>114</v>
          </cell>
          <cell r="H8">
            <v>118.9</v>
          </cell>
          <cell r="I8">
            <v>124</v>
          </cell>
          <cell r="J8">
            <v>125.9</v>
          </cell>
          <cell r="M8">
            <v>5.0999999999999943</v>
          </cell>
          <cell r="N8">
            <v>4.2816365366317797</v>
          </cell>
          <cell r="O8">
            <v>3.8321167883211587</v>
          </cell>
          <cell r="P8">
            <v>3.3391915641476118</v>
          </cell>
          <cell r="Q8">
            <v>-3.0612244897959044</v>
          </cell>
          <cell r="R8">
            <v>4.2982456140350962</v>
          </cell>
          <cell r="S8">
            <v>4.2893187552565166</v>
          </cell>
          <cell r="T8">
            <v>1.5322580645161281</v>
          </cell>
          <cell r="V8">
            <v>107.05782312925172</v>
          </cell>
          <cell r="W8">
            <v>1.7195902554355484</v>
          </cell>
          <cell r="Y8">
            <v>102.45516521311882</v>
          </cell>
          <cell r="Z8">
            <v>32</v>
          </cell>
          <cell r="AC8" t="str">
            <v/>
          </cell>
          <cell r="AD8">
            <v>100</v>
          </cell>
          <cell r="AE8">
            <v>103.54488322597923</v>
          </cell>
          <cell r="AF8">
            <v>106.57500389520779</v>
          </cell>
          <cell r="AG8">
            <v>109.59157272875065</v>
          </cell>
          <cell r="AH8">
            <v>112.38428069868424</v>
          </cell>
          <cell r="AI8">
            <v>108.65753245336533</v>
          </cell>
          <cell r="AJ8">
            <v>113.20502563487868</v>
          </cell>
          <cell r="AK8">
            <v>116.61277163676284</v>
          </cell>
          <cell r="AL8">
            <v>116.75461801354308</v>
          </cell>
          <cell r="AO8">
            <v>3.544883225979234</v>
          </cell>
          <cell r="AP8">
            <v>2.9263837814327758</v>
          </cell>
          <cell r="AQ8">
            <v>2.8304656094678222</v>
          </cell>
          <cell r="AR8">
            <v>2.5482871542009917</v>
          </cell>
          <cell r="AS8">
            <v>-3.3160760758977972</v>
          </cell>
          <cell r="AT8">
            <v>4.1851614691002368</v>
          </cell>
          <cell r="AU8">
            <v>3.010242683814397</v>
          </cell>
          <cell r="AV8">
            <v>0.12163880061272891</v>
          </cell>
          <cell r="AX8">
            <v>0.95832213504488095</v>
          </cell>
          <cell r="AY8">
            <v>40</v>
          </cell>
        </row>
        <row r="9">
          <cell r="A9" t="str">
            <v>Brandenburg</v>
          </cell>
          <cell r="B9">
            <v>100</v>
          </cell>
          <cell r="C9">
            <v>102.1</v>
          </cell>
          <cell r="D9">
            <v>104.7</v>
          </cell>
          <cell r="E9">
            <v>105.3</v>
          </cell>
          <cell r="F9">
            <v>107.3</v>
          </cell>
          <cell r="G9">
            <v>104.7</v>
          </cell>
          <cell r="H9">
            <v>106.6</v>
          </cell>
          <cell r="I9">
            <v>108.8</v>
          </cell>
          <cell r="J9">
            <v>111.2</v>
          </cell>
          <cell r="M9">
            <v>2.0999999999999943</v>
          </cell>
          <cell r="N9">
            <v>2.5465230166503545</v>
          </cell>
          <cell r="O9">
            <v>0.57306590257879009</v>
          </cell>
          <cell r="P9">
            <v>1.8993352326685624</v>
          </cell>
          <cell r="Q9">
            <v>-2.4231127679403528</v>
          </cell>
          <cell r="R9">
            <v>1.8147086914995043</v>
          </cell>
          <cell r="S9">
            <v>2.063789868667925</v>
          </cell>
          <cell r="T9">
            <v>2.2058823529411882</v>
          </cell>
          <cell r="V9">
            <v>103.63466915191053</v>
          </cell>
          <cell r="W9">
            <v>0.89653834923673514</v>
          </cell>
          <cell r="Y9">
            <v>99.179180366359788</v>
          </cell>
          <cell r="Z9">
            <v>48</v>
          </cell>
          <cell r="AC9" t="str">
            <v/>
          </cell>
          <cell r="AD9">
            <v>100</v>
          </cell>
          <cell r="AE9">
            <v>101.34586042775378</v>
          </cell>
          <cell r="AF9">
            <v>103.52788816247489</v>
          </cell>
          <cell r="AG9">
            <v>103.76205965733519</v>
          </cell>
          <cell r="AH9">
            <v>105.35812881668396</v>
          </cell>
          <cell r="AI9">
            <v>102.41536360721794</v>
          </cell>
          <cell r="AJ9">
            <v>103.9455886240516</v>
          </cell>
          <cell r="AK9">
            <v>105.21775308158874</v>
          </cell>
          <cell r="AL9">
            <v>106.62498331652054</v>
          </cell>
          <cell r="AO9">
            <v>1.3458604277537773</v>
          </cell>
          <cell r="AP9">
            <v>2.1530506776609855</v>
          </cell>
          <cell r="AQ9">
            <v>0.2261917044929902</v>
          </cell>
          <cell r="AR9">
            <v>1.5382011157253856</v>
          </cell>
          <cell r="AS9">
            <v>-2.7931069415500218</v>
          </cell>
          <cell r="AT9">
            <v>1.4941361949388323</v>
          </cell>
          <cell r="AU9">
            <v>1.2238753701595613</v>
          </cell>
          <cell r="AV9">
            <v>1.3374456246376951</v>
          </cell>
          <cell r="AX9">
            <v>0.29926069265269462</v>
          </cell>
          <cell r="AY9">
            <v>56</v>
          </cell>
        </row>
        <row r="10">
          <cell r="A10" t="str">
            <v>Bremen</v>
          </cell>
          <cell r="B10">
            <v>100</v>
          </cell>
          <cell r="C10">
            <v>101.9</v>
          </cell>
          <cell r="D10">
            <v>103.3</v>
          </cell>
          <cell r="E10">
            <v>103</v>
          </cell>
          <cell r="F10">
            <v>101.5</v>
          </cell>
          <cell r="G10">
            <v>96.4</v>
          </cell>
          <cell r="H10">
            <v>101.5</v>
          </cell>
          <cell r="I10">
            <v>103.3</v>
          </cell>
          <cell r="J10">
            <v>102.6</v>
          </cell>
          <cell r="M10">
            <v>1.9000000000000057</v>
          </cell>
          <cell r="N10">
            <v>1.3738959764474856</v>
          </cell>
          <cell r="O10">
            <v>-0.2904162633107461</v>
          </cell>
          <cell r="P10">
            <v>-1.4563106796116472</v>
          </cell>
          <cell r="Q10">
            <v>-5.0246305418719146</v>
          </cell>
          <cell r="R10">
            <v>5.2904564315352758</v>
          </cell>
          <cell r="S10">
            <v>1.7733990147783345</v>
          </cell>
          <cell r="T10">
            <v>-0.67763794772507424</v>
          </cell>
          <cell r="V10">
            <v>101.08374384236454</v>
          </cell>
          <cell r="W10">
            <v>0.26984177566555445</v>
          </cell>
          <cell r="Y10">
            <v>96.737925104515682</v>
          </cell>
          <cell r="Z10">
            <v>69</v>
          </cell>
          <cell r="AC10" t="str">
            <v/>
          </cell>
          <cell r="AD10">
            <v>100</v>
          </cell>
          <cell r="AE10">
            <v>100.62760842516889</v>
          </cell>
          <cell r="AF10">
            <v>101.29444027710365</v>
          </cell>
          <cell r="AG10">
            <v>100.68630958490347</v>
          </cell>
          <cell r="AH10">
            <v>99.208366931050151</v>
          </cell>
          <cell r="AI10">
            <v>94.420080215082208</v>
          </cell>
          <cell r="AJ10">
            <v>99.762693498452037</v>
          </cell>
          <cell r="AK10">
            <v>101.17985043927953</v>
          </cell>
          <cell r="AL10">
            <v>99.38163828674378</v>
          </cell>
          <cell r="AO10">
            <v>0.62760842516888715</v>
          </cell>
          <cell r="AP10">
            <v>0.66267286122638325</v>
          </cell>
          <cell r="AQ10">
            <v>-0.60035939834067165</v>
          </cell>
          <cell r="AR10">
            <v>-1.4678685314283371</v>
          </cell>
          <cell r="AS10">
            <v>-4.8264948452339809</v>
          </cell>
          <cell r="AT10">
            <v>5.6583443598011485</v>
          </cell>
          <cell r="AU10">
            <v>1.4205279459996518</v>
          </cell>
          <cell r="AV10">
            <v>-1.7772433391912301</v>
          </cell>
          <cell r="AX10">
            <v>4.3634925168191785E-2</v>
          </cell>
          <cell r="AY10">
            <v>63</v>
          </cell>
        </row>
        <row r="11">
          <cell r="A11" t="str">
            <v>Hamburg</v>
          </cell>
          <cell r="B11">
            <v>100</v>
          </cell>
          <cell r="C11">
            <v>102.1</v>
          </cell>
          <cell r="D11">
            <v>104</v>
          </cell>
          <cell r="E11">
            <v>104</v>
          </cell>
          <cell r="F11">
            <v>107.3</v>
          </cell>
          <cell r="G11">
            <v>101.9</v>
          </cell>
          <cell r="H11">
            <v>104.6</v>
          </cell>
          <cell r="I11">
            <v>109.4</v>
          </cell>
          <cell r="J11">
            <v>108.1</v>
          </cell>
          <cell r="M11">
            <v>2.0999999999999943</v>
          </cell>
          <cell r="N11">
            <v>1.8609206660137119</v>
          </cell>
          <cell r="O11">
            <v>0</v>
          </cell>
          <cell r="P11">
            <v>3.1730769230769056</v>
          </cell>
          <cell r="Q11">
            <v>-5.0326188257222668</v>
          </cell>
          <cell r="R11">
            <v>2.6496565260058844</v>
          </cell>
          <cell r="S11">
            <v>4.5889101338432141</v>
          </cell>
          <cell r="T11">
            <v>-1.1882998171846566</v>
          </cell>
          <cell r="V11">
            <v>100.74557315936626</v>
          </cell>
          <cell r="W11">
            <v>0.18587440792731513</v>
          </cell>
          <cell r="Y11">
            <v>96.414293143916296</v>
          </cell>
          <cell r="Z11">
            <v>76</v>
          </cell>
          <cell r="AC11" t="str">
            <v/>
          </cell>
          <cell r="AD11">
            <v>100</v>
          </cell>
          <cell r="AE11">
            <v>100.74807302118479</v>
          </cell>
          <cell r="AF11">
            <v>101.40644105223261</v>
          </cell>
          <cell r="AG11">
            <v>100.55691789813115</v>
          </cell>
          <cell r="AH11">
            <v>103.2790572708245</v>
          </cell>
          <cell r="AI11">
            <v>97.781848994794231</v>
          </cell>
          <cell r="AJ11">
            <v>100.1918325500078</v>
          </cell>
          <cell r="AK11">
            <v>103.68068530669557</v>
          </cell>
          <cell r="AL11">
            <v>100.93385600218815</v>
          </cell>
          <cell r="AO11">
            <v>0.74807302118480834</v>
          </cell>
          <cell r="AP11">
            <v>0.65347952700732037</v>
          </cell>
          <cell r="AQ11">
            <v>-0.83774082325193433</v>
          </cell>
          <cell r="AR11">
            <v>2.7070632529240868</v>
          </cell>
          <cell r="AS11">
            <v>-5.3226747235067791</v>
          </cell>
          <cell r="AT11">
            <v>2.4646532868711262</v>
          </cell>
          <cell r="AU11">
            <v>3.4821728157795775</v>
          </cell>
          <cell r="AV11">
            <v>-2.6493163084156777</v>
          </cell>
          <cell r="AX11">
            <v>-0.57258463375907809</v>
          </cell>
          <cell r="AY11">
            <v>86</v>
          </cell>
        </row>
        <row r="12">
          <cell r="A12" t="str">
            <v>Hessen</v>
          </cell>
          <cell r="B12">
            <v>100</v>
          </cell>
          <cell r="C12">
            <v>102.7</v>
          </cell>
          <cell r="D12">
            <v>105</v>
          </cell>
          <cell r="E12">
            <v>105.5</v>
          </cell>
          <cell r="F12">
            <v>107.1</v>
          </cell>
          <cell r="G12">
            <v>101.6</v>
          </cell>
          <cell r="H12">
            <v>106.3</v>
          </cell>
          <cell r="I12">
            <v>107</v>
          </cell>
          <cell r="J12">
            <v>108.2</v>
          </cell>
          <cell r="M12">
            <v>2.7000000000000171</v>
          </cell>
          <cell r="N12">
            <v>2.2395326192794442</v>
          </cell>
          <cell r="O12">
            <v>0.4761904761904816</v>
          </cell>
          <cell r="P12">
            <v>1.5165876777251128</v>
          </cell>
          <cell r="Q12">
            <v>-5.135387488328675</v>
          </cell>
          <cell r="R12">
            <v>4.6259842519685179</v>
          </cell>
          <cell r="S12">
            <v>0.65851364063969697</v>
          </cell>
          <cell r="T12">
            <v>1.1214953271028207</v>
          </cell>
          <cell r="V12">
            <v>101.02707749766576</v>
          </cell>
          <cell r="W12">
            <v>0.25578630035096239</v>
          </cell>
          <cell r="Y12">
            <v>96.683694974120385</v>
          </cell>
          <cell r="Z12">
            <v>71</v>
          </cell>
          <cell r="AC12" t="str">
            <v/>
          </cell>
          <cell r="AD12">
            <v>100</v>
          </cell>
          <cell r="AE12">
            <v>101.71206799415626</v>
          </cell>
          <cell r="AF12">
            <v>103.43026924441691</v>
          </cell>
          <cell r="AG12">
            <v>103.48447610139819</v>
          </cell>
          <cell r="AH12">
            <v>104.67901225913859</v>
          </cell>
          <cell r="AI12">
            <v>99.087388067649826</v>
          </cell>
          <cell r="AJ12">
            <v>103.61432933804464</v>
          </cell>
          <cell r="AK12">
            <v>103.48916239305461</v>
          </cell>
          <cell r="AL12">
            <v>103.62306385848358</v>
          </cell>
          <cell r="AO12">
            <v>1.7120679941562571</v>
          </cell>
          <cell r="AP12">
            <v>1.6892796343098269</v>
          </cell>
          <cell r="AQ12">
            <v>5.2409084281876517E-2</v>
          </cell>
          <cell r="AR12">
            <v>1.1543143500769588</v>
          </cell>
          <cell r="AS12">
            <v>-5.3416860465270588</v>
          </cell>
          <cell r="AT12">
            <v>4.5686351801948177</v>
          </cell>
          <cell r="AU12">
            <v>-0.12080080601754162</v>
          </cell>
          <cell r="AV12">
            <v>0.12938694480915558</v>
          </cell>
          <cell r="AX12">
            <v>-0.25314685756133315</v>
          </cell>
          <cell r="AY12">
            <v>79</v>
          </cell>
        </row>
        <row r="13">
          <cell r="A13" t="str">
            <v>Mecklenburg-Vorpommern</v>
          </cell>
          <cell r="B13">
            <v>100</v>
          </cell>
          <cell r="C13">
            <v>101.4</v>
          </cell>
          <cell r="D13">
            <v>105.8</v>
          </cell>
          <cell r="E13">
            <v>103.8</v>
          </cell>
          <cell r="F13">
            <v>108.4</v>
          </cell>
          <cell r="G13">
            <v>104.2</v>
          </cell>
          <cell r="H13">
            <v>106.2</v>
          </cell>
          <cell r="I13">
            <v>109.5</v>
          </cell>
          <cell r="J13">
            <v>113.1</v>
          </cell>
          <cell r="M13">
            <v>1.4000000000000057</v>
          </cell>
          <cell r="N13">
            <v>4.3392504930966425</v>
          </cell>
          <cell r="O13">
            <v>-1.8903591682419574</v>
          </cell>
          <cell r="P13">
            <v>4.4315992292871158</v>
          </cell>
          <cell r="Q13">
            <v>-3.8745387453874542</v>
          </cell>
          <cell r="R13">
            <v>1.9193857965451144</v>
          </cell>
          <cell r="S13">
            <v>3.1073446327683598</v>
          </cell>
          <cell r="T13">
            <v>3.2876712328767042</v>
          </cell>
          <cell r="V13">
            <v>104.33579335793357</v>
          </cell>
          <cell r="W13">
            <v>1.0667570624636795</v>
          </cell>
          <cell r="Y13">
            <v>99.850161657248563</v>
          </cell>
          <cell r="Z13">
            <v>45</v>
          </cell>
          <cell r="AC13" t="str">
            <v/>
          </cell>
          <cell r="AD13">
            <v>100</v>
          </cell>
          <cell r="AE13">
            <v>101.03756949960287</v>
          </cell>
          <cell r="AF13">
            <v>105.46241728226457</v>
          </cell>
          <cell r="AG13">
            <v>103.50092399403874</v>
          </cell>
          <cell r="AH13">
            <v>108.18776935937994</v>
          </cell>
          <cell r="AI13">
            <v>103.96045381680813</v>
          </cell>
          <cell r="AJ13">
            <v>105.85654109015064</v>
          </cell>
          <cell r="AK13">
            <v>108.55289331201344</v>
          </cell>
          <cell r="AL13">
            <v>111.49194312796209</v>
          </cell>
          <cell r="AO13">
            <v>1.0375694996028813</v>
          </cell>
          <cell r="AP13">
            <v>4.3794083770780929</v>
          </cell>
          <cell r="AQ13">
            <v>-1.8598979037015511</v>
          </cell>
          <cell r="AR13">
            <v>4.5283125835776445</v>
          </cell>
          <cell r="AS13">
            <v>-3.9073876535243528</v>
          </cell>
          <cell r="AT13">
            <v>1.8238543635868325</v>
          </cell>
          <cell r="AU13">
            <v>2.5471758231420978</v>
          </cell>
          <cell r="AV13">
            <v>2.7074817872435091</v>
          </cell>
          <cell r="AX13">
            <v>0.75493554384198092</v>
          </cell>
          <cell r="AY13">
            <v>47</v>
          </cell>
        </row>
        <row r="14">
          <cell r="A14" t="str">
            <v>Niedersachsen</v>
          </cell>
          <cell r="B14">
            <v>100</v>
          </cell>
          <cell r="C14">
            <v>106</v>
          </cell>
          <cell r="D14">
            <v>106.9</v>
          </cell>
          <cell r="E14">
            <v>108.2</v>
          </cell>
          <cell r="F14">
            <v>110.5</v>
          </cell>
          <cell r="G14">
            <v>105.8</v>
          </cell>
          <cell r="H14">
            <v>107.8</v>
          </cell>
          <cell r="I14">
            <v>108.4</v>
          </cell>
          <cell r="J14">
            <v>108.7</v>
          </cell>
          <cell r="M14">
            <v>6</v>
          </cell>
          <cell r="N14">
            <v>0.84905660377359027</v>
          </cell>
          <cell r="O14">
            <v>1.2160898035547234</v>
          </cell>
          <cell r="P14">
            <v>2.1256931608132987</v>
          </cell>
          <cell r="Q14">
            <v>-4.2533936651583844</v>
          </cell>
          <cell r="R14">
            <v>1.8903591682419574</v>
          </cell>
          <cell r="S14">
            <v>0.55658627087198909</v>
          </cell>
          <cell r="T14">
            <v>0.27675276752768241</v>
          </cell>
          <cell r="V14">
            <v>98.371040723981906</v>
          </cell>
          <cell r="W14">
            <v>-0.40975138949958989</v>
          </cell>
          <cell r="Y14">
            <v>94.141847227680032</v>
          </cell>
          <cell r="Z14">
            <v>90</v>
          </cell>
          <cell r="AC14" t="str">
            <v/>
          </cell>
          <cell r="AD14">
            <v>100</v>
          </cell>
          <cell r="AE14">
            <v>105.20581842374848</v>
          </cell>
          <cell r="AF14">
            <v>105.85817847862081</v>
          </cell>
          <cell r="AG14">
            <v>106.89822831361796</v>
          </cell>
          <cell r="AH14">
            <v>108.96008840727941</v>
          </cell>
          <cell r="AI14">
            <v>104.18863441157313</v>
          </cell>
          <cell r="AJ14">
            <v>105.9371218756316</v>
          </cell>
          <cell r="AK14">
            <v>105.62510997520918</v>
          </cell>
          <cell r="AL14">
            <v>105.0408382917643</v>
          </cell>
          <cell r="AO14">
            <v>5.2058184237484824</v>
          </cell>
          <cell r="AP14">
            <v>0.62007982509555859</v>
          </cell>
          <cell r="AQ14">
            <v>0.98249360601569435</v>
          </cell>
          <cell r="AR14">
            <v>1.9288066099770731</v>
          </cell>
          <cell r="AS14">
            <v>-4.3790841816052648</v>
          </cell>
          <cell r="AT14">
            <v>1.6781940505636044</v>
          </cell>
          <cell r="AU14">
            <v>-0.29452555902803113</v>
          </cell>
          <cell r="AV14">
            <v>-0.55315604744176028</v>
          </cell>
          <cell r="AX14">
            <v>-0.91163030078131158</v>
          </cell>
          <cell r="AY14">
            <v>91</v>
          </cell>
        </row>
        <row r="15">
          <cell r="A15" t="str">
            <v>Nordrhein-Westfalen</v>
          </cell>
          <cell r="B15">
            <v>100</v>
          </cell>
          <cell r="C15">
            <v>101.2</v>
          </cell>
          <cell r="D15">
            <v>103.7</v>
          </cell>
          <cell r="E15">
            <v>105</v>
          </cell>
          <cell r="F15">
            <v>105</v>
          </cell>
          <cell r="G15">
            <v>101.4</v>
          </cell>
          <cell r="H15">
            <v>104.2</v>
          </cell>
          <cell r="I15">
            <v>104.3</v>
          </cell>
          <cell r="J15">
            <v>103.3</v>
          </cell>
          <cell r="M15">
            <v>1.2000000000000028</v>
          </cell>
          <cell r="N15">
            <v>2.4703557312252968</v>
          </cell>
          <cell r="O15">
            <v>1.2536162005786053</v>
          </cell>
          <cell r="P15">
            <v>0</v>
          </cell>
          <cell r="Q15">
            <v>-3.4285714285714306</v>
          </cell>
          <cell r="R15">
            <v>2.761341222879679</v>
          </cell>
          <cell r="S15">
            <v>9.5969289827252169E-2</v>
          </cell>
          <cell r="T15">
            <v>-0.95877277085331514</v>
          </cell>
          <cell r="V15">
            <v>98.38095238095238</v>
          </cell>
          <cell r="W15">
            <v>-0.40724285883901246</v>
          </cell>
          <cell r="Y15">
            <v>94.151332760103188</v>
          </cell>
          <cell r="Z15">
            <v>89</v>
          </cell>
          <cell r="AC15" t="str">
            <v/>
          </cell>
          <cell r="AD15">
            <v>100</v>
          </cell>
          <cell r="AE15">
            <v>100.48681767636879</v>
          </cell>
          <cell r="AF15">
            <v>102.8355205149175</v>
          </cell>
          <cell r="AG15">
            <v>104.00081964286113</v>
          </cell>
          <cell r="AH15">
            <v>103.89936922865964</v>
          </cell>
          <cell r="AI15">
            <v>100.35679617225735</v>
          </cell>
          <cell r="AJ15">
            <v>103.1933470794519</v>
          </cell>
          <cell r="AK15">
            <v>102.68059573443891</v>
          </cell>
          <cell r="AL15">
            <v>100.95213184877302</v>
          </cell>
          <cell r="AO15">
            <v>0.48681767636877282</v>
          </cell>
          <cell r="AP15">
            <v>2.3373243305535141</v>
          </cell>
          <cell r="AQ15">
            <v>1.1331679191282689</v>
          </cell>
          <cell r="AR15">
            <v>-9.7547706402579593E-2</v>
          </cell>
          <cell r="AS15">
            <v>-3.4096194064526628</v>
          </cell>
          <cell r="AT15">
            <v>2.8264661840397451</v>
          </cell>
          <cell r="AU15">
            <v>-0.49688411077333683</v>
          </cell>
          <cell r="AV15">
            <v>-1.6833403364119448</v>
          </cell>
          <cell r="AX15">
            <v>-0.71682756536424108</v>
          </cell>
          <cell r="AY15">
            <v>88</v>
          </cell>
        </row>
        <row r="16">
          <cell r="A16" t="str">
            <v>Rheinland-Pfalz</v>
          </cell>
          <cell r="B16">
            <v>100</v>
          </cell>
          <cell r="C16">
            <v>101.1</v>
          </cell>
          <cell r="D16">
            <v>102.5</v>
          </cell>
          <cell r="E16">
            <v>102.7</v>
          </cell>
          <cell r="F16">
            <v>103.3</v>
          </cell>
          <cell r="G16">
            <v>99.2</v>
          </cell>
          <cell r="H16">
            <v>110.1</v>
          </cell>
          <cell r="I16">
            <v>110</v>
          </cell>
          <cell r="J16">
            <v>104.4</v>
          </cell>
          <cell r="M16">
            <v>1.0999999999999943</v>
          </cell>
          <cell r="N16">
            <v>1.3847675568743796</v>
          </cell>
          <cell r="O16">
            <v>0.19512195121950526</v>
          </cell>
          <cell r="P16">
            <v>0.58422590068158797</v>
          </cell>
          <cell r="Q16">
            <v>-3.9690222652468492</v>
          </cell>
          <cell r="R16">
            <v>10.987903225806448</v>
          </cell>
          <cell r="S16">
            <v>-9.0826521344226308E-2</v>
          </cell>
          <cell r="T16">
            <v>-5.0909090909090935</v>
          </cell>
          <cell r="V16">
            <v>101.0648596321394</v>
          </cell>
          <cell r="W16">
            <v>0.26515840777902611</v>
          </cell>
          <cell r="Y16">
            <v>96.719852769192755</v>
          </cell>
          <cell r="Z16">
            <v>70</v>
          </cell>
          <cell r="AC16" t="str">
            <v/>
          </cell>
          <cell r="AD16">
            <v>100</v>
          </cell>
          <cell r="AE16">
            <v>100.42183921920265</v>
          </cell>
          <cell r="AF16">
            <v>101.55152990144649</v>
          </cell>
          <cell r="AG16">
            <v>101.51521399662195</v>
          </cell>
          <cell r="AH16">
            <v>101.85585418816544</v>
          </cell>
          <cell r="AI16">
            <v>97.651509832403605</v>
          </cell>
          <cell r="AJ16">
            <v>108.21545303637112</v>
          </cell>
          <cell r="AK16">
            <v>107.32214323391776</v>
          </cell>
          <cell r="AL16">
            <v>101.02951811132473</v>
          </cell>
          <cell r="AO16">
            <v>0.42183921920265277</v>
          </cell>
          <cell r="AP16">
            <v>1.1249452221024683</v>
          </cell>
          <cell r="AQ16">
            <v>-3.5761061265915828E-2</v>
          </cell>
          <cell r="AR16">
            <v>0.3355558030492034</v>
          </cell>
          <cell r="AS16">
            <v>-4.1277395288393137</v>
          </cell>
          <cell r="AT16">
            <v>10.818002939327911</v>
          </cell>
          <cell r="AU16">
            <v>-0.82549190285523366</v>
          </cell>
          <cell r="AV16">
            <v>-5.8633054959382491</v>
          </cell>
          <cell r="AX16">
            <v>-0.20343995183242214</v>
          </cell>
          <cell r="AY16">
            <v>73</v>
          </cell>
        </row>
        <row r="17">
          <cell r="A17" t="str">
            <v>Saarland</v>
          </cell>
          <cell r="B17">
            <v>100</v>
          </cell>
          <cell r="C17">
            <v>99.5</v>
          </cell>
          <cell r="D17">
            <v>101.4</v>
          </cell>
          <cell r="E17">
            <v>100.8</v>
          </cell>
          <cell r="F17">
            <v>98.8</v>
          </cell>
          <cell r="G17">
            <v>93.6</v>
          </cell>
          <cell r="H17">
            <v>96.6</v>
          </cell>
          <cell r="I17">
            <v>96.9</v>
          </cell>
          <cell r="J17">
            <v>96.5</v>
          </cell>
          <cell r="M17">
            <v>-0.5</v>
          </cell>
          <cell r="N17">
            <v>1.909547738693476</v>
          </cell>
          <cell r="O17">
            <v>-0.59171597633135775</v>
          </cell>
          <cell r="P17">
            <v>-1.9841269841269877</v>
          </cell>
          <cell r="Q17">
            <v>-5.2631578947368496</v>
          </cell>
          <cell r="R17">
            <v>3.2051282051282186</v>
          </cell>
          <cell r="S17">
            <v>0.31055900621119292</v>
          </cell>
          <cell r="T17">
            <v>-0.41279669762643323</v>
          </cell>
          <cell r="V17">
            <v>97.672064777327932</v>
          </cell>
          <cell r="W17">
            <v>-0.58713449907040172</v>
          </cell>
          <cell r="Y17">
            <v>93.472921837631986</v>
          </cell>
          <cell r="Z17">
            <v>91</v>
          </cell>
          <cell r="AC17" t="str">
            <v/>
          </cell>
          <cell r="AD17">
            <v>100</v>
          </cell>
          <cell r="AE17">
            <v>99.119432202624168</v>
          </cell>
          <cell r="AF17">
            <v>101.08421369874024</v>
          </cell>
          <cell r="AG17">
            <v>100.79695268806368</v>
          </cell>
          <cell r="AH17">
            <v>99.161743703853546</v>
          </cell>
          <cell r="AI17">
            <v>94.253482708231857</v>
          </cell>
          <cell r="AJ17">
            <v>97.499020515272022</v>
          </cell>
          <cell r="AK17">
            <v>97.371984081173864</v>
          </cell>
          <cell r="AL17">
            <v>96.381504519193996</v>
          </cell>
          <cell r="AO17">
            <v>-0.88056779737583213</v>
          </cell>
          <cell r="AP17">
            <v>1.9822364318023773</v>
          </cell>
          <cell r="AQ17">
            <v>-0.28417989334386107</v>
          </cell>
          <cell r="AR17">
            <v>-1.6222801787179151</v>
          </cell>
          <cell r="AS17">
            <v>-4.9497526085061594</v>
          </cell>
          <cell r="AT17">
            <v>3.4434141994380809</v>
          </cell>
          <cell r="AU17">
            <v>-0.1302950875063118</v>
          </cell>
          <cell r="AV17">
            <v>-1.0172120567597318</v>
          </cell>
          <cell r="AX17">
            <v>-0.70842799396828582</v>
          </cell>
          <cell r="AY17">
            <v>87</v>
          </cell>
        </row>
        <row r="18">
          <cell r="A18" t="str">
            <v>Sachsen</v>
          </cell>
          <cell r="B18">
            <v>100</v>
          </cell>
          <cell r="C18">
            <v>101.8</v>
          </cell>
          <cell r="D18">
            <v>104.1</v>
          </cell>
          <cell r="E18">
            <v>104.8</v>
          </cell>
          <cell r="F18">
            <v>106.4</v>
          </cell>
          <cell r="G18">
            <v>102.3</v>
          </cell>
          <cell r="H18">
            <v>105</v>
          </cell>
          <cell r="I18">
            <v>106.9</v>
          </cell>
          <cell r="J18">
            <v>106.5</v>
          </cell>
          <cell r="M18">
            <v>1.7999999999999972</v>
          </cell>
          <cell r="N18">
            <v>2.259332023575638</v>
          </cell>
          <cell r="O18">
            <v>0.67243035542747975</v>
          </cell>
          <cell r="P18">
            <v>1.5267175572519136</v>
          </cell>
          <cell r="Q18">
            <v>-3.8533834586466185</v>
          </cell>
          <cell r="R18">
            <v>2.6392961876832857</v>
          </cell>
          <cell r="S18">
            <v>1.8095238095238102</v>
          </cell>
          <cell r="T18">
            <v>-0.37418147801685109</v>
          </cell>
          <cell r="V18">
            <v>100.093984962406</v>
          </cell>
          <cell r="W18">
            <v>2.3487964038821474E-2</v>
          </cell>
          <cell r="Y18">
            <v>95.79071819704032</v>
          </cell>
          <cell r="Z18">
            <v>80</v>
          </cell>
          <cell r="AC18" t="str">
            <v/>
          </cell>
          <cell r="AD18">
            <v>100</v>
          </cell>
          <cell r="AE18">
            <v>101.46966911809723</v>
          </cell>
          <cell r="AF18">
            <v>103.80745746101357</v>
          </cell>
          <cell r="AG18">
            <v>104.55467383071503</v>
          </cell>
          <cell r="AH18">
            <v>106.27257985354458</v>
          </cell>
          <cell r="AI18">
            <v>102.44145200100382</v>
          </cell>
          <cell r="AJ18">
            <v>105.52137423240173</v>
          </cell>
          <cell r="AK18">
            <v>107.04465209197507</v>
          </cell>
          <cell r="AL18">
            <v>106.03807906923267</v>
          </cell>
          <cell r="AO18">
            <v>1.4696691180972294</v>
          </cell>
          <cell r="AP18">
            <v>2.3039282213441084</v>
          </cell>
          <cell r="AQ18">
            <v>0.71980991344682366</v>
          </cell>
          <cell r="AR18">
            <v>1.6430695634047225</v>
          </cell>
          <cell r="AS18">
            <v>-3.6050012692083726</v>
          </cell>
          <cell r="AT18">
            <v>3.0065195008830159</v>
          </cell>
          <cell r="AU18">
            <v>1.4435728028128665</v>
          </cell>
          <cell r="AV18">
            <v>-0.94033004271668119</v>
          </cell>
          <cell r="AX18">
            <v>-5.5210638078065699E-2</v>
          </cell>
          <cell r="AY18">
            <v>66</v>
          </cell>
        </row>
        <row r="19">
          <cell r="A19" t="str">
            <v>Sachsen-Anhalt</v>
          </cell>
          <cell r="B19">
            <v>100</v>
          </cell>
          <cell r="C19">
            <v>101.5</v>
          </cell>
          <cell r="D19">
            <v>102.6</v>
          </cell>
          <cell r="E19">
            <v>102.3</v>
          </cell>
          <cell r="F19">
            <v>104</v>
          </cell>
          <cell r="G19">
            <v>101.4</v>
          </cell>
          <cell r="H19">
            <v>103</v>
          </cell>
          <cell r="I19">
            <v>104.8</v>
          </cell>
          <cell r="J19">
            <v>103.4</v>
          </cell>
          <cell r="M19">
            <v>1.4999999999999858</v>
          </cell>
          <cell r="N19">
            <v>1.0837438423645409</v>
          </cell>
          <cell r="O19">
            <v>-0.29239766081870755</v>
          </cell>
          <cell r="P19">
            <v>1.6617790811339148</v>
          </cell>
          <cell r="Q19">
            <v>-2.4999999999999858</v>
          </cell>
          <cell r="R19">
            <v>1.5779092702169493</v>
          </cell>
          <cell r="S19">
            <v>1.7475728155339709</v>
          </cell>
          <cell r="T19">
            <v>-1.3358778625954102</v>
          </cell>
          <cell r="V19">
            <v>99.42307692307692</v>
          </cell>
          <cell r="W19">
            <v>-0.14454386126287488</v>
          </cell>
          <cell r="Y19">
            <v>95.148654011508711</v>
          </cell>
          <cell r="Z19">
            <v>83</v>
          </cell>
          <cell r="AC19" t="str">
            <v/>
          </cell>
          <cell r="AD19">
            <v>100</v>
          </cell>
          <cell r="AE19">
            <v>101.48414678227654</v>
          </cell>
          <cell r="AF19">
            <v>103.099271192598</v>
          </cell>
          <cell r="AG19">
            <v>103.44548519436208</v>
          </cell>
          <cell r="AH19">
            <v>105.84092116917626</v>
          </cell>
          <cell r="AI19">
            <v>103.84631080475744</v>
          </cell>
          <cell r="AJ19">
            <v>106.10424971378916</v>
          </cell>
          <cell r="AK19">
            <v>107.81078353497556</v>
          </cell>
          <cell r="AL19">
            <v>106.09824779944495</v>
          </cell>
          <cell r="AO19">
            <v>1.4841467822765253</v>
          </cell>
          <cell r="AP19">
            <v>1.5915041526501028</v>
          </cell>
          <cell r="AQ19">
            <v>0.33580644922051306</v>
          </cell>
          <cell r="AR19">
            <v>2.3156505770294729</v>
          </cell>
          <cell r="AS19">
            <v>-1.884536096611086</v>
          </cell>
          <cell r="AT19">
            <v>2.1743082556653377</v>
          </cell>
          <cell r="AU19">
            <v>1.608355768774274</v>
          </cell>
          <cell r="AV19">
            <v>-1.5884642327778238</v>
          </cell>
          <cell r="AX19">
            <v>6.0726123053385095E-2</v>
          </cell>
          <cell r="AY19">
            <v>62</v>
          </cell>
        </row>
        <row r="20">
          <cell r="A20" t="str">
            <v>Schleswig-Holstein</v>
          </cell>
          <cell r="B20">
            <v>100</v>
          </cell>
          <cell r="C20">
            <v>102.3</v>
          </cell>
          <cell r="D20">
            <v>105.2</v>
          </cell>
          <cell r="E20">
            <v>105.7</v>
          </cell>
          <cell r="F20">
            <v>108.3</v>
          </cell>
          <cell r="G20">
            <v>106.2</v>
          </cell>
          <cell r="H20">
            <v>106.2</v>
          </cell>
          <cell r="I20">
            <v>108.1</v>
          </cell>
          <cell r="J20">
            <v>106.9</v>
          </cell>
          <cell r="M20">
            <v>2.2999999999999972</v>
          </cell>
          <cell r="N20">
            <v>2.8347996089931513</v>
          </cell>
          <cell r="O20">
            <v>0.47528517110266932</v>
          </cell>
          <cell r="P20">
            <v>2.4597918637653748</v>
          </cell>
          <cell r="Q20">
            <v>-1.9390581717451454</v>
          </cell>
          <cell r="R20">
            <v>0</v>
          </cell>
          <cell r="S20">
            <v>1.7890772128060064</v>
          </cell>
          <cell r="T20">
            <v>-1.1100832562442093</v>
          </cell>
          <cell r="V20">
            <v>98.707294552169913</v>
          </cell>
          <cell r="W20">
            <v>-0.32475492611625612</v>
          </cell>
          <cell r="Y20">
            <v>94.463644743392194</v>
          </cell>
          <cell r="Z20">
            <v>87</v>
          </cell>
          <cell r="AC20" t="str">
            <v/>
          </cell>
          <cell r="AD20">
            <v>100</v>
          </cell>
          <cell r="AE20">
            <v>101.39009800266869</v>
          </cell>
          <cell r="AF20">
            <v>103.70285563798787</v>
          </cell>
          <cell r="AG20">
            <v>103.92924269079623</v>
          </cell>
          <cell r="AH20">
            <v>106.22977408766172</v>
          </cell>
          <cell r="AI20">
            <v>103.91588158207017</v>
          </cell>
          <cell r="AJ20">
            <v>103.59128252252748</v>
          </cell>
          <cell r="AK20">
            <v>104.68365082174806</v>
          </cell>
          <cell r="AL20">
            <v>102.75761958181845</v>
          </cell>
          <cell r="AO20">
            <v>1.3900980026686938</v>
          </cell>
          <cell r="AP20">
            <v>2.2810488212155633</v>
          </cell>
          <cell r="AQ20">
            <v>0.2183035861603031</v>
          </cell>
          <cell r="AR20">
            <v>2.2135554318527113</v>
          </cell>
          <cell r="AS20">
            <v>-2.1781958264187864</v>
          </cell>
          <cell r="AT20">
            <v>-0.31236713253144899</v>
          </cell>
          <cell r="AU20">
            <v>1.0544982865551731</v>
          </cell>
          <cell r="AV20">
            <v>-1.8398586835772477</v>
          </cell>
          <cell r="AX20">
            <v>-0.82734403947043234</v>
          </cell>
          <cell r="AY20">
            <v>89</v>
          </cell>
        </row>
        <row r="21">
          <cell r="A21" t="str">
            <v>Thüringen</v>
          </cell>
          <cell r="B21">
            <v>100</v>
          </cell>
          <cell r="C21">
            <v>101.2</v>
          </cell>
          <cell r="D21">
            <v>103.3</v>
          </cell>
          <cell r="E21">
            <v>103</v>
          </cell>
          <cell r="F21">
            <v>103</v>
          </cell>
          <cell r="G21">
            <v>99.5</v>
          </cell>
          <cell r="H21">
            <v>102</v>
          </cell>
          <cell r="I21">
            <v>103.8</v>
          </cell>
          <cell r="J21">
            <v>103.8</v>
          </cell>
          <cell r="M21">
            <v>1.2000000000000028</v>
          </cell>
          <cell r="N21">
            <v>2.0750988142292499</v>
          </cell>
          <cell r="O21">
            <v>-0.2904162633107461</v>
          </cell>
          <cell r="P21">
            <v>0</v>
          </cell>
          <cell r="Q21">
            <v>-3.3980582524271767</v>
          </cell>
          <cell r="R21">
            <v>2.5125628140703498</v>
          </cell>
          <cell r="S21">
            <v>1.7647058823529278</v>
          </cell>
          <cell r="T21">
            <v>0</v>
          </cell>
          <cell r="V21">
            <v>100.77669902912621</v>
          </cell>
          <cell r="W21">
            <v>0.19361174852923568</v>
          </cell>
          <cell r="Y21">
            <v>96.444080842147457</v>
          </cell>
          <cell r="Z21">
            <v>74</v>
          </cell>
          <cell r="AC21" t="str">
            <v/>
          </cell>
          <cell r="AD21">
            <v>100</v>
          </cell>
          <cell r="AE21">
            <v>101.16820594798632</v>
          </cell>
          <cell r="AF21">
            <v>103.73531677704706</v>
          </cell>
          <cell r="AG21">
            <v>103.79486116673964</v>
          </cell>
          <cell r="AH21">
            <v>104.22785348835033</v>
          </cell>
          <cell r="AI21">
            <v>101.22818916593395</v>
          </cell>
          <cell r="AJ21">
            <v>104.37327090870397</v>
          </cell>
          <cell r="AK21">
            <v>106.0491486689394</v>
          </cell>
          <cell r="AL21">
            <v>105.71321996243981</v>
          </cell>
          <cell r="AO21">
            <v>1.1682059479863227</v>
          </cell>
          <cell r="AP21">
            <v>2.5374679772225903</v>
          </cell>
          <cell r="AQ21">
            <v>5.7400306416894864E-2</v>
          </cell>
          <cell r="AR21">
            <v>0.41716161738982294</v>
          </cell>
          <cell r="AS21">
            <v>-2.8779872385567842</v>
          </cell>
          <cell r="AT21">
            <v>3.1069228528968154</v>
          </cell>
          <cell r="AU21">
            <v>1.605657986613565</v>
          </cell>
          <cell r="AV21">
            <v>-0.31676699975054134</v>
          </cell>
          <cell r="AX21">
            <v>0.35439033553666377</v>
          </cell>
          <cell r="AY21">
            <v>55</v>
          </cell>
        </row>
        <row r="22">
          <cell r="Z22" t="str">
            <v/>
          </cell>
          <cell r="AC22" t="str">
            <v/>
          </cell>
          <cell r="AY22" t="str">
            <v/>
          </cell>
        </row>
        <row r="23">
          <cell r="A23" t="str">
            <v>Région de Bruxelles-Capitale/Brussels Hoofdstedelijk Gewest</v>
          </cell>
          <cell r="B23">
            <v>100</v>
          </cell>
          <cell r="C23">
            <v>99.5</v>
          </cell>
          <cell r="D23">
            <v>100.6</v>
          </cell>
          <cell r="E23">
            <v>101.7</v>
          </cell>
          <cell r="F23">
            <v>104.3</v>
          </cell>
          <cell r="G23">
            <v>99.5</v>
          </cell>
          <cell r="H23">
            <v>104.1</v>
          </cell>
          <cell r="I23">
            <v>105.6</v>
          </cell>
          <cell r="J23">
            <v>106.2</v>
          </cell>
          <cell r="M23">
            <v>-0.5</v>
          </cell>
          <cell r="N23">
            <v>1.1055276381909351</v>
          </cell>
          <cell r="O23">
            <v>1.0934393638171116</v>
          </cell>
          <cell r="P23">
            <v>2.5565388397246664</v>
          </cell>
          <cell r="Q23">
            <v>-4.6021093000958757</v>
          </cell>
          <cell r="R23">
            <v>4.6231155778894362</v>
          </cell>
          <cell r="S23">
            <v>1.4409221902017322</v>
          </cell>
          <cell r="T23">
            <v>0.56818181818184144</v>
          </cell>
          <cell r="V23">
            <v>101.82166826462129</v>
          </cell>
          <cell r="W23">
            <v>0.45233864660833945</v>
          </cell>
          <cell r="Y23">
            <v>97.444124487122536</v>
          </cell>
          <cell r="Z23">
            <v>64</v>
          </cell>
          <cell r="AC23" t="str">
            <v/>
          </cell>
          <cell r="AD23">
            <v>100</v>
          </cell>
          <cell r="AE23">
            <v>98.880684753445436</v>
          </cell>
          <cell r="AF23">
            <v>99.795889476661003</v>
          </cell>
          <cell r="AG23">
            <v>100.21194913993953</v>
          </cell>
          <cell r="AH23">
            <v>102.01953613869914</v>
          </cell>
          <cell r="AI23">
            <v>96.885875821529183</v>
          </cell>
          <cell r="AJ23">
            <v>101.14701301028929</v>
          </cell>
          <cell r="AK23">
            <v>101.49401411855719</v>
          </cell>
          <cell r="AL23">
            <v>100.62247096394924</v>
          </cell>
          <cell r="AO23">
            <v>-1.1193152465545637</v>
          </cell>
          <cell r="AP23">
            <v>0.92556471013280373</v>
          </cell>
          <cell r="AQ23">
            <v>0.41691062173039484</v>
          </cell>
          <cell r="AR23">
            <v>1.803763936609414</v>
          </cell>
          <cell r="AS23">
            <v>-5.0320365211135254</v>
          </cell>
          <cell r="AT23">
            <v>4.3980994676762037</v>
          </cell>
          <cell r="AU23">
            <v>0.34306609551842371</v>
          </cell>
          <cell r="AV23">
            <v>-0.85871384847374088</v>
          </cell>
          <cell r="AX23">
            <v>-0.34412461859399457</v>
          </cell>
          <cell r="AY23">
            <v>81</v>
          </cell>
        </row>
        <row r="24">
          <cell r="A24" t="str">
            <v>Vlaams Gewest</v>
          </cell>
          <cell r="B24">
            <v>100</v>
          </cell>
          <cell r="C24">
            <v>101.8</v>
          </cell>
          <cell r="D24">
            <v>103.5</v>
          </cell>
          <cell r="E24">
            <v>105.1</v>
          </cell>
          <cell r="F24">
            <v>107.2</v>
          </cell>
          <cell r="G24">
            <v>102.1</v>
          </cell>
          <cell r="H24">
            <v>110</v>
          </cell>
          <cell r="I24">
            <v>115.8</v>
          </cell>
          <cell r="J24">
            <v>117.4</v>
          </cell>
          <cell r="M24">
            <v>1.7999999999999972</v>
          </cell>
          <cell r="N24">
            <v>1.6699410609037386</v>
          </cell>
          <cell r="O24">
            <v>1.5458937198067559</v>
          </cell>
          <cell r="P24">
            <v>1.9980970504281714</v>
          </cell>
          <cell r="Q24">
            <v>-4.7574626865671661</v>
          </cell>
          <cell r="R24">
            <v>7.7375122428991148</v>
          </cell>
          <cell r="S24">
            <v>5.2727272727272805</v>
          </cell>
          <cell r="T24">
            <v>1.3816925734024181</v>
          </cell>
          <cell r="V24">
            <v>109.51492537313432</v>
          </cell>
          <cell r="W24">
            <v>2.2982790952138572</v>
          </cell>
          <cell r="Y24">
            <v>104.80663107506321</v>
          </cell>
          <cell r="Z24">
            <v>15</v>
          </cell>
          <cell r="AC24" t="str">
            <v/>
          </cell>
          <cell r="AD24">
            <v>100</v>
          </cell>
          <cell r="AE24">
            <v>101.23068988245126</v>
          </cell>
          <cell r="AF24">
            <v>102.38947649172576</v>
          </cell>
          <cell r="AG24">
            <v>103.41686098395647</v>
          </cell>
          <cell r="AH24">
            <v>104.84723503731699</v>
          </cell>
          <cell r="AI24">
            <v>99.345000060133373</v>
          </cell>
          <cell r="AJ24">
            <v>106.46540366995799</v>
          </cell>
          <cell r="AK24">
            <v>111.05603782559156</v>
          </cell>
          <cell r="AL24">
            <v>111.52332313292092</v>
          </cell>
          <cell r="AO24">
            <v>1.2306898824512587</v>
          </cell>
          <cell r="AP24">
            <v>1.144698915536452</v>
          </cell>
          <cell r="AQ24">
            <v>1.0034082870945582</v>
          </cell>
          <cell r="AR24">
            <v>1.3831149386582382</v>
          </cell>
          <cell r="AS24">
            <v>-5.2478589208625976</v>
          </cell>
          <cell r="AT24">
            <v>7.1673497463532669</v>
          </cell>
          <cell r="AU24">
            <v>4.3118553045311359</v>
          </cell>
          <cell r="AV24">
            <v>0.42076533296028629</v>
          </cell>
          <cell r="AX24">
            <v>1.5552033167298021</v>
          </cell>
          <cell r="AY24">
            <v>30</v>
          </cell>
        </row>
        <row r="25">
          <cell r="A25" t="str">
            <v>Région wallonne</v>
          </cell>
          <cell r="B25">
            <v>100</v>
          </cell>
          <cell r="C25">
            <v>101.5</v>
          </cell>
          <cell r="D25">
            <v>103.3</v>
          </cell>
          <cell r="E25">
            <v>106.4</v>
          </cell>
          <cell r="F25">
            <v>109.1</v>
          </cell>
          <cell r="G25">
            <v>104.5</v>
          </cell>
          <cell r="H25">
            <v>108.2</v>
          </cell>
          <cell r="I25">
            <v>112.4</v>
          </cell>
          <cell r="J25">
            <v>113.9</v>
          </cell>
          <cell r="M25">
            <v>1.4999999999999858</v>
          </cell>
          <cell r="N25">
            <v>1.7733990147783345</v>
          </cell>
          <cell r="O25">
            <v>3.0009680542110431</v>
          </cell>
          <cell r="P25">
            <v>2.537593984962399</v>
          </cell>
          <cell r="Q25">
            <v>-4.2163153070577408</v>
          </cell>
          <cell r="R25">
            <v>3.5406698564593313</v>
          </cell>
          <cell r="S25">
            <v>3.8817005545286491</v>
          </cell>
          <cell r="T25">
            <v>1.334519572953738</v>
          </cell>
          <cell r="V25">
            <v>104.39963336388635</v>
          </cell>
          <cell r="W25">
            <v>1.0822134610988883</v>
          </cell>
          <cell r="Y25">
            <v>99.9112570369781</v>
          </cell>
          <cell r="Z25">
            <v>43</v>
          </cell>
          <cell r="AC25" t="str">
            <v/>
          </cell>
          <cell r="AD25">
            <v>100</v>
          </cell>
          <cell r="AE25">
            <v>101.13206260508494</v>
          </cell>
          <cell r="AF25">
            <v>102.69672850082917</v>
          </cell>
          <cell r="AG25">
            <v>105.52456140350877</v>
          </cell>
          <cell r="AH25">
            <v>107.81244290862092</v>
          </cell>
          <cell r="AI25">
            <v>102.98670660873792</v>
          </cell>
          <cell r="AJ25">
            <v>106.35547251418348</v>
          </cell>
          <cell r="AK25">
            <v>109.91864210209707</v>
          </cell>
          <cell r="AL25">
            <v>110.86401421878921</v>
          </cell>
          <cell r="AO25">
            <v>1.1320626050849398</v>
          </cell>
          <cell r="AP25">
            <v>1.5471511758384366</v>
          </cell>
          <cell r="AQ25">
            <v>2.7535764225018937</v>
          </cell>
          <cell r="AR25">
            <v>2.168103306645051</v>
          </cell>
          <cell r="AS25">
            <v>-4.4760476339203024</v>
          </cell>
          <cell r="AT25">
            <v>3.2710686809745368</v>
          </cell>
          <cell r="AU25">
            <v>3.3502456466811452</v>
          </cell>
          <cell r="AV25">
            <v>0.86006531613995207</v>
          </cell>
          <cell r="AX25">
            <v>0.7002220566179318</v>
          </cell>
          <cell r="AY25">
            <v>48</v>
          </cell>
        </row>
        <row r="26">
          <cell r="A26" t="str">
            <v>Severna i Yugoiztochna Bulgaria</v>
          </cell>
          <cell r="B26">
            <v>100</v>
          </cell>
          <cell r="C26">
            <v>104</v>
          </cell>
          <cell r="D26">
            <v>106.5</v>
          </cell>
          <cell r="E26">
            <v>109.8</v>
          </cell>
          <cell r="F26">
            <v>108.3</v>
          </cell>
          <cell r="G26">
            <v>102.1</v>
          </cell>
          <cell r="H26">
            <v>108.8</v>
          </cell>
          <cell r="I26">
            <v>110</v>
          </cell>
          <cell r="J26">
            <v>111.3</v>
          </cell>
          <cell r="M26">
            <v>4</v>
          </cell>
          <cell r="N26">
            <v>2.4038461538461462</v>
          </cell>
          <cell r="O26">
            <v>3.0985915492957758</v>
          </cell>
          <cell r="P26">
            <v>-1.3661202185792405</v>
          </cell>
          <cell r="Q26">
            <v>-5.7248384118190216</v>
          </cell>
          <cell r="R26">
            <v>6.5621939275220456</v>
          </cell>
          <cell r="S26">
            <v>1.1029411764705799</v>
          </cell>
          <cell r="T26">
            <v>1.1818181818181728</v>
          </cell>
          <cell r="V26">
            <v>102.77008310249307</v>
          </cell>
          <cell r="W26">
            <v>0.6854410743997903</v>
          </cell>
          <cell r="Y26">
            <v>98.351764826375586</v>
          </cell>
          <cell r="Z26">
            <v>54</v>
          </cell>
          <cell r="AC26" t="str">
            <v/>
          </cell>
          <cell r="AD26">
            <v>100</v>
          </cell>
          <cell r="AE26">
            <v>105.824444528559</v>
          </cell>
          <cell r="AF26">
            <v>110.31476612910396</v>
          </cell>
          <cell r="AG26">
            <v>115.86246278526265</v>
          </cell>
          <cell r="AH26">
            <v>116.48457175217055</v>
          </cell>
          <cell r="AI26">
            <v>111.31243959581842</v>
          </cell>
          <cell r="AJ26">
            <v>119.72741516991208</v>
          </cell>
          <cell r="AK26">
            <v>122.262182671696</v>
          </cell>
          <cell r="AL26">
            <v>124.4317130051729</v>
          </cell>
          <cell r="AO26">
            <v>5.8244445285589848</v>
          </cell>
          <cell r="AP26">
            <v>4.2431799387646691</v>
          </cell>
          <cell r="AQ26">
            <v>5.0289701468125116</v>
          </cell>
          <cell r="AR26">
            <v>0.536937461842939</v>
          </cell>
          <cell r="AS26">
            <v>-4.4401864371843374</v>
          </cell>
          <cell r="AT26">
            <v>7.5597800251695872</v>
          </cell>
          <cell r="AU26">
            <v>2.1171153642519442</v>
          </cell>
          <cell r="AV26">
            <v>1.774490104845114</v>
          </cell>
          <cell r="AX26">
            <v>1.6636430123371042</v>
          </cell>
          <cell r="AY26">
            <v>28</v>
          </cell>
        </row>
        <row r="27">
          <cell r="A27" t="str">
            <v>Yugozapadna i Yuzhna tsentralna Bulgaria</v>
          </cell>
          <cell r="B27">
            <v>100</v>
          </cell>
          <cell r="C27">
            <v>102.4</v>
          </cell>
          <cell r="D27">
            <v>105.5</v>
          </cell>
          <cell r="E27">
            <v>107.8</v>
          </cell>
          <cell r="F27">
            <v>115.2</v>
          </cell>
          <cell r="G27">
            <v>113.1</v>
          </cell>
          <cell r="H27">
            <v>122.6</v>
          </cell>
          <cell r="I27">
            <v>129.6</v>
          </cell>
          <cell r="J27">
            <v>132.6</v>
          </cell>
          <cell r="M27">
            <v>2.4000000000000057</v>
          </cell>
          <cell r="N27">
            <v>3.02734375</v>
          </cell>
          <cell r="O27">
            <v>2.1800947867298532</v>
          </cell>
          <cell r="P27">
            <v>6.8645640074211514</v>
          </cell>
          <cell r="Q27">
            <v>-1.8229166666666714</v>
          </cell>
          <cell r="R27">
            <v>8.3996463306808238</v>
          </cell>
          <cell r="S27">
            <v>5.7096247960848387</v>
          </cell>
          <cell r="T27">
            <v>2.3148148148148096</v>
          </cell>
          <cell r="V27">
            <v>115.10416666666666</v>
          </cell>
          <cell r="W27">
            <v>3.5792498105666795</v>
          </cell>
          <cell r="Y27">
            <v>110.15557824591573</v>
          </cell>
          <cell r="Z27">
            <v>6</v>
          </cell>
          <cell r="AC27" t="str">
            <v/>
          </cell>
          <cell r="AD27">
            <v>100</v>
          </cell>
          <cell r="AE27">
            <v>103.28321024837631</v>
          </cell>
          <cell r="AF27">
            <v>107.34292774667601</v>
          </cell>
          <cell r="AG27">
            <v>110.67249730798426</v>
          </cell>
          <cell r="AH27">
            <v>119.3717564052311</v>
          </cell>
          <cell r="AI27">
            <v>117.97871613441308</v>
          </cell>
          <cell r="AJ27">
            <v>128.41326413610523</v>
          </cell>
          <cell r="AK27">
            <v>136.18092071980919</v>
          </cell>
          <cell r="AL27">
            <v>139.34122908190767</v>
          </cell>
          <cell r="AO27">
            <v>3.2832102483763066</v>
          </cell>
          <cell r="AP27">
            <v>3.9306654862265162</v>
          </cell>
          <cell r="AQ27">
            <v>3.1018061750336017</v>
          </cell>
          <cell r="AR27">
            <v>7.8603621575811644</v>
          </cell>
          <cell r="AS27">
            <v>-1.1669764379515897</v>
          </cell>
          <cell r="AT27">
            <v>8.8444325752825392</v>
          </cell>
          <cell r="AU27">
            <v>6.0489519022513463</v>
          </cell>
          <cell r="AV27">
            <v>2.3206689640473002</v>
          </cell>
          <cell r="AX27">
            <v>3.9428243214383514</v>
          </cell>
          <cell r="AY27">
            <v>5</v>
          </cell>
        </row>
        <row r="28">
          <cell r="A28" t="str">
            <v>Česko</v>
          </cell>
          <cell r="B28">
            <v>100</v>
          </cell>
          <cell r="C28">
            <v>102.6</v>
          </cell>
          <cell r="D28">
            <v>107.9</v>
          </cell>
          <cell r="E28">
            <v>110.9</v>
          </cell>
          <cell r="F28">
            <v>114.9</v>
          </cell>
          <cell r="G28">
            <v>108.8</v>
          </cell>
          <cell r="H28">
            <v>113.2</v>
          </cell>
          <cell r="I28">
            <v>116.4</v>
          </cell>
          <cell r="J28">
            <v>116.3</v>
          </cell>
          <cell r="M28">
            <v>2.6000000000000085</v>
          </cell>
          <cell r="N28">
            <v>5.1656920077972899</v>
          </cell>
          <cell r="O28">
            <v>2.7803521779425466</v>
          </cell>
          <cell r="P28">
            <v>3.6068530207393934</v>
          </cell>
          <cell r="Q28">
            <v>-5.3089643167972298</v>
          </cell>
          <cell r="R28">
            <v>4.044117647058826</v>
          </cell>
          <cell r="S28">
            <v>2.8268551236749033</v>
          </cell>
          <cell r="T28">
            <v>-8.5910652920972552E-2</v>
          </cell>
          <cell r="V28">
            <v>101.21845082680592</v>
          </cell>
          <cell r="W28">
            <v>0.30323068370354633</v>
          </cell>
          <cell r="Y28">
            <v>96.866840731070511</v>
          </cell>
          <cell r="Z28">
            <v>68</v>
          </cell>
          <cell r="AC28" t="str">
            <v/>
          </cell>
          <cell r="AD28">
            <v>100</v>
          </cell>
          <cell r="AE28">
            <v>102.54027661130698</v>
          </cell>
          <cell r="AF28">
            <v>107.76257324671249</v>
          </cell>
          <cell r="AG28">
            <v>110.61912403659308</v>
          </cell>
          <cell r="AH28">
            <v>114.43431472629713</v>
          </cell>
          <cell r="AI28">
            <v>108.8559428307537</v>
          </cell>
          <cell r="AJ28">
            <v>113.27222653404247</v>
          </cell>
          <cell r="AK28">
            <v>113.67400063013903</v>
          </cell>
          <cell r="AL28">
            <v>112.33899351353735</v>
          </cell>
          <cell r="AO28">
            <v>2.5402766113069788</v>
          </cell>
          <cell r="AP28">
            <v>5.0929223208567578</v>
          </cell>
          <cell r="AQ28">
            <v>2.6507819030460382</v>
          </cell>
          <cell r="AR28">
            <v>3.4489431397431503</v>
          </cell>
          <cell r="AS28">
            <v>-4.8747370130067367</v>
          </cell>
          <cell r="AT28">
            <v>4.0569982570038263</v>
          </cell>
          <cell r="AU28">
            <v>0.35469780050259203</v>
          </cell>
          <cell r="AV28">
            <v>-1.1744172890909397</v>
          </cell>
          <cell r="AX28">
            <v>-0.46093342857081154</v>
          </cell>
          <cell r="AY28">
            <v>84</v>
          </cell>
        </row>
        <row r="29">
          <cell r="A29" t="str">
            <v>Denmark</v>
          </cell>
          <cell r="B29">
            <v>100</v>
          </cell>
          <cell r="C29">
            <v>103.1</v>
          </cell>
          <cell r="D29">
            <v>106.2</v>
          </cell>
          <cell r="E29">
            <v>108.2</v>
          </cell>
          <cell r="F29">
            <v>110.1</v>
          </cell>
          <cell r="G29">
            <v>108.1</v>
          </cell>
          <cell r="H29">
            <v>116.1</v>
          </cell>
          <cell r="I29">
            <v>117.9</v>
          </cell>
          <cell r="J29">
            <v>120.8</v>
          </cell>
          <cell r="M29">
            <v>3.0999999999999943</v>
          </cell>
          <cell r="N29">
            <v>3.0067895247332785</v>
          </cell>
          <cell r="O29">
            <v>1.8832391713747683</v>
          </cell>
          <cell r="P29">
            <v>1.7560073937153362</v>
          </cell>
          <cell r="Q29">
            <v>-1.816530426884654</v>
          </cell>
          <cell r="R29">
            <v>7.400555041628138</v>
          </cell>
          <cell r="S29">
            <v>1.5503875968992276</v>
          </cell>
          <cell r="T29">
            <v>2.4597116200169467</v>
          </cell>
          <cell r="V29">
            <v>109.71843778383288</v>
          </cell>
          <cell r="W29">
            <v>2.3457714278960111</v>
          </cell>
          <cell r="Y29">
            <v>105.0013940270043</v>
          </cell>
          <cell r="Z29">
            <v>14</v>
          </cell>
          <cell r="AC29" t="str">
            <v/>
          </cell>
          <cell r="AD29">
            <v>100</v>
          </cell>
          <cell r="AE29">
            <v>102.26674143574077</v>
          </cell>
          <cell r="AF29">
            <v>104.67748868189622</v>
          </cell>
          <cell r="AG29">
            <v>106.11924154321723</v>
          </cell>
          <cell r="AH29">
            <v>107.55444357342519</v>
          </cell>
          <cell r="AI29">
            <v>105.36954646036673</v>
          </cell>
          <cell r="AJ29">
            <v>112.68963364432342</v>
          </cell>
          <cell r="AK29">
            <v>113.42983700703815</v>
          </cell>
          <cell r="AL29">
            <v>115.40704675024674</v>
          </cell>
          <cell r="AO29">
            <v>2.2667414357407694</v>
          </cell>
          <cell r="AP29">
            <v>2.357313054381649</v>
          </cell>
          <cell r="AQ29">
            <v>1.3773284776656567</v>
          </cell>
          <cell r="AR29">
            <v>1.3524427892028115</v>
          </cell>
          <cell r="AS29">
            <v>-2.0314336074519019</v>
          </cell>
          <cell r="AT29">
            <v>6.9470614896402196</v>
          </cell>
          <cell r="AU29">
            <v>0.65685133474741519</v>
          </cell>
          <cell r="AV29">
            <v>1.7431125666573166</v>
          </cell>
          <cell r="AX29">
            <v>1.7773156897512195</v>
          </cell>
          <cell r="AY29">
            <v>24</v>
          </cell>
        </row>
        <row r="30">
          <cell r="A30" t="str">
            <v>Eesti</v>
          </cell>
          <cell r="B30">
            <v>100</v>
          </cell>
          <cell r="C30">
            <v>103.1</v>
          </cell>
          <cell r="D30">
            <v>108.9</v>
          </cell>
          <cell r="E30">
            <v>112.9</v>
          </cell>
          <cell r="F30">
            <v>117.1</v>
          </cell>
          <cell r="G30">
            <v>113.8</v>
          </cell>
          <cell r="H30">
            <v>121.9</v>
          </cell>
          <cell r="I30">
            <v>122</v>
          </cell>
          <cell r="J30">
            <v>118.3</v>
          </cell>
          <cell r="M30">
            <v>3.0999999999999943</v>
          </cell>
          <cell r="N30">
            <v>5.6256062075654967</v>
          </cell>
          <cell r="O30">
            <v>3.6730945821854988</v>
          </cell>
          <cell r="P30">
            <v>3.7201062887510972</v>
          </cell>
          <cell r="Q30">
            <v>-2.8181041844577237</v>
          </cell>
          <cell r="R30">
            <v>7.1177504393673132</v>
          </cell>
          <cell r="S30">
            <v>8.2034454470885976E-2</v>
          </cell>
          <cell r="T30">
            <v>-3.0327868852459119</v>
          </cell>
          <cell r="V30">
            <v>101.02476515798465</v>
          </cell>
          <cell r="W30">
            <v>0.2552126238959147</v>
          </cell>
          <cell r="Y30">
            <v>96.681482047151263</v>
          </cell>
          <cell r="Z30">
            <v>72</v>
          </cell>
          <cell r="AC30" t="str">
            <v/>
          </cell>
          <cell r="AD30">
            <v>100</v>
          </cell>
          <cell r="AE30">
            <v>102.89629151151301</v>
          </cell>
          <cell r="AF30">
            <v>108.7096153846154</v>
          </cell>
          <cell r="AG30">
            <v>112.40102946639072</v>
          </cell>
          <cell r="AH30">
            <v>116.08175450249844</v>
          </cell>
          <cell r="AI30">
            <v>112.46494442730398</v>
          </cell>
          <cell r="AJ30">
            <v>120.36304104295264</v>
          </cell>
          <cell r="AK30">
            <v>120.30530109626071</v>
          </cell>
          <cell r="AL30">
            <v>113.74600257709315</v>
          </cell>
          <cell r="AO30">
            <v>2.8962915115129988</v>
          </cell>
          <cell r="AP30">
            <v>5.6496923141801716</v>
          </cell>
          <cell r="AQ30">
            <v>3.395664742916324</v>
          </cell>
          <cell r="AR30">
            <v>3.2746364099879486</v>
          </cell>
          <cell r="AS30">
            <v>-3.115743805471709</v>
          </cell>
          <cell r="AT30">
            <v>7.0227186398992956</v>
          </cell>
          <cell r="AU30">
            <v>-4.7971492072335309E-2</v>
          </cell>
          <cell r="AV30">
            <v>-5.4522107167324378</v>
          </cell>
          <cell r="AX30">
            <v>-0.50688120022959993</v>
          </cell>
          <cell r="AY30">
            <v>85</v>
          </cell>
        </row>
        <row r="31">
          <cell r="A31" t="str">
            <v>Ireland</v>
          </cell>
          <cell r="B31">
            <v>100</v>
          </cell>
          <cell r="C31">
            <v>101.2</v>
          </cell>
          <cell r="D31">
            <v>111.4</v>
          </cell>
          <cell r="E31">
            <v>119.8</v>
          </cell>
          <cell r="F31">
            <v>125.8</v>
          </cell>
          <cell r="G31">
            <v>134.80000000000001</v>
          </cell>
          <cell r="H31">
            <v>156.80000000000001</v>
          </cell>
          <cell r="I31">
            <v>170.3</v>
          </cell>
          <cell r="J31">
            <v>160.9</v>
          </cell>
          <cell r="M31">
            <v>1.2000000000000028</v>
          </cell>
          <cell r="N31">
            <v>10.079051383399218</v>
          </cell>
          <cell r="O31">
            <v>7.5403949730700219</v>
          </cell>
          <cell r="P31">
            <v>5.0083472454090128</v>
          </cell>
          <cell r="Q31">
            <v>7.1542130365659773</v>
          </cell>
          <cell r="R31">
            <v>16.320474777448069</v>
          </cell>
          <cell r="S31">
            <v>8.6096938775510239</v>
          </cell>
          <cell r="T31">
            <v>-5.5196711685261306</v>
          </cell>
          <cell r="V31">
            <v>127.90143084260733</v>
          </cell>
          <cell r="W31">
            <v>6.3454346812459335</v>
          </cell>
          <cell r="Y31">
            <v>122.40265909528974</v>
          </cell>
          <cell r="Z31">
            <v>2</v>
          </cell>
          <cell r="AC31" t="str">
            <v/>
          </cell>
          <cell r="AD31">
            <v>100</v>
          </cell>
          <cell r="AE31">
            <v>99.992829818662358</v>
          </cell>
          <cell r="AF31">
            <v>108.50447990906603</v>
          </cell>
          <cell r="AG31">
            <v>115.03191879617457</v>
          </cell>
          <cell r="AH31">
            <v>118.91950131455513</v>
          </cell>
          <cell r="AI31">
            <v>125.73216749463197</v>
          </cell>
          <cell r="AJ31">
            <v>144.60299026876282</v>
          </cell>
          <cell r="AK31">
            <v>153.79386143564599</v>
          </cell>
          <cell r="AL31">
            <v>142.66766234820722</v>
          </cell>
          <cell r="AO31">
            <v>-7.1701813376421342E-3</v>
          </cell>
          <cell r="AP31">
            <v>8.5122604349128039</v>
          </cell>
          <cell r="AQ31">
            <v>6.0158243167277163</v>
          </cell>
          <cell r="AR31">
            <v>3.3795685224280874</v>
          </cell>
          <cell r="AS31">
            <v>5.7288048678042998</v>
          </cell>
          <cell r="AT31">
            <v>15.008746886461282</v>
          </cell>
          <cell r="AU31">
            <v>6.3559343757696638</v>
          </cell>
          <cell r="AV31">
            <v>-7.2344884142820405</v>
          </cell>
          <cell r="AX31">
            <v>4.6569602330036446</v>
          </cell>
          <cell r="AY31">
            <v>3</v>
          </cell>
        </row>
        <row r="32">
          <cell r="A32" t="str">
            <v>Attiki</v>
          </cell>
          <cell r="B32">
            <v>100</v>
          </cell>
          <cell r="C32">
            <v>100</v>
          </cell>
          <cell r="D32">
            <v>102</v>
          </cell>
          <cell r="E32">
            <v>103.9</v>
          </cell>
          <cell r="F32">
            <v>107.4</v>
          </cell>
          <cell r="G32">
            <v>98.7</v>
          </cell>
          <cell r="H32">
            <v>107.7</v>
          </cell>
          <cell r="I32">
            <v>114.1</v>
          </cell>
          <cell r="J32">
            <v>117.5</v>
          </cell>
          <cell r="M32">
            <v>0</v>
          </cell>
          <cell r="N32">
            <v>2</v>
          </cell>
          <cell r="O32">
            <v>1.8627450980392268</v>
          </cell>
          <cell r="P32">
            <v>3.3686236766121311</v>
          </cell>
          <cell r="Q32">
            <v>-8.1005586592178815</v>
          </cell>
          <cell r="R32">
            <v>9.1185410334346528</v>
          </cell>
          <cell r="S32">
            <v>5.9424326833797494</v>
          </cell>
          <cell r="T32">
            <v>2.9798422436459333</v>
          </cell>
          <cell r="V32">
            <v>109.40409683426442</v>
          </cell>
          <cell r="W32">
            <v>2.2723879349690179</v>
          </cell>
          <cell r="Y32">
            <v>104.7005673057062</v>
          </cell>
          <cell r="Z32">
            <v>17</v>
          </cell>
          <cell r="AC32" t="str">
            <v/>
          </cell>
          <cell r="AD32">
            <v>100</v>
          </cell>
          <cell r="AE32">
            <v>100.65256352897885</v>
          </cell>
          <cell r="AF32">
            <v>103.00401593625499</v>
          </cell>
          <cell r="AG32">
            <v>105.36095259432327</v>
          </cell>
          <cell r="AH32">
            <v>109.16580512008898</v>
          </cell>
          <cell r="AI32">
            <v>100.39657499979936</v>
          </cell>
          <cell r="AJ32">
            <v>109.97643579992265</v>
          </cell>
          <cell r="AK32">
            <v>117.18586632954612</v>
          </cell>
          <cell r="AL32">
            <v>121.03320988222926</v>
          </cell>
          <cell r="AO32">
            <v>0.6525635289788454</v>
          </cell>
          <cell r="AP32">
            <v>2.3362071713147543</v>
          </cell>
          <cell r="AQ32">
            <v>2.2881988014204211</v>
          </cell>
          <cell r="AR32">
            <v>3.6112548644237563</v>
          </cell>
          <cell r="AS32">
            <v>-8.0329459491852191</v>
          </cell>
          <cell r="AT32">
            <v>9.5420195361668902</v>
          </cell>
          <cell r="AU32">
            <v>6.5554320588634027</v>
          </cell>
          <cell r="AV32">
            <v>3.2831122670235402</v>
          </cell>
          <cell r="AX32">
            <v>2.6134955688533239</v>
          </cell>
          <cell r="AY32">
            <v>14</v>
          </cell>
        </row>
        <row r="33">
          <cell r="A33" t="str">
            <v>Nisia Aigaiou, Kriti</v>
          </cell>
          <cell r="B33">
            <v>100</v>
          </cell>
          <cell r="C33">
            <v>98.1</v>
          </cell>
          <cell r="D33">
            <v>99.9</v>
          </cell>
          <cell r="E33">
            <v>101.8</v>
          </cell>
          <cell r="F33">
            <v>103.5</v>
          </cell>
          <cell r="G33">
            <v>85.6</v>
          </cell>
          <cell r="H33">
            <v>95.4</v>
          </cell>
          <cell r="I33">
            <v>103.7</v>
          </cell>
          <cell r="J33">
            <v>106.3</v>
          </cell>
          <cell r="M33">
            <v>-1.9000000000000057</v>
          </cell>
          <cell r="N33">
            <v>1.8348623853211166</v>
          </cell>
          <cell r="O33">
            <v>1.9019019019018941</v>
          </cell>
          <cell r="P33">
            <v>1.6699410609037386</v>
          </cell>
          <cell r="Q33">
            <v>-17.294685990338166</v>
          </cell>
          <cell r="R33">
            <v>11.448598130841134</v>
          </cell>
          <cell r="S33">
            <v>8.7002096436058736</v>
          </cell>
          <cell r="T33">
            <v>2.5072324011571823</v>
          </cell>
          <cell r="V33">
            <v>102.70531400966183</v>
          </cell>
          <cell r="W33">
            <v>0.66957350312428332</v>
          </cell>
          <cell r="Y33">
            <v>98.28978030331352</v>
          </cell>
          <cell r="Z33">
            <v>55</v>
          </cell>
          <cell r="AC33" t="str">
            <v/>
          </cell>
          <cell r="AD33">
            <v>100</v>
          </cell>
          <cell r="AE33">
            <v>97.650204018785132</v>
          </cell>
          <cell r="AF33">
            <v>98.504105445116679</v>
          </cell>
          <cell r="AG33">
            <v>99.313014025939196</v>
          </cell>
          <cell r="AH33">
            <v>99.799283228372559</v>
          </cell>
          <cell r="AI33">
            <v>82.073447863881682</v>
          </cell>
          <cell r="AJ33">
            <v>91.789626432504846</v>
          </cell>
          <cell r="AK33">
            <v>100.35303045423549</v>
          </cell>
          <cell r="AL33">
            <v>103.17113033179308</v>
          </cell>
          <cell r="AO33">
            <v>-2.3497959812148679</v>
          </cell>
          <cell r="AP33">
            <v>0.874449198454613</v>
          </cell>
          <cell r="AQ33">
            <v>0.82119275858325125</v>
          </cell>
          <cell r="AR33">
            <v>0.48963291186223046</v>
          </cell>
          <cell r="AS33">
            <v>-17.761485645070735</v>
          </cell>
          <cell r="AT33">
            <v>11.838394537460388</v>
          </cell>
          <cell r="AU33">
            <v>9.329381058138992</v>
          </cell>
          <cell r="AV33">
            <v>2.8081861253235871</v>
          </cell>
          <cell r="AX33">
            <v>0.83416159672482593</v>
          </cell>
          <cell r="AY33">
            <v>44</v>
          </cell>
        </row>
        <row r="34">
          <cell r="A34" t="str">
            <v>Voreia Elláda</v>
          </cell>
          <cell r="B34">
            <v>100</v>
          </cell>
          <cell r="C34">
            <v>100.4</v>
          </cell>
          <cell r="D34">
            <v>100.6</v>
          </cell>
          <cell r="E34">
            <v>103</v>
          </cell>
          <cell r="F34">
            <v>103.7</v>
          </cell>
          <cell r="G34">
            <v>94.7</v>
          </cell>
          <cell r="H34">
            <v>101.4</v>
          </cell>
          <cell r="I34">
            <v>107.4</v>
          </cell>
          <cell r="J34">
            <v>108.8</v>
          </cell>
          <cell r="M34">
            <v>0.40000000000000568</v>
          </cell>
          <cell r="N34">
            <v>0.19920318725097275</v>
          </cell>
          <cell r="O34">
            <v>2.3856858846918527</v>
          </cell>
          <cell r="P34">
            <v>0.67961165048544103</v>
          </cell>
          <cell r="Q34">
            <v>-8.6788813886210221</v>
          </cell>
          <cell r="R34">
            <v>7.0749736008447712</v>
          </cell>
          <cell r="S34">
            <v>5.9171597633136201</v>
          </cell>
          <cell r="T34">
            <v>1.3035381750465405</v>
          </cell>
          <cell r="V34">
            <v>104.91803278688525</v>
          </cell>
          <cell r="W34">
            <v>1.2074621489526152</v>
          </cell>
          <cell r="Y34">
            <v>100.40736929647747</v>
          </cell>
          <cell r="Z34">
            <v>40</v>
          </cell>
          <cell r="AC34" t="str">
            <v/>
          </cell>
          <cell r="AD34">
            <v>100</v>
          </cell>
          <cell r="AE34">
            <v>100.82800315441101</v>
          </cell>
          <cell r="AF34">
            <v>101.31964281083884</v>
          </cell>
          <cell r="AG34">
            <v>103.99737771611098</v>
          </cell>
          <cell r="AH34">
            <v>104.90971628942776</v>
          </cell>
          <cell r="AI34">
            <v>96.23649097676001</v>
          </cell>
          <cell r="AJ34">
            <v>103.78754064016287</v>
          </cell>
          <cell r="AK34">
            <v>110.56508189986482</v>
          </cell>
          <cell r="AL34">
            <v>112.3357189139616</v>
          </cell>
          <cell r="AO34">
            <v>0.82800315441100736</v>
          </cell>
          <cell r="AP34">
            <v>0.48760229405210964</v>
          </cell>
          <cell r="AQ34">
            <v>2.6428586116034722</v>
          </cell>
          <cell r="AR34">
            <v>0.87727074792911708</v>
          </cell>
          <cell r="AS34">
            <v>-8.2673231988730436</v>
          </cell>
          <cell r="AT34">
            <v>7.8463476658000388</v>
          </cell>
          <cell r="AU34">
            <v>6.5302070151175968</v>
          </cell>
          <cell r="AV34">
            <v>1.6014432257196631</v>
          </cell>
          <cell r="AX34">
            <v>1.7244942008203736</v>
          </cell>
          <cell r="AY34">
            <v>26</v>
          </cell>
        </row>
        <row r="35">
          <cell r="A35" t="str">
            <v>Kentriki Elláda</v>
          </cell>
          <cell r="B35">
            <v>100</v>
          </cell>
          <cell r="C35">
            <v>100.3</v>
          </cell>
          <cell r="D35">
            <v>101.9</v>
          </cell>
          <cell r="E35">
            <v>104.1</v>
          </cell>
          <cell r="F35">
            <v>106</v>
          </cell>
          <cell r="G35">
            <v>97</v>
          </cell>
          <cell r="H35">
            <v>104.8</v>
          </cell>
          <cell r="I35">
            <v>108.7</v>
          </cell>
          <cell r="J35">
            <v>110.6</v>
          </cell>
          <cell r="M35">
            <v>0.29999999999998295</v>
          </cell>
          <cell r="N35">
            <v>1.595214356929219</v>
          </cell>
          <cell r="O35">
            <v>2.1589793915603366</v>
          </cell>
          <cell r="P35">
            <v>1.8251681075888655</v>
          </cell>
          <cell r="Q35">
            <v>-8.4905660377358458</v>
          </cell>
          <cell r="R35">
            <v>8.0412371134020617</v>
          </cell>
          <cell r="S35">
            <v>3.7213740458015252</v>
          </cell>
          <cell r="T35">
            <v>1.7479300827966711</v>
          </cell>
          <cell r="V35">
            <v>104.33962264150942</v>
          </cell>
          <cell r="W35">
            <v>1.0676843759340926</v>
          </cell>
          <cell r="Y35">
            <v>99.853826311263973</v>
          </cell>
          <cell r="Z35">
            <v>44</v>
          </cell>
          <cell r="AC35" t="str">
            <v/>
          </cell>
          <cell r="AD35">
            <v>100</v>
          </cell>
          <cell r="AE35">
            <v>100.75612742141261</v>
          </cell>
          <cell r="AF35">
            <v>102.78197258061556</v>
          </cell>
          <cell r="AG35">
            <v>105.42902269937971</v>
          </cell>
          <cell r="AH35">
            <v>107.77113109883564</v>
          </cell>
          <cell r="AI35">
            <v>99.108084090604876</v>
          </cell>
          <cell r="AJ35">
            <v>107.78495038980773</v>
          </cell>
          <cell r="AK35">
            <v>112.44287171649488</v>
          </cell>
          <cell r="AL35">
            <v>114.74521380622654</v>
          </cell>
          <cell r="AO35">
            <v>0.75612742141262856</v>
          </cell>
          <cell r="AP35">
            <v>2.0106421426161489</v>
          </cell>
          <cell r="AQ35">
            <v>2.5754031103926991</v>
          </cell>
          <cell r="AR35">
            <v>2.2215025232038954</v>
          </cell>
          <cell r="AS35">
            <v>-8.038374395723821</v>
          </cell>
          <cell r="AT35">
            <v>8.7549531189306862</v>
          </cell>
          <cell r="AU35">
            <v>4.3214950787114645</v>
          </cell>
          <cell r="AV35">
            <v>2.0475660702944651</v>
          </cell>
          <cell r="AX35">
            <v>1.5799593359737258</v>
          </cell>
          <cell r="AY35">
            <v>29</v>
          </cell>
        </row>
        <row r="36">
          <cell r="A36" t="str">
            <v>Noroeste</v>
          </cell>
          <cell r="B36">
            <v>100</v>
          </cell>
          <cell r="C36">
            <v>102.3</v>
          </cell>
          <cell r="D36">
            <v>104.8</v>
          </cell>
          <cell r="E36">
            <v>106.9</v>
          </cell>
          <cell r="F36">
            <v>108.4</v>
          </cell>
          <cell r="G36">
            <v>98.2</v>
          </cell>
          <cell r="H36">
            <v>104.1</v>
          </cell>
          <cell r="I36">
            <v>109.1</v>
          </cell>
          <cell r="J36">
            <v>111.8</v>
          </cell>
          <cell r="M36">
            <v>2.2999999999999972</v>
          </cell>
          <cell r="N36">
            <v>2.4437927663734058</v>
          </cell>
          <cell r="O36">
            <v>2.0038167938931366</v>
          </cell>
          <cell r="P36">
            <v>1.4031805425631489</v>
          </cell>
          <cell r="Q36">
            <v>-9.4095940959409603</v>
          </cell>
          <cell r="R36">
            <v>6.008146639511196</v>
          </cell>
          <cell r="S36">
            <v>4.8030739673391025</v>
          </cell>
          <cell r="T36">
            <v>2.4747937671860711</v>
          </cell>
          <cell r="V36">
            <v>103.13653136531364</v>
          </cell>
          <cell r="W36">
            <v>0.77507506870860254</v>
          </cell>
          <cell r="Y36">
            <v>98.70245864969398</v>
          </cell>
          <cell r="Z36">
            <v>52</v>
          </cell>
          <cell r="AC36" t="str">
            <v/>
          </cell>
          <cell r="AD36">
            <v>100</v>
          </cell>
          <cell r="AE36">
            <v>102.77960508083142</v>
          </cell>
          <cell r="AF36">
            <v>105.70633897519129</v>
          </cell>
          <cell r="AG36">
            <v>108.05499093824062</v>
          </cell>
          <cell r="AH36">
            <v>109.66292730570673</v>
          </cell>
          <cell r="AI36">
            <v>99.429642732456657</v>
          </cell>
          <cell r="AJ36">
            <v>105.73822176562611</v>
          </cell>
          <cell r="AK36">
            <v>110.74450614835384</v>
          </cell>
          <cell r="AL36">
            <v>113.18413348537385</v>
          </cell>
          <cell r="AO36">
            <v>2.7796050808314163</v>
          </cell>
          <cell r="AP36">
            <v>2.8475823506600761</v>
          </cell>
          <cell r="AQ36">
            <v>2.2218648245878114</v>
          </cell>
          <cell r="AR36">
            <v>1.4880722801458859</v>
          </cell>
          <cell r="AS36">
            <v>-9.331580712525394</v>
          </cell>
          <cell r="AT36">
            <v>6.3447668721333486</v>
          </cell>
          <cell r="AU36">
            <v>4.7346023974418614</v>
          </cell>
          <cell r="AV36">
            <v>2.2029330590466145</v>
          </cell>
          <cell r="AX36">
            <v>0.79324536108877908</v>
          </cell>
          <cell r="AY36">
            <v>45</v>
          </cell>
        </row>
        <row r="37">
          <cell r="A37" t="str">
            <v>Noreste</v>
          </cell>
          <cell r="B37">
            <v>100</v>
          </cell>
          <cell r="C37">
            <v>102.5</v>
          </cell>
          <cell r="D37">
            <v>105.1</v>
          </cell>
          <cell r="E37">
            <v>107.4</v>
          </cell>
          <cell r="F37">
            <v>109</v>
          </cell>
          <cell r="G37">
            <v>98.5</v>
          </cell>
          <cell r="H37">
            <v>104.5</v>
          </cell>
          <cell r="I37">
            <v>110.1</v>
          </cell>
          <cell r="J37">
            <v>112.9</v>
          </cell>
          <cell r="M37">
            <v>2.4999999999999858</v>
          </cell>
          <cell r="N37">
            <v>2.5365853658536537</v>
          </cell>
          <cell r="O37">
            <v>2.1883920076118102</v>
          </cell>
          <cell r="P37">
            <v>1.4897579143389237</v>
          </cell>
          <cell r="Q37">
            <v>-9.6330275229357767</v>
          </cell>
          <cell r="R37">
            <v>6.0913705583756297</v>
          </cell>
          <cell r="S37">
            <v>5.3588516746411443</v>
          </cell>
          <cell r="T37">
            <v>2.5431425976385214</v>
          </cell>
          <cell r="V37">
            <v>103.57798165137615</v>
          </cell>
          <cell r="W37">
            <v>0.88273807803771831</v>
          </cell>
          <cell r="Y37">
            <v>99.124929989666086</v>
          </cell>
          <cell r="Z37">
            <v>49</v>
          </cell>
          <cell r="AC37" t="str">
            <v/>
          </cell>
          <cell r="AD37">
            <v>100</v>
          </cell>
          <cell r="AE37">
            <v>102.44006926329045</v>
          </cell>
          <cell r="AF37">
            <v>104.85462667804066</v>
          </cell>
          <cell r="AG37">
            <v>106.7848852297642</v>
          </cell>
          <cell r="AH37">
            <v>107.64600786649184</v>
          </cell>
          <cell r="AI37">
            <v>96.730460722572076</v>
          </cell>
          <cell r="AJ37">
            <v>102.85221685786419</v>
          </cell>
          <cell r="AK37">
            <v>107.93841436512838</v>
          </cell>
          <cell r="AL37">
            <v>109.86428289905845</v>
          </cell>
          <cell r="AO37">
            <v>2.4400692632904537</v>
          </cell>
          <cell r="AP37">
            <v>2.3570439107614618</v>
          </cell>
          <cell r="AQ37">
            <v>1.8408902047312097</v>
          </cell>
          <cell r="AR37">
            <v>0.80640872991979506</v>
          </cell>
          <cell r="AS37">
            <v>-10.140224761012774</v>
          </cell>
          <cell r="AT37">
            <v>6.328674638333041</v>
          </cell>
          <cell r="AU37">
            <v>4.9451510746657164</v>
          </cell>
          <cell r="AV37">
            <v>1.7842290395478244</v>
          </cell>
          <cell r="AX37">
            <v>0.51124425317902933</v>
          </cell>
          <cell r="AY37">
            <v>52</v>
          </cell>
        </row>
        <row r="38">
          <cell r="A38" t="str">
            <v>Comunidad de Madrid</v>
          </cell>
          <cell r="B38">
            <v>100</v>
          </cell>
          <cell r="C38">
            <v>103.9</v>
          </cell>
          <cell r="D38">
            <v>107.9</v>
          </cell>
          <cell r="E38">
            <v>111.1</v>
          </cell>
          <cell r="F38">
            <v>114.3</v>
          </cell>
          <cell r="G38">
            <v>102.6</v>
          </cell>
          <cell r="H38">
            <v>109.2</v>
          </cell>
          <cell r="I38">
            <v>117.9</v>
          </cell>
          <cell r="J38">
            <v>120.9</v>
          </cell>
          <cell r="M38">
            <v>3.9000000000000199</v>
          </cell>
          <cell r="N38">
            <v>3.8498556304138702</v>
          </cell>
          <cell r="O38">
            <v>2.9657089898053641</v>
          </cell>
          <cell r="P38">
            <v>2.8802880288028945</v>
          </cell>
          <cell r="Q38">
            <v>-10.236220472440948</v>
          </cell>
          <cell r="R38">
            <v>6.4327485380117082</v>
          </cell>
          <cell r="S38">
            <v>7.9670329670329636</v>
          </cell>
          <cell r="T38">
            <v>2.544529262086499</v>
          </cell>
          <cell r="V38">
            <v>105.77427821522309</v>
          </cell>
          <cell r="W38">
            <v>1.413323977060557</v>
          </cell>
          <cell r="Y38">
            <v>101.2268027975437</v>
          </cell>
          <cell r="Z38">
            <v>36</v>
          </cell>
          <cell r="AC38" t="str">
            <v/>
          </cell>
          <cell r="AD38">
            <v>100</v>
          </cell>
          <cell r="AE38">
            <v>103.23597319193273</v>
          </cell>
          <cell r="AF38">
            <v>106.29488043241976</v>
          </cell>
          <cell r="AG38">
            <v>108.12684182468966</v>
          </cell>
          <cell r="AH38">
            <v>109.63973639174948</v>
          </cell>
          <cell r="AI38">
            <v>97.431110199604987</v>
          </cell>
          <cell r="AJ38">
            <v>103.86964605498005</v>
          </cell>
          <cell r="AK38">
            <v>110.38705347788692</v>
          </cell>
          <cell r="AL38">
            <v>111.231760064505</v>
          </cell>
          <cell r="AO38">
            <v>3.235973191932743</v>
          </cell>
          <cell r="AP38">
            <v>2.9630245600533271</v>
          </cell>
          <cell r="AQ38">
            <v>1.7234709562843307</v>
          </cell>
          <cell r="AR38">
            <v>1.3991850141269424</v>
          </cell>
          <cell r="AS38">
            <v>-11.135220307829201</v>
          </cell>
          <cell r="AT38">
            <v>6.6082956893178846</v>
          </cell>
          <cell r="AU38">
            <v>6.2746025142485564</v>
          </cell>
          <cell r="AV38">
            <v>0.76522251478274939</v>
          </cell>
          <cell r="AX38">
            <v>0.36105237955061398</v>
          </cell>
          <cell r="AY38">
            <v>53</v>
          </cell>
        </row>
        <row r="39">
          <cell r="A39" t="str">
            <v>Centro (ES)</v>
          </cell>
          <cell r="B39">
            <v>100</v>
          </cell>
          <cell r="C39">
            <v>102.5</v>
          </cell>
          <cell r="D39">
            <v>104.4</v>
          </cell>
          <cell r="E39">
            <v>107.2</v>
          </cell>
          <cell r="F39">
            <v>108.3</v>
          </cell>
          <cell r="G39">
            <v>99.1</v>
          </cell>
          <cell r="H39">
            <v>104.2</v>
          </cell>
          <cell r="I39">
            <v>107.1</v>
          </cell>
          <cell r="J39">
            <v>110.4</v>
          </cell>
          <cell r="M39">
            <v>2.4999999999999858</v>
          </cell>
          <cell r="N39">
            <v>1.8536585365853711</v>
          </cell>
          <cell r="O39">
            <v>2.6819923371647576</v>
          </cell>
          <cell r="P39">
            <v>1.0261194029850742</v>
          </cell>
          <cell r="Q39">
            <v>-8.4949215143120966</v>
          </cell>
          <cell r="R39">
            <v>5.1463168516650057</v>
          </cell>
          <cell r="S39">
            <v>2.7831094049903982</v>
          </cell>
          <cell r="T39">
            <v>3.0812324929972164</v>
          </cell>
          <cell r="V39">
            <v>101.93905817174516</v>
          </cell>
          <cell r="W39">
            <v>0.48127894040990782</v>
          </cell>
          <cell r="Y39">
            <v>97.556467536674447</v>
          </cell>
          <cell r="Z39">
            <v>62</v>
          </cell>
          <cell r="AC39" t="str">
            <v/>
          </cell>
          <cell r="AD39">
            <v>100</v>
          </cell>
          <cell r="AE39">
            <v>103.16448478971374</v>
          </cell>
          <cell r="AF39">
            <v>105.79494467346495</v>
          </cell>
          <cell r="AG39">
            <v>109.04046024573056</v>
          </cell>
          <cell r="AH39">
            <v>110.2253595554587</v>
          </cell>
          <cell r="AI39">
            <v>101.03077348438133</v>
          </cell>
          <cell r="AJ39">
            <v>106.454564345607</v>
          </cell>
          <cell r="AK39">
            <v>109.08345948146302</v>
          </cell>
          <cell r="AL39">
            <v>111.814463840399</v>
          </cell>
          <cell r="AO39">
            <v>3.1644847897137396</v>
          </cell>
          <cell r="AP39">
            <v>2.5497727140430442</v>
          </cell>
          <cell r="AQ39">
            <v>3.0677416414204544</v>
          </cell>
          <cell r="AR39">
            <v>1.0866602241570433</v>
          </cell>
          <cell r="AS39">
            <v>-8.3416249292897078</v>
          </cell>
          <cell r="AT39">
            <v>5.368454258210889</v>
          </cell>
          <cell r="AU39">
            <v>2.4694996893897923</v>
          </cell>
          <cell r="AV39">
            <v>2.5035916278398389</v>
          </cell>
          <cell r="AX39">
            <v>0.35848933029085117</v>
          </cell>
          <cell r="AY39">
            <v>54</v>
          </cell>
        </row>
        <row r="40">
          <cell r="A40" t="str">
            <v>Este</v>
          </cell>
          <cell r="B40">
            <v>100</v>
          </cell>
          <cell r="C40">
            <v>103</v>
          </cell>
          <cell r="D40">
            <v>106.1</v>
          </cell>
          <cell r="E40">
            <v>108.5</v>
          </cell>
          <cell r="F40">
            <v>110.8</v>
          </cell>
          <cell r="G40">
            <v>97</v>
          </cell>
          <cell r="H40">
            <v>104.4</v>
          </cell>
          <cell r="I40">
            <v>111.7</v>
          </cell>
          <cell r="J40">
            <v>114.7</v>
          </cell>
          <cell r="M40">
            <v>3</v>
          </cell>
          <cell r="N40">
            <v>3.0097087378640879</v>
          </cell>
          <cell r="O40">
            <v>2.2620169651272448</v>
          </cell>
          <cell r="P40">
            <v>2.1198156682027616</v>
          </cell>
          <cell r="Q40">
            <v>-12.454873646209393</v>
          </cell>
          <cell r="R40">
            <v>7.6288659793814446</v>
          </cell>
          <cell r="S40">
            <v>6.992337164750964</v>
          </cell>
          <cell r="T40">
            <v>2.6857654431512827</v>
          </cell>
          <cell r="V40">
            <v>103.51985559566788</v>
          </cell>
          <cell r="W40">
            <v>0.86858171491716973</v>
          </cell>
          <cell r="Y40">
            <v>99.069302904538574</v>
          </cell>
          <cell r="Z40">
            <v>50</v>
          </cell>
          <cell r="AC40" t="str">
            <v/>
          </cell>
          <cell r="AD40">
            <v>100</v>
          </cell>
          <cell r="AE40">
            <v>102.71483115133843</v>
          </cell>
          <cell r="AF40">
            <v>105.35798126546196</v>
          </cell>
          <cell r="AG40">
            <v>106.86389398720414</v>
          </cell>
          <cell r="AH40">
            <v>107.76491819442349</v>
          </cell>
          <cell r="AI40">
            <v>93.59373480586234</v>
          </cell>
          <cell r="AJ40">
            <v>100.55803498478504</v>
          </cell>
          <cell r="AK40">
            <v>106.0970044317436</v>
          </cell>
          <cell r="AL40">
            <v>106.78829150832586</v>
          </cell>
          <cell r="AO40">
            <v>2.7148311513384442</v>
          </cell>
          <cell r="AP40">
            <v>2.5732896452208962</v>
          </cell>
          <cell r="AQ40">
            <v>1.4293295141521725</v>
          </cell>
          <cell r="AR40">
            <v>0.84315120252611564</v>
          </cell>
          <cell r="AS40">
            <v>-13.150089682241756</v>
          </cell>
          <cell r="AT40">
            <v>7.4409897130064024</v>
          </cell>
          <cell r="AU40">
            <v>5.5082315876564536</v>
          </cell>
          <cell r="AV40">
            <v>0.65156135207095645</v>
          </cell>
          <cell r="AX40">
            <v>-0.22733821626633244</v>
          </cell>
          <cell r="AY40">
            <v>77</v>
          </cell>
        </row>
        <row r="41">
          <cell r="A41" t="str">
            <v>Sur</v>
          </cell>
          <cell r="B41">
            <v>100</v>
          </cell>
          <cell r="C41">
            <v>102.6</v>
          </cell>
          <cell r="D41">
            <v>105.2</v>
          </cell>
          <cell r="E41">
            <v>107.4</v>
          </cell>
          <cell r="F41">
            <v>109.5</v>
          </cell>
          <cell r="G41">
            <v>98.1</v>
          </cell>
          <cell r="H41">
            <v>104.5</v>
          </cell>
          <cell r="I41">
            <v>109.5</v>
          </cell>
          <cell r="J41">
            <v>112</v>
          </cell>
          <cell r="M41">
            <v>2.6000000000000085</v>
          </cell>
          <cell r="N41">
            <v>2.5341130604288509</v>
          </cell>
          <cell r="O41">
            <v>2.0912547528517251</v>
          </cell>
          <cell r="P41">
            <v>1.955307262569832</v>
          </cell>
          <cell r="Q41">
            <v>-10.410958904109592</v>
          </cell>
          <cell r="R41">
            <v>6.5239551478083655</v>
          </cell>
          <cell r="S41">
            <v>4.7846889952153191</v>
          </cell>
          <cell r="T41">
            <v>2.2831050228310517</v>
          </cell>
          <cell r="V41">
            <v>102.28310502283105</v>
          </cell>
          <cell r="W41">
            <v>0.56595355104418843</v>
          </cell>
          <cell r="Y41">
            <v>97.885723035607029</v>
          </cell>
          <cell r="Z41">
            <v>57</v>
          </cell>
          <cell r="AC41" t="str">
            <v/>
          </cell>
          <cell r="AD41">
            <v>100</v>
          </cell>
          <cell r="AE41">
            <v>102.49363530338222</v>
          </cell>
          <cell r="AF41">
            <v>105.05020531517697</v>
          </cell>
          <cell r="AG41">
            <v>107.13807485566396</v>
          </cell>
          <cell r="AH41">
            <v>108.6252746926412</v>
          </cell>
          <cell r="AI41">
            <v>96.850506216757509</v>
          </cell>
          <cell r="AJ41">
            <v>102.88802093823162</v>
          </cell>
          <cell r="AK41">
            <v>107.04339076563504</v>
          </cell>
          <cell r="AL41">
            <v>108.54484792804989</v>
          </cell>
          <cell r="AO41">
            <v>2.4936353033822201</v>
          </cell>
          <cell r="AP41">
            <v>2.4943695325346624</v>
          </cell>
          <cell r="AQ41">
            <v>1.9874968680193064</v>
          </cell>
          <cell r="AR41">
            <v>1.3881151392544524</v>
          </cell>
          <cell r="AS41">
            <v>-10.839805477317128</v>
          </cell>
          <cell r="AT41">
            <v>6.2338494214596807</v>
          </cell>
          <cell r="AU41">
            <v>4.0387304464706091</v>
          </cell>
          <cell r="AV41">
            <v>1.4026621836953979</v>
          </cell>
          <cell r="AX41">
            <v>-1.851528226957555E-2</v>
          </cell>
          <cell r="AY41">
            <v>65</v>
          </cell>
        </row>
        <row r="42">
          <cell r="A42" t="str">
            <v>Canarias</v>
          </cell>
          <cell r="B42">
            <v>100</v>
          </cell>
          <cell r="C42">
            <v>102.5</v>
          </cell>
          <cell r="D42">
            <v>106.3</v>
          </cell>
          <cell r="E42">
            <v>108.9</v>
          </cell>
          <cell r="F42">
            <v>110.7</v>
          </cell>
          <cell r="G42">
            <v>89.9</v>
          </cell>
          <cell r="H42">
            <v>97.6</v>
          </cell>
          <cell r="I42">
            <v>109.5</v>
          </cell>
          <cell r="J42">
            <v>115.1</v>
          </cell>
          <cell r="M42">
            <v>2.4999999999999858</v>
          </cell>
          <cell r="N42">
            <v>3.7073170731707421</v>
          </cell>
          <cell r="O42">
            <v>2.4459078080903112</v>
          </cell>
          <cell r="P42">
            <v>1.6528925619834638</v>
          </cell>
          <cell r="Q42">
            <v>-18.78952122854561</v>
          </cell>
          <cell r="R42">
            <v>8.5650723025583915</v>
          </cell>
          <cell r="S42">
            <v>12.192622950819683</v>
          </cell>
          <cell r="T42">
            <v>5.1141552511415398</v>
          </cell>
          <cell r="V42">
            <v>103.97470641373079</v>
          </cell>
          <cell r="W42">
            <v>0.97919999524174273</v>
          </cell>
          <cell r="Y42">
            <v>99.50459865733653</v>
          </cell>
          <cell r="Z42">
            <v>46</v>
          </cell>
          <cell r="AC42" t="str">
            <v/>
          </cell>
          <cell r="AD42">
            <v>100</v>
          </cell>
          <cell r="AE42">
            <v>102.13026247092886</v>
          </cell>
          <cell r="AF42">
            <v>105.24221373325787</v>
          </cell>
          <cell r="AG42">
            <v>106.8688154450262</v>
          </cell>
          <cell r="AH42">
            <v>107.43990291262138</v>
          </cell>
          <cell r="AI42">
            <v>86.556168592918738</v>
          </cell>
          <cell r="AJ42">
            <v>94.120850751068019</v>
          </cell>
          <cell r="AK42">
            <v>104.61627906976744</v>
          </cell>
          <cell r="AL42">
            <v>108.54383450878217</v>
          </cell>
          <cell r="AO42">
            <v>2.1302624709288409</v>
          </cell>
          <cell r="AP42">
            <v>3.0470412853534299</v>
          </cell>
          <cell r="AQ42">
            <v>1.5455791493430979</v>
          </cell>
          <cell r="AR42">
            <v>0.53438177003930321</v>
          </cell>
          <cell r="AS42">
            <v>-19.437596045378911</v>
          </cell>
          <cell r="AT42">
            <v>8.7396222373550643</v>
          </cell>
          <cell r="AU42">
            <v>11.151013016720242</v>
          </cell>
          <cell r="AV42">
            <v>3.7542488357815529</v>
          </cell>
          <cell r="AX42">
            <v>0.25588802371659369</v>
          </cell>
          <cell r="AY42">
            <v>58</v>
          </cell>
        </row>
        <row r="43">
          <cell r="A43" t="str">
            <v>Ile de France</v>
          </cell>
          <cell r="B43">
            <v>100</v>
          </cell>
          <cell r="C43">
            <v>101.5</v>
          </cell>
          <cell r="D43">
            <v>103.6</v>
          </cell>
          <cell r="E43">
            <v>105.9</v>
          </cell>
          <cell r="F43">
            <v>109.1</v>
          </cell>
          <cell r="G43">
            <v>98</v>
          </cell>
          <cell r="H43">
            <v>102.7</v>
          </cell>
          <cell r="I43">
            <v>106.8</v>
          </cell>
          <cell r="J43">
            <v>111.1</v>
          </cell>
          <cell r="M43">
            <v>1.4999999999999858</v>
          </cell>
          <cell r="N43">
            <v>2.0689655172413808</v>
          </cell>
          <cell r="O43">
            <v>2.220077220077215</v>
          </cell>
          <cell r="P43">
            <v>3.0217186024551239</v>
          </cell>
          <cell r="Q43">
            <v>-10.174152153987166</v>
          </cell>
          <cell r="R43">
            <v>4.7959183673469425</v>
          </cell>
          <cell r="S43">
            <v>3.9922103213242366</v>
          </cell>
          <cell r="T43">
            <v>4.026217228464418</v>
          </cell>
          <cell r="V43">
            <v>101.83318056828598</v>
          </cell>
          <cell r="W43">
            <v>0.45517789688219068</v>
          </cell>
          <cell r="Y43">
            <v>97.455141850818833</v>
          </cell>
          <cell r="Z43">
            <v>63</v>
          </cell>
          <cell r="AC43" t="str">
            <v/>
          </cell>
          <cell r="AD43">
            <v>100</v>
          </cell>
          <cell r="AE43">
            <v>101.00016909726804</v>
          </cell>
          <cell r="AF43">
            <v>102.62340392337191</v>
          </cell>
          <cell r="AG43">
            <v>104.42667794698252</v>
          </cell>
          <cell r="AH43">
            <v>107.26563187664021</v>
          </cell>
          <cell r="AI43">
            <v>96.114128225557309</v>
          </cell>
          <cell r="AJ43">
            <v>100.37279230669519</v>
          </cell>
          <cell r="AK43">
            <v>104.08558664092227</v>
          </cell>
          <cell r="AL43">
            <v>107.97187223072584</v>
          </cell>
          <cell r="AO43">
            <v>1.0001690972680279</v>
          </cell>
          <cell r="AP43">
            <v>1.6071605034052965</v>
          </cell>
          <cell r="AQ43">
            <v>1.757176194386517</v>
          </cell>
          <cell r="AR43">
            <v>2.7186098279397868</v>
          </cell>
          <cell r="AS43">
            <v>-10.396157143704315</v>
          </cell>
          <cell r="AT43">
            <v>4.4308408761132227</v>
          </cell>
          <cell r="AU43">
            <v>3.6990047291724437</v>
          </cell>
          <cell r="AV43">
            <v>3.7337403911750044</v>
          </cell>
          <cell r="AX43">
            <v>0.16419595278247812</v>
          </cell>
          <cell r="AY43">
            <v>60</v>
          </cell>
        </row>
        <row r="44">
          <cell r="A44" t="str">
            <v>Centre — Val de Loire</v>
          </cell>
          <cell r="B44">
            <v>100</v>
          </cell>
          <cell r="C44">
            <v>99.7</v>
          </cell>
          <cell r="D44">
            <v>101.4</v>
          </cell>
          <cell r="E44">
            <v>102.1</v>
          </cell>
          <cell r="F44">
            <v>103.2</v>
          </cell>
          <cell r="G44">
            <v>96.8</v>
          </cell>
          <cell r="H44">
            <v>103</v>
          </cell>
          <cell r="I44">
            <v>102.8</v>
          </cell>
          <cell r="J44">
            <v>107.3</v>
          </cell>
          <cell r="M44">
            <v>-0.29999999999999716</v>
          </cell>
          <cell r="N44">
            <v>1.7051153460381272</v>
          </cell>
          <cell r="O44">
            <v>0.69033530571991264</v>
          </cell>
          <cell r="P44">
            <v>1.0773751224290038</v>
          </cell>
          <cell r="Q44">
            <v>-6.201550387596896</v>
          </cell>
          <cell r="R44">
            <v>6.4049586776859542</v>
          </cell>
          <cell r="S44">
            <v>-0.19417475728154443</v>
          </cell>
          <cell r="T44">
            <v>4.3774319066147882</v>
          </cell>
          <cell r="V44">
            <v>103.97286821705424</v>
          </cell>
          <cell r="W44">
            <v>0.97875368270368313</v>
          </cell>
          <cell r="Y44">
            <v>99.502839488891993</v>
          </cell>
          <cell r="Z44">
            <v>47</v>
          </cell>
          <cell r="AC44" t="str">
            <v/>
          </cell>
          <cell r="AD44">
            <v>100</v>
          </cell>
          <cell r="AE44">
            <v>99.634106990125204</v>
          </cell>
          <cell r="AF44">
            <v>101.37239421281893</v>
          </cell>
          <cell r="AG44">
            <v>102.03648769487967</v>
          </cell>
          <cell r="AH44">
            <v>103.03565602423677</v>
          </cell>
          <cell r="AI44">
            <v>96.619578301557084</v>
          </cell>
          <cell r="AJ44">
            <v>102.67247062473339</v>
          </cell>
          <cell r="AK44">
            <v>102.50490709492223</v>
          </cell>
          <cell r="AL44">
            <v>106.99614011948172</v>
          </cell>
          <cell r="AO44">
            <v>-0.36589300987479589</v>
          </cell>
          <cell r="AP44">
            <v>1.7446708513842566</v>
          </cell>
          <cell r="AQ44">
            <v>0.65510288793866778</v>
          </cell>
          <cell r="AR44">
            <v>0.97922650213611462</v>
          </cell>
          <cell r="AS44">
            <v>-6.2270460248930277</v>
          </cell>
          <cell r="AT44">
            <v>6.2646643978146557</v>
          </cell>
          <cell r="AU44">
            <v>-0.1632020041901967</v>
          </cell>
          <cell r="AV44">
            <v>4.3814809962224359</v>
          </cell>
          <cell r="AX44">
            <v>0.94740112014750366</v>
          </cell>
          <cell r="AY44">
            <v>41</v>
          </cell>
        </row>
        <row r="45">
          <cell r="A45" t="str">
            <v>Bourgogne-Franche-Comté</v>
          </cell>
          <cell r="B45">
            <v>100</v>
          </cell>
          <cell r="C45">
            <v>99.4</v>
          </cell>
          <cell r="D45">
            <v>101.9</v>
          </cell>
          <cell r="E45">
            <v>102.4</v>
          </cell>
          <cell r="F45">
            <v>103.2</v>
          </cell>
          <cell r="G45">
            <v>97.3</v>
          </cell>
          <cell r="H45">
            <v>103.6</v>
          </cell>
          <cell r="I45">
            <v>103.6</v>
          </cell>
          <cell r="J45">
            <v>102.1</v>
          </cell>
          <cell r="M45">
            <v>-0.59999999999999432</v>
          </cell>
          <cell r="N45">
            <v>2.5150905432595607</v>
          </cell>
          <cell r="O45">
            <v>0.49067713444553362</v>
          </cell>
          <cell r="P45">
            <v>0.78125</v>
          </cell>
          <cell r="Q45">
            <v>-5.717054263565899</v>
          </cell>
          <cell r="R45">
            <v>6.474820143884898</v>
          </cell>
          <cell r="S45">
            <v>0</v>
          </cell>
          <cell r="T45">
            <v>-1.4478764478764532</v>
          </cell>
          <cell r="V45">
            <v>98.93410852713177</v>
          </cell>
          <cell r="W45">
            <v>-0.26754465655830018</v>
          </cell>
          <cell r="Y45">
            <v>94.68070747265493</v>
          </cell>
          <cell r="Z45">
            <v>86</v>
          </cell>
          <cell r="AC45" t="str">
            <v/>
          </cell>
          <cell r="AD45">
            <v>100</v>
          </cell>
          <cell r="AE45">
            <v>99.456605922551248</v>
          </cell>
          <cell r="AF45">
            <v>102.09247656723333</v>
          </cell>
          <cell r="AG45">
            <v>102.60073421962434</v>
          </cell>
          <cell r="AH45">
            <v>103.45761357963056</v>
          </cell>
          <cell r="AI45">
            <v>97.612504460780812</v>
          </cell>
          <cell r="AJ45">
            <v>103.78828979722746</v>
          </cell>
          <cell r="AK45">
            <v>103.9104895104895</v>
          </cell>
          <cell r="AL45">
            <v>102.52670834077512</v>
          </cell>
          <cell r="AO45">
            <v>-0.54339407744875245</v>
          </cell>
          <cell r="AP45">
            <v>2.6502720661256944</v>
          </cell>
          <cell r="AQ45">
            <v>0.49784045747611572</v>
          </cell>
          <cell r="AR45">
            <v>0.83515909171956082</v>
          </cell>
          <cell r="AS45">
            <v>-5.6497621746811433</v>
          </cell>
          <cell r="AT45">
            <v>6.3268383190884947</v>
          </cell>
          <cell r="AU45">
            <v>0.11773940345366896</v>
          </cell>
          <cell r="AV45">
            <v>-1.3317049859289654</v>
          </cell>
          <cell r="AX45">
            <v>-0.2257114971184393</v>
          </cell>
          <cell r="AY45">
            <v>76</v>
          </cell>
        </row>
        <row r="46">
          <cell r="A46" t="str">
            <v>Normandie</v>
          </cell>
          <cell r="B46">
            <v>100</v>
          </cell>
          <cell r="C46">
            <v>98.8</v>
          </cell>
          <cell r="D46">
            <v>98.9</v>
          </cell>
          <cell r="E46">
            <v>99.1</v>
          </cell>
          <cell r="F46">
            <v>100</v>
          </cell>
          <cell r="G46">
            <v>93.4</v>
          </cell>
          <cell r="H46">
            <v>103.1</v>
          </cell>
          <cell r="I46">
            <v>107</v>
          </cell>
          <cell r="J46">
            <v>107.6</v>
          </cell>
          <cell r="M46">
            <v>-1.2000000000000028</v>
          </cell>
          <cell r="N46">
            <v>0.1012145748988047</v>
          </cell>
          <cell r="O46">
            <v>0.20222446916076819</v>
          </cell>
          <cell r="P46">
            <v>0.90817356205852207</v>
          </cell>
          <cell r="Q46">
            <v>-6.5999999999999943</v>
          </cell>
          <cell r="R46">
            <v>10.385438972162731</v>
          </cell>
          <cell r="S46">
            <v>3.7827352085353994</v>
          </cell>
          <cell r="T46">
            <v>0.56074766355138195</v>
          </cell>
          <cell r="V46">
            <v>107.59999999999998</v>
          </cell>
          <cell r="W46">
            <v>1.8481319608364117</v>
          </cell>
          <cell r="Y46">
            <v>102.97403267411865</v>
          </cell>
          <cell r="Z46">
            <v>27</v>
          </cell>
          <cell r="AC46" t="str">
            <v/>
          </cell>
          <cell r="AD46">
            <v>100</v>
          </cell>
          <cell r="AE46">
            <v>98.820788121073662</v>
          </cell>
          <cell r="AF46">
            <v>98.989243818805278</v>
          </cell>
          <cell r="AG46">
            <v>99.174509037322181</v>
          </cell>
          <cell r="AH46">
            <v>100.04810583283223</v>
          </cell>
          <cell r="AI46">
            <v>93.38035633807047</v>
          </cell>
          <cell r="AJ46">
            <v>102.87123238380808</v>
          </cell>
          <cell r="AK46">
            <v>106.79460107978404</v>
          </cell>
          <cell r="AL46">
            <v>107.41922476899076</v>
          </cell>
          <cell r="AO46">
            <v>-1.1792118789263384</v>
          </cell>
          <cell r="AP46">
            <v>0.17046585129965308</v>
          </cell>
          <cell r="AQ46">
            <v>0.18715691864059636</v>
          </cell>
          <cell r="AR46">
            <v>0.88086828358413527</v>
          </cell>
          <cell r="AS46">
            <v>-6.6645434606255662</v>
          </cell>
          <cell r="AT46">
            <v>10.163675121753897</v>
          </cell>
          <cell r="AU46">
            <v>3.8138638033790073</v>
          </cell>
          <cell r="AV46">
            <v>0.58488320841246377</v>
          </cell>
          <cell r="AX46">
            <v>1.7930871614117336</v>
          </cell>
          <cell r="AY46">
            <v>21</v>
          </cell>
        </row>
        <row r="47">
          <cell r="A47" t="str">
            <v>Hauts-de-France</v>
          </cell>
          <cell r="B47">
            <v>100</v>
          </cell>
          <cell r="C47">
            <v>99.7</v>
          </cell>
          <cell r="D47">
            <v>102.2</v>
          </cell>
          <cell r="E47">
            <v>102.8</v>
          </cell>
          <cell r="F47">
            <v>103.9</v>
          </cell>
          <cell r="G47">
            <v>97.7</v>
          </cell>
          <cell r="H47">
            <v>104.1</v>
          </cell>
          <cell r="I47">
            <v>104.9</v>
          </cell>
          <cell r="J47">
            <v>103.3</v>
          </cell>
          <cell r="M47">
            <v>-0.29999999999999716</v>
          </cell>
          <cell r="N47">
            <v>2.5075225677031057</v>
          </cell>
          <cell r="O47">
            <v>0.58708414872796766</v>
          </cell>
          <cell r="P47">
            <v>1.0700389105058576</v>
          </cell>
          <cell r="Q47">
            <v>-5.9672762271414825</v>
          </cell>
          <cell r="R47">
            <v>6.5506653019447185</v>
          </cell>
          <cell r="S47">
            <v>0.76849183477428085</v>
          </cell>
          <cell r="T47">
            <v>-1.5252621544328093</v>
          </cell>
          <cell r="V47">
            <v>99.422521655437919</v>
          </cell>
          <cell r="W47">
            <v>-0.14468328216297266</v>
          </cell>
          <cell r="Y47">
            <v>95.148122616081181</v>
          </cell>
          <cell r="Z47">
            <v>84</v>
          </cell>
          <cell r="AC47" t="str">
            <v/>
          </cell>
          <cell r="AD47">
            <v>100</v>
          </cell>
          <cell r="AE47">
            <v>99.640121119100442</v>
          </cell>
          <cell r="AF47">
            <v>102.10455129167292</v>
          </cell>
          <cell r="AG47">
            <v>102.59619485539118</v>
          </cell>
          <cell r="AH47">
            <v>103.69055909106054</v>
          </cell>
          <cell r="AI47">
            <v>97.556689947160507</v>
          </cell>
          <cell r="AJ47">
            <v>103.79850696582834</v>
          </cell>
          <cell r="AK47">
            <v>104.6937757193076</v>
          </cell>
          <cell r="AL47">
            <v>103.16395205388103</v>
          </cell>
          <cell r="AO47">
            <v>-0.35987888089955788</v>
          </cell>
          <cell r="AP47">
            <v>2.4733311691047959</v>
          </cell>
          <cell r="AQ47">
            <v>0.48150994005528958</v>
          </cell>
          <cell r="AR47">
            <v>1.0666713684770173</v>
          </cell>
          <cell r="AS47">
            <v>-5.9155521945959464</v>
          </cell>
          <cell r="AT47">
            <v>6.3981435020484838</v>
          </cell>
          <cell r="AU47">
            <v>0.86250638824118653</v>
          </cell>
          <cell r="AV47">
            <v>-1.4612365013256863</v>
          </cell>
          <cell r="AX47">
            <v>-0.12720852825697193</v>
          </cell>
          <cell r="AY47">
            <v>70</v>
          </cell>
        </row>
        <row r="48">
          <cell r="A48" t="str">
            <v>Grand Est</v>
          </cell>
          <cell r="B48">
            <v>100</v>
          </cell>
          <cell r="C48">
            <v>99.7</v>
          </cell>
          <cell r="D48">
            <v>101.8</v>
          </cell>
          <cell r="E48">
            <v>103.1</v>
          </cell>
          <cell r="F48">
            <v>103.7</v>
          </cell>
          <cell r="G48">
            <v>96.5</v>
          </cell>
          <cell r="H48">
            <v>101.5</v>
          </cell>
          <cell r="I48">
            <v>103.8</v>
          </cell>
          <cell r="J48">
            <v>103.1</v>
          </cell>
          <cell r="M48">
            <v>-0.29999999999999716</v>
          </cell>
          <cell r="N48">
            <v>2.1063189568706093</v>
          </cell>
          <cell r="O48">
            <v>1.2770137524557867</v>
          </cell>
          <cell r="P48">
            <v>0.58195926285161192</v>
          </cell>
          <cell r="Q48">
            <v>-6.9431051108968234</v>
          </cell>
          <cell r="R48">
            <v>5.1813471502590573</v>
          </cell>
          <cell r="S48">
            <v>2.2660098522167402</v>
          </cell>
          <cell r="T48">
            <v>-0.67437379576108469</v>
          </cell>
          <cell r="V48">
            <v>99.421407907425248</v>
          </cell>
          <cell r="W48">
            <v>-0.14496293240189573</v>
          </cell>
          <cell r="Y48">
            <v>95.147056750614198</v>
          </cell>
          <cell r="Z48">
            <v>85</v>
          </cell>
          <cell r="AC48" t="str">
            <v/>
          </cell>
          <cell r="AD48">
            <v>100</v>
          </cell>
          <cell r="AE48">
            <v>99.673015156983041</v>
          </cell>
          <cell r="AF48">
            <v>101.75959369982138</v>
          </cell>
          <cell r="AG48">
            <v>102.89941995568604</v>
          </cell>
          <cell r="AH48">
            <v>103.32515376038556</v>
          </cell>
          <cell r="AI48">
            <v>96.083790097942313</v>
          </cell>
          <cell r="AJ48">
            <v>100.90808361744122</v>
          </cell>
          <cell r="AK48">
            <v>103.16505220105479</v>
          </cell>
          <cell r="AL48">
            <v>102.43809515269982</v>
          </cell>
          <cell r="AO48">
            <v>-0.32698484301695885</v>
          </cell>
          <cell r="AP48">
            <v>2.0934237211064755</v>
          </cell>
          <cell r="AQ48">
            <v>1.1201167520646891</v>
          </cell>
          <cell r="AR48">
            <v>0.4137378081264842</v>
          </cell>
          <cell r="AS48">
            <v>-7.0083260454044023</v>
          </cell>
          <cell r="AT48">
            <v>5.0209234196333199</v>
          </cell>
          <cell r="AU48">
            <v>2.23665786000862</v>
          </cell>
          <cell r="AV48">
            <v>-0.70465436971643669</v>
          </cell>
          <cell r="AX48">
            <v>-0.21532240107863743</v>
          </cell>
          <cell r="AY48">
            <v>74</v>
          </cell>
        </row>
        <row r="49">
          <cell r="A49" t="str">
            <v>Pays de la Loire</v>
          </cell>
          <cell r="B49">
            <v>100</v>
          </cell>
          <cell r="C49">
            <v>101.1</v>
          </cell>
          <cell r="D49">
            <v>103.4</v>
          </cell>
          <cell r="E49">
            <v>105</v>
          </cell>
          <cell r="F49">
            <v>107.7</v>
          </cell>
          <cell r="G49">
            <v>103</v>
          </cell>
          <cell r="H49">
            <v>108.3</v>
          </cell>
          <cell r="I49">
            <v>108.3</v>
          </cell>
          <cell r="J49">
            <v>109.5</v>
          </cell>
          <cell r="M49">
            <v>1.0999999999999943</v>
          </cell>
          <cell r="N49">
            <v>2.2749752720079357</v>
          </cell>
          <cell r="O49">
            <v>1.547388781431323</v>
          </cell>
          <cell r="P49">
            <v>2.5714285714285836</v>
          </cell>
          <cell r="Q49">
            <v>-4.3639740018570023</v>
          </cell>
          <cell r="R49">
            <v>5.1456310679611477</v>
          </cell>
          <cell r="S49">
            <v>0</v>
          </cell>
          <cell r="T49">
            <v>1.1080332409972442</v>
          </cell>
          <cell r="V49">
            <v>101.67130919220055</v>
          </cell>
          <cell r="W49">
            <v>0.41523384401338603</v>
          </cell>
          <cell r="Y49">
            <v>97.300229691246116</v>
          </cell>
          <cell r="Z49">
            <v>65</v>
          </cell>
          <cell r="AC49" t="str">
            <v/>
          </cell>
          <cell r="AD49">
            <v>100</v>
          </cell>
          <cell r="AE49">
            <v>100.45944233545421</v>
          </cell>
          <cell r="AF49">
            <v>102.08985283961113</v>
          </cell>
          <cell r="AG49">
            <v>102.90420819490589</v>
          </cell>
          <cell r="AH49">
            <v>104.79048454228946</v>
          </cell>
          <cell r="AI49">
            <v>99.573631918435282</v>
          </cell>
          <cell r="AJ49">
            <v>104.22833950441469</v>
          </cell>
          <cell r="AK49">
            <v>103.57930936880837</v>
          </cell>
          <cell r="AL49">
            <v>104.0948745492212</v>
          </cell>
          <cell r="AO49">
            <v>0.45944233545421298</v>
          </cell>
          <cell r="AP49">
            <v>1.6229539665496588</v>
          </cell>
          <cell r="AQ49">
            <v>0.79768491445879874</v>
          </cell>
          <cell r="AR49">
            <v>1.8330410198685598</v>
          </cell>
          <cell r="AS49">
            <v>-4.9783648263873204</v>
          </cell>
          <cell r="AT49">
            <v>4.6746387535530118</v>
          </cell>
          <cell r="AU49">
            <v>-0.62270025474101942</v>
          </cell>
          <cell r="AV49">
            <v>0.49774919677933838</v>
          </cell>
          <cell r="AX49">
            <v>-0.16636727701599341</v>
          </cell>
          <cell r="AY49">
            <v>71</v>
          </cell>
        </row>
        <row r="50">
          <cell r="A50" t="str">
            <v>Bretagne</v>
          </cell>
          <cell r="B50">
            <v>100</v>
          </cell>
          <cell r="C50">
            <v>101.5</v>
          </cell>
          <cell r="D50">
            <v>104.5</v>
          </cell>
          <cell r="E50">
            <v>105.1</v>
          </cell>
          <cell r="F50">
            <v>107.6</v>
          </cell>
          <cell r="G50">
            <v>102.4</v>
          </cell>
          <cell r="H50">
            <v>107</v>
          </cell>
          <cell r="I50">
            <v>109.1</v>
          </cell>
          <cell r="J50">
            <v>110</v>
          </cell>
          <cell r="M50">
            <v>1.4999999999999858</v>
          </cell>
          <cell r="N50">
            <v>2.9556650246305338</v>
          </cell>
          <cell r="O50">
            <v>0.57416267942582522</v>
          </cell>
          <cell r="P50">
            <v>2.3786869647954347</v>
          </cell>
          <cell r="Q50">
            <v>-4.8327137546468322</v>
          </cell>
          <cell r="R50">
            <v>4.4921875</v>
          </cell>
          <cell r="S50">
            <v>1.9626168224299079</v>
          </cell>
          <cell r="T50">
            <v>0.82493125572868564</v>
          </cell>
          <cell r="V50">
            <v>102.23048327137548</v>
          </cell>
          <cell r="W50">
            <v>0.55301647341421756</v>
          </cell>
          <cell r="Y50">
            <v>97.83536361224499</v>
          </cell>
          <cell r="Z50">
            <v>58</v>
          </cell>
          <cell r="AC50" t="str">
            <v/>
          </cell>
          <cell r="AD50">
            <v>100</v>
          </cell>
          <cell r="AE50">
            <v>101.00270678965674</v>
          </cell>
          <cell r="AF50">
            <v>103.47789514866979</v>
          </cell>
          <cell r="AG50">
            <v>103.41533239630371</v>
          </cell>
          <cell r="AH50">
            <v>105.20824938337643</v>
          </cell>
          <cell r="AI50">
            <v>99.511701813456213</v>
          </cell>
          <cell r="AJ50">
            <v>103.49592850633509</v>
          </cell>
          <cell r="AK50">
            <v>104.92567812463463</v>
          </cell>
          <cell r="AL50">
            <v>105.22225775503678</v>
          </cell>
          <cell r="AO50">
            <v>1.0027067896567416</v>
          </cell>
          <cell r="AP50">
            <v>2.450615867323009</v>
          </cell>
          <cell r="AQ50">
            <v>-6.0460016389200177E-2</v>
          </cell>
          <cell r="AR50">
            <v>1.7337051919941331</v>
          </cell>
          <cell r="AS50">
            <v>-5.4145445849613196</v>
          </cell>
          <cell r="AT50">
            <v>4.0037770636740504</v>
          </cell>
          <cell r="AU50">
            <v>1.3814549412076929</v>
          </cell>
          <cell r="AV50">
            <v>0.28265686312731475</v>
          </cell>
          <cell r="AX50">
            <v>3.3285584416091751E-3</v>
          </cell>
          <cell r="AY50">
            <v>64</v>
          </cell>
        </row>
        <row r="51">
          <cell r="A51" t="str">
            <v>Nouvelle-Aquitaine</v>
          </cell>
          <cell r="B51">
            <v>100</v>
          </cell>
          <cell r="C51">
            <v>100.8</v>
          </cell>
          <cell r="D51">
            <v>102.6</v>
          </cell>
          <cell r="E51">
            <v>104.4</v>
          </cell>
          <cell r="F51">
            <v>106.6</v>
          </cell>
          <cell r="G51">
            <v>100.3</v>
          </cell>
          <cell r="H51">
            <v>107.4</v>
          </cell>
          <cell r="I51">
            <v>108.1</v>
          </cell>
          <cell r="J51">
            <v>109.8</v>
          </cell>
          <cell r="M51">
            <v>0.79999999999999716</v>
          </cell>
          <cell r="N51">
            <v>1.7857142857142776</v>
          </cell>
          <cell r="O51">
            <v>1.7543859649122879</v>
          </cell>
          <cell r="P51">
            <v>2.1072796934865892</v>
          </cell>
          <cell r="Q51">
            <v>-5.9099437148217646</v>
          </cell>
          <cell r="R51">
            <v>7.0787637088733959</v>
          </cell>
          <cell r="S51">
            <v>0.65176908752326312</v>
          </cell>
          <cell r="T51">
            <v>1.5726179463459715</v>
          </cell>
          <cell r="V51">
            <v>103.00187617260788</v>
          </cell>
          <cell r="W51">
            <v>0.74216593393936137</v>
          </cell>
          <cell r="Y51">
            <v>98.573592588230937</v>
          </cell>
          <cell r="Z51">
            <v>53</v>
          </cell>
          <cell r="AC51" t="str">
            <v/>
          </cell>
          <cell r="AD51">
            <v>100</v>
          </cell>
          <cell r="AE51">
            <v>100.30237738201546</v>
          </cell>
          <cell r="AF51">
            <v>101.65672583296983</v>
          </cell>
          <cell r="AG51">
            <v>102.88266448630881</v>
          </cell>
          <cell r="AH51">
            <v>104.51875684829166</v>
          </cell>
          <cell r="AI51">
            <v>97.836607482038147</v>
          </cell>
          <cell r="AJ51">
            <v>104.28682856250309</v>
          </cell>
          <cell r="AK51">
            <v>104.49065108514189</v>
          </cell>
          <cell r="AL51">
            <v>105.6583253222101</v>
          </cell>
          <cell r="AO51">
            <v>0.30237738201546449</v>
          </cell>
          <cell r="AP51">
            <v>1.3502655533239647</v>
          </cell>
          <cell r="AQ51">
            <v>1.2059592154810304</v>
          </cell>
          <cell r="AR51">
            <v>1.5902507678546414</v>
          </cell>
          <cell r="AS51">
            <v>-6.393253773533317</v>
          </cell>
          <cell r="AT51">
            <v>6.5928503108094247</v>
          </cell>
          <cell r="AU51">
            <v>0.19544416629435091</v>
          </cell>
          <cell r="AV51">
            <v>1.1174915889046844</v>
          </cell>
          <cell r="AX51">
            <v>0.27146768941514665</v>
          </cell>
          <cell r="AY51">
            <v>57</v>
          </cell>
        </row>
        <row r="52">
          <cell r="A52" t="str">
            <v>Occitanie</v>
          </cell>
          <cell r="B52">
            <v>100</v>
          </cell>
          <cell r="C52">
            <v>101.3</v>
          </cell>
          <cell r="D52">
            <v>103.1</v>
          </cell>
          <cell r="E52">
            <v>105.3</v>
          </cell>
          <cell r="F52">
            <v>107.6</v>
          </cell>
          <cell r="G52">
            <v>99.8</v>
          </cell>
          <cell r="H52">
            <v>109.9</v>
          </cell>
          <cell r="I52">
            <v>112.9</v>
          </cell>
          <cell r="J52">
            <v>117.4</v>
          </cell>
          <cell r="M52">
            <v>1.2999999999999829</v>
          </cell>
          <cell r="N52">
            <v>1.7769002961500462</v>
          </cell>
          <cell r="O52">
            <v>2.133850630455882</v>
          </cell>
          <cell r="P52">
            <v>2.184235517568851</v>
          </cell>
          <cell r="Q52">
            <v>-7.2490706319702554</v>
          </cell>
          <cell r="R52">
            <v>10.12024048096194</v>
          </cell>
          <cell r="S52">
            <v>2.7297543221110061</v>
          </cell>
          <cell r="T52">
            <v>3.9858281665190418</v>
          </cell>
          <cell r="V52">
            <v>109.10780669144981</v>
          </cell>
          <cell r="W52">
            <v>2.2030735206186307</v>
          </cell>
          <cell r="Y52">
            <v>104.41701534615963</v>
          </cell>
          <cell r="Z52">
            <v>19</v>
          </cell>
          <cell r="AC52" t="str">
            <v/>
          </cell>
          <cell r="AD52">
            <v>100</v>
          </cell>
          <cell r="AE52">
            <v>100.57192475669726</v>
          </cell>
          <cell r="AF52">
            <v>101.62855094236546</v>
          </cell>
          <cell r="AG52">
            <v>102.92561619718309</v>
          </cell>
          <cell r="AH52">
            <v>104.33304225162892</v>
          </cell>
          <cell r="AI52">
            <v>96.028062924943342</v>
          </cell>
          <cell r="AJ52">
            <v>105.14881771031833</v>
          </cell>
          <cell r="AK52">
            <v>107.23902743962624</v>
          </cell>
          <cell r="AL52">
            <v>110.72287739701416</v>
          </cell>
          <cell r="AO52">
            <v>0.57192475669725695</v>
          </cell>
          <cell r="AP52">
            <v>1.0506174444054608</v>
          </cell>
          <cell r="AQ52">
            <v>1.276280378683353</v>
          </cell>
          <cell r="AR52">
            <v>1.3674205765739771</v>
          </cell>
          <cell r="AS52">
            <v>-7.9600662910372648</v>
          </cell>
          <cell r="AT52">
            <v>9.4980097562770567</v>
          </cell>
          <cell r="AU52">
            <v>1.9878585178830832</v>
          </cell>
          <cell r="AV52">
            <v>3.2486773151213697</v>
          </cell>
          <cell r="AX52">
            <v>1.497155950470642</v>
          </cell>
          <cell r="AY52">
            <v>31</v>
          </cell>
        </row>
        <row r="53">
          <cell r="A53" t="str">
            <v>Auvergne-Rhône-Alpes</v>
          </cell>
          <cell r="B53">
            <v>100</v>
          </cell>
          <cell r="C53">
            <v>101.6</v>
          </cell>
          <cell r="D53">
            <v>104.2</v>
          </cell>
          <cell r="E53">
            <v>106.8</v>
          </cell>
          <cell r="F53">
            <v>108.8</v>
          </cell>
          <cell r="G53">
            <v>101.9</v>
          </cell>
          <cell r="H53">
            <v>107</v>
          </cell>
          <cell r="I53">
            <v>107.5</v>
          </cell>
          <cell r="J53">
            <v>110.5</v>
          </cell>
          <cell r="M53">
            <v>1.5999999999999943</v>
          </cell>
          <cell r="N53">
            <v>2.5590551181102512</v>
          </cell>
          <cell r="O53">
            <v>2.4952015355086417</v>
          </cell>
          <cell r="P53">
            <v>1.8726591760299698</v>
          </cell>
          <cell r="Q53">
            <v>-6.3419117647058698</v>
          </cell>
          <cell r="R53">
            <v>5.0049067713444373</v>
          </cell>
          <cell r="S53">
            <v>0.46728971962618004</v>
          </cell>
          <cell r="T53">
            <v>2.7906976744185954</v>
          </cell>
          <cell r="V53">
            <v>101.5625</v>
          </cell>
          <cell r="W53">
            <v>0.38835682176090813</v>
          </cell>
          <cell r="Y53">
            <v>97.196098452278605</v>
          </cell>
          <cell r="Z53">
            <v>66</v>
          </cell>
          <cell r="AC53" t="str">
            <v/>
          </cell>
          <cell r="AD53">
            <v>100</v>
          </cell>
          <cell r="AE53">
            <v>101.03539159099232</v>
          </cell>
          <cell r="AF53">
            <v>103.05734706695138</v>
          </cell>
          <cell r="AG53">
            <v>104.9053955263913</v>
          </cell>
          <cell r="AH53">
            <v>106.25222449612401</v>
          </cell>
          <cell r="AI53">
            <v>99.050644428532635</v>
          </cell>
          <cell r="AJ53">
            <v>103.60768615876529</v>
          </cell>
          <cell r="AK53">
            <v>103.58229823165881</v>
          </cell>
          <cell r="AL53">
            <v>105.9504432645705</v>
          </cell>
          <cell r="AO53">
            <v>1.035391590992333</v>
          </cell>
          <cell r="AP53">
            <v>2.0012348585179467</v>
          </cell>
          <cell r="AQ53">
            <v>1.793223396522464</v>
          </cell>
          <cell r="AR53">
            <v>1.2838510002032137</v>
          </cell>
          <cell r="AS53">
            <v>-6.7778158073801933</v>
          </cell>
          <cell r="AT53">
            <v>4.6007189115469913</v>
          </cell>
          <cell r="AU53">
            <v>-2.4503903182989006E-2</v>
          </cell>
          <cell r="AV53">
            <v>2.2862449215167828</v>
          </cell>
          <cell r="AX53">
            <v>-7.1081615022904998E-2</v>
          </cell>
          <cell r="AY53">
            <v>68</v>
          </cell>
        </row>
        <row r="54">
          <cell r="A54" t="str">
            <v>Provence-Alpes-Côte d’Azur</v>
          </cell>
          <cell r="B54">
            <v>100</v>
          </cell>
          <cell r="C54">
            <v>100.6</v>
          </cell>
          <cell r="D54">
            <v>102.7</v>
          </cell>
          <cell r="E54">
            <v>104.3</v>
          </cell>
          <cell r="F54">
            <v>105.8</v>
          </cell>
          <cell r="G54">
            <v>98.3</v>
          </cell>
          <cell r="H54">
            <v>115</v>
          </cell>
          <cell r="I54">
            <v>122.4</v>
          </cell>
          <cell r="J54">
            <v>106.6</v>
          </cell>
          <cell r="M54">
            <v>0.59999999999999432</v>
          </cell>
          <cell r="N54">
            <v>2.0874751491053729</v>
          </cell>
          <cell r="O54">
            <v>1.5579357351509344</v>
          </cell>
          <cell r="P54">
            <v>1.4381591562799656</v>
          </cell>
          <cell r="Q54">
            <v>-7.0888468809073686</v>
          </cell>
          <cell r="R54">
            <v>16.988809766022399</v>
          </cell>
          <cell r="S54">
            <v>6.4347826086956559</v>
          </cell>
          <cell r="T54">
            <v>-12.908496732026151</v>
          </cell>
          <cell r="V54">
            <v>100.7561436672968</v>
          </cell>
          <cell r="W54">
            <v>0.18850225022654854</v>
          </cell>
          <cell r="Y54">
            <v>96.424409201806839</v>
          </cell>
          <cell r="Z54">
            <v>75</v>
          </cell>
          <cell r="AC54" t="str">
            <v/>
          </cell>
          <cell r="AD54">
            <v>100</v>
          </cell>
          <cell r="AE54">
            <v>100.25911899541558</v>
          </cell>
          <cell r="AF54">
            <v>101.98002105137728</v>
          </cell>
          <cell r="AG54">
            <v>102.95743504698729</v>
          </cell>
          <cell r="AH54">
            <v>103.9088587703791</v>
          </cell>
          <cell r="AI54">
            <v>96.078661349597311</v>
          </cell>
          <cell r="AJ54">
            <v>111.89818238430702</v>
          </cell>
          <cell r="AK54">
            <v>118.59775594442185</v>
          </cell>
          <cell r="AL54">
            <v>102.81239149724162</v>
          </cell>
          <cell r="AO54">
            <v>0.25911899541557659</v>
          </cell>
          <cell r="AP54">
            <v>1.7164543965725301</v>
          </cell>
          <cell r="AQ54">
            <v>0.95843674626974007</v>
          </cell>
          <cell r="AR54">
            <v>0.92409423657223044</v>
          </cell>
          <cell r="AS54">
            <v>-7.5356398996597562</v>
          </cell>
          <cell r="AT54">
            <v>16.46517635913753</v>
          </cell>
          <cell r="AU54">
            <v>5.9872049906097402</v>
          </cell>
          <cell r="AV54">
            <v>-13.310002639997407</v>
          </cell>
          <cell r="AX54">
            <v>-0.2648554206155751</v>
          </cell>
          <cell r="AY54">
            <v>80</v>
          </cell>
        </row>
        <row r="55">
          <cell r="A55" t="str">
            <v>Corse</v>
          </cell>
          <cell r="B55">
            <v>100</v>
          </cell>
          <cell r="C55">
            <v>100.6</v>
          </cell>
          <cell r="D55">
            <v>103.6</v>
          </cell>
          <cell r="E55">
            <v>106.2</v>
          </cell>
          <cell r="F55">
            <v>107.6</v>
          </cell>
          <cell r="G55">
            <v>98.4</v>
          </cell>
          <cell r="H55">
            <v>125.9</v>
          </cell>
          <cell r="I55">
            <v>148</v>
          </cell>
          <cell r="J55">
            <v>142</v>
          </cell>
          <cell r="M55">
            <v>0.59999999999999432</v>
          </cell>
          <cell r="N55">
            <v>2.9821073558648123</v>
          </cell>
          <cell r="O55">
            <v>2.5096525096525113</v>
          </cell>
          <cell r="P55">
            <v>1.318267419962325</v>
          </cell>
          <cell r="Q55">
            <v>-8.5501858736059404</v>
          </cell>
          <cell r="R55">
            <v>27.947154471544721</v>
          </cell>
          <cell r="S55">
            <v>17.553613979348697</v>
          </cell>
          <cell r="T55">
            <v>-4.0540540540540633</v>
          </cell>
          <cell r="V55">
            <v>131.97026022304834</v>
          </cell>
          <cell r="W55">
            <v>7.1812994999745712</v>
          </cell>
          <cell r="Y55">
            <v>126.29656029944351</v>
          </cell>
          <cell r="Z55">
            <v>1</v>
          </cell>
          <cell r="AC55" t="str">
            <v/>
          </cell>
          <cell r="AD55">
            <v>100</v>
          </cell>
          <cell r="AE55">
            <v>99.327732610659424</v>
          </cell>
          <cell r="AF55">
            <v>101.0123104371097</v>
          </cell>
          <cell r="AG55">
            <v>102.60159104301709</v>
          </cell>
          <cell r="AH55">
            <v>103.13370359543991</v>
          </cell>
          <cell r="AI55">
            <v>93.306419895893569</v>
          </cell>
          <cell r="AJ55">
            <v>118.5260120585702</v>
          </cell>
          <cell r="AK55">
            <v>138.29923055001424</v>
          </cell>
          <cell r="AL55">
            <v>131.67929864253392</v>
          </cell>
          <cell r="AO55">
            <v>-0.67226738934057551</v>
          </cell>
          <cell r="AP55">
            <v>1.6959793424998537</v>
          </cell>
          <cell r="AQ55">
            <v>1.5733533853746309</v>
          </cell>
          <cell r="AR55">
            <v>0.51862017636716473</v>
          </cell>
          <cell r="AS55">
            <v>-9.5286830172370998</v>
          </cell>
          <cell r="AT55">
            <v>27.028785576400139</v>
          </cell>
          <cell r="AU55">
            <v>16.682598315779828</v>
          </cell>
          <cell r="AV55">
            <v>-4.7866729852024008</v>
          </cell>
          <cell r="AX55">
            <v>6.2990107144692331</v>
          </cell>
          <cell r="AY55">
            <v>1</v>
          </cell>
        </row>
        <row r="56">
          <cell r="A56" t="str">
            <v>RUP FR — Régions Ultrapériphériques Françaises</v>
          </cell>
          <cell r="B56">
            <v>100</v>
          </cell>
          <cell r="C56">
            <v>100.9</v>
          </cell>
          <cell r="D56">
            <v>101.8</v>
          </cell>
          <cell r="E56">
            <v>101.9</v>
          </cell>
          <cell r="F56">
            <v>103.1</v>
          </cell>
          <cell r="G56">
            <v>97.7</v>
          </cell>
          <cell r="H56">
            <v>106</v>
          </cell>
          <cell r="I56">
            <v>110.1</v>
          </cell>
          <cell r="J56">
            <v>110.8</v>
          </cell>
          <cell r="M56">
            <v>0.90000000000000568</v>
          </cell>
          <cell r="N56">
            <v>0.89197224975221445</v>
          </cell>
          <cell r="O56">
            <v>9.8231827111987968E-2</v>
          </cell>
          <cell r="P56">
            <v>1.1776251226692835</v>
          </cell>
          <cell r="Q56">
            <v>-5.2376333656643936</v>
          </cell>
          <cell r="R56">
            <v>8.4953940634595568</v>
          </cell>
          <cell r="S56">
            <v>3.8679245283018986</v>
          </cell>
          <cell r="T56">
            <v>0.63578564940962679</v>
          </cell>
          <cell r="V56">
            <v>107.46847720659554</v>
          </cell>
          <cell r="W56">
            <v>1.8169946576733054</v>
          </cell>
          <cell r="Y56">
            <v>102.84816434302739</v>
          </cell>
          <cell r="Z56">
            <v>29</v>
          </cell>
          <cell r="AC56" t="str">
            <v/>
          </cell>
          <cell r="AD56">
            <v>100</v>
          </cell>
          <cell r="AE56">
            <v>100.46431052285743</v>
          </cell>
          <cell r="AF56">
            <v>99.373513712497697</v>
          </cell>
          <cell r="AG56">
            <v>98.834427578639378</v>
          </cell>
          <cell r="AH56">
            <v>99.43459719949081</v>
          </cell>
          <cell r="AI56">
            <v>93.787402144893449</v>
          </cell>
          <cell r="AJ56">
            <v>100.92836624775583</v>
          </cell>
          <cell r="AK56">
            <v>104.77576709133322</v>
          </cell>
          <cell r="AL56">
            <v>105.37573746973909</v>
          </cell>
          <cell r="AO56">
            <v>0.46431052285743135</v>
          </cell>
          <cell r="AP56">
            <v>-1.0857555331667328</v>
          </cell>
          <cell r="AQ56">
            <v>-0.54248472628025013</v>
          </cell>
          <cell r="AR56">
            <v>0.60724753059746206</v>
          </cell>
          <cell r="AS56">
            <v>-5.679306009826405</v>
          </cell>
          <cell r="AT56">
            <v>7.6139907274862111</v>
          </cell>
          <cell r="AU56">
            <v>3.812011416228529</v>
          </cell>
          <cell r="AV56">
            <v>0.57262322678380428</v>
          </cell>
          <cell r="AX56">
            <v>1.4613828270834546</v>
          </cell>
          <cell r="AY56">
            <v>32</v>
          </cell>
        </row>
        <row r="57">
          <cell r="A57" t="str">
            <v>Hrvatska</v>
          </cell>
          <cell r="B57">
            <v>100</v>
          </cell>
          <cell r="C57">
            <v>103.5</v>
          </cell>
          <cell r="D57">
            <v>106.9</v>
          </cell>
          <cell r="E57">
            <v>110</v>
          </cell>
          <cell r="F57">
            <v>113.4</v>
          </cell>
          <cell r="G57">
            <v>103.9</v>
          </cell>
          <cell r="H57">
            <v>117.1</v>
          </cell>
          <cell r="I57">
            <v>125.6</v>
          </cell>
          <cell r="J57">
            <v>129.80000000000001</v>
          </cell>
          <cell r="M57">
            <v>3.4999999999999858</v>
          </cell>
          <cell r="N57">
            <v>3.2850241545893795</v>
          </cell>
          <cell r="O57">
            <v>2.8999064546304965</v>
          </cell>
          <cell r="P57">
            <v>3.0909090909090935</v>
          </cell>
          <cell r="Q57">
            <v>-8.3774250440917086</v>
          </cell>
          <cell r="R57">
            <v>12.704523580365731</v>
          </cell>
          <cell r="S57">
            <v>7.2587532023911052</v>
          </cell>
          <cell r="T57">
            <v>3.3439490445859974</v>
          </cell>
          <cell r="V57">
            <v>114.46208112874781</v>
          </cell>
          <cell r="W57">
            <v>3.4344976316124587</v>
          </cell>
          <cell r="Y57">
            <v>109.54109741727973</v>
          </cell>
          <cell r="Z57">
            <v>7</v>
          </cell>
          <cell r="AC57" t="str">
            <v/>
          </cell>
          <cell r="AD57">
            <v>100</v>
          </cell>
          <cell r="AE57">
            <v>104.38184012232651</v>
          </cell>
          <cell r="AF57">
            <v>108.92263181471482</v>
          </cell>
          <cell r="AG57">
            <v>113.14925675956458</v>
          </cell>
          <cell r="AH57">
            <v>119.68369324765617</v>
          </cell>
          <cell r="AI57">
            <v>110.67490912312677</v>
          </cell>
          <cell r="AJ57">
            <v>125.60876001162391</v>
          </cell>
          <cell r="AK57">
            <v>134.89694791703886</v>
          </cell>
          <cell r="AL57">
            <v>138.54712504312181</v>
          </cell>
          <cell r="AO57">
            <v>4.3818401223265226</v>
          </cell>
          <cell r="AP57">
            <v>4.3501740217138263</v>
          </cell>
          <cell r="AQ57">
            <v>3.880391865704766</v>
          </cell>
          <cell r="AR57">
            <v>5.7750591344818929</v>
          </cell>
          <cell r="AS57">
            <v>-7.5271608688477869</v>
          </cell>
          <cell r="AT57">
            <v>13.49343858225636</v>
          </cell>
          <cell r="AU57">
            <v>7.3945383304121464</v>
          </cell>
          <cell r="AV57">
            <v>2.705900453973058</v>
          </cell>
          <cell r="AX57">
            <v>3.7267173564874412</v>
          </cell>
          <cell r="AY57">
            <v>6</v>
          </cell>
        </row>
        <row r="58">
          <cell r="A58" t="str">
            <v>Nord-Ovest</v>
          </cell>
          <cell r="B58">
            <v>100</v>
          </cell>
          <cell r="C58">
            <v>101.6</v>
          </cell>
          <cell r="D58">
            <v>103.9</v>
          </cell>
          <cell r="E58">
            <v>105.3</v>
          </cell>
          <cell r="F58">
            <v>105.3</v>
          </cell>
          <cell r="G58">
            <v>96.5</v>
          </cell>
          <cell r="H58">
            <v>105.4</v>
          </cell>
          <cell r="I58">
            <v>109.5</v>
          </cell>
          <cell r="J58">
            <v>110.2</v>
          </cell>
          <cell r="M58">
            <v>1.5999999999999943</v>
          </cell>
          <cell r="N58">
            <v>2.2637795275590804</v>
          </cell>
          <cell r="O58">
            <v>1.3474494706448468</v>
          </cell>
          <cell r="P58">
            <v>0</v>
          </cell>
          <cell r="Q58">
            <v>-8.357075023741686</v>
          </cell>
          <cell r="R58">
            <v>9.2227979274611442</v>
          </cell>
          <cell r="S58">
            <v>3.8899430740037815</v>
          </cell>
          <cell r="T58">
            <v>0.63926940639269958</v>
          </cell>
          <cell r="V58">
            <v>104.653371320038</v>
          </cell>
          <cell r="W58">
            <v>1.1435763464198203</v>
          </cell>
          <cell r="Y58">
            <v>100.15408622459357</v>
          </cell>
          <cell r="Z58">
            <v>42</v>
          </cell>
          <cell r="AC58" t="str">
            <v/>
          </cell>
          <cell r="AD58">
            <v>100</v>
          </cell>
          <cell r="AE58">
            <v>101.71603674671725</v>
          </cell>
          <cell r="AF58">
            <v>104.09272224234628</v>
          </cell>
          <cell r="AG58">
            <v>105.56388503505943</v>
          </cell>
          <cell r="AH58">
            <v>105.61734913995235</v>
          </cell>
          <cell r="AI58">
            <v>97.090721216264541</v>
          </cell>
          <cell r="AJ58">
            <v>106.56855712989109</v>
          </cell>
          <cell r="AK58">
            <v>110.8558531551943</v>
          </cell>
          <cell r="AL58">
            <v>111.34036857884261</v>
          </cell>
          <cell r="AO58">
            <v>1.7160367467172506</v>
          </cell>
          <cell r="AP58">
            <v>2.3365887736534603</v>
          </cell>
          <cell r="AQ58">
            <v>1.4133195491688753</v>
          </cell>
          <cell r="AR58">
            <v>5.0646208099649925E-2</v>
          </cell>
          <cell r="AS58">
            <v>-8.0731319173607261</v>
          </cell>
          <cell r="AT58">
            <v>9.7618349054336022</v>
          </cell>
          <cell r="AU58">
            <v>4.0230403233081518</v>
          </cell>
          <cell r="AV58">
            <v>0.43706796696608308</v>
          </cell>
          <cell r="AX58">
            <v>1.3279713525579524</v>
          </cell>
          <cell r="AY58">
            <v>33</v>
          </cell>
        </row>
        <row r="59">
          <cell r="A59" t="str">
            <v>Sud</v>
          </cell>
          <cell r="B59">
            <v>100</v>
          </cell>
          <cell r="C59">
            <v>100.5</v>
          </cell>
          <cell r="D59">
            <v>101.3</v>
          </cell>
          <cell r="E59">
            <v>101.7</v>
          </cell>
          <cell r="F59">
            <v>102.1</v>
          </cell>
          <cell r="G59">
            <v>93.3</v>
          </cell>
          <cell r="H59">
            <v>100.6</v>
          </cell>
          <cell r="I59">
            <v>105.8</v>
          </cell>
          <cell r="J59">
            <v>107.1</v>
          </cell>
          <cell r="M59">
            <v>0.49999999999998579</v>
          </cell>
          <cell r="N59">
            <v>0.79601990049751237</v>
          </cell>
          <cell r="O59">
            <v>0.39486673247779436</v>
          </cell>
          <cell r="P59">
            <v>0.39331366764994868</v>
          </cell>
          <cell r="Q59">
            <v>-8.6190009794319167</v>
          </cell>
          <cell r="R59">
            <v>7.8242229367631211</v>
          </cell>
          <cell r="S59">
            <v>5.1689860834990071</v>
          </cell>
          <cell r="T59">
            <v>1.2287334593572723</v>
          </cell>
          <cell r="V59">
            <v>104.89715964740452</v>
          </cell>
          <cell r="W59">
            <v>1.2024280403231984</v>
          </cell>
          <cell r="Y59">
            <v>100.3873935404654</v>
          </cell>
          <cell r="Z59">
            <v>41</v>
          </cell>
          <cell r="AC59" t="str">
            <v/>
          </cell>
          <cell r="AD59">
            <v>100</v>
          </cell>
          <cell r="AE59">
            <v>100.88037073674251</v>
          </cell>
          <cell r="AF59">
            <v>102.09615666968949</v>
          </cell>
          <cell r="AG59">
            <v>102.99521815538826</v>
          </cell>
          <cell r="AH59">
            <v>103.98841669636558</v>
          </cell>
          <cell r="AI59">
            <v>95.903841975453631</v>
          </cell>
          <cell r="AJ59">
            <v>104.15452589553065</v>
          </cell>
          <cell r="AK59">
            <v>109.83954509059636</v>
          </cell>
          <cell r="AL59">
            <v>111.59042403589312</v>
          </cell>
          <cell r="AO59">
            <v>0.880370736742492</v>
          </cell>
          <cell r="AP59">
            <v>1.2051759168487877</v>
          </cell>
          <cell r="AQ59">
            <v>0.8806026740139572</v>
          </cell>
          <cell r="AR59">
            <v>0.96431519711805436</v>
          </cell>
          <cell r="AS59">
            <v>-7.7744954464668723</v>
          </cell>
          <cell r="AT59">
            <v>8.603079657839757</v>
          </cell>
          <cell r="AU59">
            <v>5.4582545944934679</v>
          </cell>
          <cell r="AV59">
            <v>1.5940333181939366</v>
          </cell>
          <cell r="AX59">
            <v>1.7795415947634154</v>
          </cell>
          <cell r="AY59">
            <v>23</v>
          </cell>
        </row>
        <row r="60">
          <cell r="A60" t="str">
            <v>Isole</v>
          </cell>
          <cell r="B60">
            <v>100</v>
          </cell>
          <cell r="C60">
            <v>99.5</v>
          </cell>
          <cell r="D60">
            <v>100.1</v>
          </cell>
          <cell r="E60">
            <v>99.4</v>
          </cell>
          <cell r="F60">
            <v>99.7</v>
          </cell>
          <cell r="G60">
            <v>91.2</v>
          </cell>
          <cell r="H60">
            <v>98.5</v>
          </cell>
          <cell r="I60">
            <v>105.8</v>
          </cell>
          <cell r="J60">
            <v>107.9</v>
          </cell>
          <cell r="M60">
            <v>-0.5</v>
          </cell>
          <cell r="N60">
            <v>0.60301507537687371</v>
          </cell>
          <cell r="O60">
            <v>-0.69930069930069294</v>
          </cell>
          <cell r="P60">
            <v>0.30181086519114331</v>
          </cell>
          <cell r="Q60">
            <v>-8.5255767301905792</v>
          </cell>
          <cell r="R60">
            <v>8.0043859649122879</v>
          </cell>
          <cell r="S60">
            <v>7.4111675126903549</v>
          </cell>
          <cell r="T60">
            <v>1.9848771266540695</v>
          </cell>
          <cell r="V60">
            <v>108.2246740220662</v>
          </cell>
          <cell r="W60">
            <v>1.9956315893920618</v>
          </cell>
          <cell r="Y60">
            <v>103.57185054734282</v>
          </cell>
          <cell r="Z60">
            <v>25</v>
          </cell>
          <cell r="AC60" t="str">
            <v/>
          </cell>
          <cell r="AD60">
            <v>100</v>
          </cell>
          <cell r="AE60">
            <v>99.966678228871316</v>
          </cell>
          <cell r="AF60">
            <v>101.13228741715828</v>
          </cell>
          <cell r="AG60">
            <v>101.06728632478632</v>
          </cell>
          <cell r="AH60">
            <v>102.04514349803343</v>
          </cell>
          <cell r="AI60">
            <v>94.118829488947057</v>
          </cell>
          <cell r="AJ60">
            <v>102.17638036809817</v>
          </cell>
          <cell r="AK60">
            <v>110.01779754936392</v>
          </cell>
          <cell r="AL60">
            <v>112.66755642633228</v>
          </cell>
          <cell r="AO60">
            <v>-3.3321771128683508E-2</v>
          </cell>
          <cell r="AP60">
            <v>1.1659977193783817</v>
          </cell>
          <cell r="AQ60">
            <v>-6.4273333504104357E-2</v>
          </cell>
          <cell r="AR60">
            <v>0.96753084880967322</v>
          </cell>
          <cell r="AS60">
            <v>-7.7674583398857351</v>
          </cell>
          <cell r="AT60">
            <v>8.5610402540092707</v>
          </cell>
          <cell r="AU60">
            <v>7.6743931944119197</v>
          </cell>
          <cell r="AV60">
            <v>2.4084820238102367</v>
          </cell>
          <cell r="AX60">
            <v>2.5065539316582459</v>
          </cell>
          <cell r="AY60">
            <v>15</v>
          </cell>
        </row>
        <row r="61">
          <cell r="A61" t="str">
            <v>Nord-Est</v>
          </cell>
          <cell r="B61">
            <v>100</v>
          </cell>
          <cell r="C61">
            <v>101.5</v>
          </cell>
          <cell r="D61">
            <v>103.7</v>
          </cell>
          <cell r="E61">
            <v>105.1</v>
          </cell>
          <cell r="F61">
            <v>105.8</v>
          </cell>
          <cell r="G61">
            <v>96.3</v>
          </cell>
          <cell r="H61">
            <v>104.6</v>
          </cell>
          <cell r="I61">
            <v>109</v>
          </cell>
          <cell r="J61">
            <v>109.4</v>
          </cell>
          <cell r="M61">
            <v>1.4999999999999858</v>
          </cell>
          <cell r="N61">
            <v>2.1674876847290818</v>
          </cell>
          <cell r="O61">
            <v>1.350048216007707</v>
          </cell>
          <cell r="P61">
            <v>0.66603235014272855</v>
          </cell>
          <cell r="Q61">
            <v>-8.9792060491493402</v>
          </cell>
          <cell r="R61">
            <v>8.618899273104887</v>
          </cell>
          <cell r="S61">
            <v>4.2065009560229498</v>
          </cell>
          <cell r="T61">
            <v>0.36697247706423752</v>
          </cell>
          <cell r="V61">
            <v>103.40264650283555</v>
          </cell>
          <cell r="W61">
            <v>0.84001777903064578</v>
          </cell>
          <cell r="Y61">
            <v>98.957132895662923</v>
          </cell>
          <cell r="Z61">
            <v>51</v>
          </cell>
          <cell r="AC61" t="str">
            <v/>
          </cell>
          <cell r="AD61">
            <v>100</v>
          </cell>
          <cell r="AE61">
            <v>101.56649484091751</v>
          </cell>
          <cell r="AF61">
            <v>103.74736710562604</v>
          </cell>
          <cell r="AG61">
            <v>105.01767576780057</v>
          </cell>
          <cell r="AH61">
            <v>105.62166648033642</v>
          </cell>
          <cell r="AI61">
            <v>96.308296360111996</v>
          </cell>
          <cell r="AJ61">
            <v>104.987082493926</v>
          </cell>
          <cell r="AK61">
            <v>109.5530264331293</v>
          </cell>
          <cell r="AL61">
            <v>109.76403630077787</v>
          </cell>
          <cell r="AO61">
            <v>1.5664948409175139</v>
          </cell>
          <cell r="AP61">
            <v>2.147235924725365</v>
          </cell>
          <cell r="AQ61">
            <v>1.2244249638462747</v>
          </cell>
          <cell r="AR61">
            <v>0.57513243186917862</v>
          </cell>
          <cell r="AS61">
            <v>-8.817670115021599</v>
          </cell>
          <cell r="AT61">
            <v>9.0114626276459546</v>
          </cell>
          <cell r="AU61">
            <v>4.3490530746651359</v>
          </cell>
          <cell r="AV61">
            <v>0.19260980232012059</v>
          </cell>
          <cell r="AX61">
            <v>0.96637483406962588</v>
          </cell>
          <cell r="AY61">
            <v>39</v>
          </cell>
        </row>
        <row r="62">
          <cell r="A62" t="str">
            <v>Centro (IT)</v>
          </cell>
          <cell r="B62">
            <v>100</v>
          </cell>
          <cell r="C62">
            <v>101.7</v>
          </cell>
          <cell r="D62">
            <v>102.9</v>
          </cell>
          <cell r="E62">
            <v>103.6</v>
          </cell>
          <cell r="F62">
            <v>104.9</v>
          </cell>
          <cell r="G62">
            <v>94.1</v>
          </cell>
          <cell r="H62">
            <v>100.5</v>
          </cell>
          <cell r="I62">
            <v>106.1</v>
          </cell>
          <cell r="J62">
            <v>106.3</v>
          </cell>
          <cell r="M62">
            <v>1.7000000000000171</v>
          </cell>
          <cell r="N62">
            <v>1.1799410029498461</v>
          </cell>
          <cell r="O62">
            <v>0.68027210884351064</v>
          </cell>
          <cell r="P62">
            <v>1.2548262548262699</v>
          </cell>
          <cell r="Q62">
            <v>-10.29551954242136</v>
          </cell>
          <cell r="R62">
            <v>6.8012752391073406</v>
          </cell>
          <cell r="S62">
            <v>5.5721393034825724</v>
          </cell>
          <cell r="T62">
            <v>0.18850141376060492</v>
          </cell>
          <cell r="V62">
            <v>101.33460438512869</v>
          </cell>
          <cell r="W62">
            <v>0.33199413244263098</v>
          </cell>
          <cell r="Y62">
            <v>96.978000585252147</v>
          </cell>
          <cell r="Z62">
            <v>67</v>
          </cell>
          <cell r="AC62" t="str">
            <v/>
          </cell>
          <cell r="AD62">
            <v>100</v>
          </cell>
          <cell r="AE62">
            <v>101.73928058641275</v>
          </cell>
          <cell r="AF62">
            <v>103.03057936668012</v>
          </cell>
          <cell r="AG62">
            <v>103.90873565734201</v>
          </cell>
          <cell r="AH62">
            <v>105.47098432041047</v>
          </cell>
          <cell r="AI62">
            <v>94.93908290287068</v>
          </cell>
          <cell r="AJ62">
            <v>101.86887665685457</v>
          </cell>
          <cell r="AK62">
            <v>107.82585809819507</v>
          </cell>
          <cell r="AL62">
            <v>108.08903995015831</v>
          </cell>
          <cell r="AO62">
            <v>1.7392805864127467</v>
          </cell>
          <cell r="AP62">
            <v>1.2692234236614297</v>
          </cell>
          <cell r="AQ62">
            <v>0.85232587845263197</v>
          </cell>
          <cell r="AR62">
            <v>1.503481543861966</v>
          </cell>
          <cell r="AS62">
            <v>-9.9855912840871071</v>
          </cell>
          <cell r="AT62">
            <v>7.2992002261845528</v>
          </cell>
          <cell r="AU62">
            <v>5.847695230218946</v>
          </cell>
          <cell r="AV62">
            <v>0.24408046140803208</v>
          </cell>
          <cell r="AX62">
            <v>0.61486876715721905</v>
          </cell>
          <cell r="AY62">
            <v>49</v>
          </cell>
        </row>
        <row r="63">
          <cell r="A63" t="str">
            <v>Kýpros</v>
          </cell>
          <cell r="B63">
            <v>100</v>
          </cell>
          <cell r="C63">
            <v>106.6</v>
          </cell>
          <cell r="D63">
            <v>112.7</v>
          </cell>
          <cell r="E63">
            <v>119.8</v>
          </cell>
          <cell r="F63">
            <v>126.8</v>
          </cell>
          <cell r="G63">
            <v>122.7</v>
          </cell>
          <cell r="H63">
            <v>136.69999999999999</v>
          </cell>
          <cell r="I63">
            <v>146.80000000000001</v>
          </cell>
          <cell r="J63">
            <v>150.6</v>
          </cell>
          <cell r="M63">
            <v>6.5999999999999801</v>
          </cell>
          <cell r="N63">
            <v>5.7223264540337908</v>
          </cell>
          <cell r="O63">
            <v>6.299911268855368</v>
          </cell>
          <cell r="P63">
            <v>5.8430717863105173</v>
          </cell>
          <cell r="Q63">
            <v>-3.2334384858044132</v>
          </cell>
          <cell r="R63">
            <v>11.409942950285227</v>
          </cell>
          <cell r="S63">
            <v>7.3884418434528385</v>
          </cell>
          <cell r="T63">
            <v>2.5885558583106132</v>
          </cell>
          <cell r="V63">
            <v>118.76971608832807</v>
          </cell>
          <cell r="W63">
            <v>4.3942141954243112</v>
          </cell>
          <cell r="Y63">
            <v>113.66353740869231</v>
          </cell>
          <cell r="Z63">
            <v>4</v>
          </cell>
          <cell r="AC63" t="str">
            <v/>
          </cell>
          <cell r="AD63">
            <v>100</v>
          </cell>
          <cell r="AE63">
            <v>105.86142608859035</v>
          </cell>
          <cell r="AF63">
            <v>110.88268103127326</v>
          </cell>
          <cell r="AG63">
            <v>116.43898536899327</v>
          </cell>
          <cell r="AH63">
            <v>121.58250240943363</v>
          </cell>
          <cell r="AI63">
            <v>116.32565246636771</v>
          </cell>
          <cell r="AJ63">
            <v>128.39642583439772</v>
          </cell>
          <cell r="AK63">
            <v>136.01718856141119</v>
          </cell>
          <cell r="AL63">
            <v>137.36923989602096</v>
          </cell>
          <cell r="AO63">
            <v>5.8614260885903491</v>
          </cell>
          <cell r="AP63">
            <v>4.7432337993263758</v>
          </cell>
          <cell r="AQ63">
            <v>5.010975822412604</v>
          </cell>
          <cell r="AR63">
            <v>4.4173495879757496</v>
          </cell>
          <cell r="AS63">
            <v>-4.323689543223324</v>
          </cell>
          <cell r="AT63">
            <v>10.376708070921794</v>
          </cell>
          <cell r="AU63">
            <v>5.9353386805661756</v>
          </cell>
          <cell r="AV63">
            <v>0.9940297611719302</v>
          </cell>
          <cell r="AX63">
            <v>3.0990359525735727</v>
          </cell>
          <cell r="AY63">
            <v>8</v>
          </cell>
        </row>
        <row r="64">
          <cell r="A64" t="str">
            <v>Latvija</v>
          </cell>
          <cell r="B64">
            <v>100</v>
          </cell>
          <cell r="C64">
            <v>102.7</v>
          </cell>
          <cell r="D64">
            <v>106.4</v>
          </cell>
          <cell r="E64">
            <v>111.1</v>
          </cell>
          <cell r="F64">
            <v>112</v>
          </cell>
          <cell r="G64">
            <v>108.3</v>
          </cell>
          <cell r="H64">
            <v>116</v>
          </cell>
          <cell r="I64">
            <v>118.2</v>
          </cell>
          <cell r="J64">
            <v>120.4</v>
          </cell>
          <cell r="M64">
            <v>2.7000000000000171</v>
          </cell>
          <cell r="N64">
            <v>3.6027263875365207</v>
          </cell>
          <cell r="O64">
            <v>4.4172932330826882</v>
          </cell>
          <cell r="P64">
            <v>0.81008100810080919</v>
          </cell>
          <cell r="Q64">
            <v>-3.3035714285714306</v>
          </cell>
          <cell r="R64">
            <v>7.109879963065552</v>
          </cell>
          <cell r="S64">
            <v>1.8965517241379359</v>
          </cell>
          <cell r="T64">
            <v>1.8612521150592301</v>
          </cell>
          <cell r="V64">
            <v>107.5</v>
          </cell>
          <cell r="W64">
            <v>1.8244601098570001</v>
          </cell>
          <cell r="Y64">
            <v>102.87833190025796</v>
          </cell>
          <cell r="Z64">
            <v>28</v>
          </cell>
          <cell r="AC64" t="str">
            <v/>
          </cell>
          <cell r="AD64">
            <v>100</v>
          </cell>
          <cell r="AE64">
            <v>103.64190849980096</v>
          </cell>
          <cell r="AF64">
            <v>108.38147499433329</v>
          </cell>
          <cell r="AG64">
            <v>114.0449791044776</v>
          </cell>
          <cell r="AH64">
            <v>115.75364705021455</v>
          </cell>
          <cell r="AI64">
            <v>112.65567848237113</v>
          </cell>
          <cell r="AJ64">
            <v>121.69675553786973</v>
          </cell>
          <cell r="AK64">
            <v>123.90749908547737</v>
          </cell>
          <cell r="AL64">
            <v>126.52833529980761</v>
          </cell>
          <cell r="AO64">
            <v>3.6419084998009765</v>
          </cell>
          <cell r="AP64">
            <v>4.5730212451089898</v>
          </cell>
          <cell r="AQ64">
            <v>5.2255278039355204</v>
          </cell>
          <cell r="AR64">
            <v>1.4982403952844123</v>
          </cell>
          <cell r="AS64">
            <v>-2.6763464018542038</v>
          </cell>
          <cell r="AT64">
            <v>8.0254073095067184</v>
          </cell>
          <cell r="AU64">
            <v>1.8166002354267334</v>
          </cell>
          <cell r="AV64">
            <v>2.1151554455330057</v>
          </cell>
          <cell r="AX64">
            <v>2.2499908319323794</v>
          </cell>
          <cell r="AY64">
            <v>18</v>
          </cell>
        </row>
        <row r="65">
          <cell r="A65" t="str">
            <v>Lietuva</v>
          </cell>
          <cell r="B65">
            <v>100</v>
          </cell>
          <cell r="C65">
            <v>102.7</v>
          </cell>
          <cell r="D65">
            <v>107.4</v>
          </cell>
          <cell r="E65">
            <v>112.7</v>
          </cell>
          <cell r="F65">
            <v>118</v>
          </cell>
          <cell r="G65">
            <v>118</v>
          </cell>
          <cell r="H65">
            <v>125.5</v>
          </cell>
          <cell r="I65">
            <v>128.69999999999999</v>
          </cell>
          <cell r="J65">
            <v>129.19999999999999</v>
          </cell>
          <cell r="M65">
            <v>2.7000000000000171</v>
          </cell>
          <cell r="N65">
            <v>4.576436222005853</v>
          </cell>
          <cell r="O65">
            <v>4.9348230912476652</v>
          </cell>
          <cell r="P65">
            <v>4.7027506654835776</v>
          </cell>
          <cell r="Q65">
            <v>0</v>
          </cell>
          <cell r="R65">
            <v>6.3559322033898411</v>
          </cell>
          <cell r="S65">
            <v>2.5498007968127325</v>
          </cell>
          <cell r="T65">
            <v>0.38850038850037549</v>
          </cell>
          <cell r="V65">
            <v>109.4915254237288</v>
          </cell>
          <cell r="W65">
            <v>2.292814163438166</v>
          </cell>
          <cell r="Y65">
            <v>104.78423714239911</v>
          </cell>
          <cell r="Z65">
            <v>16</v>
          </cell>
          <cell r="AC65" t="str">
            <v/>
          </cell>
          <cell r="AD65">
            <v>100</v>
          </cell>
          <cell r="AE65">
            <v>103.90570320401206</v>
          </cell>
          <cell r="AF65">
            <v>109.98691849829737</v>
          </cell>
          <cell r="AG65">
            <v>116.37418310158911</v>
          </cell>
          <cell r="AH65">
            <v>122.19849951442323</v>
          </cell>
          <cell r="AI65">
            <v>122.22980603977413</v>
          </cell>
          <cell r="AJ65">
            <v>130.09076585077517</v>
          </cell>
          <cell r="AK65">
            <v>132.31196656354621</v>
          </cell>
          <cell r="AL65">
            <v>130.97810342005647</v>
          </cell>
          <cell r="AO65">
            <v>3.9057032040120419</v>
          </cell>
          <cell r="AP65">
            <v>5.852628976818778</v>
          </cell>
          <cell r="AQ65">
            <v>5.8072948042367614</v>
          </cell>
          <cell r="AR65">
            <v>5.0048183004213058</v>
          </cell>
          <cell r="AS65">
            <v>2.5619402427452087E-2</v>
          </cell>
          <cell r="AT65">
            <v>6.4312953326973741</v>
          </cell>
          <cell r="AU65">
            <v>1.7074238115554863</v>
          </cell>
          <cell r="AV65">
            <v>-1.0081198081574314</v>
          </cell>
          <cell r="AX65">
            <v>1.7497160847523645</v>
          </cell>
          <cell r="AY65">
            <v>25</v>
          </cell>
        </row>
        <row r="66">
          <cell r="A66" t="str">
            <v>Luxembourg</v>
          </cell>
          <cell r="B66">
            <v>100</v>
          </cell>
          <cell r="C66">
            <v>105</v>
          </cell>
          <cell r="D66">
            <v>106.4</v>
          </cell>
          <cell r="E66">
            <v>107.7</v>
          </cell>
          <cell r="F66">
            <v>110.8</v>
          </cell>
          <cell r="G66">
            <v>109.8</v>
          </cell>
          <cell r="H66">
            <v>117.7</v>
          </cell>
          <cell r="I66">
            <v>119.3</v>
          </cell>
          <cell r="J66">
            <v>118</v>
          </cell>
          <cell r="M66">
            <v>5</v>
          </cell>
          <cell r="N66">
            <v>1.3333333333333428</v>
          </cell>
          <cell r="O66">
            <v>1.2218045112782079</v>
          </cell>
          <cell r="P66">
            <v>2.8783658310120614</v>
          </cell>
          <cell r="Q66">
            <v>-0.90252707581227298</v>
          </cell>
          <cell r="R66">
            <v>7.19489981785064</v>
          </cell>
          <cell r="S66">
            <v>1.3593882752761317</v>
          </cell>
          <cell r="T66">
            <v>-1.0896898575020941</v>
          </cell>
          <cell r="V66">
            <v>106.49819494584838</v>
          </cell>
          <cell r="W66">
            <v>1.5863980301751326</v>
          </cell>
          <cell r="Y66">
            <v>101.91959671085922</v>
          </cell>
          <cell r="Z66">
            <v>33</v>
          </cell>
          <cell r="AC66" t="str">
            <v/>
          </cell>
          <cell r="AD66">
            <v>100</v>
          </cell>
          <cell r="AE66">
            <v>102.35221611627547</v>
          </cell>
          <cell r="AF66">
            <v>101.484404837683</v>
          </cell>
          <cell r="AG66">
            <v>100.72827318867955</v>
          </cell>
          <cell r="AH66">
            <v>101.50679774105835</v>
          </cell>
          <cell r="AI66">
            <v>99.057466529351188</v>
          </cell>
          <cell r="AJ66">
            <v>104.53002464360358</v>
          </cell>
          <cell r="AK66">
            <v>103.66472347698695</v>
          </cell>
          <cell r="AL66">
            <v>100.61878519228465</v>
          </cell>
          <cell r="AO66">
            <v>2.3522161162754713</v>
          </cell>
          <cell r="AP66">
            <v>-0.84786760025460239</v>
          </cell>
          <cell r="AQ66">
            <v>-0.74507176764038263</v>
          </cell>
          <cell r="AR66">
            <v>0.77289575978385017</v>
          </cell>
          <cell r="AS66">
            <v>-2.4129725951510608</v>
          </cell>
          <cell r="AT66">
            <v>5.5246295973366557</v>
          </cell>
          <cell r="AU66">
            <v>-0.82780155229743002</v>
          </cell>
          <cell r="AV66">
            <v>-2.9382592096321787</v>
          </cell>
          <cell r="AX66">
            <v>-0.21942883443770711</v>
          </cell>
          <cell r="AY66">
            <v>75</v>
          </cell>
        </row>
        <row r="67">
          <cell r="A67" t="str">
            <v>Közép-Magyarország</v>
          </cell>
          <cell r="B67">
            <v>100</v>
          </cell>
          <cell r="C67">
            <v>101.5</v>
          </cell>
          <cell r="D67">
            <v>106.6</v>
          </cell>
          <cell r="E67">
            <v>113.2</v>
          </cell>
          <cell r="F67">
            <v>122.5</v>
          </cell>
          <cell r="G67">
            <v>118.1</v>
          </cell>
          <cell r="H67">
            <v>127.9</v>
          </cell>
          <cell r="I67">
            <v>136.5</v>
          </cell>
          <cell r="J67">
            <v>136.69999999999999</v>
          </cell>
          <cell r="M67">
            <v>1.4999999999999858</v>
          </cell>
          <cell r="N67">
            <v>5.0246305418719146</v>
          </cell>
          <cell r="O67">
            <v>6.1913696060037751</v>
          </cell>
          <cell r="P67">
            <v>8.2155477031802064</v>
          </cell>
          <cell r="Q67">
            <v>-3.5918367346938851</v>
          </cell>
          <cell r="R67">
            <v>8.2980524978831625</v>
          </cell>
          <cell r="S67">
            <v>6.7240031274432965</v>
          </cell>
          <cell r="T67">
            <v>0.146520146520146</v>
          </cell>
          <cell r="V67">
            <v>111.59183673469386</v>
          </cell>
          <cell r="W67">
            <v>2.7798800414504399</v>
          </cell>
          <cell r="Y67">
            <v>106.79425132047659</v>
          </cell>
          <cell r="Z67">
            <v>10</v>
          </cell>
          <cell r="AC67" t="str">
            <v/>
          </cell>
          <cell r="AD67">
            <v>100</v>
          </cell>
          <cell r="AE67">
            <v>101.3892175225365</v>
          </cell>
          <cell r="AF67">
            <v>106.30209544691769</v>
          </cell>
          <cell r="AG67">
            <v>112.4476389558879</v>
          </cell>
          <cell r="AH67">
            <v>121.12950717446472</v>
          </cell>
          <cell r="AI67">
            <v>116.81534946245526</v>
          </cell>
          <cell r="AJ67">
            <v>126.85742879601291</v>
          </cell>
          <cell r="AK67">
            <v>135.18610600848336</v>
          </cell>
          <cell r="AL67">
            <v>134.68513709280845</v>
          </cell>
          <cell r="AO67">
            <v>1.3892175225364838</v>
          </cell>
          <cell r="AP67">
            <v>4.8455625207771078</v>
          </cell>
          <cell r="AQ67">
            <v>5.781206365813361</v>
          </cell>
          <cell r="AR67">
            <v>7.720809702356334</v>
          </cell>
          <cell r="AS67">
            <v>-3.5616075823669604</v>
          </cell>
          <cell r="AT67">
            <v>8.5965409338480754</v>
          </cell>
          <cell r="AU67">
            <v>6.5653839050001466</v>
          </cell>
          <cell r="AV67">
            <v>-0.37057722162919049</v>
          </cell>
          <cell r="AX67">
            <v>2.6874644913566357</v>
          </cell>
          <cell r="AY67">
            <v>12</v>
          </cell>
        </row>
        <row r="68">
          <cell r="A68" t="str">
            <v>Dunántúl</v>
          </cell>
          <cell r="B68">
            <v>100</v>
          </cell>
          <cell r="C68">
            <v>104.2</v>
          </cell>
          <cell r="D68">
            <v>106.7</v>
          </cell>
          <cell r="E68">
            <v>111.1</v>
          </cell>
          <cell r="F68">
            <v>114</v>
          </cell>
          <cell r="G68">
            <v>106.4</v>
          </cell>
          <cell r="H68">
            <v>113.8</v>
          </cell>
          <cell r="I68">
            <v>118.3</v>
          </cell>
          <cell r="J68">
            <v>114.5</v>
          </cell>
          <cell r="M68">
            <v>4.2000000000000028</v>
          </cell>
          <cell r="N68">
            <v>2.3992322456813753</v>
          </cell>
          <cell r="O68">
            <v>4.1237113402061709</v>
          </cell>
          <cell r="P68">
            <v>2.61026102610262</v>
          </cell>
          <cell r="Q68">
            <v>-6.6666666666666714</v>
          </cell>
          <cell r="R68">
            <v>6.9548872180451156</v>
          </cell>
          <cell r="S68">
            <v>3.9543057996485089</v>
          </cell>
          <cell r="T68">
            <v>-3.2121724429416787</v>
          </cell>
          <cell r="V68">
            <v>100.43859649122805</v>
          </cell>
          <cell r="W68">
            <v>0.10946923887460969</v>
          </cell>
          <cell r="Y68">
            <v>96.120514096936233</v>
          </cell>
          <cell r="Z68">
            <v>77</v>
          </cell>
          <cell r="AC68" t="str">
            <v/>
          </cell>
          <cell r="AD68">
            <v>100</v>
          </cell>
          <cell r="AE68">
            <v>104.67497055057619</v>
          </cell>
          <cell r="AF68">
            <v>107.5694474903369</v>
          </cell>
          <cell r="AG68">
            <v>112.19175416256216</v>
          </cell>
          <cell r="AH68">
            <v>115.14949892369015</v>
          </cell>
          <cell r="AI68">
            <v>107.49353231439099</v>
          </cell>
          <cell r="AJ68">
            <v>115.19624695503776</v>
          </cell>
          <cell r="AK68">
            <v>119.96113202084538</v>
          </cell>
          <cell r="AL68">
            <v>116.31664451081608</v>
          </cell>
          <cell r="AO68">
            <v>4.6749705505761909</v>
          </cell>
          <cell r="AP68">
            <v>2.7652044462359555</v>
          </cell>
          <cell r="AQ68">
            <v>4.2970441701306328</v>
          </cell>
          <cell r="AR68">
            <v>2.6363299007182945</v>
          </cell>
          <cell r="AS68">
            <v>-6.6487189964871618</v>
          </cell>
          <cell r="AT68">
            <v>7.1657470685011333</v>
          </cell>
          <cell r="AU68">
            <v>4.1363197081128789</v>
          </cell>
          <cell r="AV68">
            <v>-3.0380569511431474</v>
          </cell>
          <cell r="AX68">
            <v>0.25244038472982311</v>
          </cell>
          <cell r="AY68">
            <v>59</v>
          </cell>
        </row>
        <row r="69">
          <cell r="A69" t="str">
            <v>Alföld és Észak</v>
          </cell>
          <cell r="B69">
            <v>100</v>
          </cell>
          <cell r="C69">
            <v>102.3</v>
          </cell>
          <cell r="D69">
            <v>106.7</v>
          </cell>
          <cell r="E69">
            <v>113.2</v>
          </cell>
          <cell r="F69">
            <v>115.5</v>
          </cell>
          <cell r="G69">
            <v>111.7</v>
          </cell>
          <cell r="H69">
            <v>117.4</v>
          </cell>
          <cell r="I69">
            <v>117.5</v>
          </cell>
          <cell r="J69">
            <v>116.5</v>
          </cell>
          <cell r="M69">
            <v>2.2999999999999972</v>
          </cell>
          <cell r="N69">
            <v>4.3010752688172005</v>
          </cell>
          <cell r="O69">
            <v>6.0918462980318537</v>
          </cell>
          <cell r="P69">
            <v>2.0318021201413359</v>
          </cell>
          <cell r="Q69">
            <v>-3.2900432900432861</v>
          </cell>
          <cell r="R69">
            <v>5.1029543419874699</v>
          </cell>
          <cell r="S69">
            <v>8.5178875638831641E-2</v>
          </cell>
          <cell r="T69">
            <v>-0.85106382978723616</v>
          </cell>
          <cell r="V69">
            <v>100.86580086580086</v>
          </cell>
          <cell r="W69">
            <v>0.21575098431185324</v>
          </cell>
          <cell r="Y69">
            <v>96.529351989369189</v>
          </cell>
          <cell r="Z69">
            <v>73</v>
          </cell>
          <cell r="AC69" t="str">
            <v/>
          </cell>
          <cell r="AD69">
            <v>100</v>
          </cell>
          <cell r="AE69">
            <v>103.03868074739353</v>
          </cell>
          <cell r="AF69">
            <v>108.24505417421804</v>
          </cell>
          <cell r="AG69">
            <v>115.63766545792558</v>
          </cell>
          <cell r="AH69">
            <v>118.77029070166999</v>
          </cell>
          <cell r="AI69">
            <v>115.56188513364377</v>
          </cell>
          <cell r="AJ69">
            <v>122.28887692946169</v>
          </cell>
          <cell r="AK69">
            <v>123.22546514198221</v>
          </cell>
          <cell r="AL69">
            <v>122.94597453891457</v>
          </cell>
          <cell r="AO69">
            <v>3.0386807473935278</v>
          </cell>
          <cell r="AP69">
            <v>5.0528339348484934</v>
          </cell>
          <cell r="AQ69">
            <v>6.8295141427979615</v>
          </cell>
          <cell r="AR69">
            <v>2.7090007666094067</v>
          </cell>
          <cell r="AS69">
            <v>-2.7013536374051483</v>
          </cell>
          <cell r="AT69">
            <v>5.8211163551359135</v>
          </cell>
          <cell r="AU69">
            <v>0.76588176785756445</v>
          </cell>
          <cell r="AV69">
            <v>-0.22681237416763622</v>
          </cell>
          <cell r="AX69">
            <v>0.86758514541416787</v>
          </cell>
          <cell r="AY69">
            <v>42</v>
          </cell>
        </row>
        <row r="70">
          <cell r="A70" t="str">
            <v>Malta</v>
          </cell>
          <cell r="B70">
            <v>100</v>
          </cell>
          <cell r="C70">
            <v>104.1</v>
          </cell>
          <cell r="D70">
            <v>117.6</v>
          </cell>
          <cell r="E70">
            <v>126</v>
          </cell>
          <cell r="F70">
            <v>131.19999999999999</v>
          </cell>
          <cell r="G70">
            <v>126.8</v>
          </cell>
          <cell r="H70">
            <v>143.6</v>
          </cell>
          <cell r="I70">
            <v>149.69999999999999</v>
          </cell>
          <cell r="J70">
            <v>159.80000000000001</v>
          </cell>
          <cell r="M70">
            <v>4.0999999999999943</v>
          </cell>
          <cell r="N70">
            <v>12.968299711815561</v>
          </cell>
          <cell r="O70">
            <v>7.1428571428571388</v>
          </cell>
          <cell r="P70">
            <v>4.1269841269841123</v>
          </cell>
          <cell r="Q70">
            <v>-3.3536585365853568</v>
          </cell>
          <cell r="R70">
            <v>13.249211356466887</v>
          </cell>
          <cell r="S70">
            <v>4.2479108635097589</v>
          </cell>
          <cell r="T70">
            <v>6.7468269873079691</v>
          </cell>
          <cell r="V70">
            <v>121.7987804878049</v>
          </cell>
          <cell r="W70">
            <v>5.0535505296709999</v>
          </cell>
          <cell r="Y70">
            <v>116.56237547973076</v>
          </cell>
          <cell r="Z70">
            <v>3</v>
          </cell>
          <cell r="AC70" t="str">
            <v/>
          </cell>
          <cell r="AD70">
            <v>100</v>
          </cell>
          <cell r="AE70">
            <v>101.76875357472832</v>
          </cell>
          <cell r="AF70">
            <v>111.81548599670511</v>
          </cell>
          <cell r="AG70">
            <v>115.60014864362691</v>
          </cell>
          <cell r="AH70">
            <v>115.5566830505787</v>
          </cell>
          <cell r="AI70">
            <v>109.34300960512273</v>
          </cell>
          <cell r="AJ70">
            <v>123.15618426385163</v>
          </cell>
          <cell r="AK70">
            <v>125.05015037593984</v>
          </cell>
          <cell r="AL70">
            <v>128.2833917410311</v>
          </cell>
          <cell r="AO70">
            <v>1.7687535747283221</v>
          </cell>
          <cell r="AP70">
            <v>9.8721189648839527</v>
          </cell>
          <cell r="AQ70">
            <v>3.3847392543044634</v>
          </cell>
          <cell r="AR70">
            <v>-3.759994563866087E-2</v>
          </cell>
          <cell r="AS70">
            <v>-5.3771649388173159</v>
          </cell>
          <cell r="AT70">
            <v>12.63288317068762</v>
          </cell>
          <cell r="AU70">
            <v>1.5378570904978233</v>
          </cell>
          <cell r="AV70">
            <v>2.5855557593262688</v>
          </cell>
          <cell r="AX70">
            <v>2.6464281702895533</v>
          </cell>
          <cell r="AY70">
            <v>13</v>
          </cell>
        </row>
        <row r="71">
          <cell r="A71" t="str">
            <v>Noord-Nederland</v>
          </cell>
          <cell r="B71">
            <v>100</v>
          </cell>
          <cell r="C71">
            <v>101.3</v>
          </cell>
          <cell r="D71">
            <v>102.5</v>
          </cell>
          <cell r="E71">
            <v>102.2</v>
          </cell>
          <cell r="F71">
            <v>103.2</v>
          </cell>
          <cell r="G71">
            <v>98.7</v>
          </cell>
          <cell r="H71">
            <v>103.6</v>
          </cell>
          <cell r="I71">
            <v>106.5</v>
          </cell>
          <cell r="J71">
            <v>101.8</v>
          </cell>
          <cell r="M71">
            <v>1.2999999999999829</v>
          </cell>
          <cell r="N71">
            <v>1.1846001974333547</v>
          </cell>
          <cell r="O71">
            <v>-0.29268292682927211</v>
          </cell>
          <cell r="P71">
            <v>0.97847358121330785</v>
          </cell>
          <cell r="Q71">
            <v>-4.3604651162790731</v>
          </cell>
          <cell r="R71">
            <v>4.9645390070921991</v>
          </cell>
          <cell r="S71">
            <v>2.7992277992278076</v>
          </cell>
          <cell r="T71">
            <v>-4.413145539906111</v>
          </cell>
          <cell r="V71">
            <v>98.643410852713174</v>
          </cell>
          <cell r="W71">
            <v>-0.34088638185762932</v>
          </cell>
          <cell r="Y71">
            <v>94.402507548641239</v>
          </cell>
          <cell r="Z71">
            <v>88</v>
          </cell>
          <cell r="AC71" t="str">
            <v/>
          </cell>
          <cell r="AD71">
            <v>100</v>
          </cell>
          <cell r="AE71">
            <v>101.1822777454968</v>
          </cell>
          <cell r="AF71">
            <v>102.26204294834591</v>
          </cell>
          <cell r="AG71">
            <v>102.0219512195122</v>
          </cell>
          <cell r="AH71">
            <v>102.72194557035323</v>
          </cell>
          <cell r="AI71">
            <v>97.959180138568144</v>
          </cell>
          <cell r="AJ71">
            <v>102.58548387096775</v>
          </cell>
          <cell r="AK71">
            <v>104.61342857142857</v>
          </cell>
          <cell r="AL71">
            <v>99.203061224489801</v>
          </cell>
          <cell r="AO71">
            <v>1.1822777454967905</v>
          </cell>
          <cell r="AP71">
            <v>1.067148543112495</v>
          </cell>
          <cell r="AQ71">
            <v>-0.23478088439419764</v>
          </cell>
          <cell r="AR71">
            <v>0.68612131259371267</v>
          </cell>
          <cell r="AS71">
            <v>-4.6365607712551764</v>
          </cell>
          <cell r="AT71">
            <v>4.7226852305781506</v>
          </cell>
          <cell r="AU71">
            <v>1.9768339768339729</v>
          </cell>
          <cell r="AV71">
            <v>-5.1717713689544524</v>
          </cell>
          <cell r="AX71">
            <v>-0.8676368013025666</v>
          </cell>
          <cell r="AY71">
            <v>90</v>
          </cell>
        </row>
        <row r="72">
          <cell r="A72" t="str">
            <v>Oost-Nederland</v>
          </cell>
          <cell r="B72">
            <v>100</v>
          </cell>
          <cell r="C72">
            <v>102.4</v>
          </cell>
          <cell r="D72">
            <v>104.7</v>
          </cell>
          <cell r="E72">
            <v>107.4</v>
          </cell>
          <cell r="F72">
            <v>110.2</v>
          </cell>
          <cell r="G72">
            <v>107</v>
          </cell>
          <cell r="H72">
            <v>113.7</v>
          </cell>
          <cell r="I72">
            <v>119.5</v>
          </cell>
          <cell r="J72">
            <v>119.7</v>
          </cell>
          <cell r="M72">
            <v>2.4000000000000057</v>
          </cell>
          <cell r="N72">
            <v>2.24609375</v>
          </cell>
          <cell r="O72">
            <v>2.5787965616045767</v>
          </cell>
          <cell r="P72">
            <v>2.6070763500930951</v>
          </cell>
          <cell r="Q72">
            <v>-2.9038112522686106</v>
          </cell>
          <cell r="R72">
            <v>6.2616822429906591</v>
          </cell>
          <cell r="S72">
            <v>5.1011433597185629</v>
          </cell>
          <cell r="T72">
            <v>0.16736401673639989</v>
          </cell>
          <cell r="V72">
            <v>108.62068965517241</v>
          </cell>
          <cell r="W72">
            <v>2.0888094097230976</v>
          </cell>
          <cell r="Y72">
            <v>103.95084057283484</v>
          </cell>
          <cell r="Z72">
            <v>24</v>
          </cell>
          <cell r="AC72" t="str">
            <v/>
          </cell>
          <cell r="AD72">
            <v>100</v>
          </cell>
          <cell r="AE72">
            <v>101.91550236571112</v>
          </cell>
          <cell r="AF72">
            <v>103.62778854137835</v>
          </cell>
          <cell r="AG72">
            <v>105.65678129298489</v>
          </cell>
          <cell r="AH72">
            <v>107.72968835429198</v>
          </cell>
          <cell r="AI72">
            <v>103.91960890820206</v>
          </cell>
          <cell r="AJ72">
            <v>109.71160280626012</v>
          </cell>
          <cell r="AK72">
            <v>114.25989304812833</v>
          </cell>
          <cell r="AL72">
            <v>113.38998675496688</v>
          </cell>
          <cell r="AO72">
            <v>1.9155023657111201</v>
          </cell>
          <cell r="AP72">
            <v>1.6801037486160908</v>
          </cell>
          <cell r="AQ72">
            <v>1.9579620294573488</v>
          </cell>
          <cell r="AR72">
            <v>1.9619252412762336</v>
          </cell>
          <cell r="AS72">
            <v>-3.5367033027698511</v>
          </cell>
          <cell r="AT72">
            <v>5.5735331944661652</v>
          </cell>
          <cell r="AU72">
            <v>4.1456784200847494</v>
          </cell>
          <cell r="AV72">
            <v>-0.76134002050484639</v>
          </cell>
          <cell r="AX72">
            <v>1.2884266814948688</v>
          </cell>
          <cell r="AY72">
            <v>35</v>
          </cell>
        </row>
        <row r="73">
          <cell r="A73" t="str">
            <v>West-Nederland</v>
          </cell>
          <cell r="B73">
            <v>100</v>
          </cell>
          <cell r="C73">
            <v>102.4</v>
          </cell>
          <cell r="D73">
            <v>105.5</v>
          </cell>
          <cell r="E73">
            <v>108.2</v>
          </cell>
          <cell r="F73">
            <v>111</v>
          </cell>
          <cell r="G73">
            <v>106.2</v>
          </cell>
          <cell r="H73">
            <v>112.8</v>
          </cell>
          <cell r="I73">
            <v>119.6</v>
          </cell>
          <cell r="J73">
            <v>120.8</v>
          </cell>
          <cell r="M73">
            <v>2.4000000000000057</v>
          </cell>
          <cell r="N73">
            <v>3.02734375</v>
          </cell>
          <cell r="O73">
            <v>2.5592417061611314</v>
          </cell>
          <cell r="P73">
            <v>2.5878003696857519</v>
          </cell>
          <cell r="Q73">
            <v>-4.3243243243243228</v>
          </cell>
          <cell r="R73">
            <v>6.2146892655367196</v>
          </cell>
          <cell r="S73">
            <v>6.0283687943262407</v>
          </cell>
          <cell r="T73">
            <v>1.0033444816053532</v>
          </cell>
          <cell r="V73">
            <v>108.82882882882883</v>
          </cell>
          <cell r="W73">
            <v>2.1376799995630051</v>
          </cell>
          <cell r="Y73">
            <v>104.15003137273131</v>
          </cell>
          <cell r="Z73">
            <v>23</v>
          </cell>
          <cell r="AC73" t="str">
            <v/>
          </cell>
          <cell r="AD73">
            <v>100</v>
          </cell>
          <cell r="AE73">
            <v>101.64091919940698</v>
          </cell>
          <cell r="AF73">
            <v>103.89642069134592</v>
          </cell>
          <cell r="AG73">
            <v>105.73881522929085</v>
          </cell>
          <cell r="AH73">
            <v>107.57225572979493</v>
          </cell>
          <cell r="AI73">
            <v>102.26666666666667</v>
          </cell>
          <cell r="AJ73">
            <v>108.01373063170439</v>
          </cell>
          <cell r="AK73">
            <v>113.33644727530078</v>
          </cell>
          <cell r="AL73">
            <v>113.23150157507875</v>
          </cell>
          <cell r="AO73">
            <v>1.6409191994069943</v>
          </cell>
          <cell r="AP73">
            <v>2.2190880500735375</v>
          </cell>
          <cell r="AQ73">
            <v>1.7732993357088702</v>
          </cell>
          <cell r="AR73">
            <v>1.7339332737257678</v>
          </cell>
          <cell r="AS73">
            <v>-4.9321165826020206</v>
          </cell>
          <cell r="AT73">
            <v>5.6196844508191504</v>
          </cell>
          <cell r="AU73">
            <v>4.9278148365649201</v>
          </cell>
          <cell r="AV73">
            <v>-9.2596603074312611E-2</v>
          </cell>
          <cell r="AX73">
            <v>1.2900411889887664</v>
          </cell>
          <cell r="AY73">
            <v>34</v>
          </cell>
        </row>
        <row r="74">
          <cell r="A74" t="str">
            <v>Zuid-Nederland</v>
          </cell>
          <cell r="B74">
            <v>100</v>
          </cell>
          <cell r="C74">
            <v>103.1</v>
          </cell>
          <cell r="D74">
            <v>106.6</v>
          </cell>
          <cell r="E74">
            <v>109.1</v>
          </cell>
          <cell r="F74">
            <v>111.4</v>
          </cell>
          <cell r="G74">
            <v>107.8</v>
          </cell>
          <cell r="H74">
            <v>115.2</v>
          </cell>
          <cell r="I74">
            <v>119.3</v>
          </cell>
          <cell r="J74">
            <v>119.5</v>
          </cell>
          <cell r="M74">
            <v>3.0999999999999943</v>
          </cell>
          <cell r="N74">
            <v>3.3947623666343389</v>
          </cell>
          <cell r="O74">
            <v>2.3452157598499213</v>
          </cell>
          <cell r="P74">
            <v>2.1081576535288775</v>
          </cell>
          <cell r="Q74">
            <v>-3.231597845601442</v>
          </cell>
          <cell r="R74">
            <v>6.8645640074211514</v>
          </cell>
          <cell r="S74">
            <v>3.5590277777777715</v>
          </cell>
          <cell r="T74">
            <v>0.16764459346185845</v>
          </cell>
          <cell r="V74">
            <v>107.27109515260322</v>
          </cell>
          <cell r="W74">
            <v>1.7702118603094732</v>
          </cell>
          <cell r="Y74">
            <v>102.65926818989459</v>
          </cell>
          <cell r="Z74">
            <v>31</v>
          </cell>
          <cell r="AC74" t="str">
            <v/>
          </cell>
          <cell r="AD74">
            <v>100</v>
          </cell>
          <cell r="AE74">
            <v>102.78688569850911</v>
          </cell>
          <cell r="AF74">
            <v>105.83794335991202</v>
          </cell>
          <cell r="AG74">
            <v>107.81611932129172</v>
          </cell>
          <cell r="AH74">
            <v>109.6091008174387</v>
          </cell>
          <cell r="AI74">
            <v>105.63522388059702</v>
          </cell>
          <cell r="AJ74">
            <v>112.39859497433126</v>
          </cell>
          <cell r="AK74">
            <v>115.40109831234932</v>
          </cell>
          <cell r="AL74">
            <v>114.55123440403503</v>
          </cell>
          <cell r="AO74">
            <v>2.7868856985091099</v>
          </cell>
          <cell r="AP74">
            <v>2.9683335969066746</v>
          </cell>
          <cell r="AQ74">
            <v>1.8690612256633869</v>
          </cell>
          <cell r="AR74">
            <v>1.6629994730230351</v>
          </cell>
          <cell r="AS74">
            <v>-3.625499075537931</v>
          </cell>
          <cell r="AT74">
            <v>6.4025718366244035</v>
          </cell>
          <cell r="AU74">
            <v>2.6712997068190703</v>
          </cell>
          <cell r="AV74">
            <v>-0.73644351807988073</v>
          </cell>
          <cell r="AX74">
            <v>1.1086448513185019</v>
          </cell>
          <cell r="AY74">
            <v>38</v>
          </cell>
        </row>
        <row r="75">
          <cell r="A75" t="str">
            <v>Ostösterreich</v>
          </cell>
          <cell r="B75">
            <v>100</v>
          </cell>
          <cell r="C75">
            <v>102.6</v>
          </cell>
          <cell r="D75">
            <v>103.9</v>
          </cell>
          <cell r="E75">
            <v>106.5</v>
          </cell>
          <cell r="F75">
            <v>108.2</v>
          </cell>
          <cell r="G75">
            <v>101.2</v>
          </cell>
          <cell r="H75">
            <v>106.3</v>
          </cell>
          <cell r="I75">
            <v>110.1</v>
          </cell>
          <cell r="J75">
            <v>111</v>
          </cell>
          <cell r="M75">
            <v>2.6000000000000085</v>
          </cell>
          <cell r="N75">
            <v>1.2670565302144325</v>
          </cell>
          <cell r="O75">
            <v>2.5024061597689951</v>
          </cell>
          <cell r="P75">
            <v>1.596244131455407</v>
          </cell>
          <cell r="Q75">
            <v>-6.4695009242144152</v>
          </cell>
          <cell r="R75">
            <v>5.039525691699609</v>
          </cell>
          <cell r="S75">
            <v>3.5747883349012142</v>
          </cell>
          <cell r="T75">
            <v>0.81743869209809361</v>
          </cell>
          <cell r="V75">
            <v>102.58780036968575</v>
          </cell>
          <cell r="W75">
            <v>0.64076504412975055</v>
          </cell>
          <cell r="Y75">
            <v>98.177318840464537</v>
          </cell>
          <cell r="Z75">
            <v>56</v>
          </cell>
          <cell r="AC75" t="str">
            <v/>
          </cell>
          <cell r="AD75">
            <v>100</v>
          </cell>
          <cell r="AE75">
            <v>100.99895583173493</v>
          </cell>
          <cell r="AF75">
            <v>101.43671748981758</v>
          </cell>
          <cell r="AG75">
            <v>103.40355948894707</v>
          </cell>
          <cell r="AH75">
            <v>104.53884808598869</v>
          </cell>
          <cell r="AI75">
            <v>97.269008086364011</v>
          </cell>
          <cell r="AJ75">
            <v>101.71165336915658</v>
          </cell>
          <cell r="AK75">
            <v>103.84989665130074</v>
          </cell>
          <cell r="AL75">
            <v>103.55892482275861</v>
          </cell>
          <cell r="AO75">
            <v>0.99895583173493208</v>
          </cell>
          <cell r="AP75">
            <v>0.43343186518876564</v>
          </cell>
          <cell r="AQ75">
            <v>1.938984272955139</v>
          </cell>
          <cell r="AR75">
            <v>1.0979202289095156</v>
          </cell>
          <cell r="AS75">
            <v>-6.9541994509494316</v>
          </cell>
          <cell r="AT75">
            <v>4.5673800629775059</v>
          </cell>
          <cell r="AU75">
            <v>2.1022598800783783</v>
          </cell>
          <cell r="AV75">
            <v>-0.28018499577243006</v>
          </cell>
          <cell r="AX75">
            <v>-0.23517257695583282</v>
          </cell>
          <cell r="AY75">
            <v>78</v>
          </cell>
        </row>
        <row r="76">
          <cell r="A76" t="str">
            <v>Südösterreich</v>
          </cell>
          <cell r="B76">
            <v>100</v>
          </cell>
          <cell r="C76">
            <v>101.8</v>
          </cell>
          <cell r="D76">
            <v>105.5</v>
          </cell>
          <cell r="E76">
            <v>107.4</v>
          </cell>
          <cell r="F76">
            <v>109.5</v>
          </cell>
          <cell r="G76">
            <v>102.4</v>
          </cell>
          <cell r="H76">
            <v>107.8</v>
          </cell>
          <cell r="I76">
            <v>113.2</v>
          </cell>
          <cell r="J76">
            <v>111.9</v>
          </cell>
          <cell r="M76">
            <v>1.7999999999999972</v>
          </cell>
          <cell r="N76">
            <v>3.6345776031434269</v>
          </cell>
          <cell r="O76">
            <v>1.8009478672985892</v>
          </cell>
          <cell r="P76">
            <v>1.955307262569832</v>
          </cell>
          <cell r="Q76">
            <v>-6.4840182648401736</v>
          </cell>
          <cell r="R76">
            <v>5.2734375</v>
          </cell>
          <cell r="S76">
            <v>5.0092764378478734</v>
          </cell>
          <cell r="T76">
            <v>-1.1484098939929339</v>
          </cell>
          <cell r="V76">
            <v>102.19178082191782</v>
          </cell>
          <cell r="W76">
            <v>0.5434982736478986</v>
          </cell>
          <cell r="Y76">
            <v>97.798325068610964</v>
          </cell>
          <cell r="Z76">
            <v>60</v>
          </cell>
          <cell r="AC76" t="str">
            <v/>
          </cell>
          <cell r="AD76">
            <v>100</v>
          </cell>
          <cell r="AE76">
            <v>101.06909333778593</v>
          </cell>
          <cell r="AF76">
            <v>104.61501259109784</v>
          </cell>
          <cell r="AG76">
            <v>106.31527192008879</v>
          </cell>
          <cell r="AH76">
            <v>108.18333877962459</v>
          </cell>
          <cell r="AI76">
            <v>100.98972195653256</v>
          </cell>
          <cell r="AJ76">
            <v>106.09245742092456</v>
          </cell>
          <cell r="AK76">
            <v>110.51185700447134</v>
          </cell>
          <cell r="AL76">
            <v>108.69425672916179</v>
          </cell>
          <cell r="AO76">
            <v>1.0690933377859295</v>
          </cell>
          <cell r="AP76">
            <v>3.5084110643606863</v>
          </cell>
          <cell r="AQ76">
            <v>1.6252536675942082</v>
          </cell>
          <cell r="AR76">
            <v>1.7571011443585576</v>
          </cell>
          <cell r="AS76">
            <v>-6.6494683046765886</v>
          </cell>
          <cell r="AT76">
            <v>5.0527275108137104</v>
          </cell>
          <cell r="AU76">
            <v>4.1656114779326003</v>
          </cell>
          <cell r="AV76">
            <v>-1.6447106442487893</v>
          </cell>
          <cell r="AX76">
            <v>0.11785908926333377</v>
          </cell>
          <cell r="AY76">
            <v>61</v>
          </cell>
        </row>
        <row r="77">
          <cell r="A77" t="str">
            <v>Westösterreich</v>
          </cell>
          <cell r="B77">
            <v>100</v>
          </cell>
          <cell r="C77">
            <v>101.8</v>
          </cell>
          <cell r="D77">
            <v>104.6</v>
          </cell>
          <cell r="E77">
            <v>107.4</v>
          </cell>
          <cell r="F77">
            <v>109.4</v>
          </cell>
          <cell r="G77">
            <v>102.8</v>
          </cell>
          <cell r="H77">
            <v>107.2</v>
          </cell>
          <cell r="I77">
            <v>115.1</v>
          </cell>
          <cell r="J77">
            <v>111.8</v>
          </cell>
          <cell r="M77">
            <v>1.7999999999999972</v>
          </cell>
          <cell r="N77">
            <v>2.7504911591355494</v>
          </cell>
          <cell r="O77">
            <v>2.6768642447418927</v>
          </cell>
          <cell r="P77">
            <v>1.8621973929236617</v>
          </cell>
          <cell r="Q77">
            <v>-6.032906764168203</v>
          </cell>
          <cell r="R77">
            <v>4.2801556420233595</v>
          </cell>
          <cell r="S77">
            <v>7.369402985074629</v>
          </cell>
          <cell r="T77">
            <v>-2.8670721112076478</v>
          </cell>
          <cell r="V77">
            <v>102.19378427787933</v>
          </cell>
          <cell r="W77">
            <v>0.54399105542665893</v>
          </cell>
          <cell r="Y77">
            <v>97.800242391470078</v>
          </cell>
          <cell r="Z77">
            <v>59</v>
          </cell>
          <cell r="AC77" t="str">
            <v/>
          </cell>
          <cell r="AD77">
            <v>100</v>
          </cell>
          <cell r="AE77">
            <v>100.56725041438226</v>
          </cell>
          <cell r="AF77">
            <v>102.63356940913508</v>
          </cell>
          <cell r="AG77">
            <v>104.77027195467421</v>
          </cell>
          <cell r="AH77">
            <v>106.13965458410162</v>
          </cell>
          <cell r="AI77">
            <v>99.242065588477161</v>
          </cell>
          <cell r="AJ77">
            <v>103.06631963294669</v>
          </cell>
          <cell r="AK77">
            <v>109.63523599359495</v>
          </cell>
          <cell r="AL77">
            <v>105.6824928857046</v>
          </cell>
          <cell r="AO77">
            <v>0.56725041438225787</v>
          </cell>
          <cell r="AP77">
            <v>2.054663905236211</v>
          </cell>
          <cell r="AQ77">
            <v>2.0818749243938441</v>
          </cell>
          <cell r="AR77">
            <v>1.3070335734356178</v>
          </cell>
          <cell r="AS77">
            <v>-6.4985975530559443</v>
          </cell>
          <cell r="AT77">
            <v>3.8534607495247002</v>
          </cell>
          <cell r="AU77">
            <v>6.3734849406113909</v>
          </cell>
          <cell r="AV77">
            <v>-3.605358324874004</v>
          </cell>
          <cell r="AX77">
            <v>-0.10785364896049998</v>
          </cell>
          <cell r="AY77">
            <v>69</v>
          </cell>
        </row>
        <row r="78">
          <cell r="A78" t="str">
            <v>Makroregion południowy</v>
          </cell>
          <cell r="B78">
            <v>100</v>
          </cell>
          <cell r="C78">
            <v>103.3</v>
          </cell>
          <cell r="D78">
            <v>108.7</v>
          </cell>
          <cell r="E78">
            <v>115.7</v>
          </cell>
          <cell r="F78">
            <v>120</v>
          </cell>
          <cell r="G78">
            <v>116.5</v>
          </cell>
          <cell r="H78">
            <v>126.7</v>
          </cell>
          <cell r="I78">
            <v>132.30000000000001</v>
          </cell>
          <cell r="J78">
            <v>131.9</v>
          </cell>
          <cell r="M78">
            <v>3.2999999999999972</v>
          </cell>
          <cell r="N78">
            <v>5.2274927395934156</v>
          </cell>
          <cell r="O78">
            <v>6.4397424103035803</v>
          </cell>
          <cell r="P78">
            <v>3.7165082108902254</v>
          </cell>
          <cell r="Q78">
            <v>-2.9166666666666714</v>
          </cell>
          <cell r="R78">
            <v>8.7553648068669645</v>
          </cell>
          <cell r="S78">
            <v>4.4198895027624445</v>
          </cell>
          <cell r="T78">
            <v>-0.3023431594860142</v>
          </cell>
          <cell r="V78">
            <v>109.91666666666666</v>
          </cell>
          <cell r="W78">
            <v>2.3919673031582676</v>
          </cell>
          <cell r="Y78">
            <v>105.19110060189165</v>
          </cell>
          <cell r="Z78">
            <v>13</v>
          </cell>
          <cell r="AC78" t="str">
            <v/>
          </cell>
          <cell r="AD78">
            <v>100</v>
          </cell>
          <cell r="AE78">
            <v>103.38963894569849</v>
          </cell>
          <cell r="AF78">
            <v>108.79640429680035</v>
          </cell>
          <cell r="AG78">
            <v>115.818846634211</v>
          </cell>
          <cell r="AH78">
            <v>120.15756543554859</v>
          </cell>
          <cell r="AI78">
            <v>119.56607789642034</v>
          </cell>
          <cell r="AJ78">
            <v>130.711888756669</v>
          </cell>
          <cell r="AK78">
            <v>133.89349531901078</v>
          </cell>
          <cell r="AL78">
            <v>134.03873996840608</v>
          </cell>
          <cell r="AO78">
            <v>3.3896389456985077</v>
          </cell>
          <cell r="AP78">
            <v>5.2295040453149682</v>
          </cell>
          <cell r="AQ78">
            <v>6.4546639962964178</v>
          </cell>
          <cell r="AR78">
            <v>3.7461250283734131</v>
          </cell>
          <cell r="AS78">
            <v>-0.49225992303041721</v>
          </cell>
          <cell r="AT78">
            <v>9.3218838121496645</v>
          </cell>
          <cell r="AU78">
            <v>2.4340605836280247</v>
          </cell>
          <cell r="AV78">
            <v>0.1084777487130566</v>
          </cell>
          <cell r="AX78">
            <v>2.7708158178698596</v>
          </cell>
          <cell r="AY78">
            <v>11</v>
          </cell>
        </row>
        <row r="79">
          <cell r="A79" t="str">
            <v>Makroregion północno-zachodni</v>
          </cell>
          <cell r="B79">
            <v>100</v>
          </cell>
          <cell r="C79">
            <v>103.1</v>
          </cell>
          <cell r="D79">
            <v>108.5</v>
          </cell>
          <cell r="E79">
            <v>114.4</v>
          </cell>
          <cell r="F79">
            <v>119.4</v>
          </cell>
          <cell r="G79">
            <v>117.6</v>
          </cell>
          <cell r="H79">
            <v>125.5</v>
          </cell>
          <cell r="I79">
            <v>131.80000000000001</v>
          </cell>
          <cell r="J79">
            <v>130.5</v>
          </cell>
          <cell r="M79">
            <v>3.0999999999999943</v>
          </cell>
          <cell r="N79">
            <v>5.2376333656644078</v>
          </cell>
          <cell r="O79">
            <v>5.4377880184331815</v>
          </cell>
          <cell r="P79">
            <v>4.3706293706293735</v>
          </cell>
          <cell r="Q79">
            <v>-1.5075376884422127</v>
          </cell>
          <cell r="R79">
            <v>6.7176870748299393</v>
          </cell>
          <cell r="S79">
            <v>5.0199203187251129</v>
          </cell>
          <cell r="T79">
            <v>-0.98634294385433918</v>
          </cell>
          <cell r="V79">
            <v>109.29648241206029</v>
          </cell>
          <cell r="W79">
            <v>2.2472288085889858</v>
          </cell>
          <cell r="Y79">
            <v>104.59757947087111</v>
          </cell>
          <cell r="Z79">
            <v>18</v>
          </cell>
          <cell r="AC79" t="str">
            <v/>
          </cell>
          <cell r="AD79">
            <v>100</v>
          </cell>
          <cell r="AE79">
            <v>103.13727501319141</v>
          </cell>
          <cell r="AF79">
            <v>108.46362520831161</v>
          </cell>
          <cell r="AG79">
            <v>114.33485278421369</v>
          </cell>
          <cell r="AH79">
            <v>119.26990672078685</v>
          </cell>
          <cell r="AI79">
            <v>119.53511055510876</v>
          </cell>
          <cell r="AJ79">
            <v>128.12887618319468</v>
          </cell>
          <cell r="AK79">
            <v>131.20151103620393</v>
          </cell>
          <cell r="AL79">
            <v>130.55015781193507</v>
          </cell>
          <cell r="AO79">
            <v>3.1372750131914131</v>
          </cell>
          <cell r="AP79">
            <v>5.1643309312166252</v>
          </cell>
          <cell r="AQ79">
            <v>5.4130844000705309</v>
          </cell>
          <cell r="AR79">
            <v>4.3163163430902216</v>
          </cell>
          <cell r="AS79">
            <v>0.22235603398496551</v>
          </cell>
          <cell r="AT79">
            <v>7.1893233612930487</v>
          </cell>
          <cell r="AU79">
            <v>2.3980814821290579</v>
          </cell>
          <cell r="AV79">
            <v>-0.496452532539152</v>
          </cell>
          <cell r="AX79">
            <v>2.2849248423332256</v>
          </cell>
          <cell r="AY79">
            <v>17</v>
          </cell>
        </row>
        <row r="80">
          <cell r="A80" t="str">
            <v>Makroregion południowo-zachodni</v>
          </cell>
          <cell r="B80">
            <v>100</v>
          </cell>
          <cell r="C80">
            <v>101.9</v>
          </cell>
          <cell r="D80">
            <v>106.8</v>
          </cell>
          <cell r="E80">
            <v>112.6</v>
          </cell>
          <cell r="F80">
            <v>117.5</v>
          </cell>
          <cell r="G80">
            <v>114.6</v>
          </cell>
          <cell r="H80">
            <v>124</v>
          </cell>
          <cell r="I80">
            <v>129.4</v>
          </cell>
          <cell r="J80">
            <v>127.9</v>
          </cell>
          <cell r="M80">
            <v>1.9000000000000057</v>
          </cell>
          <cell r="N80">
            <v>4.8086359175662352</v>
          </cell>
          <cell r="O80">
            <v>5.4307116104868953</v>
          </cell>
          <cell r="P80">
            <v>4.3516873889875711</v>
          </cell>
          <cell r="Q80">
            <v>-2.4680851063829863</v>
          </cell>
          <cell r="R80">
            <v>8.2024432809773202</v>
          </cell>
          <cell r="S80">
            <v>4.3548387096774377</v>
          </cell>
          <cell r="T80">
            <v>-1.1591962905718702</v>
          </cell>
          <cell r="V80">
            <v>108.85106382978724</v>
          </cell>
          <cell r="W80">
            <v>2.1428965801752184</v>
          </cell>
          <cell r="Y80">
            <v>104.17131044071644</v>
          </cell>
          <cell r="Z80">
            <v>22</v>
          </cell>
          <cell r="AC80" t="str">
            <v/>
          </cell>
          <cell r="AD80">
            <v>100</v>
          </cell>
          <cell r="AE80">
            <v>102.03113890010117</v>
          </cell>
          <cell r="AF80">
            <v>106.98090730548468</v>
          </cell>
          <cell r="AG80">
            <v>112.88367409600137</v>
          </cell>
          <cell r="AH80">
            <v>117.88449619325002</v>
          </cell>
          <cell r="AI80">
            <v>116.60540156133889</v>
          </cell>
          <cell r="AJ80">
            <v>126.88739004189392</v>
          </cell>
          <cell r="AK80">
            <v>128.5038767186318</v>
          </cell>
          <cell r="AL80">
            <v>127.52412102008913</v>
          </cell>
          <cell r="AO80">
            <v>2.0311389001011548</v>
          </cell>
          <cell r="AP80">
            <v>4.8512331223018492</v>
          </cell>
          <cell r="AQ80">
            <v>5.5175890158243988</v>
          </cell>
          <cell r="AR80">
            <v>4.4300667366617716</v>
          </cell>
          <cell r="AS80">
            <v>-1.0850405890646329</v>
          </cell>
          <cell r="AT80">
            <v>8.8177634508177789</v>
          </cell>
          <cell r="AU80">
            <v>1.2739537602626712</v>
          </cell>
          <cell r="AV80">
            <v>-0.76243279468363312</v>
          </cell>
          <cell r="AX80">
            <v>1.9844391166660813</v>
          </cell>
          <cell r="AY80">
            <v>20</v>
          </cell>
        </row>
        <row r="81">
          <cell r="A81" t="str">
            <v>Makroregion północny</v>
          </cell>
          <cell r="B81">
            <v>100</v>
          </cell>
          <cell r="C81">
            <v>103.1</v>
          </cell>
          <cell r="D81">
            <v>107.7</v>
          </cell>
          <cell r="E81">
            <v>114.1</v>
          </cell>
          <cell r="F81">
            <v>118.5</v>
          </cell>
          <cell r="G81">
            <v>116</v>
          </cell>
          <cell r="H81">
            <v>124.8</v>
          </cell>
          <cell r="I81">
            <v>131.19999999999999</v>
          </cell>
          <cell r="J81">
            <v>131.6</v>
          </cell>
          <cell r="M81">
            <v>3.0999999999999943</v>
          </cell>
          <cell r="N81">
            <v>4.461687681862287</v>
          </cell>
          <cell r="O81">
            <v>5.9424326833797494</v>
          </cell>
          <cell r="P81">
            <v>3.8562664329535608</v>
          </cell>
          <cell r="Q81">
            <v>-2.1097046413502056</v>
          </cell>
          <cell r="R81">
            <v>7.5862068965517153</v>
          </cell>
          <cell r="S81">
            <v>5.1282051282051384</v>
          </cell>
          <cell r="T81">
            <v>0.30487804878049474</v>
          </cell>
          <cell r="V81">
            <v>111.0548523206751</v>
          </cell>
          <cell r="W81">
            <v>2.6560110625298421</v>
          </cell>
          <cell r="Y81">
            <v>106.28035308074925</v>
          </cell>
          <cell r="Z81">
            <v>11</v>
          </cell>
          <cell r="AC81" t="str">
            <v/>
          </cell>
          <cell r="AD81">
            <v>100</v>
          </cell>
          <cell r="AE81">
            <v>103.1103924046013</v>
          </cell>
          <cell r="AF81">
            <v>107.62575070851045</v>
          </cell>
          <cell r="AG81">
            <v>113.96552891841884</v>
          </cell>
          <cell r="AH81">
            <v>118.32871443643154</v>
          </cell>
          <cell r="AI81">
            <v>119.21712356901756</v>
          </cell>
          <cell r="AJ81">
            <v>128.84959120732438</v>
          </cell>
          <cell r="AK81">
            <v>133.00886453042722</v>
          </cell>
          <cell r="AL81">
            <v>134.05675635009283</v>
          </cell>
          <cell r="AO81">
            <v>3.1103924046012992</v>
          </cell>
          <cell r="AP81">
            <v>4.379149568349078</v>
          </cell>
          <cell r="AQ81">
            <v>5.8905774576930128</v>
          </cell>
          <cell r="AR81">
            <v>3.8285133754225313</v>
          </cell>
          <cell r="AS81">
            <v>0.75079758688943343</v>
          </cell>
          <cell r="AT81">
            <v>8.0797685348701975</v>
          </cell>
          <cell r="AU81">
            <v>3.2280066115308017</v>
          </cell>
          <cell r="AV81">
            <v>0.78783607646381881</v>
          </cell>
          <cell r="AX81">
            <v>3.169099575312103</v>
          </cell>
          <cell r="AY81">
            <v>7</v>
          </cell>
        </row>
        <row r="82">
          <cell r="A82" t="str">
            <v>Makroregion centralny</v>
          </cell>
          <cell r="B82">
            <v>100</v>
          </cell>
          <cell r="C82">
            <v>101.5</v>
          </cell>
          <cell r="D82">
            <v>106.1</v>
          </cell>
          <cell r="E82">
            <v>111.8</v>
          </cell>
          <cell r="F82">
            <v>116.6</v>
          </cell>
          <cell r="G82">
            <v>116.1</v>
          </cell>
          <cell r="H82">
            <v>123.1</v>
          </cell>
          <cell r="I82">
            <v>127.4</v>
          </cell>
          <cell r="J82">
            <v>125.8</v>
          </cell>
          <cell r="M82">
            <v>1.4999999999999858</v>
          </cell>
          <cell r="N82">
            <v>4.5320197044334805</v>
          </cell>
          <cell r="O82">
            <v>5.3722902921771833</v>
          </cell>
          <cell r="P82">
            <v>4.2933810375670873</v>
          </cell>
          <cell r="Q82">
            <v>-0.42881646655231975</v>
          </cell>
          <cell r="R82">
            <v>6.0292850990525437</v>
          </cell>
          <cell r="S82">
            <v>3.4930950446791371</v>
          </cell>
          <cell r="T82">
            <v>-1.2558869701726962</v>
          </cell>
          <cell r="V82">
            <v>107.89022298456261</v>
          </cell>
          <cell r="W82">
            <v>1.916739809879985</v>
          </cell>
          <cell r="Y82">
            <v>103.25177831626672</v>
          </cell>
          <cell r="Z82">
            <v>26</v>
          </cell>
          <cell r="AC82" t="str">
            <v/>
          </cell>
          <cell r="AD82">
            <v>100</v>
          </cell>
          <cell r="AE82">
            <v>101.91656276340487</v>
          </cell>
          <cell r="AF82">
            <v>106.90393775046681</v>
          </cell>
          <cell r="AG82">
            <v>113.11111490987435</v>
          </cell>
          <cell r="AH82">
            <v>118.49244442748592</v>
          </cell>
          <cell r="AI82">
            <v>121.86643291481336</v>
          </cell>
          <cell r="AJ82">
            <v>130.47136644144209</v>
          </cell>
          <cell r="AK82">
            <v>133.23221228414124</v>
          </cell>
          <cell r="AL82">
            <v>132.58756384707794</v>
          </cell>
          <cell r="AO82">
            <v>1.9165627634048548</v>
          </cell>
          <cell r="AP82">
            <v>4.8935863335971561</v>
          </cell>
          <cell r="AQ82">
            <v>5.8063129291796542</v>
          </cell>
          <cell r="AR82">
            <v>4.7575603174801557</v>
          </cell>
          <cell r="AS82">
            <v>2.8474292210185723</v>
          </cell>
          <cell r="AT82">
            <v>7.0609546212316872</v>
          </cell>
          <cell r="AU82">
            <v>2.1160549766590151</v>
          </cell>
          <cell r="AV82">
            <v>-0.4838532859369451</v>
          </cell>
          <cell r="AX82">
            <v>2.8497008997244109</v>
          </cell>
          <cell r="AY82">
            <v>10</v>
          </cell>
        </row>
        <row r="83">
          <cell r="A83" t="str">
            <v>Makroregion wschodni</v>
          </cell>
          <cell r="B83">
            <v>100</v>
          </cell>
          <cell r="C83">
            <v>102.6</v>
          </cell>
          <cell r="D83">
            <v>107.5</v>
          </cell>
          <cell r="E83">
            <v>113.3</v>
          </cell>
          <cell r="F83">
            <v>118.2</v>
          </cell>
          <cell r="G83">
            <v>115.6</v>
          </cell>
          <cell r="H83">
            <v>123.7</v>
          </cell>
          <cell r="I83">
            <v>130.19999999999999</v>
          </cell>
          <cell r="J83">
            <v>131.19999999999999</v>
          </cell>
          <cell r="M83">
            <v>2.6000000000000085</v>
          </cell>
          <cell r="N83">
            <v>4.7758284600389942</v>
          </cell>
          <cell r="O83">
            <v>5.3953488372092977</v>
          </cell>
          <cell r="P83">
            <v>4.3248014121800509</v>
          </cell>
          <cell r="Q83">
            <v>-2.199661590524542</v>
          </cell>
          <cell r="R83">
            <v>7.0069204152249256</v>
          </cell>
          <cell r="S83">
            <v>5.2546483427647388</v>
          </cell>
          <cell r="T83">
            <v>0.76804915514591698</v>
          </cell>
          <cell r="V83">
            <v>110.99830795262267</v>
          </cell>
          <cell r="W83">
            <v>2.6429415572831516</v>
          </cell>
          <cell r="Y83">
            <v>106.22623968294845</v>
          </cell>
          <cell r="Z83">
            <v>12</v>
          </cell>
          <cell r="AC83" t="str">
            <v/>
          </cell>
          <cell r="AD83">
            <v>100</v>
          </cell>
          <cell r="AE83">
            <v>102.79121665910351</v>
          </cell>
          <cell r="AF83">
            <v>107.82015102001137</v>
          </cell>
          <cell r="AG83">
            <v>113.84493904528948</v>
          </cell>
          <cell r="AH83">
            <v>119.05325095185529</v>
          </cell>
          <cell r="AI83">
            <v>122.19189237646957</v>
          </cell>
          <cell r="AJ83">
            <v>131.67268042975766</v>
          </cell>
          <cell r="AK83">
            <v>137.4724818345706</v>
          </cell>
          <cell r="AL83">
            <v>139.08978000501921</v>
          </cell>
          <cell r="AO83">
            <v>2.7912166591035117</v>
          </cell>
          <cell r="AP83">
            <v>4.8923775049630933</v>
          </cell>
          <cell r="AQ83">
            <v>5.5878126382515632</v>
          </cell>
          <cell r="AR83">
            <v>4.5749173834542205</v>
          </cell>
          <cell r="AS83">
            <v>2.6363340769951265</v>
          </cell>
          <cell r="AT83">
            <v>7.7589338121371298</v>
          </cell>
          <cell r="AU83">
            <v>4.4047112779077366</v>
          </cell>
          <cell r="AV83">
            <v>1.1764522971184874</v>
          </cell>
          <cell r="AX83">
            <v>3.9653189582179209</v>
          </cell>
          <cell r="AY83">
            <v>4</v>
          </cell>
        </row>
        <row r="84">
          <cell r="A84" t="str">
            <v>Makroregion województwo mazowieckie</v>
          </cell>
          <cell r="B84">
            <v>100</v>
          </cell>
          <cell r="C84">
            <v>104</v>
          </cell>
          <cell r="D84">
            <v>110.3</v>
          </cell>
          <cell r="E84">
            <v>118.9</v>
          </cell>
          <cell r="F84">
            <v>126.4</v>
          </cell>
          <cell r="G84">
            <v>124</v>
          </cell>
          <cell r="H84">
            <v>130.1</v>
          </cell>
          <cell r="I84">
            <v>139.6</v>
          </cell>
          <cell r="J84">
            <v>142.4</v>
          </cell>
          <cell r="M84">
            <v>4</v>
          </cell>
          <cell r="N84">
            <v>6.0576923076923066</v>
          </cell>
          <cell r="O84">
            <v>7.7969174977334603</v>
          </cell>
          <cell r="P84">
            <v>6.3078216989066505</v>
          </cell>
          <cell r="Q84">
            <v>-1.8987341772151893</v>
          </cell>
          <cell r="R84">
            <v>4.9193548387096655</v>
          </cell>
          <cell r="S84">
            <v>7.3020753266717975</v>
          </cell>
          <cell r="T84">
            <v>2.0057306590258008</v>
          </cell>
          <cell r="V84">
            <v>112.65822784810126</v>
          </cell>
          <cell r="W84">
            <v>3.0245506141195477</v>
          </cell>
          <cell r="Y84">
            <v>107.81479586838927</v>
          </cell>
          <cell r="Z84">
            <v>8</v>
          </cell>
          <cell r="AC84" t="str">
            <v/>
          </cell>
          <cell r="AD84">
            <v>100</v>
          </cell>
          <cell r="AE84">
            <v>103.70893211204674</v>
          </cell>
          <cell r="AF84">
            <v>109.63797354983105</v>
          </cell>
          <cell r="AG84">
            <v>117.77126282368987</v>
          </cell>
          <cell r="AH84">
            <v>124.70445461040948</v>
          </cell>
          <cell r="AI84">
            <v>120.11418992173905</v>
          </cell>
          <cell r="AJ84">
            <v>126.26322556735509</v>
          </cell>
          <cell r="AK84">
            <v>130.70614886047412</v>
          </cell>
          <cell r="AL84">
            <v>133.22897495780543</v>
          </cell>
          <cell r="AO84">
            <v>3.7089321120467531</v>
          </cell>
          <cell r="AP84">
            <v>5.7170017249609657</v>
          </cell>
          <cell r="AQ84">
            <v>7.4183141210305052</v>
          </cell>
          <cell r="AR84">
            <v>5.8869979148470151</v>
          </cell>
          <cell r="AS84">
            <v>-3.6809147700544713</v>
          </cell>
          <cell r="AT84">
            <v>5.119324910422705</v>
          </cell>
          <cell r="AU84">
            <v>3.518778546290946</v>
          </cell>
          <cell r="AV84">
            <v>1.9301510444044823</v>
          </cell>
          <cell r="AX84">
            <v>1.666805993126701</v>
          </cell>
          <cell r="AY84">
            <v>27</v>
          </cell>
        </row>
        <row r="85">
          <cell r="A85" t="str">
            <v>Continente</v>
          </cell>
          <cell r="B85">
            <v>100</v>
          </cell>
          <cell r="C85">
            <v>102</v>
          </cell>
          <cell r="D85">
            <v>105.6</v>
          </cell>
          <cell r="E85">
            <v>108.7</v>
          </cell>
          <cell r="F85">
            <v>111.6</v>
          </cell>
          <cell r="G85">
            <v>102.6</v>
          </cell>
          <cell r="H85">
            <v>108.3</v>
          </cell>
          <cell r="I85">
            <v>115.7</v>
          </cell>
          <cell r="J85">
            <v>118.5</v>
          </cell>
          <cell r="M85">
            <v>2</v>
          </cell>
          <cell r="N85">
            <v>3.5294117647058698</v>
          </cell>
          <cell r="O85">
            <v>2.9356060606060765</v>
          </cell>
          <cell r="P85">
            <v>2.6678932842686152</v>
          </cell>
          <cell r="Q85">
            <v>-8.0645161290322562</v>
          </cell>
          <cell r="R85">
            <v>5.5555555555555571</v>
          </cell>
          <cell r="S85">
            <v>6.8328716528162516</v>
          </cell>
          <cell r="T85">
            <v>2.4200518582541122</v>
          </cell>
          <cell r="V85">
            <v>106.18279569892472</v>
          </cell>
          <cell r="W85">
            <v>1.5111011710988009</v>
          </cell>
          <cell r="Y85">
            <v>101.61775719080244</v>
          </cell>
          <cell r="Z85">
            <v>35</v>
          </cell>
          <cell r="AC85" t="str">
            <v/>
          </cell>
          <cell r="AD85">
            <v>100</v>
          </cell>
          <cell r="AE85">
            <v>102.31313312269958</v>
          </cell>
          <cell r="AF85">
            <v>106.1750238493395</v>
          </cell>
          <cell r="AG85">
            <v>109.45741195080055</v>
          </cell>
          <cell r="AH85">
            <v>112.34214710226797</v>
          </cell>
          <cell r="AI85">
            <v>103.16500345390187</v>
          </cell>
          <cell r="AJ85">
            <v>107.61496267599456</v>
          </cell>
          <cell r="AK85">
            <v>114.29028741894319</v>
          </cell>
          <cell r="AL85">
            <v>115.82294428327009</v>
          </cell>
          <cell r="AO85">
            <v>2.3131331226995826</v>
          </cell>
          <cell r="AP85">
            <v>3.7745796739588826</v>
          </cell>
          <cell r="AQ85">
            <v>3.0914879813153533</v>
          </cell>
          <cell r="AR85">
            <v>2.6354863504027151</v>
          </cell>
          <cell r="AS85">
            <v>-8.1689231380026115</v>
          </cell>
          <cell r="AT85">
            <v>4.3134387370820946</v>
          </cell>
          <cell r="AU85">
            <v>6.2029708294808472</v>
          </cell>
          <cell r="AV85">
            <v>1.3410210954398707</v>
          </cell>
          <cell r="AX85">
            <v>0.76575661424247699</v>
          </cell>
          <cell r="AY85">
            <v>46</v>
          </cell>
        </row>
        <row r="86">
          <cell r="A86" t="str">
            <v>Região Autónoma dos Açores</v>
          </cell>
          <cell r="B86">
            <v>100</v>
          </cell>
          <cell r="C86">
            <v>103</v>
          </cell>
          <cell r="D86">
            <v>104.8</v>
          </cell>
          <cell r="E86">
            <v>106.9</v>
          </cell>
          <cell r="F86">
            <v>109.6</v>
          </cell>
          <cell r="G86">
            <v>99.6</v>
          </cell>
          <cell r="H86">
            <v>107</v>
          </cell>
          <cell r="I86">
            <v>113.7</v>
          </cell>
          <cell r="J86">
            <v>117.6</v>
          </cell>
          <cell r="M86">
            <v>3</v>
          </cell>
          <cell r="N86">
            <v>1.7475728155339709</v>
          </cell>
          <cell r="O86">
            <v>2.0038167938931366</v>
          </cell>
          <cell r="P86">
            <v>2.5257249766136454</v>
          </cell>
          <cell r="Q86">
            <v>-9.1240875912408796</v>
          </cell>
          <cell r="R86">
            <v>7.4297188755020045</v>
          </cell>
          <cell r="S86">
            <v>6.2616822429906591</v>
          </cell>
          <cell r="T86">
            <v>3.4300791556728143</v>
          </cell>
          <cell r="V86">
            <v>107.2992700729927</v>
          </cell>
          <cell r="W86">
            <v>1.7768937284234028</v>
          </cell>
          <cell r="Y86">
            <v>102.68623180674194</v>
          </cell>
          <cell r="Z86">
            <v>30</v>
          </cell>
          <cell r="AC86" t="str">
            <v/>
          </cell>
          <cell r="AD86">
            <v>100</v>
          </cell>
          <cell r="AE86">
            <v>103.22233535616829</v>
          </cell>
          <cell r="AF86">
            <v>105.43847569203091</v>
          </cell>
          <cell r="AG86">
            <v>108.09046229710295</v>
          </cell>
          <cell r="AH86">
            <v>111.06241660489252</v>
          </cell>
          <cell r="AI86">
            <v>101.06216907216495</v>
          </cell>
          <cell r="AJ86">
            <v>110.52609042441543</v>
          </cell>
          <cell r="AK86">
            <v>116.83380105236782</v>
          </cell>
          <cell r="AL86">
            <v>120.28372615039282</v>
          </cell>
          <cell r="AO86">
            <v>3.222335356168287</v>
          </cell>
          <cell r="AP86">
            <v>2.1469581444905685</v>
          </cell>
          <cell r="AQ86">
            <v>2.5151981643001733</v>
          </cell>
          <cell r="AR86">
            <v>2.7495065194750481</v>
          </cell>
          <cell r="AS86">
            <v>-9.0041688614643789</v>
          </cell>
          <cell r="AT86">
            <v>9.3644550073852315</v>
          </cell>
          <cell r="AU86">
            <v>5.7069879190795945</v>
          </cell>
          <cell r="AV86">
            <v>2.9528484624741935</v>
          </cell>
          <cell r="AX86">
            <v>2.0140380119843257</v>
          </cell>
          <cell r="AY86">
            <v>19</v>
          </cell>
        </row>
        <row r="87">
          <cell r="A87" t="str">
            <v>Região Autónoma da Madeira</v>
          </cell>
          <cell r="B87">
            <v>100</v>
          </cell>
          <cell r="C87">
            <v>102.1</v>
          </cell>
          <cell r="D87">
            <v>107.3</v>
          </cell>
          <cell r="E87">
            <v>108.8</v>
          </cell>
          <cell r="F87">
            <v>110.7</v>
          </cell>
          <cell r="G87">
            <v>93.7</v>
          </cell>
          <cell r="H87">
            <v>102.3</v>
          </cell>
          <cell r="I87">
            <v>119.1</v>
          </cell>
          <cell r="J87">
            <v>124.5</v>
          </cell>
          <cell r="M87">
            <v>2.0999999999999943</v>
          </cell>
          <cell r="N87">
            <v>5.0930460333006948</v>
          </cell>
          <cell r="O87">
            <v>1.3979496738117518</v>
          </cell>
          <cell r="P87">
            <v>1.746323529411768</v>
          </cell>
          <cell r="Q87">
            <v>-15.356820234869019</v>
          </cell>
          <cell r="R87">
            <v>9.1782283884738405</v>
          </cell>
          <cell r="S87">
            <v>16.422287390029339</v>
          </cell>
          <cell r="T87">
            <v>4.5340050377833876</v>
          </cell>
          <cell r="V87">
            <v>112.46612466124661</v>
          </cell>
          <cell r="W87">
            <v>2.9806035075768449</v>
          </cell>
          <cell r="Y87">
            <v>107.63095163195828</v>
          </cell>
          <cell r="Z87">
            <v>9</v>
          </cell>
          <cell r="AC87" t="str">
            <v/>
          </cell>
          <cell r="AD87">
            <v>100</v>
          </cell>
          <cell r="AE87">
            <v>102.8628046156855</v>
          </cell>
          <cell r="AF87">
            <v>108.5389521640091</v>
          </cell>
          <cell r="AG87">
            <v>110.25546112684923</v>
          </cell>
          <cell r="AH87">
            <v>112.20736717827627</v>
          </cell>
          <cell r="AI87">
            <v>94.97962139399425</v>
          </cell>
          <cell r="AJ87">
            <v>104.43277051129607</v>
          </cell>
          <cell r="AK87">
            <v>121.06478806535638</v>
          </cell>
          <cell r="AL87">
            <v>125.57752104953985</v>
          </cell>
          <cell r="AO87">
            <v>2.8628046156855049</v>
          </cell>
          <cell r="AP87">
            <v>5.5181730359489478</v>
          </cell>
          <cell r="AQ87">
            <v>1.5814681537061261</v>
          </cell>
          <cell r="AR87">
            <v>1.7703486353219091</v>
          </cell>
          <cell r="AS87">
            <v>-15.353489006573326</v>
          </cell>
          <cell r="AT87">
            <v>9.9528182767630682</v>
          </cell>
          <cell r="AU87">
            <v>15.926052208163227</v>
          </cell>
          <cell r="AV87">
            <v>3.7275355256453935</v>
          </cell>
          <cell r="AX87">
            <v>2.8543427524079732</v>
          </cell>
          <cell r="AY87">
            <v>9</v>
          </cell>
        </row>
        <row r="88">
          <cell r="A88" t="str">
            <v>Macroregiunea Unu</v>
          </cell>
          <cell r="B88">
            <v>100</v>
          </cell>
          <cell r="C88">
            <v>104.1</v>
          </cell>
          <cell r="D88">
            <v>114.7</v>
          </cell>
          <cell r="E88">
            <v>122.1</v>
          </cell>
          <cell r="F88">
            <v>126.4</v>
          </cell>
          <cell r="G88">
            <v>121.8</v>
          </cell>
          <cell r="H88">
            <v>129.4</v>
          </cell>
          <cell r="I88">
            <v>134.6</v>
          </cell>
          <cell r="J88">
            <v>137.69999999999999</v>
          </cell>
          <cell r="M88">
            <v>4.0999999999999943</v>
          </cell>
          <cell r="N88">
            <v>10.182516810758898</v>
          </cell>
          <cell r="O88">
            <v>6.4516129032257936</v>
          </cell>
          <cell r="P88">
            <v>3.5217035217035288</v>
          </cell>
          <cell r="Q88">
            <v>-3.6392405063291164</v>
          </cell>
          <cell r="R88">
            <v>6.2397372742200474</v>
          </cell>
          <cell r="S88">
            <v>4.0185471406491331</v>
          </cell>
          <cell r="T88">
            <v>2.303120356612169</v>
          </cell>
          <cell r="V88">
            <v>108.93987341772151</v>
          </cell>
          <cell r="W88">
            <v>2.1637243381941431</v>
          </cell>
          <cell r="Y88">
            <v>104.25630190363205</v>
          </cell>
          <cell r="Z88">
            <v>21</v>
          </cell>
          <cell r="AC88" t="str">
            <v/>
          </cell>
          <cell r="AD88">
            <v>100</v>
          </cell>
          <cell r="AE88">
            <v>104.47476313715748</v>
          </cell>
          <cell r="AF88">
            <v>115.49673119158281</v>
          </cell>
          <cell r="AG88">
            <v>123.32935249056278</v>
          </cell>
          <cell r="AH88">
            <v>127.95059375397923</v>
          </cell>
          <cell r="AI88">
            <v>123.64893255476255</v>
          </cell>
          <cell r="AJ88">
            <v>132.28716828660203</v>
          </cell>
          <cell r="AK88">
            <v>138.03638122782741</v>
          </cell>
          <cell r="AL88">
            <v>140.74112188293844</v>
          </cell>
          <cell r="AO88">
            <v>4.4747631371574954</v>
          </cell>
          <cell r="AP88">
            <v>10.549885659903694</v>
          </cell>
          <cell r="AQ88">
            <v>6.7816822330559461</v>
          </cell>
          <cell r="AR88">
            <v>3.747073320416618</v>
          </cell>
          <cell r="AS88">
            <v>-3.3619704864268414</v>
          </cell>
          <cell r="AT88">
            <v>6.9860981032033607</v>
          </cell>
          <cell r="AU88">
            <v>4.3460095303949942</v>
          </cell>
          <cell r="AV88">
            <v>1.9594404250912021</v>
          </cell>
          <cell r="AX88">
            <v>2.4105446258771508</v>
          </cell>
          <cell r="AY88">
            <v>16</v>
          </cell>
        </row>
        <row r="89">
          <cell r="A89" t="str">
            <v>Macroregiunea Doi</v>
          </cell>
          <cell r="B89">
            <v>100</v>
          </cell>
          <cell r="C89">
            <v>99.1</v>
          </cell>
          <cell r="D89">
            <v>104.4</v>
          </cell>
          <cell r="E89">
            <v>107.8</v>
          </cell>
          <cell r="F89">
            <v>108.4</v>
          </cell>
          <cell r="G89">
            <v>101.4</v>
          </cell>
          <cell r="H89">
            <v>104</v>
          </cell>
          <cell r="I89">
            <v>101.2</v>
          </cell>
          <cell r="J89">
            <v>103.9</v>
          </cell>
          <cell r="M89">
            <v>-0.90000000000000568</v>
          </cell>
          <cell r="N89">
            <v>5.3481331987890997</v>
          </cell>
          <cell r="O89">
            <v>3.2567049808428976</v>
          </cell>
          <cell r="P89">
            <v>0.55658627087198909</v>
          </cell>
          <cell r="Q89">
            <v>-6.4575645756457618</v>
          </cell>
          <cell r="R89">
            <v>2.564102564102555</v>
          </cell>
          <cell r="S89">
            <v>-2.6923076923076934</v>
          </cell>
          <cell r="T89">
            <v>2.6679841897233132</v>
          </cell>
          <cell r="V89">
            <v>95.848708487084863</v>
          </cell>
          <cell r="W89">
            <v>-1.0543817835608849</v>
          </cell>
          <cell r="Y89">
            <v>91.727955757631534</v>
          </cell>
          <cell r="Z89">
            <v>92</v>
          </cell>
          <cell r="AC89" t="str">
            <v/>
          </cell>
          <cell r="AD89">
            <v>100</v>
          </cell>
          <cell r="AE89">
            <v>99.776938184137123</v>
          </cell>
          <cell r="AF89">
            <v>105.8620502016748</v>
          </cell>
          <cell r="AG89">
            <v>110.14201585503963</v>
          </cell>
          <cell r="AH89">
            <v>111.46469680974791</v>
          </cell>
          <cell r="AI89">
            <v>104.93898435108318</v>
          </cell>
          <cell r="AJ89">
            <v>107.53774211250752</v>
          </cell>
          <cell r="AK89">
            <v>104.19723591801633</v>
          </cell>
          <cell r="AL89">
            <v>107.10922683112335</v>
          </cell>
          <cell r="AO89">
            <v>-0.22306181586287721</v>
          </cell>
          <cell r="AP89">
            <v>6.098715924022116</v>
          </cell>
          <cell r="AQ89">
            <v>4.0429650145743352</v>
          </cell>
          <cell r="AR89">
            <v>1.2008868227444367</v>
          </cell>
          <cell r="AS89">
            <v>-5.8545105719015709</v>
          </cell>
          <cell r="AT89">
            <v>2.4764464583819006</v>
          </cell>
          <cell r="AU89">
            <v>-3.1063570137043683</v>
          </cell>
          <cell r="AV89">
            <v>2.7946911330720923</v>
          </cell>
          <cell r="AX89">
            <v>-0.99152156201512298</v>
          </cell>
          <cell r="AY89">
            <v>92</v>
          </cell>
        </row>
        <row r="90">
          <cell r="A90" t="str">
            <v>Macroregiunea Trei</v>
          </cell>
          <cell r="B90">
            <v>100</v>
          </cell>
          <cell r="C90">
            <v>104.2</v>
          </cell>
          <cell r="D90">
            <v>113.6</v>
          </cell>
          <cell r="E90">
            <v>121.5</v>
          </cell>
          <cell r="F90">
            <v>129.1</v>
          </cell>
          <cell r="G90">
            <v>128.1</v>
          </cell>
          <cell r="H90">
            <v>138</v>
          </cell>
          <cell r="I90">
            <v>149.19999999999999</v>
          </cell>
          <cell r="J90">
            <v>153</v>
          </cell>
          <cell r="M90">
            <v>4.2000000000000028</v>
          </cell>
          <cell r="N90">
            <v>9.0211132437619739</v>
          </cell>
          <cell r="O90">
            <v>6.9542253521126725</v>
          </cell>
          <cell r="P90">
            <v>6.2551440329218053</v>
          </cell>
          <cell r="Q90">
            <v>-0.77459333849728296</v>
          </cell>
          <cell r="R90">
            <v>7.7283372365339602</v>
          </cell>
          <cell r="S90">
            <v>8.1159420289854864</v>
          </cell>
          <cell r="T90">
            <v>2.5469168900804391</v>
          </cell>
          <cell r="V90">
            <v>118.5127807900852</v>
          </cell>
          <cell r="W90">
            <v>4.3377091651990014</v>
          </cell>
          <cell r="Y90">
            <v>113.41764833995258</v>
          </cell>
          <cell r="Z90">
            <v>5</v>
          </cell>
          <cell r="AC90" t="str">
            <v/>
          </cell>
          <cell r="AD90">
            <v>100</v>
          </cell>
          <cell r="AE90">
            <v>104.74830322242619</v>
          </cell>
          <cell r="AF90">
            <v>114.76032750434189</v>
          </cell>
          <cell r="AG90">
            <v>123.22716624517501</v>
          </cell>
          <cell r="AH90">
            <v>131.3916547569755</v>
          </cell>
          <cell r="AI90">
            <v>130.93880020390091</v>
          </cell>
          <cell r="AJ90">
            <v>142.53179636231255</v>
          </cell>
          <cell r="AK90">
            <v>155.18862253145943</v>
          </cell>
          <cell r="AL90">
            <v>158.95082944273366</v>
          </cell>
          <cell r="AO90">
            <v>4.7483032224261876</v>
          </cell>
          <cell r="AP90">
            <v>9.5581732342296988</v>
          </cell>
          <cell r="AQ90">
            <v>7.3778447003061984</v>
          </cell>
          <cell r="AR90">
            <v>6.6255589255020908</v>
          </cell>
          <cell r="AS90">
            <v>-0.34466005768189234</v>
          </cell>
          <cell r="AT90">
            <v>8.8537516308067268</v>
          </cell>
          <cell r="AU90">
            <v>8.8800018607592079</v>
          </cell>
          <cell r="AV90">
            <v>2.4242801114569943</v>
          </cell>
          <cell r="AX90">
            <v>4.8754298991127172</v>
          </cell>
          <cell r="AY90">
            <v>2</v>
          </cell>
        </row>
        <row r="91">
          <cell r="A91" t="str">
            <v>Macroregiunea Patru</v>
          </cell>
          <cell r="B91">
            <v>100</v>
          </cell>
          <cell r="C91">
            <v>102.6</v>
          </cell>
          <cell r="D91">
            <v>109.9</v>
          </cell>
          <cell r="E91">
            <v>118</v>
          </cell>
          <cell r="F91">
            <v>122</v>
          </cell>
          <cell r="G91">
            <v>113.4</v>
          </cell>
          <cell r="H91">
            <v>117.2</v>
          </cell>
          <cell r="I91">
            <v>119.6</v>
          </cell>
          <cell r="J91">
            <v>122</v>
          </cell>
          <cell r="M91">
            <v>2.6000000000000085</v>
          </cell>
          <cell r="N91">
            <v>7.1150097465886972</v>
          </cell>
          <cell r="O91">
            <v>7.370336669699725</v>
          </cell>
          <cell r="P91">
            <v>3.3898305084745743</v>
          </cell>
          <cell r="Q91">
            <v>-7.0491803278688394</v>
          </cell>
          <cell r="R91">
            <v>3.3509700176366835</v>
          </cell>
          <cell r="S91">
            <v>2.0477815699658493</v>
          </cell>
          <cell r="T91">
            <v>2.0066889632107063</v>
          </cell>
          <cell r="V91">
            <v>100</v>
          </cell>
          <cell r="W91">
            <v>0</v>
          </cell>
          <cell r="Y91">
            <v>95.700773860705084</v>
          </cell>
          <cell r="Z91">
            <v>81</v>
          </cell>
          <cell r="AC91" t="str">
            <v/>
          </cell>
          <cell r="AD91">
            <v>100</v>
          </cell>
          <cell r="AE91">
            <v>103.44760874681673</v>
          </cell>
          <cell r="AF91">
            <v>111.71725539964433</v>
          </cell>
          <cell r="AG91">
            <v>120.92810738601392</v>
          </cell>
          <cell r="AH91">
            <v>125.87115035435276</v>
          </cell>
          <cell r="AI91">
            <v>117.81955031869005</v>
          </cell>
          <cell r="AJ91">
            <v>124.22457792740325</v>
          </cell>
          <cell r="AK91">
            <v>128.92279602603321</v>
          </cell>
          <cell r="AL91">
            <v>131.67703034369134</v>
          </cell>
          <cell r="AO91">
            <v>3.4476087468167265</v>
          </cell>
          <cell r="AP91">
            <v>7.9940433162328333</v>
          </cell>
          <cell r="AQ91">
            <v>8.2447890018598713</v>
          </cell>
          <cell r="AR91">
            <v>4.0875881341301294</v>
          </cell>
          <cell r="AS91">
            <v>-6.3967001278655431</v>
          </cell>
          <cell r="AT91">
            <v>5.436302881303007</v>
          </cell>
          <cell r="AU91">
            <v>3.7820358716578681</v>
          </cell>
          <cell r="AV91">
            <v>2.1363439225301732</v>
          </cell>
          <cell r="AX91">
            <v>1.1337137998262676</v>
          </cell>
          <cell r="AY91">
            <v>37</v>
          </cell>
        </row>
        <row r="92">
          <cell r="A92" t="str">
            <v>Slovenija</v>
          </cell>
          <cell r="B92">
            <v>100</v>
          </cell>
          <cell r="C92">
            <v>103</v>
          </cell>
          <cell r="D92">
            <v>108.4</v>
          </cell>
          <cell r="E92">
            <v>113.1</v>
          </cell>
          <cell r="F92">
            <v>117.1</v>
          </cell>
          <cell r="G92">
            <v>112.3</v>
          </cell>
          <cell r="H92">
            <v>121.7</v>
          </cell>
          <cell r="I92">
            <v>125</v>
          </cell>
          <cell r="J92">
            <v>127.6</v>
          </cell>
          <cell r="M92">
            <v>3</v>
          </cell>
          <cell r="N92">
            <v>5.2427184466019554</v>
          </cell>
          <cell r="O92">
            <v>4.3357933579335679</v>
          </cell>
          <cell r="P92">
            <v>3.5366931918656093</v>
          </cell>
          <cell r="Q92">
            <v>-4.0990606319385137</v>
          </cell>
          <cell r="R92">
            <v>8.3704363312555614</v>
          </cell>
          <cell r="S92">
            <v>2.711585866885784</v>
          </cell>
          <cell r="T92">
            <v>2.0799999999999983</v>
          </cell>
          <cell r="V92">
            <v>108.9666951323655</v>
          </cell>
          <cell r="W92">
            <v>2.1700121032135513</v>
          </cell>
          <cell r="Y92">
            <v>104.28197049210904</v>
          </cell>
          <cell r="Z92">
            <v>20</v>
          </cell>
          <cell r="AC92" t="str">
            <v/>
          </cell>
          <cell r="AD92">
            <v>100</v>
          </cell>
          <cell r="AE92">
            <v>102.93364912841527</v>
          </cell>
          <cell r="AF92">
            <v>108.26776776292223</v>
          </cell>
          <cell r="AG92">
            <v>112.62728527577751</v>
          </cell>
          <cell r="AH92">
            <v>115.65881924930946</v>
          </cell>
          <cell r="AI92">
            <v>110.19050313867226</v>
          </cell>
          <cell r="AJ92">
            <v>119.13461876046743</v>
          </cell>
          <cell r="AK92">
            <v>122.26876016289071</v>
          </cell>
          <cell r="AL92">
            <v>124.15567732747319</v>
          </cell>
          <cell r="AO92">
            <v>2.9336491284152686</v>
          </cell>
          <cell r="AP92">
            <v>5.1820941739395323</v>
          </cell>
          <cell r="AQ92">
            <v>4.0266069975705534</v>
          </cell>
          <cell r="AR92">
            <v>2.6916514644821348</v>
          </cell>
          <cell r="AS92">
            <v>-4.7279715858502129</v>
          </cell>
          <cell r="AT92">
            <v>8.1169568765279365</v>
          </cell>
          <cell r="AU92">
            <v>2.6307562277299041</v>
          </cell>
          <cell r="AV92">
            <v>1.5432536995293447</v>
          </cell>
          <cell r="AX92">
            <v>1.788088165463833</v>
          </cell>
          <cell r="AY92">
            <v>22</v>
          </cell>
        </row>
        <row r="93">
          <cell r="A93" t="str">
            <v>Slovensko</v>
          </cell>
          <cell r="B93">
            <v>100</v>
          </cell>
          <cell r="C93">
            <v>101.9</v>
          </cell>
          <cell r="D93">
            <v>104.9</v>
          </cell>
          <cell r="E93">
            <v>109.1</v>
          </cell>
          <cell r="F93">
            <v>111.6</v>
          </cell>
          <cell r="G93">
            <v>108.7</v>
          </cell>
          <cell r="H93">
            <v>115</v>
          </cell>
          <cell r="I93">
            <v>115.5</v>
          </cell>
          <cell r="J93">
            <v>117.1</v>
          </cell>
          <cell r="M93">
            <v>1.9000000000000057</v>
          </cell>
          <cell r="N93">
            <v>2.9440628066732017</v>
          </cell>
          <cell r="O93">
            <v>4.0038131553860694</v>
          </cell>
          <cell r="P93">
            <v>2.2914757103574601</v>
          </cell>
          <cell r="Q93">
            <v>-2.5985663082437185</v>
          </cell>
          <cell r="R93">
            <v>5.7957681692732308</v>
          </cell>
          <cell r="S93">
            <v>0.43478260869565588</v>
          </cell>
          <cell r="T93">
            <v>1.3852813852813739</v>
          </cell>
          <cell r="V93">
            <v>104.92831541218639</v>
          </cell>
          <cell r="W93">
            <v>1.209941799347618</v>
          </cell>
          <cell r="Y93">
            <v>100.41720984846386</v>
          </cell>
          <cell r="Z93">
            <v>39</v>
          </cell>
          <cell r="AC93" t="str">
            <v/>
          </cell>
          <cell r="AD93">
            <v>100</v>
          </cell>
          <cell r="AE93">
            <v>101.74126206083818</v>
          </cell>
          <cell r="AF93">
            <v>104.59041481026554</v>
          </cell>
          <cell r="AG93">
            <v>108.62581853503758</v>
          </cell>
          <cell r="AH93">
            <v>110.96763465389382</v>
          </cell>
          <cell r="AI93">
            <v>107.94016639471405</v>
          </cell>
          <cell r="AJ93">
            <v>114.61276756864058</v>
          </cell>
          <cell r="AK93">
            <v>114.7628294518954</v>
          </cell>
          <cell r="AL93">
            <v>116.34579522820931</v>
          </cell>
          <cell r="AO93">
            <v>1.7412620608381815</v>
          </cell>
          <cell r="AP93">
            <v>2.8003906101770752</v>
          </cell>
          <cell r="AQ93">
            <v>3.8582921122289662</v>
          </cell>
          <cell r="AR93">
            <v>2.1558559009623224</v>
          </cell>
          <cell r="AS93">
            <v>-2.7282443828080147</v>
          </cell>
          <cell r="AT93">
            <v>6.1817592067870777</v>
          </cell>
          <cell r="AU93">
            <v>0.13092946487391544</v>
          </cell>
          <cell r="AV93">
            <v>1.3793366579354398</v>
          </cell>
          <cell r="AX93">
            <v>1.1902318262592786</v>
          </cell>
          <cell r="AY93">
            <v>36</v>
          </cell>
        </row>
        <row r="94">
          <cell r="A94" t="str">
            <v>Manner-Suomi</v>
          </cell>
          <cell r="B94">
            <v>100</v>
          </cell>
          <cell r="C94">
            <v>102.6</v>
          </cell>
          <cell r="D94">
            <v>106</v>
          </cell>
          <cell r="E94">
            <v>107.3</v>
          </cell>
          <cell r="F94">
            <v>108.8</v>
          </cell>
          <cell r="G94">
            <v>106.1</v>
          </cell>
          <cell r="H94">
            <v>108.9</v>
          </cell>
          <cell r="I94">
            <v>109.7</v>
          </cell>
          <cell r="J94">
            <v>108.3</v>
          </cell>
          <cell r="M94">
            <v>2.6000000000000085</v>
          </cell>
          <cell r="N94">
            <v>3.313840155945428</v>
          </cell>
          <cell r="O94">
            <v>1.2264150943396288</v>
          </cell>
          <cell r="P94">
            <v>1.3979496738117518</v>
          </cell>
          <cell r="Q94">
            <v>-2.481617647058826</v>
          </cell>
          <cell r="R94">
            <v>2.6390197926484404</v>
          </cell>
          <cell r="S94">
            <v>0.73461891643708555</v>
          </cell>
          <cell r="T94">
            <v>-1.2762078395624457</v>
          </cell>
          <cell r="V94">
            <v>99.54044117647058</v>
          </cell>
          <cell r="W94">
            <v>-0.1150882330090468</v>
          </cell>
          <cell r="Y94">
            <v>95.260972510242283</v>
          </cell>
          <cell r="Z94">
            <v>82</v>
          </cell>
          <cell r="AC94" t="str">
            <v/>
          </cell>
          <cell r="AD94">
            <v>100</v>
          </cell>
          <cell r="AE94">
            <v>102.32483333943142</v>
          </cell>
          <cell r="AF94">
            <v>105.47162999534574</v>
          </cell>
          <cell r="AG94">
            <v>106.61511803388643</v>
          </cell>
          <cell r="AH94">
            <v>108.00318149372877</v>
          </cell>
          <cell r="AI94">
            <v>105.15197075276011</v>
          </cell>
          <cell r="AJ94">
            <v>107.71995986398755</v>
          </cell>
          <cell r="AK94">
            <v>108.21127468542706</v>
          </cell>
          <cell r="AL94">
            <v>106.43642443920037</v>
          </cell>
          <cell r="AO94">
            <v>2.3248333394314358</v>
          </cell>
          <cell r="AP94">
            <v>3.0753010322291772</v>
          </cell>
          <cell r="AQ94">
            <v>1.0841664612476052</v>
          </cell>
          <cell r="AR94">
            <v>1.3019386794668009</v>
          </cell>
          <cell r="AS94">
            <v>-2.6399321774925824</v>
          </cell>
          <cell r="AT94">
            <v>2.4421692649636384</v>
          </cell>
          <cell r="AU94">
            <v>0.45610379177625759</v>
          </cell>
          <cell r="AV94">
            <v>-1.6401712773333657</v>
          </cell>
          <cell r="AX94">
            <v>-0.36465430760345896</v>
          </cell>
          <cell r="AY94">
            <v>82</v>
          </cell>
        </row>
        <row r="95">
          <cell r="A95" t="str">
            <v>Åland</v>
          </cell>
          <cell r="B95">
            <v>100</v>
          </cell>
          <cell r="C95">
            <v>98.2</v>
          </cell>
          <cell r="D95">
            <v>98.8</v>
          </cell>
          <cell r="E95">
            <v>91.4</v>
          </cell>
          <cell r="F95">
            <v>94.3</v>
          </cell>
          <cell r="G95">
            <v>81.2</v>
          </cell>
          <cell r="H95">
            <v>91.2</v>
          </cell>
          <cell r="I95">
            <v>96.1</v>
          </cell>
          <cell r="J95">
            <v>99.4</v>
          </cell>
          <cell r="M95">
            <v>-1.7999999999999972</v>
          </cell>
          <cell r="N95">
            <v>0.61099796334012524</v>
          </cell>
          <cell r="O95">
            <v>-7.4898785425101124</v>
          </cell>
          <cell r="P95">
            <v>3.1728665207877498</v>
          </cell>
          <cell r="Q95">
            <v>-13.891834570519606</v>
          </cell>
          <cell r="R95">
            <v>12.315270935960584</v>
          </cell>
          <cell r="S95">
            <v>5.3728070175438631</v>
          </cell>
          <cell r="T95">
            <v>3.4339229968782519</v>
          </cell>
          <cell r="V95">
            <v>105.4082714740191</v>
          </cell>
          <cell r="W95">
            <v>1.3254807355255878</v>
          </cell>
          <cell r="Y95">
            <v>100.87653151382912</v>
          </cell>
          <cell r="Z95">
            <v>38</v>
          </cell>
          <cell r="AC95" t="str">
            <v/>
          </cell>
          <cell r="AD95">
            <v>100</v>
          </cell>
          <cell r="AE95">
            <v>97.727560137457047</v>
          </cell>
          <cell r="AF95">
            <v>97.487155025553662</v>
          </cell>
          <cell r="AG95">
            <v>89.303103913630238</v>
          </cell>
          <cell r="AH95">
            <v>91.519034852546909</v>
          </cell>
          <cell r="AI95">
            <v>78.358947017660782</v>
          </cell>
          <cell r="AJ95">
            <v>87.339682539682556</v>
          </cell>
          <cell r="AK95">
            <v>91.668511198945978</v>
          </cell>
          <cell r="AL95">
            <v>94.66044064452484</v>
          </cell>
          <cell r="AO95">
            <v>-2.2724398625429529</v>
          </cell>
          <cell r="AP95">
            <v>-0.2459952050017904</v>
          </cell>
          <cell r="AQ95">
            <v>-8.3950045621684239</v>
          </cell>
          <cell r="AR95">
            <v>2.4813593725250769</v>
          </cell>
          <cell r="AS95">
            <v>-14.379618246727929</v>
          </cell>
          <cell r="AT95">
            <v>11.461021190085248</v>
          </cell>
          <cell r="AU95">
            <v>4.9563137091740828</v>
          </cell>
          <cell r="AV95">
            <v>3.2638573556469623</v>
          </cell>
          <cell r="AX95">
            <v>0.8472993745367603</v>
          </cell>
          <cell r="AY95">
            <v>43</v>
          </cell>
        </row>
        <row r="96">
          <cell r="A96" t="str">
            <v>Östra Sverige</v>
          </cell>
          <cell r="B96">
            <v>100</v>
          </cell>
          <cell r="C96">
            <v>102.7</v>
          </cell>
          <cell r="D96">
            <v>104.1</v>
          </cell>
          <cell r="E96">
            <v>107.4</v>
          </cell>
          <cell r="F96">
            <v>110.5</v>
          </cell>
          <cell r="G96">
            <v>108.8</v>
          </cell>
          <cell r="H96">
            <v>115.1</v>
          </cell>
          <cell r="I96">
            <v>117.1</v>
          </cell>
          <cell r="J96">
            <v>117.4</v>
          </cell>
          <cell r="M96">
            <v>2.7000000000000171</v>
          </cell>
          <cell r="N96">
            <v>1.3631937682570481</v>
          </cell>
          <cell r="O96">
            <v>3.1700288184438108</v>
          </cell>
          <cell r="P96">
            <v>2.8864059590316486</v>
          </cell>
          <cell r="Q96">
            <v>-1.5384615384615472</v>
          </cell>
          <cell r="R96">
            <v>5.7904411764705799</v>
          </cell>
          <cell r="S96">
            <v>1.737619461337971</v>
          </cell>
          <cell r="T96">
            <v>0.2561912894961722</v>
          </cell>
          <cell r="V96">
            <v>106.24434389140272</v>
          </cell>
          <cell r="W96">
            <v>1.5258080432060979</v>
          </cell>
          <cell r="Y96">
            <v>101.67665928730116</v>
          </cell>
          <cell r="Z96">
            <v>34</v>
          </cell>
          <cell r="AC96" t="str">
            <v/>
          </cell>
          <cell r="AD96">
            <v>100</v>
          </cell>
          <cell r="AE96">
            <v>101.28306858900207</v>
          </cell>
          <cell r="AF96">
            <v>100.95855147329604</v>
          </cell>
          <cell r="AG96">
            <v>102.60943880530259</v>
          </cell>
          <cell r="AH96">
            <v>104.11414267405416</v>
          </cell>
          <cell r="AI96">
            <v>101.60755287082445</v>
          </cell>
          <cell r="AJ96">
            <v>106.6756803532775</v>
          </cell>
          <cell r="AK96">
            <v>107.15951123497898</v>
          </cell>
          <cell r="AL96">
            <v>106.50577151310807</v>
          </cell>
          <cell r="AO96">
            <v>1.2830685890020703</v>
          </cell>
          <cell r="AP96">
            <v>-0.32040608586109443</v>
          </cell>
          <cell r="AQ96">
            <v>1.6352129739531875</v>
          </cell>
          <cell r="AR96">
            <v>1.4664380648321043</v>
          </cell>
          <cell r="AS96">
            <v>-2.4075401658706426</v>
          </cell>
          <cell r="AT96">
            <v>4.987943651094767</v>
          </cell>
          <cell r="AU96">
            <v>0.45355312485393995</v>
          </cell>
          <cell r="AV96">
            <v>-0.61006224677284138</v>
          </cell>
          <cell r="AX96">
            <v>0.56939877942410533</v>
          </cell>
          <cell r="AY96">
            <v>51</v>
          </cell>
        </row>
        <row r="97">
          <cell r="A97" t="str">
            <v>Södra Sverige</v>
          </cell>
          <cell r="B97">
            <v>100</v>
          </cell>
          <cell r="C97">
            <v>102.2</v>
          </cell>
          <cell r="D97">
            <v>104.6</v>
          </cell>
          <cell r="E97">
            <v>105.7</v>
          </cell>
          <cell r="F97">
            <v>108.1</v>
          </cell>
          <cell r="G97">
            <v>105.2</v>
          </cell>
          <cell r="H97">
            <v>112.2</v>
          </cell>
          <cell r="I97">
            <v>113.3</v>
          </cell>
          <cell r="J97">
            <v>114.3</v>
          </cell>
          <cell r="M97">
            <v>2.2000000000000028</v>
          </cell>
          <cell r="N97">
            <v>2.3483365949119417</v>
          </cell>
          <cell r="O97">
            <v>1.0516252390057446</v>
          </cell>
          <cell r="P97">
            <v>2.2705771050141976</v>
          </cell>
          <cell r="Q97">
            <v>-2.6827012025901809</v>
          </cell>
          <cell r="R97">
            <v>6.6539923954372711</v>
          </cell>
          <cell r="S97">
            <v>0.98039215686273451</v>
          </cell>
          <cell r="T97">
            <v>0.88261253309795507</v>
          </cell>
          <cell r="V97">
            <v>105.73543015726179</v>
          </cell>
          <cell r="W97">
            <v>1.404011095240449</v>
          </cell>
          <cell r="Y97">
            <v>101.18962490544487</v>
          </cell>
          <cell r="Z97">
            <v>37</v>
          </cell>
          <cell r="AC97" t="str">
            <v/>
          </cell>
          <cell r="AD97">
            <v>100</v>
          </cell>
          <cell r="AE97">
            <v>100.95817070610465</v>
          </cell>
          <cell r="AF97">
            <v>101.83763541226021</v>
          </cell>
          <cell r="AG97">
            <v>101.70625911703893</v>
          </cell>
          <cell r="AH97">
            <v>102.90148041584716</v>
          </cell>
          <cell r="AI97">
            <v>99.438418099272795</v>
          </cell>
          <cell r="AJ97">
            <v>105.37670757725627</v>
          </cell>
          <cell r="AK97">
            <v>105.25779456253002</v>
          </cell>
          <cell r="AL97">
            <v>105.43210259202789</v>
          </cell>
          <cell r="AO97">
            <v>0.95817070610463873</v>
          </cell>
          <cell r="AP97">
            <v>0.8711179095308097</v>
          </cell>
          <cell r="AQ97">
            <v>-0.1290056418626051</v>
          </cell>
          <cell r="AR97">
            <v>1.1751698559995418</v>
          </cell>
          <cell r="AS97">
            <v>-3.3654154464827712</v>
          </cell>
          <cell r="AT97">
            <v>5.9718261729134525</v>
          </cell>
          <cell r="AU97">
            <v>-0.11284563492274913</v>
          </cell>
          <cell r="AV97">
            <v>0.16560106567149546</v>
          </cell>
          <cell r="AX97">
            <v>0.60922675141799232</v>
          </cell>
          <cell r="AY97">
            <v>50</v>
          </cell>
        </row>
        <row r="98">
          <cell r="A98" t="str">
            <v>Norra Sverige</v>
          </cell>
          <cell r="B98">
            <v>100</v>
          </cell>
          <cell r="C98">
            <v>101.7</v>
          </cell>
          <cell r="D98">
            <v>103.8</v>
          </cell>
          <cell r="E98">
            <v>103.9</v>
          </cell>
          <cell r="F98">
            <v>106</v>
          </cell>
          <cell r="G98">
            <v>104.5</v>
          </cell>
          <cell r="H98">
            <v>109.1</v>
          </cell>
          <cell r="I98">
            <v>111.2</v>
          </cell>
          <cell r="J98">
            <v>106.1</v>
          </cell>
          <cell r="M98">
            <v>1.7000000000000171</v>
          </cell>
          <cell r="N98">
            <v>2.0648967551622377</v>
          </cell>
          <cell r="O98">
            <v>9.6339113680159016E-2</v>
          </cell>
          <cell r="P98">
            <v>2.0211742059672844</v>
          </cell>
          <cell r="Q98">
            <v>-1.415094339622641</v>
          </cell>
          <cell r="R98">
            <v>4.4019138755980691</v>
          </cell>
          <cell r="S98">
            <v>1.9248395967002949</v>
          </cell>
          <cell r="T98">
            <v>-4.5863309352518087</v>
          </cell>
          <cell r="V98">
            <v>100.09433962264151</v>
          </cell>
          <cell r="W98">
            <v>2.3576566532440779E-2</v>
          </cell>
          <cell r="Y98">
            <v>95.791057609630286</v>
          </cell>
          <cell r="Z98">
            <v>79</v>
          </cell>
          <cell r="AC98" t="str">
            <v/>
          </cell>
          <cell r="AD98">
            <v>100</v>
          </cell>
          <cell r="AE98">
            <v>101.0909088281372</v>
          </cell>
          <cell r="AF98">
            <v>102.37169618684899</v>
          </cell>
          <cell r="AG98">
            <v>102.10545702903975</v>
          </cell>
          <cell r="AH98">
            <v>103.87886421666971</v>
          </cell>
          <cell r="AI98">
            <v>102.31499513145081</v>
          </cell>
          <cell r="AJ98">
            <v>106.69426749781027</v>
          </cell>
          <cell r="AK98">
            <v>108.19535989135356</v>
          </cell>
          <cell r="AL98">
            <v>103.05937531776428</v>
          </cell>
          <cell r="AO98">
            <v>1.0909088281372021</v>
          </cell>
          <cell r="AP98">
            <v>1.2669659156880613</v>
          </cell>
          <cell r="AQ98">
            <v>-0.26007106234060018</v>
          </cell>
          <cell r="AR98">
            <v>1.7368387931759486</v>
          </cell>
          <cell r="AS98">
            <v>-1.5054738006732435</v>
          </cell>
          <cell r="AT98">
            <v>4.2801862627595426</v>
          </cell>
          <cell r="AU98">
            <v>1.4069100700036188</v>
          </cell>
          <cell r="AV98">
            <v>-4.7469545632517764</v>
          </cell>
          <cell r="AX98">
            <v>-0.19780839054878641</v>
          </cell>
          <cell r="AY98">
            <v>72</v>
          </cell>
        </row>
        <row r="99">
          <cell r="M99" t="e">
            <v>#DIV/0!</v>
          </cell>
          <cell r="N99" t="e">
            <v>#DIV/0!</v>
          </cell>
          <cell r="O99" t="e">
            <v>#DIV/0!</v>
          </cell>
          <cell r="P99" t="e">
            <v>#DIV/0!</v>
          </cell>
          <cell r="Q99" t="e">
            <v>#DIV/0!</v>
          </cell>
          <cell r="R99" t="e">
            <v>#DIV/0!</v>
          </cell>
          <cell r="S99" t="e">
            <v>#DIV/0!</v>
          </cell>
          <cell r="T99" t="e">
            <v>#DIV/0!</v>
          </cell>
          <cell r="Y99" t="str">
            <v/>
          </cell>
          <cell r="Z99" t="str">
            <v/>
          </cell>
          <cell r="AC99" t="str">
            <v/>
          </cell>
        </row>
        <row r="100">
          <cell r="A100" t="str">
            <v>Länder</v>
          </cell>
          <cell r="Z100" t="str">
            <v/>
          </cell>
        </row>
        <row r="101">
          <cell r="A101" t="str">
            <v>European Union - 27 countries (from 2020)</v>
          </cell>
          <cell r="B101">
            <v>100</v>
          </cell>
          <cell r="C101">
            <v>102.5</v>
          </cell>
          <cell r="D101">
            <v>105.9</v>
          </cell>
          <cell r="E101">
            <v>108.7</v>
          </cell>
          <cell r="F101">
            <v>111.3</v>
          </cell>
          <cell r="G101">
            <v>105.2</v>
          </cell>
          <cell r="H101">
            <v>111.9</v>
          </cell>
          <cell r="I101">
            <v>115.8</v>
          </cell>
          <cell r="J101">
            <v>116.3</v>
          </cell>
          <cell r="M101">
            <v>2.4999999999999858</v>
          </cell>
          <cell r="N101">
            <v>3.3170731707317032</v>
          </cell>
          <cell r="O101">
            <v>2.6440037771482423</v>
          </cell>
          <cell r="P101">
            <v>2.3919043238270348</v>
          </cell>
          <cell r="Q101">
            <v>-5.4806828391733973</v>
          </cell>
          <cell r="R101">
            <v>6.368821292775678</v>
          </cell>
          <cell r="S101">
            <v>3.4852546916890077</v>
          </cell>
          <cell r="T101">
            <v>0.43177892918826899</v>
          </cell>
          <cell r="V101">
            <v>104.49236298292901</v>
          </cell>
          <cell r="W101">
            <v>1.1046517455574474</v>
          </cell>
          <cell r="Y101">
            <v>100</v>
          </cell>
          <cell r="AC101" t="str">
            <v/>
          </cell>
          <cell r="AD101">
            <v>100</v>
          </cell>
          <cell r="AE101">
            <v>102.28144709317186</v>
          </cell>
          <cell r="AF101">
            <v>105.5122644284441</v>
          </cell>
          <cell r="AG101">
            <v>108.11266747215633</v>
          </cell>
          <cell r="AH101">
            <v>110.48647206568077</v>
          </cell>
          <cell r="AI101">
            <v>104.52831524504224</v>
          </cell>
          <cell r="AJ101">
            <v>111.21416134699244</v>
          </cell>
          <cell r="AK101">
            <v>114.38162131231354</v>
          </cell>
          <cell r="AL101">
            <v>114.29896376735289</v>
          </cell>
          <cell r="AO101">
            <v>2.2814470931718631</v>
          </cell>
          <cell r="AP101">
            <v>3.1587520778124656</v>
          </cell>
          <cell r="AQ101">
            <v>2.4645505030135695</v>
          </cell>
          <cell r="AR101">
            <v>2.1956766482852572</v>
          </cell>
          <cell r="AS101">
            <v>-5.3926573174466057</v>
          </cell>
          <cell r="AT101">
            <v>6.3962057422209568</v>
          </cell>
          <cell r="AU101">
            <v>2.8480725178860098</v>
          </cell>
          <cell r="AV101">
            <v>-7.2264708274204281E-2</v>
          </cell>
          <cell r="AX101">
            <v>0.85171704865636855</v>
          </cell>
        </row>
        <row r="102">
          <cell r="A102" t="str">
            <v>Belgium</v>
          </cell>
          <cell r="B102">
            <v>100</v>
          </cell>
          <cell r="C102">
            <v>101.3</v>
          </cell>
          <cell r="D102">
            <v>102.9</v>
          </cell>
          <cell r="E102">
            <v>104.8</v>
          </cell>
          <cell r="F102">
            <v>107.1</v>
          </cell>
          <cell r="G102">
            <v>102.1</v>
          </cell>
          <cell r="H102">
            <v>108.5</v>
          </cell>
          <cell r="I102">
            <v>113.1</v>
          </cell>
          <cell r="J102">
            <v>114.5</v>
          </cell>
          <cell r="M102">
            <v>1.2999999999999829</v>
          </cell>
          <cell r="N102">
            <v>1.579466929911149</v>
          </cell>
          <cell r="O102">
            <v>1.8464528668610285</v>
          </cell>
          <cell r="P102">
            <v>2.1946564885496116</v>
          </cell>
          <cell r="Q102">
            <v>-4.668534080298798</v>
          </cell>
          <cell r="R102">
            <v>6.268364348677764</v>
          </cell>
          <cell r="S102">
            <v>4.2396313364055231</v>
          </cell>
          <cell r="T102">
            <v>1.237842617152964</v>
          </cell>
          <cell r="V102">
            <v>106.90943043884221</v>
          </cell>
          <cell r="W102">
            <v>1.6843235755503088</v>
          </cell>
          <cell r="Y102">
            <v>102.31315226004418</v>
          </cell>
          <cell r="Z102">
            <v>12</v>
          </cell>
          <cell r="AD102">
            <v>100</v>
          </cell>
          <cell r="AE102">
            <v>100.79041567381519</v>
          </cell>
          <cell r="AF102">
            <v>101.98633846153848</v>
          </cell>
          <cell r="AG102">
            <v>103.39679705959568</v>
          </cell>
          <cell r="AH102">
            <v>105.09577857080684</v>
          </cell>
          <cell r="AI102">
            <v>99.757806338668985</v>
          </cell>
          <cell r="AJ102">
            <v>105.57546412573471</v>
          </cell>
          <cell r="AK102">
            <v>109.16674372014177</v>
          </cell>
          <cell r="AL102">
            <v>109.58174872665535</v>
          </cell>
          <cell r="AO102">
            <v>0.79041567381518973</v>
          </cell>
          <cell r="AP102">
            <v>1.1865441567317419</v>
          </cell>
          <cell r="AQ102">
            <v>1.3829877798673209</v>
          </cell>
          <cell r="AR102">
            <v>1.6431664805166974</v>
          </cell>
          <cell r="AS102">
            <v>-5.0791499951080112</v>
          </cell>
          <cell r="AT102">
            <v>5.8317819933963762</v>
          </cell>
          <cell r="AU102">
            <v>3.4016233072203619</v>
          </cell>
          <cell r="AV102">
            <v>0.38015698954754384</v>
          </cell>
          <cell r="AX102">
            <v>1.0504469386263224</v>
          </cell>
          <cell r="AY102">
            <v>16</v>
          </cell>
        </row>
        <row r="103">
          <cell r="A103" t="str">
            <v>Bulgaria</v>
          </cell>
          <cell r="B103">
            <v>100</v>
          </cell>
          <cell r="C103">
            <v>103</v>
          </cell>
          <cell r="D103">
            <v>105.9</v>
          </cell>
          <cell r="E103">
            <v>108.6</v>
          </cell>
          <cell r="F103">
            <v>112.7</v>
          </cell>
          <cell r="G103">
            <v>109</v>
          </cell>
          <cell r="H103">
            <v>117.5</v>
          </cell>
          <cell r="I103">
            <v>122.3</v>
          </cell>
          <cell r="J103">
            <v>124.6</v>
          </cell>
          <cell r="M103">
            <v>3</v>
          </cell>
          <cell r="N103">
            <v>2.8155339805825434</v>
          </cell>
          <cell r="O103">
            <v>2.5495750708215184</v>
          </cell>
          <cell r="P103">
            <v>3.7753222836095972</v>
          </cell>
          <cell r="Q103">
            <v>-3.283052351375332</v>
          </cell>
          <cell r="R103">
            <v>7.7981651376146885</v>
          </cell>
          <cell r="S103">
            <v>4.0851063829787222</v>
          </cell>
          <cell r="T103">
            <v>1.8806214227309823</v>
          </cell>
          <cell r="V103">
            <v>110.5590062111801</v>
          </cell>
          <cell r="W103">
            <v>2.5412321238837734</v>
          </cell>
          <cell r="Y103">
            <v>105.80582451680436</v>
          </cell>
          <cell r="Z103">
            <v>5</v>
          </cell>
          <cell r="AD103">
            <v>100</v>
          </cell>
          <cell r="AE103">
            <v>104.3459648339024</v>
          </cell>
          <cell r="AF103">
            <v>108.71363539487938</v>
          </cell>
          <cell r="AG103">
            <v>113.02488198128388</v>
          </cell>
          <cell r="AH103">
            <v>118.95947409067621</v>
          </cell>
          <cell r="AI103">
            <v>116.2136977727571</v>
          </cell>
          <cell r="AJ103">
            <v>126.1117552594778</v>
          </cell>
          <cell r="AK103">
            <v>132.12035838579447</v>
          </cell>
          <cell r="AL103">
            <v>134.99132224738619</v>
          </cell>
          <cell r="AO103">
            <v>4.3459648339024</v>
          </cell>
          <cell r="AP103">
            <v>4.1857589490206237</v>
          </cell>
          <cell r="AQ103">
            <v>3.9656907532756236</v>
          </cell>
          <cell r="AR103">
            <v>5.2506952498964381</v>
          </cell>
          <cell r="AS103">
            <v>-2.3081611102501682</v>
          </cell>
          <cell r="AT103">
            <v>8.5171177549786279</v>
          </cell>
          <cell r="AU103">
            <v>4.7645067773054421</v>
          </cell>
          <cell r="AV103">
            <v>2.1729912760366972</v>
          </cell>
          <cell r="AX103">
            <v>3.2111706432126539</v>
          </cell>
          <cell r="AY103">
            <v>3</v>
          </cell>
        </row>
        <row r="104">
          <cell r="A104" t="str">
            <v>Czechia</v>
          </cell>
          <cell r="B104">
            <v>100</v>
          </cell>
          <cell r="C104">
            <v>102.6</v>
          </cell>
          <cell r="D104">
            <v>107.9</v>
          </cell>
          <cell r="E104">
            <v>110.9</v>
          </cell>
          <cell r="F104">
            <v>114.9</v>
          </cell>
          <cell r="G104">
            <v>108.8</v>
          </cell>
          <cell r="H104">
            <v>113.2</v>
          </cell>
          <cell r="I104">
            <v>116.4</v>
          </cell>
          <cell r="J104">
            <v>116.3</v>
          </cell>
          <cell r="M104">
            <v>2.6000000000000085</v>
          </cell>
          <cell r="N104">
            <v>5.1656920077972899</v>
          </cell>
          <cell r="O104">
            <v>2.7803521779425466</v>
          </cell>
          <cell r="P104">
            <v>3.6068530207393934</v>
          </cell>
          <cell r="Q104">
            <v>-5.3089643167972298</v>
          </cell>
          <cell r="R104">
            <v>4.044117647058826</v>
          </cell>
          <cell r="S104">
            <v>2.8268551236749033</v>
          </cell>
          <cell r="T104">
            <v>-8.5910652920972552E-2</v>
          </cell>
          <cell r="V104">
            <v>101.21845082680592</v>
          </cell>
          <cell r="W104">
            <v>0.30323068370354633</v>
          </cell>
          <cell r="Y104">
            <v>96.866840731070511</v>
          </cell>
          <cell r="Z104">
            <v>24</v>
          </cell>
          <cell r="AD104">
            <v>100</v>
          </cell>
          <cell r="AE104">
            <v>102.54027661130698</v>
          </cell>
          <cell r="AF104">
            <v>107.76257324671249</v>
          </cell>
          <cell r="AG104">
            <v>110.61912403659308</v>
          </cell>
          <cell r="AH104">
            <v>114.43431472629713</v>
          </cell>
          <cell r="AI104">
            <v>108.8559428307537</v>
          </cell>
          <cell r="AJ104">
            <v>113.27222653404247</v>
          </cell>
          <cell r="AK104">
            <v>113.67400063013903</v>
          </cell>
          <cell r="AL104">
            <v>112.33899351353735</v>
          </cell>
          <cell r="AO104">
            <v>2.5402766113069788</v>
          </cell>
          <cell r="AP104">
            <v>5.0929223208567578</v>
          </cell>
          <cell r="AQ104">
            <v>2.6507819030460382</v>
          </cell>
          <cell r="AR104">
            <v>3.4489431397431503</v>
          </cell>
          <cell r="AS104">
            <v>-4.8747370130067367</v>
          </cell>
          <cell r="AT104">
            <v>4.0569982570038263</v>
          </cell>
          <cell r="AU104">
            <v>0.35469780050259203</v>
          </cell>
          <cell r="AV104">
            <v>-1.1744172890909397</v>
          </cell>
          <cell r="AX104">
            <v>-0.46093342857081154</v>
          </cell>
          <cell r="AY104">
            <v>26</v>
          </cell>
        </row>
        <row r="105">
          <cell r="A105" t="str">
            <v>Denmark</v>
          </cell>
          <cell r="B105">
            <v>100</v>
          </cell>
          <cell r="C105">
            <v>103.1</v>
          </cell>
          <cell r="D105">
            <v>106.2</v>
          </cell>
          <cell r="E105">
            <v>108.2</v>
          </cell>
          <cell r="F105">
            <v>110.1</v>
          </cell>
          <cell r="G105">
            <v>108.1</v>
          </cell>
          <cell r="H105">
            <v>116.1</v>
          </cell>
          <cell r="I105">
            <v>117.9</v>
          </cell>
          <cell r="J105">
            <v>120.8</v>
          </cell>
          <cell r="M105">
            <v>3.0999999999999943</v>
          </cell>
          <cell r="N105">
            <v>3.0067895247332785</v>
          </cell>
          <cell r="O105">
            <v>1.8832391713747683</v>
          </cell>
          <cell r="P105">
            <v>1.7560073937153362</v>
          </cell>
          <cell r="Q105">
            <v>-1.816530426884654</v>
          </cell>
          <cell r="R105">
            <v>7.400555041628138</v>
          </cell>
          <cell r="S105">
            <v>1.5503875968992276</v>
          </cell>
          <cell r="T105">
            <v>2.4597116200169467</v>
          </cell>
          <cell r="V105">
            <v>109.71843778383288</v>
          </cell>
          <cell r="W105">
            <v>2.3457714278960111</v>
          </cell>
          <cell r="Y105">
            <v>105.0013940270043</v>
          </cell>
          <cell r="Z105">
            <v>7</v>
          </cell>
          <cell r="AD105">
            <v>100</v>
          </cell>
          <cell r="AE105">
            <v>102.26674143574077</v>
          </cell>
          <cell r="AF105">
            <v>104.67748868189622</v>
          </cell>
          <cell r="AG105">
            <v>106.11924154321723</v>
          </cell>
          <cell r="AH105">
            <v>107.55444357342519</v>
          </cell>
          <cell r="AI105">
            <v>105.36954646036673</v>
          </cell>
          <cell r="AJ105">
            <v>112.68963364432342</v>
          </cell>
          <cell r="AK105">
            <v>113.42983700703815</v>
          </cell>
          <cell r="AL105">
            <v>115.40704675024674</v>
          </cell>
          <cell r="AO105">
            <v>2.2667414357407694</v>
          </cell>
          <cell r="AP105">
            <v>2.357313054381649</v>
          </cell>
          <cell r="AQ105">
            <v>1.3773284776656567</v>
          </cell>
          <cell r="AR105">
            <v>1.3524427892028115</v>
          </cell>
          <cell r="AS105">
            <v>-2.0314336074519019</v>
          </cell>
          <cell r="AT105">
            <v>6.9470614896402196</v>
          </cell>
          <cell r="AU105">
            <v>0.65685133474741519</v>
          </cell>
          <cell r="AV105">
            <v>1.7431125666573166</v>
          </cell>
          <cell r="AX105">
            <v>1.7773156897512195</v>
          </cell>
          <cell r="AY105">
            <v>11</v>
          </cell>
        </row>
        <row r="106">
          <cell r="A106" t="str">
            <v>Germany</v>
          </cell>
          <cell r="B106">
            <v>100</v>
          </cell>
          <cell r="C106">
            <v>102.2</v>
          </cell>
          <cell r="D106">
            <v>105</v>
          </cell>
          <cell r="E106">
            <v>106</v>
          </cell>
          <cell r="F106">
            <v>107.1</v>
          </cell>
          <cell r="G106">
            <v>102.7</v>
          </cell>
          <cell r="H106">
            <v>106.5</v>
          </cell>
          <cell r="I106">
            <v>108</v>
          </cell>
          <cell r="J106">
            <v>107.7</v>
          </cell>
          <cell r="M106">
            <v>2.2000000000000028</v>
          </cell>
          <cell r="N106">
            <v>2.7397260273972535</v>
          </cell>
          <cell r="O106">
            <v>0.952380952380949</v>
          </cell>
          <cell r="P106">
            <v>1.0377358490566024</v>
          </cell>
          <cell r="Q106">
            <v>-4.1083099906629315</v>
          </cell>
          <cell r="R106">
            <v>3.7000973709834426</v>
          </cell>
          <cell r="S106">
            <v>1.4084507042253449</v>
          </cell>
          <cell r="T106">
            <v>-0.27777777777777146</v>
          </cell>
          <cell r="V106">
            <v>100.56022408963585</v>
          </cell>
          <cell r="W106">
            <v>0.13976274493319352</v>
          </cell>
          <cell r="Y106">
            <v>96.23691264984069</v>
          </cell>
          <cell r="Z106">
            <v>26</v>
          </cell>
          <cell r="AD106">
            <v>100</v>
          </cell>
          <cell r="AE106">
            <v>101.37841868146546</v>
          </cell>
          <cell r="AF106">
            <v>103.76779946042078</v>
          </cell>
          <cell r="AG106">
            <v>104.44143970279593</v>
          </cell>
          <cell r="AH106">
            <v>105.28778236433875</v>
          </cell>
          <cell r="AI106">
            <v>100.87967797405034</v>
          </cell>
          <cell r="AJ106">
            <v>104.56831458243185</v>
          </cell>
          <cell r="AK106">
            <v>105.27931454211317</v>
          </cell>
          <cell r="AL106">
            <v>104.09742646188798</v>
          </cell>
          <cell r="AO106">
            <v>1.3784186814654618</v>
          </cell>
          <cell r="AP106">
            <v>2.3568929265535701</v>
          </cell>
          <cell r="AQ106">
            <v>0.64918042579489565</v>
          </cell>
          <cell r="AR106">
            <v>0.81035139304017889</v>
          </cell>
          <cell r="AS106">
            <v>-4.1867197611158389</v>
          </cell>
          <cell r="AT106">
            <v>3.6564714345444003</v>
          </cell>
          <cell r="AU106">
            <v>0.67993824182835283</v>
          </cell>
          <cell r="AV106">
            <v>-1.1226213671370573</v>
          </cell>
          <cell r="AX106">
            <v>-0.28384968161824986</v>
          </cell>
          <cell r="AY106">
            <v>24</v>
          </cell>
        </row>
        <row r="107">
          <cell r="A107" t="str">
            <v>Estonia</v>
          </cell>
          <cell r="B107">
            <v>100</v>
          </cell>
          <cell r="C107">
            <v>103.1</v>
          </cell>
          <cell r="D107">
            <v>108.9</v>
          </cell>
          <cell r="E107">
            <v>112.9</v>
          </cell>
          <cell r="F107">
            <v>117.1</v>
          </cell>
          <cell r="G107">
            <v>113.8</v>
          </cell>
          <cell r="H107">
            <v>121.9</v>
          </cell>
          <cell r="I107">
            <v>122</v>
          </cell>
          <cell r="J107">
            <v>118.3</v>
          </cell>
          <cell r="M107">
            <v>3.0999999999999943</v>
          </cell>
          <cell r="N107">
            <v>5.6256062075654967</v>
          </cell>
          <cell r="O107">
            <v>3.6730945821854988</v>
          </cell>
          <cell r="P107">
            <v>3.7201062887510972</v>
          </cell>
          <cell r="Q107">
            <v>-2.8181041844577237</v>
          </cell>
          <cell r="R107">
            <v>7.1177504393673132</v>
          </cell>
          <cell r="S107">
            <v>8.2034454470885976E-2</v>
          </cell>
          <cell r="T107">
            <v>-3.0327868852459119</v>
          </cell>
          <cell r="V107">
            <v>101.02476515798465</v>
          </cell>
          <cell r="W107">
            <v>0.2552126238959147</v>
          </cell>
          <cell r="Y107">
            <v>96.681482047151263</v>
          </cell>
          <cell r="Z107">
            <v>25</v>
          </cell>
          <cell r="AD107">
            <v>100</v>
          </cell>
          <cell r="AE107">
            <v>102.89629151151301</v>
          </cell>
          <cell r="AF107">
            <v>108.7096153846154</v>
          </cell>
          <cell r="AG107">
            <v>112.40102946639072</v>
          </cell>
          <cell r="AH107">
            <v>116.08175450249844</v>
          </cell>
          <cell r="AI107">
            <v>112.46494442730398</v>
          </cell>
          <cell r="AJ107">
            <v>120.36304104295264</v>
          </cell>
          <cell r="AK107">
            <v>120.30530109626071</v>
          </cell>
          <cell r="AL107">
            <v>113.74600257709315</v>
          </cell>
          <cell r="AO107">
            <v>2.8962915115129988</v>
          </cell>
          <cell r="AP107">
            <v>5.6496923141801716</v>
          </cell>
          <cell r="AQ107">
            <v>3.395664742916324</v>
          </cell>
          <cell r="AR107">
            <v>3.2746364099879486</v>
          </cell>
          <cell r="AS107">
            <v>-3.115743805471709</v>
          </cell>
          <cell r="AT107">
            <v>7.0227186398992956</v>
          </cell>
          <cell r="AU107">
            <v>-4.7971492072335309E-2</v>
          </cell>
          <cell r="AV107">
            <v>-5.4522107167324378</v>
          </cell>
          <cell r="AX107">
            <v>-0.50688120022959993</v>
          </cell>
          <cell r="AY107">
            <v>27</v>
          </cell>
        </row>
        <row r="108">
          <cell r="A108" t="str">
            <v>Ireland</v>
          </cell>
          <cell r="B108">
            <v>100</v>
          </cell>
          <cell r="C108">
            <v>101.2</v>
          </cell>
          <cell r="D108">
            <v>111.4</v>
          </cell>
          <cell r="E108">
            <v>119.8</v>
          </cell>
          <cell r="F108">
            <v>125.8</v>
          </cell>
          <cell r="G108">
            <v>134.80000000000001</v>
          </cell>
          <cell r="H108">
            <v>156.80000000000001</v>
          </cell>
          <cell r="I108">
            <v>170.3</v>
          </cell>
          <cell r="J108">
            <v>160.9</v>
          </cell>
          <cell r="M108">
            <v>1.2000000000000028</v>
          </cell>
          <cell r="N108">
            <v>10.079051383399218</v>
          </cell>
          <cell r="O108">
            <v>7.5403949730700219</v>
          </cell>
          <cell r="P108">
            <v>5.0083472454090128</v>
          </cell>
          <cell r="Q108">
            <v>7.1542130365659773</v>
          </cell>
          <cell r="R108">
            <v>16.320474777448069</v>
          </cell>
          <cell r="S108">
            <v>8.6096938775510239</v>
          </cell>
          <cell r="T108">
            <v>-5.5196711685261306</v>
          </cell>
          <cell r="V108">
            <v>127.90143084260733</v>
          </cell>
          <cell r="W108">
            <v>6.3454346812459335</v>
          </cell>
          <cell r="Y108">
            <v>122.40265909528974</v>
          </cell>
          <cell r="Z108">
            <v>1</v>
          </cell>
          <cell r="AD108">
            <v>100</v>
          </cell>
          <cell r="AE108">
            <v>99.992829818662358</v>
          </cell>
          <cell r="AF108">
            <v>108.50447990906603</v>
          </cell>
          <cell r="AG108">
            <v>115.03191879617457</v>
          </cell>
          <cell r="AH108">
            <v>118.91950131455513</v>
          </cell>
          <cell r="AI108">
            <v>125.73216749463197</v>
          </cell>
          <cell r="AJ108">
            <v>144.60299026876282</v>
          </cell>
          <cell r="AK108">
            <v>153.79386143564599</v>
          </cell>
          <cell r="AL108">
            <v>142.66766234820722</v>
          </cell>
          <cell r="AO108">
            <v>-7.1701813376421342E-3</v>
          </cell>
          <cell r="AP108">
            <v>8.5122604349128039</v>
          </cell>
          <cell r="AQ108">
            <v>6.0158243167277163</v>
          </cell>
          <cell r="AR108">
            <v>3.3795685224280874</v>
          </cell>
          <cell r="AS108">
            <v>5.7288048678042998</v>
          </cell>
          <cell r="AT108">
            <v>15.008746886461282</v>
          </cell>
          <cell r="AU108">
            <v>6.3559343757696638</v>
          </cell>
          <cell r="AV108">
            <v>-7.2344884142820405</v>
          </cell>
          <cell r="AX108">
            <v>4.6569602330036446</v>
          </cell>
          <cell r="AY108">
            <v>1</v>
          </cell>
        </row>
        <row r="109">
          <cell r="A109" t="str">
            <v>Greece</v>
          </cell>
          <cell r="B109">
            <v>100</v>
          </cell>
          <cell r="C109">
            <v>100</v>
          </cell>
          <cell r="D109">
            <v>101.4</v>
          </cell>
          <cell r="E109">
            <v>103.5</v>
          </cell>
          <cell r="F109">
            <v>105.9</v>
          </cell>
          <cell r="G109">
            <v>96.2</v>
          </cell>
          <cell r="H109">
            <v>104.5</v>
          </cell>
          <cell r="I109">
            <v>110.5</v>
          </cell>
          <cell r="J109">
            <v>113.1</v>
          </cell>
          <cell r="M109">
            <v>0</v>
          </cell>
          <cell r="N109">
            <v>1.4000000000000057</v>
          </cell>
          <cell r="O109">
            <v>2.0710059171597663</v>
          </cell>
          <cell r="P109">
            <v>2.318840579710141</v>
          </cell>
          <cell r="Q109">
            <v>-9.1595845136921668</v>
          </cell>
          <cell r="R109">
            <v>8.6278586278586147</v>
          </cell>
          <cell r="S109">
            <v>5.7416267942583801</v>
          </cell>
          <cell r="T109">
            <v>2.3529411764705799</v>
          </cell>
          <cell r="V109">
            <v>106.79886685552407</v>
          </cell>
          <cell r="W109">
            <v>1.6580234029699881</v>
          </cell>
          <cell r="Y109">
            <v>102.20734205520061</v>
          </cell>
          <cell r="Z109">
            <v>14</v>
          </cell>
          <cell r="AD109">
            <v>100</v>
          </cell>
          <cell r="AE109">
            <v>100.41694583694476</v>
          </cell>
          <cell r="AF109">
            <v>102.02435160846105</v>
          </cell>
          <cell r="AG109">
            <v>104.34879934481766</v>
          </cell>
          <cell r="AH109">
            <v>106.88120946838943</v>
          </cell>
          <cell r="AI109">
            <v>97.299881760119789</v>
          </cell>
          <cell r="AJ109">
            <v>106.27269954823169</v>
          </cell>
          <cell r="AK109">
            <v>113.02488047277767</v>
          </cell>
          <cell r="AL109">
            <v>116.02471345659045</v>
          </cell>
          <cell r="AO109">
            <v>0.4169458369447625</v>
          </cell>
          <cell r="AP109">
            <v>1.600731587800297</v>
          </cell>
          <cell r="AQ109">
            <v>2.2783263992474474</v>
          </cell>
          <cell r="AR109">
            <v>2.4268703995371226</v>
          </cell>
          <cell r="AS109">
            <v>-8.9644641522356352</v>
          </cell>
          <cell r="AT109">
            <v>9.2218177718172569</v>
          </cell>
          <cell r="AU109">
            <v>6.3536364026224135</v>
          </cell>
          <cell r="AV109">
            <v>2.654135064124489</v>
          </cell>
          <cell r="AX109">
            <v>2.0733306976329118</v>
          </cell>
          <cell r="AY109">
            <v>9</v>
          </cell>
        </row>
        <row r="110">
          <cell r="A110" t="str">
            <v>Spain</v>
          </cell>
          <cell r="B110">
            <v>100</v>
          </cell>
          <cell r="C110">
            <v>102.9</v>
          </cell>
          <cell r="D110">
            <v>105.9</v>
          </cell>
          <cell r="E110">
            <v>108.4</v>
          </cell>
          <cell r="F110">
            <v>110.6</v>
          </cell>
          <cell r="G110">
            <v>98.5</v>
          </cell>
          <cell r="H110">
            <v>105</v>
          </cell>
          <cell r="I110">
            <v>111.5</v>
          </cell>
          <cell r="J110">
            <v>114.5</v>
          </cell>
          <cell r="M110">
            <v>2.9000000000000199</v>
          </cell>
          <cell r="N110">
            <v>2.9154518950437449</v>
          </cell>
          <cell r="O110">
            <v>2.3607176581680704</v>
          </cell>
          <cell r="P110">
            <v>2.0295202952029285</v>
          </cell>
          <cell r="Q110">
            <v>-10.940325497287517</v>
          </cell>
          <cell r="R110">
            <v>6.5989847715736119</v>
          </cell>
          <cell r="S110">
            <v>6.1904761904761898</v>
          </cell>
          <cell r="T110">
            <v>2.6905829596412616</v>
          </cell>
          <cell r="V110">
            <v>103.52622061482822</v>
          </cell>
          <cell r="W110">
            <v>0.87013217991898273</v>
          </cell>
          <cell r="Y110">
            <v>99.075394277131394</v>
          </cell>
          <cell r="Z110">
            <v>21</v>
          </cell>
          <cell r="AD110">
            <v>100</v>
          </cell>
          <cell r="AE110">
            <v>102.80531633464076</v>
          </cell>
          <cell r="AF110">
            <v>105.61292754361061</v>
          </cell>
          <cell r="AG110">
            <v>107.63193603477056</v>
          </cell>
          <cell r="AH110">
            <v>108.94785075873187</v>
          </cell>
          <cell r="AI110">
            <v>96.501761648838254</v>
          </cell>
          <cell r="AJ110">
            <v>102.86557455576762</v>
          </cell>
          <cell r="AK110">
            <v>108.2401056060576</v>
          </cell>
          <cell r="AL110">
            <v>109.77131012839143</v>
          </cell>
          <cell r="AO110">
            <v>2.8053163346407644</v>
          </cell>
          <cell r="AP110">
            <v>2.7309980739038906</v>
          </cell>
          <cell r="AQ110">
            <v>1.9117058281773609</v>
          </cell>
          <cell r="AR110">
            <v>1.2226062007620158</v>
          </cell>
          <cell r="AS110">
            <v>-11.423895949499581</v>
          </cell>
          <cell r="AT110">
            <v>6.5945043885175352</v>
          </cell>
          <cell r="AU110">
            <v>5.2248102180931539</v>
          </cell>
          <cell r="AV110">
            <v>1.4146369441902635</v>
          </cell>
          <cell r="AX110">
            <v>0.18842400796539494</v>
          </cell>
          <cell r="AY110">
            <v>21</v>
          </cell>
        </row>
        <row r="111">
          <cell r="A111" t="str">
            <v>France</v>
          </cell>
          <cell r="B111">
            <v>100</v>
          </cell>
          <cell r="C111">
            <v>100.9</v>
          </cell>
          <cell r="D111">
            <v>103</v>
          </cell>
          <cell r="E111">
            <v>104.7</v>
          </cell>
          <cell r="F111">
            <v>106.8</v>
          </cell>
          <cell r="G111">
            <v>98.8</v>
          </cell>
          <cell r="H111">
            <v>105.6</v>
          </cell>
          <cell r="I111">
            <v>108.4</v>
          </cell>
          <cell r="J111">
            <v>109.4</v>
          </cell>
          <cell r="M111">
            <v>0.90000000000000568</v>
          </cell>
          <cell r="N111">
            <v>2.081268582755186</v>
          </cell>
          <cell r="O111">
            <v>1.6504854368932058</v>
          </cell>
          <cell r="P111">
            <v>2.0057306590257866</v>
          </cell>
          <cell r="Q111">
            <v>-7.4906367041198507</v>
          </cell>
          <cell r="R111">
            <v>6.8825910931173979</v>
          </cell>
          <cell r="S111">
            <v>2.6515151515151558</v>
          </cell>
          <cell r="T111">
            <v>0.92250922509225575</v>
          </cell>
          <cell r="V111">
            <v>102.43445692883897</v>
          </cell>
          <cell r="W111">
            <v>0.60313566917054118</v>
          </cell>
          <cell r="Y111">
            <v>98.030567980909538</v>
          </cell>
          <cell r="Z111">
            <v>22</v>
          </cell>
          <cell r="AD111">
            <v>100</v>
          </cell>
          <cell r="AE111">
            <v>100.52179591186749</v>
          </cell>
          <cell r="AF111">
            <v>102.20411549850888</v>
          </cell>
          <cell r="AG111">
            <v>103.42022849652562</v>
          </cell>
          <cell r="AH111">
            <v>105.08476756142397</v>
          </cell>
          <cell r="AI111">
            <v>96.881190288537312</v>
          </cell>
          <cell r="AJ111">
            <v>103.17686326915793</v>
          </cell>
          <cell r="AK111">
            <v>105.59181462303992</v>
          </cell>
          <cell r="AL111">
            <v>106.2381938129233</v>
          </cell>
          <cell r="AO111">
            <v>0.52179591186749974</v>
          </cell>
          <cell r="AP111">
            <v>1.6735868787266526</v>
          </cell>
          <cell r="AQ111">
            <v>1.1898865247109285</v>
          </cell>
          <cell r="AR111">
            <v>1.6094908018446858</v>
          </cell>
          <cell r="AS111">
            <v>-7.8066283660869544</v>
          </cell>
          <cell r="AT111">
            <v>6.4983439632300986</v>
          </cell>
          <cell r="AU111">
            <v>2.3405938864240312</v>
          </cell>
          <cell r="AV111">
            <v>0.61214895509745304</v>
          </cell>
          <cell r="AX111">
            <v>0.27328148515128703</v>
          </cell>
          <cell r="AY111">
            <v>20</v>
          </cell>
        </row>
        <row r="112">
          <cell r="A112" t="str">
            <v>Croatia</v>
          </cell>
          <cell r="B112">
            <v>100</v>
          </cell>
          <cell r="C112">
            <v>103.5</v>
          </cell>
          <cell r="D112">
            <v>106.9</v>
          </cell>
          <cell r="E112">
            <v>110</v>
          </cell>
          <cell r="F112">
            <v>113.4</v>
          </cell>
          <cell r="G112">
            <v>103.9</v>
          </cell>
          <cell r="H112">
            <v>117.1</v>
          </cell>
          <cell r="I112">
            <v>125.6</v>
          </cell>
          <cell r="J112">
            <v>129.80000000000001</v>
          </cell>
          <cell r="M112">
            <v>3.4999999999999858</v>
          </cell>
          <cell r="N112">
            <v>3.2850241545893795</v>
          </cell>
          <cell r="O112">
            <v>2.8999064546304965</v>
          </cell>
          <cell r="P112">
            <v>3.0909090909090935</v>
          </cell>
          <cell r="Q112">
            <v>-8.3774250440917086</v>
          </cell>
          <cell r="R112">
            <v>12.704523580365731</v>
          </cell>
          <cell r="S112">
            <v>7.2587532023911052</v>
          </cell>
          <cell r="T112">
            <v>3.3439490445859974</v>
          </cell>
          <cell r="V112">
            <v>114.46208112874781</v>
          </cell>
          <cell r="W112">
            <v>3.4344976316124587</v>
          </cell>
          <cell r="Y112">
            <v>109.54109741727973</v>
          </cell>
          <cell r="Z112">
            <v>4</v>
          </cell>
          <cell r="AD112">
            <v>100</v>
          </cell>
          <cell r="AE112">
            <v>104.38184012232651</v>
          </cell>
          <cell r="AF112">
            <v>108.92263181471482</v>
          </cell>
          <cell r="AG112">
            <v>113.14925675956458</v>
          </cell>
          <cell r="AH112">
            <v>119.68369324765617</v>
          </cell>
          <cell r="AI112">
            <v>110.67490912312677</v>
          </cell>
          <cell r="AJ112">
            <v>125.60876001162391</v>
          </cell>
          <cell r="AK112">
            <v>134.89694791703886</v>
          </cell>
          <cell r="AL112">
            <v>138.54712504312181</v>
          </cell>
          <cell r="AO112">
            <v>4.3818401223265226</v>
          </cell>
          <cell r="AP112">
            <v>4.3501740217138263</v>
          </cell>
          <cell r="AQ112">
            <v>3.880391865704766</v>
          </cell>
          <cell r="AR112">
            <v>5.7750591344818929</v>
          </cell>
          <cell r="AS112">
            <v>-7.5271608688477869</v>
          </cell>
          <cell r="AT112">
            <v>13.49343858225636</v>
          </cell>
          <cell r="AU112">
            <v>7.3945383304121464</v>
          </cell>
          <cell r="AV112">
            <v>2.705900453973058</v>
          </cell>
          <cell r="AX112">
            <v>3.7267173564874412</v>
          </cell>
          <cell r="AY112">
            <v>2</v>
          </cell>
        </row>
        <row r="113">
          <cell r="A113" t="str">
            <v>Italy</v>
          </cell>
          <cell r="B113">
            <v>100</v>
          </cell>
          <cell r="C113">
            <v>101.3</v>
          </cell>
          <cell r="D113">
            <v>103</v>
          </cell>
          <cell r="E113">
            <v>103.9</v>
          </cell>
          <cell r="F113">
            <v>104.4</v>
          </cell>
          <cell r="G113">
            <v>95.1</v>
          </cell>
          <cell r="H113">
            <v>103</v>
          </cell>
          <cell r="I113">
            <v>107.8</v>
          </cell>
          <cell r="J113">
            <v>108.5</v>
          </cell>
          <cell r="M113">
            <v>1.2999999999999829</v>
          </cell>
          <cell r="N113">
            <v>1.6781836130305976</v>
          </cell>
          <cell r="O113">
            <v>0.87378640776698546</v>
          </cell>
          <cell r="P113">
            <v>0.48123195380173911</v>
          </cell>
          <cell r="Q113">
            <v>-8.908045977011497</v>
          </cell>
          <cell r="R113">
            <v>8.3070452155625816</v>
          </cell>
          <cell r="S113">
            <v>4.6601941747572653</v>
          </cell>
          <cell r="T113">
            <v>0.64935064935065157</v>
          </cell>
          <cell r="V113">
            <v>103.92720306513409</v>
          </cell>
          <cell r="W113">
            <v>0.9676643238350664</v>
          </cell>
          <cell r="Y113">
            <v>99.459137585119734</v>
          </cell>
          <cell r="Z113">
            <v>20</v>
          </cell>
          <cell r="AD113">
            <v>100</v>
          </cell>
          <cell r="AE113">
            <v>101.49277520493986</v>
          </cell>
          <cell r="AF113">
            <v>103.39018337630391</v>
          </cell>
          <cell r="AG113">
            <v>104.51149085127562</v>
          </cell>
          <cell r="AH113">
            <v>105.27481981144869</v>
          </cell>
          <cell r="AI113">
            <v>96.365090201871155</v>
          </cell>
          <cell r="AJ113">
            <v>104.90974275026551</v>
          </cell>
          <cell r="AK113">
            <v>110.02107781752373</v>
          </cell>
          <cell r="AL113">
            <v>110.79088298222236</v>
          </cell>
          <cell r="AO113">
            <v>1.4927752049398606</v>
          </cell>
          <cell r="AP113">
            <v>1.8695007280397107</v>
          </cell>
          <cell r="AQ113">
            <v>1.0845395939482501</v>
          </cell>
          <cell r="AR113">
            <v>0.73037802250790662</v>
          </cell>
          <cell r="AS113">
            <v>-8.4633054946426967</v>
          </cell>
          <cell r="AT113">
            <v>8.866958491394044</v>
          </cell>
          <cell r="AU113">
            <v>4.8721262041654114</v>
          </cell>
          <cell r="AV113">
            <v>0.69968880506277742</v>
          </cell>
          <cell r="AX113">
            <v>1.2849409461828145</v>
          </cell>
          <cell r="AY113">
            <v>14</v>
          </cell>
        </row>
        <row r="114">
          <cell r="A114" t="str">
            <v>Cyprus</v>
          </cell>
          <cell r="B114">
            <v>100</v>
          </cell>
          <cell r="C114">
            <v>106.6</v>
          </cell>
          <cell r="D114">
            <v>112.7</v>
          </cell>
          <cell r="E114">
            <v>119.8</v>
          </cell>
          <cell r="F114">
            <v>126.8</v>
          </cell>
          <cell r="G114">
            <v>122.7</v>
          </cell>
          <cell r="H114">
            <v>136.69999999999999</v>
          </cell>
          <cell r="I114">
            <v>146.80000000000001</v>
          </cell>
          <cell r="J114">
            <v>150.6</v>
          </cell>
          <cell r="M114">
            <v>6.5999999999999801</v>
          </cell>
          <cell r="N114">
            <v>5.7223264540337908</v>
          </cell>
          <cell r="O114">
            <v>6.299911268855368</v>
          </cell>
          <cell r="P114">
            <v>5.8430717863105173</v>
          </cell>
          <cell r="Q114">
            <v>-3.2334384858044132</v>
          </cell>
          <cell r="R114">
            <v>11.409942950285227</v>
          </cell>
          <cell r="S114">
            <v>7.3884418434528385</v>
          </cell>
          <cell r="T114">
            <v>2.5885558583106132</v>
          </cell>
          <cell r="V114">
            <v>118.76971608832807</v>
          </cell>
          <cell r="W114">
            <v>4.3942141954243112</v>
          </cell>
          <cell r="Y114">
            <v>113.66353740869231</v>
          </cell>
          <cell r="Z114">
            <v>3</v>
          </cell>
          <cell r="AD114">
            <v>100</v>
          </cell>
          <cell r="AE114">
            <v>105.86142608859035</v>
          </cell>
          <cell r="AF114">
            <v>110.88268103127326</v>
          </cell>
          <cell r="AG114">
            <v>116.43898536899327</v>
          </cell>
          <cell r="AH114">
            <v>121.58250240943363</v>
          </cell>
          <cell r="AI114">
            <v>116.32565246636771</v>
          </cell>
          <cell r="AJ114">
            <v>128.39642583439772</v>
          </cell>
          <cell r="AK114">
            <v>136.01718856141119</v>
          </cell>
          <cell r="AL114">
            <v>137.36923989602096</v>
          </cell>
          <cell r="AO114">
            <v>5.8614260885903491</v>
          </cell>
          <cell r="AP114">
            <v>4.7432337993263758</v>
          </cell>
          <cell r="AQ114">
            <v>5.010975822412604</v>
          </cell>
          <cell r="AR114">
            <v>4.4173495879757496</v>
          </cell>
          <cell r="AS114">
            <v>-4.323689543223324</v>
          </cell>
          <cell r="AT114">
            <v>10.376708070921794</v>
          </cell>
          <cell r="AU114">
            <v>5.9353386805661756</v>
          </cell>
          <cell r="AV114">
            <v>0.9940297611719302</v>
          </cell>
          <cell r="AX114">
            <v>3.0990359525735727</v>
          </cell>
          <cell r="AY114">
            <v>4</v>
          </cell>
        </row>
        <row r="115">
          <cell r="A115" t="str">
            <v>Latvia</v>
          </cell>
          <cell r="B115">
            <v>100</v>
          </cell>
          <cell r="C115">
            <v>102.6</v>
          </cell>
          <cell r="D115">
            <v>106</v>
          </cell>
          <cell r="E115">
            <v>110.6</v>
          </cell>
          <cell r="F115">
            <v>111.4</v>
          </cell>
          <cell r="G115">
            <v>107.5</v>
          </cell>
          <cell r="H115">
            <v>115</v>
          </cell>
          <cell r="I115">
            <v>117</v>
          </cell>
          <cell r="J115">
            <v>119</v>
          </cell>
          <cell r="M115">
            <v>2.6000000000000085</v>
          </cell>
          <cell r="N115">
            <v>3.313840155945428</v>
          </cell>
          <cell r="O115">
            <v>4.3396226415094219</v>
          </cell>
          <cell r="P115">
            <v>0.72332730560580671</v>
          </cell>
          <cell r="Q115">
            <v>-3.5008976660682265</v>
          </cell>
          <cell r="R115">
            <v>6.9767441860465027</v>
          </cell>
          <cell r="S115">
            <v>1.7391304347825951</v>
          </cell>
          <cell r="T115">
            <v>1.7094017094017033</v>
          </cell>
          <cell r="V115">
            <v>106.82226211849191</v>
          </cell>
          <cell r="W115">
            <v>1.6635902243075265</v>
          </cell>
          <cell r="Y115">
            <v>102.22973150290757</v>
          </cell>
          <cell r="Z115">
            <v>13</v>
          </cell>
          <cell r="AD115">
            <v>100</v>
          </cell>
          <cell r="AE115">
            <v>103.54099135423152</v>
          </cell>
          <cell r="AF115">
            <v>107.97402584021924</v>
          </cell>
          <cell r="AG115">
            <v>113.53172537313432</v>
          </cell>
          <cell r="AH115">
            <v>115.13353822673126</v>
          </cell>
          <cell r="AI115">
            <v>111.82350357206738</v>
          </cell>
          <cell r="AJ115">
            <v>120.64764557633637</v>
          </cell>
          <cell r="AK115">
            <v>122.64955493232532</v>
          </cell>
          <cell r="AL115">
            <v>125.05707558701914</v>
          </cell>
          <cell r="AO115">
            <v>3.5409913542315223</v>
          </cell>
          <cell r="AP115">
            <v>4.28142943969074</v>
          </cell>
          <cell r="AQ115">
            <v>5.1472560087177044</v>
          </cell>
          <cell r="AR115">
            <v>1.410894486393488</v>
          </cell>
          <cell r="AS115">
            <v>-2.8749526034242621</v>
          </cell>
          <cell r="AT115">
            <v>7.891133547413915</v>
          </cell>
          <cell r="AU115">
            <v>1.6593024641515086</v>
          </cell>
          <cell r="AV115">
            <v>1.9629265316308988</v>
          </cell>
          <cell r="AX115">
            <v>2.0884486611728192</v>
          </cell>
          <cell r="AY115">
            <v>8</v>
          </cell>
        </row>
        <row r="116">
          <cell r="A116" t="str">
            <v>Lithuania</v>
          </cell>
          <cell r="B116">
            <v>100</v>
          </cell>
          <cell r="C116">
            <v>102.7</v>
          </cell>
          <cell r="D116">
            <v>107.4</v>
          </cell>
          <cell r="E116">
            <v>112.7</v>
          </cell>
          <cell r="F116">
            <v>118</v>
          </cell>
          <cell r="G116">
            <v>118</v>
          </cell>
          <cell r="H116">
            <v>125.5</v>
          </cell>
          <cell r="I116">
            <v>128.69999999999999</v>
          </cell>
          <cell r="J116">
            <v>129.19999999999999</v>
          </cell>
          <cell r="M116">
            <v>2.7000000000000171</v>
          </cell>
          <cell r="N116">
            <v>4.576436222005853</v>
          </cell>
          <cell r="O116">
            <v>4.9348230912476652</v>
          </cell>
          <cell r="P116">
            <v>4.7027506654835776</v>
          </cell>
          <cell r="Q116">
            <v>0</v>
          </cell>
          <cell r="R116">
            <v>6.3559322033898411</v>
          </cell>
          <cell r="S116">
            <v>2.5498007968127325</v>
          </cell>
          <cell r="T116">
            <v>0.38850038850037549</v>
          </cell>
          <cell r="V116">
            <v>109.4915254237288</v>
          </cell>
          <cell r="W116">
            <v>2.292814163438166</v>
          </cell>
          <cell r="Y116">
            <v>104.78423714239911</v>
          </cell>
          <cell r="Z116">
            <v>8</v>
          </cell>
          <cell r="AD116">
            <v>100</v>
          </cell>
          <cell r="AE116">
            <v>103.90570320401206</v>
          </cell>
          <cell r="AF116">
            <v>109.98691849829737</v>
          </cell>
          <cell r="AG116">
            <v>116.37418310158911</v>
          </cell>
          <cell r="AH116">
            <v>122.19849951442323</v>
          </cell>
          <cell r="AI116">
            <v>122.22980603977413</v>
          </cell>
          <cell r="AJ116">
            <v>130.09076585077517</v>
          </cell>
          <cell r="AK116">
            <v>132.31196656354621</v>
          </cell>
          <cell r="AL116">
            <v>130.97810342005647</v>
          </cell>
          <cell r="AO116">
            <v>3.9057032040120419</v>
          </cell>
          <cell r="AP116">
            <v>5.852628976818778</v>
          </cell>
          <cell r="AQ116">
            <v>5.8072948042367614</v>
          </cell>
          <cell r="AR116">
            <v>5.0048183004213058</v>
          </cell>
          <cell r="AS116">
            <v>2.5619402427452087E-2</v>
          </cell>
          <cell r="AT116">
            <v>6.4312953326973741</v>
          </cell>
          <cell r="AU116">
            <v>1.7074238115554863</v>
          </cell>
          <cell r="AV116">
            <v>-1.0081198081574314</v>
          </cell>
          <cell r="AX116">
            <v>1.7497160847523645</v>
          </cell>
          <cell r="AY116">
            <v>12</v>
          </cell>
        </row>
        <row r="117">
          <cell r="A117" t="str">
            <v>Luxembourg</v>
          </cell>
          <cell r="B117">
            <v>100</v>
          </cell>
          <cell r="C117">
            <v>105</v>
          </cell>
          <cell r="D117">
            <v>106.4</v>
          </cell>
          <cell r="E117">
            <v>107.7</v>
          </cell>
          <cell r="F117">
            <v>110.8</v>
          </cell>
          <cell r="G117">
            <v>109.8</v>
          </cell>
          <cell r="H117">
            <v>117.7</v>
          </cell>
          <cell r="I117">
            <v>119.3</v>
          </cell>
          <cell r="J117">
            <v>118</v>
          </cell>
          <cell r="M117">
            <v>5</v>
          </cell>
          <cell r="N117">
            <v>1.3333333333333428</v>
          </cell>
          <cell r="O117">
            <v>1.2218045112782079</v>
          </cell>
          <cell r="P117">
            <v>2.8783658310120614</v>
          </cell>
          <cell r="Q117">
            <v>-0.90252707581227298</v>
          </cell>
          <cell r="R117">
            <v>7.19489981785064</v>
          </cell>
          <cell r="S117">
            <v>1.3593882752761317</v>
          </cell>
          <cell r="T117">
            <v>-1.0896898575020941</v>
          </cell>
          <cell r="V117">
            <v>106.49819494584838</v>
          </cell>
          <cell r="W117">
            <v>1.5863980301751326</v>
          </cell>
          <cell r="Y117">
            <v>101.91959671085922</v>
          </cell>
          <cell r="Z117">
            <v>15</v>
          </cell>
          <cell r="AD117">
            <v>100</v>
          </cell>
          <cell r="AE117">
            <v>102.35221611627547</v>
          </cell>
          <cell r="AF117">
            <v>101.484404837683</v>
          </cell>
          <cell r="AG117">
            <v>100.72827318867955</v>
          </cell>
          <cell r="AH117">
            <v>101.50679774105835</v>
          </cell>
          <cell r="AI117">
            <v>99.057466529351188</v>
          </cell>
          <cell r="AJ117">
            <v>104.53002464360358</v>
          </cell>
          <cell r="AK117">
            <v>103.66472347698695</v>
          </cell>
          <cell r="AL117">
            <v>100.61878519228465</v>
          </cell>
          <cell r="AO117">
            <v>2.3522161162754713</v>
          </cell>
          <cell r="AP117">
            <v>-0.84786760025460239</v>
          </cell>
          <cell r="AQ117">
            <v>-0.74507176764038263</v>
          </cell>
          <cell r="AR117">
            <v>0.77289575978385017</v>
          </cell>
          <cell r="AS117">
            <v>-2.4129725951510608</v>
          </cell>
          <cell r="AT117">
            <v>5.5246295973366557</v>
          </cell>
          <cell r="AU117">
            <v>-0.82780155229743002</v>
          </cell>
          <cell r="AV117">
            <v>-2.9382592096321787</v>
          </cell>
          <cell r="AX117">
            <v>-0.21942883443770711</v>
          </cell>
          <cell r="AY117">
            <v>23</v>
          </cell>
        </row>
        <row r="118">
          <cell r="A118" t="str">
            <v>Hungary</v>
          </cell>
          <cell r="B118">
            <v>100</v>
          </cell>
          <cell r="C118">
            <v>102.4</v>
          </cell>
          <cell r="D118">
            <v>106.7</v>
          </cell>
          <cell r="E118">
            <v>112.6</v>
          </cell>
          <cell r="F118">
            <v>118.4</v>
          </cell>
          <cell r="G118">
            <v>113.2</v>
          </cell>
          <cell r="H118">
            <v>121.3</v>
          </cell>
          <cell r="I118">
            <v>126.5</v>
          </cell>
          <cell r="J118">
            <v>125.3</v>
          </cell>
          <cell r="M118">
            <v>2.4000000000000057</v>
          </cell>
          <cell r="N118">
            <v>4.19921875</v>
          </cell>
          <cell r="O118">
            <v>5.5295220243673811</v>
          </cell>
          <cell r="P118">
            <v>5.1509769094138562</v>
          </cell>
          <cell r="Q118">
            <v>-4.3918918918919019</v>
          </cell>
          <cell r="R118">
            <v>7.155477031802107</v>
          </cell>
          <cell r="S118">
            <v>4.2868920032976092</v>
          </cell>
          <cell r="T118">
            <v>-0.94861660079051546</v>
          </cell>
          <cell r="V118">
            <v>105.82770270270269</v>
          </cell>
          <cell r="W118">
            <v>1.426127016378544</v>
          </cell>
          <cell r="Y118">
            <v>101.27793044549279</v>
          </cell>
          <cell r="Z118">
            <v>17</v>
          </cell>
          <cell r="AD118">
            <v>100</v>
          </cell>
          <cell r="AE118">
            <v>102.79869832864743</v>
          </cell>
          <cell r="AF118">
            <v>107.47885133384601</v>
          </cell>
          <cell r="AG118">
            <v>113.65327311537288</v>
          </cell>
          <cell r="AH118">
            <v>119.65717610022674</v>
          </cell>
          <cell r="AI118">
            <v>114.69061653992279</v>
          </cell>
          <cell r="AJ118">
            <v>123.40119676915937</v>
          </cell>
          <cell r="AK118">
            <v>129.03775193725815</v>
          </cell>
          <cell r="AL118">
            <v>127.98530137538977</v>
          </cell>
          <cell r="AO118">
            <v>2.7986983286474327</v>
          </cell>
          <cell r="AP118">
            <v>4.5527356681464255</v>
          </cell>
          <cell r="AQ118">
            <v>5.7447783493221038</v>
          </cell>
          <cell r="AR118">
            <v>5.2826485505253373</v>
          </cell>
          <cell r="AS118">
            <v>-4.1506575051912336</v>
          </cell>
          <cell r="AT118">
            <v>7.5948499467735502</v>
          </cell>
          <cell r="AU118">
            <v>4.567666534582159</v>
          </cell>
          <cell r="AV118">
            <v>-0.81561445861217408</v>
          </cell>
          <cell r="AX118">
            <v>1.6963431304072003</v>
          </cell>
          <cell r="AY118">
            <v>13</v>
          </cell>
        </row>
        <row r="119">
          <cell r="A119" t="str">
            <v>Malta</v>
          </cell>
          <cell r="B119">
            <v>100</v>
          </cell>
          <cell r="C119">
            <v>104.1</v>
          </cell>
          <cell r="D119">
            <v>117.6</v>
          </cell>
          <cell r="E119">
            <v>126</v>
          </cell>
          <cell r="F119">
            <v>131.19999999999999</v>
          </cell>
          <cell r="G119">
            <v>126.8</v>
          </cell>
          <cell r="H119">
            <v>143.6</v>
          </cell>
          <cell r="I119">
            <v>149.69999999999999</v>
          </cell>
          <cell r="J119">
            <v>159.80000000000001</v>
          </cell>
          <cell r="M119">
            <v>4.0999999999999943</v>
          </cell>
          <cell r="N119">
            <v>12.968299711815561</v>
          </cell>
          <cell r="O119">
            <v>7.1428571428571388</v>
          </cell>
          <cell r="P119">
            <v>4.1269841269841123</v>
          </cell>
          <cell r="Q119">
            <v>-3.3536585365853568</v>
          </cell>
          <cell r="R119">
            <v>13.249211356466887</v>
          </cell>
          <cell r="S119">
            <v>4.2479108635097589</v>
          </cell>
          <cell r="T119">
            <v>6.7468269873079691</v>
          </cell>
          <cell r="V119">
            <v>121.7987804878049</v>
          </cell>
          <cell r="W119">
            <v>5.0535505296709999</v>
          </cell>
          <cell r="Y119">
            <v>116.56237547973076</v>
          </cell>
          <cell r="Z119">
            <v>2</v>
          </cell>
          <cell r="AD119">
            <v>100</v>
          </cell>
          <cell r="AE119">
            <v>101.76875357472832</v>
          </cell>
          <cell r="AF119">
            <v>111.81548599670511</v>
          </cell>
          <cell r="AG119">
            <v>115.60014864362691</v>
          </cell>
          <cell r="AH119">
            <v>115.5566830505787</v>
          </cell>
          <cell r="AI119">
            <v>109.34300960512273</v>
          </cell>
          <cell r="AJ119">
            <v>123.15618426385163</v>
          </cell>
          <cell r="AK119">
            <v>125.05015037593984</v>
          </cell>
          <cell r="AL119">
            <v>128.2833917410311</v>
          </cell>
          <cell r="AO119">
            <v>1.7687535747283221</v>
          </cell>
          <cell r="AP119">
            <v>9.8721189648839527</v>
          </cell>
          <cell r="AQ119">
            <v>3.3847392543044634</v>
          </cell>
          <cell r="AR119">
            <v>-3.759994563866087E-2</v>
          </cell>
          <cell r="AS119">
            <v>-5.3771649388173159</v>
          </cell>
          <cell r="AT119">
            <v>12.63288317068762</v>
          </cell>
          <cell r="AU119">
            <v>1.5378570904978233</v>
          </cell>
          <cell r="AV119">
            <v>2.5855557593262688</v>
          </cell>
          <cell r="AX119">
            <v>2.6464281702895533</v>
          </cell>
          <cell r="AY119">
            <v>6</v>
          </cell>
        </row>
        <row r="120">
          <cell r="A120" t="str">
            <v>Netherlands</v>
          </cell>
          <cell r="B120">
            <v>100</v>
          </cell>
          <cell r="C120">
            <v>102.4</v>
          </cell>
          <cell r="D120">
            <v>105.3</v>
          </cell>
          <cell r="E120">
            <v>107.7</v>
          </cell>
          <cell r="F120">
            <v>110.1</v>
          </cell>
          <cell r="G120">
            <v>105.9</v>
          </cell>
          <cell r="H120">
            <v>112.5</v>
          </cell>
          <cell r="I120">
            <v>118.1</v>
          </cell>
          <cell r="J120">
            <v>118.2</v>
          </cell>
          <cell r="M120">
            <v>2.4000000000000057</v>
          </cell>
          <cell r="N120">
            <v>2.83203125</v>
          </cell>
          <cell r="O120">
            <v>2.2792022792022806</v>
          </cell>
          <cell r="P120">
            <v>2.2284122562674042</v>
          </cell>
          <cell r="Q120">
            <v>-3.8147138964577607</v>
          </cell>
          <cell r="R120">
            <v>6.2322946175637384</v>
          </cell>
          <cell r="S120">
            <v>4.9777777777777743</v>
          </cell>
          <cell r="T120">
            <v>8.4674005080458414E-2</v>
          </cell>
          <cell r="V120">
            <v>107.35694822888284</v>
          </cell>
          <cell r="W120">
            <v>1.7905683801193248</v>
          </cell>
          <cell r="Y120">
            <v>102.7414302482774</v>
          </cell>
          <cell r="Z120">
            <v>11</v>
          </cell>
          <cell r="AD120">
            <v>100</v>
          </cell>
          <cell r="AE120">
            <v>101.85883734586025</v>
          </cell>
          <cell r="AF120">
            <v>104.1259704629035</v>
          </cell>
          <cell r="AG120">
            <v>105.87500000000001</v>
          </cell>
          <cell r="AH120">
            <v>107.52920149899106</v>
          </cell>
          <cell r="AI120">
            <v>102.85208118335053</v>
          </cell>
          <cell r="AJ120">
            <v>108.69503222494723</v>
          </cell>
          <cell r="AK120">
            <v>113.02265408733969</v>
          </cell>
          <cell r="AL120">
            <v>112.00469877496225</v>
          </cell>
          <cell r="AO120">
            <v>1.8588373458602518</v>
          </cell>
          <cell r="AP120">
            <v>2.2257598615083651</v>
          </cell>
          <cell r="AQ120">
            <v>1.6797245963912957</v>
          </cell>
          <cell r="AR120">
            <v>1.5624099164024017</v>
          </cell>
          <cell r="AS120">
            <v>-4.3496280549283171</v>
          </cell>
          <cell r="AT120">
            <v>5.6809264084609907</v>
          </cell>
          <cell r="AU120">
            <v>3.9814348216359576</v>
          </cell>
          <cell r="AV120">
            <v>-0.90066484511220324</v>
          </cell>
          <cell r="AX120">
            <v>1.0246734707135943</v>
          </cell>
          <cell r="AY120">
            <v>17</v>
          </cell>
        </row>
        <row r="121">
          <cell r="A121" t="str">
            <v>Austria</v>
          </cell>
          <cell r="B121">
            <v>100</v>
          </cell>
          <cell r="C121">
            <v>102.1</v>
          </cell>
          <cell r="D121">
            <v>104.4</v>
          </cell>
          <cell r="E121">
            <v>107</v>
          </cell>
          <cell r="F121">
            <v>108.9</v>
          </cell>
          <cell r="G121">
            <v>102</v>
          </cell>
          <cell r="H121">
            <v>106.9</v>
          </cell>
          <cell r="I121">
            <v>112.6</v>
          </cell>
          <cell r="J121">
            <v>111.5</v>
          </cell>
          <cell r="M121">
            <v>2.0999999999999943</v>
          </cell>
          <cell r="N121">
            <v>2.252693437806073</v>
          </cell>
          <cell r="O121">
            <v>2.4904214559387015</v>
          </cell>
          <cell r="P121">
            <v>1.775700934579433</v>
          </cell>
          <cell r="Q121">
            <v>-6.3360881542699872</v>
          </cell>
          <cell r="R121">
            <v>4.8039215686274588</v>
          </cell>
          <cell r="S121">
            <v>5.3320860617399433</v>
          </cell>
          <cell r="T121">
            <v>-0.97690941385434371</v>
          </cell>
          <cell r="V121">
            <v>102.38751147842055</v>
          </cell>
          <cell r="W121">
            <v>0.59160714753312504</v>
          </cell>
          <cell r="Y121">
            <v>97.985640821566705</v>
          </cell>
          <cell r="Z121">
            <v>23</v>
          </cell>
          <cell r="AD121">
            <v>100</v>
          </cell>
          <cell r="AE121">
            <v>100.81157279162819</v>
          </cell>
          <cell r="AF121">
            <v>102.4348740828669</v>
          </cell>
          <cell r="AG121">
            <v>104.47940020661464</v>
          </cell>
          <cell r="AH121">
            <v>105.85636813387345</v>
          </cell>
          <cell r="AI121">
            <v>98.713227204674297</v>
          </cell>
          <cell r="AJ121">
            <v>103.05441164313626</v>
          </cell>
          <cell r="AK121">
            <v>107.33435385684319</v>
          </cell>
          <cell r="AL121">
            <v>105.37946911145112</v>
          </cell>
          <cell r="AO121">
            <v>0.81157279162820828</v>
          </cell>
          <cell r="AP121">
            <v>1.6102330776982967</v>
          </cell>
          <cell r="AQ121">
            <v>1.9959277951508767</v>
          </cell>
          <cell r="AR121">
            <v>1.3179324580115974</v>
          </cell>
          <cell r="AS121">
            <v>-6.7479557962591628</v>
          </cell>
          <cell r="AT121">
            <v>4.3977737952593259</v>
          </cell>
          <cell r="AU121">
            <v>4.1530897566305072</v>
          </cell>
          <cell r="AV121">
            <v>-1.8213038744327719</v>
          </cell>
          <cell r="AX121">
            <v>-0.11281957883979032</v>
          </cell>
          <cell r="AY121">
            <v>22</v>
          </cell>
        </row>
        <row r="122">
          <cell r="A122" t="str">
            <v>Poland</v>
          </cell>
          <cell r="B122">
            <v>100</v>
          </cell>
          <cell r="C122">
            <v>103</v>
          </cell>
          <cell r="D122">
            <v>108.3</v>
          </cell>
          <cell r="E122">
            <v>115.1</v>
          </cell>
          <cell r="F122">
            <v>120.4</v>
          </cell>
          <cell r="G122">
            <v>117.9</v>
          </cell>
          <cell r="H122">
            <v>126.1</v>
          </cell>
          <cell r="I122">
            <v>132.69999999999999</v>
          </cell>
          <cell r="J122">
            <v>132.9</v>
          </cell>
          <cell r="M122">
            <v>3</v>
          </cell>
          <cell r="N122">
            <v>5.1456310679611477</v>
          </cell>
          <cell r="O122">
            <v>6.2788550323176366</v>
          </cell>
          <cell r="P122">
            <v>4.6046915725456188</v>
          </cell>
          <cell r="Q122">
            <v>-2.0764119601329014</v>
          </cell>
          <cell r="R122">
            <v>6.9550466497031209</v>
          </cell>
          <cell r="S122">
            <v>5.233941316415553</v>
          </cell>
          <cell r="T122">
            <v>0.1507159005275156</v>
          </cell>
          <cell r="V122">
            <v>110.38205980066445</v>
          </cell>
          <cell r="W122">
            <v>2.5001789262828709</v>
          </cell>
          <cell r="Y122">
            <v>105.63648543262214</v>
          </cell>
          <cell r="Z122">
            <v>6</v>
          </cell>
          <cell r="AD122">
            <v>100</v>
          </cell>
          <cell r="AE122">
            <v>103.06732473091763</v>
          </cell>
          <cell r="AF122">
            <v>108.35497401107203</v>
          </cell>
          <cell r="AG122">
            <v>115.1767813064877</v>
          </cell>
          <cell r="AH122">
            <v>120.5061285217141</v>
          </cell>
          <cell r="AI122">
            <v>120.48771267501948</v>
          </cell>
          <cell r="AJ122">
            <v>129.54083993797587</v>
          </cell>
          <cell r="AK122">
            <v>133.4108625617105</v>
          </cell>
          <cell r="AL122">
            <v>134.1401261744146</v>
          </cell>
          <cell r="AO122">
            <v>3.0673247309176475</v>
          </cell>
          <cell r="AP122">
            <v>5.1302867266217476</v>
          </cell>
          <cell r="AQ122">
            <v>6.2957952393755363</v>
          </cell>
          <cell r="AR122">
            <v>4.6271020554437143</v>
          </cell>
          <cell r="AS122">
            <v>-1.5282083094476206E-2</v>
          </cell>
          <cell r="AT122">
            <v>7.5137348547520162</v>
          </cell>
          <cell r="AU122">
            <v>2.9874923040390939</v>
          </cell>
          <cell r="AV122">
            <v>0.54662986109303802</v>
          </cell>
          <cell r="AX122">
            <v>2.7158333693152628</v>
          </cell>
          <cell r="AY122">
            <v>5</v>
          </cell>
        </row>
        <row r="123">
          <cell r="A123" t="str">
            <v>Portugal</v>
          </cell>
          <cell r="B123">
            <v>100</v>
          </cell>
          <cell r="C123">
            <v>102</v>
          </cell>
          <cell r="D123">
            <v>105.6</v>
          </cell>
          <cell r="E123">
            <v>108.6</v>
          </cell>
          <cell r="F123">
            <v>111.5</v>
          </cell>
          <cell r="G123">
            <v>102.3</v>
          </cell>
          <cell r="H123">
            <v>108.1</v>
          </cell>
          <cell r="I123">
            <v>115.7</v>
          </cell>
          <cell r="J123">
            <v>118.6</v>
          </cell>
          <cell r="M123">
            <v>2</v>
          </cell>
          <cell r="N123">
            <v>3.5294117647058698</v>
          </cell>
          <cell r="O123">
            <v>2.8409090909090793</v>
          </cell>
          <cell r="P123">
            <v>2.6703499079189612</v>
          </cell>
          <cell r="Q123">
            <v>-8.2511210762331757</v>
          </cell>
          <cell r="R123">
            <v>5.6695992179863026</v>
          </cell>
          <cell r="S123">
            <v>7.0305272895467112</v>
          </cell>
          <cell r="T123">
            <v>2.5064822817631836</v>
          </cell>
          <cell r="V123">
            <v>106.36771300448432</v>
          </cell>
          <cell r="W123">
            <v>1.5552677257885108</v>
          </cell>
          <cell r="Y123">
            <v>101.79472448322532</v>
          </cell>
          <cell r="Z123">
            <v>16</v>
          </cell>
          <cell r="AD123">
            <v>100</v>
          </cell>
          <cell r="AE123">
            <v>102.3220376737204</v>
          </cell>
          <cell r="AF123">
            <v>106.19257303185344</v>
          </cell>
          <cell r="AG123">
            <v>109.38463019506409</v>
          </cell>
          <cell r="AH123">
            <v>112.27828762528802</v>
          </cell>
          <cell r="AI123">
            <v>102.90602499732934</v>
          </cell>
          <cell r="AJ123">
            <v>107.5847242092641</v>
          </cell>
          <cell r="AK123">
            <v>114.4757906058629</v>
          </cell>
          <cell r="AL123">
            <v>116.13262596460447</v>
          </cell>
          <cell r="AO123">
            <v>2.3220376737204163</v>
          </cell>
          <cell r="AP123">
            <v>3.7826996472404346</v>
          </cell>
          <cell r="AQ123">
            <v>3.00591375844445</v>
          </cell>
          <cell r="AR123">
            <v>2.6453967299278673</v>
          </cell>
          <cell r="AS123">
            <v>-8.3473508780586343</v>
          </cell>
          <cell r="AT123">
            <v>4.5465746170413155</v>
          </cell>
          <cell r="AU123">
            <v>6.4052461418174147</v>
          </cell>
          <cell r="AV123">
            <v>1.4473237965623866</v>
          </cell>
          <cell r="AX123">
            <v>0.84737922476337246</v>
          </cell>
          <cell r="AY123">
            <v>18</v>
          </cell>
        </row>
        <row r="124">
          <cell r="A124" t="str">
            <v>Romania</v>
          </cell>
          <cell r="B124">
            <v>100</v>
          </cell>
          <cell r="C124">
            <v>102.9</v>
          </cell>
          <cell r="D124">
            <v>111.3</v>
          </cell>
          <cell r="E124">
            <v>118.1</v>
          </cell>
          <cell r="F124">
            <v>122.7</v>
          </cell>
          <cell r="G124">
            <v>118.2</v>
          </cell>
          <cell r="H124">
            <v>124.8</v>
          </cell>
          <cell r="I124">
            <v>129.69999999999999</v>
          </cell>
          <cell r="J124">
            <v>132.80000000000001</v>
          </cell>
          <cell r="M124">
            <v>2.9000000000000199</v>
          </cell>
          <cell r="N124">
            <v>8.1632653061224403</v>
          </cell>
          <cell r="O124">
            <v>6.1096136567834662</v>
          </cell>
          <cell r="P124">
            <v>3.8950042337002628</v>
          </cell>
          <cell r="Q124">
            <v>-3.6674816625916833</v>
          </cell>
          <cell r="R124">
            <v>5.5837563451776759</v>
          </cell>
          <cell r="S124">
            <v>3.926282051282044</v>
          </cell>
          <cell r="T124">
            <v>2.3901310717039621</v>
          </cell>
          <cell r="V124">
            <v>108.23145884270579</v>
          </cell>
          <cell r="W124">
            <v>1.9972301291985275</v>
          </cell>
          <cell r="Y124">
            <v>103.57834367319995</v>
          </cell>
          <cell r="Z124">
            <v>10</v>
          </cell>
          <cell r="AD124">
            <v>100</v>
          </cell>
          <cell r="AE124">
            <v>103.50482355496331</v>
          </cell>
          <cell r="AF124">
            <v>112.60267989524793</v>
          </cell>
          <cell r="AG124">
            <v>120.1512497023174</v>
          </cell>
          <cell r="AH124">
            <v>125.40792158286253</v>
          </cell>
          <cell r="AI124">
            <v>121.42310510735858</v>
          </cell>
          <cell r="AJ124">
            <v>129.24562300846949</v>
          </cell>
          <cell r="AK124">
            <v>134.93873174864021</v>
          </cell>
          <cell r="AL124">
            <v>138.08443918953654</v>
          </cell>
          <cell r="AO124">
            <v>3.5048235549633091</v>
          </cell>
          <cell r="AP124">
            <v>8.7897897197549071</v>
          </cell>
          <cell r="AQ124">
            <v>6.7037212738557912</v>
          </cell>
          <cell r="AR124">
            <v>4.3750455310026979</v>
          </cell>
          <cell r="AS124">
            <v>-3.1774838664166793</v>
          </cell>
          <cell r="AT124">
            <v>6.4423635799747387</v>
          </cell>
          <cell r="AU124">
            <v>4.4048754670768631</v>
          </cell>
          <cell r="AV124">
            <v>2.3312116544537105</v>
          </cell>
          <cell r="AX124">
            <v>2.4365498309420559</v>
          </cell>
          <cell r="AY124">
            <v>7</v>
          </cell>
        </row>
        <row r="125">
          <cell r="A125" t="str">
            <v>Slovenia</v>
          </cell>
          <cell r="B125">
            <v>100</v>
          </cell>
          <cell r="C125">
            <v>103</v>
          </cell>
          <cell r="D125">
            <v>108.4</v>
          </cell>
          <cell r="E125">
            <v>113.1</v>
          </cell>
          <cell r="F125">
            <v>117.1</v>
          </cell>
          <cell r="G125">
            <v>112.3</v>
          </cell>
          <cell r="H125">
            <v>121.7</v>
          </cell>
          <cell r="I125">
            <v>125</v>
          </cell>
          <cell r="J125">
            <v>127.6</v>
          </cell>
          <cell r="M125">
            <v>3</v>
          </cell>
          <cell r="N125">
            <v>5.2427184466019554</v>
          </cell>
          <cell r="O125">
            <v>4.3357933579335679</v>
          </cell>
          <cell r="P125">
            <v>3.5366931918656093</v>
          </cell>
          <cell r="Q125">
            <v>-4.0990606319385137</v>
          </cell>
          <cell r="R125">
            <v>8.3704363312555614</v>
          </cell>
          <cell r="S125">
            <v>2.711585866885784</v>
          </cell>
          <cell r="T125">
            <v>2.0799999999999983</v>
          </cell>
          <cell r="V125">
            <v>108.9666951323655</v>
          </cell>
          <cell r="W125">
            <v>2.1700121032135513</v>
          </cell>
          <cell r="Y125">
            <v>104.28197049210904</v>
          </cell>
          <cell r="Z125">
            <v>9</v>
          </cell>
          <cell r="AD125">
            <v>100</v>
          </cell>
          <cell r="AE125">
            <v>102.93364912841527</v>
          </cell>
          <cell r="AF125">
            <v>108.26776776292223</v>
          </cell>
          <cell r="AG125">
            <v>112.62728527577751</v>
          </cell>
          <cell r="AH125">
            <v>115.65881924930946</v>
          </cell>
          <cell r="AI125">
            <v>110.19050313867226</v>
          </cell>
          <cell r="AJ125">
            <v>119.13461876046743</v>
          </cell>
          <cell r="AK125">
            <v>122.26876016289071</v>
          </cell>
          <cell r="AL125">
            <v>124.15567732747319</v>
          </cell>
          <cell r="AO125">
            <v>2.9336491284152686</v>
          </cell>
          <cell r="AP125">
            <v>5.1820941739395323</v>
          </cell>
          <cell r="AQ125">
            <v>4.0266069975705534</v>
          </cell>
          <cell r="AR125">
            <v>2.6916514644821348</v>
          </cell>
          <cell r="AS125">
            <v>-4.7279715858502129</v>
          </cell>
          <cell r="AT125">
            <v>8.1169568765279365</v>
          </cell>
          <cell r="AU125">
            <v>2.6307562277299041</v>
          </cell>
          <cell r="AV125">
            <v>1.5432536995293447</v>
          </cell>
          <cell r="AX125">
            <v>1.788088165463833</v>
          </cell>
          <cell r="AY125">
            <v>10</v>
          </cell>
        </row>
        <row r="126">
          <cell r="A126" t="str">
            <v>Slovakia</v>
          </cell>
          <cell r="B126">
            <v>100</v>
          </cell>
          <cell r="C126">
            <v>101.9</v>
          </cell>
          <cell r="D126">
            <v>104.9</v>
          </cell>
          <cell r="E126">
            <v>109.1</v>
          </cell>
          <cell r="F126">
            <v>111.6</v>
          </cell>
          <cell r="G126">
            <v>108.7</v>
          </cell>
          <cell r="H126">
            <v>115</v>
          </cell>
          <cell r="I126">
            <v>115.5</v>
          </cell>
          <cell r="J126">
            <v>117.1</v>
          </cell>
          <cell r="M126">
            <v>1.9000000000000057</v>
          </cell>
          <cell r="N126">
            <v>2.9440628066732017</v>
          </cell>
          <cell r="O126">
            <v>4.0038131553860694</v>
          </cell>
          <cell r="P126">
            <v>2.2914757103574601</v>
          </cell>
          <cell r="Q126">
            <v>-2.5985663082437185</v>
          </cell>
          <cell r="R126">
            <v>5.7957681692732308</v>
          </cell>
          <cell r="S126">
            <v>0.43478260869565588</v>
          </cell>
          <cell r="T126">
            <v>1.3852813852813739</v>
          </cell>
          <cell r="V126">
            <v>104.92831541218639</v>
          </cell>
          <cell r="W126">
            <v>1.209941799347618</v>
          </cell>
          <cell r="Y126">
            <v>100.41720984846386</v>
          </cell>
          <cell r="Z126">
            <v>19</v>
          </cell>
          <cell r="AD126">
            <v>100</v>
          </cell>
          <cell r="AE126">
            <v>101.74126206083818</v>
          </cell>
          <cell r="AF126">
            <v>104.59041481026554</v>
          </cell>
          <cell r="AG126">
            <v>108.62581853503758</v>
          </cell>
          <cell r="AH126">
            <v>110.96763465389382</v>
          </cell>
          <cell r="AI126">
            <v>107.94016639471405</v>
          </cell>
          <cell r="AJ126">
            <v>114.61276756864058</v>
          </cell>
          <cell r="AK126">
            <v>114.7628294518954</v>
          </cell>
          <cell r="AL126">
            <v>116.34579522820931</v>
          </cell>
          <cell r="AO126">
            <v>1.7412620608381815</v>
          </cell>
          <cell r="AP126">
            <v>2.8003906101770752</v>
          </cell>
          <cell r="AQ126">
            <v>3.8582921122289662</v>
          </cell>
          <cell r="AR126">
            <v>2.1558559009623224</v>
          </cell>
          <cell r="AS126">
            <v>-2.7282443828080147</v>
          </cell>
          <cell r="AT126">
            <v>6.1817592067870777</v>
          </cell>
          <cell r="AU126">
            <v>0.13092946487391544</v>
          </cell>
          <cell r="AV126">
            <v>1.3793366579354398</v>
          </cell>
          <cell r="AX126">
            <v>1.1902318262592786</v>
          </cell>
          <cell r="AY126">
            <v>15</v>
          </cell>
        </row>
        <row r="127">
          <cell r="A127" t="str">
            <v>Finland</v>
          </cell>
          <cell r="B127">
            <v>100</v>
          </cell>
          <cell r="C127">
            <v>102.6</v>
          </cell>
          <cell r="D127">
            <v>106</v>
          </cell>
          <cell r="E127">
            <v>107.2</v>
          </cell>
          <cell r="F127">
            <v>108.7</v>
          </cell>
          <cell r="G127">
            <v>106</v>
          </cell>
          <cell r="H127">
            <v>108.8</v>
          </cell>
          <cell r="I127">
            <v>109.6</v>
          </cell>
          <cell r="J127">
            <v>108.3</v>
          </cell>
          <cell r="M127">
            <v>2.6000000000000085</v>
          </cell>
          <cell r="N127">
            <v>3.313840155945428</v>
          </cell>
          <cell r="O127">
            <v>1.1320754716981156</v>
          </cell>
          <cell r="P127">
            <v>1.3992537313432933</v>
          </cell>
          <cell r="Q127">
            <v>-2.4839006439742519</v>
          </cell>
          <cell r="R127">
            <v>2.6415094339622698</v>
          </cell>
          <cell r="S127">
            <v>0.73529411764705799</v>
          </cell>
          <cell r="T127">
            <v>-1.1861313868613053</v>
          </cell>
          <cell r="V127">
            <v>99.632014719411217</v>
          </cell>
          <cell r="W127">
            <v>-9.2123543190425039E-2</v>
          </cell>
          <cell r="Y127">
            <v>95.348609099488129</v>
          </cell>
          <cell r="Z127">
            <v>27</v>
          </cell>
          <cell r="AD127">
            <v>100</v>
          </cell>
          <cell r="AE127">
            <v>102.32367659636417</v>
          </cell>
          <cell r="AF127">
            <v>105.46694019824989</v>
          </cell>
          <cell r="AG127">
            <v>106.50621804865669</v>
          </cell>
          <cell r="AH127">
            <v>107.89089213271514</v>
          </cell>
          <cell r="AI127">
            <v>105.03787947276113</v>
          </cell>
          <cell r="AJ127">
            <v>107.60234593521611</v>
          </cell>
          <cell r="AK127">
            <v>108.09314545879897</v>
          </cell>
          <cell r="AL127">
            <v>106.41842973428481</v>
          </cell>
          <cell r="AO127">
            <v>2.3236765963641659</v>
          </cell>
          <cell r="AP127">
            <v>3.0718829761023443</v>
          </cell>
          <cell r="AQ127">
            <v>0.98540627845393658</v>
          </cell>
          <cell r="AR127">
            <v>1.3000875530345724</v>
          </cell>
          <cell r="AS127">
            <v>-2.6443498645321739</v>
          </cell>
          <cell r="AT127">
            <v>2.4414682353902606</v>
          </cell>
          <cell r="AU127">
            <v>0.45612344165652985</v>
          </cell>
          <cell r="AV127">
            <v>-1.5493264789417083</v>
          </cell>
          <cell r="AX127">
            <v>-0.3429526878054503</v>
          </cell>
          <cell r="AY127">
            <v>25</v>
          </cell>
        </row>
        <row r="128">
          <cell r="A128" t="str">
            <v>Sweden</v>
          </cell>
          <cell r="B128">
            <v>100</v>
          </cell>
          <cell r="C128">
            <v>102.3</v>
          </cell>
          <cell r="D128">
            <v>104.2</v>
          </cell>
          <cell r="E128">
            <v>106.2</v>
          </cell>
          <cell r="F128">
            <v>108.9</v>
          </cell>
          <cell r="G128">
            <v>106.7</v>
          </cell>
          <cell r="H128">
            <v>113.1</v>
          </cell>
          <cell r="I128">
            <v>114.7</v>
          </cell>
          <cell r="J128">
            <v>114.4</v>
          </cell>
          <cell r="M128">
            <v>2.2999999999999972</v>
          </cell>
          <cell r="N128">
            <v>1.8572825024437947</v>
          </cell>
          <cell r="O128">
            <v>1.9193857965451144</v>
          </cell>
          <cell r="P128">
            <v>2.5423728813559308</v>
          </cell>
          <cell r="Q128">
            <v>-2.0202020202020208</v>
          </cell>
          <cell r="R128">
            <v>5.9981255857544511</v>
          </cell>
          <cell r="S128">
            <v>1.4146772767462465</v>
          </cell>
          <cell r="T128">
            <v>-0.26155187445510819</v>
          </cell>
          <cell r="V128">
            <v>105.05050505050507</v>
          </cell>
          <cell r="W128">
            <v>1.2393938336790171</v>
          </cell>
          <cell r="Y128">
            <v>100.53414627791241</v>
          </cell>
          <cell r="Z128">
            <v>18</v>
          </cell>
          <cell r="AD128">
            <v>100</v>
          </cell>
          <cell r="AE128">
            <v>101.10062054734837</v>
          </cell>
          <cell r="AF128">
            <v>101.52177913439455</v>
          </cell>
          <cell r="AG128">
            <v>102.27542999112549</v>
          </cell>
          <cell r="AH128">
            <v>103.76551219507452</v>
          </cell>
          <cell r="AI128">
            <v>100.98803615030367</v>
          </cell>
          <cell r="AJ128">
            <v>106.40443604482033</v>
          </cell>
          <cell r="AK128">
            <v>106.76810817331898</v>
          </cell>
          <cell r="AL128">
            <v>105.76318266771453</v>
          </cell>
          <cell r="AO128">
            <v>1.1006205473483703</v>
          </cell>
          <cell r="AP128">
            <v>0.4165736914037268</v>
          </cell>
          <cell r="AQ128">
            <v>0.74235387042740797</v>
          </cell>
          <cell r="AR128">
            <v>1.456930764386243</v>
          </cell>
          <cell r="AS128">
            <v>-2.6766851394221618</v>
          </cell>
          <cell r="AT128">
            <v>5.3634074896310011</v>
          </cell>
          <cell r="AU128">
            <v>0.34178286358799426</v>
          </cell>
          <cell r="AV128">
            <v>-0.94122254556869223</v>
          </cell>
          <cell r="AX128">
            <v>0.47785826546365229</v>
          </cell>
          <cell r="AY128">
            <v>19</v>
          </cell>
        </row>
      </sheetData>
      <sheetData sheetId="3">
        <row r="4">
          <cell r="A4" t="str">
            <v>European Union - 27 countries (from 2020)</v>
          </cell>
          <cell r="C4">
            <v>198467.44</v>
          </cell>
          <cell r="D4">
            <v>201062.27</v>
          </cell>
          <cell r="E4">
            <v>204310.63</v>
          </cell>
          <cell r="F4">
            <v>207295.41</v>
          </cell>
          <cell r="G4">
            <v>209899.34</v>
          </cell>
          <cell r="H4">
            <v>207101.67</v>
          </cell>
          <cell r="I4">
            <v>210397.96</v>
          </cell>
          <cell r="J4">
            <v>215052.68</v>
          </cell>
          <cell r="K4">
            <v>217533.53</v>
          </cell>
          <cell r="N4">
            <v>0.89712317046620171</v>
          </cell>
          <cell r="Q4">
            <v>14.543475934702796</v>
          </cell>
          <cell r="R4">
            <v>13.990688235087328</v>
          </cell>
        </row>
        <row r="5">
          <cell r="A5" t="str">
            <v>NUTS 1-Regionen (92 Regionen)</v>
          </cell>
        </row>
        <row r="6">
          <cell r="A6" t="str">
            <v>Baden-Württemberg</v>
          </cell>
          <cell r="C6">
            <v>6090.57</v>
          </cell>
          <cell r="D6">
            <v>6167.3</v>
          </cell>
          <cell r="E6">
            <v>6252.4</v>
          </cell>
          <cell r="F6">
            <v>6338.91</v>
          </cell>
          <cell r="G6">
            <v>6372.52</v>
          </cell>
          <cell r="H6">
            <v>6283.51</v>
          </cell>
          <cell r="I6">
            <v>6283.35</v>
          </cell>
          <cell r="J6">
            <v>6361.19</v>
          </cell>
          <cell r="K6">
            <v>6421.43</v>
          </cell>
          <cell r="N6">
            <v>0.19132876492244577</v>
          </cell>
          <cell r="O6">
            <v>77</v>
          </cell>
          <cell r="Q6">
            <v>24.787995957643126</v>
          </cell>
          <cell r="R6">
            <v>23.369055161062633</v>
          </cell>
          <cell r="S6">
            <v>5</v>
          </cell>
          <cell r="T6">
            <v>5</v>
          </cell>
        </row>
        <row r="7">
          <cell r="A7" t="str">
            <v>Bayern</v>
          </cell>
          <cell r="C7">
            <v>7289.95</v>
          </cell>
          <cell r="D7">
            <v>7408.9</v>
          </cell>
          <cell r="E7">
            <v>7523.29</v>
          </cell>
          <cell r="F7">
            <v>7650.82</v>
          </cell>
          <cell r="G7">
            <v>7732.84</v>
          </cell>
          <cell r="H7">
            <v>7682.89</v>
          </cell>
          <cell r="I7">
            <v>7684.27</v>
          </cell>
          <cell r="J7">
            <v>7791.01</v>
          </cell>
          <cell r="K7">
            <v>7862.79</v>
          </cell>
          <cell r="N7">
            <v>0.41750188146312439</v>
          </cell>
          <cell r="O7">
            <v>72</v>
          </cell>
          <cell r="Q7">
            <v>20.397551223095263</v>
          </cell>
          <cell r="R7">
            <v>19.471673120686532</v>
          </cell>
          <cell r="S7">
            <v>15</v>
          </cell>
          <cell r="T7">
            <v>17</v>
          </cell>
        </row>
        <row r="8">
          <cell r="A8" t="str">
            <v>Berlin</v>
          </cell>
          <cell r="C8">
            <v>1851.12</v>
          </cell>
          <cell r="D8">
            <v>1902.33</v>
          </cell>
          <cell r="E8">
            <v>1965.4</v>
          </cell>
          <cell r="F8">
            <v>2020.57</v>
          </cell>
          <cell r="G8">
            <v>2071.9499999999998</v>
          </cell>
          <cell r="H8">
            <v>2066.21</v>
          </cell>
          <cell r="I8">
            <v>2085.4899999999998</v>
          </cell>
          <cell r="J8">
            <v>2156.23</v>
          </cell>
          <cell r="K8">
            <v>2190.6799999999998</v>
          </cell>
          <cell r="N8">
            <v>1.4027932132073602</v>
          </cell>
          <cell r="O8">
            <v>22</v>
          </cell>
          <cell r="Q8">
            <v>5.5488790752672612</v>
          </cell>
          <cell r="R8">
            <v>5.2086280220570167</v>
          </cell>
          <cell r="S8">
            <v>83</v>
          </cell>
          <cell r="T8">
            <v>83</v>
          </cell>
        </row>
        <row r="9">
          <cell r="A9" t="str">
            <v>Brandenburg</v>
          </cell>
          <cell r="C9">
            <v>1085.7</v>
          </cell>
          <cell r="D9">
            <v>1098.93</v>
          </cell>
          <cell r="E9">
            <v>1114.24</v>
          </cell>
          <cell r="F9">
            <v>1124.8900000000001</v>
          </cell>
          <cell r="G9">
            <v>1130.57</v>
          </cell>
          <cell r="H9">
            <v>1122.82</v>
          </cell>
          <cell r="I9">
            <v>1129.3499999999999</v>
          </cell>
          <cell r="J9">
            <v>1142.27</v>
          </cell>
          <cell r="K9">
            <v>1145.9000000000001</v>
          </cell>
          <cell r="N9">
            <v>0.33727811009134712</v>
          </cell>
          <cell r="O9">
            <v>74</v>
          </cell>
          <cell r="Q9">
            <v>11.51985281760528</v>
          </cell>
          <cell r="R9">
            <v>11.631225542122268</v>
          </cell>
          <cell r="S9">
            <v>54</v>
          </cell>
          <cell r="T9">
            <v>54</v>
          </cell>
        </row>
        <row r="10">
          <cell r="A10" t="str">
            <v>Bremen</v>
          </cell>
          <cell r="C10">
            <v>418.31</v>
          </cell>
          <cell r="D10">
            <v>421.96</v>
          </cell>
          <cell r="E10">
            <v>427.23</v>
          </cell>
          <cell r="F10">
            <v>435.8</v>
          </cell>
          <cell r="G10">
            <v>438.56</v>
          </cell>
          <cell r="H10">
            <v>434.65</v>
          </cell>
          <cell r="I10">
            <v>433.39</v>
          </cell>
          <cell r="J10">
            <v>440.27</v>
          </cell>
          <cell r="K10">
            <v>444.32</v>
          </cell>
          <cell r="N10">
            <v>0.32674241820767236</v>
          </cell>
          <cell r="O10">
            <v>75</v>
          </cell>
          <cell r="Q10">
            <v>13.770065669463699</v>
          </cell>
          <cell r="R10">
            <v>13.010198287414543</v>
          </cell>
          <cell r="S10">
            <v>39</v>
          </cell>
          <cell r="T10">
            <v>39</v>
          </cell>
        </row>
        <row r="11">
          <cell r="A11" t="str">
            <v>Hamburg</v>
          </cell>
          <cell r="C11">
            <v>1211.58</v>
          </cell>
          <cell r="D11">
            <v>1234.97</v>
          </cell>
          <cell r="E11">
            <v>1255.72</v>
          </cell>
          <cell r="F11">
            <v>1273.77</v>
          </cell>
          <cell r="G11">
            <v>1294.6300000000001</v>
          </cell>
          <cell r="H11">
            <v>1293.6500000000001</v>
          </cell>
          <cell r="I11">
            <v>1295.5899999999999</v>
          </cell>
          <cell r="J11">
            <v>1324.1</v>
          </cell>
          <cell r="K11">
            <v>1350.5</v>
          </cell>
          <cell r="N11">
            <v>1.0618468556865253</v>
          </cell>
          <cell r="O11">
            <v>45</v>
          </cell>
          <cell r="Q11">
            <v>8.1096529510362014</v>
          </cell>
          <cell r="R11">
            <v>7.9329355788837708</v>
          </cell>
          <cell r="S11">
            <v>73</v>
          </cell>
          <cell r="T11">
            <v>71</v>
          </cell>
        </row>
        <row r="12">
          <cell r="A12" t="str">
            <v>Hessen</v>
          </cell>
          <cell r="C12">
            <v>3341.49</v>
          </cell>
          <cell r="D12">
            <v>3385.03</v>
          </cell>
          <cell r="E12">
            <v>3446.18</v>
          </cell>
          <cell r="F12">
            <v>3497.95</v>
          </cell>
          <cell r="G12">
            <v>3531.56</v>
          </cell>
          <cell r="H12">
            <v>3505.42</v>
          </cell>
          <cell r="I12">
            <v>3515.64</v>
          </cell>
          <cell r="J12">
            <v>3570.91</v>
          </cell>
          <cell r="K12">
            <v>3607.01</v>
          </cell>
          <cell r="N12">
            <v>0.52988582104411819</v>
          </cell>
          <cell r="O12">
            <v>67</v>
          </cell>
          <cell r="Q12">
            <v>14.28547157630056</v>
          </cell>
          <cell r="R12">
            <v>13.495159497158987</v>
          </cell>
          <cell r="S12">
            <v>35</v>
          </cell>
          <cell r="T12">
            <v>37</v>
          </cell>
        </row>
        <row r="13">
          <cell r="A13" t="str">
            <v>Mecklenburg-Vorpommern</v>
          </cell>
          <cell r="C13">
            <v>738.96</v>
          </cell>
          <cell r="D13">
            <v>740.7</v>
          </cell>
          <cell r="E13">
            <v>750.28</v>
          </cell>
          <cell r="F13">
            <v>757.29</v>
          </cell>
          <cell r="G13">
            <v>762.36</v>
          </cell>
          <cell r="H13">
            <v>756.5</v>
          </cell>
          <cell r="I13">
            <v>757.91</v>
          </cell>
          <cell r="J13">
            <v>761.62</v>
          </cell>
          <cell r="K13">
            <v>762.41</v>
          </cell>
          <cell r="N13">
            <v>1.6396049869200624E-3</v>
          </cell>
          <cell r="O13">
            <v>82</v>
          </cell>
          <cell r="Q13">
            <v>11.052521118631619</v>
          </cell>
          <cell r="R13">
            <v>10.216380872351042</v>
          </cell>
          <cell r="S13">
            <v>58</v>
          </cell>
          <cell r="T13">
            <v>62</v>
          </cell>
        </row>
        <row r="14">
          <cell r="A14" t="str">
            <v>Niedersachsen</v>
          </cell>
          <cell r="C14">
            <v>3959.23</v>
          </cell>
          <cell r="D14">
            <v>4012.09</v>
          </cell>
          <cell r="E14">
            <v>4055.42</v>
          </cell>
          <cell r="F14">
            <v>4111.29</v>
          </cell>
          <cell r="G14">
            <v>4150.8</v>
          </cell>
          <cell r="H14">
            <v>4158.4399999999996</v>
          </cell>
          <cell r="I14">
            <v>4169.2700000000004</v>
          </cell>
          <cell r="J14">
            <v>4217.95</v>
          </cell>
          <cell r="K14">
            <v>4240.38</v>
          </cell>
          <cell r="N14">
            <v>0.5352222520262444</v>
          </cell>
          <cell r="O14">
            <v>66</v>
          </cell>
          <cell r="Q14">
            <v>16.358292377373036</v>
          </cell>
          <cell r="R14">
            <v>16.503040576583413</v>
          </cell>
          <cell r="S14">
            <v>29</v>
          </cell>
          <cell r="T14">
            <v>28</v>
          </cell>
        </row>
        <row r="15">
          <cell r="A15" t="str">
            <v>Nordrhein-Westfalen</v>
          </cell>
          <cell r="C15">
            <v>9223.42</v>
          </cell>
          <cell r="D15">
            <v>9318.65</v>
          </cell>
          <cell r="E15">
            <v>9426.61</v>
          </cell>
          <cell r="F15">
            <v>9558.26</v>
          </cell>
          <cell r="G15">
            <v>9652.2099999999991</v>
          </cell>
          <cell r="H15">
            <v>9592.1</v>
          </cell>
          <cell r="I15">
            <v>9627.0499999999993</v>
          </cell>
          <cell r="J15">
            <v>9771.92</v>
          </cell>
          <cell r="K15">
            <v>9826.09</v>
          </cell>
          <cell r="N15">
            <v>0.44735235649903871</v>
          </cell>
          <cell r="O15">
            <v>71</v>
          </cell>
          <cell r="Q15">
            <v>15.902368473126883</v>
          </cell>
          <cell r="R15">
            <v>15.167541281549585</v>
          </cell>
          <cell r="S15">
            <v>32</v>
          </cell>
          <cell r="T15">
            <v>31</v>
          </cell>
        </row>
        <row r="16">
          <cell r="A16" t="str">
            <v>Rheinland-Pfalz</v>
          </cell>
          <cell r="C16">
            <v>1983.21</v>
          </cell>
          <cell r="D16">
            <v>1999.7</v>
          </cell>
          <cell r="E16">
            <v>2014.59</v>
          </cell>
          <cell r="F16">
            <v>2031.62</v>
          </cell>
          <cell r="G16">
            <v>2046.01</v>
          </cell>
          <cell r="H16">
            <v>2028.73</v>
          </cell>
          <cell r="I16">
            <v>2032.21</v>
          </cell>
          <cell r="J16">
            <v>2055.46</v>
          </cell>
          <cell r="K16">
            <v>2064.29</v>
          </cell>
          <cell r="N16">
            <v>0.22261708776333933</v>
          </cell>
          <cell r="O16">
            <v>76</v>
          </cell>
          <cell r="Q16">
            <v>18.048298884169675</v>
          </cell>
          <cell r="R16">
            <v>17.675362206026872</v>
          </cell>
          <cell r="S16">
            <v>24</v>
          </cell>
          <cell r="T16">
            <v>23</v>
          </cell>
        </row>
        <row r="17">
          <cell r="A17" t="str">
            <v>Saarland</v>
          </cell>
          <cell r="C17">
            <v>523.16</v>
          </cell>
          <cell r="D17">
            <v>528.45000000000005</v>
          </cell>
          <cell r="E17">
            <v>532.33000000000004</v>
          </cell>
          <cell r="F17">
            <v>535.02</v>
          </cell>
          <cell r="G17">
            <v>535.11</v>
          </cell>
          <cell r="H17">
            <v>528.23</v>
          </cell>
          <cell r="I17">
            <v>524.95000000000005</v>
          </cell>
          <cell r="J17">
            <v>526.54999999999995</v>
          </cell>
          <cell r="K17">
            <v>526.64</v>
          </cell>
          <cell r="N17">
            <v>-0.39808378933196309</v>
          </cell>
          <cell r="O17">
            <v>86</v>
          </cell>
          <cell r="Q17">
            <v>19.554857879688289</v>
          </cell>
          <cell r="R17">
            <v>18.093248504415534</v>
          </cell>
          <cell r="S17">
            <v>18</v>
          </cell>
          <cell r="T17">
            <v>21</v>
          </cell>
        </row>
        <row r="18">
          <cell r="A18" t="str">
            <v>Sachsen</v>
          </cell>
          <cell r="C18">
            <v>2005.38</v>
          </cell>
          <cell r="D18">
            <v>2021.71</v>
          </cell>
          <cell r="E18">
            <v>2042.68</v>
          </cell>
          <cell r="F18">
            <v>2060.94</v>
          </cell>
          <cell r="G18">
            <v>2072.2600000000002</v>
          </cell>
          <cell r="H18">
            <v>2050.46</v>
          </cell>
          <cell r="I18">
            <v>2051.4499999999998</v>
          </cell>
          <cell r="J18">
            <v>2069.19</v>
          </cell>
          <cell r="K18">
            <v>2073.96</v>
          </cell>
          <cell r="N18">
            <v>2.0502703212741835E-2</v>
          </cell>
          <cell r="O18">
            <v>81</v>
          </cell>
          <cell r="Q18">
            <v>17.669597444336134</v>
          </cell>
          <cell r="R18">
            <v>17.009071182443371</v>
          </cell>
          <cell r="S18">
            <v>26</v>
          </cell>
          <cell r="T18">
            <v>27</v>
          </cell>
        </row>
        <row r="19">
          <cell r="A19" t="str">
            <v>Sachsen-Anhalt</v>
          </cell>
          <cell r="C19">
            <v>1002.85</v>
          </cell>
          <cell r="D19">
            <v>1003.55</v>
          </cell>
          <cell r="E19">
            <v>1004.82</v>
          </cell>
          <cell r="F19">
            <v>1004.54</v>
          </cell>
          <cell r="G19">
            <v>1005.3</v>
          </cell>
          <cell r="H19">
            <v>996.36</v>
          </cell>
          <cell r="I19">
            <v>995.39</v>
          </cell>
          <cell r="J19">
            <v>996.44</v>
          </cell>
          <cell r="K19">
            <v>993.51</v>
          </cell>
          <cell r="N19">
            <v>-0.29449441308733526</v>
          </cell>
          <cell r="O19">
            <v>85</v>
          </cell>
          <cell r="Q19">
            <v>16.164329056003186</v>
          </cell>
          <cell r="R19">
            <v>15.656737987234553</v>
          </cell>
          <cell r="S19">
            <v>30</v>
          </cell>
          <cell r="T19">
            <v>30</v>
          </cell>
        </row>
        <row r="20">
          <cell r="A20" t="str">
            <v>Schleswig-Holstein</v>
          </cell>
          <cell r="C20">
            <v>1356.18</v>
          </cell>
          <cell r="D20">
            <v>1375.5</v>
          </cell>
          <cell r="E20">
            <v>1394.81</v>
          </cell>
          <cell r="F20">
            <v>1416.5</v>
          </cell>
          <cell r="G20">
            <v>1433.88</v>
          </cell>
          <cell r="H20">
            <v>1437.25</v>
          </cell>
          <cell r="I20">
            <v>1445.32</v>
          </cell>
          <cell r="J20">
            <v>1463.14</v>
          </cell>
          <cell r="K20">
            <v>1475.04</v>
          </cell>
          <cell r="N20">
            <v>0.71003516574199921</v>
          </cell>
          <cell r="O20">
            <v>59</v>
          </cell>
          <cell r="Q20">
            <v>12.070745111166904</v>
          </cell>
          <cell r="R20">
            <v>11.732301761963994</v>
          </cell>
          <cell r="S20">
            <v>53</v>
          </cell>
          <cell r="T20">
            <v>52</v>
          </cell>
        </row>
        <row r="21">
          <cell r="A21" t="str">
            <v>Thüringen</v>
          </cell>
          <cell r="C21">
            <v>1040.9100000000001</v>
          </cell>
          <cell r="D21">
            <v>1041.23</v>
          </cell>
          <cell r="E21">
            <v>1045</v>
          </cell>
          <cell r="F21">
            <v>1047.83</v>
          </cell>
          <cell r="G21">
            <v>1045.44</v>
          </cell>
          <cell r="H21">
            <v>1028.79</v>
          </cell>
          <cell r="I21">
            <v>1022.38</v>
          </cell>
          <cell r="J21">
            <v>1026.76</v>
          </cell>
          <cell r="K21">
            <v>1026.05</v>
          </cell>
          <cell r="N21">
            <v>-0.46694069950912365</v>
          </cell>
          <cell r="O21">
            <v>89</v>
          </cell>
          <cell r="Q21">
            <v>21.153772574227119</v>
          </cell>
          <cell r="R21">
            <v>20.530601114184428</v>
          </cell>
          <cell r="S21">
            <v>12</v>
          </cell>
          <cell r="T21">
            <v>13</v>
          </cell>
        </row>
        <row r="22">
          <cell r="O22" t="str">
            <v/>
          </cell>
          <cell r="S22" t="str">
            <v/>
          </cell>
          <cell r="T22" t="str">
            <v/>
          </cell>
        </row>
        <row r="23">
          <cell r="A23" t="str">
            <v>Région de Bruxelles-Capitale/Brussels Hoofdstedelijk Gewest</v>
          </cell>
          <cell r="C23">
            <v>692.12</v>
          </cell>
          <cell r="D23">
            <v>695.18</v>
          </cell>
          <cell r="E23">
            <v>700.27</v>
          </cell>
          <cell r="F23">
            <v>705.19</v>
          </cell>
          <cell r="G23">
            <v>713.54</v>
          </cell>
          <cell r="H23">
            <v>704.37</v>
          </cell>
          <cell r="I23">
            <v>710.95</v>
          </cell>
          <cell r="J23">
            <v>721.86</v>
          </cell>
          <cell r="K23">
            <v>727.73</v>
          </cell>
          <cell r="N23">
            <v>0.49350382025552619</v>
          </cell>
          <cell r="O23">
            <v>68</v>
          </cell>
          <cell r="Q23">
            <v>2.6894077416823166</v>
          </cell>
          <cell r="R23">
            <v>2.5281910619787773</v>
          </cell>
          <cell r="S23">
            <v>92</v>
          </cell>
          <cell r="T23">
            <v>92</v>
          </cell>
        </row>
        <row r="24">
          <cell r="A24" t="str">
            <v>Vlaams Gewest</v>
          </cell>
          <cell r="C24">
            <v>2689.36</v>
          </cell>
          <cell r="D24">
            <v>2729.83</v>
          </cell>
          <cell r="E24">
            <v>2777.23</v>
          </cell>
          <cell r="F24">
            <v>2825.61</v>
          </cell>
          <cell r="G24">
            <v>2878.92</v>
          </cell>
          <cell r="H24">
            <v>2878.5</v>
          </cell>
          <cell r="I24">
            <v>2929.57</v>
          </cell>
          <cell r="J24">
            <v>2990.24</v>
          </cell>
          <cell r="K24">
            <v>3018.4</v>
          </cell>
          <cell r="N24">
            <v>1.1898142870711723</v>
          </cell>
          <cell r="O24">
            <v>36</v>
          </cell>
          <cell r="Q24">
            <v>12.474469592763953</v>
          </cell>
          <cell r="R24">
            <v>12.043180480496551</v>
          </cell>
          <cell r="S24">
            <v>49</v>
          </cell>
          <cell r="T24">
            <v>49</v>
          </cell>
        </row>
        <row r="25">
          <cell r="A25" t="str">
            <v>Région wallonne</v>
          </cell>
          <cell r="C25">
            <v>1233.29</v>
          </cell>
          <cell r="D25">
            <v>1248.22</v>
          </cell>
          <cell r="E25">
            <v>1268.97</v>
          </cell>
          <cell r="F25">
            <v>1285.03</v>
          </cell>
          <cell r="G25">
            <v>1300.29</v>
          </cell>
          <cell r="H25">
            <v>1290.32</v>
          </cell>
          <cell r="I25">
            <v>1314.92</v>
          </cell>
          <cell r="J25">
            <v>1338.82</v>
          </cell>
          <cell r="K25">
            <v>1344.35</v>
          </cell>
          <cell r="N25">
            <v>0.83656249927588533</v>
          </cell>
          <cell r="O25">
            <v>53</v>
          </cell>
          <cell r="Q25">
            <v>10.130816971598643</v>
          </cell>
          <cell r="R25">
            <v>9.653276766107469</v>
          </cell>
          <cell r="S25">
            <v>63</v>
          </cell>
          <cell r="T25">
            <v>63</v>
          </cell>
        </row>
        <row r="26">
          <cell r="A26" t="str">
            <v>Severna i Yugoiztochna Bulgaria</v>
          </cell>
          <cell r="C26">
            <v>1568.05</v>
          </cell>
          <cell r="D26">
            <v>1558.76</v>
          </cell>
          <cell r="E26">
            <v>1564.03</v>
          </cell>
          <cell r="F26">
            <v>1554.26</v>
          </cell>
          <cell r="G26">
            <v>1535.26</v>
          </cell>
          <cell r="H26">
            <v>1502.82</v>
          </cell>
          <cell r="I26">
            <v>1464.17</v>
          </cell>
          <cell r="J26">
            <v>1388.78</v>
          </cell>
          <cell r="K26">
            <v>1371.68</v>
          </cell>
          <cell r="N26">
            <v>-2.7772910332169261</v>
          </cell>
          <cell r="O26">
            <v>92</v>
          </cell>
          <cell r="Q26">
            <v>18.90038169430585</v>
          </cell>
          <cell r="R26">
            <v>19.483287489739194</v>
          </cell>
          <cell r="S26">
            <v>20</v>
          </cell>
          <cell r="T26">
            <v>16</v>
          </cell>
        </row>
        <row r="27">
          <cell r="A27" t="str">
            <v>Yugozapadna i Yuzhna tsentralna Bulgaria</v>
          </cell>
          <cell r="C27">
            <v>1878.16</v>
          </cell>
          <cell r="D27">
            <v>1904.58</v>
          </cell>
          <cell r="E27">
            <v>1961.32</v>
          </cell>
          <cell r="F27">
            <v>1967.39</v>
          </cell>
          <cell r="G27">
            <v>1932.42</v>
          </cell>
          <cell r="H27">
            <v>1903.31</v>
          </cell>
          <cell r="I27">
            <v>1944.25</v>
          </cell>
          <cell r="J27">
            <v>2055.62</v>
          </cell>
          <cell r="K27">
            <v>2109.7399999999998</v>
          </cell>
          <cell r="N27">
            <v>2.2190530452019317</v>
          </cell>
          <cell r="O27">
            <v>5</v>
          </cell>
          <cell r="Q27">
            <v>16.542470063443766</v>
          </cell>
          <cell r="R27">
            <v>15.072824743872895</v>
          </cell>
          <cell r="S27">
            <v>28</v>
          </cell>
          <cell r="T27">
            <v>32</v>
          </cell>
        </row>
        <row r="28">
          <cell r="A28" t="str">
            <v>Česko</v>
          </cell>
          <cell r="C28">
            <v>5175.09</v>
          </cell>
          <cell r="D28">
            <v>5228.53</v>
          </cell>
          <cell r="E28">
            <v>5298.12</v>
          </cell>
          <cell r="F28">
            <v>5359.13</v>
          </cell>
          <cell r="G28">
            <v>5351.37</v>
          </cell>
          <cell r="H28">
            <v>5227.2299999999996</v>
          </cell>
          <cell r="I28">
            <v>5279.24</v>
          </cell>
          <cell r="J28">
            <v>5333.08</v>
          </cell>
          <cell r="K28">
            <v>5387.92</v>
          </cell>
          <cell r="N28">
            <v>0.17031506501842841</v>
          </cell>
          <cell r="O28">
            <v>78</v>
          </cell>
          <cell r="Q28">
            <v>26.432857380446499</v>
          </cell>
          <cell r="R28">
            <v>25.384955785399804</v>
          </cell>
          <cell r="S28">
            <v>2</v>
          </cell>
          <cell r="T28">
            <v>2</v>
          </cell>
        </row>
        <row r="29">
          <cell r="A29" t="str">
            <v>Denmark</v>
          </cell>
          <cell r="C29">
            <v>2827.15</v>
          </cell>
          <cell r="D29">
            <v>2873.41</v>
          </cell>
          <cell r="E29">
            <v>2916.64</v>
          </cell>
          <cell r="F29">
            <v>2961.81</v>
          </cell>
          <cell r="G29">
            <v>3004.19</v>
          </cell>
          <cell r="H29">
            <v>2970.85</v>
          </cell>
          <cell r="I29">
            <v>3039.23</v>
          </cell>
          <cell r="J29">
            <v>3160.32</v>
          </cell>
          <cell r="K29">
            <v>3202.37</v>
          </cell>
          <cell r="N29">
            <v>1.6099009744083332</v>
          </cell>
          <cell r="O29">
            <v>12</v>
          </cell>
          <cell r="Q29">
            <v>9.688135570652987</v>
          </cell>
          <cell r="R29">
            <v>9.6382644795463754</v>
          </cell>
          <cell r="S29">
            <v>65</v>
          </cell>
          <cell r="T29">
            <v>64</v>
          </cell>
        </row>
        <row r="30">
          <cell r="A30" t="str">
            <v>Eesti</v>
          </cell>
          <cell r="C30">
            <v>622.9</v>
          </cell>
          <cell r="D30">
            <v>624.70000000000005</v>
          </cell>
          <cell r="E30">
            <v>641.5</v>
          </cell>
          <cell r="F30">
            <v>647.36</v>
          </cell>
          <cell r="G30">
            <v>655.64</v>
          </cell>
          <cell r="H30">
            <v>637.87</v>
          </cell>
          <cell r="I30">
            <v>638.75</v>
          </cell>
          <cell r="J30">
            <v>668.08</v>
          </cell>
          <cell r="K30">
            <v>689.52</v>
          </cell>
          <cell r="N30">
            <v>1.2675624628049462</v>
          </cell>
          <cell r="O30">
            <v>31</v>
          </cell>
          <cell r="Q30">
            <v>18.539137331462388</v>
          </cell>
          <cell r="R30">
            <v>18.223865405340678</v>
          </cell>
          <cell r="S30">
            <v>22</v>
          </cell>
          <cell r="T30">
            <v>20</v>
          </cell>
        </row>
        <row r="31">
          <cell r="A31" t="str">
            <v>Ireland</v>
          </cell>
          <cell r="C31">
            <v>2053.5500000000002</v>
          </cell>
          <cell r="D31">
            <v>2131.38</v>
          </cell>
          <cell r="E31">
            <v>2197.9699999999998</v>
          </cell>
          <cell r="F31">
            <v>2264.14</v>
          </cell>
          <cell r="G31">
            <v>2335.31</v>
          </cell>
          <cell r="H31">
            <v>2277.13</v>
          </cell>
          <cell r="I31">
            <v>2426.5300000000002</v>
          </cell>
          <cell r="J31">
            <v>2594.5300000000002</v>
          </cell>
          <cell r="K31">
            <v>2684.49</v>
          </cell>
          <cell r="N31">
            <v>3.545043018345865</v>
          </cell>
          <cell r="O31">
            <v>3</v>
          </cell>
          <cell r="Q31">
            <v>10.979270418060128</v>
          </cell>
          <cell r="R31">
            <v>11.181215865686656</v>
          </cell>
          <cell r="S31">
            <v>60</v>
          </cell>
          <cell r="T31">
            <v>56</v>
          </cell>
        </row>
        <row r="32">
          <cell r="A32" t="str">
            <v>Attiki</v>
          </cell>
          <cell r="C32">
            <v>1649.5</v>
          </cell>
          <cell r="D32">
            <v>1713.07</v>
          </cell>
          <cell r="E32">
            <v>1690.99</v>
          </cell>
          <cell r="F32">
            <v>1777.63</v>
          </cell>
          <cell r="G32">
            <v>1856.96</v>
          </cell>
          <cell r="H32">
            <v>1803.43</v>
          </cell>
          <cell r="I32">
            <v>1900.56</v>
          </cell>
          <cell r="J32">
            <v>1956.5</v>
          </cell>
          <cell r="K32">
            <v>1972.61</v>
          </cell>
          <cell r="N32">
            <v>1.5218844135600307</v>
          </cell>
          <cell r="O32">
            <v>16</v>
          </cell>
          <cell r="Q32">
            <v>8.1988841978287095</v>
          </cell>
          <cell r="R32">
            <v>8.495783286480961</v>
          </cell>
          <cell r="S32">
            <v>70</v>
          </cell>
          <cell r="T32">
            <v>69</v>
          </cell>
        </row>
        <row r="33">
          <cell r="A33" t="str">
            <v>Nisia Aigaiou, Kriti</v>
          </cell>
          <cell r="C33">
            <v>481.88</v>
          </cell>
          <cell r="D33">
            <v>501.46</v>
          </cell>
          <cell r="E33">
            <v>502.67</v>
          </cell>
          <cell r="F33">
            <v>525.71</v>
          </cell>
          <cell r="G33">
            <v>538.98</v>
          </cell>
          <cell r="H33">
            <v>516.04999999999995</v>
          </cell>
          <cell r="I33">
            <v>539.67999999999995</v>
          </cell>
          <cell r="J33">
            <v>558.29</v>
          </cell>
          <cell r="K33">
            <v>563.13</v>
          </cell>
          <cell r="N33">
            <v>1.1018269623558581</v>
          </cell>
          <cell r="O33">
            <v>42</v>
          </cell>
          <cell r="Q33">
            <v>4.1337340903187503</v>
          </cell>
          <cell r="R33">
            <v>4.3704884558204515</v>
          </cell>
          <cell r="S33">
            <v>89</v>
          </cell>
          <cell r="T33">
            <v>87</v>
          </cell>
        </row>
        <row r="34">
          <cell r="A34" t="str">
            <v>Voreia Elláda</v>
          </cell>
          <cell r="C34">
            <v>1140.6099999999999</v>
          </cell>
          <cell r="D34">
            <v>1176.03</v>
          </cell>
          <cell r="E34">
            <v>1171.93</v>
          </cell>
          <cell r="F34">
            <v>1221.51</v>
          </cell>
          <cell r="G34">
            <v>1230.71</v>
          </cell>
          <cell r="H34">
            <v>1206.17</v>
          </cell>
          <cell r="I34">
            <v>1265.68</v>
          </cell>
          <cell r="J34">
            <v>1292.7</v>
          </cell>
          <cell r="K34">
            <v>1310.92</v>
          </cell>
          <cell r="N34">
            <v>1.5909718582080501</v>
          </cell>
          <cell r="O34">
            <v>13</v>
          </cell>
          <cell r="Q34">
            <v>8.33583866223562</v>
          </cell>
          <cell r="R34">
            <v>8.8775431267888916</v>
          </cell>
          <cell r="S34">
            <v>69</v>
          </cell>
          <cell r="T34">
            <v>68</v>
          </cell>
        </row>
        <row r="35">
          <cell r="A35" t="str">
            <v>Kentriki Elláda</v>
          </cell>
          <cell r="C35">
            <v>1050.58</v>
          </cell>
          <cell r="D35">
            <v>1078.95</v>
          </cell>
          <cell r="E35">
            <v>1081.04</v>
          </cell>
          <cell r="F35">
            <v>1125.49</v>
          </cell>
          <cell r="G35">
            <v>1125.31</v>
          </cell>
          <cell r="H35">
            <v>1104.1500000000001</v>
          </cell>
          <cell r="I35">
            <v>1159.6400000000001</v>
          </cell>
          <cell r="J35">
            <v>1176.1600000000001</v>
          </cell>
          <cell r="K35">
            <v>1197.3900000000001</v>
          </cell>
          <cell r="N35">
            <v>1.5642491409105617</v>
          </cell>
          <cell r="O35">
            <v>15</v>
          </cell>
          <cell r="Q35">
            <v>7.3028765406865679</v>
          </cell>
          <cell r="R35">
            <v>7.8441708611073313</v>
          </cell>
          <cell r="S35">
            <v>77</v>
          </cell>
          <cell r="T35">
            <v>73</v>
          </cell>
        </row>
        <row r="36">
          <cell r="A36" t="str">
            <v>Noroeste</v>
          </cell>
          <cell r="C36">
            <v>1628.2</v>
          </cell>
          <cell r="D36">
            <v>1648.7</v>
          </cell>
          <cell r="E36">
            <v>1676.1</v>
          </cell>
          <cell r="F36">
            <v>1702.6</v>
          </cell>
          <cell r="G36">
            <v>1736.2</v>
          </cell>
          <cell r="H36">
            <v>1661.7</v>
          </cell>
          <cell r="I36">
            <v>1694.8</v>
          </cell>
          <cell r="J36">
            <v>1735.1</v>
          </cell>
          <cell r="K36">
            <v>1776.4</v>
          </cell>
          <cell r="N36">
            <v>0.57389116847733135</v>
          </cell>
          <cell r="O36">
            <v>64</v>
          </cell>
          <cell r="Q36">
            <v>12.884460315631838</v>
          </cell>
          <cell r="R36">
            <v>12.414270070889287</v>
          </cell>
          <cell r="S36">
            <v>44</v>
          </cell>
          <cell r="T36">
            <v>45</v>
          </cell>
        </row>
        <row r="37">
          <cell r="A37" t="str">
            <v>Noreste</v>
          </cell>
          <cell r="C37">
            <v>1944.5</v>
          </cell>
          <cell r="D37">
            <v>1987.8</v>
          </cell>
          <cell r="E37">
            <v>2031</v>
          </cell>
          <cell r="F37">
            <v>2066</v>
          </cell>
          <cell r="G37">
            <v>2108.8000000000002</v>
          </cell>
          <cell r="H37">
            <v>2018.8</v>
          </cell>
          <cell r="I37">
            <v>2054.8000000000002</v>
          </cell>
          <cell r="J37">
            <v>2100.9</v>
          </cell>
          <cell r="K37">
            <v>2166.3000000000002</v>
          </cell>
          <cell r="N37">
            <v>0.67480607042134011</v>
          </cell>
          <cell r="O37">
            <v>61</v>
          </cell>
          <cell r="Q37">
            <v>18.802162367223062</v>
          </cell>
          <cell r="R37">
            <v>18.235042124803655</v>
          </cell>
          <cell r="S37">
            <v>21</v>
          </cell>
          <cell r="T37">
            <v>19</v>
          </cell>
        </row>
        <row r="38">
          <cell r="A38" t="str">
            <v>Comunidad de Madrid</v>
          </cell>
          <cell r="C38">
            <v>3226.5</v>
          </cell>
          <cell r="D38">
            <v>3280.8</v>
          </cell>
          <cell r="E38">
            <v>3373.2</v>
          </cell>
          <cell r="F38">
            <v>3460.2</v>
          </cell>
          <cell r="G38">
            <v>3557.1</v>
          </cell>
          <cell r="H38">
            <v>3434.9</v>
          </cell>
          <cell r="I38">
            <v>3544.7</v>
          </cell>
          <cell r="J38">
            <v>3705.6</v>
          </cell>
          <cell r="K38">
            <v>3837.2</v>
          </cell>
          <cell r="N38">
            <v>1.9130009981872718</v>
          </cell>
          <cell r="O38">
            <v>9</v>
          </cell>
          <cell r="Q38">
            <v>5.3695426049309836</v>
          </cell>
          <cell r="R38">
            <v>5.0032383419689124</v>
          </cell>
          <cell r="S38">
            <v>84</v>
          </cell>
          <cell r="T38">
            <v>85</v>
          </cell>
        </row>
        <row r="39">
          <cell r="A39" t="str">
            <v>Centro (ES)</v>
          </cell>
          <cell r="C39">
            <v>1982.4</v>
          </cell>
          <cell r="D39">
            <v>2018.8</v>
          </cell>
          <cell r="E39">
            <v>2065.4</v>
          </cell>
          <cell r="F39">
            <v>2098.3000000000002</v>
          </cell>
          <cell r="G39">
            <v>2140</v>
          </cell>
          <cell r="H39">
            <v>2061</v>
          </cell>
          <cell r="I39">
            <v>2107.1999999999998</v>
          </cell>
          <cell r="J39">
            <v>2159.4</v>
          </cell>
          <cell r="K39">
            <v>2211.8000000000002</v>
          </cell>
          <cell r="N39">
            <v>0.82843354141752457</v>
          </cell>
          <cell r="O39">
            <v>54</v>
          </cell>
          <cell r="Q39">
            <v>12.191588785046727</v>
          </cell>
          <cell r="R39">
            <v>12.100583495415393</v>
          </cell>
          <cell r="S39">
            <v>51</v>
          </cell>
          <cell r="T39">
            <v>48</v>
          </cell>
        </row>
        <row r="40">
          <cell r="A40" t="str">
            <v>Este</v>
          </cell>
          <cell r="C40">
            <v>5609.4</v>
          </cell>
          <cell r="D40">
            <v>5750.2</v>
          </cell>
          <cell r="E40">
            <v>5912.8</v>
          </cell>
          <cell r="F40">
            <v>6051.9</v>
          </cell>
          <cell r="G40">
            <v>6239</v>
          </cell>
          <cell r="H40">
            <v>5945.2</v>
          </cell>
          <cell r="I40">
            <v>6087.8</v>
          </cell>
          <cell r="J40">
            <v>6306.1</v>
          </cell>
          <cell r="K40">
            <v>6512.2</v>
          </cell>
          <cell r="N40">
            <v>1.0771961176721874</v>
          </cell>
          <cell r="O40">
            <v>43</v>
          </cell>
          <cell r="Q40">
            <v>12.330501682962012</v>
          </cell>
          <cell r="R40">
            <v>11.871045495631213</v>
          </cell>
          <cell r="S40">
            <v>50</v>
          </cell>
          <cell r="T40">
            <v>50</v>
          </cell>
        </row>
        <row r="41">
          <cell r="A41" t="str">
            <v>Sur</v>
          </cell>
          <cell r="C41">
            <v>3448.1</v>
          </cell>
          <cell r="D41">
            <v>3533.1</v>
          </cell>
          <cell r="E41">
            <v>3632.1</v>
          </cell>
          <cell r="F41">
            <v>3717.8</v>
          </cell>
          <cell r="G41">
            <v>3813.7</v>
          </cell>
          <cell r="H41">
            <v>3639.5</v>
          </cell>
          <cell r="I41">
            <v>3755.5</v>
          </cell>
          <cell r="J41">
            <v>3884.8</v>
          </cell>
          <cell r="K41">
            <v>3975.8</v>
          </cell>
          <cell r="N41">
            <v>1.0460871106712517</v>
          </cell>
          <cell r="O41">
            <v>47</v>
          </cell>
          <cell r="Q41">
            <v>7.5150116684584534</v>
          </cell>
          <cell r="R41">
            <v>7.3800453047775942</v>
          </cell>
          <cell r="S41">
            <v>75</v>
          </cell>
          <cell r="T41">
            <v>76</v>
          </cell>
        </row>
        <row r="42">
          <cell r="A42" t="str">
            <v>Canarias</v>
          </cell>
          <cell r="C42">
            <v>764.7</v>
          </cell>
          <cell r="D42">
            <v>782.5</v>
          </cell>
          <cell r="E42">
            <v>811.5</v>
          </cell>
          <cell r="F42">
            <v>831.6</v>
          </cell>
          <cell r="G42">
            <v>862.5</v>
          </cell>
          <cell r="H42">
            <v>796.2</v>
          </cell>
          <cell r="I42">
            <v>817.7</v>
          </cell>
          <cell r="J42">
            <v>871.4</v>
          </cell>
          <cell r="K42">
            <v>909.5</v>
          </cell>
          <cell r="N42">
            <v>1.3353332183996685</v>
          </cell>
          <cell r="O42">
            <v>26</v>
          </cell>
          <cell r="Q42">
            <v>3.2579710144927541</v>
          </cell>
          <cell r="R42">
            <v>3.2132201055772325</v>
          </cell>
          <cell r="S42">
            <v>91</v>
          </cell>
          <cell r="T42">
            <v>91</v>
          </cell>
        </row>
        <row r="43">
          <cell r="A43" t="str">
            <v>Ile de France</v>
          </cell>
          <cell r="C43">
            <v>6262.8</v>
          </cell>
          <cell r="D43">
            <v>6305.4</v>
          </cell>
          <cell r="E43">
            <v>6376.9</v>
          </cell>
          <cell r="F43">
            <v>6488.2</v>
          </cell>
          <cell r="G43">
            <v>6608</v>
          </cell>
          <cell r="H43">
            <v>6563.4</v>
          </cell>
          <cell r="I43">
            <v>6690.6</v>
          </cell>
          <cell r="J43">
            <v>6891.9</v>
          </cell>
          <cell r="K43">
            <v>6974.9</v>
          </cell>
          <cell r="N43">
            <v>1.3600900677567012</v>
          </cell>
          <cell r="O43">
            <v>25</v>
          </cell>
          <cell r="Q43">
            <v>5.0136198547215498</v>
          </cell>
          <cell r="R43">
            <v>4.859327616477314</v>
          </cell>
          <cell r="S43">
            <v>86</v>
          </cell>
          <cell r="T43">
            <v>86</v>
          </cell>
        </row>
        <row r="44">
          <cell r="A44" t="str">
            <v>Centre — Val de Loire</v>
          </cell>
          <cell r="C44">
            <v>996.6</v>
          </cell>
          <cell r="D44">
            <v>1000.1</v>
          </cell>
          <cell r="E44">
            <v>1004.5</v>
          </cell>
          <cell r="F44">
            <v>1004.1</v>
          </cell>
          <cell r="G44">
            <v>1005.9</v>
          </cell>
          <cell r="H44">
            <v>1004.5</v>
          </cell>
          <cell r="I44">
            <v>1016.4</v>
          </cell>
          <cell r="J44">
            <v>1053.9000000000001</v>
          </cell>
          <cell r="K44">
            <v>1064.5</v>
          </cell>
          <cell r="N44">
            <v>1.4256300990788588</v>
          </cell>
          <cell r="O44">
            <v>20</v>
          </cell>
          <cell r="Q44">
            <v>12.526096033402922</v>
          </cell>
          <cell r="R44">
            <v>11.680425087769237</v>
          </cell>
          <cell r="S44">
            <v>47</v>
          </cell>
          <cell r="T44">
            <v>53</v>
          </cell>
        </row>
        <row r="45">
          <cell r="A45" t="str">
            <v>Bourgogne-Franche-Comté</v>
          </cell>
          <cell r="C45">
            <v>1075.3</v>
          </cell>
          <cell r="D45">
            <v>1078</v>
          </cell>
          <cell r="E45">
            <v>1089</v>
          </cell>
          <cell r="F45">
            <v>1088.9000000000001</v>
          </cell>
          <cell r="G45">
            <v>1085.7</v>
          </cell>
          <cell r="H45">
            <v>1080.0999999999999</v>
          </cell>
          <cell r="I45">
            <v>1092</v>
          </cell>
          <cell r="J45">
            <v>1098.8</v>
          </cell>
          <cell r="K45">
            <v>1109.4000000000001</v>
          </cell>
          <cell r="N45">
            <v>0.54131957801153874</v>
          </cell>
          <cell r="O45">
            <v>65</v>
          </cell>
          <cell r="Q45">
            <v>14.073869393018329</v>
          </cell>
          <cell r="R45">
            <v>13.54204586821988</v>
          </cell>
          <cell r="S45">
            <v>36</v>
          </cell>
          <cell r="T45">
            <v>36</v>
          </cell>
        </row>
        <row r="46">
          <cell r="A46" t="str">
            <v>Normandie</v>
          </cell>
          <cell r="C46">
            <v>1274.8</v>
          </cell>
          <cell r="D46">
            <v>1275.8</v>
          </cell>
          <cell r="E46">
            <v>1282.0999999999999</v>
          </cell>
          <cell r="F46">
            <v>1288.0999999999999</v>
          </cell>
          <cell r="G46">
            <v>1307</v>
          </cell>
          <cell r="H46">
            <v>1307.2</v>
          </cell>
          <cell r="I46">
            <v>1333.7</v>
          </cell>
          <cell r="J46">
            <v>1334.6</v>
          </cell>
          <cell r="K46">
            <v>1346.5</v>
          </cell>
          <cell r="N46">
            <v>0.74713217374609542</v>
          </cell>
          <cell r="O46">
            <v>57</v>
          </cell>
          <cell r="Q46">
            <v>13.236419280795717</v>
          </cell>
          <cell r="R46">
            <v>12.91023527648734</v>
          </cell>
          <cell r="S46">
            <v>40</v>
          </cell>
          <cell r="T46">
            <v>40</v>
          </cell>
        </row>
        <row r="47">
          <cell r="A47" t="str">
            <v>Hauts-de-France</v>
          </cell>
          <cell r="C47">
            <v>2185.9</v>
          </cell>
          <cell r="D47">
            <v>2199.5</v>
          </cell>
          <cell r="E47">
            <v>2211.5</v>
          </cell>
          <cell r="F47">
            <v>2217.1999999999998</v>
          </cell>
          <cell r="G47">
            <v>2237.3000000000002</v>
          </cell>
          <cell r="H47">
            <v>2246.1999999999998</v>
          </cell>
          <cell r="I47">
            <v>2294.8000000000002</v>
          </cell>
          <cell r="J47">
            <v>2330.5</v>
          </cell>
          <cell r="K47">
            <v>2354</v>
          </cell>
          <cell r="N47">
            <v>1.2792692043921221</v>
          </cell>
          <cell r="O47">
            <v>28</v>
          </cell>
          <cell r="Q47">
            <v>11.008805256335762</v>
          </cell>
          <cell r="R47">
            <v>11.053422012443683</v>
          </cell>
          <cell r="S47">
            <v>59</v>
          </cell>
          <cell r="T47">
            <v>57</v>
          </cell>
        </row>
        <row r="48">
          <cell r="A48" t="str">
            <v>Grand Est</v>
          </cell>
          <cell r="C48">
            <v>2104.1999999999998</v>
          </cell>
          <cell r="D48">
            <v>2110.8000000000002</v>
          </cell>
          <cell r="E48">
            <v>2132.5</v>
          </cell>
          <cell r="F48">
            <v>2130.5</v>
          </cell>
          <cell r="G48">
            <v>2130</v>
          </cell>
          <cell r="H48">
            <v>2122.8000000000002</v>
          </cell>
          <cell r="I48">
            <v>2163.1999999999998</v>
          </cell>
          <cell r="J48">
            <v>2190.3000000000002</v>
          </cell>
          <cell r="K48">
            <v>2211.6999999999998</v>
          </cell>
          <cell r="N48">
            <v>0.94542797174106852</v>
          </cell>
          <cell r="O48">
            <v>51</v>
          </cell>
          <cell r="Q48">
            <v>12.643192488262912</v>
          </cell>
          <cell r="R48">
            <v>12.139889512852118</v>
          </cell>
          <cell r="S48">
            <v>46</v>
          </cell>
          <cell r="T48">
            <v>47</v>
          </cell>
        </row>
        <row r="49">
          <cell r="A49" t="str">
            <v>Pays de la Loire</v>
          </cell>
          <cell r="C49">
            <v>1540.9</v>
          </cell>
          <cell r="D49">
            <v>1563.4</v>
          </cell>
          <cell r="E49">
            <v>1594.6</v>
          </cell>
          <cell r="F49">
            <v>1615.7</v>
          </cell>
          <cell r="G49">
            <v>1638.8</v>
          </cell>
          <cell r="H49">
            <v>1645.8</v>
          </cell>
          <cell r="I49">
            <v>1689.5</v>
          </cell>
          <cell r="J49">
            <v>1700.9</v>
          </cell>
          <cell r="K49">
            <v>1717.9</v>
          </cell>
          <cell r="N49">
            <v>1.1854298807705703</v>
          </cell>
          <cell r="O49">
            <v>37</v>
          </cell>
          <cell r="Q49">
            <v>14.059067610446668</v>
          </cell>
          <cell r="R49">
            <v>13.751543300605562</v>
          </cell>
          <cell r="S49">
            <v>37</v>
          </cell>
          <cell r="T49">
            <v>34</v>
          </cell>
        </row>
        <row r="50">
          <cell r="A50" t="str">
            <v>Bretagne</v>
          </cell>
          <cell r="C50">
            <v>1328.2</v>
          </cell>
          <cell r="D50">
            <v>1339.2</v>
          </cell>
          <cell r="E50">
            <v>1359.3</v>
          </cell>
          <cell r="F50">
            <v>1374.5</v>
          </cell>
          <cell r="G50">
            <v>1386.5</v>
          </cell>
          <cell r="H50">
            <v>1394.5</v>
          </cell>
          <cell r="I50">
            <v>1429.8</v>
          </cell>
          <cell r="J50">
            <v>1496.2</v>
          </cell>
          <cell r="K50">
            <v>1512.5</v>
          </cell>
          <cell r="N50">
            <v>2.1983484031709395</v>
          </cell>
          <cell r="O50">
            <v>7</v>
          </cell>
          <cell r="Q50">
            <v>11.438874864767399</v>
          </cell>
          <cell r="R50">
            <v>10.620237936104798</v>
          </cell>
          <cell r="S50">
            <v>55</v>
          </cell>
          <cell r="T50">
            <v>60</v>
          </cell>
        </row>
        <row r="51">
          <cell r="A51" t="str">
            <v>Nouvelle-Aquitaine</v>
          </cell>
          <cell r="C51">
            <v>2356.4</v>
          </cell>
          <cell r="D51">
            <v>2375.4</v>
          </cell>
          <cell r="E51">
            <v>2405.5</v>
          </cell>
          <cell r="F51">
            <v>2434.1999999999998</v>
          </cell>
          <cell r="G51">
            <v>2469.6999999999998</v>
          </cell>
          <cell r="H51">
            <v>2484.1</v>
          </cell>
          <cell r="I51">
            <v>2549.4</v>
          </cell>
          <cell r="J51">
            <v>2586.3000000000002</v>
          </cell>
          <cell r="K51">
            <v>2614.9</v>
          </cell>
          <cell r="N51">
            <v>1.4384771761741746</v>
          </cell>
          <cell r="O51">
            <v>18</v>
          </cell>
          <cell r="Q51">
            <v>9.4910312993480996</v>
          </cell>
          <cell r="R51">
            <v>9.4111278660634881</v>
          </cell>
          <cell r="S51">
            <v>66</v>
          </cell>
          <cell r="T51">
            <v>66</v>
          </cell>
        </row>
        <row r="52">
          <cell r="A52" t="str">
            <v>Occitanie</v>
          </cell>
          <cell r="C52">
            <v>2244.1999999999998</v>
          </cell>
          <cell r="D52">
            <v>2274.6999999999998</v>
          </cell>
          <cell r="E52">
            <v>2306.3000000000002</v>
          </cell>
          <cell r="F52">
            <v>2340.5</v>
          </cell>
          <cell r="G52">
            <v>2376.3000000000002</v>
          </cell>
          <cell r="H52">
            <v>2381.8000000000002</v>
          </cell>
          <cell r="I52">
            <v>2451</v>
          </cell>
          <cell r="J52">
            <v>2566.6999999999998</v>
          </cell>
          <cell r="K52">
            <v>2594.3000000000002</v>
          </cell>
          <cell r="N52">
            <v>2.2185537287432879</v>
          </cell>
          <cell r="O52">
            <v>6</v>
          </cell>
          <cell r="Q52">
            <v>8.16395236291714</v>
          </cell>
          <cell r="R52">
            <v>7.6167841976078234</v>
          </cell>
          <cell r="S52">
            <v>72</v>
          </cell>
          <cell r="T52">
            <v>75</v>
          </cell>
        </row>
        <row r="53">
          <cell r="A53" t="str">
            <v>Auvergne-Rhône-Alpes</v>
          </cell>
          <cell r="C53">
            <v>3309</v>
          </cell>
          <cell r="D53">
            <v>3335.9</v>
          </cell>
          <cell r="E53">
            <v>3391.7</v>
          </cell>
          <cell r="F53">
            <v>3432.8</v>
          </cell>
          <cell r="G53">
            <v>3479.5</v>
          </cell>
          <cell r="H53">
            <v>3457.9</v>
          </cell>
          <cell r="I53">
            <v>3571.6</v>
          </cell>
          <cell r="J53">
            <v>3640.8</v>
          </cell>
          <cell r="K53">
            <v>3677.7</v>
          </cell>
          <cell r="N53">
            <v>1.3946089793018359</v>
          </cell>
          <cell r="O53">
            <v>23</v>
          </cell>
          <cell r="Q53">
            <v>12.165541026009484</v>
          </cell>
          <cell r="R53">
            <v>11.862777411557898</v>
          </cell>
          <cell r="S53">
            <v>52</v>
          </cell>
          <cell r="T53">
            <v>51</v>
          </cell>
        </row>
        <row r="54">
          <cell r="A54" t="str">
            <v>Provence-Alpes-Côte d’Azur</v>
          </cell>
          <cell r="C54">
            <v>2060.6</v>
          </cell>
          <cell r="D54">
            <v>2077.3000000000002</v>
          </cell>
          <cell r="E54">
            <v>2102.3000000000002</v>
          </cell>
          <cell r="F54">
            <v>2129.1999999999998</v>
          </cell>
          <cell r="G54">
            <v>2160.1</v>
          </cell>
          <cell r="H54">
            <v>2166.8000000000002</v>
          </cell>
          <cell r="I54">
            <v>2234.6999999999998</v>
          </cell>
          <cell r="J54">
            <v>2249.8000000000002</v>
          </cell>
          <cell r="K54">
            <v>2272.6</v>
          </cell>
          <cell r="N54">
            <v>1.277340015743647</v>
          </cell>
          <cell r="O54">
            <v>30</v>
          </cell>
          <cell r="Q54">
            <v>6.1061987870931906</v>
          </cell>
          <cell r="R54">
            <v>6.5028002489110142</v>
          </cell>
          <cell r="S54">
            <v>80</v>
          </cell>
          <cell r="T54">
            <v>79</v>
          </cell>
        </row>
        <row r="55">
          <cell r="A55" t="str">
            <v>Corse</v>
          </cell>
          <cell r="C55">
            <v>125.2</v>
          </cell>
          <cell r="D55">
            <v>126.2</v>
          </cell>
          <cell r="E55">
            <v>127.9</v>
          </cell>
          <cell r="F55">
            <v>130.6</v>
          </cell>
          <cell r="G55">
            <v>134.80000000000001</v>
          </cell>
          <cell r="H55">
            <v>136.80000000000001</v>
          </cell>
          <cell r="I55">
            <v>140</v>
          </cell>
          <cell r="J55">
            <v>139.30000000000001</v>
          </cell>
          <cell r="K55">
            <v>140.6</v>
          </cell>
          <cell r="N55">
            <v>1.0587348730405353</v>
          </cell>
          <cell r="O55">
            <v>46</v>
          </cell>
          <cell r="Q55">
            <v>3.857566765578635</v>
          </cell>
          <cell r="R55">
            <v>4.2354630294328786</v>
          </cell>
          <cell r="S55">
            <v>90</v>
          </cell>
          <cell r="T55">
            <v>88</v>
          </cell>
        </row>
        <row r="56">
          <cell r="A56" t="str">
            <v>RUP FR — Régions Ultrapériphériques Françaises</v>
          </cell>
          <cell r="C56">
            <v>657</v>
          </cell>
          <cell r="D56">
            <v>658</v>
          </cell>
          <cell r="E56">
            <v>662.7</v>
          </cell>
          <cell r="F56">
            <v>653.29999999999995</v>
          </cell>
          <cell r="G56">
            <v>642.4</v>
          </cell>
          <cell r="H56">
            <v>653.4</v>
          </cell>
          <cell r="I56">
            <v>738.8</v>
          </cell>
          <cell r="J56">
            <v>822.9</v>
          </cell>
          <cell r="K56">
            <v>832.1</v>
          </cell>
          <cell r="N56">
            <v>6.6823312493967819</v>
          </cell>
          <cell r="O56">
            <v>1</v>
          </cell>
          <cell r="Q56">
            <v>4.4831880448318806</v>
          </cell>
          <cell r="R56">
            <v>3.9859035119698625</v>
          </cell>
          <cell r="S56">
            <v>88</v>
          </cell>
          <cell r="T56">
            <v>89</v>
          </cell>
        </row>
        <row r="57">
          <cell r="A57" t="str">
            <v>Hrvatska</v>
          </cell>
          <cell r="C57">
            <v>1561.74</v>
          </cell>
          <cell r="D57">
            <v>1565.52</v>
          </cell>
          <cell r="E57">
            <v>1603.87</v>
          </cell>
          <cell r="F57">
            <v>1645.35</v>
          </cell>
          <cell r="G57">
            <v>1627.22</v>
          </cell>
          <cell r="H57">
            <v>1611.03</v>
          </cell>
          <cell r="I57">
            <v>1630.56</v>
          </cell>
          <cell r="J57">
            <v>1665.86</v>
          </cell>
          <cell r="K57">
            <v>1703.04</v>
          </cell>
          <cell r="N57">
            <v>1.1450524086022966</v>
          </cell>
          <cell r="O57">
            <v>40</v>
          </cell>
          <cell r="Q57">
            <v>17.744373840046215</v>
          </cell>
          <cell r="R57">
            <v>17.273360306388295</v>
          </cell>
          <cell r="S57">
            <v>25</v>
          </cell>
          <cell r="T57">
            <v>26</v>
          </cell>
        </row>
        <row r="58">
          <cell r="A58" t="str">
            <v>Nord-Ovest</v>
          </cell>
          <cell r="C58">
            <v>7202.6</v>
          </cell>
          <cell r="D58">
            <v>7290.2</v>
          </cell>
          <cell r="E58">
            <v>7382.9</v>
          </cell>
          <cell r="F58">
            <v>7494.1</v>
          </cell>
          <cell r="G58">
            <v>7524.2</v>
          </cell>
          <cell r="H58">
            <v>7369.6</v>
          </cell>
          <cell r="I58">
            <v>7388.1</v>
          </cell>
          <cell r="J58">
            <v>7515.8</v>
          </cell>
          <cell r="K58">
            <v>7627</v>
          </cell>
          <cell r="N58">
            <v>0.33982837407067734</v>
          </cell>
          <cell r="O58">
            <v>73</v>
          </cell>
          <cell r="Q58">
            <v>18.392653039525801</v>
          </cell>
          <cell r="R58">
            <v>17.918252215333034</v>
          </cell>
          <cell r="S58">
            <v>23</v>
          </cell>
          <cell r="T58">
            <v>22</v>
          </cell>
        </row>
        <row r="59">
          <cell r="A59" t="str">
            <v>Sud</v>
          </cell>
          <cell r="C59">
            <v>4623.2</v>
          </cell>
          <cell r="D59">
            <v>4687.3</v>
          </cell>
          <cell r="E59">
            <v>4722.6000000000004</v>
          </cell>
          <cell r="F59">
            <v>4705.2</v>
          </cell>
          <cell r="G59">
            <v>4725.6000000000004</v>
          </cell>
          <cell r="H59">
            <v>4653.2</v>
          </cell>
          <cell r="I59">
            <v>4678.8</v>
          </cell>
          <cell r="J59">
            <v>4789.7</v>
          </cell>
          <cell r="K59">
            <v>4893.1000000000004</v>
          </cell>
          <cell r="N59">
            <v>0.87459019711999986</v>
          </cell>
          <cell r="O59">
            <v>52</v>
          </cell>
          <cell r="Q59">
            <v>11.350939563230064</v>
          </cell>
          <cell r="R59">
            <v>10.944318015742114</v>
          </cell>
          <cell r="S59">
            <v>56</v>
          </cell>
          <cell r="T59">
            <v>58</v>
          </cell>
        </row>
        <row r="60">
          <cell r="A60" t="str">
            <v>Isole</v>
          </cell>
          <cell r="C60">
            <v>2116.6999999999998</v>
          </cell>
          <cell r="D60">
            <v>2136.3000000000002</v>
          </cell>
          <cell r="E60">
            <v>2138</v>
          </cell>
          <cell r="F60">
            <v>2122.1</v>
          </cell>
          <cell r="G60">
            <v>2132</v>
          </cell>
          <cell r="H60">
            <v>2101.1999999999998</v>
          </cell>
          <cell r="I60">
            <v>2119.5</v>
          </cell>
          <cell r="J60">
            <v>2172.3000000000002</v>
          </cell>
          <cell r="K60">
            <v>2253.1</v>
          </cell>
          <cell r="N60">
            <v>1.390745612635186</v>
          </cell>
          <cell r="O60">
            <v>24</v>
          </cell>
          <cell r="Q60">
            <v>6.4446529080675425</v>
          </cell>
          <cell r="R60">
            <v>6.3343000506375731</v>
          </cell>
          <cell r="S60">
            <v>79</v>
          </cell>
          <cell r="T60">
            <v>81</v>
          </cell>
        </row>
        <row r="61">
          <cell r="A61" t="str">
            <v>Nord-Est</v>
          </cell>
          <cell r="C61">
            <v>5323.4</v>
          </cell>
          <cell r="D61">
            <v>5383.2</v>
          </cell>
          <cell r="E61">
            <v>5481.8</v>
          </cell>
          <cell r="F61">
            <v>5579.8</v>
          </cell>
          <cell r="G61">
            <v>5627.7</v>
          </cell>
          <cell r="H61">
            <v>5466.9</v>
          </cell>
          <cell r="I61">
            <v>5509.5</v>
          </cell>
          <cell r="J61">
            <v>5617.9</v>
          </cell>
          <cell r="K61">
            <v>5730.2</v>
          </cell>
          <cell r="N61">
            <v>0.45225965099643872</v>
          </cell>
          <cell r="O61">
            <v>70</v>
          </cell>
          <cell r="Q61">
            <v>21.362190592959827</v>
          </cell>
          <cell r="R61">
            <v>21.128891578703787</v>
          </cell>
          <cell r="S61">
            <v>11</v>
          </cell>
          <cell r="T61">
            <v>10</v>
          </cell>
        </row>
        <row r="62">
          <cell r="A62" t="str">
            <v>Centro (IT)</v>
          </cell>
          <cell r="C62">
            <v>5244.2</v>
          </cell>
          <cell r="D62">
            <v>5345.5</v>
          </cell>
          <cell r="E62">
            <v>5406.9</v>
          </cell>
          <cell r="F62">
            <v>5463.3</v>
          </cell>
          <cell r="G62">
            <v>5487.7</v>
          </cell>
          <cell r="H62">
            <v>5358.1</v>
          </cell>
          <cell r="I62">
            <v>5366.3</v>
          </cell>
          <cell r="J62">
            <v>5451.6</v>
          </cell>
          <cell r="K62">
            <v>5519.6</v>
          </cell>
          <cell r="N62">
            <v>0.14500927914728834</v>
          </cell>
          <cell r="O62">
            <v>79</v>
          </cell>
          <cell r="Q62">
            <v>12.695664850483809</v>
          </cell>
          <cell r="R62">
            <v>12.385354758236113</v>
          </cell>
          <cell r="S62">
            <v>45</v>
          </cell>
          <cell r="T62">
            <v>46</v>
          </cell>
        </row>
        <row r="63">
          <cell r="A63" t="str">
            <v>Kýpros</v>
          </cell>
          <cell r="C63">
            <v>369.12</v>
          </cell>
          <cell r="D63">
            <v>386.31</v>
          </cell>
          <cell r="E63">
            <v>407.14</v>
          </cell>
          <cell r="F63">
            <v>431.45</v>
          </cell>
          <cell r="G63">
            <v>452.13</v>
          </cell>
          <cell r="H63">
            <v>450.45</v>
          </cell>
          <cell r="I63">
            <v>463.73</v>
          </cell>
          <cell r="J63">
            <v>482.51</v>
          </cell>
          <cell r="K63">
            <v>489.42</v>
          </cell>
          <cell r="N63">
            <v>2.0010393408265372</v>
          </cell>
          <cell r="O63">
            <v>8</v>
          </cell>
          <cell r="Q63">
            <v>7.4491849689248673</v>
          </cell>
          <cell r="R63">
            <v>7.3055480715425585</v>
          </cell>
          <cell r="S63">
            <v>76</v>
          </cell>
          <cell r="T63">
            <v>77</v>
          </cell>
        </row>
        <row r="64">
          <cell r="A64" t="str">
            <v>Latvija</v>
          </cell>
          <cell r="C64">
            <v>889</v>
          </cell>
          <cell r="D64">
            <v>886.3</v>
          </cell>
          <cell r="E64">
            <v>885.99</v>
          </cell>
          <cell r="F64">
            <v>903.88</v>
          </cell>
          <cell r="G64">
            <v>922.19</v>
          </cell>
          <cell r="H64">
            <v>915.93</v>
          </cell>
          <cell r="I64">
            <v>904.31</v>
          </cell>
          <cell r="J64">
            <v>906.07</v>
          </cell>
          <cell r="K64">
            <v>907.42</v>
          </cell>
          <cell r="N64">
            <v>-0.40283314409531101</v>
          </cell>
          <cell r="O64">
            <v>87</v>
          </cell>
          <cell r="Q64">
            <v>12.510437111658119</v>
          </cell>
          <cell r="R64">
            <v>12.808061187325482</v>
          </cell>
          <cell r="S64">
            <v>48</v>
          </cell>
          <cell r="T64">
            <v>42</v>
          </cell>
        </row>
        <row r="65">
          <cell r="A65" t="str">
            <v>Lietuva</v>
          </cell>
          <cell r="C65">
            <v>1343.87</v>
          </cell>
          <cell r="D65">
            <v>1374.29</v>
          </cell>
          <cell r="E65">
            <v>1364.44</v>
          </cell>
          <cell r="F65">
            <v>1383.18</v>
          </cell>
          <cell r="G65">
            <v>1390.43</v>
          </cell>
          <cell r="H65">
            <v>1368.88</v>
          </cell>
          <cell r="I65">
            <v>1386.61</v>
          </cell>
          <cell r="J65">
            <v>1454.98</v>
          </cell>
          <cell r="K65">
            <v>1475.8</v>
          </cell>
          <cell r="N65">
            <v>1.5008301172409517</v>
          </cell>
          <cell r="O65">
            <v>17</v>
          </cell>
          <cell r="Q65">
            <v>15.872787554929049</v>
          </cell>
          <cell r="R65">
            <v>15.693686511154791</v>
          </cell>
          <cell r="S65">
            <v>33</v>
          </cell>
          <cell r="T65">
            <v>29</v>
          </cell>
        </row>
        <row r="66">
          <cell r="A66" t="str">
            <v>Luxembourg</v>
          </cell>
          <cell r="C66">
            <v>405.24</v>
          </cell>
          <cell r="D66">
            <v>417.52</v>
          </cell>
          <cell r="E66">
            <v>432.19</v>
          </cell>
          <cell r="F66">
            <v>447.72</v>
          </cell>
          <cell r="G66">
            <v>463.33</v>
          </cell>
          <cell r="H66">
            <v>471.59</v>
          </cell>
          <cell r="I66">
            <v>485.13</v>
          </cell>
          <cell r="J66">
            <v>501.44</v>
          </cell>
          <cell r="K66">
            <v>512.58000000000004</v>
          </cell>
          <cell r="N66">
            <v>2.5575904956732529</v>
          </cell>
          <cell r="O66">
            <v>4</v>
          </cell>
          <cell r="Q66">
            <v>7.2842250663673838</v>
          </cell>
          <cell r="R66">
            <v>6.6388800255264835</v>
          </cell>
          <cell r="S66">
            <v>78</v>
          </cell>
          <cell r="T66">
            <v>78</v>
          </cell>
        </row>
        <row r="67">
          <cell r="A67" t="str">
            <v>Közép-Magyarország</v>
          </cell>
          <cell r="C67">
            <v>1889.41</v>
          </cell>
          <cell r="D67">
            <v>1949.53</v>
          </cell>
          <cell r="E67">
            <v>1998.88</v>
          </cell>
          <cell r="F67">
            <v>2025.91</v>
          </cell>
          <cell r="G67">
            <v>2082.1999999999998</v>
          </cell>
          <cell r="H67">
            <v>2085.33</v>
          </cell>
          <cell r="I67">
            <v>2098.14</v>
          </cell>
          <cell r="J67">
            <v>2149.12</v>
          </cell>
          <cell r="K67">
            <v>2182.14</v>
          </cell>
          <cell r="N67">
            <v>1.1789206203304445</v>
          </cell>
          <cell r="O67">
            <v>39</v>
          </cell>
          <cell r="Q67">
            <v>10.625300163288831</v>
          </cell>
          <cell r="R67">
            <v>10.306078767123289</v>
          </cell>
          <cell r="S67">
            <v>62</v>
          </cell>
          <cell r="T67">
            <v>61</v>
          </cell>
        </row>
        <row r="68">
          <cell r="A68" t="str">
            <v>Dunántúl</v>
          </cell>
          <cell r="C68">
            <v>1161.01</v>
          </cell>
          <cell r="D68">
            <v>1202.6099999999999</v>
          </cell>
          <cell r="E68">
            <v>1213.3399999999999</v>
          </cell>
          <cell r="F68">
            <v>1243.18</v>
          </cell>
          <cell r="G68">
            <v>1245.96</v>
          </cell>
          <cell r="H68">
            <v>1208.3800000000001</v>
          </cell>
          <cell r="I68">
            <v>1252.8499999999999</v>
          </cell>
          <cell r="J68">
            <v>1270.7</v>
          </cell>
          <cell r="K68">
            <v>1234.83</v>
          </cell>
          <cell r="N68">
            <v>-0.22407378749034024</v>
          </cell>
          <cell r="O68">
            <v>84</v>
          </cell>
          <cell r="Q68">
            <v>28.079553115669846</v>
          </cell>
          <cell r="R68">
            <v>26.553867946800974</v>
          </cell>
          <cell r="S68">
            <v>1</v>
          </cell>
          <cell r="T68">
            <v>1</v>
          </cell>
        </row>
        <row r="69">
          <cell r="A69" t="str">
            <v>Alföld és Észak</v>
          </cell>
          <cell r="C69">
            <v>1248.74</v>
          </cell>
          <cell r="D69">
            <v>1289.45</v>
          </cell>
          <cell r="E69">
            <v>1307.31</v>
          </cell>
          <cell r="F69">
            <v>1336.84</v>
          </cell>
          <cell r="G69">
            <v>1323.52</v>
          </cell>
          <cell r="H69">
            <v>1322.09</v>
          </cell>
          <cell r="I69">
            <v>1330.19</v>
          </cell>
          <cell r="J69">
            <v>1336.02</v>
          </cell>
          <cell r="K69">
            <v>1348.32</v>
          </cell>
          <cell r="N69">
            <v>0.46519164798139911</v>
          </cell>
          <cell r="O69">
            <v>69</v>
          </cell>
          <cell r="Q69">
            <v>23.536478481624759</v>
          </cell>
          <cell r="R69">
            <v>23.799793416266226</v>
          </cell>
          <cell r="S69">
            <v>7</v>
          </cell>
          <cell r="T69">
            <v>4</v>
          </cell>
        </row>
        <row r="70">
          <cell r="A70" t="str">
            <v>Malta</v>
          </cell>
          <cell r="C70">
            <v>206.68</v>
          </cell>
          <cell r="D70">
            <v>218.62</v>
          </cell>
          <cell r="E70">
            <v>229.09</v>
          </cell>
          <cell r="F70">
            <v>244.83</v>
          </cell>
          <cell r="G70">
            <v>259.8</v>
          </cell>
          <cell r="H70">
            <v>267.54000000000002</v>
          </cell>
          <cell r="I70">
            <v>274.86</v>
          </cell>
          <cell r="J70">
            <v>288.43</v>
          </cell>
          <cell r="K70">
            <v>307.01</v>
          </cell>
          <cell r="N70">
            <v>4.2625503012349242</v>
          </cell>
          <cell r="O70">
            <v>2</v>
          </cell>
          <cell r="Q70">
            <v>8.9453425712086219</v>
          </cell>
          <cell r="R70">
            <v>8.099018826058316</v>
          </cell>
          <cell r="S70">
            <v>68</v>
          </cell>
          <cell r="T70">
            <v>70</v>
          </cell>
        </row>
        <row r="71">
          <cell r="A71" t="str">
            <v>Noord-Nederland</v>
          </cell>
          <cell r="C71">
            <v>790</v>
          </cell>
          <cell r="D71">
            <v>800.8</v>
          </cell>
          <cell r="E71">
            <v>817.9</v>
          </cell>
          <cell r="F71">
            <v>831.8</v>
          </cell>
          <cell r="G71">
            <v>849.5</v>
          </cell>
          <cell r="H71">
            <v>848.7</v>
          </cell>
          <cell r="I71">
            <v>866.4</v>
          </cell>
          <cell r="J71">
            <v>898.5</v>
          </cell>
          <cell r="K71">
            <v>908.86510554065171</v>
          </cell>
          <cell r="L71">
            <v>1.0115360106184215</v>
          </cell>
          <cell r="N71">
            <v>1.7030580389300241</v>
          </cell>
          <cell r="O71">
            <v>10</v>
          </cell>
          <cell r="Q71">
            <v>8.1812831077104171</v>
          </cell>
          <cell r="R71">
            <v>7.890929326655538</v>
          </cell>
          <cell r="S71">
            <v>71</v>
          </cell>
          <cell r="T71">
            <v>72</v>
          </cell>
        </row>
        <row r="72">
          <cell r="A72" t="str">
            <v>Oost-Nederland</v>
          </cell>
          <cell r="C72">
            <v>1751.8</v>
          </cell>
          <cell r="D72">
            <v>1779.2</v>
          </cell>
          <cell r="E72">
            <v>1824.5</v>
          </cell>
          <cell r="F72">
            <v>1876.9</v>
          </cell>
          <cell r="G72">
            <v>1919.5</v>
          </cell>
          <cell r="H72">
            <v>1909.8</v>
          </cell>
          <cell r="I72">
            <v>1953</v>
          </cell>
          <cell r="J72">
            <v>2025.7</v>
          </cell>
          <cell r="K72">
            <v>2049.0684967097363</v>
          </cell>
          <cell r="L72">
            <v>1.0115360106184215</v>
          </cell>
          <cell r="N72">
            <v>1.6464206166009916</v>
          </cell>
          <cell r="O72">
            <v>11</v>
          </cell>
          <cell r="Q72">
            <v>9.1065381609794223</v>
          </cell>
          <cell r="R72">
            <v>9.0783432887396938</v>
          </cell>
          <cell r="S72">
            <v>67</v>
          </cell>
          <cell r="T72">
            <v>67</v>
          </cell>
        </row>
        <row r="73">
          <cell r="A73" t="str">
            <v>West-Nederland</v>
          </cell>
          <cell r="C73">
            <v>4343.8</v>
          </cell>
          <cell r="D73">
            <v>4412.3</v>
          </cell>
          <cell r="E73">
            <v>4507.5</v>
          </cell>
          <cell r="F73">
            <v>4641.3999999999996</v>
          </cell>
          <cell r="G73">
            <v>4748</v>
          </cell>
          <cell r="H73">
            <v>4733.8999999999996</v>
          </cell>
          <cell r="I73">
            <v>4801.1000000000004</v>
          </cell>
          <cell r="J73">
            <v>4996.3</v>
          </cell>
          <cell r="K73">
            <v>5053.9373698528198</v>
          </cell>
          <cell r="L73">
            <v>1.0115360106184215</v>
          </cell>
          <cell r="N73">
            <v>1.573352375579006</v>
          </cell>
          <cell r="O73">
            <v>14</v>
          </cell>
          <cell r="Q73">
            <v>5.3538331929233358</v>
          </cell>
          <cell r="R73">
            <v>5.1037767948281729</v>
          </cell>
          <cell r="S73">
            <v>85</v>
          </cell>
          <cell r="T73">
            <v>84</v>
          </cell>
        </row>
        <row r="74">
          <cell r="A74" t="str">
            <v>Zuid-Nederland</v>
          </cell>
          <cell r="C74">
            <v>1887</v>
          </cell>
          <cell r="D74">
            <v>1913.4</v>
          </cell>
          <cell r="E74">
            <v>1963.1</v>
          </cell>
          <cell r="F74">
            <v>2008.7</v>
          </cell>
          <cell r="G74">
            <v>2053.4</v>
          </cell>
          <cell r="H74">
            <v>2029.9</v>
          </cell>
          <cell r="I74">
            <v>2068.1</v>
          </cell>
          <cell r="J74">
            <v>2146.6</v>
          </cell>
          <cell r="K74">
            <v>2171.3632003935036</v>
          </cell>
          <cell r="L74">
            <v>1.0115360106184215</v>
          </cell>
          <cell r="N74">
            <v>1.4062514191194708</v>
          </cell>
          <cell r="O74">
            <v>21</v>
          </cell>
          <cell r="Q74">
            <v>10.942826531606116</v>
          </cell>
          <cell r="R74">
            <v>10.933569365508246</v>
          </cell>
          <cell r="S74">
            <v>61</v>
          </cell>
          <cell r="T74">
            <v>59</v>
          </cell>
        </row>
        <row r="75">
          <cell r="A75" t="str">
            <v>Ostösterreich</v>
          </cell>
          <cell r="C75">
            <v>1809.2</v>
          </cell>
          <cell r="D75">
            <v>1834.9</v>
          </cell>
          <cell r="E75">
            <v>1866.7</v>
          </cell>
          <cell r="F75">
            <v>1900.5</v>
          </cell>
          <cell r="G75">
            <v>1927.3</v>
          </cell>
          <cell r="H75">
            <v>1901.6</v>
          </cell>
          <cell r="I75">
            <v>1946.9</v>
          </cell>
          <cell r="J75">
            <v>1995.6</v>
          </cell>
          <cell r="K75">
            <v>2020.1</v>
          </cell>
          <cell r="N75">
            <v>1.182612094386343</v>
          </cell>
          <cell r="O75">
            <v>38</v>
          </cell>
          <cell r="Q75">
            <v>9.7493903388159602</v>
          </cell>
          <cell r="R75">
            <v>9.5409901783924642</v>
          </cell>
          <cell r="S75">
            <v>64</v>
          </cell>
          <cell r="T75">
            <v>65</v>
          </cell>
        </row>
        <row r="76">
          <cell r="A76" t="str">
            <v>Südösterreich</v>
          </cell>
          <cell r="C76">
            <v>858.9</v>
          </cell>
          <cell r="D76">
            <v>868.2</v>
          </cell>
          <cell r="E76">
            <v>882.9</v>
          </cell>
          <cell r="F76">
            <v>898</v>
          </cell>
          <cell r="G76">
            <v>906.2</v>
          </cell>
          <cell r="H76">
            <v>890.2</v>
          </cell>
          <cell r="I76">
            <v>912.1</v>
          </cell>
          <cell r="J76">
            <v>929.8</v>
          </cell>
          <cell r="K76">
            <v>931</v>
          </cell>
          <cell r="N76">
            <v>0.67726425771546417</v>
          </cell>
          <cell r="O76">
            <v>60</v>
          </cell>
          <cell r="Q76">
            <v>17.523725446921208</v>
          </cell>
          <cell r="R76">
            <v>17.476876747687676</v>
          </cell>
          <cell r="S76">
            <v>27</v>
          </cell>
          <cell r="T76">
            <v>24</v>
          </cell>
        </row>
        <row r="77">
          <cell r="A77" t="str">
            <v>Westösterreich</v>
          </cell>
          <cell r="C77">
            <v>1622.4</v>
          </cell>
          <cell r="D77">
            <v>1643.4</v>
          </cell>
          <cell r="E77">
            <v>1669</v>
          </cell>
          <cell r="F77">
            <v>1698.5</v>
          </cell>
          <cell r="G77">
            <v>1714.7</v>
          </cell>
          <cell r="H77">
            <v>1682</v>
          </cell>
          <cell r="I77">
            <v>1705.2</v>
          </cell>
          <cell r="J77">
            <v>1756.9</v>
          </cell>
          <cell r="K77">
            <v>1770.4</v>
          </cell>
          <cell r="N77">
            <v>0.80238629071973833</v>
          </cell>
          <cell r="O77">
            <v>55</v>
          </cell>
          <cell r="Q77">
            <v>19.257012888551934</v>
          </cell>
          <cell r="R77">
            <v>19.187204735613868</v>
          </cell>
          <cell r="S77">
            <v>19</v>
          </cell>
          <cell r="T77">
            <v>18</v>
          </cell>
        </row>
        <row r="78">
          <cell r="A78" t="str">
            <v>Makroregion południowy</v>
          </cell>
          <cell r="C78">
            <v>3205.8</v>
          </cell>
          <cell r="D78">
            <v>3257.1</v>
          </cell>
          <cell r="E78">
            <v>3285.8</v>
          </cell>
          <cell r="F78">
            <v>3290.4</v>
          </cell>
          <cell r="G78">
            <v>3381.2</v>
          </cell>
          <cell r="H78">
            <v>3383.1</v>
          </cell>
          <cell r="I78">
            <v>3520.1</v>
          </cell>
          <cell r="J78">
            <v>3541.6</v>
          </cell>
          <cell r="K78">
            <v>3565.1</v>
          </cell>
          <cell r="N78">
            <v>1.3328398637739696</v>
          </cell>
          <cell r="O78">
            <v>27</v>
          </cell>
          <cell r="Q78">
            <v>20.250207027090976</v>
          </cell>
          <cell r="R78">
            <v>19.683194036593633</v>
          </cell>
          <cell r="S78">
            <v>16</v>
          </cell>
          <cell r="T78">
            <v>14</v>
          </cell>
        </row>
        <row r="79">
          <cell r="A79" t="str">
            <v>Makroregion północno-zachodni</v>
          </cell>
          <cell r="C79">
            <v>2563.8000000000002</v>
          </cell>
          <cell r="D79">
            <v>2616.5</v>
          </cell>
          <cell r="E79">
            <v>2680</v>
          </cell>
          <cell r="F79">
            <v>2703.4</v>
          </cell>
          <cell r="G79">
            <v>2739.3</v>
          </cell>
          <cell r="H79">
            <v>2752.1</v>
          </cell>
          <cell r="I79">
            <v>2843.4</v>
          </cell>
          <cell r="J79">
            <v>2869.8</v>
          </cell>
          <cell r="K79">
            <v>2864</v>
          </cell>
          <cell r="N79">
            <v>1.1191368976727318</v>
          </cell>
          <cell r="O79">
            <v>41</v>
          </cell>
          <cell r="Q79">
            <v>24.19231190450115</v>
          </cell>
          <cell r="R79">
            <v>23.325667293888074</v>
          </cell>
          <cell r="S79">
            <v>6</v>
          </cell>
          <cell r="T79">
            <v>6</v>
          </cell>
        </row>
        <row r="80">
          <cell r="A80" t="str">
            <v>Makroregion południowo-zachodni</v>
          </cell>
          <cell r="C80">
            <v>1567.3</v>
          </cell>
          <cell r="D80">
            <v>1611.4</v>
          </cell>
          <cell r="E80">
            <v>1605.5</v>
          </cell>
          <cell r="F80">
            <v>1613.7</v>
          </cell>
          <cell r="G80">
            <v>1729.6</v>
          </cell>
          <cell r="H80">
            <v>1725.5</v>
          </cell>
          <cell r="I80">
            <v>1757.1</v>
          </cell>
          <cell r="J80">
            <v>1761</v>
          </cell>
          <cell r="K80">
            <v>1780.7</v>
          </cell>
          <cell r="N80">
            <v>0.73056513859590666</v>
          </cell>
          <cell r="O80">
            <v>58</v>
          </cell>
          <cell r="Q80">
            <v>22.779833487511564</v>
          </cell>
          <cell r="R80">
            <v>21.453719477569564</v>
          </cell>
          <cell r="S80">
            <v>8</v>
          </cell>
          <cell r="T80">
            <v>8</v>
          </cell>
        </row>
        <row r="81">
          <cell r="A81" t="str">
            <v>Makroregion północny</v>
          </cell>
          <cell r="C81">
            <v>2345.5</v>
          </cell>
          <cell r="D81">
            <v>2354.8000000000002</v>
          </cell>
          <cell r="E81">
            <v>2405.1999999999998</v>
          </cell>
          <cell r="F81">
            <v>2416.8000000000002</v>
          </cell>
          <cell r="G81">
            <v>2504.8000000000002</v>
          </cell>
          <cell r="H81">
            <v>2499.4</v>
          </cell>
          <cell r="I81">
            <v>2559</v>
          </cell>
          <cell r="J81">
            <v>2597.1</v>
          </cell>
          <cell r="K81">
            <v>2582</v>
          </cell>
          <cell r="N81">
            <v>0.76177186529466212</v>
          </cell>
          <cell r="O81">
            <v>56</v>
          </cell>
          <cell r="Q81">
            <v>20.768125199616737</v>
          </cell>
          <cell r="R81">
            <v>19.564129221054255</v>
          </cell>
          <cell r="S81">
            <v>14</v>
          </cell>
          <cell r="T81">
            <v>15</v>
          </cell>
        </row>
        <row r="82">
          <cell r="A82" t="str">
            <v>Makroregion centralny</v>
          </cell>
          <cell r="C82">
            <v>1614.5</v>
          </cell>
          <cell r="D82">
            <v>1617.7</v>
          </cell>
          <cell r="E82">
            <v>1641.2</v>
          </cell>
          <cell r="F82">
            <v>1638.8</v>
          </cell>
          <cell r="G82">
            <v>1575.6</v>
          </cell>
          <cell r="H82">
            <v>1602.5</v>
          </cell>
          <cell r="I82">
            <v>1622.1</v>
          </cell>
          <cell r="J82">
            <v>1657</v>
          </cell>
          <cell r="K82">
            <v>1617</v>
          </cell>
          <cell r="N82">
            <v>0.65051744523263721</v>
          </cell>
          <cell r="O82">
            <v>63</v>
          </cell>
          <cell r="Q82">
            <v>22.105864432597109</v>
          </cell>
          <cell r="R82">
            <v>20.814725407362701</v>
          </cell>
          <cell r="S82">
            <v>9</v>
          </cell>
          <cell r="T82">
            <v>11</v>
          </cell>
        </row>
        <row r="83">
          <cell r="A83" t="str">
            <v>Makroregion wschodni</v>
          </cell>
          <cell r="C83">
            <v>2148.8000000000002</v>
          </cell>
          <cell r="D83">
            <v>2170.6</v>
          </cell>
          <cell r="E83">
            <v>2186.8000000000002</v>
          </cell>
          <cell r="F83">
            <v>2188.3000000000002</v>
          </cell>
          <cell r="G83">
            <v>2156.9</v>
          </cell>
          <cell r="H83">
            <v>2155.6999999999998</v>
          </cell>
          <cell r="I83">
            <v>2232.9</v>
          </cell>
          <cell r="J83">
            <v>2246.1</v>
          </cell>
          <cell r="K83">
            <v>2250.3000000000002</v>
          </cell>
          <cell r="N83">
            <v>1.0654240234400731</v>
          </cell>
          <cell r="O83">
            <v>44</v>
          </cell>
          <cell r="Q83">
            <v>19.694932542074273</v>
          </cell>
          <cell r="R83">
            <v>17.327812653043054</v>
          </cell>
          <cell r="S83">
            <v>17</v>
          </cell>
          <cell r="T83">
            <v>25</v>
          </cell>
        </row>
        <row r="84">
          <cell r="A84" t="str">
            <v>Makroregion województwo mazowieckie</v>
          </cell>
          <cell r="C84">
            <v>2524.3000000000002</v>
          </cell>
          <cell r="D84">
            <v>2471.6</v>
          </cell>
          <cell r="E84">
            <v>2510.5</v>
          </cell>
          <cell r="F84">
            <v>2552.3000000000002</v>
          </cell>
          <cell r="G84">
            <v>2711.5</v>
          </cell>
          <cell r="H84">
            <v>2713.6</v>
          </cell>
          <cell r="I84">
            <v>2782.9</v>
          </cell>
          <cell r="J84">
            <v>2839.4</v>
          </cell>
          <cell r="K84">
            <v>2869.8</v>
          </cell>
          <cell r="N84">
            <v>1.4286174179536175</v>
          </cell>
          <cell r="O84">
            <v>19</v>
          </cell>
          <cell r="Q84">
            <v>15.342061589526093</v>
          </cell>
          <cell r="R84">
            <v>13.587377614989082</v>
          </cell>
          <cell r="S84">
            <v>34</v>
          </cell>
          <cell r="T84">
            <v>35</v>
          </cell>
        </row>
        <row r="85">
          <cell r="A85" t="str">
            <v>Continente</v>
          </cell>
          <cell r="C85">
            <v>4344.68</v>
          </cell>
          <cell r="D85">
            <v>4416.92</v>
          </cell>
          <cell r="E85">
            <v>4563.82</v>
          </cell>
          <cell r="F85">
            <v>4673.51</v>
          </cell>
          <cell r="G85">
            <v>4711.88</v>
          </cell>
          <cell r="H85">
            <v>4627.04</v>
          </cell>
          <cell r="I85">
            <v>4710.99</v>
          </cell>
          <cell r="J85">
            <v>4890.3900000000003</v>
          </cell>
          <cell r="K85">
            <v>4941.76</v>
          </cell>
          <cell r="N85">
            <v>1.1979831157221383</v>
          </cell>
          <cell r="O85">
            <v>33</v>
          </cell>
          <cell r="Q85">
            <v>16.079569089195818</v>
          </cell>
          <cell r="R85">
            <v>14.826220403689682</v>
          </cell>
          <cell r="S85">
            <v>31</v>
          </cell>
          <cell r="T85">
            <v>33</v>
          </cell>
        </row>
        <row r="86">
          <cell r="A86" t="str">
            <v>Região Autónoma dos Açores</v>
          </cell>
          <cell r="C86">
            <v>112.62</v>
          </cell>
          <cell r="D86">
            <v>112.71</v>
          </cell>
          <cell r="E86">
            <v>113.73</v>
          </cell>
          <cell r="F86">
            <v>114.22</v>
          </cell>
          <cell r="G86">
            <v>114.88</v>
          </cell>
          <cell r="H86">
            <v>114.89</v>
          </cell>
          <cell r="I86">
            <v>117.88</v>
          </cell>
          <cell r="J86">
            <v>119.37</v>
          </cell>
          <cell r="K86">
            <v>119.32</v>
          </cell>
          <cell r="N86">
            <v>0.95252931535108587</v>
          </cell>
          <cell r="O86">
            <v>50</v>
          </cell>
          <cell r="Q86">
            <v>5.8582869080779947</v>
          </cell>
          <cell r="R86">
            <v>5.7552148781100776</v>
          </cell>
          <cell r="S86">
            <v>82</v>
          </cell>
          <cell r="T86">
            <v>82</v>
          </cell>
        </row>
        <row r="87">
          <cell r="A87" t="str">
            <v>Região Autónoma da Madeira</v>
          </cell>
          <cell r="C87">
            <v>115.99</v>
          </cell>
          <cell r="D87">
            <v>117.56</v>
          </cell>
          <cell r="E87">
            <v>122.31</v>
          </cell>
          <cell r="F87">
            <v>123.54</v>
          </cell>
          <cell r="G87">
            <v>123.15</v>
          </cell>
          <cell r="H87">
            <v>120.2</v>
          </cell>
          <cell r="I87">
            <v>122.46</v>
          </cell>
          <cell r="J87">
            <v>126.56</v>
          </cell>
          <cell r="K87">
            <v>129.12</v>
          </cell>
          <cell r="N87">
            <v>1.1905077964935629</v>
          </cell>
          <cell r="O87">
            <v>35</v>
          </cell>
          <cell r="Q87">
            <v>4.6285018270401945</v>
          </cell>
          <cell r="R87">
            <v>3.6820480404551201</v>
          </cell>
          <cell r="S87">
            <v>87</v>
          </cell>
          <cell r="T87">
            <v>90</v>
          </cell>
        </row>
        <row r="88">
          <cell r="A88" t="str">
            <v>Macroregiunea Unu</v>
          </cell>
          <cell r="C88">
            <v>2046.44</v>
          </cell>
          <cell r="D88">
            <v>2059.7800000000002</v>
          </cell>
          <cell r="E88">
            <v>2108.33</v>
          </cell>
          <cell r="F88">
            <v>2068.54</v>
          </cell>
          <cell r="G88">
            <v>2073.9</v>
          </cell>
          <cell r="H88">
            <v>2040.87</v>
          </cell>
          <cell r="I88">
            <v>2143.88</v>
          </cell>
          <cell r="J88">
            <v>2162.96</v>
          </cell>
          <cell r="K88">
            <v>2130.15</v>
          </cell>
          <cell r="N88">
            <v>0.67128073507902286</v>
          </cell>
          <cell r="O88">
            <v>62</v>
          </cell>
          <cell r="Q88">
            <v>25.266888470996673</v>
          </cell>
          <cell r="R88">
            <v>24.438732107852204</v>
          </cell>
          <cell r="S88">
            <v>3</v>
          </cell>
          <cell r="T88">
            <v>3</v>
          </cell>
        </row>
        <row r="89">
          <cell r="A89" t="str">
            <v>Macroregiunea Doi</v>
          </cell>
          <cell r="C89">
            <v>2573.0500000000002</v>
          </cell>
          <cell r="D89">
            <v>2504.91</v>
          </cell>
          <cell r="E89">
            <v>2528.0700000000002</v>
          </cell>
          <cell r="F89">
            <v>2540.9299999999998</v>
          </cell>
          <cell r="G89">
            <v>2552.92</v>
          </cell>
          <cell r="H89">
            <v>2494.96</v>
          </cell>
          <cell r="I89">
            <v>2523.5100000000002</v>
          </cell>
          <cell r="J89">
            <v>2538.23</v>
          </cell>
          <cell r="K89">
            <v>2506.89</v>
          </cell>
          <cell r="N89">
            <v>-0.45383855168826415</v>
          </cell>
          <cell r="O89">
            <v>88</v>
          </cell>
          <cell r="Q89">
            <v>13.000407376651049</v>
          </cell>
          <cell r="R89">
            <v>12.72303928328008</v>
          </cell>
          <cell r="S89">
            <v>43</v>
          </cell>
          <cell r="T89">
            <v>43</v>
          </cell>
        </row>
        <row r="90">
          <cell r="A90" t="str">
            <v>Macroregiunea Trei</v>
          </cell>
          <cell r="C90">
            <v>2371.29</v>
          </cell>
          <cell r="D90">
            <v>2365.08</v>
          </cell>
          <cell r="E90">
            <v>2414.4899999999998</v>
          </cell>
          <cell r="F90">
            <v>2438.85</v>
          </cell>
          <cell r="G90">
            <v>2448.38</v>
          </cell>
          <cell r="H90">
            <v>2391.17</v>
          </cell>
          <cell r="I90">
            <v>2350.1</v>
          </cell>
          <cell r="J90">
            <v>2370.0300000000002</v>
          </cell>
          <cell r="K90">
            <v>2328.85</v>
          </cell>
          <cell r="N90">
            <v>-1.2435037405133755</v>
          </cell>
          <cell r="O90">
            <v>91</v>
          </cell>
          <cell r="Q90">
            <v>13.876114001911469</v>
          </cell>
          <cell r="R90">
            <v>13.398142639544647</v>
          </cell>
          <cell r="S90">
            <v>38</v>
          </cell>
          <cell r="T90">
            <v>38</v>
          </cell>
        </row>
        <row r="91">
          <cell r="A91" t="str">
            <v>Macroregiunea Patru</v>
          </cell>
          <cell r="C91">
            <v>1534.93</v>
          </cell>
          <cell r="D91">
            <v>1499.83</v>
          </cell>
          <cell r="E91">
            <v>1580.31</v>
          </cell>
          <cell r="F91">
            <v>1590.49</v>
          </cell>
          <cell r="G91">
            <v>1574.29</v>
          </cell>
          <cell r="H91">
            <v>1545.1</v>
          </cell>
          <cell r="I91">
            <v>1518.31</v>
          </cell>
          <cell r="J91">
            <v>1528.28</v>
          </cell>
          <cell r="K91">
            <v>1505.21</v>
          </cell>
          <cell r="N91">
            <v>-1.1155301403937585</v>
          </cell>
          <cell r="O91">
            <v>90</v>
          </cell>
          <cell r="Q91">
            <v>24.82198324323981</v>
          </cell>
          <cell r="R91">
            <v>21.836312717564844</v>
          </cell>
          <cell r="S91">
            <v>4</v>
          </cell>
          <cell r="T91">
            <v>7</v>
          </cell>
        </row>
        <row r="92">
          <cell r="A92" t="str">
            <v>Slovenija</v>
          </cell>
          <cell r="C92">
            <v>944.09</v>
          </cell>
          <cell r="D92">
            <v>961.59</v>
          </cell>
          <cell r="E92">
            <v>989.53</v>
          </cell>
          <cell r="F92">
            <v>1020.88</v>
          </cell>
          <cell r="G92">
            <v>1045.71</v>
          </cell>
          <cell r="H92">
            <v>1038.44</v>
          </cell>
          <cell r="I92">
            <v>1051.92</v>
          </cell>
          <cell r="J92">
            <v>1082.44</v>
          </cell>
          <cell r="K92">
            <v>1100.19</v>
          </cell>
          <cell r="N92">
            <v>1.2777648252353231</v>
          </cell>
          <cell r="O92">
            <v>29</v>
          </cell>
          <cell r="Q92">
            <v>21.045987893393008</v>
          </cell>
          <cell r="R92">
            <v>20.731865045637633</v>
          </cell>
          <cell r="S92">
            <v>13</v>
          </cell>
          <cell r="T92">
            <v>12</v>
          </cell>
        </row>
        <row r="93">
          <cell r="A93" t="str">
            <v>Slovensko</v>
          </cell>
          <cell r="C93">
            <v>2267.1</v>
          </cell>
          <cell r="D93">
            <v>2321.0500000000002</v>
          </cell>
          <cell r="E93">
            <v>2372.2600000000002</v>
          </cell>
          <cell r="F93">
            <v>2419.9</v>
          </cell>
          <cell r="G93">
            <v>2445.19</v>
          </cell>
          <cell r="H93">
            <v>2399.0700000000002</v>
          </cell>
          <cell r="I93">
            <v>2385.12</v>
          </cell>
          <cell r="J93">
            <v>2427.3000000000002</v>
          </cell>
          <cell r="K93">
            <v>2434.06</v>
          </cell>
          <cell r="N93">
            <v>-0.1139895943717022</v>
          </cell>
          <cell r="O93">
            <v>83</v>
          </cell>
          <cell r="Q93">
            <v>21.978251178844996</v>
          </cell>
          <cell r="R93">
            <v>21.296090306101426</v>
          </cell>
          <cell r="S93">
            <v>10</v>
          </cell>
          <cell r="T93">
            <v>9</v>
          </cell>
        </row>
        <row r="94">
          <cell r="A94" t="str">
            <v>Manner-Suomi</v>
          </cell>
          <cell r="C94">
            <v>2498.9699999999998</v>
          </cell>
          <cell r="D94">
            <v>2512.7600000000002</v>
          </cell>
          <cell r="E94">
            <v>2528.16</v>
          </cell>
          <cell r="F94">
            <v>2594.5100000000002</v>
          </cell>
          <cell r="G94">
            <v>2632.73</v>
          </cell>
          <cell r="H94">
            <v>2570.9699999999998</v>
          </cell>
          <cell r="I94">
            <v>2631.2</v>
          </cell>
          <cell r="J94">
            <v>2723.42</v>
          </cell>
          <cell r="K94">
            <v>2744.22</v>
          </cell>
          <cell r="N94">
            <v>1.0422830935569323</v>
          </cell>
          <cell r="O94">
            <v>48</v>
          </cell>
          <cell r="Q94">
            <v>13.003612220014965</v>
          </cell>
          <cell r="R94">
            <v>12.673403294387203</v>
          </cell>
          <cell r="S94">
            <v>42</v>
          </cell>
          <cell r="T94">
            <v>44</v>
          </cell>
        </row>
        <row r="95">
          <cell r="A95" t="str">
            <v>Åland</v>
          </cell>
          <cell r="C95">
            <v>17.95</v>
          </cell>
          <cell r="D95">
            <v>18.13</v>
          </cell>
          <cell r="E95">
            <v>18</v>
          </cell>
          <cell r="F95">
            <v>17.78</v>
          </cell>
          <cell r="G95">
            <v>17.96</v>
          </cell>
          <cell r="H95">
            <v>17.600000000000001</v>
          </cell>
          <cell r="I95">
            <v>17.02</v>
          </cell>
          <cell r="J95">
            <v>17.8</v>
          </cell>
          <cell r="K95">
            <v>18.059999999999999</v>
          </cell>
          <cell r="N95">
            <v>0.13890851649840386</v>
          </cell>
          <cell r="O95">
            <v>80</v>
          </cell>
          <cell r="Q95">
            <v>5.9020044543429844</v>
          </cell>
          <cell r="R95">
            <v>6.4606741573033695</v>
          </cell>
          <cell r="S95">
            <v>81</v>
          </cell>
          <cell r="T95">
            <v>80</v>
          </cell>
        </row>
        <row r="96">
          <cell r="A96" t="str">
            <v>Östra Sverige</v>
          </cell>
          <cell r="C96">
            <v>2017.9</v>
          </cell>
          <cell r="D96">
            <v>2070.3000000000002</v>
          </cell>
          <cell r="E96">
            <v>2121.8000000000002</v>
          </cell>
          <cell r="F96">
            <v>2157.8000000000002</v>
          </cell>
          <cell r="G96">
            <v>2180.9</v>
          </cell>
          <cell r="H96">
            <v>2145.6999999999998</v>
          </cell>
          <cell r="I96">
            <v>2176.9</v>
          </cell>
          <cell r="J96">
            <v>2272.1</v>
          </cell>
          <cell r="K96">
            <v>2271.8000000000002</v>
          </cell>
          <cell r="N96">
            <v>1.0260994930919765</v>
          </cell>
          <cell r="O96">
            <v>49</v>
          </cell>
          <cell r="Q96">
            <v>7.8866522995093762</v>
          </cell>
          <cell r="R96">
            <v>7.8033537256282743</v>
          </cell>
          <cell r="S96">
            <v>74</v>
          </cell>
          <cell r="T96">
            <v>74</v>
          </cell>
        </row>
        <row r="97">
          <cell r="A97" t="str">
            <v>Södra Sverige</v>
          </cell>
          <cell r="C97">
            <v>2059.5</v>
          </cell>
          <cell r="D97">
            <v>2098.1</v>
          </cell>
          <cell r="E97">
            <v>2156</v>
          </cell>
          <cell r="F97">
            <v>2195.1999999999998</v>
          </cell>
          <cell r="G97">
            <v>2207.6999999999998</v>
          </cell>
          <cell r="H97">
            <v>2181.6999999999998</v>
          </cell>
          <cell r="I97">
            <v>2211.1999999999998</v>
          </cell>
          <cell r="J97">
            <v>2286.6</v>
          </cell>
          <cell r="K97">
            <v>2320.1</v>
          </cell>
          <cell r="N97">
            <v>1.2492142672268614</v>
          </cell>
          <cell r="O97">
            <v>32</v>
          </cell>
          <cell r="Q97">
            <v>13.203786746387644</v>
          </cell>
          <cell r="R97">
            <v>12.888130849295898</v>
          </cell>
          <cell r="S97">
            <v>41</v>
          </cell>
          <cell r="T97">
            <v>41</v>
          </cell>
        </row>
        <row r="98">
          <cell r="A98" t="str">
            <v>Norra Sverige</v>
          </cell>
          <cell r="C98">
            <v>799.7</v>
          </cell>
          <cell r="D98">
            <v>806.1</v>
          </cell>
          <cell r="E98">
            <v>821.5</v>
          </cell>
          <cell r="F98">
            <v>832.5</v>
          </cell>
          <cell r="G98">
            <v>830.2</v>
          </cell>
          <cell r="H98">
            <v>824.7</v>
          </cell>
          <cell r="I98">
            <v>829.2</v>
          </cell>
          <cell r="J98">
            <v>840.8</v>
          </cell>
          <cell r="K98">
            <v>870.7</v>
          </cell>
          <cell r="N98">
            <v>1.1978891609041113</v>
          </cell>
          <cell r="O98">
            <v>34</v>
          </cell>
          <cell r="Q98">
            <v>11.178029390508311</v>
          </cell>
          <cell r="R98">
            <v>11.405803996194102</v>
          </cell>
          <cell r="S98">
            <v>57</v>
          </cell>
          <cell r="T98">
            <v>55</v>
          </cell>
        </row>
        <row r="100">
          <cell r="A100" t="str">
            <v>Länder</v>
          </cell>
        </row>
        <row r="101">
          <cell r="A101" t="str">
            <v>European Union - 27 countries (from 2020)</v>
          </cell>
          <cell r="C101">
            <v>198467.44</v>
          </cell>
          <cell r="D101">
            <v>201062.27</v>
          </cell>
          <cell r="E101">
            <v>204310.63</v>
          </cell>
          <cell r="F101">
            <v>207295.41</v>
          </cell>
          <cell r="G101">
            <v>209899.34</v>
          </cell>
          <cell r="H101">
            <v>207101.67</v>
          </cell>
          <cell r="I101">
            <v>210397.96</v>
          </cell>
          <cell r="J101">
            <v>215052.68</v>
          </cell>
          <cell r="K101">
            <v>217533.53</v>
          </cell>
          <cell r="N101">
            <v>0.89712317046620171</v>
          </cell>
          <cell r="Q101">
            <v>14.543475934702796</v>
          </cell>
          <cell r="R101">
            <v>13.990688235087328</v>
          </cell>
        </row>
        <row r="102">
          <cell r="A102" t="str">
            <v>Belgium</v>
          </cell>
          <cell r="C102">
            <v>4617.34</v>
          </cell>
          <cell r="D102">
            <v>4675.21</v>
          </cell>
          <cell r="E102">
            <v>4748.5</v>
          </cell>
          <cell r="F102">
            <v>4818.18</v>
          </cell>
          <cell r="G102">
            <v>4895.22</v>
          </cell>
          <cell r="H102">
            <v>4875.1000000000004</v>
          </cell>
          <cell r="I102">
            <v>4957.33</v>
          </cell>
          <cell r="J102">
            <v>5052.83</v>
          </cell>
          <cell r="K102">
            <v>5092.3999999999996</v>
          </cell>
          <cell r="N102">
            <v>0.99213972837472397</v>
          </cell>
          <cell r="O102">
            <v>18</v>
          </cell>
          <cell r="Q102">
            <v>10.41934785362047</v>
          </cell>
          <cell r="R102">
            <v>10.045855490883328</v>
          </cell>
          <cell r="S102">
            <v>20</v>
          </cell>
          <cell r="T102">
            <v>20</v>
          </cell>
        </row>
        <row r="103">
          <cell r="A103" t="str">
            <v>Bulgaria</v>
          </cell>
          <cell r="C103">
            <v>3446.21</v>
          </cell>
          <cell r="D103">
            <v>3463.35</v>
          </cell>
          <cell r="E103">
            <v>3525.35</v>
          </cell>
          <cell r="F103">
            <v>3521.64</v>
          </cell>
          <cell r="G103">
            <v>3467.68</v>
          </cell>
          <cell r="H103">
            <v>3406.13</v>
          </cell>
          <cell r="I103">
            <v>3408.42</v>
          </cell>
          <cell r="J103">
            <v>3444.4</v>
          </cell>
          <cell r="K103">
            <v>3481.41</v>
          </cell>
          <cell r="N103">
            <v>9.8838855486064858E-2</v>
          </cell>
          <cell r="O103">
            <v>24</v>
          </cell>
          <cell r="Q103">
            <v>17.586109444931484</v>
          </cell>
          <cell r="R103">
            <v>16.851120659621412</v>
          </cell>
          <cell r="S103">
            <v>9</v>
          </cell>
          <cell r="T103">
            <v>9</v>
          </cell>
        </row>
        <row r="104">
          <cell r="A104" t="str">
            <v>Czechia</v>
          </cell>
          <cell r="C104">
            <v>5175.09</v>
          </cell>
          <cell r="D104">
            <v>5228.53</v>
          </cell>
          <cell r="E104">
            <v>5298.12</v>
          </cell>
          <cell r="F104">
            <v>5359.13</v>
          </cell>
          <cell r="G104">
            <v>5351.37</v>
          </cell>
          <cell r="H104">
            <v>5227.2299999999996</v>
          </cell>
          <cell r="I104">
            <v>5279.24</v>
          </cell>
          <cell r="J104">
            <v>5333.08</v>
          </cell>
          <cell r="K104">
            <v>5387.92</v>
          </cell>
          <cell r="N104">
            <v>0.17031506501842841</v>
          </cell>
          <cell r="O104">
            <v>23</v>
          </cell>
          <cell r="Q104">
            <v>26.432857380446499</v>
          </cell>
          <cell r="R104">
            <v>25.384955785399804</v>
          </cell>
          <cell r="S104">
            <v>1</v>
          </cell>
          <cell r="T104">
            <v>1</v>
          </cell>
        </row>
        <row r="105">
          <cell r="A105" t="str">
            <v>Denmark</v>
          </cell>
          <cell r="C105">
            <v>2827.15</v>
          </cell>
          <cell r="D105">
            <v>2873.41</v>
          </cell>
          <cell r="E105">
            <v>2916.64</v>
          </cell>
          <cell r="F105">
            <v>2961.81</v>
          </cell>
          <cell r="G105">
            <v>3004.19</v>
          </cell>
          <cell r="H105">
            <v>2970.85</v>
          </cell>
          <cell r="I105">
            <v>3039.23</v>
          </cell>
          <cell r="J105">
            <v>3160.32</v>
          </cell>
          <cell r="K105">
            <v>3202.37</v>
          </cell>
          <cell r="N105">
            <v>1.6099009744083332</v>
          </cell>
          <cell r="O105">
            <v>5</v>
          </cell>
          <cell r="Q105">
            <v>9.688135570652987</v>
          </cell>
          <cell r="R105">
            <v>9.6382644795463754</v>
          </cell>
          <cell r="S105">
            <v>21</v>
          </cell>
          <cell r="T105">
            <v>21</v>
          </cell>
        </row>
        <row r="106">
          <cell r="A106" t="str">
            <v>Germany</v>
          </cell>
          <cell r="C106">
            <v>43122</v>
          </cell>
          <cell r="D106">
            <v>43661</v>
          </cell>
          <cell r="E106">
            <v>44251</v>
          </cell>
          <cell r="F106">
            <v>44866</v>
          </cell>
          <cell r="G106">
            <v>45276</v>
          </cell>
          <cell r="H106">
            <v>44966</v>
          </cell>
          <cell r="I106">
            <v>45053</v>
          </cell>
          <cell r="J106">
            <v>45675</v>
          </cell>
          <cell r="K106">
            <v>46011</v>
          </cell>
          <cell r="N106">
            <v>0.40339665191466167</v>
          </cell>
          <cell r="O106">
            <v>22</v>
          </cell>
          <cell r="Q106">
            <v>17.154783991518684</v>
          </cell>
          <cell r="R106">
            <v>16.415982484948003</v>
          </cell>
          <cell r="S106">
            <v>10</v>
          </cell>
          <cell r="T106">
            <v>10</v>
          </cell>
        </row>
        <row r="107">
          <cell r="A107" t="str">
            <v>Estonia</v>
          </cell>
          <cell r="C107">
            <v>622.9</v>
          </cell>
          <cell r="D107">
            <v>624.70000000000005</v>
          </cell>
          <cell r="E107">
            <v>641.5</v>
          </cell>
          <cell r="F107">
            <v>647.36</v>
          </cell>
          <cell r="G107">
            <v>655.64</v>
          </cell>
          <cell r="H107">
            <v>637.87</v>
          </cell>
          <cell r="I107">
            <v>638.75</v>
          </cell>
          <cell r="J107">
            <v>668.08</v>
          </cell>
          <cell r="K107">
            <v>689.52</v>
          </cell>
          <cell r="N107">
            <v>1.2675624628049462</v>
          </cell>
          <cell r="O107">
            <v>11</v>
          </cell>
          <cell r="Q107">
            <v>18.539137331462388</v>
          </cell>
          <cell r="R107">
            <v>18.223865405340678</v>
          </cell>
          <cell r="S107">
            <v>6</v>
          </cell>
          <cell r="T107">
            <v>6</v>
          </cell>
        </row>
        <row r="108">
          <cell r="A108" t="str">
            <v>Ireland</v>
          </cell>
          <cell r="C108">
            <v>2053.5500000000002</v>
          </cell>
          <cell r="D108">
            <v>2131.38</v>
          </cell>
          <cell r="E108">
            <v>2197.9699999999998</v>
          </cell>
          <cell r="F108">
            <v>2264.14</v>
          </cell>
          <cell r="G108">
            <v>2335.31</v>
          </cell>
          <cell r="H108">
            <v>2277.13</v>
          </cell>
          <cell r="I108">
            <v>2426.5300000000002</v>
          </cell>
          <cell r="J108">
            <v>2594.5300000000002</v>
          </cell>
          <cell r="K108">
            <v>2684.49</v>
          </cell>
          <cell r="N108">
            <v>3.545043018345865</v>
          </cell>
          <cell r="O108">
            <v>2</v>
          </cell>
          <cell r="Q108">
            <v>10.979270418060128</v>
          </cell>
          <cell r="R108">
            <v>11.181215865686656</v>
          </cell>
          <cell r="S108">
            <v>17</v>
          </cell>
          <cell r="T108">
            <v>17</v>
          </cell>
        </row>
        <row r="109">
          <cell r="A109" t="str">
            <v>Greece</v>
          </cell>
          <cell r="C109">
            <v>4322.57</v>
          </cell>
          <cell r="D109">
            <v>4469.51</v>
          </cell>
          <cell r="E109">
            <v>4446.63</v>
          </cell>
          <cell r="F109">
            <v>4650.34</v>
          </cell>
          <cell r="G109">
            <v>4751.96</v>
          </cell>
          <cell r="H109">
            <v>4629.79</v>
          </cell>
          <cell r="I109">
            <v>4865.5600000000004</v>
          </cell>
          <cell r="J109">
            <v>4983.6400000000003</v>
          </cell>
          <cell r="K109">
            <v>5044.04</v>
          </cell>
          <cell r="N109">
            <v>1.5024292740891241</v>
          </cell>
          <cell r="O109">
            <v>7</v>
          </cell>
          <cell r="Q109">
            <v>7.5610905815705527</v>
          </cell>
          <cell r="R109">
            <v>7.9789069836505035</v>
          </cell>
          <cell r="S109">
            <v>24</v>
          </cell>
          <cell r="T109">
            <v>24</v>
          </cell>
        </row>
        <row r="110">
          <cell r="A110" t="str">
            <v>Spain</v>
          </cell>
          <cell r="C110">
            <v>18614.8</v>
          </cell>
          <cell r="D110">
            <v>19012.7</v>
          </cell>
          <cell r="E110">
            <v>19512.3</v>
          </cell>
          <cell r="F110">
            <v>19938.400000000001</v>
          </cell>
          <cell r="G110">
            <v>20467.099999999999</v>
          </cell>
          <cell r="H110">
            <v>19567</v>
          </cell>
          <cell r="I110">
            <v>20072.5</v>
          </cell>
          <cell r="J110">
            <v>20773.599999999999</v>
          </cell>
          <cell r="K110">
            <v>21399.200000000001</v>
          </cell>
          <cell r="N110">
            <v>1.1195915167348858</v>
          </cell>
          <cell r="O110">
            <v>15</v>
          </cell>
          <cell r="Q110">
            <v>10.53446751127419</v>
          </cell>
          <cell r="R110">
            <v>10.149901798436478</v>
          </cell>
          <cell r="S110">
            <v>19</v>
          </cell>
          <cell r="T110">
            <v>19</v>
          </cell>
        </row>
        <row r="111">
          <cell r="A111" t="str">
            <v>France</v>
          </cell>
          <cell r="C111">
            <v>27521.200000000001</v>
          </cell>
          <cell r="D111">
            <v>27719.7</v>
          </cell>
          <cell r="E111">
            <v>28046.799999999999</v>
          </cell>
          <cell r="F111">
            <v>28327.8</v>
          </cell>
          <cell r="G111">
            <v>28662</v>
          </cell>
          <cell r="H111">
            <v>28645.3</v>
          </cell>
          <cell r="I111">
            <v>29395.4</v>
          </cell>
          <cell r="J111">
            <v>30102.9</v>
          </cell>
          <cell r="K111">
            <v>30423.599999999999</v>
          </cell>
          <cell r="N111">
            <v>1.5023337506973462</v>
          </cell>
          <cell r="O111">
            <v>8</v>
          </cell>
          <cell r="Q111">
            <v>9.4386295443444297</v>
          </cell>
          <cell r="R111">
            <v>9.1396509970800164</v>
          </cell>
          <cell r="S111">
            <v>22</v>
          </cell>
          <cell r="T111">
            <v>22</v>
          </cell>
        </row>
        <row r="112">
          <cell r="A112" t="str">
            <v>Croatia</v>
          </cell>
          <cell r="C112">
            <v>1561.74</v>
          </cell>
          <cell r="D112">
            <v>1565.52</v>
          </cell>
          <cell r="E112">
            <v>1603.87</v>
          </cell>
          <cell r="F112">
            <v>1645.35</v>
          </cell>
          <cell r="G112">
            <v>1627.22</v>
          </cell>
          <cell r="H112">
            <v>1611.03</v>
          </cell>
          <cell r="I112">
            <v>1630.56</v>
          </cell>
          <cell r="J112">
            <v>1665.86</v>
          </cell>
          <cell r="K112">
            <v>1703.04</v>
          </cell>
          <cell r="N112">
            <v>1.1450524086022966</v>
          </cell>
          <cell r="O112">
            <v>14</v>
          </cell>
          <cell r="Q112">
            <v>17.744373840046215</v>
          </cell>
          <cell r="R112">
            <v>17.273360306388295</v>
          </cell>
          <cell r="S112">
            <v>8</v>
          </cell>
          <cell r="T112">
            <v>8</v>
          </cell>
        </row>
        <row r="113">
          <cell r="A113" t="str">
            <v>Italy</v>
          </cell>
          <cell r="C113">
            <v>24516.2</v>
          </cell>
          <cell r="D113">
            <v>24848.7</v>
          </cell>
          <cell r="E113">
            <v>25138.3</v>
          </cell>
          <cell r="F113">
            <v>25371.3</v>
          </cell>
          <cell r="G113">
            <v>25503.9</v>
          </cell>
          <cell r="H113">
            <v>24956.1</v>
          </cell>
          <cell r="I113">
            <v>25069.4</v>
          </cell>
          <cell r="J113">
            <v>25554.3</v>
          </cell>
          <cell r="K113">
            <v>26030</v>
          </cell>
          <cell r="N113">
            <v>0.51176349271166544</v>
          </cell>
          <cell r="O113">
            <v>21</v>
          </cell>
          <cell r="Q113">
            <v>15.513705746964188</v>
          </cell>
          <cell r="R113">
            <v>15.146961568111825</v>
          </cell>
          <cell r="S113">
            <v>13</v>
          </cell>
          <cell r="T113">
            <v>12</v>
          </cell>
        </row>
        <row r="114">
          <cell r="A114" t="str">
            <v>Cyprus</v>
          </cell>
          <cell r="C114">
            <v>369.12</v>
          </cell>
          <cell r="D114">
            <v>386.31</v>
          </cell>
          <cell r="E114">
            <v>407.14</v>
          </cell>
          <cell r="F114">
            <v>431.45</v>
          </cell>
          <cell r="G114">
            <v>452.13</v>
          </cell>
          <cell r="H114">
            <v>450.45</v>
          </cell>
          <cell r="I114">
            <v>463.73</v>
          </cell>
          <cell r="J114">
            <v>482.51</v>
          </cell>
          <cell r="K114">
            <v>489.42</v>
          </cell>
          <cell r="N114">
            <v>2.0010393408265372</v>
          </cell>
          <cell r="O114">
            <v>4</v>
          </cell>
          <cell r="Q114">
            <v>7.4491849689248673</v>
          </cell>
          <cell r="R114">
            <v>7.3055480715425585</v>
          </cell>
          <cell r="S114">
            <v>26</v>
          </cell>
          <cell r="T114">
            <v>26</v>
          </cell>
        </row>
        <row r="115">
          <cell r="A115" t="str">
            <v>Latvia</v>
          </cell>
          <cell r="C115">
            <v>889</v>
          </cell>
          <cell r="D115">
            <v>886.3</v>
          </cell>
          <cell r="E115">
            <v>885.99</v>
          </cell>
          <cell r="F115">
            <v>903.88</v>
          </cell>
          <cell r="G115">
            <v>922.19</v>
          </cell>
          <cell r="H115">
            <v>915.93</v>
          </cell>
          <cell r="I115">
            <v>904.31</v>
          </cell>
          <cell r="J115">
            <v>906.07</v>
          </cell>
          <cell r="K115">
            <v>907.42</v>
          </cell>
          <cell r="N115">
            <v>-0.40283314409531101</v>
          </cell>
          <cell r="O115">
            <v>26</v>
          </cell>
          <cell r="Q115">
            <v>12.510437111658119</v>
          </cell>
          <cell r="R115">
            <v>12.808061187325482</v>
          </cell>
          <cell r="S115">
            <v>16</v>
          </cell>
          <cell r="T115">
            <v>15</v>
          </cell>
        </row>
        <row r="116">
          <cell r="A116" t="str">
            <v>Lithuania</v>
          </cell>
          <cell r="C116">
            <v>1343.87</v>
          </cell>
          <cell r="D116">
            <v>1374.29</v>
          </cell>
          <cell r="E116">
            <v>1364.44</v>
          </cell>
          <cell r="F116">
            <v>1383.18</v>
          </cell>
          <cell r="G116">
            <v>1390.43</v>
          </cell>
          <cell r="H116">
            <v>1368.88</v>
          </cell>
          <cell r="I116">
            <v>1386.61</v>
          </cell>
          <cell r="J116">
            <v>1454.98</v>
          </cell>
          <cell r="K116">
            <v>1475.8</v>
          </cell>
          <cell r="N116">
            <v>1.5008301172409517</v>
          </cell>
          <cell r="O116">
            <v>9</v>
          </cell>
          <cell r="Q116">
            <v>15.872787554929049</v>
          </cell>
          <cell r="R116">
            <v>15.693686511154791</v>
          </cell>
          <cell r="S116">
            <v>11</v>
          </cell>
          <cell r="T116">
            <v>11</v>
          </cell>
        </row>
        <row r="117">
          <cell r="A117" t="str">
            <v>Luxembourg</v>
          </cell>
          <cell r="C117">
            <v>405.24</v>
          </cell>
          <cell r="D117">
            <v>417.52</v>
          </cell>
          <cell r="E117">
            <v>432.19</v>
          </cell>
          <cell r="F117">
            <v>447.72</v>
          </cell>
          <cell r="G117">
            <v>463.33</v>
          </cell>
          <cell r="H117">
            <v>471.59</v>
          </cell>
          <cell r="I117">
            <v>485.13</v>
          </cell>
          <cell r="J117">
            <v>501.44</v>
          </cell>
          <cell r="K117">
            <v>512.58000000000004</v>
          </cell>
          <cell r="N117">
            <v>2.5575904956732529</v>
          </cell>
          <cell r="O117">
            <v>3</v>
          </cell>
          <cell r="Q117">
            <v>7.2842250663673838</v>
          </cell>
          <cell r="R117">
            <v>6.6388800255264835</v>
          </cell>
          <cell r="S117">
            <v>27</v>
          </cell>
          <cell r="T117">
            <v>27</v>
          </cell>
        </row>
        <row r="118">
          <cell r="A118" t="str">
            <v>Hungary</v>
          </cell>
          <cell r="C118">
            <v>4299.17</v>
          </cell>
          <cell r="D118">
            <v>4441.58</v>
          </cell>
          <cell r="E118">
            <v>4519.53</v>
          </cell>
          <cell r="F118">
            <v>4605.93</v>
          </cell>
          <cell r="G118">
            <v>4651.67</v>
          </cell>
          <cell r="H118">
            <v>4615.8</v>
          </cell>
          <cell r="I118">
            <v>4681.18</v>
          </cell>
          <cell r="J118">
            <v>4755.84</v>
          </cell>
          <cell r="K118">
            <v>4765.29</v>
          </cell>
          <cell r="N118">
            <v>0.6051260546008308</v>
          </cell>
          <cell r="O118">
            <v>20</v>
          </cell>
          <cell r="Q118">
            <v>18.974045880296753</v>
          </cell>
          <cell r="R118">
            <v>18.437962589153546</v>
          </cell>
          <cell r="S118">
            <v>5</v>
          </cell>
          <cell r="T118">
            <v>5</v>
          </cell>
        </row>
        <row r="119">
          <cell r="A119" t="str">
            <v>Malta</v>
          </cell>
          <cell r="C119">
            <v>206.68</v>
          </cell>
          <cell r="D119">
            <v>218.62</v>
          </cell>
          <cell r="E119">
            <v>229.09</v>
          </cell>
          <cell r="F119">
            <v>244.83</v>
          </cell>
          <cell r="G119">
            <v>259.8</v>
          </cell>
          <cell r="H119">
            <v>267.54000000000002</v>
          </cell>
          <cell r="I119">
            <v>274.86</v>
          </cell>
          <cell r="J119">
            <v>288.43</v>
          </cell>
          <cell r="K119">
            <v>307.01</v>
          </cell>
          <cell r="N119">
            <v>4.2625503012349242</v>
          </cell>
          <cell r="O119">
            <v>1</v>
          </cell>
          <cell r="Q119">
            <v>8.9453425712086219</v>
          </cell>
          <cell r="R119">
            <v>8.099018826058316</v>
          </cell>
          <cell r="S119">
            <v>23</v>
          </cell>
          <cell r="T119">
            <v>23</v>
          </cell>
        </row>
        <row r="120">
          <cell r="A120" t="str">
            <v>Netherlands</v>
          </cell>
          <cell r="C120">
            <v>8775.7000000000007</v>
          </cell>
          <cell r="D120">
            <v>8908.7000000000007</v>
          </cell>
          <cell r="E120">
            <v>9115.9</v>
          </cell>
          <cell r="F120">
            <v>9361.5</v>
          </cell>
          <cell r="G120">
            <v>9572.7000000000007</v>
          </cell>
          <cell r="H120">
            <v>9524.2000000000007</v>
          </cell>
          <cell r="I120">
            <v>9690.4</v>
          </cell>
          <cell r="J120">
            <v>10069.1</v>
          </cell>
          <cell r="K120">
            <v>10185.257244517948</v>
          </cell>
          <cell r="L120">
            <v>1.0115360106184215</v>
          </cell>
          <cell r="N120">
            <v>1.5627351955362485</v>
          </cell>
          <cell r="O120">
            <v>6</v>
          </cell>
          <cell r="Q120">
            <v>7.5548173451586278</v>
          </cell>
          <cell r="R120">
            <v>7.3939080950631135</v>
          </cell>
          <cell r="S120">
            <v>25</v>
          </cell>
          <cell r="T120">
            <v>25</v>
          </cell>
        </row>
        <row r="121">
          <cell r="A121" t="str">
            <v>Austria</v>
          </cell>
          <cell r="C121">
            <v>4292</v>
          </cell>
          <cell r="D121">
            <v>4348.2</v>
          </cell>
          <cell r="E121">
            <v>4420.1000000000004</v>
          </cell>
          <cell r="F121">
            <v>4498.7</v>
          </cell>
          <cell r="G121">
            <v>4549.8999999999996</v>
          </cell>
          <cell r="H121">
            <v>4475.3</v>
          </cell>
          <cell r="I121">
            <v>4565.6000000000004</v>
          </cell>
          <cell r="J121">
            <v>4683.8</v>
          </cell>
          <cell r="K121">
            <v>4723</v>
          </cell>
          <cell r="N121">
            <v>0.93784385677346904</v>
          </cell>
          <cell r="O121">
            <v>19</v>
          </cell>
          <cell r="Q121">
            <v>14.87505219894943</v>
          </cell>
          <cell r="R121">
            <v>14.733763183739699</v>
          </cell>
          <cell r="S121">
            <v>14</v>
          </cell>
          <cell r="T121">
            <v>13</v>
          </cell>
        </row>
        <row r="122">
          <cell r="A122" t="str">
            <v>Poland</v>
          </cell>
          <cell r="C122">
            <v>15970</v>
          </cell>
          <cell r="D122">
            <v>16099.7</v>
          </cell>
          <cell r="E122">
            <v>16315</v>
          </cell>
          <cell r="F122">
            <v>16403.7</v>
          </cell>
          <cell r="G122">
            <v>16798.900000000001</v>
          </cell>
          <cell r="H122">
            <v>16831.900000000001</v>
          </cell>
          <cell r="I122">
            <v>17317.5</v>
          </cell>
          <cell r="J122">
            <v>17512</v>
          </cell>
          <cell r="K122">
            <v>17528.900000000001</v>
          </cell>
          <cell r="N122">
            <v>1.069113087432072</v>
          </cell>
          <cell r="O122">
            <v>16</v>
          </cell>
          <cell r="Q122">
            <v>20.541225913601483</v>
          </cell>
          <cell r="R122">
            <v>19.257080858839654</v>
          </cell>
          <cell r="S122">
            <v>4</v>
          </cell>
          <cell r="T122">
            <v>4</v>
          </cell>
        </row>
        <row r="123">
          <cell r="A123" t="str">
            <v>Portugal</v>
          </cell>
          <cell r="C123">
            <v>4575.82</v>
          </cell>
          <cell r="D123">
            <v>4649.8599999999997</v>
          </cell>
          <cell r="E123">
            <v>4802.6000000000004</v>
          </cell>
          <cell r="F123">
            <v>4914.0200000000004</v>
          </cell>
          <cell r="G123">
            <v>4952.8</v>
          </cell>
          <cell r="H123">
            <v>4864.72</v>
          </cell>
          <cell r="I123">
            <v>4952.93</v>
          </cell>
          <cell r="J123">
            <v>5137.8999999999996</v>
          </cell>
          <cell r="K123">
            <v>5191.78</v>
          </cell>
          <cell r="N123">
            <v>1.1850551017654993</v>
          </cell>
          <cell r="O123">
            <v>12</v>
          </cell>
          <cell r="Q123">
            <v>15.548174769827169</v>
          </cell>
          <cell r="R123">
            <v>14.336402031958585</v>
          </cell>
          <cell r="S123">
            <v>12</v>
          </cell>
          <cell r="T123">
            <v>14</v>
          </cell>
        </row>
        <row r="124">
          <cell r="A124" t="str">
            <v>Romania</v>
          </cell>
          <cell r="C124">
            <v>8525.7000000000007</v>
          </cell>
          <cell r="D124">
            <v>8429.6</v>
          </cell>
          <cell r="E124">
            <v>8631.2000000000007</v>
          </cell>
          <cell r="F124">
            <v>8638.7999999999993</v>
          </cell>
          <cell r="G124">
            <v>8649.5</v>
          </cell>
          <cell r="H124">
            <v>8472.1</v>
          </cell>
          <cell r="I124">
            <v>8535.7999999999993</v>
          </cell>
          <cell r="J124">
            <v>8599.5</v>
          </cell>
          <cell r="K124">
            <v>8471.1</v>
          </cell>
          <cell r="N124">
            <v>-0.51967363622217988</v>
          </cell>
          <cell r="O124">
            <v>27</v>
          </cell>
          <cell r="Q124">
            <v>18.340944563269552</v>
          </cell>
          <cell r="R124">
            <v>17.475434618291761</v>
          </cell>
          <cell r="S124">
            <v>7</v>
          </cell>
          <cell r="T124">
            <v>7</v>
          </cell>
        </row>
        <row r="125">
          <cell r="A125" t="str">
            <v>Slovenia</v>
          </cell>
          <cell r="C125">
            <v>944.09</v>
          </cell>
          <cell r="D125">
            <v>961.59</v>
          </cell>
          <cell r="E125">
            <v>989.53</v>
          </cell>
          <cell r="F125">
            <v>1020.88</v>
          </cell>
          <cell r="G125">
            <v>1045.71</v>
          </cell>
          <cell r="H125">
            <v>1038.44</v>
          </cell>
          <cell r="I125">
            <v>1051.92</v>
          </cell>
          <cell r="J125">
            <v>1082.44</v>
          </cell>
          <cell r="K125">
            <v>1100.19</v>
          </cell>
          <cell r="N125">
            <v>1.2777648252353231</v>
          </cell>
          <cell r="O125">
            <v>10</v>
          </cell>
          <cell r="Q125">
            <v>21.045987893393008</v>
          </cell>
          <cell r="R125">
            <v>20.731865045637633</v>
          </cell>
          <cell r="S125">
            <v>3</v>
          </cell>
          <cell r="T125">
            <v>3</v>
          </cell>
        </row>
        <row r="126">
          <cell r="A126" t="str">
            <v>Slovakia</v>
          </cell>
          <cell r="C126">
            <v>2267.1</v>
          </cell>
          <cell r="D126">
            <v>2321.0500000000002</v>
          </cell>
          <cell r="E126">
            <v>2372.2600000000002</v>
          </cell>
          <cell r="F126">
            <v>2419.9</v>
          </cell>
          <cell r="G126">
            <v>2445.19</v>
          </cell>
          <cell r="H126">
            <v>2399.0700000000002</v>
          </cell>
          <cell r="I126">
            <v>2385.12</v>
          </cell>
          <cell r="J126">
            <v>2427.3000000000002</v>
          </cell>
          <cell r="K126">
            <v>2434.06</v>
          </cell>
          <cell r="N126">
            <v>-0.1139895943717022</v>
          </cell>
          <cell r="O126">
            <v>25</v>
          </cell>
          <cell r="Q126">
            <v>21.978251178844996</v>
          </cell>
          <cell r="R126">
            <v>21.296090306101426</v>
          </cell>
          <cell r="S126">
            <v>2</v>
          </cell>
          <cell r="T126">
            <v>2</v>
          </cell>
        </row>
        <row r="127">
          <cell r="A127" t="str">
            <v>Finland</v>
          </cell>
          <cell r="C127">
            <v>2518</v>
          </cell>
          <cell r="D127">
            <v>2532</v>
          </cell>
          <cell r="E127">
            <v>2547.3000000000002</v>
          </cell>
          <cell r="F127">
            <v>2613.6</v>
          </cell>
          <cell r="G127">
            <v>2652.1</v>
          </cell>
          <cell r="H127">
            <v>2590</v>
          </cell>
          <cell r="I127">
            <v>2649.7</v>
          </cell>
          <cell r="J127">
            <v>2742.8</v>
          </cell>
          <cell r="K127">
            <v>2763.9</v>
          </cell>
          <cell r="N127">
            <v>1.0376199949851497</v>
          </cell>
          <cell r="O127">
            <v>17</v>
          </cell>
          <cell r="Q127">
            <v>12.948229704762262</v>
          </cell>
          <cell r="R127">
            <v>12.625783870497301</v>
          </cell>
          <cell r="S127">
            <v>15</v>
          </cell>
          <cell r="T127">
            <v>16</v>
          </cell>
        </row>
        <row r="128">
          <cell r="A128" t="str">
            <v>Sweden</v>
          </cell>
          <cell r="C128">
            <v>4877.7</v>
          </cell>
          <cell r="D128">
            <v>4975.1000000000004</v>
          </cell>
          <cell r="E128">
            <v>5099.8999999999996</v>
          </cell>
          <cell r="F128">
            <v>5186.1000000000004</v>
          </cell>
          <cell r="G128">
            <v>5219.3999999999996</v>
          </cell>
          <cell r="H128">
            <v>5152.7</v>
          </cell>
          <cell r="I128">
            <v>5217.8999999999996</v>
          </cell>
          <cell r="J128">
            <v>5400.1</v>
          </cell>
          <cell r="K128">
            <v>5463.2</v>
          </cell>
          <cell r="N128">
            <v>1.1478438944752156</v>
          </cell>
          <cell r="O128">
            <v>13</v>
          </cell>
          <cell r="Q128">
            <v>10.658313216078476</v>
          </cell>
          <cell r="R128">
            <v>10.516471917186717</v>
          </cell>
          <cell r="S128">
            <v>18</v>
          </cell>
          <cell r="T128">
            <v>18</v>
          </cell>
        </row>
      </sheetData>
      <sheetData sheetId="4">
        <row r="4">
          <cell r="A4" t="str">
            <v>European Union - 27 countries (from 2020)</v>
          </cell>
          <cell r="C4">
            <v>2.1</v>
          </cell>
          <cell r="D4">
            <v>2.17</v>
          </cell>
          <cell r="E4">
            <v>2.21</v>
          </cell>
          <cell r="F4">
            <v>2.2799999999999998</v>
          </cell>
          <cell r="G4">
            <v>2.2400000000000002</v>
          </cell>
          <cell r="H4">
            <v>2.21</v>
          </cell>
          <cell r="I4">
            <v>2.2200000000000002</v>
          </cell>
        </row>
        <row r="5">
          <cell r="A5" t="str">
            <v>NUTS 1-Regionen (92 Regionen)</v>
          </cell>
        </row>
        <row r="6">
          <cell r="A6" t="str">
            <v>Baden-Württemberg</v>
          </cell>
          <cell r="C6">
            <v>4.9000000000000004</v>
          </cell>
          <cell r="D6" t="str">
            <v>:</v>
          </cell>
          <cell r="E6">
            <v>5.74</v>
          </cell>
          <cell r="F6" t="str">
            <v>:</v>
          </cell>
          <cell r="G6">
            <v>5.59</v>
          </cell>
          <cell r="H6" t="str">
            <v>:</v>
          </cell>
          <cell r="I6" t="str">
            <v>:</v>
          </cell>
        </row>
        <row r="7">
          <cell r="A7" t="str">
            <v>Bayern</v>
          </cell>
          <cell r="C7">
            <v>3.13</v>
          </cell>
          <cell r="D7" t="str">
            <v>:</v>
          </cell>
          <cell r="E7">
            <v>3.37</v>
          </cell>
          <cell r="F7" t="str">
            <v>:</v>
          </cell>
          <cell r="G7">
            <v>3.37</v>
          </cell>
          <cell r="H7" t="str">
            <v>:</v>
          </cell>
          <cell r="I7" t="str">
            <v>:</v>
          </cell>
        </row>
        <row r="8">
          <cell r="A8" t="str">
            <v>Berlin</v>
          </cell>
          <cell r="C8">
            <v>3.52</v>
          </cell>
          <cell r="D8" t="str">
            <v>:</v>
          </cell>
          <cell r="E8">
            <v>3.32</v>
          </cell>
          <cell r="F8" t="str">
            <v>:</v>
          </cell>
          <cell r="G8">
            <v>3.37</v>
          </cell>
          <cell r="H8" t="str">
            <v>:</v>
          </cell>
          <cell r="I8" t="str">
            <v>:</v>
          </cell>
        </row>
        <row r="9">
          <cell r="A9" t="str">
            <v>Brandenburg</v>
          </cell>
          <cell r="C9">
            <v>1.67</v>
          </cell>
          <cell r="D9" t="str">
            <v>:</v>
          </cell>
          <cell r="E9">
            <v>1.78</v>
          </cell>
          <cell r="F9" t="str">
            <v>:</v>
          </cell>
          <cell r="G9">
            <v>1.75</v>
          </cell>
          <cell r="H9" t="str">
            <v>:</v>
          </cell>
          <cell r="I9" t="str">
            <v>:</v>
          </cell>
        </row>
        <row r="10">
          <cell r="A10" t="str">
            <v>Bremen</v>
          </cell>
          <cell r="C10">
            <v>2.84</v>
          </cell>
          <cell r="D10" t="str">
            <v>:</v>
          </cell>
          <cell r="E10">
            <v>3.03</v>
          </cell>
          <cell r="F10" t="str">
            <v>:</v>
          </cell>
          <cell r="G10">
            <v>3.25</v>
          </cell>
          <cell r="H10" t="str">
            <v>:</v>
          </cell>
          <cell r="I10" t="str">
            <v>:</v>
          </cell>
        </row>
        <row r="11">
          <cell r="A11" t="str">
            <v>Hamburg</v>
          </cell>
          <cell r="C11">
            <v>2.2400000000000002</v>
          </cell>
          <cell r="D11" t="str">
            <v>:</v>
          </cell>
          <cell r="E11">
            <v>2.16</v>
          </cell>
          <cell r="F11" t="str">
            <v>:</v>
          </cell>
          <cell r="G11">
            <v>2.21</v>
          </cell>
          <cell r="H11" t="str">
            <v>:</v>
          </cell>
          <cell r="I11" t="str">
            <v>:</v>
          </cell>
        </row>
        <row r="12">
          <cell r="A12" t="str">
            <v>Hessen</v>
          </cell>
          <cell r="C12">
            <v>2.84</v>
          </cell>
          <cell r="D12" t="str">
            <v>:</v>
          </cell>
          <cell r="E12">
            <v>3.08</v>
          </cell>
          <cell r="F12" t="str">
            <v>:</v>
          </cell>
          <cell r="G12">
            <v>3.07</v>
          </cell>
          <cell r="H12" t="str">
            <v>:</v>
          </cell>
          <cell r="I12" t="str">
            <v>:</v>
          </cell>
        </row>
        <row r="13">
          <cell r="A13" t="str">
            <v>Mecklenburg-Vorpommern</v>
          </cell>
          <cell r="C13">
            <v>1.88</v>
          </cell>
          <cell r="D13" t="str">
            <v>:</v>
          </cell>
          <cell r="E13">
            <v>1.78</v>
          </cell>
          <cell r="F13" t="str">
            <v>:</v>
          </cell>
          <cell r="G13">
            <v>1.77</v>
          </cell>
          <cell r="H13" t="str">
            <v>:</v>
          </cell>
          <cell r="I13" t="str">
            <v>:</v>
          </cell>
        </row>
        <row r="14">
          <cell r="A14" t="str">
            <v>Niedersachsen</v>
          </cell>
          <cell r="C14">
            <v>3.39</v>
          </cell>
          <cell r="D14" t="str">
            <v>:</v>
          </cell>
          <cell r="E14">
            <v>3.1</v>
          </cell>
          <cell r="F14" t="str">
            <v>:</v>
          </cell>
          <cell r="G14">
            <v>2.7</v>
          </cell>
          <cell r="H14" t="str">
            <v>:</v>
          </cell>
          <cell r="I14" t="str">
            <v>:</v>
          </cell>
        </row>
        <row r="15">
          <cell r="A15" t="str">
            <v>Nordrhein-Westfalen</v>
          </cell>
          <cell r="C15">
            <v>1.99</v>
          </cell>
          <cell r="D15" t="str">
            <v>:</v>
          </cell>
          <cell r="E15">
            <v>2.16</v>
          </cell>
          <cell r="F15" t="str">
            <v>:</v>
          </cell>
          <cell r="G15">
            <v>2.21</v>
          </cell>
          <cell r="H15" t="str">
            <v>:</v>
          </cell>
          <cell r="I15" t="str">
            <v>:</v>
          </cell>
        </row>
        <row r="16">
          <cell r="A16" t="str">
            <v>Rheinland-Pfalz</v>
          </cell>
          <cell r="C16">
            <v>2.4</v>
          </cell>
          <cell r="D16" t="str">
            <v>:</v>
          </cell>
          <cell r="E16">
            <v>2.61</v>
          </cell>
          <cell r="F16" t="str">
            <v>:</v>
          </cell>
          <cell r="G16">
            <v>2.75</v>
          </cell>
          <cell r="H16" t="str">
            <v>:</v>
          </cell>
          <cell r="I16" t="str">
            <v>:</v>
          </cell>
        </row>
        <row r="17">
          <cell r="A17" t="str">
            <v>Saarland</v>
          </cell>
          <cell r="C17">
            <v>1.57</v>
          </cell>
          <cell r="D17" t="str">
            <v>:</v>
          </cell>
          <cell r="E17">
            <v>1.88</v>
          </cell>
          <cell r="F17" t="str">
            <v>:</v>
          </cell>
          <cell r="G17">
            <v>1.96</v>
          </cell>
          <cell r="H17" t="str">
            <v>:</v>
          </cell>
          <cell r="I17" t="str">
            <v>:</v>
          </cell>
        </row>
        <row r="18">
          <cell r="A18" t="str">
            <v>Sachsen</v>
          </cell>
          <cell r="C18">
            <v>2.72</v>
          </cell>
          <cell r="D18" t="str">
            <v>:</v>
          </cell>
          <cell r="E18">
            <v>2.96</v>
          </cell>
          <cell r="F18" t="str">
            <v>:</v>
          </cell>
          <cell r="G18">
            <v>3.08</v>
          </cell>
          <cell r="H18" t="str">
            <v>:</v>
          </cell>
          <cell r="I18" t="str">
            <v>:</v>
          </cell>
        </row>
        <row r="19">
          <cell r="A19" t="str">
            <v>Sachsen-Anhalt</v>
          </cell>
          <cell r="C19">
            <v>1.41</v>
          </cell>
          <cell r="D19" t="str">
            <v>:</v>
          </cell>
          <cell r="E19">
            <v>1.53</v>
          </cell>
          <cell r="F19" t="str">
            <v>:</v>
          </cell>
          <cell r="G19">
            <v>1.6</v>
          </cell>
          <cell r="H19" t="str">
            <v>:</v>
          </cell>
          <cell r="I19" t="str">
            <v>:</v>
          </cell>
        </row>
        <row r="20">
          <cell r="A20" t="str">
            <v>Schleswig-Holstein</v>
          </cell>
          <cell r="C20">
            <v>1.5</v>
          </cell>
          <cell r="D20" t="str">
            <v>:</v>
          </cell>
          <cell r="E20">
            <v>1.66</v>
          </cell>
          <cell r="F20" t="str">
            <v>:</v>
          </cell>
          <cell r="G20">
            <v>1.67</v>
          </cell>
          <cell r="H20" t="str">
            <v>:</v>
          </cell>
          <cell r="I20" t="str">
            <v>:</v>
          </cell>
        </row>
        <row r="21">
          <cell r="A21" t="str">
            <v>Thüringen</v>
          </cell>
          <cell r="C21">
            <v>2.0499999999999998</v>
          </cell>
          <cell r="D21" t="str">
            <v>:</v>
          </cell>
          <cell r="E21">
            <v>2.33</v>
          </cell>
          <cell r="F21" t="str">
            <v>:</v>
          </cell>
          <cell r="G21">
            <v>2.76</v>
          </cell>
          <cell r="H21" t="str">
            <v>:</v>
          </cell>
          <cell r="I21" t="str">
            <v>:</v>
          </cell>
        </row>
        <row r="23">
          <cell r="A23" t="str">
            <v>Région de Bruxelles-Capitale/Brussels Hoofdstedelijk Gewest</v>
          </cell>
          <cell r="C23">
            <v>1.7</v>
          </cell>
          <cell r="D23">
            <v>2.25</v>
          </cell>
          <cell r="E23">
            <v>2.33</v>
          </cell>
          <cell r="F23">
            <v>2.5099999999999998</v>
          </cell>
          <cell r="G23">
            <v>2.4900000000000002</v>
          </cell>
          <cell r="H23" t="str">
            <v>:</v>
          </cell>
          <cell r="I23" t="str">
            <v>:</v>
          </cell>
        </row>
        <row r="24">
          <cell r="A24" t="str">
            <v>Vlaams Gewest</v>
          </cell>
          <cell r="C24">
            <v>2.66</v>
          </cell>
          <cell r="D24">
            <v>2.94</v>
          </cell>
          <cell r="E24">
            <v>3.35</v>
          </cell>
          <cell r="F24">
            <v>3.57</v>
          </cell>
          <cell r="G24">
            <v>3.65</v>
          </cell>
          <cell r="H24" t="str">
            <v>:</v>
          </cell>
          <cell r="I24" t="str">
            <v>:</v>
          </cell>
        </row>
        <row r="25">
          <cell r="A25" t="str">
            <v>Région wallonne</v>
          </cell>
          <cell r="C25">
            <v>2.46</v>
          </cell>
          <cell r="D25">
            <v>3.15</v>
          </cell>
          <cell r="E25">
            <v>3.34</v>
          </cell>
          <cell r="F25">
            <v>3.66</v>
          </cell>
          <cell r="G25">
            <v>3.61</v>
          </cell>
          <cell r="H25" t="str">
            <v>:</v>
          </cell>
          <cell r="I25" t="str">
            <v>:</v>
          </cell>
        </row>
        <row r="26">
          <cell r="A26" t="str">
            <v>Severna i Yugoiztochna Bulgaria</v>
          </cell>
          <cell r="C26">
            <v>0.42</v>
          </cell>
          <cell r="D26">
            <v>0.38</v>
          </cell>
          <cell r="E26">
            <v>0.41</v>
          </cell>
          <cell r="F26">
            <v>0.37</v>
          </cell>
          <cell r="G26">
            <v>0.32</v>
          </cell>
          <cell r="H26" t="str">
            <v>:</v>
          </cell>
          <cell r="I26" t="str">
            <v>:</v>
          </cell>
        </row>
        <row r="27">
          <cell r="A27" t="str">
            <v>Yugozapadna i Yuzhna tsentralna Bulgaria</v>
          </cell>
          <cell r="C27">
            <v>1.27</v>
          </cell>
          <cell r="D27">
            <v>0.98</v>
          </cell>
          <cell r="E27">
            <v>1.06</v>
          </cell>
          <cell r="F27">
            <v>1.1100000000000001</v>
          </cell>
          <cell r="G27">
            <v>1.03</v>
          </cell>
          <cell r="H27" t="str">
            <v>:</v>
          </cell>
          <cell r="I27" t="str">
            <v>:</v>
          </cell>
        </row>
        <row r="28">
          <cell r="A28" t="str">
            <v>Česko</v>
          </cell>
          <cell r="C28">
            <v>1.92</v>
          </cell>
          <cell r="D28">
            <v>1.9</v>
          </cell>
          <cell r="E28">
            <v>1.93</v>
          </cell>
          <cell r="F28">
            <v>1.99</v>
          </cell>
          <cell r="G28">
            <v>2</v>
          </cell>
          <cell r="H28" t="str">
            <v>:</v>
          </cell>
          <cell r="I28" t="str">
            <v>:</v>
          </cell>
        </row>
        <row r="29">
          <cell r="A29" t="str">
            <v>Denmark</v>
          </cell>
          <cell r="C29">
            <v>3.06</v>
          </cell>
          <cell r="D29">
            <v>2.98</v>
          </cell>
          <cell r="E29">
            <v>2.95</v>
          </cell>
          <cell r="F29">
            <v>2.97</v>
          </cell>
          <cell r="G29">
            <v>2.74</v>
          </cell>
          <cell r="H29">
            <v>2.87</v>
          </cell>
          <cell r="I29">
            <v>2.99</v>
          </cell>
        </row>
        <row r="30">
          <cell r="A30" t="str">
            <v>Eesti</v>
          </cell>
          <cell r="C30">
            <v>1.44</v>
          </cell>
          <cell r="D30">
            <v>1.38</v>
          </cell>
          <cell r="E30">
            <v>1.59</v>
          </cell>
          <cell r="F30">
            <v>1.73</v>
          </cell>
          <cell r="G30">
            <v>1.75</v>
          </cell>
          <cell r="H30">
            <v>1.76</v>
          </cell>
          <cell r="I30">
            <v>1.84</v>
          </cell>
        </row>
        <row r="31">
          <cell r="A31" t="str">
            <v>Ireland</v>
          </cell>
          <cell r="C31">
            <v>1.1399999999999999</v>
          </cell>
          <cell r="D31">
            <v>1.08</v>
          </cell>
          <cell r="E31">
            <v>1.1399999999999999</v>
          </cell>
          <cell r="F31">
            <v>1.1200000000000001</v>
          </cell>
          <cell r="G31">
            <v>1.07</v>
          </cell>
          <cell r="H31" t="str">
            <v>:</v>
          </cell>
          <cell r="I31" t="str">
            <v>:</v>
          </cell>
        </row>
        <row r="32">
          <cell r="A32" t="str">
            <v>Attiki</v>
          </cell>
          <cell r="C32">
            <v>1.1599999999999999</v>
          </cell>
          <cell r="D32">
            <v>1.56</v>
          </cell>
          <cell r="E32">
            <v>1.63</v>
          </cell>
          <cell r="F32">
            <v>1.87</v>
          </cell>
          <cell r="G32">
            <v>1.79</v>
          </cell>
          <cell r="H32" t="str">
            <v>:</v>
          </cell>
          <cell r="I32" t="str">
            <v>:</v>
          </cell>
        </row>
        <row r="33">
          <cell r="A33" t="str">
            <v>Nisia Aigaiou, Kriti</v>
          </cell>
          <cell r="C33">
            <v>0.95</v>
          </cell>
          <cell r="D33">
            <v>0.92</v>
          </cell>
          <cell r="E33">
            <v>0.96</v>
          </cell>
          <cell r="F33">
            <v>1.24</v>
          </cell>
          <cell r="G33">
            <v>1.2</v>
          </cell>
          <cell r="H33" t="str">
            <v>:</v>
          </cell>
          <cell r="I33" t="str">
            <v>:</v>
          </cell>
        </row>
        <row r="34">
          <cell r="A34" t="str">
            <v>Voreia Elláda</v>
          </cell>
          <cell r="C34">
            <v>0.81</v>
          </cell>
          <cell r="D34">
            <v>1.01</v>
          </cell>
          <cell r="E34">
            <v>1.03</v>
          </cell>
          <cell r="F34">
            <v>1.27</v>
          </cell>
          <cell r="G34">
            <v>1.28</v>
          </cell>
          <cell r="H34" t="str">
            <v>:</v>
          </cell>
          <cell r="I34" t="str">
            <v>:</v>
          </cell>
        </row>
        <row r="35">
          <cell r="A35" t="str">
            <v>Kentriki Elláda</v>
          </cell>
          <cell r="C35">
            <v>0.71</v>
          </cell>
          <cell r="D35">
            <v>0.77</v>
          </cell>
          <cell r="E35">
            <v>0.86</v>
          </cell>
          <cell r="F35">
            <v>1.05</v>
          </cell>
          <cell r="G35">
            <v>1.01</v>
          </cell>
          <cell r="H35" t="str">
            <v>:</v>
          </cell>
          <cell r="I35" t="str">
            <v>:</v>
          </cell>
        </row>
        <row r="36">
          <cell r="A36" t="str">
            <v>Noroeste</v>
          </cell>
          <cell r="C36">
            <v>0.84</v>
          </cell>
          <cell r="D36">
            <v>0.9</v>
          </cell>
          <cell r="E36">
            <v>0.92</v>
          </cell>
          <cell r="F36">
            <v>1.03</v>
          </cell>
          <cell r="G36">
            <v>1.03</v>
          </cell>
          <cell r="H36" t="str">
            <v>:</v>
          </cell>
          <cell r="I36" t="str">
            <v>:</v>
          </cell>
        </row>
        <row r="37">
          <cell r="A37" t="str">
            <v>Noreste</v>
          </cell>
          <cell r="C37">
            <v>1.57</v>
          </cell>
          <cell r="D37">
            <v>1.6</v>
          </cell>
          <cell r="E37">
            <v>1.59</v>
          </cell>
          <cell r="F37">
            <v>1.73</v>
          </cell>
          <cell r="G37">
            <v>1.81</v>
          </cell>
          <cell r="H37" t="str">
            <v>:</v>
          </cell>
          <cell r="I37" t="str">
            <v>:</v>
          </cell>
        </row>
        <row r="38">
          <cell r="A38" t="str">
            <v>Comunidad de Madrid</v>
          </cell>
          <cell r="C38">
            <v>1.71</v>
          </cell>
          <cell r="D38">
            <v>1.7</v>
          </cell>
          <cell r="E38">
            <v>1.69</v>
          </cell>
          <cell r="F38">
            <v>1.95</v>
          </cell>
          <cell r="G38">
            <v>1.93</v>
          </cell>
          <cell r="H38" t="str">
            <v>:</v>
          </cell>
          <cell r="I38" t="str">
            <v>:</v>
          </cell>
        </row>
        <row r="39">
          <cell r="A39" t="str">
            <v>Centro (ES)</v>
          </cell>
          <cell r="C39">
            <v>0.79</v>
          </cell>
          <cell r="D39">
            <v>0.92</v>
          </cell>
          <cell r="E39">
            <v>0.97</v>
          </cell>
          <cell r="F39">
            <v>1.01</v>
          </cell>
          <cell r="G39">
            <v>1.07</v>
          </cell>
          <cell r="H39" t="str">
            <v>:</v>
          </cell>
          <cell r="I39" t="str">
            <v>:</v>
          </cell>
        </row>
        <row r="40">
          <cell r="A40" t="str">
            <v>Este</v>
          </cell>
          <cell r="C40">
            <v>1.26</v>
          </cell>
          <cell r="D40">
            <v>1.29</v>
          </cell>
          <cell r="E40">
            <v>1.29</v>
          </cell>
          <cell r="F40">
            <v>1.45</v>
          </cell>
          <cell r="G40">
            <v>1.5</v>
          </cell>
          <cell r="H40" t="str">
            <v>:</v>
          </cell>
          <cell r="I40" t="str">
            <v>:</v>
          </cell>
        </row>
        <row r="41">
          <cell r="A41" t="str">
            <v>Sur</v>
          </cell>
          <cell r="C41">
            <v>0.98</v>
          </cell>
          <cell r="D41">
            <v>0.92</v>
          </cell>
          <cell r="E41">
            <v>0.93</v>
          </cell>
          <cell r="F41">
            <v>1.0900000000000001</v>
          </cell>
          <cell r="G41">
            <v>1.05</v>
          </cell>
          <cell r="H41" t="str">
            <v>:</v>
          </cell>
          <cell r="I41" t="str">
            <v>:</v>
          </cell>
        </row>
        <row r="42">
          <cell r="A42" t="str">
            <v>Canarias</v>
          </cell>
          <cell r="C42">
            <v>0.5</v>
          </cell>
          <cell r="D42">
            <v>0.47</v>
          </cell>
          <cell r="E42">
            <v>0.47</v>
          </cell>
          <cell r="F42">
            <v>0.56000000000000005</v>
          </cell>
          <cell r="G42">
            <v>0.56000000000000005</v>
          </cell>
          <cell r="H42" t="str">
            <v>:</v>
          </cell>
          <cell r="I42" t="str">
            <v>:</v>
          </cell>
        </row>
        <row r="43">
          <cell r="A43" t="str">
            <v>Ile de France</v>
          </cell>
          <cell r="C43" t="str">
            <v>:</v>
          </cell>
          <cell r="D43" t="str">
            <v>:</v>
          </cell>
          <cell r="E43" t="str">
            <v>:</v>
          </cell>
          <cell r="F43" t="str">
            <v>:</v>
          </cell>
          <cell r="G43">
            <v>2.83</v>
          </cell>
          <cell r="H43" t="str">
            <v>:</v>
          </cell>
          <cell r="I43" t="str">
            <v>:</v>
          </cell>
        </row>
        <row r="44">
          <cell r="A44" t="str">
            <v>Centre — Val de Loire</v>
          </cell>
          <cell r="C44" t="str">
            <v>:</v>
          </cell>
          <cell r="D44" t="str">
            <v>:</v>
          </cell>
          <cell r="E44" t="str">
            <v>:</v>
          </cell>
          <cell r="F44" t="str">
            <v>:</v>
          </cell>
          <cell r="G44">
            <v>1.5</v>
          </cell>
          <cell r="H44" t="str">
            <v>:</v>
          </cell>
          <cell r="I44" t="str">
            <v>:</v>
          </cell>
        </row>
        <row r="45">
          <cell r="A45" t="str">
            <v>Bourgogne-Franche-Comté</v>
          </cell>
          <cell r="C45" t="str">
            <v>:</v>
          </cell>
          <cell r="D45" t="str">
            <v>:</v>
          </cell>
          <cell r="E45" t="str">
            <v>:</v>
          </cell>
          <cell r="F45" t="str">
            <v>:</v>
          </cell>
          <cell r="G45">
            <v>1.73</v>
          </cell>
          <cell r="H45" t="str">
            <v>:</v>
          </cell>
          <cell r="I45" t="str">
            <v>:</v>
          </cell>
        </row>
        <row r="46">
          <cell r="A46" t="str">
            <v>Normandie</v>
          </cell>
          <cell r="C46" t="str">
            <v>:</v>
          </cell>
          <cell r="D46" t="str">
            <v>:</v>
          </cell>
          <cell r="E46" t="str">
            <v>:</v>
          </cell>
          <cell r="F46" t="str">
            <v>:</v>
          </cell>
          <cell r="G46">
            <v>1.41</v>
          </cell>
          <cell r="H46" t="str">
            <v>:</v>
          </cell>
          <cell r="I46" t="str">
            <v>:</v>
          </cell>
        </row>
        <row r="47">
          <cell r="A47" t="str">
            <v>Hauts-de-France</v>
          </cell>
          <cell r="C47" t="str">
            <v>:</v>
          </cell>
          <cell r="D47" t="str">
            <v>:</v>
          </cell>
          <cell r="E47" t="str">
            <v>:</v>
          </cell>
          <cell r="F47" t="str">
            <v>:</v>
          </cell>
          <cell r="G47">
            <v>1.08</v>
          </cell>
          <cell r="H47" t="str">
            <v>:</v>
          </cell>
          <cell r="I47" t="str">
            <v>:</v>
          </cell>
        </row>
        <row r="48">
          <cell r="A48" t="str">
            <v>Grand Est</v>
          </cell>
          <cell r="C48" t="str">
            <v>:</v>
          </cell>
          <cell r="D48" t="str">
            <v>:</v>
          </cell>
          <cell r="E48" t="str">
            <v>:</v>
          </cell>
          <cell r="F48" t="str">
            <v>:</v>
          </cell>
          <cell r="G48">
            <v>1.41</v>
          </cell>
          <cell r="H48" t="str">
            <v>:</v>
          </cell>
          <cell r="I48" t="str">
            <v>:</v>
          </cell>
        </row>
        <row r="49">
          <cell r="A49" t="str">
            <v>Pays de la Loire</v>
          </cell>
          <cell r="C49" t="str">
            <v>:</v>
          </cell>
          <cell r="D49" t="str">
            <v>:</v>
          </cell>
          <cell r="E49" t="str">
            <v>:</v>
          </cell>
          <cell r="F49" t="str">
            <v>:</v>
          </cell>
          <cell r="G49">
            <v>1.33</v>
          </cell>
          <cell r="H49" t="str">
            <v>:</v>
          </cell>
          <cell r="I49" t="str">
            <v>:</v>
          </cell>
        </row>
        <row r="50">
          <cell r="A50" t="str">
            <v>Bretagne</v>
          </cell>
          <cell r="C50" t="str">
            <v>:</v>
          </cell>
          <cell r="D50" t="str">
            <v>:</v>
          </cell>
          <cell r="E50" t="str">
            <v>:</v>
          </cell>
          <cell r="F50" t="str">
            <v>:</v>
          </cell>
          <cell r="G50">
            <v>1.75</v>
          </cell>
          <cell r="H50" t="str">
            <v>:</v>
          </cell>
          <cell r="I50" t="str">
            <v>:</v>
          </cell>
        </row>
        <row r="51">
          <cell r="A51" t="str">
            <v>Nouvelle-Aquitaine</v>
          </cell>
          <cell r="C51" t="str">
            <v>:</v>
          </cell>
          <cell r="D51" t="str">
            <v>:</v>
          </cell>
          <cell r="E51" t="str">
            <v>:</v>
          </cell>
          <cell r="F51" t="str">
            <v>:</v>
          </cell>
          <cell r="G51">
            <v>1.48</v>
          </cell>
          <cell r="H51" t="str">
            <v>:</v>
          </cell>
          <cell r="I51" t="str">
            <v>:</v>
          </cell>
        </row>
        <row r="52">
          <cell r="A52" t="str">
            <v>Occitanie</v>
          </cell>
          <cell r="C52" t="str">
            <v>:</v>
          </cell>
          <cell r="D52" t="str">
            <v>:</v>
          </cell>
          <cell r="E52" t="str">
            <v>:</v>
          </cell>
          <cell r="F52" t="str">
            <v>:</v>
          </cell>
          <cell r="G52">
            <v>3.61</v>
          </cell>
          <cell r="H52" t="str">
            <v>:</v>
          </cell>
          <cell r="I52" t="str">
            <v>:</v>
          </cell>
        </row>
        <row r="53">
          <cell r="A53" t="str">
            <v>Auvergne-Rhône-Alpes</v>
          </cell>
          <cell r="C53" t="str">
            <v>:</v>
          </cell>
          <cell r="D53" t="str">
            <v>:</v>
          </cell>
          <cell r="E53" t="str">
            <v>:</v>
          </cell>
          <cell r="F53" t="str">
            <v>:</v>
          </cell>
          <cell r="G53">
            <v>2.88</v>
          </cell>
          <cell r="H53" t="str">
            <v>:</v>
          </cell>
          <cell r="I53" t="str">
            <v>:</v>
          </cell>
        </row>
        <row r="54">
          <cell r="A54" t="str">
            <v>Provence-Alpes-Côte d’Azur</v>
          </cell>
          <cell r="C54" t="str">
            <v>:</v>
          </cell>
          <cell r="D54" t="str">
            <v>:</v>
          </cell>
          <cell r="E54" t="str">
            <v>:</v>
          </cell>
          <cell r="F54" t="str">
            <v>:</v>
          </cell>
          <cell r="G54">
            <v>2.16</v>
          </cell>
          <cell r="H54" t="str">
            <v>:</v>
          </cell>
          <cell r="I54" t="str">
            <v>:</v>
          </cell>
        </row>
        <row r="55">
          <cell r="A55" t="str">
            <v>Corse</v>
          </cell>
          <cell r="C55" t="str">
            <v>:</v>
          </cell>
          <cell r="D55" t="str">
            <v>:</v>
          </cell>
          <cell r="E55" t="str">
            <v>:</v>
          </cell>
          <cell r="F55" t="str">
            <v>:</v>
          </cell>
          <cell r="G55">
            <v>0.37</v>
          </cell>
          <cell r="H55" t="str">
            <v>:</v>
          </cell>
          <cell r="I55" t="str">
            <v>:</v>
          </cell>
        </row>
        <row r="56">
          <cell r="A56" t="str">
            <v>RUP FR — Régions Ultrapériphériques Françaises</v>
          </cell>
          <cell r="C56" t="str">
            <v>:</v>
          </cell>
          <cell r="D56" t="str">
            <v>:</v>
          </cell>
          <cell r="E56" t="str">
            <v>:</v>
          </cell>
          <cell r="F56" t="str">
            <v>:</v>
          </cell>
          <cell r="G56">
            <v>0.74</v>
          </cell>
          <cell r="H56" t="str">
            <v>:</v>
          </cell>
          <cell r="I56" t="str">
            <v>:</v>
          </cell>
        </row>
        <row r="57">
          <cell r="A57" t="str">
            <v>Hrvatska</v>
          </cell>
          <cell r="C57">
            <v>0.83</v>
          </cell>
          <cell r="D57">
            <v>0.95</v>
          </cell>
          <cell r="E57">
            <v>1.08</v>
          </cell>
          <cell r="F57">
            <v>1.24</v>
          </cell>
          <cell r="G57">
            <v>1.24</v>
          </cell>
          <cell r="H57" t="str">
            <v>:</v>
          </cell>
          <cell r="I57" t="str">
            <v>:</v>
          </cell>
        </row>
        <row r="58">
          <cell r="A58" t="str">
            <v>Nord-Ovest</v>
          </cell>
          <cell r="C58">
            <v>1.48</v>
          </cell>
          <cell r="D58">
            <v>1.52</v>
          </cell>
          <cell r="E58">
            <v>1.56</v>
          </cell>
          <cell r="F58">
            <v>1.6</v>
          </cell>
          <cell r="G58">
            <v>1.49</v>
          </cell>
          <cell r="H58" t="str">
            <v>:</v>
          </cell>
          <cell r="I58" t="str">
            <v>:</v>
          </cell>
        </row>
        <row r="59">
          <cell r="A59" t="str">
            <v>Sud</v>
          </cell>
          <cell r="C59" t="str">
            <v>:</v>
          </cell>
          <cell r="D59">
            <v>0.98</v>
          </cell>
          <cell r="E59">
            <v>1.01</v>
          </cell>
          <cell r="F59">
            <v>1.03</v>
          </cell>
          <cell r="G59">
            <v>1.04</v>
          </cell>
          <cell r="H59" t="str">
            <v>:</v>
          </cell>
          <cell r="I59" t="str">
            <v>:</v>
          </cell>
        </row>
        <row r="60">
          <cell r="A60" t="str">
            <v>Isole</v>
          </cell>
          <cell r="C60">
            <v>0.95</v>
          </cell>
          <cell r="D60">
            <v>0.82</v>
          </cell>
          <cell r="E60">
            <v>0.84</v>
          </cell>
          <cell r="F60">
            <v>0.9</v>
          </cell>
          <cell r="G60">
            <v>0.89</v>
          </cell>
          <cell r="H60" t="str">
            <v>:</v>
          </cell>
          <cell r="I60" t="str">
            <v>:</v>
          </cell>
        </row>
        <row r="61">
          <cell r="A61" t="str">
            <v>Nord-Est</v>
          </cell>
          <cell r="C61">
            <v>1.44</v>
          </cell>
          <cell r="D61">
            <v>1.64</v>
          </cell>
          <cell r="E61">
            <v>1.65</v>
          </cell>
          <cell r="F61">
            <v>1.69</v>
          </cell>
          <cell r="G61">
            <v>1.64</v>
          </cell>
          <cell r="H61" t="str">
            <v>:</v>
          </cell>
          <cell r="I61" t="str">
            <v>:</v>
          </cell>
        </row>
        <row r="62">
          <cell r="A62" t="str">
            <v>Centro (IT)</v>
          </cell>
          <cell r="C62" t="str">
            <v>:</v>
          </cell>
          <cell r="D62">
            <v>1.56</v>
          </cell>
          <cell r="E62">
            <v>1.64</v>
          </cell>
          <cell r="F62">
            <v>1.72</v>
          </cell>
          <cell r="G62">
            <v>1.7</v>
          </cell>
          <cell r="H62" t="str">
            <v>:</v>
          </cell>
          <cell r="I62" t="str">
            <v>:</v>
          </cell>
        </row>
        <row r="63">
          <cell r="A63" t="str">
            <v>Kýpros</v>
          </cell>
          <cell r="C63">
            <v>0.48</v>
          </cell>
          <cell r="D63">
            <v>0.61</v>
          </cell>
          <cell r="E63">
            <v>0.7</v>
          </cell>
          <cell r="F63">
            <v>0.83</v>
          </cell>
          <cell r="G63">
            <v>0.83</v>
          </cell>
          <cell r="H63">
            <v>0.7</v>
          </cell>
          <cell r="I63">
            <v>0.68</v>
          </cell>
        </row>
        <row r="64">
          <cell r="A64" t="str">
            <v>Latvija</v>
          </cell>
          <cell r="C64">
            <v>0.64</v>
          </cell>
          <cell r="D64">
            <v>0.66</v>
          </cell>
          <cell r="E64">
            <v>0.66</v>
          </cell>
          <cell r="F64">
            <v>0.76</v>
          </cell>
          <cell r="G64">
            <v>0.74</v>
          </cell>
          <cell r="H64">
            <v>0.81</v>
          </cell>
          <cell r="I64">
            <v>0.83</v>
          </cell>
        </row>
        <row r="65">
          <cell r="A65" t="str">
            <v>Lietuva</v>
          </cell>
          <cell r="C65">
            <v>1.04</v>
          </cell>
          <cell r="D65">
            <v>0.93</v>
          </cell>
          <cell r="E65">
            <v>0.99</v>
          </cell>
          <cell r="F65">
            <v>1.1200000000000001</v>
          </cell>
          <cell r="G65">
            <v>1.1100000000000001</v>
          </cell>
          <cell r="H65">
            <v>1.05</v>
          </cell>
          <cell r="I65">
            <v>1.05</v>
          </cell>
        </row>
        <row r="66">
          <cell r="A66" t="str">
            <v>Luxembourg</v>
          </cell>
          <cell r="C66">
            <v>1.25</v>
          </cell>
          <cell r="D66">
            <v>1.17</v>
          </cell>
          <cell r="E66">
            <v>1.18</v>
          </cell>
          <cell r="F66">
            <v>1.1000000000000001</v>
          </cell>
          <cell r="G66">
            <v>1.04</v>
          </cell>
          <cell r="H66">
            <v>1.05</v>
          </cell>
          <cell r="I66">
            <v>1.03</v>
          </cell>
        </row>
        <row r="67">
          <cell r="A67" t="str">
            <v>Közép-Magyarország</v>
          </cell>
          <cell r="C67">
            <v>1.85</v>
          </cell>
          <cell r="D67">
            <v>2.15</v>
          </cell>
          <cell r="E67">
            <v>2.0699999999999998</v>
          </cell>
          <cell r="F67">
            <v>2.14</v>
          </cell>
          <cell r="G67">
            <v>2.2599999999999998</v>
          </cell>
          <cell r="H67" t="str">
            <v>:</v>
          </cell>
          <cell r="I67" t="str">
            <v>:</v>
          </cell>
        </row>
        <row r="68">
          <cell r="A68" t="str">
            <v>Dunántúl</v>
          </cell>
          <cell r="C68">
            <v>0.67</v>
          </cell>
          <cell r="D68">
            <v>0.93</v>
          </cell>
          <cell r="E68">
            <v>0.84</v>
          </cell>
          <cell r="F68">
            <v>1.18</v>
          </cell>
          <cell r="G68">
            <v>1.1200000000000001</v>
          </cell>
          <cell r="H68" t="str">
            <v>:</v>
          </cell>
          <cell r="I68" t="str">
            <v>:</v>
          </cell>
        </row>
        <row r="69">
          <cell r="A69" t="str">
            <v>Alföld és Észak</v>
          </cell>
          <cell r="C69">
            <v>1.07</v>
          </cell>
          <cell r="D69">
            <v>0.92</v>
          </cell>
          <cell r="E69">
            <v>0.97</v>
          </cell>
          <cell r="F69">
            <v>0.98</v>
          </cell>
          <cell r="G69">
            <v>1.01</v>
          </cell>
          <cell r="H69" t="str">
            <v>:</v>
          </cell>
          <cell r="I69" t="str">
            <v>:</v>
          </cell>
        </row>
        <row r="70">
          <cell r="A70" t="str">
            <v>Malta</v>
          </cell>
          <cell r="C70">
            <v>0.7</v>
          </cell>
          <cell r="D70">
            <v>0.55000000000000004</v>
          </cell>
          <cell r="E70">
            <v>0.55000000000000004</v>
          </cell>
          <cell r="F70">
            <v>0.6</v>
          </cell>
          <cell r="G70">
            <v>0.6</v>
          </cell>
          <cell r="H70">
            <v>0.57999999999999996</v>
          </cell>
          <cell r="I70">
            <v>0.61</v>
          </cell>
        </row>
        <row r="71">
          <cell r="A71" t="str">
            <v>Noord-Nederland</v>
          </cell>
          <cell r="C71">
            <v>1.61</v>
          </cell>
          <cell r="D71">
            <v>1.56</v>
          </cell>
          <cell r="E71">
            <v>1.58</v>
          </cell>
          <cell r="F71">
            <v>1.69</v>
          </cell>
          <cell r="G71">
            <v>1.61</v>
          </cell>
          <cell r="H71" t="str">
            <v>:</v>
          </cell>
          <cell r="I71" t="str">
            <v>:</v>
          </cell>
        </row>
        <row r="72">
          <cell r="A72" t="str">
            <v>Oost-Nederland</v>
          </cell>
          <cell r="C72">
            <v>2.09</v>
          </cell>
          <cell r="D72">
            <v>2.0699999999999998</v>
          </cell>
          <cell r="E72">
            <v>2.14</v>
          </cell>
          <cell r="F72">
            <v>2.1800000000000002</v>
          </cell>
          <cell r="G72">
            <v>2.2000000000000002</v>
          </cell>
          <cell r="H72" t="str">
            <v>:</v>
          </cell>
          <cell r="I72" t="str">
            <v>:</v>
          </cell>
        </row>
        <row r="73">
          <cell r="A73" t="str">
            <v>West-Nederland</v>
          </cell>
          <cell r="C73">
            <v>2.02</v>
          </cell>
          <cell r="D73">
            <v>1.98</v>
          </cell>
          <cell r="E73">
            <v>1.96</v>
          </cell>
          <cell r="F73">
            <v>2.1</v>
          </cell>
          <cell r="G73">
            <v>2.11</v>
          </cell>
          <cell r="H73" t="str">
            <v>:</v>
          </cell>
          <cell r="I73" t="str">
            <v>:</v>
          </cell>
        </row>
        <row r="74">
          <cell r="A74" t="str">
            <v>Zuid-Nederland</v>
          </cell>
          <cell r="C74">
            <v>2.79</v>
          </cell>
          <cell r="D74">
            <v>2.86</v>
          </cell>
          <cell r="E74">
            <v>3.06</v>
          </cell>
          <cell r="F74">
            <v>3.26</v>
          </cell>
          <cell r="G74">
            <v>3.19</v>
          </cell>
          <cell r="H74" t="str">
            <v>:</v>
          </cell>
          <cell r="I74" t="str">
            <v>:</v>
          </cell>
        </row>
        <row r="75">
          <cell r="A75" t="str">
            <v>Ostösterreich</v>
          </cell>
          <cell r="C75">
            <v>2.8</v>
          </cell>
          <cell r="D75" t="str">
            <v>:</v>
          </cell>
          <cell r="E75">
            <v>2.83</v>
          </cell>
          <cell r="F75" t="str">
            <v>:</v>
          </cell>
          <cell r="G75">
            <v>3.04</v>
          </cell>
          <cell r="H75" t="str">
            <v>:</v>
          </cell>
          <cell r="I75" t="str">
            <v>:</v>
          </cell>
        </row>
        <row r="76">
          <cell r="A76" t="str">
            <v>Südösterreich</v>
          </cell>
          <cell r="C76">
            <v>4.5199999999999996</v>
          </cell>
          <cell r="D76" t="str">
            <v>:</v>
          </cell>
          <cell r="E76">
            <v>4.58</v>
          </cell>
          <cell r="F76" t="str">
            <v>:</v>
          </cell>
          <cell r="G76">
            <v>4.5</v>
          </cell>
          <cell r="H76" t="str">
            <v>:</v>
          </cell>
          <cell r="I76" t="str">
            <v>:</v>
          </cell>
        </row>
        <row r="77">
          <cell r="A77" t="str">
            <v>Westösterreich</v>
          </cell>
          <cell r="C77">
            <v>2.64</v>
          </cell>
          <cell r="D77" t="str">
            <v>:</v>
          </cell>
          <cell r="E77">
            <v>2.79</v>
          </cell>
          <cell r="F77" t="str">
            <v>:</v>
          </cell>
          <cell r="G77">
            <v>2.91</v>
          </cell>
          <cell r="H77" t="str">
            <v>:</v>
          </cell>
          <cell r="I77" t="str">
            <v>:</v>
          </cell>
        </row>
        <row r="78">
          <cell r="A78" t="str">
            <v>Makroregion południowy</v>
          </cell>
          <cell r="C78">
            <v>0.95</v>
          </cell>
          <cell r="D78">
            <v>1.28</v>
          </cell>
          <cell r="E78">
            <v>1.43</v>
          </cell>
          <cell r="F78">
            <v>1.5</v>
          </cell>
          <cell r="G78">
            <v>1.59</v>
          </cell>
          <cell r="H78" t="str">
            <v>:</v>
          </cell>
          <cell r="I78" t="str">
            <v>:</v>
          </cell>
        </row>
        <row r="79">
          <cell r="A79" t="str">
            <v>Makroregion północno-zachodni</v>
          </cell>
          <cell r="C79">
            <v>0.56999999999999995</v>
          </cell>
          <cell r="D79">
            <v>0.66</v>
          </cell>
          <cell r="E79">
            <v>0.72</v>
          </cell>
          <cell r="F79">
            <v>0.72</v>
          </cell>
          <cell r="G79">
            <v>0.77</v>
          </cell>
          <cell r="H79" t="str">
            <v>:</v>
          </cell>
          <cell r="I79" t="str">
            <v>:</v>
          </cell>
        </row>
        <row r="80">
          <cell r="A80" t="str">
            <v>Makroregion południowo-zachodni</v>
          </cell>
          <cell r="C80">
            <v>0.74</v>
          </cell>
          <cell r="D80">
            <v>1</v>
          </cell>
          <cell r="E80">
            <v>1.1100000000000001</v>
          </cell>
          <cell r="F80">
            <v>1.1499999999999999</v>
          </cell>
          <cell r="G80">
            <v>1.23</v>
          </cell>
          <cell r="H80" t="str">
            <v>:</v>
          </cell>
          <cell r="I80" t="str">
            <v>:</v>
          </cell>
        </row>
        <row r="81">
          <cell r="A81" t="str">
            <v>Makroregion północny</v>
          </cell>
          <cell r="C81">
            <v>0.72</v>
          </cell>
          <cell r="D81">
            <v>0.97</v>
          </cell>
          <cell r="E81">
            <v>1.19</v>
          </cell>
          <cell r="F81">
            <v>1.24</v>
          </cell>
          <cell r="G81">
            <v>1.44</v>
          </cell>
          <cell r="H81" t="str">
            <v>:</v>
          </cell>
          <cell r="I81" t="str">
            <v>:</v>
          </cell>
        </row>
        <row r="82">
          <cell r="A82" t="str">
            <v>Makroregion centralny</v>
          </cell>
          <cell r="C82" t="str">
            <v>:</v>
          </cell>
          <cell r="D82">
            <v>0.83</v>
          </cell>
          <cell r="E82">
            <v>0.86</v>
          </cell>
          <cell r="F82">
            <v>0.96</v>
          </cell>
          <cell r="G82">
            <v>0.95</v>
          </cell>
          <cell r="H82" t="str">
            <v>:</v>
          </cell>
          <cell r="I82" t="str">
            <v>:</v>
          </cell>
        </row>
        <row r="83">
          <cell r="A83" t="str">
            <v>Makroregion wschodni</v>
          </cell>
          <cell r="C83" t="str">
            <v>:</v>
          </cell>
          <cell r="D83">
            <v>0.98</v>
          </cell>
          <cell r="E83">
            <v>1.0900000000000001</v>
          </cell>
          <cell r="F83">
            <v>1.1399999999999999</v>
          </cell>
          <cell r="G83">
            <v>1.1399999999999999</v>
          </cell>
          <cell r="H83" t="str">
            <v>:</v>
          </cell>
          <cell r="I83" t="str">
            <v>:</v>
          </cell>
        </row>
        <row r="84">
          <cell r="A84" t="str">
            <v>Makroregion województwo mazowieckie</v>
          </cell>
          <cell r="C84" t="str">
            <v>:</v>
          </cell>
          <cell r="D84">
            <v>1.98</v>
          </cell>
          <cell r="E84">
            <v>2.08</v>
          </cell>
          <cell r="F84">
            <v>2.2000000000000002</v>
          </cell>
          <cell r="G84">
            <v>2.16</v>
          </cell>
          <cell r="H84" t="str">
            <v>:</v>
          </cell>
          <cell r="I84" t="str">
            <v>:</v>
          </cell>
        </row>
        <row r="85">
          <cell r="A85" t="str">
            <v>Continente</v>
          </cell>
          <cell r="C85">
            <v>1.29</v>
          </cell>
          <cell r="D85">
            <v>1.4</v>
          </cell>
          <cell r="E85">
            <v>1.44</v>
          </cell>
          <cell r="F85">
            <v>1.67</v>
          </cell>
          <cell r="G85">
            <v>1.74</v>
          </cell>
          <cell r="H85" t="str">
            <v>:</v>
          </cell>
          <cell r="I85" t="str">
            <v>:</v>
          </cell>
        </row>
        <row r="86">
          <cell r="A86" t="str">
            <v>Região Autónoma dos Açores</v>
          </cell>
          <cell r="C86">
            <v>0.34</v>
          </cell>
          <cell r="D86">
            <v>0.32</v>
          </cell>
          <cell r="E86">
            <v>0.3</v>
          </cell>
          <cell r="F86">
            <v>0.34</v>
          </cell>
          <cell r="G86">
            <v>0.41</v>
          </cell>
          <cell r="H86" t="str">
            <v>:</v>
          </cell>
          <cell r="I86" t="str">
            <v>:</v>
          </cell>
        </row>
        <row r="87">
          <cell r="A87" t="str">
            <v>Região Autónoma da Madeira</v>
          </cell>
          <cell r="C87">
            <v>0.35</v>
          </cell>
          <cell r="D87">
            <v>0.38</v>
          </cell>
          <cell r="E87">
            <v>0.44</v>
          </cell>
          <cell r="F87">
            <v>0.52</v>
          </cell>
          <cell r="G87">
            <v>0.46</v>
          </cell>
          <cell r="H87" t="str">
            <v>:</v>
          </cell>
          <cell r="I87" t="str">
            <v>:</v>
          </cell>
        </row>
        <row r="88">
          <cell r="A88" t="str">
            <v>Macroregiunea Unu</v>
          </cell>
          <cell r="C88">
            <v>0.37</v>
          </cell>
          <cell r="D88">
            <v>0.26</v>
          </cell>
          <cell r="E88">
            <v>0.24</v>
          </cell>
          <cell r="F88">
            <v>0.27</v>
          </cell>
          <cell r="G88">
            <v>0.3</v>
          </cell>
          <cell r="H88" t="str">
            <v>:</v>
          </cell>
          <cell r="I88" t="str">
            <v>:</v>
          </cell>
        </row>
        <row r="89">
          <cell r="A89" t="str">
            <v>Macroregiunea Doi</v>
          </cell>
          <cell r="C89">
            <v>0.25</v>
          </cell>
          <cell r="D89">
            <v>0.14000000000000001</v>
          </cell>
          <cell r="E89">
            <v>0.19</v>
          </cell>
          <cell r="F89">
            <v>0.19</v>
          </cell>
          <cell r="G89">
            <v>0.18</v>
          </cell>
          <cell r="H89" t="str">
            <v>:</v>
          </cell>
          <cell r="I89" t="str">
            <v>:</v>
          </cell>
        </row>
        <row r="90">
          <cell r="A90" t="str">
            <v>Macroregiunea Trei</v>
          </cell>
          <cell r="C90">
            <v>0.74</v>
          </cell>
          <cell r="D90">
            <v>0.91</v>
          </cell>
          <cell r="E90">
            <v>0.86</v>
          </cell>
          <cell r="F90">
            <v>0.76</v>
          </cell>
          <cell r="G90">
            <v>0.76</v>
          </cell>
          <cell r="H90" t="str">
            <v>:</v>
          </cell>
          <cell r="I90" t="str">
            <v>:</v>
          </cell>
        </row>
        <row r="91">
          <cell r="A91" t="str">
            <v>Macroregiunea Patru</v>
          </cell>
          <cell r="C91">
            <v>0.33</v>
          </cell>
          <cell r="D91">
            <v>0.33</v>
          </cell>
          <cell r="E91">
            <v>0.26</v>
          </cell>
          <cell r="F91">
            <v>0.39</v>
          </cell>
          <cell r="G91">
            <v>0.42</v>
          </cell>
          <cell r="H91" t="str">
            <v>:</v>
          </cell>
          <cell r="I91" t="str">
            <v>:</v>
          </cell>
        </row>
        <row r="92">
          <cell r="A92" t="str">
            <v>Slovenija</v>
          </cell>
          <cell r="C92">
            <v>2.2000000000000002</v>
          </cell>
          <cell r="D92">
            <v>1.95</v>
          </cell>
          <cell r="E92">
            <v>2.04</v>
          </cell>
          <cell r="F92">
            <v>2.14</v>
          </cell>
          <cell r="G92">
            <v>2.13</v>
          </cell>
          <cell r="H92" t="str">
            <v>:</v>
          </cell>
          <cell r="I92" t="str">
            <v>:</v>
          </cell>
        </row>
        <row r="93">
          <cell r="A93" t="str">
            <v>Slovensko</v>
          </cell>
          <cell r="C93">
            <v>1.1499999999999999</v>
          </cell>
          <cell r="D93">
            <v>0.83</v>
          </cell>
          <cell r="E93">
            <v>0.82</v>
          </cell>
          <cell r="F93">
            <v>0.89</v>
          </cell>
          <cell r="G93">
            <v>0.93</v>
          </cell>
          <cell r="H93">
            <v>0.98</v>
          </cell>
          <cell r="I93">
            <v>1.04</v>
          </cell>
        </row>
        <row r="94">
          <cell r="A94" t="str">
            <v>Manner-Suomi</v>
          </cell>
          <cell r="C94">
            <v>2.89</v>
          </cell>
          <cell r="D94">
            <v>2.77</v>
          </cell>
          <cell r="E94">
            <v>2.81</v>
          </cell>
          <cell r="F94">
            <v>2.93</v>
          </cell>
          <cell r="G94">
            <v>2.99</v>
          </cell>
          <cell r="H94" t="str">
            <v>:</v>
          </cell>
          <cell r="I94" t="str">
            <v>:</v>
          </cell>
        </row>
        <row r="95">
          <cell r="A95" t="str">
            <v>Åland</v>
          </cell>
          <cell r="C95">
            <v>0.26</v>
          </cell>
          <cell r="D95">
            <v>0.43</v>
          </cell>
          <cell r="E95">
            <v>0.34</v>
          </cell>
          <cell r="F95">
            <v>0.4</v>
          </cell>
          <cell r="G95">
            <v>0.39</v>
          </cell>
          <cell r="H95" t="str">
            <v>:</v>
          </cell>
          <cell r="I95" t="str">
            <v>:</v>
          </cell>
        </row>
        <row r="96">
          <cell r="A96" t="str">
            <v>Östra Sverige</v>
          </cell>
          <cell r="C96">
            <v>3.77</v>
          </cell>
          <cell r="D96" t="str">
            <v>:</v>
          </cell>
          <cell r="E96">
            <v>3.52</v>
          </cell>
          <cell r="F96" t="str">
            <v>:</v>
          </cell>
          <cell r="G96">
            <v>3.59</v>
          </cell>
          <cell r="H96" t="str">
            <v>:</v>
          </cell>
          <cell r="I96" t="str">
            <v>:</v>
          </cell>
        </row>
        <row r="97">
          <cell r="A97" t="str">
            <v>Södra Sverige</v>
          </cell>
          <cell r="C97">
            <v>3.16</v>
          </cell>
          <cell r="D97" t="str">
            <v>:</v>
          </cell>
          <cell r="E97" t="str">
            <v>:</v>
          </cell>
          <cell r="F97" t="str">
            <v>:</v>
          </cell>
          <cell r="G97">
            <v>3.96</v>
          </cell>
          <cell r="H97" t="str">
            <v>:</v>
          </cell>
          <cell r="I97" t="str">
            <v>:</v>
          </cell>
        </row>
        <row r="98">
          <cell r="A98" t="str">
            <v>Norra Sverige</v>
          </cell>
          <cell r="C98">
            <v>1.61</v>
          </cell>
          <cell r="D98" t="str">
            <v>:</v>
          </cell>
          <cell r="E98" t="str">
            <v>:</v>
          </cell>
          <cell r="F98" t="str">
            <v>:</v>
          </cell>
          <cell r="G98">
            <v>1.48</v>
          </cell>
          <cell r="H98" t="str">
            <v>:</v>
          </cell>
          <cell r="I98" t="str">
            <v>:</v>
          </cell>
        </row>
        <row r="100">
          <cell r="A100" t="str">
            <v>Länder</v>
          </cell>
        </row>
        <row r="101">
          <cell r="A101" t="str">
            <v>European Union - 27 countries (from 2020)</v>
          </cell>
          <cell r="C101">
            <v>2.1</v>
          </cell>
          <cell r="D101">
            <v>2.17</v>
          </cell>
          <cell r="E101">
            <v>2.21</v>
          </cell>
          <cell r="F101">
            <v>2.2799999999999998</v>
          </cell>
          <cell r="G101">
            <v>2.2400000000000002</v>
          </cell>
          <cell r="H101">
            <v>2.21</v>
          </cell>
          <cell r="I101">
            <v>2.2200000000000002</v>
          </cell>
        </row>
        <row r="102">
          <cell r="A102" t="str">
            <v>Belgium</v>
          </cell>
          <cell r="C102">
            <v>2.4300000000000002</v>
          </cell>
          <cell r="D102">
            <v>2.86</v>
          </cell>
          <cell r="E102">
            <v>3.15</v>
          </cell>
          <cell r="F102">
            <v>3.37</v>
          </cell>
          <cell r="G102">
            <v>3.41</v>
          </cell>
          <cell r="H102">
            <v>3.29</v>
          </cell>
          <cell r="I102">
            <v>3.32</v>
          </cell>
        </row>
        <row r="103">
          <cell r="A103" t="str">
            <v>Bulgaria</v>
          </cell>
          <cell r="C103">
            <v>0.95</v>
          </cell>
          <cell r="D103">
            <v>0.76</v>
          </cell>
          <cell r="E103">
            <v>0.84</v>
          </cell>
          <cell r="F103">
            <v>0.85</v>
          </cell>
          <cell r="G103">
            <v>0.77</v>
          </cell>
          <cell r="H103">
            <v>0.75</v>
          </cell>
          <cell r="I103">
            <v>0.79</v>
          </cell>
        </row>
        <row r="104">
          <cell r="A104" t="str">
            <v>Czechia</v>
          </cell>
          <cell r="C104">
            <v>1.91</v>
          </cell>
          <cell r="D104">
            <v>1.88</v>
          </cell>
          <cell r="E104">
            <v>1.9</v>
          </cell>
          <cell r="F104">
            <v>1.95</v>
          </cell>
          <cell r="G104">
            <v>1.93</v>
          </cell>
          <cell r="H104">
            <v>1.89</v>
          </cell>
          <cell r="I104">
            <v>1.83</v>
          </cell>
        </row>
        <row r="105">
          <cell r="A105" t="str">
            <v>Denmark</v>
          </cell>
          <cell r="C105">
            <v>3.06</v>
          </cell>
          <cell r="D105">
            <v>2.98</v>
          </cell>
          <cell r="E105">
            <v>2.95</v>
          </cell>
          <cell r="F105">
            <v>2.97</v>
          </cell>
          <cell r="G105">
            <v>2.74</v>
          </cell>
          <cell r="H105">
            <v>2.87</v>
          </cell>
          <cell r="I105">
            <v>2.99</v>
          </cell>
        </row>
        <row r="106">
          <cell r="A106" t="str">
            <v>Germany</v>
          </cell>
          <cell r="C106">
            <v>2.88</v>
          </cell>
          <cell r="D106">
            <v>3.05</v>
          </cell>
          <cell r="E106">
            <v>3.11</v>
          </cell>
          <cell r="F106">
            <v>3.09</v>
          </cell>
          <cell r="G106">
            <v>3.08</v>
          </cell>
          <cell r="H106">
            <v>3.07</v>
          </cell>
          <cell r="I106">
            <v>3.11</v>
          </cell>
        </row>
        <row r="107">
          <cell r="A107" t="str">
            <v>Estonia</v>
          </cell>
          <cell r="C107">
            <v>1.44</v>
          </cell>
          <cell r="D107">
            <v>1.38</v>
          </cell>
          <cell r="E107">
            <v>1.59</v>
          </cell>
          <cell r="F107">
            <v>1.73</v>
          </cell>
          <cell r="G107">
            <v>1.75</v>
          </cell>
          <cell r="H107">
            <v>1.76</v>
          </cell>
          <cell r="I107">
            <v>1.84</v>
          </cell>
        </row>
        <row r="108">
          <cell r="A108" t="str">
            <v>Ireland</v>
          </cell>
          <cell r="C108">
            <v>1.1399999999999999</v>
          </cell>
          <cell r="D108">
            <v>1.08</v>
          </cell>
          <cell r="E108">
            <v>1.1399999999999999</v>
          </cell>
          <cell r="F108">
            <v>1.1200000000000001</v>
          </cell>
          <cell r="G108">
            <v>1.07</v>
          </cell>
          <cell r="H108" t="str">
            <v>:</v>
          </cell>
          <cell r="I108" t="str">
            <v>:</v>
          </cell>
        </row>
        <row r="109">
          <cell r="A109" t="str">
            <v>Greece</v>
          </cell>
          <cell r="C109">
            <v>0.97</v>
          </cell>
          <cell r="D109">
            <v>1.21</v>
          </cell>
          <cell r="E109">
            <v>1.26</v>
          </cell>
          <cell r="F109">
            <v>1.49</v>
          </cell>
          <cell r="G109">
            <v>1.43</v>
          </cell>
          <cell r="H109">
            <v>1.48</v>
          </cell>
          <cell r="I109">
            <v>1.49</v>
          </cell>
        </row>
        <row r="110">
          <cell r="A110" t="str">
            <v>Spain</v>
          </cell>
          <cell r="C110">
            <v>1.21</v>
          </cell>
          <cell r="D110">
            <v>1.23</v>
          </cell>
          <cell r="E110">
            <v>1.24</v>
          </cell>
          <cell r="F110">
            <v>1.4</v>
          </cell>
          <cell r="G110">
            <v>1.4</v>
          </cell>
          <cell r="H110">
            <v>1.41</v>
          </cell>
          <cell r="I110">
            <v>1.49</v>
          </cell>
        </row>
        <row r="111">
          <cell r="A111" t="str">
            <v>France</v>
          </cell>
          <cell r="C111">
            <v>2.2200000000000002</v>
          </cell>
          <cell r="D111">
            <v>2.2000000000000002</v>
          </cell>
          <cell r="E111">
            <v>2.2000000000000002</v>
          </cell>
          <cell r="F111">
            <v>2.27</v>
          </cell>
          <cell r="G111">
            <v>2.21</v>
          </cell>
          <cell r="H111">
            <v>2.2200000000000002</v>
          </cell>
          <cell r="I111">
            <v>2.19</v>
          </cell>
        </row>
        <row r="112">
          <cell r="A112" t="str">
            <v>Croatia</v>
          </cell>
          <cell r="C112">
            <v>0.82</v>
          </cell>
          <cell r="D112">
            <v>0.95</v>
          </cell>
          <cell r="E112">
            <v>1.08</v>
          </cell>
          <cell r="F112">
            <v>1.24</v>
          </cell>
          <cell r="G112">
            <v>1.24</v>
          </cell>
          <cell r="H112">
            <v>1.42</v>
          </cell>
          <cell r="I112">
            <v>1.39</v>
          </cell>
        </row>
        <row r="113">
          <cell r="A113" t="str">
            <v>Italy</v>
          </cell>
          <cell r="C113">
            <v>1.33</v>
          </cell>
          <cell r="D113">
            <v>1.42</v>
          </cell>
          <cell r="E113">
            <v>1.46</v>
          </cell>
          <cell r="F113">
            <v>1.5</v>
          </cell>
          <cell r="G113">
            <v>1.41</v>
          </cell>
          <cell r="H113">
            <v>1.37</v>
          </cell>
          <cell r="I113">
            <v>1.31</v>
          </cell>
        </row>
        <row r="114">
          <cell r="A114" t="str">
            <v>Cyprus</v>
          </cell>
          <cell r="C114">
            <v>0.48</v>
          </cell>
          <cell r="D114">
            <v>0.61</v>
          </cell>
          <cell r="E114">
            <v>0.7</v>
          </cell>
          <cell r="F114">
            <v>0.83</v>
          </cell>
          <cell r="G114">
            <v>0.78</v>
          </cell>
          <cell r="H114">
            <v>0.7</v>
          </cell>
          <cell r="I114">
            <v>0.68</v>
          </cell>
        </row>
        <row r="115">
          <cell r="A115" t="str">
            <v>Latvia</v>
          </cell>
          <cell r="C115">
            <v>0.64</v>
          </cell>
          <cell r="D115">
            <v>0.66</v>
          </cell>
          <cell r="E115">
            <v>0.66</v>
          </cell>
          <cell r="F115">
            <v>0.76</v>
          </cell>
          <cell r="G115">
            <v>0.77</v>
          </cell>
          <cell r="H115">
            <v>0.81</v>
          </cell>
          <cell r="I115">
            <v>0.83</v>
          </cell>
        </row>
        <row r="116">
          <cell r="A116" t="str">
            <v>Lithuania</v>
          </cell>
          <cell r="C116">
            <v>1.04</v>
          </cell>
          <cell r="D116">
            <v>0.93</v>
          </cell>
          <cell r="E116">
            <v>0.99</v>
          </cell>
          <cell r="F116">
            <v>1.1200000000000001</v>
          </cell>
          <cell r="G116">
            <v>1.1000000000000001</v>
          </cell>
          <cell r="H116">
            <v>1.05</v>
          </cell>
          <cell r="I116">
            <v>1.05</v>
          </cell>
        </row>
        <row r="117">
          <cell r="A117" t="str">
            <v>Luxembourg</v>
          </cell>
          <cell r="C117">
            <v>1.25</v>
          </cell>
          <cell r="D117">
            <v>1.17</v>
          </cell>
          <cell r="E117">
            <v>1.18</v>
          </cell>
          <cell r="F117">
            <v>1.1000000000000001</v>
          </cell>
          <cell r="G117">
            <v>1.04</v>
          </cell>
          <cell r="H117">
            <v>1.05</v>
          </cell>
          <cell r="I117">
            <v>1.03</v>
          </cell>
        </row>
        <row r="118">
          <cell r="A118" t="str">
            <v>Hungary</v>
          </cell>
          <cell r="C118">
            <v>1.34</v>
          </cell>
          <cell r="D118">
            <v>1.5</v>
          </cell>
          <cell r="E118">
            <v>1.46</v>
          </cell>
          <cell r="F118">
            <v>1.58</v>
          </cell>
          <cell r="G118">
            <v>1.63</v>
          </cell>
          <cell r="H118">
            <v>1.39</v>
          </cell>
          <cell r="I118">
            <v>1.39</v>
          </cell>
        </row>
        <row r="119">
          <cell r="A119" t="str">
            <v>Malta</v>
          </cell>
          <cell r="C119">
            <v>0.7</v>
          </cell>
          <cell r="D119">
            <v>0.55000000000000004</v>
          </cell>
          <cell r="E119">
            <v>0.55000000000000004</v>
          </cell>
          <cell r="F119">
            <v>0.6</v>
          </cell>
          <cell r="G119">
            <v>0.6</v>
          </cell>
          <cell r="H119">
            <v>0.57999999999999996</v>
          </cell>
          <cell r="I119">
            <v>0.61</v>
          </cell>
        </row>
        <row r="120">
          <cell r="A120" t="str">
            <v>Netherlands</v>
          </cell>
          <cell r="C120">
            <v>2.12</v>
          </cell>
          <cell r="D120">
            <v>2.1</v>
          </cell>
          <cell r="E120">
            <v>2.14</v>
          </cell>
          <cell r="F120">
            <v>2.27</v>
          </cell>
          <cell r="G120">
            <v>2.2200000000000002</v>
          </cell>
          <cell r="H120">
            <v>2.1800000000000002</v>
          </cell>
          <cell r="I120">
            <v>2.08</v>
          </cell>
        </row>
        <row r="121">
          <cell r="A121" t="str">
            <v>Austria</v>
          </cell>
          <cell r="C121">
            <v>3.07</v>
          </cell>
          <cell r="D121">
            <v>3.11</v>
          </cell>
          <cell r="E121">
            <v>3.14</v>
          </cell>
          <cell r="F121">
            <v>3.21</v>
          </cell>
          <cell r="G121">
            <v>3.26</v>
          </cell>
          <cell r="H121">
            <v>3.18</v>
          </cell>
          <cell r="I121">
            <v>3.29</v>
          </cell>
        </row>
        <row r="122">
          <cell r="A122" t="str">
            <v>Poland</v>
          </cell>
          <cell r="C122">
            <v>1</v>
          </cell>
          <cell r="D122">
            <v>1.19</v>
          </cell>
          <cell r="E122">
            <v>1.31</v>
          </cell>
          <cell r="F122">
            <v>1.37</v>
          </cell>
          <cell r="G122">
            <v>1.42</v>
          </cell>
          <cell r="H122">
            <v>1.44</v>
          </cell>
          <cell r="I122">
            <v>1.56</v>
          </cell>
        </row>
        <row r="123">
          <cell r="A123" t="str">
            <v>Portugal</v>
          </cell>
          <cell r="C123">
            <v>1.25</v>
          </cell>
          <cell r="D123">
            <v>1.35</v>
          </cell>
          <cell r="E123">
            <v>1.39</v>
          </cell>
          <cell r="F123">
            <v>1.61</v>
          </cell>
          <cell r="G123">
            <v>1.67</v>
          </cell>
          <cell r="H123">
            <v>1.69</v>
          </cell>
          <cell r="I123">
            <v>1.69</v>
          </cell>
        </row>
        <row r="124">
          <cell r="A124" t="str">
            <v>Romania</v>
          </cell>
          <cell r="C124">
            <v>0.49</v>
          </cell>
          <cell r="D124">
            <v>0.5</v>
          </cell>
          <cell r="E124">
            <v>0.47</v>
          </cell>
          <cell r="F124">
            <v>0.46</v>
          </cell>
          <cell r="G124">
            <v>0.47</v>
          </cell>
          <cell r="H124">
            <v>0.46</v>
          </cell>
          <cell r="I124">
            <v>0.52</v>
          </cell>
        </row>
        <row r="125">
          <cell r="A125" t="str">
            <v>Slovenia</v>
          </cell>
          <cell r="C125">
            <v>2.2200000000000002</v>
          </cell>
          <cell r="D125">
            <v>1.96</v>
          </cell>
          <cell r="E125">
            <v>2.06</v>
          </cell>
          <cell r="F125">
            <v>2.16</v>
          </cell>
          <cell r="G125">
            <v>2.14</v>
          </cell>
          <cell r="H125">
            <v>2.1</v>
          </cell>
          <cell r="I125">
            <v>2.13</v>
          </cell>
        </row>
        <row r="126">
          <cell r="A126" t="str">
            <v>Slovakia</v>
          </cell>
          <cell r="C126">
            <v>1.1499999999999999</v>
          </cell>
          <cell r="D126">
            <v>0.83</v>
          </cell>
          <cell r="E126">
            <v>0.82</v>
          </cell>
          <cell r="F126">
            <v>0.89</v>
          </cell>
          <cell r="G126">
            <v>0.9</v>
          </cell>
          <cell r="H126">
            <v>0.98</v>
          </cell>
          <cell r="I126">
            <v>1.04</v>
          </cell>
        </row>
        <row r="127">
          <cell r="A127" t="str">
            <v>Finland</v>
          </cell>
          <cell r="C127">
            <v>2.89</v>
          </cell>
          <cell r="D127">
            <v>2.78</v>
          </cell>
          <cell r="E127">
            <v>2.82</v>
          </cell>
          <cell r="F127">
            <v>2.93</v>
          </cell>
          <cell r="G127">
            <v>3.01</v>
          </cell>
          <cell r="H127">
            <v>2.98</v>
          </cell>
          <cell r="I127">
            <v>3.09</v>
          </cell>
        </row>
        <row r="128">
          <cell r="A128" t="str">
            <v>Sweden</v>
          </cell>
          <cell r="C128">
            <v>3.24</v>
          </cell>
          <cell r="D128">
            <v>3.35</v>
          </cell>
          <cell r="E128">
            <v>3.4</v>
          </cell>
          <cell r="F128">
            <v>3.5</v>
          </cell>
          <cell r="G128">
            <v>3.42</v>
          </cell>
          <cell r="H128">
            <v>3.47</v>
          </cell>
          <cell r="I128">
            <v>3.57</v>
          </cell>
        </row>
      </sheetData>
      <sheetData sheetId="5">
        <row r="4">
          <cell r="A4" t="str">
            <v>European Union - 27 countries (from 2020)</v>
          </cell>
          <cell r="C4">
            <v>428162.77</v>
          </cell>
          <cell r="D4">
            <v>440223.5</v>
          </cell>
          <cell r="E4">
            <v>443143.51</v>
          </cell>
          <cell r="F4">
            <v>444090.41</v>
          </cell>
          <cell r="G4">
            <v>444771.97</v>
          </cell>
          <cell r="H4">
            <v>445550.93</v>
          </cell>
          <cell r="I4">
            <v>446406.44</v>
          </cell>
          <cell r="J4">
            <v>445991.09</v>
          </cell>
          <cell r="K4">
            <v>445876.3</v>
          </cell>
          <cell r="L4">
            <v>448638.67</v>
          </cell>
          <cell r="M4">
            <v>450901.64</v>
          </cell>
          <cell r="O4">
            <v>105.31080037622141</v>
          </cell>
          <cell r="P4">
            <v>102.42561789636402</v>
          </cell>
        </row>
        <row r="5">
          <cell r="A5" t="str">
            <v>NUTS 1-Regionen (92 Regionen)</v>
          </cell>
        </row>
        <row r="6">
          <cell r="A6" t="str">
            <v>Baden-Württemberg</v>
          </cell>
          <cell r="C6">
            <v>10359.26</v>
          </cell>
          <cell r="D6">
            <v>10480.44</v>
          </cell>
          <cell r="E6">
            <v>10798.18</v>
          </cell>
          <cell r="F6">
            <v>10915.8</v>
          </cell>
          <cell r="G6">
            <v>10987.66</v>
          </cell>
          <cell r="H6">
            <v>11046.51</v>
          </cell>
          <cell r="I6">
            <v>11084.97</v>
          </cell>
          <cell r="J6">
            <v>11101.74</v>
          </cell>
          <cell r="K6">
            <v>11113.83</v>
          </cell>
          <cell r="L6">
            <v>11202.45</v>
          </cell>
          <cell r="M6">
            <v>11309.75</v>
          </cell>
          <cell r="O6">
            <v>109.17526927599074</v>
          </cell>
          <cell r="P6">
            <v>107.91293113647899</v>
          </cell>
          <cell r="R6">
            <v>36</v>
          </cell>
          <cell r="S6">
            <v>24</v>
          </cell>
        </row>
        <row r="7">
          <cell r="A7" t="str">
            <v>Bayern</v>
          </cell>
          <cell r="C7">
            <v>12113.94</v>
          </cell>
          <cell r="D7">
            <v>12372.79</v>
          </cell>
          <cell r="E7">
            <v>12767.6</v>
          </cell>
          <cell r="F7">
            <v>12887.18</v>
          </cell>
          <cell r="G7">
            <v>12963.98</v>
          </cell>
          <cell r="H7">
            <v>13037</v>
          </cell>
          <cell r="I7">
            <v>13100.73</v>
          </cell>
          <cell r="J7">
            <v>13132.48</v>
          </cell>
          <cell r="K7">
            <v>13158.57</v>
          </cell>
          <cell r="L7">
            <v>13273.19</v>
          </cell>
          <cell r="M7">
            <v>13402.21</v>
          </cell>
          <cell r="O7">
            <v>110.63460773290934</v>
          </cell>
          <cell r="P7">
            <v>108.32003129447763</v>
          </cell>
          <cell r="R7">
            <v>34</v>
          </cell>
          <cell r="S7">
            <v>22</v>
          </cell>
        </row>
        <row r="8">
          <cell r="A8" t="str">
            <v>Berlin</v>
          </cell>
          <cell r="C8">
            <v>3298.81</v>
          </cell>
          <cell r="D8">
            <v>3274.2</v>
          </cell>
          <cell r="E8">
            <v>3494.96</v>
          </cell>
          <cell r="F8">
            <v>3547.45</v>
          </cell>
          <cell r="G8">
            <v>3594.16</v>
          </cell>
          <cell r="H8">
            <v>3629.17</v>
          </cell>
          <cell r="I8">
            <v>3657.16</v>
          </cell>
          <cell r="J8">
            <v>3666.8</v>
          </cell>
          <cell r="K8">
            <v>3670.78</v>
          </cell>
          <cell r="L8">
            <v>3716.36</v>
          </cell>
          <cell r="M8">
            <v>3768.72</v>
          </cell>
          <cell r="O8">
            <v>114.24483374307704</v>
          </cell>
          <cell r="P8">
            <v>115.10353674179952</v>
          </cell>
          <cell r="R8">
            <v>23</v>
          </cell>
          <cell r="S8">
            <v>6</v>
          </cell>
        </row>
        <row r="9">
          <cell r="A9" t="str">
            <v>Brandenburg</v>
          </cell>
          <cell r="C9">
            <v>2580.65</v>
          </cell>
          <cell r="D9">
            <v>2466.29</v>
          </cell>
          <cell r="E9">
            <v>2471.36</v>
          </cell>
          <cell r="F9">
            <v>2489.75</v>
          </cell>
          <cell r="G9">
            <v>2499.34</v>
          </cell>
          <cell r="H9">
            <v>2507.9899999999998</v>
          </cell>
          <cell r="I9">
            <v>2516.91</v>
          </cell>
          <cell r="J9">
            <v>2526.4899999999998</v>
          </cell>
          <cell r="K9">
            <v>2534.4699999999998</v>
          </cell>
          <cell r="L9">
            <v>2555.5</v>
          </cell>
          <cell r="M9">
            <v>2577.4</v>
          </cell>
          <cell r="O9">
            <v>99.874062736132373</v>
          </cell>
          <cell r="P9">
            <v>104.5051474076447</v>
          </cell>
          <cell r="R9">
            <v>64</v>
          </cell>
          <cell r="S9">
            <v>38</v>
          </cell>
        </row>
        <row r="10">
          <cell r="A10" t="str">
            <v>Bremen</v>
          </cell>
          <cell r="C10">
            <v>657.24</v>
          </cell>
          <cell r="D10">
            <v>652.21</v>
          </cell>
          <cell r="E10">
            <v>666.69</v>
          </cell>
          <cell r="F10">
            <v>675.12</v>
          </cell>
          <cell r="G10">
            <v>679.89</v>
          </cell>
          <cell r="H10">
            <v>682.01</v>
          </cell>
          <cell r="I10">
            <v>682.09</v>
          </cell>
          <cell r="J10">
            <v>680.67</v>
          </cell>
          <cell r="K10">
            <v>678.3</v>
          </cell>
          <cell r="L10">
            <v>680.66</v>
          </cell>
          <cell r="M10">
            <v>688.28</v>
          </cell>
          <cell r="O10">
            <v>104.72278011076624</v>
          </cell>
          <cell r="P10">
            <v>105.53042731635516</v>
          </cell>
          <cell r="R10">
            <v>51</v>
          </cell>
          <cell r="S10">
            <v>34</v>
          </cell>
        </row>
        <row r="11">
          <cell r="A11" t="str">
            <v>Hamburg</v>
          </cell>
          <cell r="C11">
            <v>1672.52</v>
          </cell>
          <cell r="D11">
            <v>1701.7</v>
          </cell>
          <cell r="E11">
            <v>1775.11</v>
          </cell>
          <cell r="F11">
            <v>1798.93</v>
          </cell>
          <cell r="G11">
            <v>1820.51</v>
          </cell>
          <cell r="H11">
            <v>1835.89</v>
          </cell>
          <cell r="I11">
            <v>1844.22</v>
          </cell>
          <cell r="J11">
            <v>1849.87</v>
          </cell>
          <cell r="K11">
            <v>1853.21</v>
          </cell>
          <cell r="L11">
            <v>1873.03</v>
          </cell>
          <cell r="M11">
            <v>1901.14</v>
          </cell>
          <cell r="O11">
            <v>113.66919379140458</v>
          </cell>
          <cell r="P11">
            <v>111.72004466122114</v>
          </cell>
          <cell r="R11">
            <v>24</v>
          </cell>
          <cell r="S11">
            <v>12</v>
          </cell>
        </row>
        <row r="12">
          <cell r="A12" t="str">
            <v>Hessen</v>
          </cell>
          <cell r="C12">
            <v>6012.99</v>
          </cell>
          <cell r="D12">
            <v>5969.26</v>
          </cell>
          <cell r="E12">
            <v>6135.06</v>
          </cell>
          <cell r="F12">
            <v>6194.65</v>
          </cell>
          <cell r="G12">
            <v>6228.17</v>
          </cell>
          <cell r="H12">
            <v>6254.55</v>
          </cell>
          <cell r="I12">
            <v>6276.95</v>
          </cell>
          <cell r="J12">
            <v>6290.63</v>
          </cell>
          <cell r="K12">
            <v>6294.08</v>
          </cell>
          <cell r="L12">
            <v>6343.19</v>
          </cell>
          <cell r="M12">
            <v>6406.04</v>
          </cell>
          <cell r="O12">
            <v>106.53668141806322</v>
          </cell>
          <cell r="P12">
            <v>107.31715489022089</v>
          </cell>
          <cell r="R12">
            <v>42</v>
          </cell>
          <cell r="S12">
            <v>25</v>
          </cell>
        </row>
        <row r="13">
          <cell r="A13" t="str">
            <v>Mecklenburg-Vorpommern</v>
          </cell>
          <cell r="C13">
            <v>1770.06</v>
          </cell>
          <cell r="D13">
            <v>1619.91</v>
          </cell>
          <cell r="E13">
            <v>1605.76</v>
          </cell>
          <cell r="F13">
            <v>1611.52</v>
          </cell>
          <cell r="G13">
            <v>1610.9</v>
          </cell>
          <cell r="H13">
            <v>1610.4</v>
          </cell>
          <cell r="I13">
            <v>1608.91</v>
          </cell>
          <cell r="J13">
            <v>1609.46</v>
          </cell>
          <cell r="K13">
            <v>1610.97</v>
          </cell>
          <cell r="L13">
            <v>1619.77</v>
          </cell>
          <cell r="M13">
            <v>1628.92</v>
          </cell>
          <cell r="O13">
            <v>92.026258996870169</v>
          </cell>
          <cell r="P13">
            <v>100.55620373971395</v>
          </cell>
          <cell r="R13">
            <v>78</v>
          </cell>
          <cell r="S13">
            <v>57</v>
          </cell>
        </row>
        <row r="14">
          <cell r="A14" t="str">
            <v>Niedersachsen</v>
          </cell>
          <cell r="C14">
            <v>7843.16</v>
          </cell>
          <cell r="D14">
            <v>7786.94</v>
          </cell>
          <cell r="E14">
            <v>7876.71</v>
          </cell>
          <cell r="F14">
            <v>7936.17</v>
          </cell>
          <cell r="G14">
            <v>7954.23</v>
          </cell>
          <cell r="H14">
            <v>7972.63</v>
          </cell>
          <cell r="I14">
            <v>7988.03</v>
          </cell>
          <cell r="J14">
            <v>7998.53</v>
          </cell>
          <cell r="K14">
            <v>8015.22</v>
          </cell>
          <cell r="L14">
            <v>8083.64</v>
          </cell>
          <cell r="M14">
            <v>8151.1</v>
          </cell>
          <cell r="O14">
            <v>103.92622361395152</v>
          </cell>
          <cell r="P14">
            <v>104.67654816911394</v>
          </cell>
          <cell r="R14">
            <v>52</v>
          </cell>
          <cell r="S14">
            <v>37</v>
          </cell>
        </row>
        <row r="15">
          <cell r="A15" t="str">
            <v>Nordrhein-Westfalen</v>
          </cell>
          <cell r="C15">
            <v>17856.189999999999</v>
          </cell>
          <cell r="D15">
            <v>17566.400000000001</v>
          </cell>
          <cell r="E15">
            <v>17751.89</v>
          </cell>
          <cell r="F15">
            <v>17877.88</v>
          </cell>
          <cell r="G15">
            <v>17901.12</v>
          </cell>
          <cell r="H15">
            <v>17922.439999999999</v>
          </cell>
          <cell r="I15">
            <v>17939.939999999999</v>
          </cell>
          <cell r="J15">
            <v>17936.419999999998</v>
          </cell>
          <cell r="K15">
            <v>17925.060000000001</v>
          </cell>
          <cell r="L15">
            <v>18031.86</v>
          </cell>
          <cell r="M15">
            <v>18164.75</v>
          </cell>
          <cell r="O15">
            <v>101.72802820758517</v>
          </cell>
          <cell r="P15">
            <v>103.40621869022679</v>
          </cell>
          <cell r="R15">
            <v>60</v>
          </cell>
          <cell r="S15">
            <v>47</v>
          </cell>
        </row>
        <row r="16">
          <cell r="A16" t="str">
            <v>Rheinland-Pfalz</v>
          </cell>
          <cell r="C16">
            <v>4027.89</v>
          </cell>
          <cell r="D16">
            <v>3998.87</v>
          </cell>
          <cell r="E16">
            <v>4032.21</v>
          </cell>
          <cell r="F16">
            <v>4059.44</v>
          </cell>
          <cell r="G16">
            <v>4069.87</v>
          </cell>
          <cell r="H16">
            <v>4079.27</v>
          </cell>
          <cell r="I16">
            <v>4089.38</v>
          </cell>
          <cell r="J16">
            <v>4096.1499999999996</v>
          </cell>
          <cell r="K16">
            <v>4102.43</v>
          </cell>
          <cell r="L16">
            <v>4132.82</v>
          </cell>
          <cell r="M16">
            <v>4166.7299999999996</v>
          </cell>
          <cell r="O16">
            <v>103.44696602936028</v>
          </cell>
          <cell r="P16">
            <v>104.19768584625156</v>
          </cell>
          <cell r="R16">
            <v>54</v>
          </cell>
          <cell r="S16">
            <v>40</v>
          </cell>
        </row>
        <row r="17">
          <cell r="A17" t="str">
            <v>Saarland</v>
          </cell>
          <cell r="C17">
            <v>1062.1600000000001</v>
          </cell>
          <cell r="D17">
            <v>1004.77</v>
          </cell>
          <cell r="E17">
            <v>992.32</v>
          </cell>
          <cell r="F17">
            <v>996.13</v>
          </cell>
          <cell r="G17">
            <v>995.42</v>
          </cell>
          <cell r="H17">
            <v>992.35</v>
          </cell>
          <cell r="I17">
            <v>988.7</v>
          </cell>
          <cell r="J17">
            <v>985.44</v>
          </cell>
          <cell r="K17">
            <v>983.17</v>
          </cell>
          <cell r="L17">
            <v>987.51</v>
          </cell>
          <cell r="M17">
            <v>993.54</v>
          </cell>
          <cell r="O17">
            <v>93.539579724335312</v>
          </cell>
          <cell r="P17">
            <v>98.88233127979538</v>
          </cell>
          <cell r="R17">
            <v>75</v>
          </cell>
          <cell r="S17">
            <v>66</v>
          </cell>
        </row>
        <row r="18">
          <cell r="A18" t="str">
            <v>Sachsen</v>
          </cell>
          <cell r="C18">
            <v>4402.01</v>
          </cell>
          <cell r="D18">
            <v>4077.85</v>
          </cell>
          <cell r="E18">
            <v>4070.08</v>
          </cell>
          <cell r="F18">
            <v>4083.33</v>
          </cell>
          <cell r="G18">
            <v>4081.55</v>
          </cell>
          <cell r="H18">
            <v>4079.63</v>
          </cell>
          <cell r="I18">
            <v>4074.96</v>
          </cell>
          <cell r="J18">
            <v>4064.46</v>
          </cell>
          <cell r="K18">
            <v>4049.97</v>
          </cell>
          <cell r="L18">
            <v>4064.58</v>
          </cell>
          <cell r="M18">
            <v>4087.81</v>
          </cell>
          <cell r="O18">
            <v>92.862351516693508</v>
          </cell>
          <cell r="P18">
            <v>100.24424635530977</v>
          </cell>
          <cell r="R18">
            <v>76</v>
          </cell>
          <cell r="S18">
            <v>61</v>
          </cell>
        </row>
        <row r="19">
          <cell r="A19" t="str">
            <v>Sachsen-Anhalt</v>
          </cell>
          <cell r="C19">
            <v>2614.0300000000002</v>
          </cell>
          <cell r="D19">
            <v>2308.84</v>
          </cell>
          <cell r="E19">
            <v>2240.52</v>
          </cell>
          <cell r="F19">
            <v>2240.87</v>
          </cell>
          <cell r="G19">
            <v>2229.67</v>
          </cell>
          <cell r="H19">
            <v>2215.71</v>
          </cell>
          <cell r="I19">
            <v>2201.5500000000002</v>
          </cell>
          <cell r="J19">
            <v>2187.7399999999998</v>
          </cell>
          <cell r="K19">
            <v>2174.9699999999998</v>
          </cell>
          <cell r="L19">
            <v>2177.9499999999998</v>
          </cell>
          <cell r="M19">
            <v>2183.54</v>
          </cell>
          <cell r="O19">
            <v>83.531558551355573</v>
          </cell>
          <cell r="P19">
            <v>94.573032345246958</v>
          </cell>
          <cell r="R19">
            <v>87</v>
          </cell>
          <cell r="S19">
            <v>81</v>
          </cell>
        </row>
        <row r="20">
          <cell r="A20" t="str">
            <v>Schleswig-Holstein</v>
          </cell>
          <cell r="C20">
            <v>2764.75</v>
          </cell>
          <cell r="D20">
            <v>2799.75</v>
          </cell>
          <cell r="E20">
            <v>2844.8</v>
          </cell>
          <cell r="F20">
            <v>2870.33</v>
          </cell>
          <cell r="G20">
            <v>2885.87</v>
          </cell>
          <cell r="H20">
            <v>2893.27</v>
          </cell>
          <cell r="I20">
            <v>2900.24</v>
          </cell>
          <cell r="J20">
            <v>2907.33</v>
          </cell>
          <cell r="K20">
            <v>2916.44</v>
          </cell>
          <cell r="L20">
            <v>2937.64</v>
          </cell>
          <cell r="M20">
            <v>2959.48</v>
          </cell>
          <cell r="O20">
            <v>107.04331313862012</v>
          </cell>
          <cell r="P20">
            <v>105.70515224573623</v>
          </cell>
          <cell r="R20">
            <v>40</v>
          </cell>
          <cell r="S20">
            <v>31</v>
          </cell>
        </row>
        <row r="21">
          <cell r="A21" t="str">
            <v>Thüringen</v>
          </cell>
          <cell r="C21">
            <v>2421.35</v>
          </cell>
          <cell r="D21">
            <v>2203.75</v>
          </cell>
          <cell r="E21">
            <v>2163.75</v>
          </cell>
          <cell r="F21">
            <v>2164.4299999999998</v>
          </cell>
          <cell r="G21">
            <v>2154.67</v>
          </cell>
          <cell r="H21">
            <v>2147.1799999999998</v>
          </cell>
          <cell r="I21">
            <v>2138.2600000000002</v>
          </cell>
          <cell r="J21">
            <v>2126.81</v>
          </cell>
          <cell r="K21">
            <v>2114.5500000000002</v>
          </cell>
          <cell r="L21">
            <v>2117.86</v>
          </cell>
          <cell r="M21">
            <v>2124.59</v>
          </cell>
          <cell r="O21">
            <v>87.744027092324544</v>
          </cell>
          <cell r="P21">
            <v>96.407941009642656</v>
          </cell>
          <cell r="R21">
            <v>84</v>
          </cell>
          <cell r="S21">
            <v>74</v>
          </cell>
        </row>
        <row r="23">
          <cell r="A23" t="str">
            <v>Région de Bruxelles-Capitale/Brussels Hoofdstedelijk Gewest</v>
          </cell>
          <cell r="C23">
            <v>961.89</v>
          </cell>
          <cell r="D23">
            <v>1104.3499999999999</v>
          </cell>
          <cell r="E23">
            <v>1192.67</v>
          </cell>
          <cell r="F23">
            <v>1200.1400000000001</v>
          </cell>
          <cell r="G23">
            <v>1202.28</v>
          </cell>
          <cell r="H23">
            <v>1210.3800000000001</v>
          </cell>
          <cell r="I23">
            <v>1219.33</v>
          </cell>
          <cell r="J23">
            <v>1224.8499999999999</v>
          </cell>
          <cell r="K23">
            <v>1227.49</v>
          </cell>
          <cell r="L23">
            <v>1240.92</v>
          </cell>
          <cell r="M23">
            <v>1258.78</v>
          </cell>
          <cell r="O23">
            <v>130.86527565522047</v>
          </cell>
          <cell r="P23">
            <v>113.98379137048944</v>
          </cell>
          <cell r="R23">
            <v>8</v>
          </cell>
          <cell r="S23">
            <v>7</v>
          </cell>
        </row>
        <row r="24">
          <cell r="A24" t="str">
            <v>Vlaams Gewest</v>
          </cell>
          <cell r="C24">
            <v>5946.34</v>
          </cell>
          <cell r="D24">
            <v>6279.55</v>
          </cell>
          <cell r="E24">
            <v>6472.39</v>
          </cell>
          <cell r="F24">
            <v>6508.79</v>
          </cell>
          <cell r="G24">
            <v>6542.59</v>
          </cell>
          <cell r="H24">
            <v>6577.73</v>
          </cell>
          <cell r="I24">
            <v>6617.63</v>
          </cell>
          <cell r="J24">
            <v>6651.88</v>
          </cell>
          <cell r="K24">
            <v>6687.27</v>
          </cell>
          <cell r="L24">
            <v>6748.87</v>
          </cell>
          <cell r="M24">
            <v>6813.45</v>
          </cell>
          <cell r="O24">
            <v>114.58224723106987</v>
          </cell>
          <cell r="P24">
            <v>108.50220159087831</v>
          </cell>
          <cell r="R24">
            <v>22</v>
          </cell>
          <cell r="S24">
            <v>20</v>
          </cell>
        </row>
        <row r="25">
          <cell r="A25" t="str">
            <v>Région wallonne</v>
          </cell>
          <cell r="C25">
            <v>3342.97</v>
          </cell>
          <cell r="D25">
            <v>3512.1</v>
          </cell>
          <cell r="E25">
            <v>3608.94</v>
          </cell>
          <cell r="F25">
            <v>3622.07</v>
          </cell>
          <cell r="G25">
            <v>3630.14</v>
          </cell>
          <cell r="H25">
            <v>3638.88</v>
          </cell>
          <cell r="I25">
            <v>3652.04</v>
          </cell>
          <cell r="J25">
            <v>3661.97</v>
          </cell>
          <cell r="K25">
            <v>3671.53</v>
          </cell>
          <cell r="L25">
            <v>3690.41</v>
          </cell>
          <cell r="M25">
            <v>3707.77</v>
          </cell>
          <cell r="O25">
            <v>110.91245210097608</v>
          </cell>
          <cell r="P25">
            <v>105.57131061188463</v>
          </cell>
          <cell r="R25">
            <v>32</v>
          </cell>
          <cell r="S25">
            <v>33</v>
          </cell>
        </row>
        <row r="26">
          <cell r="A26" t="str">
            <v>Severna i Yugoiztochna Bulgaria</v>
          </cell>
          <cell r="C26">
            <v>4346.57</v>
          </cell>
          <cell r="D26">
            <v>3900.39</v>
          </cell>
          <cell r="E26">
            <v>3494.72</v>
          </cell>
          <cell r="F26">
            <v>3434.47</v>
          </cell>
          <cell r="G26">
            <v>3373.87</v>
          </cell>
          <cell r="H26">
            <v>3311.86</v>
          </cell>
          <cell r="I26">
            <v>3249.17</v>
          </cell>
          <cell r="J26">
            <v>3205.49</v>
          </cell>
          <cell r="K26">
            <v>3175.76</v>
          </cell>
          <cell r="L26">
            <v>3144.22</v>
          </cell>
          <cell r="M26">
            <v>3125.91</v>
          </cell>
          <cell r="O26">
            <v>71.916706736576202</v>
          </cell>
          <cell r="P26">
            <v>80.143524109127554</v>
          </cell>
          <cell r="R26">
            <v>92</v>
          </cell>
          <cell r="S26">
            <v>92</v>
          </cell>
        </row>
        <row r="27">
          <cell r="A27" t="str">
            <v>Yugozapadna i Yuzhna tsentralna Bulgaria</v>
          </cell>
          <cell r="C27">
            <v>3823.6</v>
          </cell>
          <cell r="D27">
            <v>3633.9</v>
          </cell>
          <cell r="E27">
            <v>3489.51</v>
          </cell>
          <cell r="F27">
            <v>3459.67</v>
          </cell>
          <cell r="G27">
            <v>3429.6</v>
          </cell>
          <cell r="H27">
            <v>3398.94</v>
          </cell>
          <cell r="I27">
            <v>3367.56</v>
          </cell>
          <cell r="J27">
            <v>3345.21</v>
          </cell>
          <cell r="K27">
            <v>3331.54</v>
          </cell>
          <cell r="L27">
            <v>3320.88</v>
          </cell>
          <cell r="M27">
            <v>3320.69</v>
          </cell>
          <cell r="O27">
            <v>86.847212051469825</v>
          </cell>
          <cell r="P27">
            <v>91.380885549960098</v>
          </cell>
          <cell r="R27">
            <v>85</v>
          </cell>
          <cell r="S27">
            <v>88</v>
          </cell>
        </row>
        <row r="28">
          <cell r="A28" t="str">
            <v>Česko</v>
          </cell>
          <cell r="C28">
            <v>10272.5</v>
          </cell>
          <cell r="D28">
            <v>10517.25</v>
          </cell>
          <cell r="E28">
            <v>10507.55</v>
          </cell>
          <cell r="F28">
            <v>10513.67</v>
          </cell>
          <cell r="G28">
            <v>10520.95</v>
          </cell>
          <cell r="H28">
            <v>10534.23</v>
          </cell>
          <cell r="I28">
            <v>10550.31</v>
          </cell>
          <cell r="J28">
            <v>10502.15</v>
          </cell>
          <cell r="K28">
            <v>10500.85</v>
          </cell>
          <cell r="L28">
            <v>10759.53</v>
          </cell>
          <cell r="M28">
            <v>10878.04</v>
          </cell>
          <cell r="O28">
            <v>105.89476758335363</v>
          </cell>
          <cell r="P28">
            <v>103.43045948322992</v>
          </cell>
          <cell r="R28">
            <v>46</v>
          </cell>
          <cell r="S28">
            <v>46</v>
          </cell>
        </row>
        <row r="29">
          <cell r="A29" t="str">
            <v>Denmark</v>
          </cell>
          <cell r="C29">
            <v>5338.49</v>
          </cell>
          <cell r="D29">
            <v>5547.36</v>
          </cell>
          <cell r="E29">
            <v>5682.45</v>
          </cell>
          <cell r="F29">
            <v>5728.75</v>
          </cell>
          <cell r="G29">
            <v>5765.1</v>
          </cell>
          <cell r="H29">
            <v>5793.87</v>
          </cell>
          <cell r="I29">
            <v>5816.94</v>
          </cell>
          <cell r="J29">
            <v>5829.7</v>
          </cell>
          <cell r="K29">
            <v>5854.42</v>
          </cell>
          <cell r="L29">
            <v>5906.39</v>
          </cell>
          <cell r="M29">
            <v>5947.99</v>
          </cell>
          <cell r="O29">
            <v>111.41708610487235</v>
          </cell>
          <cell r="P29">
            <v>107.22199388537972</v>
          </cell>
          <cell r="R29">
            <v>29</v>
          </cell>
          <cell r="S29">
            <v>27</v>
          </cell>
        </row>
        <row r="30">
          <cell r="A30" t="str">
            <v>Eesti</v>
          </cell>
          <cell r="C30">
            <v>1401.3</v>
          </cell>
          <cell r="D30">
            <v>1333.3</v>
          </cell>
          <cell r="E30">
            <v>1313.3</v>
          </cell>
          <cell r="F30">
            <v>1315.9</v>
          </cell>
          <cell r="G30">
            <v>1315.6</v>
          </cell>
          <cell r="H30">
            <v>1319.13</v>
          </cell>
          <cell r="I30">
            <v>1324.82</v>
          </cell>
          <cell r="J30">
            <v>1328.89</v>
          </cell>
          <cell r="K30">
            <v>1330.07</v>
          </cell>
          <cell r="L30">
            <v>1331.8</v>
          </cell>
          <cell r="M30">
            <v>1365.88</v>
          </cell>
          <cell r="O30">
            <v>97.472347106258482</v>
          </cell>
          <cell r="P30">
            <v>102.44356108902724</v>
          </cell>
          <cell r="R30">
            <v>68</v>
          </cell>
          <cell r="S30">
            <v>49</v>
          </cell>
        </row>
        <row r="31">
          <cell r="A31" t="str">
            <v>Ireland</v>
          </cell>
          <cell r="C31">
            <v>3804.25</v>
          </cell>
          <cell r="D31">
            <v>4559.7700000000004</v>
          </cell>
          <cell r="E31">
            <v>4695.7700000000004</v>
          </cell>
          <cell r="F31">
            <v>4752.46</v>
          </cell>
          <cell r="G31">
            <v>4821.08</v>
          </cell>
          <cell r="H31">
            <v>4890.41</v>
          </cell>
          <cell r="I31">
            <v>4967.46</v>
          </cell>
          <cell r="J31">
            <v>5034.43</v>
          </cell>
          <cell r="K31">
            <v>5091.8500000000004</v>
          </cell>
          <cell r="L31">
            <v>5199.75</v>
          </cell>
          <cell r="M31">
            <v>5295.87</v>
          </cell>
          <cell r="O31">
            <v>139.20930538213841</v>
          </cell>
          <cell r="P31">
            <v>116.14335810797473</v>
          </cell>
          <cell r="R31">
            <v>3</v>
          </cell>
          <cell r="S31">
            <v>5</v>
          </cell>
        </row>
        <row r="32">
          <cell r="A32" t="str">
            <v>Attiki</v>
          </cell>
          <cell r="C32">
            <v>3883.71</v>
          </cell>
          <cell r="D32">
            <v>3997.88</v>
          </cell>
          <cell r="E32">
            <v>3802.06</v>
          </cell>
          <cell r="F32">
            <v>3777.41</v>
          </cell>
          <cell r="G32">
            <v>3765</v>
          </cell>
          <cell r="H32">
            <v>3749.34</v>
          </cell>
          <cell r="I32">
            <v>3740.56</v>
          </cell>
          <cell r="J32">
            <v>3737.81</v>
          </cell>
          <cell r="K32">
            <v>3723.36</v>
          </cell>
          <cell r="L32">
            <v>3701.94</v>
          </cell>
          <cell r="M32">
            <v>3691.07</v>
          </cell>
          <cell r="O32">
            <v>95.039794423373522</v>
          </cell>
          <cell r="P32">
            <v>92.325682611784245</v>
          </cell>
          <cell r="R32">
            <v>73</v>
          </cell>
          <cell r="S32">
            <v>85</v>
          </cell>
        </row>
        <row r="33">
          <cell r="A33" t="str">
            <v>Nisia Aigaiou, Kriti</v>
          </cell>
          <cell r="C33">
            <v>1083.06</v>
          </cell>
          <cell r="D33">
            <v>1158.94</v>
          </cell>
          <cell r="E33">
            <v>1163.6500000000001</v>
          </cell>
          <cell r="F33">
            <v>1169.01</v>
          </cell>
          <cell r="G33">
            <v>1180.1400000000001</v>
          </cell>
          <cell r="H33">
            <v>1192.79</v>
          </cell>
          <cell r="I33">
            <v>1206.8</v>
          </cell>
          <cell r="J33">
            <v>1213.6500000000001</v>
          </cell>
          <cell r="K33">
            <v>1209.42</v>
          </cell>
          <cell r="L33">
            <v>1202.46</v>
          </cell>
          <cell r="M33">
            <v>1198.94</v>
          </cell>
          <cell r="O33">
            <v>110.69931490406813</v>
          </cell>
          <cell r="P33">
            <v>103.45142975477593</v>
          </cell>
          <cell r="R33">
            <v>33</v>
          </cell>
          <cell r="S33">
            <v>45</v>
          </cell>
        </row>
        <row r="34">
          <cell r="A34" t="str">
            <v>Voreia Elláda</v>
          </cell>
          <cell r="C34">
            <v>3046.34</v>
          </cell>
          <cell r="D34">
            <v>3166.96</v>
          </cell>
          <cell r="E34">
            <v>3107.27</v>
          </cell>
          <cell r="F34">
            <v>3094.08</v>
          </cell>
          <cell r="G34">
            <v>3085.2</v>
          </cell>
          <cell r="H34">
            <v>3077.47</v>
          </cell>
          <cell r="I34">
            <v>3071.44</v>
          </cell>
          <cell r="J34">
            <v>3057.66</v>
          </cell>
          <cell r="K34">
            <v>3035.79</v>
          </cell>
          <cell r="L34">
            <v>3018.32</v>
          </cell>
          <cell r="M34">
            <v>3009.47</v>
          </cell>
          <cell r="O34">
            <v>98.789695175193827</v>
          </cell>
          <cell r="P34">
            <v>95.027092227246314</v>
          </cell>
          <cell r="R34">
            <v>67</v>
          </cell>
          <cell r="S34">
            <v>79</v>
          </cell>
        </row>
        <row r="35">
          <cell r="A35" t="str">
            <v>Kentriki Elláda</v>
          </cell>
          <cell r="C35">
            <v>2792.68</v>
          </cell>
          <cell r="D35">
            <v>2797.6</v>
          </cell>
          <cell r="E35">
            <v>2747.93</v>
          </cell>
          <cell r="F35">
            <v>2735.49</v>
          </cell>
          <cell r="G35">
            <v>2724.35</v>
          </cell>
          <cell r="H35">
            <v>2713.29</v>
          </cell>
          <cell r="I35">
            <v>2702.77</v>
          </cell>
          <cell r="J35">
            <v>2689.48</v>
          </cell>
          <cell r="K35">
            <v>2671.83</v>
          </cell>
          <cell r="L35">
            <v>2656.46</v>
          </cell>
          <cell r="M35">
            <v>2648.66</v>
          </cell>
          <cell r="O35">
            <v>94.842946560293342</v>
          </cell>
          <cell r="P35">
            <v>94.676150986559904</v>
          </cell>
          <cell r="R35">
            <v>74</v>
          </cell>
          <cell r="S35">
            <v>80</v>
          </cell>
        </row>
        <row r="36">
          <cell r="A36" t="str">
            <v>Noroeste</v>
          </cell>
          <cell r="C36">
            <v>4298.7</v>
          </cell>
          <cell r="D36">
            <v>4437.6000000000004</v>
          </cell>
          <cell r="E36">
            <v>4350.3</v>
          </cell>
          <cell r="F36">
            <v>4330</v>
          </cell>
          <cell r="G36">
            <v>4313</v>
          </cell>
          <cell r="H36">
            <v>4303.8</v>
          </cell>
          <cell r="I36">
            <v>4300.2</v>
          </cell>
          <cell r="J36">
            <v>4296.5</v>
          </cell>
          <cell r="K36">
            <v>4282.8999999999996</v>
          </cell>
          <cell r="L36">
            <v>4285.7</v>
          </cell>
          <cell r="M36">
            <v>4297.1000000000004</v>
          </cell>
          <cell r="O36">
            <v>99.962779444948495</v>
          </cell>
          <cell r="P36">
            <v>96.833874166215978</v>
          </cell>
          <cell r="R36">
            <v>63</v>
          </cell>
          <cell r="S36">
            <v>72</v>
          </cell>
        </row>
        <row r="37">
          <cell r="A37" t="str">
            <v>Noreste</v>
          </cell>
          <cell r="C37">
            <v>4108.6000000000004</v>
          </cell>
          <cell r="D37">
            <v>4479.8</v>
          </cell>
          <cell r="E37">
            <v>4444.2</v>
          </cell>
          <cell r="F37">
            <v>4446.8</v>
          </cell>
          <cell r="G37">
            <v>4454.6000000000004</v>
          </cell>
          <cell r="H37">
            <v>4469.8</v>
          </cell>
          <cell r="I37">
            <v>4500.1000000000004</v>
          </cell>
          <cell r="J37">
            <v>4525.5</v>
          </cell>
          <cell r="K37">
            <v>4515.3999999999996</v>
          </cell>
          <cell r="L37">
            <v>4533.2</v>
          </cell>
          <cell r="M37">
            <v>4567</v>
          </cell>
          <cell r="O37">
            <v>111.15708513848999</v>
          </cell>
          <cell r="P37">
            <v>101.9465154694406</v>
          </cell>
          <cell r="R37">
            <v>31</v>
          </cell>
          <cell r="S37">
            <v>50</v>
          </cell>
        </row>
        <row r="38">
          <cell r="A38" t="str">
            <v>Comunidad de Madrid</v>
          </cell>
          <cell r="C38">
            <v>5353.4</v>
          </cell>
          <cell r="D38">
            <v>6384.4</v>
          </cell>
          <cell r="E38">
            <v>6389.8</v>
          </cell>
          <cell r="F38">
            <v>6430.9</v>
          </cell>
          <cell r="G38">
            <v>6486.29</v>
          </cell>
          <cell r="H38">
            <v>6565.5</v>
          </cell>
          <cell r="I38">
            <v>6661.4</v>
          </cell>
          <cell r="J38">
            <v>6728.79</v>
          </cell>
          <cell r="K38">
            <v>6717.71</v>
          </cell>
          <cell r="L38">
            <v>6824.69</v>
          </cell>
          <cell r="M38">
            <v>6945.2</v>
          </cell>
          <cell r="O38">
            <v>129.73437441625885</v>
          </cell>
          <cell r="P38">
            <v>108.78391078253242</v>
          </cell>
          <cell r="R38">
            <v>9</v>
          </cell>
          <cell r="S38">
            <v>18</v>
          </cell>
        </row>
        <row r="39">
          <cell r="A39" t="str">
            <v>Centro (ES)</v>
          </cell>
          <cell r="C39">
            <v>5273.6</v>
          </cell>
          <cell r="D39">
            <v>5736.4</v>
          </cell>
          <cell r="E39">
            <v>5604.7</v>
          </cell>
          <cell r="F39">
            <v>5568.6</v>
          </cell>
          <cell r="G39">
            <v>5530.8</v>
          </cell>
          <cell r="H39">
            <v>5510.1</v>
          </cell>
          <cell r="I39">
            <v>5506.8</v>
          </cell>
          <cell r="J39">
            <v>5497.59</v>
          </cell>
          <cell r="K39">
            <v>5486</v>
          </cell>
          <cell r="L39">
            <v>5502.79</v>
          </cell>
          <cell r="M39">
            <v>5533.8</v>
          </cell>
          <cell r="O39">
            <v>104.9340109223301</v>
          </cell>
          <cell r="P39">
            <v>96.468168189108155</v>
          </cell>
          <cell r="R39">
            <v>48</v>
          </cell>
          <cell r="S39">
            <v>73</v>
          </cell>
        </row>
        <row r="40">
          <cell r="A40" t="str">
            <v>Este</v>
          </cell>
          <cell r="C40">
            <v>11238.6</v>
          </cell>
          <cell r="D40">
            <v>13553.79</v>
          </cell>
          <cell r="E40">
            <v>13474.69</v>
          </cell>
          <cell r="F40">
            <v>13512.1</v>
          </cell>
          <cell r="G40">
            <v>13569.59</v>
          </cell>
          <cell r="H40">
            <v>13680.99</v>
          </cell>
          <cell r="I40">
            <v>13854.19</v>
          </cell>
          <cell r="J40">
            <v>13965.09</v>
          </cell>
          <cell r="K40">
            <v>13989.51</v>
          </cell>
          <cell r="L40">
            <v>14186.29</v>
          </cell>
          <cell r="M40">
            <v>14473</v>
          </cell>
          <cell r="O40">
            <v>128.7793853326927</v>
          </cell>
          <cell r="P40">
            <v>106.78194069703014</v>
          </cell>
          <cell r="R40">
            <v>10</v>
          </cell>
          <cell r="S40">
            <v>29</v>
          </cell>
        </row>
        <row r="41">
          <cell r="A41" t="str">
            <v>Sur</v>
          </cell>
          <cell r="C41">
            <v>8614.1</v>
          </cell>
          <cell r="D41">
            <v>9917.4</v>
          </cell>
          <cell r="E41">
            <v>10021.5</v>
          </cell>
          <cell r="F41">
            <v>10031.9</v>
          </cell>
          <cell r="G41">
            <v>10035.790000000001</v>
          </cell>
          <cell r="H41">
            <v>10046</v>
          </cell>
          <cell r="I41">
            <v>10102.200000000001</v>
          </cell>
          <cell r="J41">
            <v>10150.790000000001</v>
          </cell>
          <cell r="K41">
            <v>10178.51</v>
          </cell>
          <cell r="L41">
            <v>10251.49</v>
          </cell>
          <cell r="M41">
            <v>10340.5</v>
          </cell>
          <cell r="O41">
            <v>120.04155976828687</v>
          </cell>
          <cell r="P41">
            <v>104.26623913525724</v>
          </cell>
          <cell r="R41">
            <v>13</v>
          </cell>
          <cell r="S41">
            <v>39</v>
          </cell>
        </row>
        <row r="42">
          <cell r="A42" t="str">
            <v>Canarias</v>
          </cell>
          <cell r="C42">
            <v>1667.4</v>
          </cell>
          <cell r="D42">
            <v>2053.1</v>
          </cell>
          <cell r="E42">
            <v>2099.3000000000002</v>
          </cell>
          <cell r="F42">
            <v>2106.9</v>
          </cell>
          <cell r="G42">
            <v>2120.4</v>
          </cell>
          <cell r="H42">
            <v>2139.1999999999998</v>
          </cell>
          <cell r="I42">
            <v>2163</v>
          </cell>
          <cell r="J42">
            <v>2180.4</v>
          </cell>
          <cell r="K42">
            <v>2176.9</v>
          </cell>
          <cell r="L42">
            <v>2197.3000000000002</v>
          </cell>
          <cell r="M42">
            <v>2226.1</v>
          </cell>
          <cell r="O42">
            <v>133.50725680700489</v>
          </cell>
          <cell r="P42">
            <v>108.4262822073937</v>
          </cell>
          <cell r="R42">
            <v>6</v>
          </cell>
          <cell r="S42">
            <v>21</v>
          </cell>
        </row>
        <row r="43">
          <cell r="A43" t="str">
            <v>Ile de France</v>
          </cell>
          <cell r="C43">
            <v>11065.2</v>
          </cell>
          <cell r="D43">
            <v>11815</v>
          </cell>
          <cell r="E43">
            <v>12063.5</v>
          </cell>
          <cell r="F43">
            <v>12123.2</v>
          </cell>
          <cell r="G43">
            <v>12178.3</v>
          </cell>
          <cell r="H43">
            <v>12233.7</v>
          </cell>
          <cell r="I43">
            <v>12269.8</v>
          </cell>
          <cell r="J43">
            <v>12300.2</v>
          </cell>
          <cell r="K43">
            <v>12343.2</v>
          </cell>
          <cell r="L43">
            <v>12378.1</v>
          </cell>
          <cell r="M43">
            <v>12413</v>
          </cell>
          <cell r="O43">
            <v>112.18052994975235</v>
          </cell>
          <cell r="P43">
            <v>105.06136267456623</v>
          </cell>
          <cell r="R43">
            <v>28</v>
          </cell>
          <cell r="S43">
            <v>36</v>
          </cell>
        </row>
        <row r="44">
          <cell r="A44" t="str">
            <v>Centre — Val de Loire</v>
          </cell>
          <cell r="C44">
            <v>2456.8000000000002</v>
          </cell>
          <cell r="D44">
            <v>2551.5</v>
          </cell>
          <cell r="E44">
            <v>2570.5</v>
          </cell>
          <cell r="F44">
            <v>2572.1999999999998</v>
          </cell>
          <cell r="G44">
            <v>2571.1999999999998</v>
          </cell>
          <cell r="H44">
            <v>2572.1</v>
          </cell>
          <cell r="I44">
            <v>2574.6</v>
          </cell>
          <cell r="J44">
            <v>2575.3000000000002</v>
          </cell>
          <cell r="K44">
            <v>2578.6999999999998</v>
          </cell>
          <cell r="L44">
            <v>2577.9</v>
          </cell>
          <cell r="M44">
            <v>2577.8000000000002</v>
          </cell>
          <cell r="O44">
            <v>104.92510582872028</v>
          </cell>
          <cell r="P44">
            <v>101.03076621595142</v>
          </cell>
          <cell r="R44">
            <v>49</v>
          </cell>
          <cell r="S44">
            <v>52</v>
          </cell>
        </row>
        <row r="45">
          <cell r="A45" t="str">
            <v>Bourgogne-Franche-Comté</v>
          </cell>
          <cell r="C45">
            <v>2739.3</v>
          </cell>
          <cell r="D45">
            <v>2813.9</v>
          </cell>
          <cell r="E45">
            <v>2811.2</v>
          </cell>
          <cell r="F45">
            <v>2809.6</v>
          </cell>
          <cell r="G45">
            <v>2805.9</v>
          </cell>
          <cell r="H45">
            <v>2805.7</v>
          </cell>
          <cell r="I45">
            <v>2804.2</v>
          </cell>
          <cell r="J45">
            <v>2802.2</v>
          </cell>
          <cell r="K45">
            <v>2806.1</v>
          </cell>
          <cell r="L45">
            <v>2802.8</v>
          </cell>
          <cell r="M45">
            <v>2799.5</v>
          </cell>
          <cell r="O45">
            <v>102.19764173328952</v>
          </cell>
          <cell r="P45">
            <v>99.488254735420583</v>
          </cell>
          <cell r="R45">
            <v>59</v>
          </cell>
          <cell r="S45">
            <v>65</v>
          </cell>
        </row>
        <row r="46">
          <cell r="A46" t="str">
            <v>Normandie</v>
          </cell>
          <cell r="C46">
            <v>3217.8</v>
          </cell>
          <cell r="D46">
            <v>3311.5</v>
          </cell>
          <cell r="E46">
            <v>3327.6</v>
          </cell>
          <cell r="F46">
            <v>3326.9</v>
          </cell>
          <cell r="G46">
            <v>3324.6</v>
          </cell>
          <cell r="H46">
            <v>3325.1</v>
          </cell>
          <cell r="I46">
            <v>3326</v>
          </cell>
          <cell r="J46">
            <v>3328.3</v>
          </cell>
          <cell r="K46">
            <v>3335</v>
          </cell>
          <cell r="L46">
            <v>3334</v>
          </cell>
          <cell r="M46">
            <v>3333.2</v>
          </cell>
          <cell r="O46">
            <v>103.58630119957735</v>
          </cell>
          <cell r="P46">
            <v>100.65529216367204</v>
          </cell>
          <cell r="R46">
            <v>53</v>
          </cell>
          <cell r="S46">
            <v>56</v>
          </cell>
        </row>
        <row r="47">
          <cell r="A47" t="str">
            <v>Hauts-de-France</v>
          </cell>
          <cell r="C47">
            <v>5867.4</v>
          </cell>
          <cell r="D47">
            <v>5954.3</v>
          </cell>
          <cell r="E47">
            <v>5990.5</v>
          </cell>
          <cell r="F47">
            <v>5994.1</v>
          </cell>
          <cell r="G47">
            <v>5996.1</v>
          </cell>
          <cell r="H47">
            <v>6002.4</v>
          </cell>
          <cell r="I47">
            <v>6002.6</v>
          </cell>
          <cell r="J47">
            <v>5999.3</v>
          </cell>
          <cell r="K47">
            <v>6007.9</v>
          </cell>
          <cell r="L47">
            <v>6002.3</v>
          </cell>
          <cell r="M47">
            <v>5998.4</v>
          </cell>
          <cell r="O47">
            <v>102.23267546102193</v>
          </cell>
          <cell r="P47">
            <v>100.74064121727153</v>
          </cell>
          <cell r="R47">
            <v>58</v>
          </cell>
          <cell r="S47">
            <v>55</v>
          </cell>
        </row>
        <row r="48">
          <cell r="A48" t="str">
            <v>Grand Est</v>
          </cell>
          <cell r="C48">
            <v>5410.7</v>
          </cell>
          <cell r="D48">
            <v>5533.7</v>
          </cell>
          <cell r="E48">
            <v>5540.5</v>
          </cell>
          <cell r="F48">
            <v>5542</v>
          </cell>
          <cell r="G48">
            <v>5542.7</v>
          </cell>
          <cell r="H48">
            <v>5551.3</v>
          </cell>
          <cell r="I48">
            <v>5560.6</v>
          </cell>
          <cell r="J48">
            <v>5564.5</v>
          </cell>
          <cell r="K48">
            <v>5573</v>
          </cell>
          <cell r="L48">
            <v>5574.6</v>
          </cell>
          <cell r="M48">
            <v>5576.3</v>
          </cell>
          <cell r="O48">
            <v>103.06060214020367</v>
          </cell>
          <cell r="P48">
            <v>100.76982850534002</v>
          </cell>
          <cell r="R48">
            <v>55</v>
          </cell>
          <cell r="S48">
            <v>54</v>
          </cell>
        </row>
        <row r="49">
          <cell r="A49" t="str">
            <v>Pays de la Loire</v>
          </cell>
          <cell r="C49">
            <v>3266.5</v>
          </cell>
          <cell r="D49">
            <v>3584.9</v>
          </cell>
          <cell r="E49">
            <v>3716.9</v>
          </cell>
          <cell r="F49">
            <v>3740.6</v>
          </cell>
          <cell r="G49">
            <v>3764.6</v>
          </cell>
          <cell r="H49">
            <v>3792.6</v>
          </cell>
          <cell r="I49">
            <v>3820.1</v>
          </cell>
          <cell r="J49">
            <v>3844.8</v>
          </cell>
          <cell r="K49">
            <v>3862.1</v>
          </cell>
          <cell r="L49">
            <v>3886.3</v>
          </cell>
          <cell r="M49">
            <v>3909.9</v>
          </cell>
          <cell r="O49">
            <v>119.6969233124139</v>
          </cell>
          <cell r="P49">
            <v>109.06580378811124</v>
          </cell>
          <cell r="R49">
            <v>14</v>
          </cell>
          <cell r="S49">
            <v>16</v>
          </cell>
        </row>
        <row r="50">
          <cell r="A50" t="str">
            <v>Bretagne</v>
          </cell>
          <cell r="C50">
            <v>2942</v>
          </cell>
          <cell r="D50">
            <v>3207.2</v>
          </cell>
          <cell r="E50">
            <v>3290.3</v>
          </cell>
          <cell r="F50">
            <v>3306.5</v>
          </cell>
          <cell r="G50">
            <v>3322.8</v>
          </cell>
          <cell r="H50">
            <v>3343.9</v>
          </cell>
          <cell r="I50">
            <v>3365.1</v>
          </cell>
          <cell r="J50">
            <v>3385.8</v>
          </cell>
          <cell r="K50">
            <v>3401.7</v>
          </cell>
          <cell r="L50">
            <v>3421.2</v>
          </cell>
          <cell r="M50">
            <v>3439.7</v>
          </cell>
          <cell r="O50">
            <v>116.91706322229776</v>
          </cell>
          <cell r="P50">
            <v>107.24931404340235</v>
          </cell>
          <cell r="R50">
            <v>18</v>
          </cell>
          <cell r="S50">
            <v>26</v>
          </cell>
        </row>
        <row r="51">
          <cell r="A51" t="str">
            <v>Nouvelle-Aquitaine</v>
          </cell>
          <cell r="C51">
            <v>5320.7</v>
          </cell>
          <cell r="D51">
            <v>5757.1</v>
          </cell>
          <cell r="E51">
            <v>5905.8</v>
          </cell>
          <cell r="F51">
            <v>5935.1</v>
          </cell>
          <cell r="G51">
            <v>5960.6</v>
          </cell>
          <cell r="H51">
            <v>5992.9</v>
          </cell>
          <cell r="I51">
            <v>6023.4</v>
          </cell>
          <cell r="J51">
            <v>6054.5</v>
          </cell>
          <cell r="K51">
            <v>6082.1</v>
          </cell>
          <cell r="L51">
            <v>6109.8</v>
          </cell>
          <cell r="M51">
            <v>6137.3</v>
          </cell>
          <cell r="O51">
            <v>115.34760463848744</v>
          </cell>
          <cell r="P51">
            <v>106.60401938475968</v>
          </cell>
          <cell r="R51">
            <v>21</v>
          </cell>
          <cell r="S51">
            <v>30</v>
          </cell>
        </row>
        <row r="52">
          <cell r="A52" t="str">
            <v>Occitanie</v>
          </cell>
          <cell r="C52">
            <v>4933.3</v>
          </cell>
          <cell r="D52">
            <v>5543.6</v>
          </cell>
          <cell r="E52">
            <v>5774</v>
          </cell>
          <cell r="F52">
            <v>5815.8</v>
          </cell>
          <cell r="G52">
            <v>5857.6</v>
          </cell>
          <cell r="H52">
            <v>5907.2</v>
          </cell>
          <cell r="I52">
            <v>5954.8</v>
          </cell>
          <cell r="J52">
            <v>6000.8</v>
          </cell>
          <cell r="K52">
            <v>6034.9</v>
          </cell>
          <cell r="L52">
            <v>6078.8</v>
          </cell>
          <cell r="M52">
            <v>6122.2</v>
          </cell>
          <cell r="O52">
            <v>124.099487158697</v>
          </cell>
          <cell r="P52">
            <v>110.43726098564109</v>
          </cell>
          <cell r="R52">
            <v>12</v>
          </cell>
          <cell r="S52">
            <v>13</v>
          </cell>
        </row>
        <row r="53">
          <cell r="A53" t="str">
            <v>Auvergne-Rhône-Alpes</v>
          </cell>
          <cell r="C53">
            <v>7031.7</v>
          </cell>
          <cell r="D53">
            <v>7603.2</v>
          </cell>
          <cell r="E53">
            <v>7873.7</v>
          </cell>
          <cell r="F53">
            <v>7917.7</v>
          </cell>
          <cell r="G53">
            <v>7961</v>
          </cell>
          <cell r="H53">
            <v>8015.9</v>
          </cell>
          <cell r="I53">
            <v>8062.5</v>
          </cell>
          <cell r="J53">
            <v>8100.2</v>
          </cell>
          <cell r="K53">
            <v>8131.5</v>
          </cell>
          <cell r="L53">
            <v>8171.5</v>
          </cell>
          <cell r="M53">
            <v>8211.7999999999993</v>
          </cell>
          <cell r="O53">
            <v>116.78257035994139</v>
          </cell>
          <cell r="P53">
            <v>108.00452441077439</v>
          </cell>
          <cell r="R53">
            <v>19</v>
          </cell>
          <cell r="S53">
            <v>23</v>
          </cell>
        </row>
        <row r="54">
          <cell r="A54" t="str">
            <v>Provence-Alpes-Côte d’Azur</v>
          </cell>
          <cell r="C54">
            <v>4564.5</v>
          </cell>
          <cell r="D54">
            <v>4905.7</v>
          </cell>
          <cell r="E54">
            <v>5000</v>
          </cell>
          <cell r="F54">
            <v>5017</v>
          </cell>
          <cell r="G54">
            <v>5035.3</v>
          </cell>
          <cell r="H54">
            <v>5065.2</v>
          </cell>
          <cell r="I54">
            <v>5091</v>
          </cell>
          <cell r="J54">
            <v>5115.6000000000004</v>
          </cell>
          <cell r="K54">
            <v>5138.6000000000004</v>
          </cell>
          <cell r="L54">
            <v>5160.3</v>
          </cell>
          <cell r="M54">
            <v>5184.2</v>
          </cell>
          <cell r="O54">
            <v>113.57651440464454</v>
          </cell>
          <cell r="P54">
            <v>105.67706953136147</v>
          </cell>
          <cell r="R54">
            <v>25</v>
          </cell>
          <cell r="S54">
            <v>32</v>
          </cell>
        </row>
        <row r="55">
          <cell r="A55" t="str">
            <v>Corse</v>
          </cell>
          <cell r="C55">
            <v>267</v>
          </cell>
          <cell r="D55">
            <v>312</v>
          </cell>
          <cell r="E55">
            <v>327.9</v>
          </cell>
          <cell r="F55">
            <v>332.1</v>
          </cell>
          <cell r="G55">
            <v>336.3</v>
          </cell>
          <cell r="H55">
            <v>339.4</v>
          </cell>
          <cell r="I55">
            <v>342.1</v>
          </cell>
          <cell r="J55">
            <v>345.8</v>
          </cell>
          <cell r="K55">
            <v>348.3</v>
          </cell>
          <cell r="L55">
            <v>350.9</v>
          </cell>
          <cell r="M55">
            <v>353.6</v>
          </cell>
          <cell r="O55">
            <v>132.43445692883896</v>
          </cell>
          <cell r="P55">
            <v>113.33333333333333</v>
          </cell>
          <cell r="R55">
            <v>7</v>
          </cell>
          <cell r="S55">
            <v>8</v>
          </cell>
        </row>
        <row r="56">
          <cell r="A56" t="str">
            <v>RUP FR — Régions Ultrapériphériques Françaises</v>
          </cell>
          <cell r="C56">
            <v>1663</v>
          </cell>
          <cell r="D56">
            <v>1854.7</v>
          </cell>
          <cell r="E56">
            <v>2121.4</v>
          </cell>
          <cell r="F56">
            <v>2130.6</v>
          </cell>
          <cell r="G56">
            <v>2173.1999999999998</v>
          </cell>
          <cell r="H56">
            <v>2187.1999999999998</v>
          </cell>
          <cell r="I56">
            <v>2199.6</v>
          </cell>
          <cell r="J56">
            <v>2209.9</v>
          </cell>
          <cell r="K56">
            <v>2228</v>
          </cell>
          <cell r="L56">
            <v>2229.1999999999998</v>
          </cell>
          <cell r="M56">
            <v>2230.6</v>
          </cell>
          <cell r="O56">
            <v>134.13108839446784</v>
          </cell>
          <cell r="P56">
            <v>120.2674286946676</v>
          </cell>
          <cell r="R56">
            <v>4</v>
          </cell>
          <cell r="S56">
            <v>3</v>
          </cell>
        </row>
        <row r="57">
          <cell r="A57" t="str">
            <v>Hrvatska</v>
          </cell>
          <cell r="C57">
            <v>4468.3</v>
          </cell>
          <cell r="D57">
            <v>4296.3500000000004</v>
          </cell>
          <cell r="E57">
            <v>4207.99</v>
          </cell>
          <cell r="F57">
            <v>4172.4399999999996</v>
          </cell>
          <cell r="G57">
            <v>4129.8500000000004</v>
          </cell>
          <cell r="H57">
            <v>4090.87</v>
          </cell>
          <cell r="I57">
            <v>3987.06</v>
          </cell>
          <cell r="J57">
            <v>3950.4</v>
          </cell>
          <cell r="K57">
            <v>3922.94</v>
          </cell>
          <cell r="L57">
            <v>3917.98</v>
          </cell>
          <cell r="M57">
            <v>3942.32</v>
          </cell>
          <cell r="O57">
            <v>88.228632813374219</v>
          </cell>
          <cell r="P57">
            <v>91.759749554854693</v>
          </cell>
          <cell r="R57">
            <v>82</v>
          </cell>
          <cell r="S57">
            <v>87</v>
          </cell>
        </row>
        <row r="58">
          <cell r="A58" t="str">
            <v>Nord-Ovest</v>
          </cell>
          <cell r="C58">
            <v>14912.27</v>
          </cell>
          <cell r="D58">
            <v>15833.9</v>
          </cell>
          <cell r="E58">
            <v>16041.5</v>
          </cell>
          <cell r="F58">
            <v>16023.2</v>
          </cell>
          <cell r="G58">
            <v>16011.8</v>
          </cell>
          <cell r="H58">
            <v>16001.4</v>
          </cell>
          <cell r="I58">
            <v>15993.3</v>
          </cell>
          <cell r="J58">
            <v>15943.9</v>
          </cell>
          <cell r="K58">
            <v>15865.6</v>
          </cell>
          <cell r="L58">
            <v>15845.3</v>
          </cell>
          <cell r="M58">
            <v>15877.2</v>
          </cell>
          <cell r="O58">
            <v>106.47071170251074</v>
          </cell>
          <cell r="P58">
            <v>100.27346389708158</v>
          </cell>
          <cell r="R58">
            <v>43</v>
          </cell>
          <cell r="S58">
            <v>59</v>
          </cell>
        </row>
        <row r="59">
          <cell r="A59" t="str">
            <v>Sud</v>
          </cell>
          <cell r="C59">
            <v>13949.88</v>
          </cell>
          <cell r="D59">
            <v>14108.4</v>
          </cell>
          <cell r="E59">
            <v>14003.4</v>
          </cell>
          <cell r="F59">
            <v>13950.6</v>
          </cell>
          <cell r="G59">
            <v>13894.2</v>
          </cell>
          <cell r="H59">
            <v>13827.3</v>
          </cell>
          <cell r="I59">
            <v>13749.1</v>
          </cell>
          <cell r="J59">
            <v>13623.2</v>
          </cell>
          <cell r="K59">
            <v>13525.5</v>
          </cell>
          <cell r="L59">
            <v>13488.4</v>
          </cell>
          <cell r="M59">
            <v>13439.9</v>
          </cell>
          <cell r="O59">
            <v>96.344197942921369</v>
          </cell>
          <cell r="P59">
            <v>95.261688072354062</v>
          </cell>
          <cell r="R59">
            <v>70</v>
          </cell>
          <cell r="S59">
            <v>77</v>
          </cell>
        </row>
        <row r="60">
          <cell r="A60" t="str">
            <v>Isole</v>
          </cell>
          <cell r="C60">
            <v>6622.19</v>
          </cell>
          <cell r="D60">
            <v>6706.6</v>
          </cell>
          <cell r="E60">
            <v>6661.9</v>
          </cell>
          <cell r="F60">
            <v>6630.8</v>
          </cell>
          <cell r="G60">
            <v>6593.9</v>
          </cell>
          <cell r="H60">
            <v>6552</v>
          </cell>
          <cell r="I60">
            <v>6508.8</v>
          </cell>
          <cell r="J60">
            <v>6455.3</v>
          </cell>
          <cell r="K60">
            <v>6422.2</v>
          </cell>
          <cell r="L60">
            <v>6406.5</v>
          </cell>
          <cell r="M60">
            <v>6380</v>
          </cell>
          <cell r="O60">
            <v>96.342750661035097</v>
          </cell>
          <cell r="P60">
            <v>95.130170280022668</v>
          </cell>
          <cell r="R60">
            <v>71</v>
          </cell>
          <cell r="S60">
            <v>78</v>
          </cell>
        </row>
        <row r="61">
          <cell r="A61" t="str">
            <v>Nord-Est</v>
          </cell>
          <cell r="C61">
            <v>10564.68</v>
          </cell>
          <cell r="D61">
            <v>11479.2</v>
          </cell>
          <cell r="E61">
            <v>11608.5</v>
          </cell>
          <cell r="F61">
            <v>11600.9</v>
          </cell>
          <cell r="G61">
            <v>11603.2</v>
          </cell>
          <cell r="H61">
            <v>11617.6</v>
          </cell>
          <cell r="I61">
            <v>11628.1</v>
          </cell>
          <cell r="J61">
            <v>11607.5</v>
          </cell>
          <cell r="K61">
            <v>11565.7</v>
          </cell>
          <cell r="L61">
            <v>11549.9</v>
          </cell>
          <cell r="M61">
            <v>11570</v>
          </cell>
          <cell r="O61">
            <v>109.51585850210324</v>
          </cell>
          <cell r="P61">
            <v>100.79099588821521</v>
          </cell>
          <cell r="R61">
            <v>35</v>
          </cell>
          <cell r="S61">
            <v>53</v>
          </cell>
        </row>
        <row r="62">
          <cell r="A62" t="str">
            <v>Centro (IT)</v>
          </cell>
          <cell r="C62">
            <v>10893.08</v>
          </cell>
          <cell r="D62">
            <v>11691.3</v>
          </cell>
          <cell r="E62">
            <v>11914.3</v>
          </cell>
          <cell r="F62">
            <v>11909.7</v>
          </cell>
          <cell r="G62">
            <v>11899.2</v>
          </cell>
          <cell r="H62">
            <v>11878.9</v>
          </cell>
          <cell r="I62">
            <v>11849.8</v>
          </cell>
          <cell r="J62">
            <v>11809</v>
          </cell>
          <cell r="K62">
            <v>11754.2</v>
          </cell>
          <cell r="L62">
            <v>11723.6</v>
          </cell>
          <cell r="M62">
            <v>11717.1</v>
          </cell>
          <cell r="O62">
            <v>107.56461900582757</v>
          </cell>
          <cell r="P62">
            <v>100.22067691360243</v>
          </cell>
          <cell r="R62">
            <v>38</v>
          </cell>
          <cell r="S62">
            <v>63</v>
          </cell>
        </row>
        <row r="63">
          <cell r="A63" t="str">
            <v>Kýpros</v>
          </cell>
          <cell r="C63">
            <v>694</v>
          </cell>
          <cell r="D63">
            <v>829.45</v>
          </cell>
          <cell r="E63">
            <v>845.66</v>
          </cell>
          <cell r="F63">
            <v>851.56</v>
          </cell>
          <cell r="G63">
            <v>859.52</v>
          </cell>
          <cell r="H63">
            <v>870.07</v>
          </cell>
          <cell r="I63">
            <v>881.95</v>
          </cell>
          <cell r="J63">
            <v>892</v>
          </cell>
          <cell r="K63">
            <v>900.35</v>
          </cell>
          <cell r="L63">
            <v>912.7</v>
          </cell>
          <cell r="M63">
            <v>927.11</v>
          </cell>
          <cell r="O63">
            <v>133.58933717579251</v>
          </cell>
          <cell r="P63">
            <v>111.77406715293266</v>
          </cell>
          <cell r="R63">
            <v>5</v>
          </cell>
          <cell r="S63">
            <v>11</v>
          </cell>
        </row>
        <row r="64">
          <cell r="A64" t="str">
            <v>Latvija</v>
          </cell>
          <cell r="C64">
            <v>2367.61</v>
          </cell>
          <cell r="D64">
            <v>2097.29</v>
          </cell>
          <cell r="E64">
            <v>1977.31</v>
          </cell>
          <cell r="F64">
            <v>1959.34</v>
          </cell>
          <cell r="G64">
            <v>1941.16</v>
          </cell>
          <cell r="H64">
            <v>1926.25</v>
          </cell>
          <cell r="I64">
            <v>1913.19</v>
          </cell>
          <cell r="J64">
            <v>1900.86</v>
          </cell>
          <cell r="K64">
            <v>1884.75</v>
          </cell>
          <cell r="L64">
            <v>1886.23</v>
          </cell>
          <cell r="M64">
            <v>1881.54</v>
          </cell>
          <cell r="O64">
            <v>79.470014064816411</v>
          </cell>
          <cell r="P64">
            <v>89.712915238236008</v>
          </cell>
          <cell r="R64">
            <v>91</v>
          </cell>
          <cell r="S64">
            <v>91</v>
          </cell>
        </row>
        <row r="65">
          <cell r="A65" t="str">
            <v>Lietuva</v>
          </cell>
          <cell r="C65">
            <v>3499.54</v>
          </cell>
          <cell r="D65">
            <v>3097.28</v>
          </cell>
          <cell r="E65">
            <v>2911.11</v>
          </cell>
          <cell r="F65">
            <v>2877.33</v>
          </cell>
          <cell r="G65">
            <v>2842.64</v>
          </cell>
          <cell r="H65">
            <v>2819.2</v>
          </cell>
          <cell r="I65">
            <v>2811.09</v>
          </cell>
          <cell r="J65">
            <v>2810.37</v>
          </cell>
          <cell r="K65">
            <v>2808.38</v>
          </cell>
          <cell r="L65">
            <v>2831.64</v>
          </cell>
          <cell r="M65">
            <v>2871.59</v>
          </cell>
          <cell r="O65">
            <v>82.056213102293455</v>
          </cell>
          <cell r="P65">
            <v>92.713283913627436</v>
          </cell>
          <cell r="R65">
            <v>89</v>
          </cell>
          <cell r="S65">
            <v>84</v>
          </cell>
        </row>
        <row r="66">
          <cell r="A66" t="str">
            <v>Luxembourg</v>
          </cell>
          <cell r="C66">
            <v>436.98</v>
          </cell>
          <cell r="D66">
            <v>507.54</v>
          </cell>
          <cell r="E66">
            <v>569.4</v>
          </cell>
          <cell r="F66">
            <v>584.13</v>
          </cell>
          <cell r="G66">
            <v>596.98</v>
          </cell>
          <cell r="H66">
            <v>608.80999999999995</v>
          </cell>
          <cell r="I66">
            <v>621.53</v>
          </cell>
          <cell r="J66">
            <v>631.15</v>
          </cell>
          <cell r="K66">
            <v>641.14</v>
          </cell>
          <cell r="L66">
            <v>655.28</v>
          </cell>
          <cell r="M66">
            <v>667.76</v>
          </cell>
          <cell r="O66">
            <v>152.81248569728592</v>
          </cell>
          <cell r="P66">
            <v>131.56795523505536</v>
          </cell>
          <cell r="R66">
            <v>1</v>
          </cell>
          <cell r="S66">
            <v>2</v>
          </cell>
        </row>
        <row r="67">
          <cell r="A67" t="str">
            <v>Közép-Magyarország</v>
          </cell>
          <cell r="C67">
            <v>2837.92</v>
          </cell>
          <cell r="D67">
            <v>2961.34</v>
          </cell>
          <cell r="E67">
            <v>2965.28</v>
          </cell>
          <cell r="F67">
            <v>2968.52</v>
          </cell>
          <cell r="G67">
            <v>2973.59</v>
          </cell>
          <cell r="H67">
            <v>2985.12</v>
          </cell>
          <cell r="I67">
            <v>2998.83</v>
          </cell>
          <cell r="J67">
            <v>2997.89</v>
          </cell>
          <cell r="K67">
            <v>2989.65</v>
          </cell>
          <cell r="L67">
            <v>2994.1</v>
          </cell>
          <cell r="M67">
            <v>3009.64</v>
          </cell>
          <cell r="O67">
            <v>106.05091052601905</v>
          </cell>
          <cell r="P67">
            <v>101.63101839032329</v>
          </cell>
          <cell r="R67">
            <v>44</v>
          </cell>
          <cell r="S67">
            <v>51</v>
          </cell>
        </row>
        <row r="68">
          <cell r="A68" t="str">
            <v>Dunántúl</v>
          </cell>
          <cell r="C68">
            <v>3122.99</v>
          </cell>
          <cell r="D68">
            <v>3036.21</v>
          </cell>
          <cell r="E68">
            <v>2942.1</v>
          </cell>
          <cell r="F68">
            <v>2928.75</v>
          </cell>
          <cell r="G68">
            <v>2918.32</v>
          </cell>
          <cell r="H68">
            <v>2913.47</v>
          </cell>
          <cell r="I68">
            <v>2912.73</v>
          </cell>
          <cell r="J68">
            <v>2912.17</v>
          </cell>
          <cell r="K68">
            <v>2906.44</v>
          </cell>
          <cell r="L68">
            <v>2901.36</v>
          </cell>
          <cell r="M68">
            <v>2896.15</v>
          </cell>
          <cell r="O68">
            <v>92.736448083407254</v>
          </cell>
          <cell r="P68">
            <v>95.387012097318703</v>
          </cell>
          <cell r="R68">
            <v>77</v>
          </cell>
          <cell r="S68">
            <v>76</v>
          </cell>
        </row>
        <row r="69">
          <cell r="A69" t="str">
            <v>Alföld és Észak</v>
          </cell>
          <cell r="C69">
            <v>4250.0600000000004</v>
          </cell>
          <cell r="D69">
            <v>4002.47</v>
          </cell>
          <cell r="E69">
            <v>3890.38</v>
          </cell>
          <cell r="F69">
            <v>3862.49</v>
          </cell>
          <cell r="G69">
            <v>3834.85</v>
          </cell>
          <cell r="H69">
            <v>3808.37</v>
          </cell>
          <cell r="I69">
            <v>3783.26</v>
          </cell>
          <cell r="J69">
            <v>3760.37</v>
          </cell>
          <cell r="K69">
            <v>3734.85</v>
          </cell>
          <cell r="L69">
            <v>3709.62</v>
          </cell>
          <cell r="M69">
            <v>3686.41</v>
          </cell>
          <cell r="O69">
            <v>86.737834289398251</v>
          </cell>
          <cell r="P69">
            <v>92.103376165217981</v>
          </cell>
          <cell r="R69">
            <v>86</v>
          </cell>
          <cell r="S69">
            <v>86</v>
          </cell>
        </row>
        <row r="70">
          <cell r="A70" t="str">
            <v>Malta</v>
          </cell>
          <cell r="C70">
            <v>386.2</v>
          </cell>
          <cell r="D70">
            <v>414.57</v>
          </cell>
          <cell r="E70">
            <v>444.4</v>
          </cell>
          <cell r="F70">
            <v>454.58</v>
          </cell>
          <cell r="G70">
            <v>467.39</v>
          </cell>
          <cell r="H70">
            <v>484.38</v>
          </cell>
          <cell r="I70">
            <v>504.56</v>
          </cell>
          <cell r="J70">
            <v>515.35</v>
          </cell>
          <cell r="K70">
            <v>518.16999999999996</v>
          </cell>
          <cell r="L70">
            <v>532</v>
          </cell>
          <cell r="M70">
            <v>553.58000000000004</v>
          </cell>
          <cell r="O70">
            <v>143.34023821853964</v>
          </cell>
          <cell r="P70">
            <v>133.53112863931304</v>
          </cell>
          <cell r="R70">
            <v>2</v>
          </cell>
          <cell r="S70">
            <v>1</v>
          </cell>
        </row>
        <row r="71">
          <cell r="A71" t="str">
            <v>Noord-Nederland</v>
          </cell>
          <cell r="C71">
            <v>1664</v>
          </cell>
          <cell r="D71">
            <v>1714</v>
          </cell>
          <cell r="E71">
            <v>1719</v>
          </cell>
          <cell r="F71">
            <v>1721</v>
          </cell>
          <cell r="G71">
            <v>1723</v>
          </cell>
          <cell r="H71">
            <v>1722</v>
          </cell>
          <cell r="I71">
            <v>1727</v>
          </cell>
          <cell r="J71">
            <v>1732</v>
          </cell>
          <cell r="K71">
            <v>1736</v>
          </cell>
          <cell r="L71">
            <v>1750</v>
          </cell>
          <cell r="M71">
            <v>1764</v>
          </cell>
          <cell r="O71">
            <v>106.00961538461537</v>
          </cell>
          <cell r="P71">
            <v>102.9171528588098</v>
          </cell>
          <cell r="R71">
            <v>45</v>
          </cell>
          <cell r="S71">
            <v>48</v>
          </cell>
        </row>
        <row r="72">
          <cell r="A72" t="str">
            <v>Oost-Nederland</v>
          </cell>
          <cell r="C72">
            <v>3332</v>
          </cell>
          <cell r="D72">
            <v>3524</v>
          </cell>
          <cell r="E72">
            <v>3576</v>
          </cell>
          <cell r="F72">
            <v>3593</v>
          </cell>
          <cell r="G72">
            <v>3613</v>
          </cell>
          <cell r="H72">
            <v>3635</v>
          </cell>
          <cell r="I72">
            <v>3658</v>
          </cell>
          <cell r="J72">
            <v>3682</v>
          </cell>
          <cell r="K72">
            <v>3706</v>
          </cell>
          <cell r="L72">
            <v>3740</v>
          </cell>
          <cell r="M72">
            <v>3775</v>
          </cell>
          <cell r="O72">
            <v>113.29531812725091</v>
          </cell>
          <cell r="P72">
            <v>107.12258796821794</v>
          </cell>
          <cell r="R72">
            <v>26</v>
          </cell>
          <cell r="S72">
            <v>28</v>
          </cell>
        </row>
        <row r="73">
          <cell r="A73" t="str">
            <v>West-Nederland</v>
          </cell>
          <cell r="C73">
            <v>7422</v>
          </cell>
          <cell r="D73">
            <v>7805</v>
          </cell>
          <cell r="E73">
            <v>8034</v>
          </cell>
          <cell r="F73">
            <v>8094</v>
          </cell>
          <cell r="G73">
            <v>8158</v>
          </cell>
          <cell r="H73">
            <v>8221</v>
          </cell>
          <cell r="I73">
            <v>8290</v>
          </cell>
          <cell r="J73">
            <v>8343</v>
          </cell>
          <cell r="K73">
            <v>8390</v>
          </cell>
          <cell r="L73">
            <v>8478</v>
          </cell>
          <cell r="M73">
            <v>8571</v>
          </cell>
          <cell r="O73">
            <v>115.4810024252223</v>
          </cell>
          <cell r="P73">
            <v>109.81422165278667</v>
          </cell>
          <cell r="R73">
            <v>20</v>
          </cell>
          <cell r="S73">
            <v>14</v>
          </cell>
        </row>
        <row r="74">
          <cell r="A74" t="str">
            <v>Zuid-Nederland</v>
          </cell>
          <cell r="C74">
            <v>3507</v>
          </cell>
          <cell r="D74">
            <v>3572</v>
          </cell>
          <cell r="E74">
            <v>3611</v>
          </cell>
          <cell r="F74">
            <v>3622</v>
          </cell>
          <cell r="G74">
            <v>3637</v>
          </cell>
          <cell r="H74">
            <v>3654</v>
          </cell>
          <cell r="I74">
            <v>3670</v>
          </cell>
          <cell r="J74">
            <v>3685</v>
          </cell>
          <cell r="K74">
            <v>3701</v>
          </cell>
          <cell r="L74">
            <v>3733</v>
          </cell>
          <cell r="M74">
            <v>3767</v>
          </cell>
          <cell r="O74">
            <v>107.41374394069005</v>
          </cell>
          <cell r="P74">
            <v>105.45912653975364</v>
          </cell>
          <cell r="R74">
            <v>39</v>
          </cell>
          <cell r="S74">
            <v>35</v>
          </cell>
        </row>
        <row r="75">
          <cell r="A75" t="str">
            <v>Ostösterreich</v>
          </cell>
          <cell r="C75">
            <v>3364.59</v>
          </cell>
          <cell r="D75">
            <v>3587.09</v>
          </cell>
          <cell r="E75">
            <v>3746.51</v>
          </cell>
          <cell r="F75">
            <v>3805.9</v>
          </cell>
          <cell r="G75">
            <v>3837.49</v>
          </cell>
          <cell r="H75">
            <v>3858.7</v>
          </cell>
          <cell r="I75">
            <v>3877.72</v>
          </cell>
          <cell r="J75">
            <v>3897.92</v>
          </cell>
          <cell r="K75">
            <v>3915.52</v>
          </cell>
          <cell r="L75">
            <v>3971.99</v>
          </cell>
          <cell r="M75">
            <v>4015.71</v>
          </cell>
          <cell r="O75">
            <v>119.35213502982533</v>
          </cell>
          <cell r="P75">
            <v>111.94896141440553</v>
          </cell>
          <cell r="R75">
            <v>16</v>
          </cell>
          <cell r="S75">
            <v>10</v>
          </cell>
        </row>
        <row r="76">
          <cell r="A76" t="str">
            <v>Südösterreich</v>
          </cell>
          <cell r="C76">
            <v>1742.79</v>
          </cell>
          <cell r="D76">
            <v>1762.99</v>
          </cell>
          <cell r="E76">
            <v>1783.8</v>
          </cell>
          <cell r="F76">
            <v>1796.7</v>
          </cell>
          <cell r="G76">
            <v>1798.89</v>
          </cell>
          <cell r="H76">
            <v>1802</v>
          </cell>
          <cell r="I76">
            <v>1805.51</v>
          </cell>
          <cell r="J76">
            <v>1808.71</v>
          </cell>
          <cell r="K76">
            <v>1812.51</v>
          </cell>
          <cell r="L76">
            <v>1827.19</v>
          </cell>
          <cell r="M76">
            <v>1836.41</v>
          </cell>
          <cell r="O76">
            <v>105.37184629243914</v>
          </cell>
          <cell r="P76">
            <v>104.16451596435601</v>
          </cell>
          <cell r="R76">
            <v>47</v>
          </cell>
          <cell r="S76">
            <v>41</v>
          </cell>
        </row>
        <row r="77">
          <cell r="A77" t="str">
            <v>Westösterreich</v>
          </cell>
          <cell r="C77">
            <v>2904.19</v>
          </cell>
          <cell r="D77">
            <v>3010.99</v>
          </cell>
          <cell r="E77">
            <v>3099.21</v>
          </cell>
          <cell r="F77">
            <v>3137.2</v>
          </cell>
          <cell r="G77">
            <v>3158.59</v>
          </cell>
          <cell r="H77">
            <v>3177</v>
          </cell>
          <cell r="I77">
            <v>3194.41</v>
          </cell>
          <cell r="J77">
            <v>3210.32</v>
          </cell>
          <cell r="K77">
            <v>3223.51</v>
          </cell>
          <cell r="L77">
            <v>3253.69</v>
          </cell>
          <cell r="M77">
            <v>3278.61</v>
          </cell>
          <cell r="O77">
            <v>112.89240717721636</v>
          </cell>
          <cell r="P77">
            <v>108.88810656960004</v>
          </cell>
          <cell r="R77">
            <v>27</v>
          </cell>
          <cell r="S77">
            <v>17</v>
          </cell>
        </row>
        <row r="78">
          <cell r="A78" t="str">
            <v>Makroregion południowy</v>
          </cell>
          <cell r="C78">
            <v>7991.11</v>
          </cell>
          <cell r="D78">
            <v>7875.04</v>
          </cell>
          <cell r="E78">
            <v>7854.66</v>
          </cell>
          <cell r="F78">
            <v>7847.85</v>
          </cell>
          <cell r="G78">
            <v>7847.7</v>
          </cell>
          <cell r="H78">
            <v>7846.6</v>
          </cell>
          <cell r="I78">
            <v>7844.36</v>
          </cell>
          <cell r="J78">
            <v>7653.24</v>
          </cell>
          <cell r="K78">
            <v>7613.58</v>
          </cell>
          <cell r="L78">
            <v>7761.18</v>
          </cell>
          <cell r="M78">
            <v>7729.33</v>
          </cell>
          <cell r="O78">
            <v>96.724109666867307</v>
          </cell>
          <cell r="P78">
            <v>98.149723683943193</v>
          </cell>
          <cell r="R78">
            <v>69</v>
          </cell>
          <cell r="S78">
            <v>69</v>
          </cell>
        </row>
        <row r="79">
          <cell r="A79" t="str">
            <v>Makroregion północno-zachodni</v>
          </cell>
          <cell r="C79">
            <v>6047.81</v>
          </cell>
          <cell r="D79">
            <v>6124.19</v>
          </cell>
          <cell r="E79">
            <v>6142.58</v>
          </cell>
          <cell r="F79">
            <v>6140.36</v>
          </cell>
          <cell r="G79">
            <v>6144.64</v>
          </cell>
          <cell r="H79">
            <v>6146.08</v>
          </cell>
          <cell r="I79">
            <v>6149.28</v>
          </cell>
          <cell r="J79">
            <v>6043.14</v>
          </cell>
          <cell r="K79">
            <v>6016.55</v>
          </cell>
          <cell r="L79">
            <v>6170.6</v>
          </cell>
          <cell r="M79">
            <v>6140.22</v>
          </cell>
          <cell r="O79">
            <v>101.5279911240598</v>
          </cell>
          <cell r="P79">
            <v>100.26174890067097</v>
          </cell>
          <cell r="R79">
            <v>61</v>
          </cell>
          <cell r="S79">
            <v>60</v>
          </cell>
        </row>
        <row r="80">
          <cell r="A80" t="str">
            <v>Makroregion południowo-zachodni</v>
          </cell>
          <cell r="C80">
            <v>3987.11</v>
          </cell>
          <cell r="D80">
            <v>3851.08</v>
          </cell>
          <cell r="E80">
            <v>3820.17</v>
          </cell>
          <cell r="F80">
            <v>3815.26</v>
          </cell>
          <cell r="G80">
            <v>3813.71</v>
          </cell>
          <cell r="H80">
            <v>3810.57</v>
          </cell>
          <cell r="I80">
            <v>3807.71</v>
          </cell>
          <cell r="J80">
            <v>3754.47</v>
          </cell>
          <cell r="K80">
            <v>3733.24</v>
          </cell>
          <cell r="L80">
            <v>3846.81</v>
          </cell>
          <cell r="M80">
            <v>3831.43</v>
          </cell>
          <cell r="O80">
            <v>96.095417482838442</v>
          </cell>
          <cell r="P80">
            <v>99.489753523686858</v>
          </cell>
          <cell r="R80">
            <v>72</v>
          </cell>
          <cell r="S80">
            <v>64</v>
          </cell>
        </row>
        <row r="81">
          <cell r="A81" t="str">
            <v>Makroregion północny</v>
          </cell>
          <cell r="C81">
            <v>5663.21</v>
          </cell>
          <cell r="D81">
            <v>5744.31</v>
          </cell>
          <cell r="E81">
            <v>5754.59</v>
          </cell>
          <cell r="F81">
            <v>5754.01</v>
          </cell>
          <cell r="G81">
            <v>5758.56</v>
          </cell>
          <cell r="H81">
            <v>5761.38</v>
          </cell>
          <cell r="I81">
            <v>5762.92</v>
          </cell>
          <cell r="J81">
            <v>5599.3</v>
          </cell>
          <cell r="K81">
            <v>5573.73</v>
          </cell>
          <cell r="L81">
            <v>5676.33</v>
          </cell>
          <cell r="M81">
            <v>5649.13</v>
          </cell>
          <cell r="O81">
            <v>99.751377752193548</v>
          </cell>
          <cell r="P81">
            <v>98.343055998022393</v>
          </cell>
          <cell r="R81">
            <v>66</v>
          </cell>
          <cell r="S81">
            <v>68</v>
          </cell>
        </row>
        <row r="82">
          <cell r="A82" t="str">
            <v>Makroregion centralny</v>
          </cell>
          <cell r="C82">
            <v>3935.71</v>
          </cell>
          <cell r="D82">
            <v>3802.79</v>
          </cell>
          <cell r="E82">
            <v>3728.63</v>
          </cell>
          <cell r="F82">
            <v>3713.39</v>
          </cell>
          <cell r="G82">
            <v>3700.59</v>
          </cell>
          <cell r="H82">
            <v>3685.41</v>
          </cell>
          <cell r="I82">
            <v>3669.08</v>
          </cell>
          <cell r="J82">
            <v>3552.2</v>
          </cell>
          <cell r="K82">
            <v>3517.97</v>
          </cell>
          <cell r="L82">
            <v>3565.41</v>
          </cell>
          <cell r="M82">
            <v>3537.75</v>
          </cell>
          <cell r="O82">
            <v>89.888482637186172</v>
          </cell>
          <cell r="P82">
            <v>93.030380326023788</v>
          </cell>
          <cell r="R82">
            <v>80</v>
          </cell>
          <cell r="S82">
            <v>83</v>
          </cell>
        </row>
        <row r="83">
          <cell r="A83" t="str">
            <v>Makroregion wschodni</v>
          </cell>
          <cell r="C83">
            <v>5519.61</v>
          </cell>
          <cell r="D83">
            <v>5417.13</v>
          </cell>
          <cell r="E83">
            <v>5364.89</v>
          </cell>
          <cell r="F83">
            <v>5354.91</v>
          </cell>
          <cell r="G83">
            <v>5348.96</v>
          </cell>
          <cell r="H83">
            <v>5339.21</v>
          </cell>
          <cell r="I83">
            <v>5326.44</v>
          </cell>
          <cell r="J83">
            <v>5075.47</v>
          </cell>
          <cell r="K83">
            <v>5040.05</v>
          </cell>
          <cell r="L83">
            <v>5081.08</v>
          </cell>
          <cell r="M83">
            <v>5060.57</v>
          </cell>
          <cell r="O83">
            <v>91.683470390118131</v>
          </cell>
          <cell r="P83">
            <v>93.417916867418711</v>
          </cell>
          <cell r="R83">
            <v>79</v>
          </cell>
          <cell r="S83">
            <v>82</v>
          </cell>
        </row>
        <row r="84">
          <cell r="A84" t="str">
            <v>Makroregion województwo mazowieckie</v>
          </cell>
          <cell r="C84">
            <v>5111.41</v>
          </cell>
          <cell r="D84">
            <v>5227.8500000000004</v>
          </cell>
          <cell r="E84">
            <v>5316.07</v>
          </cell>
          <cell r="F84">
            <v>5330.99</v>
          </cell>
          <cell r="G84">
            <v>5348.17</v>
          </cell>
          <cell r="H84">
            <v>5367.02</v>
          </cell>
          <cell r="I84">
            <v>5388.35</v>
          </cell>
          <cell r="J84">
            <v>5488.05</v>
          </cell>
          <cell r="K84">
            <v>5477.61</v>
          </cell>
          <cell r="L84">
            <v>5677.8</v>
          </cell>
          <cell r="M84">
            <v>5682.01</v>
          </cell>
          <cell r="O84">
            <v>111.16326023543405</v>
          </cell>
          <cell r="P84">
            <v>108.68731887869774</v>
          </cell>
          <cell r="R84">
            <v>30</v>
          </cell>
          <cell r="S84">
            <v>19</v>
          </cell>
        </row>
        <row r="85">
          <cell r="A85" t="str">
            <v>Continente</v>
          </cell>
          <cell r="C85">
            <v>9805.34</v>
          </cell>
          <cell r="D85">
            <v>10058.93</v>
          </cell>
          <cell r="E85">
            <v>9854.48</v>
          </cell>
          <cell r="F85">
            <v>9824.32</v>
          </cell>
          <cell r="G85">
            <v>9801.11</v>
          </cell>
          <cell r="H85">
            <v>9786.2900000000009</v>
          </cell>
          <cell r="I85">
            <v>9789.3799999999992</v>
          </cell>
          <cell r="J85">
            <v>9800.51</v>
          </cell>
          <cell r="K85">
            <v>9917.2099999999991</v>
          </cell>
          <cell r="L85">
            <v>9976.0300000000007</v>
          </cell>
          <cell r="M85">
            <v>10082.25</v>
          </cell>
          <cell r="O85">
            <v>102.82407341305858</v>
          </cell>
          <cell r="P85">
            <v>100.23183380339657</v>
          </cell>
          <cell r="R85">
            <v>56</v>
          </cell>
          <cell r="S85">
            <v>62</v>
          </cell>
        </row>
        <row r="86">
          <cell r="A86" t="str">
            <v>Região Autónoma dos Açores</v>
          </cell>
          <cell r="C86">
            <v>241.07</v>
          </cell>
          <cell r="D86">
            <v>246.83</v>
          </cell>
          <cell r="E86">
            <v>246.06</v>
          </cell>
          <cell r="F86">
            <v>245.53</v>
          </cell>
          <cell r="G86">
            <v>244.57</v>
          </cell>
          <cell r="H86">
            <v>243.35</v>
          </cell>
          <cell r="I86">
            <v>242.82</v>
          </cell>
          <cell r="J86">
            <v>242.5</v>
          </cell>
          <cell r="K86">
            <v>238.21</v>
          </cell>
          <cell r="L86">
            <v>239.46</v>
          </cell>
          <cell r="M86">
            <v>240.57</v>
          </cell>
          <cell r="O86">
            <v>99.792591363504386</v>
          </cell>
          <cell r="P86">
            <v>97.463841510351244</v>
          </cell>
          <cell r="R86">
            <v>65</v>
          </cell>
          <cell r="S86">
            <v>70</v>
          </cell>
        </row>
        <row r="87">
          <cell r="A87" t="str">
            <v>Região Autónoma da Madeira</v>
          </cell>
          <cell r="C87">
            <v>243.49</v>
          </cell>
          <cell r="D87">
            <v>267.33999999999997</v>
          </cell>
          <cell r="E87">
            <v>257.56</v>
          </cell>
          <cell r="F87">
            <v>255.65</v>
          </cell>
          <cell r="G87">
            <v>254.62</v>
          </cell>
          <cell r="H87">
            <v>254.16</v>
          </cell>
          <cell r="I87">
            <v>254.1</v>
          </cell>
          <cell r="J87">
            <v>254.09</v>
          </cell>
          <cell r="K87">
            <v>252.3</v>
          </cell>
          <cell r="L87">
            <v>253.38</v>
          </cell>
          <cell r="M87">
            <v>255.35</v>
          </cell>
          <cell r="O87">
            <v>104.87083658466464</v>
          </cell>
          <cell r="P87">
            <v>95.515074437046465</v>
          </cell>
          <cell r="R87">
            <v>50</v>
          </cell>
          <cell r="S87">
            <v>75</v>
          </cell>
        </row>
        <row r="88">
          <cell r="A88" t="str">
            <v>Macroregiunea Unu</v>
          </cell>
          <cell r="C88">
            <v>5486.3</v>
          </cell>
          <cell r="D88">
            <v>4950.3</v>
          </cell>
          <cell r="E88">
            <v>4928.75</v>
          </cell>
          <cell r="F88">
            <v>4911.07</v>
          </cell>
          <cell r="G88">
            <v>4894.75</v>
          </cell>
          <cell r="H88">
            <v>4879.62</v>
          </cell>
          <cell r="I88">
            <v>4869.0200000000004</v>
          </cell>
          <cell r="J88">
            <v>4855.05</v>
          </cell>
          <cell r="K88">
            <v>4821.18</v>
          </cell>
          <cell r="L88">
            <v>4806.05</v>
          </cell>
          <cell r="M88">
            <v>4822.25</v>
          </cell>
          <cell r="O88">
            <v>87.896214206295681</v>
          </cell>
          <cell r="P88">
            <v>97.413288083550484</v>
          </cell>
          <cell r="R88">
            <v>83</v>
          </cell>
          <cell r="S88">
            <v>71</v>
          </cell>
        </row>
        <row r="89">
          <cell r="A89" t="str">
            <v>Macroregiunea Doi</v>
          </cell>
          <cell r="C89">
            <v>6757.8</v>
          </cell>
          <cell r="D89">
            <v>6153.8</v>
          </cell>
          <cell r="E89">
            <v>5746.91</v>
          </cell>
          <cell r="F89">
            <v>5707.92</v>
          </cell>
          <cell r="G89">
            <v>5667.54</v>
          </cell>
          <cell r="H89">
            <v>5624.71</v>
          </cell>
          <cell r="I89">
            <v>5588.9</v>
          </cell>
          <cell r="J89">
            <v>5553.1</v>
          </cell>
          <cell r="K89">
            <v>5557.85</v>
          </cell>
          <cell r="L89">
            <v>5581.6</v>
          </cell>
          <cell r="M89">
            <v>5574.72</v>
          </cell>
          <cell r="O89">
            <v>82.493119062416767</v>
          </cell>
          <cell r="P89">
            <v>90.589879424095685</v>
          </cell>
          <cell r="R89">
            <v>88</v>
          </cell>
          <cell r="S89">
            <v>89</v>
          </cell>
        </row>
        <row r="90">
          <cell r="A90" t="str">
            <v>Macroregiunea Trei</v>
          </cell>
          <cell r="C90">
            <v>5750.2</v>
          </cell>
          <cell r="D90">
            <v>5216.8</v>
          </cell>
          <cell r="E90">
            <v>5333.86</v>
          </cell>
          <cell r="F90">
            <v>5305.94</v>
          </cell>
          <cell r="G90">
            <v>5279.93</v>
          </cell>
          <cell r="H90">
            <v>5259.1</v>
          </cell>
          <cell r="I90">
            <v>5240.83</v>
          </cell>
          <cell r="J90">
            <v>5218.22</v>
          </cell>
          <cell r="K90">
            <v>5164.2700000000004</v>
          </cell>
          <cell r="L90">
            <v>5128.03</v>
          </cell>
          <cell r="M90">
            <v>5134.17</v>
          </cell>
          <cell r="O90">
            <v>89.28680741539425</v>
          </cell>
          <cell r="P90">
            <v>98.416078822266513</v>
          </cell>
          <cell r="R90">
            <v>81</v>
          </cell>
          <cell r="S90">
            <v>67</v>
          </cell>
        </row>
        <row r="91">
          <cell r="A91" t="str">
            <v>Macroregiunea Patru</v>
          </cell>
          <cell r="C91">
            <v>4441</v>
          </cell>
          <cell r="D91">
            <v>3925.9</v>
          </cell>
          <cell r="E91">
            <v>3812.73</v>
          </cell>
          <cell r="F91">
            <v>3781.49</v>
          </cell>
          <cell r="G91">
            <v>3750.71</v>
          </cell>
          <cell r="H91">
            <v>3720.41</v>
          </cell>
          <cell r="I91">
            <v>3695.47</v>
          </cell>
          <cell r="J91">
            <v>3669.71</v>
          </cell>
          <cell r="K91">
            <v>3597.13</v>
          </cell>
          <cell r="L91">
            <v>3537.02</v>
          </cell>
          <cell r="M91">
            <v>3532.53</v>
          </cell>
          <cell r="O91">
            <v>79.543571267732489</v>
          </cell>
          <cell r="P91">
            <v>89.980131944267555</v>
          </cell>
          <cell r="R91">
            <v>90</v>
          </cell>
          <cell r="S91">
            <v>90</v>
          </cell>
        </row>
        <row r="92">
          <cell r="A92" t="str">
            <v>Slovenija</v>
          </cell>
          <cell r="C92">
            <v>1989.4</v>
          </cell>
          <cell r="D92">
            <v>2048.8200000000002</v>
          </cell>
          <cell r="E92">
            <v>2063.3000000000002</v>
          </cell>
          <cell r="F92">
            <v>2064.63</v>
          </cell>
          <cell r="G92">
            <v>2065.8200000000002</v>
          </cell>
          <cell r="H92">
            <v>2071.96</v>
          </cell>
          <cell r="I92">
            <v>2089.0100000000002</v>
          </cell>
          <cell r="J92">
            <v>2102.8000000000002</v>
          </cell>
          <cell r="K92">
            <v>2107.73</v>
          </cell>
          <cell r="L92">
            <v>2109.39</v>
          </cell>
          <cell r="M92">
            <v>2120.54</v>
          </cell>
          <cell r="O92">
            <v>106.59193726751784</v>
          </cell>
          <cell r="P92">
            <v>103.50055153698226</v>
          </cell>
          <cell r="R92">
            <v>41</v>
          </cell>
          <cell r="S92">
            <v>44</v>
          </cell>
        </row>
        <row r="93">
          <cell r="A93" t="str">
            <v>Slovensko</v>
          </cell>
          <cell r="C93">
            <v>5400.7</v>
          </cell>
          <cell r="D93">
            <v>5429.97</v>
          </cell>
          <cell r="E93">
            <v>5422.34</v>
          </cell>
          <cell r="F93">
            <v>5430.8</v>
          </cell>
          <cell r="G93">
            <v>5438.39</v>
          </cell>
          <cell r="H93">
            <v>5446.01</v>
          </cell>
          <cell r="I93">
            <v>5453.24</v>
          </cell>
          <cell r="J93">
            <v>5460.51</v>
          </cell>
          <cell r="K93">
            <v>5440.66</v>
          </cell>
          <cell r="L93">
            <v>5457.17</v>
          </cell>
          <cell r="M93">
            <v>5457.49</v>
          </cell>
          <cell r="O93">
            <v>101.05153035717591</v>
          </cell>
          <cell r="P93">
            <v>100.50681679640954</v>
          </cell>
          <cell r="R93">
            <v>62</v>
          </cell>
          <cell r="S93">
            <v>58</v>
          </cell>
        </row>
        <row r="94">
          <cell r="A94" t="str">
            <v>Manner-Suomi</v>
          </cell>
          <cell r="C94">
            <v>5150.46</v>
          </cell>
          <cell r="D94">
            <v>5335.53</v>
          </cell>
          <cell r="E94">
            <v>5451.54</v>
          </cell>
          <cell r="F94">
            <v>5466.2</v>
          </cell>
          <cell r="G94">
            <v>5478.85</v>
          </cell>
          <cell r="H94">
            <v>5486.56</v>
          </cell>
          <cell r="I94">
            <v>5491.76</v>
          </cell>
          <cell r="J94">
            <v>5500.69</v>
          </cell>
          <cell r="K94">
            <v>5511.26</v>
          </cell>
          <cell r="L94">
            <v>5526.54</v>
          </cell>
          <cell r="M94">
            <v>5546.99</v>
          </cell>
          <cell r="O94">
            <v>107.69892397960569</v>
          </cell>
          <cell r="P94">
            <v>103.96324263943788</v>
          </cell>
          <cell r="R94">
            <v>37</v>
          </cell>
          <cell r="S94">
            <v>42</v>
          </cell>
        </row>
        <row r="95">
          <cell r="A95" t="str">
            <v>Åland</v>
          </cell>
          <cell r="C95">
            <v>25.74</v>
          </cell>
          <cell r="D95">
            <v>27.87</v>
          </cell>
          <cell r="E95">
            <v>28.96</v>
          </cell>
          <cell r="F95">
            <v>29.1</v>
          </cell>
          <cell r="G95">
            <v>29.35</v>
          </cell>
          <cell r="H95">
            <v>29.64</v>
          </cell>
          <cell r="I95">
            <v>29.84</v>
          </cell>
          <cell r="J95">
            <v>30.01</v>
          </cell>
          <cell r="K95">
            <v>30.24</v>
          </cell>
          <cell r="L95">
            <v>30.36</v>
          </cell>
          <cell r="M95">
            <v>30.41</v>
          </cell>
          <cell r="O95">
            <v>118.14296814296814</v>
          </cell>
          <cell r="P95">
            <v>109.11374237531395</v>
          </cell>
          <cell r="R95">
            <v>17</v>
          </cell>
          <cell r="S95">
            <v>15</v>
          </cell>
        </row>
        <row r="96">
          <cell r="A96" t="str">
            <v>Östra Sverige</v>
          </cell>
          <cell r="C96">
            <v>3304.19</v>
          </cell>
          <cell r="D96">
            <v>3600.1</v>
          </cell>
          <cell r="E96">
            <v>3844.94</v>
          </cell>
          <cell r="F96">
            <v>3898.73</v>
          </cell>
          <cell r="G96">
            <v>3964.58</v>
          </cell>
          <cell r="H96">
            <v>4024.45</v>
          </cell>
          <cell r="I96">
            <v>4080.77</v>
          </cell>
          <cell r="J96">
            <v>4117.1099999999997</v>
          </cell>
          <cell r="K96">
            <v>4148.58</v>
          </cell>
          <cell r="L96">
            <v>4201.6099999999997</v>
          </cell>
          <cell r="M96">
            <v>4238.2299999999996</v>
          </cell>
          <cell r="O96">
            <v>128.26835018567334</v>
          </cell>
          <cell r="P96">
            <v>117.72534096275102</v>
          </cell>
          <cell r="R96">
            <v>11</v>
          </cell>
          <cell r="S96">
            <v>4</v>
          </cell>
        </row>
        <row r="97">
          <cell r="A97" t="str">
            <v>Södra Sverige</v>
          </cell>
          <cell r="C97">
            <v>3840.45</v>
          </cell>
          <cell r="D97">
            <v>4073.49</v>
          </cell>
          <cell r="E97">
            <v>4234.8100000000004</v>
          </cell>
          <cell r="F97">
            <v>4286.8999999999996</v>
          </cell>
          <cell r="G97">
            <v>4349.68</v>
          </cell>
          <cell r="H97">
            <v>4401.1000000000004</v>
          </cell>
          <cell r="I97">
            <v>4448.75</v>
          </cell>
          <cell r="J97">
            <v>4480.18</v>
          </cell>
          <cell r="K97">
            <v>4509.0200000000004</v>
          </cell>
          <cell r="L97">
            <v>4558.37</v>
          </cell>
          <cell r="M97">
            <v>4591</v>
          </cell>
          <cell r="O97">
            <v>119.54328268822665</v>
          </cell>
          <cell r="P97">
            <v>112.70433952212969</v>
          </cell>
          <cell r="R97">
            <v>15</v>
          </cell>
          <cell r="S97">
            <v>9</v>
          </cell>
        </row>
        <row r="98">
          <cell r="A98" t="str">
            <v>Norra Sverige</v>
          </cell>
          <cell r="C98">
            <v>1726.62</v>
          </cell>
          <cell r="D98">
            <v>1703.41</v>
          </cell>
          <cell r="E98">
            <v>1719.45</v>
          </cell>
          <cell r="F98">
            <v>1729.81</v>
          </cell>
          <cell r="G98">
            <v>1743.44</v>
          </cell>
          <cell r="H98">
            <v>1749.67</v>
          </cell>
          <cell r="I98">
            <v>1754.56</v>
          </cell>
          <cell r="J98">
            <v>1756.17</v>
          </cell>
          <cell r="K98">
            <v>1758.22</v>
          </cell>
          <cell r="L98">
            <v>1767.2</v>
          </cell>
          <cell r="M98">
            <v>1770.18</v>
          </cell>
          <cell r="O98">
            <v>102.52284810786394</v>
          </cell>
          <cell r="P98">
            <v>103.91978443240323</v>
          </cell>
          <cell r="R98">
            <v>57</v>
          </cell>
          <cell r="S98">
            <v>43</v>
          </cell>
        </row>
        <row r="100">
          <cell r="A100" t="str">
            <v>Länder</v>
          </cell>
        </row>
        <row r="101">
          <cell r="A101" t="str">
            <v>European Union - 27 countries (from 2020)</v>
          </cell>
          <cell r="C101">
            <v>428162.77</v>
          </cell>
          <cell r="D101">
            <v>440223.5</v>
          </cell>
          <cell r="E101">
            <v>443143.51</v>
          </cell>
          <cell r="F101">
            <v>444090.41</v>
          </cell>
          <cell r="G101">
            <v>444771.97</v>
          </cell>
          <cell r="H101">
            <v>445550.93</v>
          </cell>
          <cell r="I101">
            <v>446406.44</v>
          </cell>
          <cell r="J101">
            <v>445991.09</v>
          </cell>
          <cell r="K101">
            <v>445876.3</v>
          </cell>
          <cell r="L101">
            <v>448638.67</v>
          </cell>
          <cell r="M101">
            <v>450901.64</v>
          </cell>
          <cell r="O101">
            <v>105.31080037622141</v>
          </cell>
          <cell r="P101">
            <v>102.42561789636402</v>
          </cell>
        </row>
        <row r="102">
          <cell r="A102" t="str">
            <v>Belgium</v>
          </cell>
          <cell r="C102">
            <v>10251.200000000001</v>
          </cell>
          <cell r="D102">
            <v>10896</v>
          </cell>
          <cell r="E102">
            <v>11274</v>
          </cell>
          <cell r="F102">
            <v>11331</v>
          </cell>
          <cell r="G102">
            <v>11375</v>
          </cell>
          <cell r="H102">
            <v>11427</v>
          </cell>
          <cell r="I102">
            <v>11489</v>
          </cell>
          <cell r="J102">
            <v>11538.7</v>
          </cell>
          <cell r="K102">
            <v>11586.3</v>
          </cell>
          <cell r="L102">
            <v>11680.2</v>
          </cell>
          <cell r="M102">
            <v>11780</v>
          </cell>
          <cell r="O102">
            <v>114.91337599500547</v>
          </cell>
          <cell r="P102">
            <v>108.11306901615272</v>
          </cell>
          <cell r="R102">
            <v>7</v>
          </cell>
          <cell r="S102">
            <v>7</v>
          </cell>
        </row>
        <row r="103">
          <cell r="A103" t="str">
            <v>Bulgaria</v>
          </cell>
          <cell r="C103">
            <v>8170.17</v>
          </cell>
          <cell r="D103">
            <v>7534.29</v>
          </cell>
          <cell r="E103">
            <v>6984.23</v>
          </cell>
          <cell r="F103">
            <v>6894.14</v>
          </cell>
          <cell r="G103">
            <v>6803.47</v>
          </cell>
          <cell r="H103">
            <v>6710.8</v>
          </cell>
          <cell r="I103">
            <v>6616.73</v>
          </cell>
          <cell r="J103">
            <v>6550.7</v>
          </cell>
          <cell r="K103">
            <v>6507.3</v>
          </cell>
          <cell r="L103">
            <v>6465.1</v>
          </cell>
          <cell r="M103">
            <v>6446.6</v>
          </cell>
          <cell r="O103">
            <v>78.904110930372312</v>
          </cell>
          <cell r="P103">
            <v>85.563470479633779</v>
          </cell>
          <cell r="R103">
            <v>27</v>
          </cell>
          <cell r="S103">
            <v>27</v>
          </cell>
        </row>
        <row r="104">
          <cell r="A104" t="str">
            <v>Czechia</v>
          </cell>
          <cell r="C104">
            <v>10272.5</v>
          </cell>
          <cell r="D104">
            <v>10517.25</v>
          </cell>
          <cell r="E104">
            <v>10507.55</v>
          </cell>
          <cell r="F104">
            <v>10513.67</v>
          </cell>
          <cell r="G104">
            <v>10520.95</v>
          </cell>
          <cell r="H104">
            <v>10534.23</v>
          </cell>
          <cell r="I104">
            <v>10550.31</v>
          </cell>
          <cell r="J104">
            <v>10502.15</v>
          </cell>
          <cell r="K104">
            <v>10500.85</v>
          </cell>
          <cell r="L104">
            <v>10759.53</v>
          </cell>
          <cell r="M104">
            <v>10878.04</v>
          </cell>
          <cell r="O104">
            <v>105.89476758335363</v>
          </cell>
          <cell r="P104">
            <v>103.43045948322992</v>
          </cell>
          <cell r="R104">
            <v>14</v>
          </cell>
          <cell r="S104">
            <v>15</v>
          </cell>
        </row>
        <row r="105">
          <cell r="A105" t="str">
            <v>Denmark</v>
          </cell>
          <cell r="C105">
            <v>5338.49</v>
          </cell>
          <cell r="D105">
            <v>5547.36</v>
          </cell>
          <cell r="E105">
            <v>5682.45</v>
          </cell>
          <cell r="F105">
            <v>5728.75</v>
          </cell>
          <cell r="G105">
            <v>5765.1</v>
          </cell>
          <cell r="H105">
            <v>5793.87</v>
          </cell>
          <cell r="I105">
            <v>5816.94</v>
          </cell>
          <cell r="J105">
            <v>5829.7</v>
          </cell>
          <cell r="K105">
            <v>5854.42</v>
          </cell>
          <cell r="L105">
            <v>5906.39</v>
          </cell>
          <cell r="M105">
            <v>5947.99</v>
          </cell>
          <cell r="O105">
            <v>111.41708610487235</v>
          </cell>
          <cell r="P105">
            <v>107.22199388537972</v>
          </cell>
          <cell r="R105">
            <v>11</v>
          </cell>
          <cell r="S105">
            <v>9</v>
          </cell>
        </row>
        <row r="106">
          <cell r="A106" t="str">
            <v>Germany</v>
          </cell>
          <cell r="C106">
            <v>81457</v>
          </cell>
          <cell r="D106">
            <v>80284</v>
          </cell>
          <cell r="E106">
            <v>81687</v>
          </cell>
          <cell r="F106">
            <v>82349</v>
          </cell>
          <cell r="G106">
            <v>82657</v>
          </cell>
          <cell r="H106">
            <v>82906</v>
          </cell>
          <cell r="I106">
            <v>83093</v>
          </cell>
          <cell r="J106">
            <v>83161</v>
          </cell>
          <cell r="K106">
            <v>83196</v>
          </cell>
          <cell r="L106">
            <v>83798</v>
          </cell>
          <cell r="M106">
            <v>84514</v>
          </cell>
          <cell r="O106">
            <v>103.75290030322748</v>
          </cell>
          <cell r="P106">
            <v>105.26879577499875</v>
          </cell>
          <cell r="R106">
            <v>15</v>
          </cell>
          <cell r="S106">
            <v>11</v>
          </cell>
        </row>
        <row r="107">
          <cell r="A107" t="str">
            <v>Estonia</v>
          </cell>
          <cell r="C107">
            <v>1401.3</v>
          </cell>
          <cell r="D107">
            <v>1333.3</v>
          </cell>
          <cell r="E107">
            <v>1313.3</v>
          </cell>
          <cell r="F107">
            <v>1315.9</v>
          </cell>
          <cell r="G107">
            <v>1315.6</v>
          </cell>
          <cell r="H107">
            <v>1319.13</v>
          </cell>
          <cell r="I107">
            <v>1324.82</v>
          </cell>
          <cell r="J107">
            <v>1328.89</v>
          </cell>
          <cell r="K107">
            <v>1330.07</v>
          </cell>
          <cell r="L107">
            <v>1331.8</v>
          </cell>
          <cell r="M107">
            <v>1365.88</v>
          </cell>
          <cell r="O107">
            <v>97.472347106258482</v>
          </cell>
          <cell r="P107">
            <v>102.44356108902724</v>
          </cell>
          <cell r="R107">
            <v>21</v>
          </cell>
          <cell r="S107">
            <v>16</v>
          </cell>
        </row>
        <row r="108">
          <cell r="A108" t="str">
            <v>Ireland</v>
          </cell>
          <cell r="C108">
            <v>3804.25</v>
          </cell>
          <cell r="D108">
            <v>4559.7700000000004</v>
          </cell>
          <cell r="E108">
            <v>4695.7700000000004</v>
          </cell>
          <cell r="F108">
            <v>4752.46</v>
          </cell>
          <cell r="G108">
            <v>4821.08</v>
          </cell>
          <cell r="H108">
            <v>4890.41</v>
          </cell>
          <cell r="I108">
            <v>4967.46</v>
          </cell>
          <cell r="J108">
            <v>5034.43</v>
          </cell>
          <cell r="K108">
            <v>5091.8500000000004</v>
          </cell>
          <cell r="L108">
            <v>5199.75</v>
          </cell>
          <cell r="M108">
            <v>5295.87</v>
          </cell>
          <cell r="O108">
            <v>139.20930538213841</v>
          </cell>
          <cell r="P108">
            <v>116.14335810797473</v>
          </cell>
          <cell r="R108">
            <v>3</v>
          </cell>
          <cell r="S108">
            <v>3</v>
          </cell>
        </row>
        <row r="109">
          <cell r="A109" t="str">
            <v>Greece</v>
          </cell>
          <cell r="C109">
            <v>10805.8</v>
          </cell>
          <cell r="D109">
            <v>11121.38</v>
          </cell>
          <cell r="E109">
            <v>10820.91</v>
          </cell>
          <cell r="F109">
            <v>10775.98</v>
          </cell>
          <cell r="G109">
            <v>10754.69</v>
          </cell>
          <cell r="H109">
            <v>10732.89</v>
          </cell>
          <cell r="I109">
            <v>10721.57</v>
          </cell>
          <cell r="J109">
            <v>10698.59</v>
          </cell>
          <cell r="K109">
            <v>10640.41</v>
          </cell>
          <cell r="L109">
            <v>10579.18</v>
          </cell>
          <cell r="M109">
            <v>10548.14</v>
          </cell>
          <cell r="O109">
            <v>97.615539802698549</v>
          </cell>
          <cell r="P109">
            <v>94.845603693066877</v>
          </cell>
          <cell r="R109">
            <v>20</v>
          </cell>
          <cell r="S109">
            <v>22</v>
          </cell>
        </row>
        <row r="110">
          <cell r="A110" t="str">
            <v>Spain</v>
          </cell>
          <cell r="C110">
            <v>40554.39</v>
          </cell>
          <cell r="D110">
            <v>46562.48</v>
          </cell>
          <cell r="E110">
            <v>46384.38</v>
          </cell>
          <cell r="F110">
            <v>46427.1</v>
          </cell>
          <cell r="G110">
            <v>46510.46</v>
          </cell>
          <cell r="H110">
            <v>46715.38</v>
          </cell>
          <cell r="I110">
            <v>47087.78</v>
          </cell>
          <cell r="J110">
            <v>47344.85</v>
          </cell>
          <cell r="K110">
            <v>47346.84</v>
          </cell>
          <cell r="L110">
            <v>47781.35</v>
          </cell>
          <cell r="M110">
            <v>48382.51</v>
          </cell>
          <cell r="O110">
            <v>119.30276845490711</v>
          </cell>
          <cell r="P110">
            <v>103.90879094068872</v>
          </cell>
          <cell r="R110">
            <v>6</v>
          </cell>
          <cell r="S110">
            <v>13</v>
          </cell>
        </row>
        <row r="111">
          <cell r="A111" t="str">
            <v>France</v>
          </cell>
          <cell r="C111">
            <v>60745.8</v>
          </cell>
          <cell r="D111">
            <v>64748.2</v>
          </cell>
          <cell r="E111">
            <v>66313.899999999994</v>
          </cell>
          <cell r="F111">
            <v>66563.399999999994</v>
          </cell>
          <cell r="G111">
            <v>66830.3</v>
          </cell>
          <cell r="H111">
            <v>67134.5</v>
          </cell>
          <cell r="I111">
            <v>67396.3</v>
          </cell>
          <cell r="J111">
            <v>67627.3</v>
          </cell>
          <cell r="K111">
            <v>67871.3</v>
          </cell>
          <cell r="L111">
            <v>68077.5</v>
          </cell>
          <cell r="M111">
            <v>68287.5</v>
          </cell>
          <cell r="O111">
            <v>112.41517932103949</v>
          </cell>
          <cell r="P111">
            <v>105.46625234369451</v>
          </cell>
          <cell r="R111">
            <v>9</v>
          </cell>
          <cell r="S111">
            <v>10</v>
          </cell>
        </row>
        <row r="112">
          <cell r="A112" t="str">
            <v>Croatia</v>
          </cell>
          <cell r="C112">
            <v>4468.3</v>
          </cell>
          <cell r="D112">
            <v>4296.3500000000004</v>
          </cell>
          <cell r="E112">
            <v>4207.99</v>
          </cell>
          <cell r="F112">
            <v>4172.4399999999996</v>
          </cell>
          <cell r="G112">
            <v>4129.8500000000004</v>
          </cell>
          <cell r="H112">
            <v>4090.87</v>
          </cell>
          <cell r="I112">
            <v>3987.06</v>
          </cell>
          <cell r="J112">
            <v>3950.4</v>
          </cell>
          <cell r="K112">
            <v>3922.94</v>
          </cell>
          <cell r="L112">
            <v>3917.98</v>
          </cell>
          <cell r="M112">
            <v>3942.32</v>
          </cell>
          <cell r="O112">
            <v>88.228632813374219</v>
          </cell>
          <cell r="P112">
            <v>91.759749554854693</v>
          </cell>
          <cell r="R112">
            <v>23</v>
          </cell>
          <cell r="S112">
            <v>25</v>
          </cell>
        </row>
        <row r="113">
          <cell r="A113" t="str">
            <v>Italy</v>
          </cell>
          <cell r="C113">
            <v>56942.1</v>
          </cell>
          <cell r="D113">
            <v>59819.4</v>
          </cell>
          <cell r="E113">
            <v>60229.599999999999</v>
          </cell>
          <cell r="F113">
            <v>60115.199999999997</v>
          </cell>
          <cell r="G113">
            <v>60002.3</v>
          </cell>
          <cell r="H113">
            <v>59877.2</v>
          </cell>
          <cell r="I113">
            <v>59729.1</v>
          </cell>
          <cell r="J113">
            <v>59438.9</v>
          </cell>
          <cell r="K113">
            <v>59133.2</v>
          </cell>
          <cell r="L113">
            <v>59013.7</v>
          </cell>
          <cell r="M113">
            <v>58984.2</v>
          </cell>
          <cell r="O113">
            <v>103.58627447881268</v>
          </cell>
          <cell r="P113">
            <v>98.603797430265089</v>
          </cell>
          <cell r="R113">
            <v>16</v>
          </cell>
          <cell r="S113">
            <v>20</v>
          </cell>
        </row>
        <row r="114">
          <cell r="A114" t="str">
            <v>Cyprus</v>
          </cell>
          <cell r="C114">
            <v>694</v>
          </cell>
          <cell r="D114">
            <v>829.45</v>
          </cell>
          <cell r="E114">
            <v>845.66</v>
          </cell>
          <cell r="F114">
            <v>851.56</v>
          </cell>
          <cell r="G114">
            <v>859.52</v>
          </cell>
          <cell r="H114">
            <v>870.07</v>
          </cell>
          <cell r="I114">
            <v>881.95</v>
          </cell>
          <cell r="J114">
            <v>892</v>
          </cell>
          <cell r="K114">
            <v>900.35</v>
          </cell>
          <cell r="L114">
            <v>912.7</v>
          </cell>
          <cell r="M114">
            <v>927.11</v>
          </cell>
          <cell r="O114">
            <v>133.58933717579251</v>
          </cell>
          <cell r="P114">
            <v>111.77406715293266</v>
          </cell>
          <cell r="R114">
            <v>4</v>
          </cell>
          <cell r="S114">
            <v>5</v>
          </cell>
        </row>
        <row r="115">
          <cell r="A115" t="str">
            <v>Latvia</v>
          </cell>
          <cell r="C115">
            <v>2367.61</v>
          </cell>
          <cell r="D115">
            <v>2097.29</v>
          </cell>
          <cell r="E115">
            <v>1977.31</v>
          </cell>
          <cell r="F115">
            <v>1959.34</v>
          </cell>
          <cell r="G115">
            <v>1941.16</v>
          </cell>
          <cell r="H115">
            <v>1926.25</v>
          </cell>
          <cell r="I115">
            <v>1913.19</v>
          </cell>
          <cell r="J115">
            <v>1900.86</v>
          </cell>
          <cell r="K115">
            <v>1884.75</v>
          </cell>
          <cell r="L115">
            <v>1886.23</v>
          </cell>
          <cell r="M115">
            <v>1881.54</v>
          </cell>
          <cell r="O115">
            <v>79.470014064816411</v>
          </cell>
          <cell r="P115">
            <v>89.712915238236008</v>
          </cell>
          <cell r="R115">
            <v>26</v>
          </cell>
          <cell r="S115">
            <v>26</v>
          </cell>
        </row>
        <row r="116">
          <cell r="A116" t="str">
            <v>Lithuania</v>
          </cell>
          <cell r="C116">
            <v>3499.54</v>
          </cell>
          <cell r="D116">
            <v>3097.28</v>
          </cell>
          <cell r="E116">
            <v>2911.11</v>
          </cell>
          <cell r="F116">
            <v>2877.33</v>
          </cell>
          <cell r="G116">
            <v>2842.64</v>
          </cell>
          <cell r="H116">
            <v>2819.2</v>
          </cell>
          <cell r="I116">
            <v>2811.09</v>
          </cell>
          <cell r="J116">
            <v>2810.37</v>
          </cell>
          <cell r="K116">
            <v>2808.38</v>
          </cell>
          <cell r="L116">
            <v>2831.64</v>
          </cell>
          <cell r="M116">
            <v>2871.59</v>
          </cell>
          <cell r="O116">
            <v>82.056213102293455</v>
          </cell>
          <cell r="P116">
            <v>92.713283913627436</v>
          </cell>
          <cell r="R116">
            <v>25</v>
          </cell>
          <cell r="S116">
            <v>24</v>
          </cell>
        </row>
        <row r="117">
          <cell r="A117" t="str">
            <v>Luxembourg</v>
          </cell>
          <cell r="C117">
            <v>436.98</v>
          </cell>
          <cell r="D117">
            <v>507.54</v>
          </cell>
          <cell r="E117">
            <v>569.4</v>
          </cell>
          <cell r="F117">
            <v>584.13</v>
          </cell>
          <cell r="G117">
            <v>596.98</v>
          </cell>
          <cell r="H117">
            <v>608.80999999999995</v>
          </cell>
          <cell r="I117">
            <v>621.53</v>
          </cell>
          <cell r="J117">
            <v>631.15</v>
          </cell>
          <cell r="K117">
            <v>641.14</v>
          </cell>
          <cell r="L117">
            <v>655.28</v>
          </cell>
          <cell r="M117">
            <v>667.76</v>
          </cell>
          <cell r="O117">
            <v>152.81248569728592</v>
          </cell>
          <cell r="P117">
            <v>131.56795523505536</v>
          </cell>
          <cell r="R117">
            <v>1</v>
          </cell>
          <cell r="S117">
            <v>2</v>
          </cell>
        </row>
        <row r="118">
          <cell r="A118" t="str">
            <v>Hungary</v>
          </cell>
          <cell r="C118">
            <v>10210.969999999999</v>
          </cell>
          <cell r="D118">
            <v>10000.02</v>
          </cell>
          <cell r="E118">
            <v>9797.76</v>
          </cell>
          <cell r="F118">
            <v>9759.76</v>
          </cell>
          <cell r="G118">
            <v>9726.76</v>
          </cell>
          <cell r="H118">
            <v>9706.9599999999991</v>
          </cell>
          <cell r="I118">
            <v>9694.82</v>
          </cell>
          <cell r="J118">
            <v>9670.42</v>
          </cell>
          <cell r="K118">
            <v>9630.93</v>
          </cell>
          <cell r="L118">
            <v>9605.07</v>
          </cell>
          <cell r="M118">
            <v>9592.19</v>
          </cell>
          <cell r="O118">
            <v>93.940046831985612</v>
          </cell>
          <cell r="P118">
            <v>95.921708156583691</v>
          </cell>
          <cell r="R118">
            <v>22</v>
          </cell>
          <cell r="S118">
            <v>21</v>
          </cell>
        </row>
        <row r="119">
          <cell r="A119" t="str">
            <v>Malta</v>
          </cell>
          <cell r="C119">
            <v>386.2</v>
          </cell>
          <cell r="D119">
            <v>414.57</v>
          </cell>
          <cell r="E119">
            <v>444.4</v>
          </cell>
          <cell r="F119">
            <v>454.58</v>
          </cell>
          <cell r="G119">
            <v>467.39</v>
          </cell>
          <cell r="H119">
            <v>484.38</v>
          </cell>
          <cell r="I119">
            <v>504.56</v>
          </cell>
          <cell r="J119">
            <v>515.35</v>
          </cell>
          <cell r="K119">
            <v>518.16999999999996</v>
          </cell>
          <cell r="L119">
            <v>532</v>
          </cell>
          <cell r="M119">
            <v>553.58000000000004</v>
          </cell>
          <cell r="O119">
            <v>143.34023821853964</v>
          </cell>
          <cell r="P119">
            <v>133.53112863931304</v>
          </cell>
          <cell r="R119">
            <v>2</v>
          </cell>
          <cell r="S119">
            <v>1</v>
          </cell>
        </row>
        <row r="120">
          <cell r="A120" t="str">
            <v>Netherlands</v>
          </cell>
          <cell r="C120">
            <v>15926</v>
          </cell>
          <cell r="D120">
            <v>16615</v>
          </cell>
          <cell r="E120">
            <v>16940</v>
          </cell>
          <cell r="F120">
            <v>17030</v>
          </cell>
          <cell r="G120">
            <v>17131</v>
          </cell>
          <cell r="H120">
            <v>17232</v>
          </cell>
          <cell r="I120">
            <v>17345</v>
          </cell>
          <cell r="J120">
            <v>17442</v>
          </cell>
          <cell r="K120">
            <v>17533</v>
          </cell>
          <cell r="L120">
            <v>17701</v>
          </cell>
          <cell r="M120">
            <v>17877</v>
          </cell>
          <cell r="O120">
            <v>112.25040813763655</v>
          </cell>
          <cell r="P120">
            <v>107.59554619319891</v>
          </cell>
          <cell r="R120">
            <v>10</v>
          </cell>
          <cell r="S120">
            <v>8</v>
          </cell>
        </row>
        <row r="121">
          <cell r="A121" t="str">
            <v>Austria</v>
          </cell>
          <cell r="C121">
            <v>8011.57</v>
          </cell>
          <cell r="D121">
            <v>8361.07</v>
          </cell>
          <cell r="E121">
            <v>8629.52</v>
          </cell>
          <cell r="F121">
            <v>8739.81</v>
          </cell>
          <cell r="G121">
            <v>8795.07</v>
          </cell>
          <cell r="H121">
            <v>8837.7099999999991</v>
          </cell>
          <cell r="I121">
            <v>8877.64</v>
          </cell>
          <cell r="J121">
            <v>8916.85</v>
          </cell>
          <cell r="K121">
            <v>8951.5400000000009</v>
          </cell>
          <cell r="L121">
            <v>9052.8700000000008</v>
          </cell>
          <cell r="M121">
            <v>9130.73</v>
          </cell>
          <cell r="O121">
            <v>113.96929690435206</v>
          </cell>
          <cell r="P121">
            <v>109.20528114224615</v>
          </cell>
          <cell r="R121">
            <v>8</v>
          </cell>
          <cell r="S121">
            <v>6</v>
          </cell>
        </row>
        <row r="122">
          <cell r="A122" t="str">
            <v>Poland</v>
          </cell>
          <cell r="C122">
            <v>38255.949999999997</v>
          </cell>
          <cell r="D122">
            <v>38042.400000000001</v>
          </cell>
          <cell r="E122">
            <v>37981.589999999997</v>
          </cell>
          <cell r="F122">
            <v>37956.78</v>
          </cell>
          <cell r="G122">
            <v>37962.32</v>
          </cell>
          <cell r="H122">
            <v>37956.269999999997</v>
          </cell>
          <cell r="I122">
            <v>37948.14</v>
          </cell>
          <cell r="J122">
            <v>37165.86</v>
          </cell>
          <cell r="K122">
            <v>36972.730000000003</v>
          </cell>
          <cell r="L122">
            <v>37779.21</v>
          </cell>
          <cell r="M122">
            <v>37630.449999999997</v>
          </cell>
          <cell r="O122">
            <v>98.364960221873986</v>
          </cell>
          <cell r="P122">
            <v>98.917129308350667</v>
          </cell>
          <cell r="R122">
            <v>19</v>
          </cell>
          <cell r="S122">
            <v>19</v>
          </cell>
        </row>
        <row r="123">
          <cell r="A123" t="str">
            <v>Portugal</v>
          </cell>
          <cell r="C123">
            <v>10289.9</v>
          </cell>
          <cell r="D123">
            <v>10573.1</v>
          </cell>
          <cell r="E123">
            <v>10358.1</v>
          </cell>
          <cell r="F123">
            <v>10325.5</v>
          </cell>
          <cell r="G123">
            <v>10300.299999999999</v>
          </cell>
          <cell r="H123">
            <v>10283.799999999999</v>
          </cell>
          <cell r="I123">
            <v>10286.299999999999</v>
          </cell>
          <cell r="J123">
            <v>10297.1</v>
          </cell>
          <cell r="K123">
            <v>10407.709999999999</v>
          </cell>
          <cell r="L123">
            <v>10468.870000000001</v>
          </cell>
          <cell r="M123">
            <v>10578.17</v>
          </cell>
          <cell r="O123">
            <v>102.80148495126289</v>
          </cell>
          <cell r="P123">
            <v>100.04795187787876</v>
          </cell>
          <cell r="R123">
            <v>17</v>
          </cell>
          <cell r="S123">
            <v>18</v>
          </cell>
        </row>
        <row r="124">
          <cell r="A124" t="str">
            <v>Romania</v>
          </cell>
          <cell r="C124">
            <v>22435.21</v>
          </cell>
          <cell r="D124">
            <v>20246.8</v>
          </cell>
          <cell r="E124">
            <v>19822.25</v>
          </cell>
          <cell r="F124">
            <v>19706.419999999998</v>
          </cell>
          <cell r="G124">
            <v>19592.93</v>
          </cell>
          <cell r="H124">
            <v>19483.84</v>
          </cell>
          <cell r="I124">
            <v>19394.23</v>
          </cell>
          <cell r="J124">
            <v>19296.080000000002</v>
          </cell>
          <cell r="K124">
            <v>19140.43</v>
          </cell>
          <cell r="L124">
            <v>19052.689999999999</v>
          </cell>
          <cell r="M124">
            <v>19063.66</v>
          </cell>
          <cell r="O124">
            <v>84.972059543904436</v>
          </cell>
          <cell r="P124">
            <v>94.156409901811642</v>
          </cell>
          <cell r="R124">
            <v>24</v>
          </cell>
          <cell r="S124">
            <v>23</v>
          </cell>
        </row>
        <row r="125">
          <cell r="A125" t="str">
            <v>Slovenia</v>
          </cell>
          <cell r="C125">
            <v>1989.4</v>
          </cell>
          <cell r="D125">
            <v>2048.8200000000002</v>
          </cell>
          <cell r="E125">
            <v>2063.3000000000002</v>
          </cell>
          <cell r="F125">
            <v>2064.63</v>
          </cell>
          <cell r="G125">
            <v>2065.8200000000002</v>
          </cell>
          <cell r="H125">
            <v>2071.96</v>
          </cell>
          <cell r="I125">
            <v>2089.0100000000002</v>
          </cell>
          <cell r="J125">
            <v>2102.8000000000002</v>
          </cell>
          <cell r="K125">
            <v>2107.73</v>
          </cell>
          <cell r="L125">
            <v>2109.39</v>
          </cell>
          <cell r="M125">
            <v>2120.54</v>
          </cell>
          <cell r="O125">
            <v>106.59193726751784</v>
          </cell>
          <cell r="P125">
            <v>103.50055153698226</v>
          </cell>
          <cell r="R125">
            <v>13</v>
          </cell>
          <cell r="S125">
            <v>14</v>
          </cell>
        </row>
        <row r="126">
          <cell r="A126" t="str">
            <v>Slovakia</v>
          </cell>
          <cell r="C126">
            <v>5400.7</v>
          </cell>
          <cell r="D126">
            <v>5429.97</v>
          </cell>
          <cell r="E126">
            <v>5422.34</v>
          </cell>
          <cell r="F126">
            <v>5430.8</v>
          </cell>
          <cell r="G126">
            <v>5438.39</v>
          </cell>
          <cell r="H126">
            <v>5446.01</v>
          </cell>
          <cell r="I126">
            <v>5453.24</v>
          </cell>
          <cell r="J126">
            <v>5460.51</v>
          </cell>
          <cell r="K126">
            <v>5440.66</v>
          </cell>
          <cell r="L126">
            <v>5457.17</v>
          </cell>
          <cell r="M126">
            <v>5457.49</v>
          </cell>
          <cell r="O126">
            <v>101.05153035717591</v>
          </cell>
          <cell r="P126">
            <v>100.50681679640954</v>
          </cell>
          <cell r="R126">
            <v>18</v>
          </cell>
          <cell r="S126">
            <v>17</v>
          </cell>
        </row>
        <row r="127">
          <cell r="A127" t="str">
            <v>Finland</v>
          </cell>
          <cell r="C127">
            <v>5176.2</v>
          </cell>
          <cell r="D127">
            <v>5363.4</v>
          </cell>
          <cell r="E127">
            <v>5480.5</v>
          </cell>
          <cell r="F127">
            <v>5495.3</v>
          </cell>
          <cell r="G127">
            <v>5508.2</v>
          </cell>
          <cell r="H127">
            <v>5516.2</v>
          </cell>
          <cell r="I127">
            <v>5521.6</v>
          </cell>
          <cell r="J127">
            <v>5530.7</v>
          </cell>
          <cell r="K127">
            <v>5541.5</v>
          </cell>
          <cell r="L127">
            <v>5556.9</v>
          </cell>
          <cell r="M127">
            <v>5577.4</v>
          </cell>
          <cell r="O127">
            <v>107.75085970402998</v>
          </cell>
          <cell r="P127">
            <v>103.99000633926241</v>
          </cell>
          <cell r="R127">
            <v>12</v>
          </cell>
          <cell r="S127">
            <v>12</v>
          </cell>
        </row>
        <row r="128">
          <cell r="A128" t="str">
            <v>Sweden</v>
          </cell>
          <cell r="C128">
            <v>8871.25</v>
          </cell>
          <cell r="D128">
            <v>9377</v>
          </cell>
          <cell r="E128">
            <v>9799.19</v>
          </cell>
          <cell r="F128">
            <v>9915.44</v>
          </cell>
          <cell r="G128">
            <v>10057.700000000001</v>
          </cell>
          <cell r="H128">
            <v>10175.209999999999</v>
          </cell>
          <cell r="I128">
            <v>10284.07</v>
          </cell>
          <cell r="J128">
            <v>10353.44</v>
          </cell>
          <cell r="K128">
            <v>10415.81</v>
          </cell>
          <cell r="L128">
            <v>10527.18</v>
          </cell>
          <cell r="M128">
            <v>10599.41</v>
          </cell>
          <cell r="O128">
            <v>119.48045653092856</v>
          </cell>
          <cell r="P128">
            <v>113.03625893142797</v>
          </cell>
          <cell r="R128">
            <v>5</v>
          </cell>
          <cell r="S128">
            <v>4</v>
          </cell>
        </row>
      </sheetData>
      <sheetData sheetId="6" refreshError="1"/>
      <sheetData sheetId="7">
        <row r="4">
          <cell r="A4" t="str">
            <v>European Union - 27 countries (from 2020)</v>
          </cell>
          <cell r="B4">
            <v>9826.4</v>
          </cell>
          <cell r="C4">
            <v>10315.5</v>
          </cell>
          <cell r="D4">
            <v>10695.6</v>
          </cell>
          <cell r="F4">
            <v>4.8524593402089344</v>
          </cell>
          <cell r="G4">
            <v>5.0324004533087585</v>
          </cell>
          <cell r="H4">
            <v>5.1652347768135254</v>
          </cell>
        </row>
        <row r="6">
          <cell r="A6" t="str">
            <v>Baden-Württemberg</v>
          </cell>
          <cell r="B6">
            <v>390.8</v>
          </cell>
          <cell r="C6">
            <v>434.1</v>
          </cell>
          <cell r="D6">
            <v>441</v>
          </cell>
          <cell r="F6">
            <v>6.5716015335979012</v>
          </cell>
          <cell r="G6">
            <v>7.1893476424703131</v>
          </cell>
          <cell r="H6">
            <v>7.2602153369991109</v>
          </cell>
          <cell r="J6">
            <v>13</v>
          </cell>
          <cell r="K6">
            <v>8</v>
          </cell>
          <cell r="L6">
            <v>11</v>
          </cell>
        </row>
        <row r="7">
          <cell r="A7" t="str">
            <v>Bayern</v>
          </cell>
          <cell r="B7">
            <v>443.1</v>
          </cell>
          <cell r="C7">
            <v>476.9</v>
          </cell>
          <cell r="D7">
            <v>482.6</v>
          </cell>
          <cell r="F7">
            <v>6.2430433251144768</v>
          </cell>
          <cell r="G7">
            <v>6.6181878738256152</v>
          </cell>
          <cell r="H7">
            <v>6.662249095778459</v>
          </cell>
          <cell r="J7">
            <v>17</v>
          </cell>
          <cell r="K7">
            <v>13</v>
          </cell>
          <cell r="L7">
            <v>13</v>
          </cell>
        </row>
        <row r="8">
          <cell r="A8" t="str">
            <v>Berlin</v>
          </cell>
          <cell r="B8">
            <v>196.5</v>
          </cell>
          <cell r="C8">
            <v>190.7</v>
          </cell>
          <cell r="D8">
            <v>190.9</v>
          </cell>
          <cell r="F8">
            <v>10.342649613137533</v>
          </cell>
          <cell r="G8">
            <v>10.016808488286584</v>
          </cell>
          <cell r="H8">
            <v>9.8620654026966985</v>
          </cell>
          <cell r="J8">
            <v>2</v>
          </cell>
          <cell r="K8">
            <v>3</v>
          </cell>
          <cell r="L8">
            <v>3</v>
          </cell>
        </row>
        <row r="9">
          <cell r="A9" t="str">
            <v>Brandenburg</v>
          </cell>
          <cell r="B9">
            <v>49.8</v>
          </cell>
          <cell r="C9">
            <v>49.6</v>
          </cell>
          <cell r="D9">
            <v>56.8</v>
          </cell>
          <cell r="F9">
            <v>4.0284743569001771</v>
          </cell>
          <cell r="G9">
            <v>4.0093767682483232</v>
          </cell>
          <cell r="H9">
            <v>4.5287832881518097</v>
          </cell>
          <cell r="J9">
            <v>52</v>
          </cell>
          <cell r="K9">
            <v>54</v>
          </cell>
          <cell r="L9">
            <v>52</v>
          </cell>
        </row>
        <row r="10">
          <cell r="A10" t="str">
            <v>Bremen</v>
          </cell>
          <cell r="B10">
            <v>17.600000000000001</v>
          </cell>
          <cell r="C10">
            <v>17.2</v>
          </cell>
          <cell r="D10">
            <v>18</v>
          </cell>
          <cell r="F10">
            <v>5.608667941363926</v>
          </cell>
          <cell r="G10">
            <v>5.2712228011032787</v>
          </cell>
          <cell r="H10">
            <v>5.4711246200607899</v>
          </cell>
          <cell r="J10">
            <v>25</v>
          </cell>
          <cell r="K10">
            <v>32</v>
          </cell>
          <cell r="L10">
            <v>31</v>
          </cell>
        </row>
        <row r="11">
          <cell r="A11" t="str">
            <v>Hamburg</v>
          </cell>
          <cell r="B11">
            <v>68</v>
          </cell>
          <cell r="C11">
            <v>71</v>
          </cell>
          <cell r="D11">
            <v>73.7</v>
          </cell>
          <cell r="F11">
            <v>6.9693553346315467</v>
          </cell>
          <cell r="G11">
            <v>7.124937280481686</v>
          </cell>
          <cell r="H11">
            <v>7.3078829945463566</v>
          </cell>
          <cell r="J11">
            <v>8</v>
          </cell>
          <cell r="K11">
            <v>9</v>
          </cell>
          <cell r="L11">
            <v>10</v>
          </cell>
        </row>
        <row r="12">
          <cell r="A12" t="str">
            <v>Hessen</v>
          </cell>
          <cell r="B12">
            <v>185.2</v>
          </cell>
          <cell r="C12">
            <v>196.9</v>
          </cell>
          <cell r="D12">
            <v>198.4</v>
          </cell>
          <cell r="F12">
            <v>5.8670721662548306</v>
          </cell>
          <cell r="G12">
            <v>6.0764103197136157</v>
          </cell>
          <cell r="H12">
            <v>6.0944891564784669</v>
          </cell>
          <cell r="J12">
            <v>24</v>
          </cell>
          <cell r="K12">
            <v>21</v>
          </cell>
          <cell r="L12">
            <v>20</v>
          </cell>
        </row>
        <row r="13">
          <cell r="A13" t="str">
            <v>Mecklenburg-Vorpommern</v>
          </cell>
          <cell r="B13">
            <v>18.7</v>
          </cell>
          <cell r="C13">
            <v>21.3</v>
          </cell>
          <cell r="D13">
            <v>21.7</v>
          </cell>
          <cell r="F13">
            <v>2.4479643932451891</v>
          </cell>
          <cell r="G13">
            <v>2.7554980595084091</v>
          </cell>
          <cell r="H13">
            <v>2.8552631578947367</v>
          </cell>
          <cell r="J13">
            <v>77</v>
          </cell>
          <cell r="K13">
            <v>73</v>
          </cell>
          <cell r="L13">
            <v>77</v>
          </cell>
        </row>
        <row r="14">
          <cell r="A14" t="str">
            <v>Niedersachsen</v>
          </cell>
          <cell r="B14">
            <v>147.69999999999999</v>
          </cell>
          <cell r="C14">
            <v>160.1</v>
          </cell>
          <cell r="D14">
            <v>172.6</v>
          </cell>
          <cell r="F14">
            <v>3.6256965412278763</v>
          </cell>
          <cell r="G14">
            <v>3.8951875821127926</v>
          </cell>
          <cell r="H14">
            <v>4.1831269237294295</v>
          </cell>
          <cell r="J14">
            <v>58</v>
          </cell>
          <cell r="K14">
            <v>57</v>
          </cell>
          <cell r="L14">
            <v>53</v>
          </cell>
        </row>
        <row r="15">
          <cell r="A15" t="str">
            <v>Nordrhein-Westfalen</v>
          </cell>
          <cell r="B15">
            <v>421.4</v>
          </cell>
          <cell r="C15">
            <v>466.1</v>
          </cell>
          <cell r="D15">
            <v>462.7</v>
          </cell>
          <cell r="F15">
            <v>4.7810301792602674</v>
          </cell>
          <cell r="G15">
            <v>5.212305558972524</v>
          </cell>
          <cell r="H15">
            <v>5.1180231400570753</v>
          </cell>
          <cell r="J15">
            <v>40</v>
          </cell>
          <cell r="K15">
            <v>34</v>
          </cell>
          <cell r="L15">
            <v>41</v>
          </cell>
        </row>
        <row r="16">
          <cell r="A16" t="str">
            <v>Rheinland-Pfalz</v>
          </cell>
          <cell r="B16">
            <v>95.8</v>
          </cell>
          <cell r="C16">
            <v>102.8</v>
          </cell>
          <cell r="D16">
            <v>119</v>
          </cell>
          <cell r="F16">
            <v>4.6006819382413671</v>
          </cell>
          <cell r="G16">
            <v>4.8550108623783883</v>
          </cell>
          <cell r="H16">
            <v>5.6669365207867033</v>
          </cell>
          <cell r="J16">
            <v>44</v>
          </cell>
          <cell r="K16">
            <v>44</v>
          </cell>
          <cell r="L16">
            <v>25</v>
          </cell>
        </row>
        <row r="17">
          <cell r="A17" t="str">
            <v>Saarland</v>
          </cell>
          <cell r="B17">
            <v>23.7</v>
          </cell>
          <cell r="C17">
            <v>24.7</v>
          </cell>
          <cell r="D17">
            <v>23.5</v>
          </cell>
          <cell r="F17">
            <v>5.0137507933149985</v>
          </cell>
          <cell r="G17">
            <v>5.1340677613801695</v>
          </cell>
          <cell r="H17">
            <v>4.9714406600380787</v>
          </cell>
          <cell r="J17">
            <v>35</v>
          </cell>
          <cell r="K17">
            <v>36</v>
          </cell>
          <cell r="L17">
            <v>45</v>
          </cell>
        </row>
        <row r="18">
          <cell r="A18" t="str">
            <v>Sachsen</v>
          </cell>
          <cell r="B18">
            <v>104.3</v>
          </cell>
          <cell r="C18">
            <v>114.8</v>
          </cell>
          <cell r="D18">
            <v>116.5</v>
          </cell>
          <cell r="F18">
            <v>5.3498153467377927</v>
          </cell>
          <cell r="G18">
            <v>5.8458091455341687</v>
          </cell>
          <cell r="H18">
            <v>5.9429679130745292</v>
          </cell>
          <cell r="J18">
            <v>29</v>
          </cell>
          <cell r="K18">
            <v>23</v>
          </cell>
          <cell r="L18">
            <v>21</v>
          </cell>
        </row>
        <row r="19">
          <cell r="A19" t="str">
            <v>Sachsen-Anhalt</v>
          </cell>
          <cell r="B19">
            <v>27.1</v>
          </cell>
          <cell r="C19">
            <v>24.7</v>
          </cell>
          <cell r="D19">
            <v>34.799999999999997</v>
          </cell>
          <cell r="F19">
            <v>2.696249129439857</v>
          </cell>
          <cell r="G19">
            <v>2.4727199919911902</v>
          </cell>
          <cell r="H19">
            <v>3.4852278417626432</v>
          </cell>
          <cell r="J19">
            <v>73</v>
          </cell>
          <cell r="K19">
            <v>79</v>
          </cell>
          <cell r="L19">
            <v>66</v>
          </cell>
        </row>
        <row r="20">
          <cell r="A20" t="str">
            <v>Schleswig-Holstein</v>
          </cell>
          <cell r="B20">
            <v>53.6</v>
          </cell>
          <cell r="C20">
            <v>57.5</v>
          </cell>
          <cell r="D20">
            <v>51.9</v>
          </cell>
          <cell r="F20">
            <v>3.6694735400835219</v>
          </cell>
          <cell r="G20">
            <v>3.8961918959208566</v>
          </cell>
          <cell r="H20">
            <v>3.5008431703204042</v>
          </cell>
          <cell r="J20">
            <v>57</v>
          </cell>
          <cell r="K20">
            <v>56</v>
          </cell>
          <cell r="L20">
            <v>65</v>
          </cell>
        </row>
        <row r="21">
          <cell r="A21" t="str">
            <v>Thüringen</v>
          </cell>
          <cell r="B21">
            <v>41.2</v>
          </cell>
          <cell r="C21">
            <v>49.5</v>
          </cell>
          <cell r="D21">
            <v>49.6</v>
          </cell>
          <cell r="F21">
            <v>4.0663245163837347</v>
          </cell>
          <cell r="G21">
            <v>4.8715677590788307</v>
          </cell>
          <cell r="H21">
            <v>4.9446715182932905</v>
          </cell>
          <cell r="J21">
            <v>51</v>
          </cell>
          <cell r="K21">
            <v>43</v>
          </cell>
          <cell r="L21">
            <v>47</v>
          </cell>
        </row>
        <row r="23">
          <cell r="A23" t="str">
            <v>Région de Bruxelles-Capitale/Brussels Hoofdstedelijk Gewest</v>
          </cell>
          <cell r="B23">
            <v>35</v>
          </cell>
          <cell r="C23">
            <v>36.9</v>
          </cell>
          <cell r="D23">
            <v>38.9</v>
          </cell>
          <cell r="F23">
            <v>6.887052341597796</v>
          </cell>
          <cell r="G23">
            <v>7.0085470085470085</v>
          </cell>
          <cell r="H23">
            <v>7.5887631681623091</v>
          </cell>
          <cell r="J23">
            <v>9</v>
          </cell>
          <cell r="K23">
            <v>10</v>
          </cell>
          <cell r="L23">
            <v>9</v>
          </cell>
        </row>
        <row r="24">
          <cell r="A24" t="str">
            <v>Vlaams Gewest</v>
          </cell>
          <cell r="B24">
            <v>165.5</v>
          </cell>
          <cell r="C24">
            <v>165.3</v>
          </cell>
          <cell r="D24">
            <v>172.2</v>
          </cell>
          <cell r="F24">
            <v>5.4104416620353719</v>
          </cell>
          <cell r="G24">
            <v>5.3721156971075725</v>
          </cell>
          <cell r="H24">
            <v>5.5722745364527713</v>
          </cell>
          <cell r="J24">
            <v>27</v>
          </cell>
          <cell r="K24">
            <v>31</v>
          </cell>
          <cell r="L24">
            <v>26</v>
          </cell>
        </row>
        <row r="25">
          <cell r="A25" t="str">
            <v>Région wallonne</v>
          </cell>
          <cell r="B25">
            <v>86.9</v>
          </cell>
          <cell r="C25">
            <v>73.900000000000006</v>
          </cell>
          <cell r="D25">
            <v>72</v>
          </cell>
          <cell r="F25">
            <v>6.1322419024768902</v>
          </cell>
          <cell r="G25">
            <v>5.2108306303765337</v>
          </cell>
          <cell r="H25">
            <v>4.9539011971927893</v>
          </cell>
          <cell r="J25">
            <v>20</v>
          </cell>
          <cell r="K25">
            <v>35</v>
          </cell>
          <cell r="L25">
            <v>46</v>
          </cell>
        </row>
        <row r="26">
          <cell r="A26" t="str">
            <v>Severna i Yugoiztochna Bulgaria</v>
          </cell>
          <cell r="B26">
            <v>25.7</v>
          </cell>
          <cell r="C26">
            <v>27.7</v>
          </cell>
          <cell r="D26">
            <v>29.5</v>
          </cell>
          <cell r="F26">
            <v>1.9080852327567004</v>
          </cell>
          <cell r="G26">
            <v>2.0573380867498514</v>
          </cell>
          <cell r="H26">
            <v>2.1646609920751394</v>
          </cell>
          <cell r="J26">
            <v>84</v>
          </cell>
          <cell r="K26">
            <v>83</v>
          </cell>
          <cell r="L26">
            <v>82</v>
          </cell>
        </row>
        <row r="27">
          <cell r="A27" t="str">
            <v>Yugozapadna i Yuzhna tsentralna Bulgaria</v>
          </cell>
          <cell r="B27">
            <v>115.4</v>
          </cell>
          <cell r="C27">
            <v>122.6</v>
          </cell>
          <cell r="D27">
            <v>119.8</v>
          </cell>
          <cell r="F27">
            <v>7.2670025188916885</v>
          </cell>
          <cell r="G27">
            <v>7.7712981744421912</v>
          </cell>
          <cell r="H27">
            <v>7.6672000000000002</v>
          </cell>
          <cell r="J27">
            <v>7</v>
          </cell>
          <cell r="K27">
            <v>7</v>
          </cell>
          <cell r="L27">
            <v>8</v>
          </cell>
        </row>
        <row r="28">
          <cell r="A28" t="str">
            <v>Česko</v>
          </cell>
          <cell r="B28">
            <v>277.3</v>
          </cell>
          <cell r="C28">
            <v>273.39999999999998</v>
          </cell>
          <cell r="D28">
            <v>277.60000000000002</v>
          </cell>
          <cell r="F28">
            <v>5.3786174257118473</v>
          </cell>
          <cell r="G28">
            <v>5.4224514081713604</v>
          </cell>
          <cell r="H28">
            <v>5.3684006961902924</v>
          </cell>
          <cell r="J28">
            <v>28</v>
          </cell>
          <cell r="K28">
            <v>29</v>
          </cell>
          <cell r="L28">
            <v>34</v>
          </cell>
        </row>
        <row r="29">
          <cell r="A29" t="str">
            <v>Denmark</v>
          </cell>
          <cell r="B29">
            <v>181.7</v>
          </cell>
          <cell r="C29">
            <v>192.1</v>
          </cell>
          <cell r="D29">
            <v>194.8</v>
          </cell>
          <cell r="F29">
            <v>6.1141395787065074</v>
          </cell>
          <cell r="G29">
            <v>6.4001332666999842</v>
          </cell>
          <cell r="H29">
            <v>6.3631018488273332</v>
          </cell>
          <cell r="J29">
            <v>21</v>
          </cell>
          <cell r="K29">
            <v>18</v>
          </cell>
          <cell r="L29">
            <v>15</v>
          </cell>
        </row>
        <row r="30">
          <cell r="A30" t="str">
            <v>Eesti</v>
          </cell>
          <cell r="B30">
            <v>46.2</v>
          </cell>
          <cell r="C30">
            <v>45.4</v>
          </cell>
          <cell r="D30">
            <v>46.4</v>
          </cell>
          <cell r="F30">
            <v>6.8212018307987607</v>
          </cell>
          <cell r="G30">
            <v>6.5361359055571544</v>
          </cell>
          <cell r="H30">
            <v>6.6418551388491256</v>
          </cell>
          <cell r="J30">
            <v>10</v>
          </cell>
          <cell r="K30">
            <v>15</v>
          </cell>
          <cell r="L30">
            <v>14</v>
          </cell>
        </row>
        <row r="31">
          <cell r="A31" t="str">
            <v>Ireland</v>
          </cell>
          <cell r="B31">
            <v>260.60000000000002</v>
          </cell>
          <cell r="C31">
            <v>267.3</v>
          </cell>
          <cell r="D31">
            <v>276.89999999999998</v>
          </cell>
          <cell r="F31">
            <v>10.103516457953708</v>
          </cell>
          <cell r="G31">
            <v>10.019491716020692</v>
          </cell>
          <cell r="H31">
            <v>10.116177115300307</v>
          </cell>
          <cell r="J31">
            <v>3</v>
          </cell>
          <cell r="K31">
            <v>2</v>
          </cell>
          <cell r="L31">
            <v>2</v>
          </cell>
        </row>
        <row r="32">
          <cell r="A32" t="str">
            <v>Attiki</v>
          </cell>
          <cell r="B32">
            <v>95.9</v>
          </cell>
          <cell r="C32">
            <v>98.3</v>
          </cell>
          <cell r="D32">
            <v>91.9</v>
          </cell>
          <cell r="F32">
            <v>6.099344908732431</v>
          </cell>
          <cell r="G32">
            <v>6.2932138284250954</v>
          </cell>
          <cell r="H32">
            <v>5.7955477076370059</v>
          </cell>
          <cell r="J32">
            <v>22</v>
          </cell>
          <cell r="K32">
            <v>19</v>
          </cell>
          <cell r="L32">
            <v>22</v>
          </cell>
        </row>
        <row r="33">
          <cell r="A33" t="str">
            <v>Nisia Aigaiou, Kriti</v>
          </cell>
          <cell r="B33">
            <v>5.8</v>
          </cell>
          <cell r="C33">
            <v>5.0999999999999996</v>
          </cell>
          <cell r="D33">
            <v>6.6</v>
          </cell>
          <cell r="F33">
            <v>1.2868870645662303</v>
          </cell>
          <cell r="G33">
            <v>1.1089367253750815</v>
          </cell>
          <cell r="H33">
            <v>1.400679117147708</v>
          </cell>
          <cell r="J33">
            <v>86</v>
          </cell>
          <cell r="K33">
            <v>88</v>
          </cell>
          <cell r="L33">
            <v>86</v>
          </cell>
        </row>
        <row r="34">
          <cell r="A34" t="str">
            <v>Voreia Elláda</v>
          </cell>
          <cell r="B34">
            <v>25.8</v>
          </cell>
          <cell r="C34">
            <v>25</v>
          </cell>
          <cell r="D34">
            <v>25.2</v>
          </cell>
          <cell r="F34">
            <v>2.3407729994556341</v>
          </cell>
          <cell r="G34">
            <v>2.1908684602576463</v>
          </cell>
          <cell r="H34">
            <v>2.1441334127456817</v>
          </cell>
          <cell r="J34">
            <v>80</v>
          </cell>
          <cell r="K34">
            <v>82</v>
          </cell>
          <cell r="L34">
            <v>83</v>
          </cell>
        </row>
        <row r="35">
          <cell r="A35" t="str">
            <v>Kentriki Elláda</v>
          </cell>
          <cell r="B35">
            <v>11.7</v>
          </cell>
          <cell r="C35">
            <v>13.8</v>
          </cell>
          <cell r="D35">
            <v>12.2</v>
          </cell>
          <cell r="F35">
            <v>1.1602538675128917</v>
          </cell>
          <cell r="G35">
            <v>1.3479195155303771</v>
          </cell>
          <cell r="H35">
            <v>1.1802263712876075</v>
          </cell>
          <cell r="J35">
            <v>87</v>
          </cell>
          <cell r="K35">
            <v>86</v>
          </cell>
          <cell r="L35">
            <v>88</v>
          </cell>
        </row>
        <row r="36">
          <cell r="A36" t="str">
            <v>Noroeste</v>
          </cell>
          <cell r="B36">
            <v>59.2</v>
          </cell>
          <cell r="C36">
            <v>60.5</v>
          </cell>
          <cell r="D36">
            <v>62</v>
          </cell>
          <cell r="F36">
            <v>3.4105311671851601</v>
          </cell>
          <cell r="G36">
            <v>3.4097954122752636</v>
          </cell>
          <cell r="H36">
            <v>3.4080914687774846</v>
          </cell>
          <cell r="J36">
            <v>61</v>
          </cell>
          <cell r="K36">
            <v>65</v>
          </cell>
          <cell r="L36">
            <v>68</v>
          </cell>
        </row>
        <row r="37">
          <cell r="A37" t="str">
            <v>Noreste</v>
          </cell>
          <cell r="B37">
            <v>86.7</v>
          </cell>
          <cell r="C37">
            <v>80.099999999999994</v>
          </cell>
          <cell r="D37">
            <v>84.4</v>
          </cell>
          <cell r="F37">
            <v>4.3194499800717416</v>
          </cell>
          <cell r="G37">
            <v>3.905221588415972</v>
          </cell>
          <cell r="H37">
            <v>4.0873650055692767</v>
          </cell>
          <cell r="J37">
            <v>47</v>
          </cell>
          <cell r="K37">
            <v>55</v>
          </cell>
          <cell r="L37">
            <v>55</v>
          </cell>
        </row>
        <row r="38">
          <cell r="A38" t="str">
            <v>Comunidad de Madrid</v>
          </cell>
          <cell r="B38">
            <v>282.5</v>
          </cell>
          <cell r="C38">
            <v>271.60000000000002</v>
          </cell>
          <cell r="D38">
            <v>304.3</v>
          </cell>
          <cell r="F38">
            <v>8.7812004600416529</v>
          </cell>
          <cell r="G38">
            <v>8.1649831649831661</v>
          </cell>
          <cell r="H38">
            <v>8.8541666666666679</v>
          </cell>
          <cell r="J38">
            <v>5</v>
          </cell>
          <cell r="K38">
            <v>6</v>
          </cell>
          <cell r="L38">
            <v>5</v>
          </cell>
        </row>
        <row r="39">
          <cell r="A39" t="str">
            <v>Centro (ES)</v>
          </cell>
          <cell r="B39">
            <v>55.1</v>
          </cell>
          <cell r="C39">
            <v>70.900000000000006</v>
          </cell>
          <cell r="D39">
            <v>71.5</v>
          </cell>
          <cell r="F39">
            <v>2.4063236963926977</v>
          </cell>
          <cell r="G39">
            <v>3.0565614761165723</v>
          </cell>
          <cell r="H39">
            <v>3.0555555555555554</v>
          </cell>
          <cell r="J39">
            <v>78</v>
          </cell>
          <cell r="K39">
            <v>70</v>
          </cell>
          <cell r="L39">
            <v>73</v>
          </cell>
        </row>
        <row r="40">
          <cell r="A40" t="str">
            <v>Este</v>
          </cell>
          <cell r="B40">
            <v>287.3</v>
          </cell>
          <cell r="C40">
            <v>302.5</v>
          </cell>
          <cell r="D40">
            <v>352.5</v>
          </cell>
          <cell r="F40">
            <v>4.5028524857375718</v>
          </cell>
          <cell r="G40">
            <v>4.5688652600099688</v>
          </cell>
          <cell r="H40">
            <v>5.2057181675872055</v>
          </cell>
          <cell r="J40">
            <v>46</v>
          </cell>
          <cell r="K40">
            <v>49</v>
          </cell>
          <cell r="L40">
            <v>40</v>
          </cell>
        </row>
        <row r="41">
          <cell r="A41" t="str">
            <v>Sur</v>
          </cell>
          <cell r="B41">
            <v>113.5</v>
          </cell>
          <cell r="C41">
            <v>119.8</v>
          </cell>
          <cell r="D41">
            <v>131.1</v>
          </cell>
          <cell r="F41">
            <v>2.8524754963558685</v>
          </cell>
          <cell r="G41">
            <v>2.9191744438217309</v>
          </cell>
          <cell r="H41">
            <v>3.1237341847554152</v>
          </cell>
          <cell r="J41">
            <v>69</v>
          </cell>
          <cell r="K41">
            <v>71</v>
          </cell>
          <cell r="L41">
            <v>71</v>
          </cell>
        </row>
        <row r="42">
          <cell r="A42" t="str">
            <v>Canarias</v>
          </cell>
          <cell r="B42">
            <v>19.3</v>
          </cell>
          <cell r="C42">
            <v>19.3</v>
          </cell>
          <cell r="D42">
            <v>20.9</v>
          </cell>
          <cell r="F42">
            <v>2.0876149269875608</v>
          </cell>
          <cell r="G42">
            <v>1.9954507857733665</v>
          </cell>
          <cell r="H42">
            <v>2.0800159235668789</v>
          </cell>
          <cell r="J42">
            <v>82</v>
          </cell>
          <cell r="K42">
            <v>84</v>
          </cell>
          <cell r="L42">
            <v>84</v>
          </cell>
        </row>
        <row r="43">
          <cell r="A43" t="str">
            <v>Ile de France</v>
          </cell>
          <cell r="B43">
            <v>419.6</v>
          </cell>
          <cell r="C43">
            <v>469.1</v>
          </cell>
          <cell r="D43">
            <v>498.2</v>
          </cell>
          <cell r="F43">
            <v>7.3771932909033371</v>
          </cell>
          <cell r="G43">
            <v>8.220306311989626</v>
          </cell>
          <cell r="H43">
            <v>8.6663071650981962</v>
          </cell>
          <cell r="J43">
            <v>6</v>
          </cell>
          <cell r="K43">
            <v>5</v>
          </cell>
          <cell r="L43">
            <v>6</v>
          </cell>
        </row>
        <row r="44">
          <cell r="A44" t="str">
            <v>Centre — Val de Loire</v>
          </cell>
          <cell r="B44">
            <v>36.6</v>
          </cell>
          <cell r="C44">
            <v>39.5</v>
          </cell>
          <cell r="D44">
            <v>40.5</v>
          </cell>
          <cell r="F44">
            <v>3.4747935061236119</v>
          </cell>
          <cell r="G44">
            <v>3.6046723854718015</v>
          </cell>
          <cell r="H44">
            <v>3.6668175645088277</v>
          </cell>
          <cell r="J44">
            <v>60</v>
          </cell>
          <cell r="K44">
            <v>63</v>
          </cell>
          <cell r="L44">
            <v>62</v>
          </cell>
        </row>
        <row r="45">
          <cell r="A45" t="str">
            <v>Bourgogne-Franche-Comté</v>
          </cell>
          <cell r="B45">
            <v>46</v>
          </cell>
          <cell r="C45">
            <v>44.1</v>
          </cell>
          <cell r="D45">
            <v>40.4</v>
          </cell>
          <cell r="F45">
            <v>3.956648890418029</v>
          </cell>
          <cell r="G45">
            <v>3.8161993769470408</v>
          </cell>
          <cell r="H45">
            <v>3.5051188617039735</v>
          </cell>
          <cell r="J45">
            <v>54</v>
          </cell>
          <cell r="K45">
            <v>60</v>
          </cell>
          <cell r="L45">
            <v>64</v>
          </cell>
        </row>
        <row r="46">
          <cell r="A46" t="str">
            <v>Normandie</v>
          </cell>
          <cell r="B46">
            <v>37.1</v>
          </cell>
          <cell r="C46">
            <v>34.200000000000003</v>
          </cell>
          <cell r="D46">
            <v>34.700000000000003</v>
          </cell>
          <cell r="F46">
            <v>2.7277406073082862</v>
          </cell>
          <cell r="G46">
            <v>2.504943968358603</v>
          </cell>
          <cell r="H46">
            <v>2.5709416907460918</v>
          </cell>
          <cell r="J46">
            <v>72</v>
          </cell>
          <cell r="K46">
            <v>78</v>
          </cell>
          <cell r="L46">
            <v>78</v>
          </cell>
        </row>
        <row r="47">
          <cell r="A47" t="str">
            <v>Hauts-de-France</v>
          </cell>
          <cell r="B47">
            <v>64.400000000000006</v>
          </cell>
          <cell r="C47">
            <v>61.4</v>
          </cell>
          <cell r="D47">
            <v>74.599999999999994</v>
          </cell>
          <cell r="F47">
            <v>2.7291604865025221</v>
          </cell>
          <cell r="G47">
            <v>2.603018483974902</v>
          </cell>
          <cell r="H47">
            <v>3.1065211959690178</v>
          </cell>
          <cell r="J47">
            <v>71</v>
          </cell>
          <cell r="K47">
            <v>76</v>
          </cell>
          <cell r="L47">
            <v>72</v>
          </cell>
        </row>
        <row r="48">
          <cell r="A48" t="str">
            <v>Grand Est</v>
          </cell>
          <cell r="B48">
            <v>57.7</v>
          </cell>
          <cell r="C48">
            <v>60.4</v>
          </cell>
          <cell r="D48">
            <v>69.099999999999994</v>
          </cell>
          <cell r="F48">
            <v>2.4928713384602097</v>
          </cell>
          <cell r="G48">
            <v>2.5904957968776805</v>
          </cell>
          <cell r="H48">
            <v>2.9640114957319943</v>
          </cell>
          <cell r="J48">
            <v>75</v>
          </cell>
          <cell r="K48">
            <v>77</v>
          </cell>
          <cell r="L48">
            <v>76</v>
          </cell>
        </row>
        <row r="49">
          <cell r="A49" t="str">
            <v>Pays de la Loire</v>
          </cell>
          <cell r="B49">
            <v>54</v>
          </cell>
          <cell r="C49">
            <v>61.2</v>
          </cell>
          <cell r="D49">
            <v>66.400000000000006</v>
          </cell>
          <cell r="F49">
            <v>3.2832735453274151</v>
          </cell>
          <cell r="G49">
            <v>3.6183043632493792</v>
          </cell>
          <cell r="H49">
            <v>3.8875878220140518</v>
          </cell>
          <cell r="J49">
            <v>64</v>
          </cell>
          <cell r="K49">
            <v>62</v>
          </cell>
          <cell r="L49">
            <v>58</v>
          </cell>
        </row>
        <row r="50">
          <cell r="A50" t="str">
            <v>Bretagne</v>
          </cell>
          <cell r="B50">
            <v>58.1</v>
          </cell>
          <cell r="C50">
            <v>55.3</v>
          </cell>
          <cell r="D50">
            <v>61.8</v>
          </cell>
          <cell r="F50">
            <v>4.1417165668662683</v>
          </cell>
          <cell r="G50">
            <v>3.8251366120218573</v>
          </cell>
          <cell r="H50">
            <v>4.0927152317880795</v>
          </cell>
          <cell r="J50">
            <v>49</v>
          </cell>
          <cell r="K50">
            <v>59</v>
          </cell>
          <cell r="L50">
            <v>54</v>
          </cell>
        </row>
        <row r="51">
          <cell r="A51" t="str">
            <v>Nouvelle-Aquitaine</v>
          </cell>
          <cell r="B51">
            <v>76.599999999999994</v>
          </cell>
          <cell r="C51">
            <v>79.8</v>
          </cell>
          <cell r="D51">
            <v>66.599999999999994</v>
          </cell>
          <cell r="F51">
            <v>3.0377538071065988</v>
          </cell>
          <cell r="G51">
            <v>3.1084449984418825</v>
          </cell>
          <cell r="H51">
            <v>2.5401426446470117</v>
          </cell>
          <cell r="J51">
            <v>68</v>
          </cell>
          <cell r="K51">
            <v>69</v>
          </cell>
          <cell r="L51">
            <v>79</v>
          </cell>
        </row>
        <row r="52">
          <cell r="A52" t="str">
            <v>Occitanie</v>
          </cell>
          <cell r="B52">
            <v>122.3</v>
          </cell>
          <cell r="C52">
            <v>122.3</v>
          </cell>
          <cell r="D52">
            <v>132.9</v>
          </cell>
          <cell r="F52">
            <v>4.9023930733154284</v>
          </cell>
          <cell r="G52">
            <v>4.9530212214482425</v>
          </cell>
          <cell r="H52">
            <v>5.2224143351147436</v>
          </cell>
          <cell r="J52">
            <v>38</v>
          </cell>
          <cell r="K52">
            <v>39</v>
          </cell>
          <cell r="L52">
            <v>39</v>
          </cell>
        </row>
        <row r="53">
          <cell r="A53" t="str">
            <v>Auvergne-Rhône-Alpes</v>
          </cell>
          <cell r="B53">
            <v>183.8</v>
          </cell>
          <cell r="C53">
            <v>196.8</v>
          </cell>
          <cell r="D53">
            <v>175.9</v>
          </cell>
          <cell r="F53">
            <v>5.167130527677041</v>
          </cell>
          <cell r="G53">
            <v>5.4918375889493509</v>
          </cell>
          <cell r="H53">
            <v>4.860995965290444</v>
          </cell>
          <cell r="J53">
            <v>34</v>
          </cell>
          <cell r="K53">
            <v>28</v>
          </cell>
          <cell r="L53">
            <v>49</v>
          </cell>
        </row>
        <row r="54">
          <cell r="A54" t="str">
            <v>Provence-Alpes-Côte d’Azur</v>
          </cell>
          <cell r="B54">
            <v>79.8</v>
          </cell>
          <cell r="C54">
            <v>85.3</v>
          </cell>
          <cell r="D54">
            <v>77.3</v>
          </cell>
          <cell r="F54">
            <v>3.9341352790376649</v>
          </cell>
          <cell r="G54">
            <v>4.2108900626943768</v>
          </cell>
          <cell r="H54">
            <v>3.7604592333138744</v>
          </cell>
          <cell r="J54">
            <v>55</v>
          </cell>
          <cell r="K54">
            <v>52</v>
          </cell>
          <cell r="L54">
            <v>59</v>
          </cell>
        </row>
        <row r="55">
          <cell r="A55" t="str">
            <v>Corse</v>
          </cell>
          <cell r="B55" t="str">
            <v>:</v>
          </cell>
          <cell r="C55" t="str">
            <v>:</v>
          </cell>
          <cell r="D55" t="str">
            <v>:</v>
          </cell>
        </row>
        <row r="56">
          <cell r="A56" t="str">
            <v>RUP FR — Régions Ultrapériphériques Françaises</v>
          </cell>
          <cell r="B56">
            <v>9.5</v>
          </cell>
          <cell r="C56">
            <v>9.6</v>
          </cell>
          <cell r="D56">
            <v>9.4</v>
          </cell>
          <cell r="F56">
            <v>1.6258771179188773</v>
          </cell>
          <cell r="G56">
            <v>1.5938900879960152</v>
          </cell>
          <cell r="H56">
            <v>1.5071348404681737</v>
          </cell>
          <cell r="J56">
            <v>85</v>
          </cell>
          <cell r="K56">
            <v>85</v>
          </cell>
          <cell r="L56">
            <v>85</v>
          </cell>
        </row>
        <row r="57">
          <cell r="A57" t="str">
            <v>Hrvatska</v>
          </cell>
          <cell r="B57">
            <v>67</v>
          </cell>
          <cell r="C57">
            <v>76.599999999999994</v>
          </cell>
          <cell r="D57">
            <v>88.3</v>
          </cell>
          <cell r="F57">
            <v>4.1788810578182494</v>
          </cell>
          <cell r="G57">
            <v>4.7357032457496135</v>
          </cell>
          <cell r="H57">
            <v>5.2515760675627448</v>
          </cell>
          <cell r="J57">
            <v>48</v>
          </cell>
          <cell r="K57">
            <v>46</v>
          </cell>
          <cell r="L57">
            <v>38</v>
          </cell>
        </row>
        <row r="58">
          <cell r="A58" t="str">
            <v>Nord-Ovest</v>
          </cell>
          <cell r="B58">
            <v>331.9</v>
          </cell>
          <cell r="C58">
            <v>377.8</v>
          </cell>
          <cell r="D58">
            <v>373</v>
          </cell>
          <cell r="F58">
            <v>4.8389683476942364</v>
          </cell>
          <cell r="G58">
            <v>5.4220066304051437</v>
          </cell>
          <cell r="H58">
            <v>5.2812663712178063</v>
          </cell>
          <cell r="J58">
            <v>39</v>
          </cell>
          <cell r="K58">
            <v>30</v>
          </cell>
          <cell r="L58">
            <v>37</v>
          </cell>
        </row>
        <row r="59">
          <cell r="A59" t="str">
            <v>Sud</v>
          </cell>
          <cell r="B59">
            <v>110.9</v>
          </cell>
          <cell r="C59">
            <v>121</v>
          </cell>
          <cell r="D59">
            <v>132.4</v>
          </cell>
          <cell r="F59">
            <v>2.638591482274566</v>
          </cell>
          <cell r="G59">
            <v>2.806122448979592</v>
          </cell>
          <cell r="H59">
            <v>3.0257324374971435</v>
          </cell>
          <cell r="J59">
            <v>74</v>
          </cell>
          <cell r="K59">
            <v>72</v>
          </cell>
          <cell r="L59">
            <v>74</v>
          </cell>
        </row>
        <row r="60">
          <cell r="A60" t="str">
            <v>Isole</v>
          </cell>
          <cell r="B60">
            <v>44.9</v>
          </cell>
          <cell r="C60">
            <v>53</v>
          </cell>
          <cell r="D60">
            <v>47.2</v>
          </cell>
          <cell r="F60">
            <v>2.3641533277169331</v>
          </cell>
          <cell r="G60">
            <v>2.6719096592054852</v>
          </cell>
          <cell r="H60">
            <v>2.2874866724823106</v>
          </cell>
          <cell r="J60">
            <v>79</v>
          </cell>
          <cell r="K60">
            <v>74</v>
          </cell>
          <cell r="L60">
            <v>81</v>
          </cell>
        </row>
        <row r="61">
          <cell r="A61" t="str">
            <v>Nord-Est</v>
          </cell>
          <cell r="B61">
            <v>170.6</v>
          </cell>
          <cell r="C61">
            <v>171.5</v>
          </cell>
          <cell r="D61">
            <v>180.8</v>
          </cell>
          <cell r="F61">
            <v>3.3100504462553353</v>
          </cell>
          <cell r="G61">
            <v>3.2651740156880669</v>
          </cell>
          <cell r="H61">
            <v>3.4232050893668582</v>
          </cell>
          <cell r="J61">
            <v>63</v>
          </cell>
          <cell r="K61">
            <v>68</v>
          </cell>
          <cell r="L61">
            <v>67</v>
          </cell>
        </row>
        <row r="62">
          <cell r="A62" t="str">
            <v>Centro (IT)</v>
          </cell>
          <cell r="B62">
            <v>271.60000000000002</v>
          </cell>
          <cell r="C62">
            <v>282.39999999999998</v>
          </cell>
          <cell r="D62">
            <v>288.2</v>
          </cell>
          <cell r="F62">
            <v>5.528528100637125</v>
          </cell>
          <cell r="G62">
            <v>5.663858804653028</v>
          </cell>
          <cell r="H62">
            <v>5.6685417568152312</v>
          </cell>
          <cell r="J62">
            <v>26</v>
          </cell>
          <cell r="K62">
            <v>25</v>
          </cell>
          <cell r="L62">
            <v>24</v>
          </cell>
        </row>
        <row r="63">
          <cell r="A63" t="str">
            <v>Kýpros</v>
          </cell>
          <cell r="B63">
            <v>21.8</v>
          </cell>
          <cell r="C63">
            <v>29.3</v>
          </cell>
          <cell r="D63">
            <v>26.5</v>
          </cell>
          <cell r="F63">
            <v>4.6992886397930587</v>
          </cell>
          <cell r="G63">
            <v>6.1335566254971736</v>
          </cell>
          <cell r="H63">
            <v>5.463917525773196</v>
          </cell>
          <cell r="J63">
            <v>41</v>
          </cell>
          <cell r="K63">
            <v>20</v>
          </cell>
          <cell r="L63">
            <v>32</v>
          </cell>
        </row>
        <row r="64">
          <cell r="A64" t="str">
            <v>Latvija</v>
          </cell>
          <cell r="B64">
            <v>46.9</v>
          </cell>
          <cell r="C64">
            <v>46.3</v>
          </cell>
          <cell r="D64">
            <v>48.7</v>
          </cell>
          <cell r="F64">
            <v>5.2922590837282772</v>
          </cell>
          <cell r="G64">
            <v>5.2363718615697801</v>
          </cell>
          <cell r="H64">
            <v>5.5504900843400966</v>
          </cell>
          <cell r="J64">
            <v>32</v>
          </cell>
          <cell r="K64">
            <v>33</v>
          </cell>
          <cell r="L64">
            <v>27</v>
          </cell>
        </row>
        <row r="65">
          <cell r="A65" t="str">
            <v>Lietuva</v>
          </cell>
          <cell r="B65">
            <v>65.8</v>
          </cell>
          <cell r="C65">
            <v>70.900000000000006</v>
          </cell>
          <cell r="D65">
            <v>80.3</v>
          </cell>
          <cell r="F65">
            <v>4.6478773751501024</v>
          </cell>
          <cell r="G65">
            <v>4.9390456287008018</v>
          </cell>
          <cell r="H65">
            <v>5.5154887011470564</v>
          </cell>
          <cell r="J65">
            <v>43</v>
          </cell>
          <cell r="K65">
            <v>41</v>
          </cell>
          <cell r="L65">
            <v>29</v>
          </cell>
        </row>
        <row r="66">
          <cell r="A66" t="str">
            <v>Luxembourg</v>
          </cell>
          <cell r="B66">
            <v>18.600000000000001</v>
          </cell>
          <cell r="C66">
            <v>18.899999999999999</v>
          </cell>
          <cell r="D66">
            <v>17.7</v>
          </cell>
          <cell r="F66">
            <v>5.9730250481695579</v>
          </cell>
          <cell r="G66">
            <v>5.8860168171909057</v>
          </cell>
          <cell r="H66">
            <v>5.4764851485148514</v>
          </cell>
          <cell r="J66">
            <v>23</v>
          </cell>
          <cell r="K66">
            <v>22</v>
          </cell>
          <cell r="L66">
            <v>30</v>
          </cell>
        </row>
        <row r="67">
          <cell r="A67" t="str">
            <v>Közép-Magyarország</v>
          </cell>
          <cell r="B67">
            <v>176.2</v>
          </cell>
          <cell r="C67">
            <v>167.7</v>
          </cell>
          <cell r="D67">
            <v>177.9</v>
          </cell>
          <cell r="F67">
            <v>11.315907777278273</v>
          </cell>
          <cell r="G67">
            <v>10.629397223806807</v>
          </cell>
          <cell r="H67">
            <v>11.083421593670177</v>
          </cell>
          <cell r="J67">
            <v>1</v>
          </cell>
          <cell r="K67">
            <v>1</v>
          </cell>
          <cell r="L67">
            <v>1</v>
          </cell>
        </row>
        <row r="68">
          <cell r="A68" t="str">
            <v>Dunántúl</v>
          </cell>
          <cell r="B68">
            <v>57.8</v>
          </cell>
          <cell r="C68">
            <v>59.6</v>
          </cell>
          <cell r="D68">
            <v>66.8</v>
          </cell>
          <cell r="F68">
            <v>4.1165159176696813</v>
          </cell>
          <cell r="G68">
            <v>4.2260511947812525</v>
          </cell>
          <cell r="H68">
            <v>4.7748391708363114</v>
          </cell>
          <cell r="J68">
            <v>50</v>
          </cell>
          <cell r="K68">
            <v>51</v>
          </cell>
          <cell r="L68">
            <v>50</v>
          </cell>
        </row>
        <row r="69">
          <cell r="A69" t="str">
            <v>Alföld és Észak</v>
          </cell>
          <cell r="B69">
            <v>65.8</v>
          </cell>
          <cell r="C69">
            <v>65.5</v>
          </cell>
          <cell r="D69">
            <v>69.2</v>
          </cell>
          <cell r="F69">
            <v>3.8513315774070822</v>
          </cell>
          <cell r="G69">
            <v>3.8317538317538311</v>
          </cell>
          <cell r="H69">
            <v>4.0821142048135917</v>
          </cell>
          <cell r="J69">
            <v>56</v>
          </cell>
          <cell r="K69">
            <v>58</v>
          </cell>
          <cell r="L69">
            <v>56</v>
          </cell>
        </row>
        <row r="70">
          <cell r="A70" t="str">
            <v>Malta</v>
          </cell>
          <cell r="B70">
            <v>17.5</v>
          </cell>
          <cell r="C70">
            <v>19.5</v>
          </cell>
          <cell r="D70">
            <v>19.7</v>
          </cell>
          <cell r="F70">
            <v>6.1771973173314505</v>
          </cell>
          <cell r="G70">
            <v>6.4505458154151496</v>
          </cell>
          <cell r="H70">
            <v>6.1813617822403515</v>
          </cell>
          <cell r="J70">
            <v>19</v>
          </cell>
          <cell r="K70">
            <v>16</v>
          </cell>
          <cell r="L70">
            <v>19</v>
          </cell>
        </row>
        <row r="71">
          <cell r="A71" t="str">
            <v>Noord-Nederland</v>
          </cell>
          <cell r="B71">
            <v>30.3</v>
          </cell>
          <cell r="C71">
            <v>34.299999999999997</v>
          </cell>
          <cell r="D71">
            <v>32.799999999999997</v>
          </cell>
          <cell r="F71">
            <v>3.3223684210526314</v>
          </cell>
          <cell r="G71">
            <v>3.6985119689454384</v>
          </cell>
          <cell r="H71">
            <v>3.5261234143195006</v>
          </cell>
          <cell r="J71">
            <v>62</v>
          </cell>
          <cell r="K71">
            <v>61</v>
          </cell>
          <cell r="L71">
            <v>63</v>
          </cell>
        </row>
        <row r="72">
          <cell r="A72" t="str">
            <v>Oost-Nederland</v>
          </cell>
          <cell r="B72">
            <v>99.5</v>
          </cell>
          <cell r="C72">
            <v>103.7</v>
          </cell>
          <cell r="D72">
            <v>104.5</v>
          </cell>
          <cell r="F72">
            <v>4.9060697204279871</v>
          </cell>
          <cell r="G72">
            <v>5.0140218547529258</v>
          </cell>
          <cell r="H72">
            <v>5.0395447530864201</v>
          </cell>
          <cell r="J72">
            <v>37</v>
          </cell>
          <cell r="K72">
            <v>37</v>
          </cell>
          <cell r="L72">
            <v>43</v>
          </cell>
        </row>
        <row r="73">
          <cell r="A73" t="str">
            <v>West-Nederland</v>
          </cell>
          <cell r="B73">
            <v>302.8</v>
          </cell>
          <cell r="C73">
            <v>308</v>
          </cell>
          <cell r="D73">
            <v>297.2</v>
          </cell>
          <cell r="F73">
            <v>6.5751758881264664</v>
          </cell>
          <cell r="G73">
            <v>6.5446973077495159</v>
          </cell>
          <cell r="H73">
            <v>6.2577643021076783</v>
          </cell>
          <cell r="J73">
            <v>12</v>
          </cell>
          <cell r="K73">
            <v>14</v>
          </cell>
          <cell r="L73">
            <v>17</v>
          </cell>
        </row>
        <row r="74">
          <cell r="A74" t="str">
            <v>Zuid-Nederland</v>
          </cell>
          <cell r="B74">
            <v>99.4</v>
          </cell>
          <cell r="C74">
            <v>96.6</v>
          </cell>
          <cell r="D74">
            <v>102.1</v>
          </cell>
          <cell r="F74">
            <v>4.9632995456134221</v>
          </cell>
          <cell r="G74">
            <v>4.7462290571414529</v>
          </cell>
          <cell r="H74">
            <v>4.9938860357055512</v>
          </cell>
          <cell r="J74">
            <v>36</v>
          </cell>
          <cell r="K74">
            <v>45</v>
          </cell>
          <cell r="L74">
            <v>44</v>
          </cell>
        </row>
        <row r="75">
          <cell r="A75" t="str">
            <v>Ostösterreich</v>
          </cell>
          <cell r="B75">
            <v>118.2</v>
          </cell>
          <cell r="C75">
            <v>122.2</v>
          </cell>
          <cell r="D75">
            <v>121.7</v>
          </cell>
          <cell r="F75">
            <v>6.2862309205977764</v>
          </cell>
          <cell r="G75">
            <v>6.4258295209549354</v>
          </cell>
          <cell r="H75">
            <v>6.3607379919510789</v>
          </cell>
          <cell r="J75">
            <v>16</v>
          </cell>
          <cell r="K75">
            <v>17</v>
          </cell>
          <cell r="L75">
            <v>16</v>
          </cell>
        </row>
        <row r="76">
          <cell r="A76" t="str">
            <v>Südösterreich</v>
          </cell>
          <cell r="B76">
            <v>46.9</v>
          </cell>
          <cell r="C76">
            <v>44</v>
          </cell>
          <cell r="D76">
            <v>46.8</v>
          </cell>
          <cell r="F76">
            <v>5.3216838760921368</v>
          </cell>
          <cell r="G76">
            <v>4.9532815490262303</v>
          </cell>
          <cell r="H76">
            <v>5.2905267917702909</v>
          </cell>
          <cell r="J76">
            <v>30</v>
          </cell>
          <cell r="K76">
            <v>38</v>
          </cell>
          <cell r="L76">
            <v>36</v>
          </cell>
        </row>
        <row r="77">
          <cell r="A77" t="str">
            <v>Westösterreich</v>
          </cell>
          <cell r="B77">
            <v>58.3</v>
          </cell>
          <cell r="C77">
            <v>60</v>
          </cell>
          <cell r="D77">
            <v>62.2</v>
          </cell>
          <cell r="F77">
            <v>3.4926911095135389</v>
          </cell>
          <cell r="G77">
            <v>3.5676061362825542</v>
          </cell>
          <cell r="H77">
            <v>3.7054688430835223</v>
          </cell>
          <cell r="J77">
            <v>59</v>
          </cell>
          <cell r="K77">
            <v>64</v>
          </cell>
          <cell r="L77">
            <v>61</v>
          </cell>
        </row>
        <row r="78">
          <cell r="A78" t="str">
            <v>Makroregion południowy</v>
          </cell>
          <cell r="B78">
            <v>137.9</v>
          </cell>
          <cell r="C78">
            <v>170.3</v>
          </cell>
          <cell r="D78">
            <v>189.1</v>
          </cell>
          <cell r="F78">
            <v>4.0048790404553776</v>
          </cell>
          <cell r="G78">
            <v>4.9011425446801171</v>
          </cell>
          <cell r="H78">
            <v>5.4517672836302831</v>
          </cell>
          <cell r="J78">
            <v>53</v>
          </cell>
          <cell r="K78">
            <v>42</v>
          </cell>
          <cell r="L78">
            <v>33</v>
          </cell>
        </row>
        <row r="79">
          <cell r="A79" t="str">
            <v>Makroregion północno-zachodni</v>
          </cell>
          <cell r="B79">
            <v>64.3</v>
          </cell>
          <cell r="C79">
            <v>74.8</v>
          </cell>
          <cell r="D79">
            <v>83.9</v>
          </cell>
          <cell r="F79">
            <v>2.2589938167509835</v>
          </cell>
          <cell r="G79">
            <v>2.6315789473684208</v>
          </cell>
          <cell r="H79">
            <v>2.9745444231723752</v>
          </cell>
          <cell r="J79">
            <v>81</v>
          </cell>
          <cell r="K79">
            <v>75</v>
          </cell>
          <cell r="L79">
            <v>75</v>
          </cell>
        </row>
        <row r="80">
          <cell r="A80" t="str">
            <v>Makroregion południowo-zachodni</v>
          </cell>
          <cell r="B80">
            <v>81</v>
          </cell>
          <cell r="C80">
            <v>83.1</v>
          </cell>
          <cell r="D80">
            <v>90.4</v>
          </cell>
          <cell r="F80">
            <v>4.5874157557909045</v>
          </cell>
          <cell r="G80">
            <v>4.6591163938102715</v>
          </cell>
          <cell r="H80">
            <v>5.0743755262419308</v>
          </cell>
          <cell r="J80">
            <v>45</v>
          </cell>
          <cell r="K80">
            <v>47</v>
          </cell>
          <cell r="L80">
            <v>42</v>
          </cell>
        </row>
        <row r="81">
          <cell r="A81" t="str">
            <v>Makroregion północny</v>
          </cell>
          <cell r="B81">
            <v>81.400000000000006</v>
          </cell>
          <cell r="C81">
            <v>114</v>
          </cell>
          <cell r="D81">
            <v>121.8</v>
          </cell>
          <cell r="F81">
            <v>3.1437067933418299</v>
          </cell>
          <cell r="G81">
            <v>4.4052863436123344</v>
          </cell>
          <cell r="H81">
            <v>4.7127103888566451</v>
          </cell>
          <cell r="J81">
            <v>67</v>
          </cell>
          <cell r="K81">
            <v>50</v>
          </cell>
          <cell r="L81">
            <v>51</v>
          </cell>
        </row>
        <row r="82">
          <cell r="A82" t="str">
            <v>Makroregion centralny</v>
          </cell>
          <cell r="B82">
            <v>52.5</v>
          </cell>
          <cell r="C82">
            <v>54.2</v>
          </cell>
          <cell r="D82">
            <v>51.4</v>
          </cell>
          <cell r="F82">
            <v>3.2208588957055215</v>
          </cell>
          <cell r="G82">
            <v>3.4011044176706835</v>
          </cell>
          <cell r="H82">
            <v>3.2955055459383216</v>
          </cell>
          <cell r="J82">
            <v>66</v>
          </cell>
          <cell r="K82">
            <v>66</v>
          </cell>
          <cell r="L82">
            <v>69</v>
          </cell>
        </row>
        <row r="83">
          <cell r="A83" t="str">
            <v>Makroregion wschodni</v>
          </cell>
          <cell r="B83">
            <v>46</v>
          </cell>
          <cell r="C83">
            <v>53.7</v>
          </cell>
          <cell r="D83">
            <v>52</v>
          </cell>
          <cell r="F83">
            <v>2.0803183791606372</v>
          </cell>
          <cell r="G83">
            <v>2.4175032638544995</v>
          </cell>
          <cell r="H83">
            <v>2.3622404942533959</v>
          </cell>
          <cell r="J83">
            <v>83</v>
          </cell>
          <cell r="K83">
            <v>81</v>
          </cell>
          <cell r="L83">
            <v>80</v>
          </cell>
        </row>
        <row r="84">
          <cell r="A84" t="str">
            <v>Makroregion województwo mazowieckie</v>
          </cell>
          <cell r="B84">
            <v>170.4</v>
          </cell>
          <cell r="C84">
            <v>193.8</v>
          </cell>
          <cell r="D84">
            <v>213.3</v>
          </cell>
          <cell r="F84">
            <v>6.2342223685654705</v>
          </cell>
          <cell r="G84">
            <v>7.0085346448719816</v>
          </cell>
          <cell r="H84">
            <v>7.6884259092383669</v>
          </cell>
          <cell r="J84">
            <v>18</v>
          </cell>
          <cell r="K84">
            <v>11</v>
          </cell>
          <cell r="L84">
            <v>7</v>
          </cell>
        </row>
        <row r="85">
          <cell r="A85" t="str">
            <v>Continente</v>
          </cell>
          <cell r="B85">
            <v>218.2</v>
          </cell>
          <cell r="C85">
            <v>218.9</v>
          </cell>
          <cell r="D85">
            <v>238.4</v>
          </cell>
          <cell r="F85">
            <v>4.6627916915975716</v>
          </cell>
          <cell r="G85">
            <v>4.5774868781497666</v>
          </cell>
          <cell r="H85">
            <v>4.9253145466190116</v>
          </cell>
          <cell r="J85">
            <v>42</v>
          </cell>
          <cell r="K85">
            <v>48</v>
          </cell>
          <cell r="L85">
            <v>48</v>
          </cell>
        </row>
        <row r="86">
          <cell r="A86" t="str">
            <v>Macroregiunea Unu</v>
          </cell>
          <cell r="B86">
            <v>49.6</v>
          </cell>
          <cell r="C86">
            <v>48.3</v>
          </cell>
          <cell r="D86">
            <v>64.5</v>
          </cell>
          <cell r="F86">
            <v>2.4616606283190232</v>
          </cell>
          <cell r="G86">
            <v>2.46957766642806</v>
          </cell>
          <cell r="H86">
            <v>3.2087955823093379</v>
          </cell>
          <cell r="J86">
            <v>76</v>
          </cell>
          <cell r="K86">
            <v>80</v>
          </cell>
          <cell r="L86">
            <v>70</v>
          </cell>
        </row>
        <row r="87">
          <cell r="A87" t="str">
            <v>Macroregiunea Doi</v>
          </cell>
          <cell r="B87">
            <v>23.7</v>
          </cell>
          <cell r="C87">
            <v>25.1</v>
          </cell>
          <cell r="D87">
            <v>25.4</v>
          </cell>
          <cell r="F87">
            <v>1.113460183227625</v>
          </cell>
          <cell r="G87">
            <v>1.1813988515485268</v>
          </cell>
          <cell r="H87">
            <v>1.196307460437076</v>
          </cell>
          <cell r="J87">
            <v>88</v>
          </cell>
          <cell r="K87">
            <v>87</v>
          </cell>
          <cell r="L87">
            <v>87</v>
          </cell>
        </row>
        <row r="88">
          <cell r="A88" t="str">
            <v>Macroregiunea Trei</v>
          </cell>
          <cell r="B88">
            <v>150.19999999999999</v>
          </cell>
          <cell r="C88">
            <v>127.5</v>
          </cell>
          <cell r="D88">
            <v>124.1</v>
          </cell>
          <cell r="F88">
            <v>6.6173231121684717</v>
          </cell>
          <cell r="G88">
            <v>5.6664148260077329</v>
          </cell>
          <cell r="H88">
            <v>5.3443004177253348</v>
          </cell>
          <cell r="J88">
            <v>11</v>
          </cell>
          <cell r="K88">
            <v>24</v>
          </cell>
          <cell r="L88">
            <v>35</v>
          </cell>
        </row>
        <row r="89">
          <cell r="A89" t="str">
            <v>Macroregiunea Patru</v>
          </cell>
          <cell r="B89">
            <v>39.1</v>
          </cell>
          <cell r="C89">
            <v>45.3</v>
          </cell>
          <cell r="D89">
            <v>51.7</v>
          </cell>
          <cell r="F89">
            <v>2.8218822170900699</v>
          </cell>
          <cell r="G89">
            <v>3.3338239623196939</v>
          </cell>
          <cell r="H89">
            <v>3.7143472950643006</v>
          </cell>
          <cell r="J89">
            <v>70</v>
          </cell>
          <cell r="K89">
            <v>67</v>
          </cell>
          <cell r="L89">
            <v>60</v>
          </cell>
        </row>
        <row r="90">
          <cell r="A90" t="str">
            <v>Slovenija</v>
          </cell>
          <cell r="B90">
            <v>63.5</v>
          </cell>
          <cell r="C90">
            <v>55</v>
          </cell>
          <cell r="D90">
            <v>62.3</v>
          </cell>
          <cell r="F90">
            <v>6.4512851772833484</v>
          </cell>
          <cell r="G90">
            <v>5.56792873051225</v>
          </cell>
          <cell r="H90">
            <v>6.2543921293042857</v>
          </cell>
          <cell r="J90">
            <v>15</v>
          </cell>
          <cell r="K90">
            <v>27</v>
          </cell>
          <cell r="L90">
            <v>18</v>
          </cell>
        </row>
        <row r="91">
          <cell r="A91" t="str">
            <v>Slovensko</v>
          </cell>
          <cell r="B91">
            <v>135.4</v>
          </cell>
          <cell r="C91">
            <v>129.1</v>
          </cell>
          <cell r="D91">
            <v>151.69999999999999</v>
          </cell>
          <cell r="F91">
            <v>5.2056901191849292</v>
          </cell>
          <cell r="G91">
            <v>4.9507228592246042</v>
          </cell>
          <cell r="H91">
            <v>5.7947209595477283</v>
          </cell>
          <cell r="J91">
            <v>33</v>
          </cell>
          <cell r="K91">
            <v>40</v>
          </cell>
          <cell r="L91">
            <v>23</v>
          </cell>
        </row>
        <row r="92">
          <cell r="A92" t="str">
            <v>Manner-Suomi</v>
          </cell>
          <cell r="B92">
            <v>169.8</v>
          </cell>
          <cell r="C92">
            <v>175.8</v>
          </cell>
          <cell r="D92">
            <v>174.9</v>
          </cell>
          <cell r="F92">
            <v>6.5197358316694825</v>
          </cell>
          <cell r="G92">
            <v>6.7263544536271809</v>
          </cell>
          <cell r="H92">
            <v>6.7604653859533848</v>
          </cell>
          <cell r="J92">
            <v>14</v>
          </cell>
          <cell r="K92">
            <v>12</v>
          </cell>
          <cell r="L92">
            <v>12</v>
          </cell>
        </row>
        <row r="93">
          <cell r="A93" t="str">
            <v>Åland</v>
          </cell>
          <cell r="B93" t="str">
            <v>:</v>
          </cell>
          <cell r="C93" t="str">
            <v>:</v>
          </cell>
          <cell r="D93" t="str">
            <v>:</v>
          </cell>
        </row>
        <row r="94">
          <cell r="A94" t="str">
            <v>Östra Sverige</v>
          </cell>
          <cell r="B94">
            <v>202.7</v>
          </cell>
          <cell r="C94">
            <v>200.8</v>
          </cell>
          <cell r="D94">
            <v>198.6</v>
          </cell>
          <cell r="F94">
            <v>9.5352337943362482</v>
          </cell>
          <cell r="G94">
            <v>9.3213257821929272</v>
          </cell>
          <cell r="H94">
            <v>9.2367796846658301</v>
          </cell>
          <cell r="J94">
            <v>4</v>
          </cell>
          <cell r="K94">
            <v>4</v>
          </cell>
          <cell r="L94">
            <v>4</v>
          </cell>
        </row>
        <row r="95">
          <cell r="A95" t="str">
            <v>Södra Sverige</v>
          </cell>
          <cell r="B95">
            <v>118.8</v>
          </cell>
          <cell r="C95">
            <v>127.4</v>
          </cell>
          <cell r="D95">
            <v>123.7</v>
          </cell>
          <cell r="F95">
            <v>5.3040450040182154</v>
          </cell>
          <cell r="G95">
            <v>5.6014773126978543</v>
          </cell>
          <cell r="H95">
            <v>5.5260218896582538</v>
          </cell>
          <cell r="J95">
            <v>31</v>
          </cell>
          <cell r="K95">
            <v>26</v>
          </cell>
          <cell r="L95">
            <v>28</v>
          </cell>
        </row>
        <row r="96">
          <cell r="A96" t="str">
            <v>Norra Sverige</v>
          </cell>
          <cell r="B96">
            <v>26.9</v>
          </cell>
          <cell r="C96">
            <v>34.799999999999997</v>
          </cell>
          <cell r="D96">
            <v>34.4</v>
          </cell>
          <cell r="F96">
            <v>3.2292917166866748</v>
          </cell>
          <cell r="G96">
            <v>4.135963869740908</v>
          </cell>
          <cell r="H96">
            <v>4.0337711069418383</v>
          </cell>
          <cell r="J96">
            <v>65</v>
          </cell>
          <cell r="K96">
            <v>53</v>
          </cell>
          <cell r="L96">
            <v>57</v>
          </cell>
        </row>
        <row r="100">
          <cell r="A100" t="str">
            <v>Länder</v>
          </cell>
        </row>
        <row r="101">
          <cell r="A101" t="str">
            <v>European Union - 27 countries (from 2020)</v>
          </cell>
          <cell r="B101">
            <v>9826.4</v>
          </cell>
          <cell r="C101">
            <v>10315.5</v>
          </cell>
          <cell r="D101">
            <v>10695.6</v>
          </cell>
          <cell r="F101">
            <v>4.8524593402089344</v>
          </cell>
          <cell r="G101">
            <v>5.0324004533087585</v>
          </cell>
          <cell r="H101">
            <v>5.1652347768135254</v>
          </cell>
        </row>
        <row r="102">
          <cell r="A102" t="str">
            <v>Belgium</v>
          </cell>
          <cell r="B102">
            <v>287.39999999999998</v>
          </cell>
          <cell r="C102">
            <v>276.10000000000002</v>
          </cell>
          <cell r="D102">
            <v>283.10000000000002</v>
          </cell>
          <cell r="F102">
            <v>5.7662212591790052</v>
          </cell>
          <cell r="G102">
            <v>5.4981380807296336</v>
          </cell>
          <cell r="H102">
            <v>5.5989557581630836</v>
          </cell>
          <cell r="J102">
            <v>10</v>
          </cell>
          <cell r="K102">
            <v>13</v>
          </cell>
          <cell r="L102">
            <v>11</v>
          </cell>
        </row>
        <row r="103">
          <cell r="A103" t="str">
            <v>Bulgaria</v>
          </cell>
          <cell r="B103">
            <v>141.19999999999999</v>
          </cell>
          <cell r="C103">
            <v>150.30000000000001</v>
          </cell>
          <cell r="D103">
            <v>149.30000000000001</v>
          </cell>
          <cell r="F103">
            <v>4.811066816586596</v>
          </cell>
          <cell r="G103">
            <v>5.1402188782489739</v>
          </cell>
          <cell r="H103">
            <v>5.103575579407944</v>
          </cell>
          <cell r="J103">
            <v>17</v>
          </cell>
          <cell r="K103">
            <v>16</v>
          </cell>
          <cell r="L103">
            <v>20</v>
          </cell>
        </row>
        <row r="104">
          <cell r="A104" t="str">
            <v>Czechia</v>
          </cell>
          <cell r="B104">
            <v>277.3</v>
          </cell>
          <cell r="C104">
            <v>273.39999999999998</v>
          </cell>
          <cell r="D104">
            <v>277.60000000000002</v>
          </cell>
          <cell r="F104">
            <v>5.3786174257118473</v>
          </cell>
          <cell r="G104">
            <v>5.4224514081713604</v>
          </cell>
          <cell r="H104">
            <v>5.3684006961902924</v>
          </cell>
          <cell r="J104">
            <v>13</v>
          </cell>
          <cell r="K104">
            <v>14</v>
          </cell>
          <cell r="L104">
            <v>17</v>
          </cell>
        </row>
        <row r="105">
          <cell r="A105" t="str">
            <v>Denmark</v>
          </cell>
          <cell r="B105">
            <v>181.7</v>
          </cell>
          <cell r="C105">
            <v>192.1</v>
          </cell>
          <cell r="D105">
            <v>194.8</v>
          </cell>
          <cell r="F105">
            <v>6.1141395787065074</v>
          </cell>
          <cell r="G105">
            <v>6.4001332666999842</v>
          </cell>
          <cell r="H105">
            <v>6.3631018488273332</v>
          </cell>
          <cell r="J105">
            <v>8</v>
          </cell>
          <cell r="K105">
            <v>6</v>
          </cell>
          <cell r="L105">
            <v>6</v>
          </cell>
        </row>
        <row r="106">
          <cell r="A106" t="str">
            <v>Germany</v>
          </cell>
          <cell r="B106">
            <v>2284.4</v>
          </cell>
          <cell r="C106">
            <v>2458.1</v>
          </cell>
          <cell r="D106">
            <v>2513.5</v>
          </cell>
          <cell r="F106">
            <v>5.4053926150278624</v>
          </cell>
          <cell r="G106">
            <v>5.7396303249367211</v>
          </cell>
          <cell r="H106">
            <v>5.8392787033014519</v>
          </cell>
          <cell r="J106">
            <v>12</v>
          </cell>
          <cell r="K106">
            <v>10</v>
          </cell>
          <cell r="L106">
            <v>9</v>
          </cell>
        </row>
        <row r="107">
          <cell r="A107" t="str">
            <v>Estonia</v>
          </cell>
          <cell r="B107">
            <v>46.2</v>
          </cell>
          <cell r="C107">
            <v>45.4</v>
          </cell>
          <cell r="D107">
            <v>46.4</v>
          </cell>
          <cell r="F107">
            <v>6.8212018307987607</v>
          </cell>
          <cell r="G107">
            <v>6.5361359055571544</v>
          </cell>
          <cell r="H107">
            <v>6.6418551388491256</v>
          </cell>
          <cell r="J107">
            <v>2</v>
          </cell>
          <cell r="K107">
            <v>4</v>
          </cell>
          <cell r="L107">
            <v>5</v>
          </cell>
        </row>
        <row r="108">
          <cell r="A108" t="str">
            <v>Ireland</v>
          </cell>
          <cell r="B108">
            <v>260.60000000000002</v>
          </cell>
          <cell r="C108">
            <v>267.3</v>
          </cell>
          <cell r="D108">
            <v>276.89999999999998</v>
          </cell>
          <cell r="F108">
            <v>10.103516457953708</v>
          </cell>
          <cell r="G108">
            <v>10.019491716020692</v>
          </cell>
          <cell r="H108">
            <v>10.116177115300307</v>
          </cell>
          <cell r="J108">
            <v>1</v>
          </cell>
          <cell r="K108">
            <v>1</v>
          </cell>
          <cell r="L108">
            <v>1</v>
          </cell>
        </row>
        <row r="109">
          <cell r="A109" t="str">
            <v>Greece</v>
          </cell>
          <cell r="B109">
            <v>139.19999999999999</v>
          </cell>
          <cell r="C109">
            <v>142.19999999999999</v>
          </cell>
          <cell r="D109">
            <v>136</v>
          </cell>
          <cell r="F109">
            <v>3.3674432106829228</v>
          </cell>
          <cell r="G109">
            <v>3.3963886500429918</v>
          </cell>
          <cell r="H109">
            <v>3.188072856841464</v>
          </cell>
          <cell r="J109">
            <v>26</v>
          </cell>
          <cell r="K109">
            <v>26</v>
          </cell>
          <cell r="L109">
            <v>27</v>
          </cell>
        </row>
        <row r="110">
          <cell r="A110" t="str">
            <v>Spain</v>
          </cell>
          <cell r="B110">
            <v>903.6</v>
          </cell>
          <cell r="C110">
            <v>924.7</v>
          </cell>
          <cell r="D110">
            <v>1026.8</v>
          </cell>
          <cell r="F110">
            <v>4.4005707690284748</v>
          </cell>
          <cell r="G110">
            <v>4.3693357400039687</v>
          </cell>
          <cell r="H110">
            <v>4.7462327817324583</v>
          </cell>
          <cell r="J110">
            <v>22</v>
          </cell>
          <cell r="K110">
            <v>23</v>
          </cell>
          <cell r="L110">
            <v>22</v>
          </cell>
        </row>
        <row r="111">
          <cell r="A111" t="str">
            <v>France</v>
          </cell>
          <cell r="B111">
            <v>1246.4000000000001</v>
          </cell>
          <cell r="C111">
            <v>1320.8</v>
          </cell>
          <cell r="D111">
            <v>1349.9</v>
          </cell>
          <cell r="F111">
            <v>4.4039912937784438</v>
          </cell>
          <cell r="G111">
            <v>4.6280366234394217</v>
          </cell>
          <cell r="H111">
            <v>4.6688825325894845</v>
          </cell>
          <cell r="J111">
            <v>21</v>
          </cell>
          <cell r="K111">
            <v>21</v>
          </cell>
          <cell r="L111">
            <v>23</v>
          </cell>
        </row>
        <row r="112">
          <cell r="A112" t="str">
            <v>Croatia</v>
          </cell>
          <cell r="B112">
            <v>67</v>
          </cell>
          <cell r="C112">
            <v>76.599999999999994</v>
          </cell>
          <cell r="D112">
            <v>88.3</v>
          </cell>
          <cell r="F112">
            <v>4.1788810578182494</v>
          </cell>
          <cell r="G112">
            <v>4.7357032457496135</v>
          </cell>
          <cell r="H112">
            <v>5.2515760675627448</v>
          </cell>
          <cell r="J112">
            <v>23</v>
          </cell>
          <cell r="K112">
            <v>20</v>
          </cell>
          <cell r="L112">
            <v>18</v>
          </cell>
        </row>
        <row r="113">
          <cell r="A113" t="str">
            <v>Italy</v>
          </cell>
          <cell r="B113">
            <v>929.9</v>
          </cell>
          <cell r="C113">
            <v>1005.6</v>
          </cell>
          <cell r="D113">
            <v>1021.6</v>
          </cell>
          <cell r="F113">
            <v>4.0381801048302695</v>
          </cell>
          <cell r="G113">
            <v>4.278802990396521</v>
          </cell>
          <cell r="H113">
            <v>4.2802616087850947</v>
          </cell>
          <cell r="J113">
            <v>24</v>
          </cell>
          <cell r="K113">
            <v>25</v>
          </cell>
          <cell r="L113">
            <v>25</v>
          </cell>
        </row>
        <row r="114">
          <cell r="A114" t="str">
            <v>Cyprus</v>
          </cell>
          <cell r="B114">
            <v>21.8</v>
          </cell>
          <cell r="C114">
            <v>29.3</v>
          </cell>
          <cell r="D114">
            <v>26.5</v>
          </cell>
          <cell r="F114">
            <v>4.6992886397930587</v>
          </cell>
          <cell r="G114">
            <v>6.1335566254971736</v>
          </cell>
          <cell r="H114">
            <v>5.463917525773196</v>
          </cell>
          <cell r="J114">
            <v>18</v>
          </cell>
          <cell r="K114">
            <v>8</v>
          </cell>
          <cell r="L114">
            <v>16</v>
          </cell>
        </row>
        <row r="115">
          <cell r="A115" t="str">
            <v>Latvia</v>
          </cell>
          <cell r="B115">
            <v>46.9</v>
          </cell>
          <cell r="C115">
            <v>46.3</v>
          </cell>
          <cell r="D115">
            <v>48.7</v>
          </cell>
          <cell r="F115">
            <v>5.2922590837282772</v>
          </cell>
          <cell r="G115">
            <v>5.2363718615697801</v>
          </cell>
          <cell r="H115">
            <v>5.5504900843400966</v>
          </cell>
          <cell r="J115">
            <v>14</v>
          </cell>
          <cell r="K115">
            <v>15</v>
          </cell>
          <cell r="L115">
            <v>12</v>
          </cell>
        </row>
        <row r="116">
          <cell r="A116" t="str">
            <v>Lithuania</v>
          </cell>
          <cell r="B116">
            <v>65.8</v>
          </cell>
          <cell r="C116">
            <v>70.900000000000006</v>
          </cell>
          <cell r="D116">
            <v>80.3</v>
          </cell>
          <cell r="F116">
            <v>4.6478773751501024</v>
          </cell>
          <cell r="G116">
            <v>4.9390456287008018</v>
          </cell>
          <cell r="H116">
            <v>5.5154887011470564</v>
          </cell>
          <cell r="J116">
            <v>19</v>
          </cell>
          <cell r="K116">
            <v>19</v>
          </cell>
          <cell r="L116">
            <v>13</v>
          </cell>
        </row>
        <row r="117">
          <cell r="A117" t="str">
            <v>Luxembourg</v>
          </cell>
          <cell r="B117">
            <v>18.600000000000001</v>
          </cell>
          <cell r="C117">
            <v>18.899999999999999</v>
          </cell>
          <cell r="D117">
            <v>17.7</v>
          </cell>
          <cell r="F117">
            <v>5.9730250481695579</v>
          </cell>
          <cell r="G117">
            <v>5.8860168171909057</v>
          </cell>
          <cell r="H117">
            <v>5.4764851485148514</v>
          </cell>
          <cell r="J117">
            <v>9</v>
          </cell>
          <cell r="K117">
            <v>9</v>
          </cell>
          <cell r="L117">
            <v>15</v>
          </cell>
        </row>
        <row r="118">
          <cell r="A118" t="str">
            <v>Hungary</v>
          </cell>
          <cell r="B118">
            <v>299.8</v>
          </cell>
          <cell r="C118">
            <v>292.7</v>
          </cell>
          <cell r="D118">
            <v>313.89999999999998</v>
          </cell>
          <cell r="F118">
            <v>6.4201126410690197</v>
          </cell>
          <cell r="G118">
            <v>6.2309739222990945</v>
          </cell>
          <cell r="H118">
            <v>6.679718255910454</v>
          </cell>
          <cell r="J118">
            <v>6</v>
          </cell>
          <cell r="K118">
            <v>7</v>
          </cell>
          <cell r="L118">
            <v>4</v>
          </cell>
        </row>
        <row r="119">
          <cell r="A119" t="str">
            <v>Malta</v>
          </cell>
          <cell r="B119">
            <v>17.5</v>
          </cell>
          <cell r="C119">
            <v>19.5</v>
          </cell>
          <cell r="D119">
            <v>19.7</v>
          </cell>
          <cell r="F119">
            <v>6.1771973173314505</v>
          </cell>
          <cell r="G119">
            <v>6.4505458154151496</v>
          </cell>
          <cell r="H119">
            <v>6.1813617822403515</v>
          </cell>
          <cell r="J119">
            <v>7</v>
          </cell>
          <cell r="K119">
            <v>5</v>
          </cell>
          <cell r="L119">
            <v>8</v>
          </cell>
        </row>
        <row r="120">
          <cell r="A120" t="str">
            <v>Netherlands</v>
          </cell>
          <cell r="B120">
            <v>532</v>
          </cell>
          <cell r="C120">
            <v>542.6</v>
          </cell>
          <cell r="D120">
            <v>536.6</v>
          </cell>
          <cell r="F120">
            <v>5.5718475073313778</v>
          </cell>
          <cell r="G120">
            <v>5.5725582828386573</v>
          </cell>
          <cell r="H120">
            <v>5.476851473830326</v>
          </cell>
          <cell r="J120">
            <v>11</v>
          </cell>
          <cell r="K120">
            <v>11</v>
          </cell>
          <cell r="L120">
            <v>14</v>
          </cell>
        </row>
        <row r="121">
          <cell r="A121" t="str">
            <v>Austria</v>
          </cell>
          <cell r="B121">
            <v>223.4</v>
          </cell>
          <cell r="C121">
            <v>226.1</v>
          </cell>
          <cell r="D121">
            <v>230.6</v>
          </cell>
          <cell r="F121">
            <v>5.0418650838430121</v>
          </cell>
          <cell r="G121">
            <v>5.056129522787244</v>
          </cell>
          <cell r="H121">
            <v>5.1513459175695298</v>
          </cell>
          <cell r="J121">
            <v>16</v>
          </cell>
          <cell r="K121">
            <v>17</v>
          </cell>
          <cell r="L121">
            <v>19</v>
          </cell>
        </row>
        <row r="122">
          <cell r="A122" t="str">
            <v>Poland</v>
          </cell>
          <cell r="B122">
            <v>633.5</v>
          </cell>
          <cell r="C122">
            <v>743.7</v>
          </cell>
          <cell r="D122">
            <v>801.9</v>
          </cell>
          <cell r="F122">
            <v>3.6790113419244688</v>
          </cell>
          <cell r="G122">
            <v>4.3066855835770337</v>
          </cell>
          <cell r="H122">
            <v>4.6647857828451755</v>
          </cell>
          <cell r="J122">
            <v>25</v>
          </cell>
          <cell r="K122">
            <v>24</v>
          </cell>
          <cell r="L122">
            <v>24</v>
          </cell>
        </row>
        <row r="123">
          <cell r="A123" t="str">
            <v>Portugal</v>
          </cell>
          <cell r="B123">
            <v>222.1</v>
          </cell>
          <cell r="C123">
            <v>223.2</v>
          </cell>
          <cell r="D123">
            <v>243.5</v>
          </cell>
          <cell r="F123">
            <v>4.5245273794002605</v>
          </cell>
          <cell r="G123">
            <v>4.4491398728247651</v>
          </cell>
          <cell r="H123">
            <v>4.7901011134280216</v>
          </cell>
          <cell r="J123">
            <v>20</v>
          </cell>
          <cell r="K123">
            <v>22</v>
          </cell>
          <cell r="L123">
            <v>21</v>
          </cell>
        </row>
        <row r="124">
          <cell r="A124" t="str">
            <v>Romania</v>
          </cell>
          <cell r="B124">
            <v>262.5</v>
          </cell>
          <cell r="C124">
            <v>246.2</v>
          </cell>
          <cell r="D124">
            <v>265.7</v>
          </cell>
          <cell r="F124">
            <v>3.3658592878482865</v>
          </cell>
          <cell r="G124">
            <v>3.201851924102324</v>
          </cell>
          <cell r="H124">
            <v>3.3858779452805425</v>
          </cell>
          <cell r="J124">
            <v>27</v>
          </cell>
          <cell r="K124">
            <v>27</v>
          </cell>
          <cell r="L124">
            <v>26</v>
          </cell>
        </row>
        <row r="125">
          <cell r="A125" t="str">
            <v>Slovenia</v>
          </cell>
          <cell r="B125">
            <v>63.5</v>
          </cell>
          <cell r="C125">
            <v>55</v>
          </cell>
          <cell r="D125">
            <v>62.3</v>
          </cell>
          <cell r="F125">
            <v>6.4512851772833484</v>
          </cell>
          <cell r="G125">
            <v>5.56792873051225</v>
          </cell>
          <cell r="H125">
            <v>6.2543921293042857</v>
          </cell>
          <cell r="J125">
            <v>5</v>
          </cell>
          <cell r="K125">
            <v>12</v>
          </cell>
          <cell r="L125">
            <v>7</v>
          </cell>
        </row>
        <row r="126">
          <cell r="A126" t="str">
            <v>Slovakia</v>
          </cell>
          <cell r="B126">
            <v>135.4</v>
          </cell>
          <cell r="C126">
            <v>129.1</v>
          </cell>
          <cell r="D126">
            <v>151.69999999999999</v>
          </cell>
          <cell r="F126">
            <v>5.2056901191849292</v>
          </cell>
          <cell r="G126">
            <v>4.9507228592246042</v>
          </cell>
          <cell r="H126">
            <v>5.7947209595477283</v>
          </cell>
          <cell r="J126">
            <v>15</v>
          </cell>
          <cell r="K126">
            <v>18</v>
          </cell>
          <cell r="L126">
            <v>10</v>
          </cell>
        </row>
        <row r="127">
          <cell r="A127" t="str">
            <v>Finland</v>
          </cell>
          <cell r="B127">
            <v>170.5</v>
          </cell>
          <cell r="C127">
            <v>176.2</v>
          </cell>
          <cell r="D127">
            <v>175.7</v>
          </cell>
          <cell r="F127">
            <v>6.5096212583995117</v>
          </cell>
          <cell r="G127">
            <v>6.7054838832439012</v>
          </cell>
          <cell r="H127">
            <v>6.7517196326326703</v>
          </cell>
          <cell r="J127">
            <v>4</v>
          </cell>
          <cell r="K127">
            <v>3</v>
          </cell>
          <cell r="L127">
            <v>3</v>
          </cell>
        </row>
        <row r="128">
          <cell r="A128" t="str">
            <v>Sweden</v>
          </cell>
          <cell r="B128">
            <v>348.4</v>
          </cell>
          <cell r="C128">
            <v>363.1</v>
          </cell>
          <cell r="D128">
            <v>356.7</v>
          </cell>
          <cell r="F128">
            <v>6.7018043319355209</v>
          </cell>
          <cell r="G128">
            <v>6.8898123375268021</v>
          </cell>
          <cell r="H128">
            <v>6.8055635052372496</v>
          </cell>
          <cell r="J128">
            <v>3</v>
          </cell>
          <cell r="K128">
            <v>2</v>
          </cell>
          <cell r="L128">
            <v>2</v>
          </cell>
        </row>
      </sheetData>
      <sheetData sheetId="8">
        <row r="4">
          <cell r="A4" t="str">
            <v>European Union - 27 countries (from 2020)</v>
          </cell>
          <cell r="B4">
            <v>119852.9</v>
          </cell>
          <cell r="C4">
            <v>123010.6</v>
          </cell>
          <cell r="D4">
            <v>126189</v>
          </cell>
          <cell r="F4">
            <v>59.185594323061075</v>
          </cell>
          <cell r="G4">
            <v>60.010527769064261</v>
          </cell>
          <cell r="H4">
            <v>60.940556046535207</v>
          </cell>
        </row>
        <row r="6">
          <cell r="A6" t="str">
            <v>Baden-Württemberg</v>
          </cell>
          <cell r="B6">
            <v>3579.2</v>
          </cell>
          <cell r="C6">
            <v>3663</v>
          </cell>
          <cell r="D6">
            <v>3806.1</v>
          </cell>
          <cell r="F6">
            <v>60.186991323064497</v>
          </cell>
          <cell r="G6">
            <v>60.664778655537333</v>
          </cell>
          <cell r="H6">
            <v>62.660103388100495</v>
          </cell>
          <cell r="J6">
            <v>48</v>
          </cell>
          <cell r="K6">
            <v>45</v>
          </cell>
          <cell r="L6">
            <v>41</v>
          </cell>
        </row>
        <row r="7">
          <cell r="A7" t="str">
            <v>Bayern</v>
          </cell>
          <cell r="B7">
            <v>4179.8999999999996</v>
          </cell>
          <cell r="C7">
            <v>4301.6000000000004</v>
          </cell>
          <cell r="D7">
            <v>4436.6000000000004</v>
          </cell>
          <cell r="F7">
            <v>58.892567805565335</v>
          </cell>
          <cell r="G7">
            <v>59.695527276259739</v>
          </cell>
          <cell r="H7">
            <v>61.246859383196671</v>
          </cell>
          <cell r="J7">
            <v>51</v>
          </cell>
          <cell r="K7">
            <v>48</v>
          </cell>
          <cell r="L7">
            <v>48</v>
          </cell>
        </row>
        <row r="8">
          <cell r="A8" t="str">
            <v>Berlin</v>
          </cell>
          <cell r="B8">
            <v>1520.7</v>
          </cell>
          <cell r="C8">
            <v>1477.8</v>
          </cell>
          <cell r="D8">
            <v>1497</v>
          </cell>
          <cell r="F8">
            <v>80.041054792357485</v>
          </cell>
          <cell r="G8">
            <v>77.62369996848409</v>
          </cell>
          <cell r="H8">
            <v>77.336364106008162</v>
          </cell>
          <cell r="J8">
            <v>4</v>
          </cell>
          <cell r="K8">
            <v>5</v>
          </cell>
          <cell r="L8">
            <v>5</v>
          </cell>
        </row>
        <row r="9">
          <cell r="A9" t="str">
            <v>Brandenburg</v>
          </cell>
          <cell r="B9">
            <v>760.3</v>
          </cell>
          <cell r="C9">
            <v>783</v>
          </cell>
          <cell r="D9">
            <v>820.8</v>
          </cell>
          <cell r="F9">
            <v>61.502993043196888</v>
          </cell>
          <cell r="G9">
            <v>63.293185676178169</v>
          </cell>
          <cell r="H9">
            <v>65.44410779779939</v>
          </cell>
          <cell r="J9">
            <v>40</v>
          </cell>
          <cell r="K9">
            <v>31</v>
          </cell>
          <cell r="L9">
            <v>29</v>
          </cell>
        </row>
        <row r="10">
          <cell r="A10" t="str">
            <v>Bremen</v>
          </cell>
          <cell r="B10">
            <v>185.1</v>
          </cell>
          <cell r="C10">
            <v>193</v>
          </cell>
          <cell r="D10">
            <v>194.7</v>
          </cell>
          <cell r="F10">
            <v>58.986615678776289</v>
          </cell>
          <cell r="G10">
            <v>59.148023291449583</v>
          </cell>
          <cell r="H10">
            <v>59.179331306990882</v>
          </cell>
          <cell r="J10">
            <v>50</v>
          </cell>
          <cell r="K10">
            <v>52</v>
          </cell>
          <cell r="L10">
            <v>57</v>
          </cell>
        </row>
        <row r="11">
          <cell r="A11" t="str">
            <v>Hamburg</v>
          </cell>
          <cell r="B11">
            <v>672.4</v>
          </cell>
          <cell r="C11">
            <v>693.4</v>
          </cell>
          <cell r="D11">
            <v>733.7</v>
          </cell>
          <cell r="F11">
            <v>68.914625397150758</v>
          </cell>
          <cell r="G11">
            <v>69.583542398394385</v>
          </cell>
          <cell r="H11">
            <v>72.751611303916704</v>
          </cell>
          <cell r="J11">
            <v>19</v>
          </cell>
          <cell r="K11">
            <v>18</v>
          </cell>
          <cell r="L11">
            <v>13</v>
          </cell>
        </row>
        <row r="12">
          <cell r="A12" t="str">
            <v>Hessen</v>
          </cell>
          <cell r="B12">
            <v>1910.9</v>
          </cell>
          <cell r="C12">
            <v>2049.1</v>
          </cell>
          <cell r="D12">
            <v>2066.8000000000002</v>
          </cell>
          <cell r="F12">
            <v>60.536653361211435</v>
          </cell>
          <cell r="G12">
            <v>63.23602024441427</v>
          </cell>
          <cell r="H12">
            <v>63.488357805492413</v>
          </cell>
          <cell r="J12">
            <v>46</v>
          </cell>
          <cell r="K12">
            <v>34</v>
          </cell>
          <cell r="L12">
            <v>39</v>
          </cell>
        </row>
        <row r="13">
          <cell r="A13" t="str">
            <v>Mecklenburg-Vorpommern</v>
          </cell>
          <cell r="B13">
            <v>445.7</v>
          </cell>
          <cell r="C13">
            <v>451.9</v>
          </cell>
          <cell r="D13">
            <v>458.8</v>
          </cell>
          <cell r="F13">
            <v>58.34533315879041</v>
          </cell>
          <cell r="G13">
            <v>58.460543337645532</v>
          </cell>
          <cell r="H13">
            <v>60.368421052631582</v>
          </cell>
          <cell r="J13">
            <v>53</v>
          </cell>
          <cell r="K13">
            <v>56</v>
          </cell>
          <cell r="L13">
            <v>52</v>
          </cell>
        </row>
        <row r="14">
          <cell r="A14" t="str">
            <v>Niedersachsen</v>
          </cell>
          <cell r="B14">
            <v>2306.8000000000002</v>
          </cell>
          <cell r="C14">
            <v>2355</v>
          </cell>
          <cell r="D14">
            <v>2459.9</v>
          </cell>
          <cell r="F14">
            <v>56.626653901858269</v>
          </cell>
          <cell r="G14">
            <v>57.296481923020778</v>
          </cell>
          <cell r="H14">
            <v>59.618041249606158</v>
          </cell>
          <cell r="J14">
            <v>61</v>
          </cell>
          <cell r="K14">
            <v>60</v>
          </cell>
          <cell r="L14">
            <v>55</v>
          </cell>
        </row>
        <row r="15">
          <cell r="A15" t="str">
            <v>Nordrhein-Westfalen</v>
          </cell>
          <cell r="B15">
            <v>5170.2</v>
          </cell>
          <cell r="C15">
            <v>5422.2</v>
          </cell>
          <cell r="D15">
            <v>5570.8</v>
          </cell>
          <cell r="F15">
            <v>58.658951667801219</v>
          </cell>
          <cell r="G15">
            <v>60.635406998199571</v>
          </cell>
          <cell r="H15">
            <v>61.619803995310043</v>
          </cell>
          <cell r="J15">
            <v>52</v>
          </cell>
          <cell r="K15">
            <v>47</v>
          </cell>
          <cell r="L15">
            <v>46</v>
          </cell>
        </row>
        <row r="16">
          <cell r="A16" t="str">
            <v>Rheinland-Pfalz</v>
          </cell>
          <cell r="B16">
            <v>1171.8</v>
          </cell>
          <cell r="C16">
            <v>1244.9000000000001</v>
          </cell>
          <cell r="D16">
            <v>1241.5</v>
          </cell>
          <cell r="F16">
            <v>56.274312058781149</v>
          </cell>
          <cell r="G16">
            <v>58.793803721545288</v>
          </cell>
          <cell r="H16">
            <v>59.121862945854566</v>
          </cell>
          <cell r="J16">
            <v>62</v>
          </cell>
          <cell r="K16">
            <v>53</v>
          </cell>
          <cell r="L16">
            <v>58</v>
          </cell>
        </row>
        <row r="17">
          <cell r="A17" t="str">
            <v>Saarland</v>
          </cell>
          <cell r="B17">
            <v>263.7</v>
          </cell>
          <cell r="C17">
            <v>273.7</v>
          </cell>
          <cell r="D17">
            <v>277.10000000000002</v>
          </cell>
          <cell r="F17">
            <v>55.785910725618784</v>
          </cell>
          <cell r="G17">
            <v>56.890459363957589</v>
          </cell>
          <cell r="H17">
            <v>58.62068965517242</v>
          </cell>
          <cell r="J17">
            <v>63</v>
          </cell>
          <cell r="K17">
            <v>61</v>
          </cell>
          <cell r="L17">
            <v>61</v>
          </cell>
        </row>
        <row r="18">
          <cell r="A18" t="str">
            <v>Sachsen</v>
          </cell>
          <cell r="B18">
            <v>1177.2</v>
          </cell>
          <cell r="C18">
            <v>1217.5</v>
          </cell>
          <cell r="D18">
            <v>1244.5999999999999</v>
          </cell>
          <cell r="F18">
            <v>60.381616741895783</v>
          </cell>
          <cell r="G18">
            <v>61.997148385782666</v>
          </cell>
          <cell r="H18">
            <v>63.490282099678616</v>
          </cell>
          <cell r="J18">
            <v>47</v>
          </cell>
          <cell r="K18">
            <v>41</v>
          </cell>
          <cell r="L18">
            <v>38</v>
          </cell>
        </row>
        <row r="19">
          <cell r="A19" t="str">
            <v>Sachsen-Anhalt</v>
          </cell>
          <cell r="B19">
            <v>575.9</v>
          </cell>
          <cell r="C19">
            <v>578.79999999999995</v>
          </cell>
          <cell r="D19">
            <v>578.70000000000005</v>
          </cell>
          <cell r="F19">
            <v>57.297781315292006</v>
          </cell>
          <cell r="G19">
            <v>57.943738111923118</v>
          </cell>
          <cell r="H19">
            <v>57.956935403104659</v>
          </cell>
          <cell r="J19">
            <v>56</v>
          </cell>
          <cell r="K19">
            <v>58</v>
          </cell>
          <cell r="L19">
            <v>62</v>
          </cell>
        </row>
        <row r="20">
          <cell r="A20" t="str">
            <v>Schleswig-Holstein</v>
          </cell>
          <cell r="B20">
            <v>791.4</v>
          </cell>
          <cell r="C20">
            <v>835.4</v>
          </cell>
          <cell r="D20">
            <v>894.2</v>
          </cell>
          <cell r="F20">
            <v>54.179502978024232</v>
          </cell>
          <cell r="G20">
            <v>56.606586258300581</v>
          </cell>
          <cell r="H20">
            <v>60.317032040472171</v>
          </cell>
          <cell r="J20">
            <v>66</v>
          </cell>
          <cell r="K20">
            <v>63</v>
          </cell>
          <cell r="L20">
            <v>54</v>
          </cell>
        </row>
        <row r="21">
          <cell r="A21" t="str">
            <v>Thüringen</v>
          </cell>
          <cell r="B21">
            <v>575.70000000000005</v>
          </cell>
          <cell r="C21">
            <v>587.29999999999995</v>
          </cell>
          <cell r="D21">
            <v>605.29999999999995</v>
          </cell>
          <cell r="F21">
            <v>56.819976312672729</v>
          </cell>
          <cell r="G21">
            <v>57.799429190040343</v>
          </cell>
          <cell r="H21">
            <v>60.342936895623552</v>
          </cell>
          <cell r="J21">
            <v>59</v>
          </cell>
          <cell r="K21">
            <v>59</v>
          </cell>
          <cell r="L21">
            <v>53</v>
          </cell>
        </row>
        <row r="23">
          <cell r="A23" t="str">
            <v>Région de Bruxelles-Capitale/Brussels Hoofdstedelijk Gewest</v>
          </cell>
          <cell r="B23">
            <v>444</v>
          </cell>
          <cell r="C23">
            <v>453.8</v>
          </cell>
          <cell r="D23">
            <v>459.5</v>
          </cell>
          <cell r="F23">
            <v>87.367178276269186</v>
          </cell>
          <cell r="G23">
            <v>86.191832858499524</v>
          </cell>
          <cell r="H23">
            <v>89.641045649629334</v>
          </cell>
          <cell r="J23">
            <v>1</v>
          </cell>
          <cell r="K23">
            <v>1</v>
          </cell>
          <cell r="L23">
            <v>1</v>
          </cell>
        </row>
        <row r="24">
          <cell r="A24" t="str">
            <v>Vlaams Gewest</v>
          </cell>
          <cell r="B24">
            <v>2180.4</v>
          </cell>
          <cell r="C24">
            <v>2127.6999999999998</v>
          </cell>
          <cell r="D24">
            <v>2148.4</v>
          </cell>
          <cell r="F24">
            <v>71.28052567916572</v>
          </cell>
          <cell r="G24">
            <v>69.148521286967821</v>
          </cell>
          <cell r="H24">
            <v>69.520758502410771</v>
          </cell>
          <cell r="J24">
            <v>13</v>
          </cell>
          <cell r="K24">
            <v>20</v>
          </cell>
          <cell r="L24">
            <v>20</v>
          </cell>
        </row>
        <row r="25">
          <cell r="A25" t="str">
            <v>Région wallonne</v>
          </cell>
          <cell r="B25">
            <v>1055.5999999999999</v>
          </cell>
          <cell r="C25">
            <v>1049.3</v>
          </cell>
          <cell r="D25">
            <v>1059.2</v>
          </cell>
          <cell r="F25">
            <v>74.490155952296945</v>
          </cell>
          <cell r="G25">
            <v>73.988153998025666</v>
          </cell>
          <cell r="H25">
            <v>72.877390945369484</v>
          </cell>
          <cell r="J25">
            <v>8</v>
          </cell>
          <cell r="K25">
            <v>9</v>
          </cell>
          <cell r="L25">
            <v>12</v>
          </cell>
        </row>
        <row r="26">
          <cell r="A26" t="str">
            <v>Severna i Yugoiztochna Bulgaria</v>
          </cell>
          <cell r="B26">
            <v>539.79999999999995</v>
          </cell>
          <cell r="C26">
            <v>558.4</v>
          </cell>
          <cell r="D26">
            <v>659.2</v>
          </cell>
          <cell r="F26">
            <v>40.077214344049295</v>
          </cell>
          <cell r="G26">
            <v>41.473559120617942</v>
          </cell>
          <cell r="H26">
            <v>48.371000880540073</v>
          </cell>
          <cell r="J26">
            <v>86</v>
          </cell>
          <cell r="K26">
            <v>85</v>
          </cell>
          <cell r="L26">
            <v>79</v>
          </cell>
        </row>
        <row r="27">
          <cell r="A27" t="str">
            <v>Yugozapadna i Yuzhna tsentralna Bulgaria</v>
          </cell>
          <cell r="B27">
            <v>838.8</v>
          </cell>
          <cell r="C27">
            <v>833.3</v>
          </cell>
          <cell r="D27">
            <v>870.1</v>
          </cell>
          <cell r="F27">
            <v>52.821158690176318</v>
          </cell>
          <cell r="G27">
            <v>52.820740365111561</v>
          </cell>
          <cell r="H27">
            <v>55.686400000000006</v>
          </cell>
          <cell r="J27">
            <v>68</v>
          </cell>
          <cell r="K27">
            <v>69</v>
          </cell>
          <cell r="L27">
            <v>67</v>
          </cell>
        </row>
        <row r="28">
          <cell r="A28" t="str">
            <v>Česko</v>
          </cell>
          <cell r="B28">
            <v>2492.9</v>
          </cell>
          <cell r="C28">
            <v>2480.8000000000002</v>
          </cell>
          <cell r="D28">
            <v>2604</v>
          </cell>
          <cell r="F28">
            <v>48.353246954767634</v>
          </cell>
          <cell r="G28">
            <v>49.202697342324484</v>
          </cell>
          <cell r="H28">
            <v>50.357764455617868</v>
          </cell>
          <cell r="J28">
            <v>77</v>
          </cell>
          <cell r="K28">
            <v>76</v>
          </cell>
          <cell r="L28">
            <v>77</v>
          </cell>
        </row>
        <row r="29">
          <cell r="A29" t="str">
            <v>Denmark</v>
          </cell>
          <cell r="B29">
            <v>1923.8</v>
          </cell>
          <cell r="C29">
            <v>1950.9</v>
          </cell>
          <cell r="D29">
            <v>2009</v>
          </cell>
          <cell r="F29">
            <v>64.735177333602522</v>
          </cell>
          <cell r="G29">
            <v>64.997501249375318</v>
          </cell>
          <cell r="H29">
            <v>65.623570915267521</v>
          </cell>
          <cell r="J29">
            <v>27</v>
          </cell>
          <cell r="K29">
            <v>28</v>
          </cell>
          <cell r="L29">
            <v>27</v>
          </cell>
        </row>
        <row r="30">
          <cell r="A30" t="str">
            <v>Eesti</v>
          </cell>
          <cell r="B30">
            <v>437.4</v>
          </cell>
          <cell r="C30">
            <v>442.7</v>
          </cell>
          <cell r="D30">
            <v>447.2</v>
          </cell>
          <cell r="F30">
            <v>64.579949800679174</v>
          </cell>
          <cell r="G30">
            <v>63.73452346674344</v>
          </cell>
          <cell r="H30">
            <v>64.013741769252789</v>
          </cell>
          <cell r="J30">
            <v>29</v>
          </cell>
          <cell r="K30">
            <v>29</v>
          </cell>
          <cell r="L30">
            <v>35</v>
          </cell>
        </row>
        <row r="31">
          <cell r="A31" t="str">
            <v>Ireland</v>
          </cell>
          <cell r="B31">
            <v>1824.7</v>
          </cell>
          <cell r="C31">
            <v>1891.8</v>
          </cell>
          <cell r="D31">
            <v>1996.3</v>
          </cell>
          <cell r="F31">
            <v>70.744000310161667</v>
          </cell>
          <cell r="G31">
            <v>70.912362246045419</v>
          </cell>
          <cell r="H31">
            <v>72.932193482390772</v>
          </cell>
          <cell r="J31">
            <v>15</v>
          </cell>
          <cell r="K31">
            <v>14</v>
          </cell>
          <cell r="L31">
            <v>10</v>
          </cell>
        </row>
        <row r="32">
          <cell r="A32" t="str">
            <v>Attiki</v>
          </cell>
          <cell r="B32">
            <v>1169.2</v>
          </cell>
          <cell r="C32">
            <v>1116.0999999999999</v>
          </cell>
          <cell r="D32">
            <v>1126.7</v>
          </cell>
          <cell r="F32">
            <v>74.362399033263387</v>
          </cell>
          <cell r="G32">
            <v>71.453265044814344</v>
          </cell>
          <cell r="H32">
            <v>71.053793277416915</v>
          </cell>
          <cell r="J32">
            <v>9</v>
          </cell>
          <cell r="K32">
            <v>11</v>
          </cell>
          <cell r="L32">
            <v>18</v>
          </cell>
        </row>
        <row r="33">
          <cell r="A33" t="str">
            <v>Nisia Aigaiou, Kriti</v>
          </cell>
          <cell r="B33">
            <v>220.2</v>
          </cell>
          <cell r="C33">
            <v>205.2</v>
          </cell>
          <cell r="D33">
            <v>204.8</v>
          </cell>
          <cell r="F33">
            <v>48.857333037497227</v>
          </cell>
          <cell r="G33">
            <v>44.618395303326807</v>
          </cell>
          <cell r="H33">
            <v>43.463497453310701</v>
          </cell>
          <cell r="J33">
            <v>75</v>
          </cell>
          <cell r="K33">
            <v>83</v>
          </cell>
          <cell r="L33">
            <v>85</v>
          </cell>
        </row>
        <row r="34">
          <cell r="A34" t="str">
            <v>Voreia Elláda</v>
          </cell>
          <cell r="B34">
            <v>603.6</v>
          </cell>
          <cell r="C34">
            <v>634</v>
          </cell>
          <cell r="D34">
            <v>670.8</v>
          </cell>
          <cell r="F34">
            <v>54.763200870985308</v>
          </cell>
          <cell r="G34">
            <v>55.560424152133912</v>
          </cell>
          <cell r="H34">
            <v>57.074789415468388</v>
          </cell>
          <cell r="J34">
            <v>65</v>
          </cell>
          <cell r="K34">
            <v>65</v>
          </cell>
          <cell r="L34">
            <v>63</v>
          </cell>
        </row>
        <row r="35">
          <cell r="A35" t="str">
            <v>Kentriki Elláda</v>
          </cell>
          <cell r="B35">
            <v>469.4</v>
          </cell>
          <cell r="C35">
            <v>470.4</v>
          </cell>
          <cell r="D35">
            <v>465</v>
          </cell>
          <cell r="F35">
            <v>46.548988496628319</v>
          </cell>
          <cell r="G35">
            <v>45.946473920687637</v>
          </cell>
          <cell r="H35">
            <v>44.984037922027667</v>
          </cell>
          <cell r="J35">
            <v>81</v>
          </cell>
          <cell r="K35">
            <v>80</v>
          </cell>
          <cell r="L35">
            <v>83</v>
          </cell>
        </row>
        <row r="36">
          <cell r="A36" t="str">
            <v>Noroeste</v>
          </cell>
          <cell r="B36">
            <v>1214.9000000000001</v>
          </cell>
          <cell r="C36">
            <v>1231.3</v>
          </cell>
          <cell r="D36">
            <v>1240.5999999999999</v>
          </cell>
          <cell r="F36">
            <v>69.990782348196802</v>
          </cell>
          <cell r="G36">
            <v>69.396381671645159</v>
          </cell>
          <cell r="H36">
            <v>68.194810905892695</v>
          </cell>
          <cell r="J36">
            <v>16</v>
          </cell>
          <cell r="K36">
            <v>19</v>
          </cell>
          <cell r="L36">
            <v>22</v>
          </cell>
        </row>
        <row r="37">
          <cell r="A37" t="str">
            <v>Noreste</v>
          </cell>
          <cell r="B37">
            <v>1497.4</v>
          </cell>
          <cell r="C37">
            <v>1517.6</v>
          </cell>
          <cell r="D37">
            <v>1539.4</v>
          </cell>
          <cell r="F37">
            <v>74.601434834595466</v>
          </cell>
          <cell r="G37">
            <v>73.989566574033446</v>
          </cell>
          <cell r="H37">
            <v>74.550825705845327</v>
          </cell>
          <cell r="J37">
            <v>7</v>
          </cell>
          <cell r="K37">
            <v>8</v>
          </cell>
          <cell r="L37">
            <v>7</v>
          </cell>
        </row>
        <row r="38">
          <cell r="A38" t="str">
            <v>Comunidad de Madrid</v>
          </cell>
          <cell r="B38">
            <v>2409.6</v>
          </cell>
          <cell r="C38">
            <v>2469.6999999999998</v>
          </cell>
          <cell r="D38">
            <v>2534.4</v>
          </cell>
          <cell r="F38">
            <v>74.899754437226079</v>
          </cell>
          <cell r="G38">
            <v>74.245430495430483</v>
          </cell>
          <cell r="H38">
            <v>73.743016759776538</v>
          </cell>
          <cell r="J38">
            <v>6</v>
          </cell>
          <cell r="K38">
            <v>7</v>
          </cell>
          <cell r="L38">
            <v>8</v>
          </cell>
        </row>
        <row r="39">
          <cell r="A39" t="str">
            <v>Centro (ES)</v>
          </cell>
          <cell r="B39">
            <v>1327</v>
          </cell>
          <cell r="C39">
            <v>1376.3</v>
          </cell>
          <cell r="D39">
            <v>1414.4</v>
          </cell>
          <cell r="F39">
            <v>57.952659620927584</v>
          </cell>
          <cell r="G39">
            <v>59.333505776858075</v>
          </cell>
          <cell r="H39">
            <v>60.444444444444443</v>
          </cell>
          <cell r="J39">
            <v>55</v>
          </cell>
          <cell r="K39">
            <v>50</v>
          </cell>
          <cell r="L39">
            <v>51</v>
          </cell>
        </row>
        <row r="40">
          <cell r="A40" t="str">
            <v>Este</v>
          </cell>
          <cell r="B40">
            <v>3978.8</v>
          </cell>
          <cell r="C40">
            <v>4175.5</v>
          </cell>
          <cell r="D40">
            <v>4374.3999999999996</v>
          </cell>
          <cell r="F40">
            <v>62.35972666290516</v>
          </cell>
          <cell r="G40">
            <v>63.065444274947509</v>
          </cell>
          <cell r="H40">
            <v>64.601116460406999</v>
          </cell>
          <cell r="J40">
            <v>36</v>
          </cell>
          <cell r="K40">
            <v>36</v>
          </cell>
          <cell r="L40">
            <v>31</v>
          </cell>
        </row>
        <row r="41">
          <cell r="A41" t="str">
            <v>Sur</v>
          </cell>
          <cell r="B41">
            <v>2460.4</v>
          </cell>
          <cell r="C41">
            <v>2547.1999999999998</v>
          </cell>
          <cell r="D41">
            <v>2574.4</v>
          </cell>
          <cell r="F41">
            <v>61.834631817039465</v>
          </cell>
          <cell r="G41">
            <v>62.06778917614951</v>
          </cell>
          <cell r="H41">
            <v>61.340513235959882</v>
          </cell>
          <cell r="J41">
            <v>37</v>
          </cell>
          <cell r="K41">
            <v>40</v>
          </cell>
          <cell r="L41">
            <v>47</v>
          </cell>
        </row>
        <row r="42">
          <cell r="A42" t="str">
            <v>Canarias</v>
          </cell>
          <cell r="B42">
            <v>597.20000000000005</v>
          </cell>
          <cell r="C42">
            <v>573.70000000000005</v>
          </cell>
          <cell r="D42">
            <v>589.4</v>
          </cell>
          <cell r="F42">
            <v>64.597079502433758</v>
          </cell>
          <cell r="G42">
            <v>59.315550041356488</v>
          </cell>
          <cell r="H42">
            <v>58.658439490445858</v>
          </cell>
          <cell r="J42">
            <v>28</v>
          </cell>
          <cell r="K42">
            <v>51</v>
          </cell>
          <cell r="L42">
            <v>60</v>
          </cell>
        </row>
        <row r="43">
          <cell r="A43" t="str">
            <v>Ile de France</v>
          </cell>
          <cell r="B43">
            <v>4761.1000000000004</v>
          </cell>
          <cell r="C43">
            <v>4874.3</v>
          </cell>
          <cell r="D43">
            <v>4869.3</v>
          </cell>
          <cell r="F43">
            <v>83.707233025071204</v>
          </cell>
          <cell r="G43">
            <v>85.415133354361615</v>
          </cell>
          <cell r="H43">
            <v>84.702628420338527</v>
          </cell>
          <cell r="J43">
            <v>2</v>
          </cell>
          <cell r="K43">
            <v>2</v>
          </cell>
          <cell r="L43">
            <v>3</v>
          </cell>
        </row>
        <row r="44">
          <cell r="A44" t="str">
            <v>Centre — Val de Loire</v>
          </cell>
          <cell r="B44">
            <v>650.5</v>
          </cell>
          <cell r="C44">
            <v>694.3</v>
          </cell>
          <cell r="D44">
            <v>716.2</v>
          </cell>
          <cell r="F44">
            <v>61.758283489983867</v>
          </cell>
          <cell r="G44">
            <v>63.360102208432188</v>
          </cell>
          <cell r="H44">
            <v>64.843820733363515</v>
          </cell>
          <cell r="J44">
            <v>38</v>
          </cell>
          <cell r="K44">
            <v>30</v>
          </cell>
          <cell r="L44">
            <v>30</v>
          </cell>
        </row>
        <row r="45">
          <cell r="A45" t="str">
            <v>Bourgogne-Franche-Comté</v>
          </cell>
          <cell r="B45">
            <v>707.2</v>
          </cell>
          <cell r="C45">
            <v>731</v>
          </cell>
          <cell r="D45">
            <v>711.7</v>
          </cell>
          <cell r="F45">
            <v>60.829175984861529</v>
          </cell>
          <cell r="G45">
            <v>63.257182416060928</v>
          </cell>
          <cell r="H45">
            <v>61.747353808780161</v>
          </cell>
          <cell r="J45">
            <v>43</v>
          </cell>
          <cell r="K45">
            <v>33</v>
          </cell>
          <cell r="L45">
            <v>44</v>
          </cell>
        </row>
        <row r="46">
          <cell r="A46" t="str">
            <v>Normandie</v>
          </cell>
          <cell r="B46">
            <v>825.1</v>
          </cell>
          <cell r="C46">
            <v>835.7</v>
          </cell>
          <cell r="D46">
            <v>837.2</v>
          </cell>
          <cell r="F46">
            <v>60.664657010513935</v>
          </cell>
          <cell r="G46">
            <v>61.209990478283174</v>
          </cell>
          <cell r="H46">
            <v>62.028598947914347</v>
          </cell>
          <cell r="J46">
            <v>45</v>
          </cell>
          <cell r="K46">
            <v>44</v>
          </cell>
          <cell r="L46">
            <v>43</v>
          </cell>
        </row>
        <row r="47">
          <cell r="A47" t="str">
            <v>Hauts-de-France</v>
          </cell>
          <cell r="B47">
            <v>1454.7</v>
          </cell>
          <cell r="C47">
            <v>1492.4</v>
          </cell>
          <cell r="D47">
            <v>1551.1</v>
          </cell>
          <cell r="F47">
            <v>61.647667076323266</v>
          </cell>
          <cell r="G47">
            <v>63.269459046973033</v>
          </cell>
          <cell r="H47">
            <v>64.591488298492536</v>
          </cell>
          <cell r="J47">
            <v>39</v>
          </cell>
          <cell r="K47">
            <v>32</v>
          </cell>
          <cell r="L47">
            <v>32</v>
          </cell>
        </row>
        <row r="48">
          <cell r="A48" t="str">
            <v>Grand Est</v>
          </cell>
          <cell r="B48">
            <v>1346.2</v>
          </cell>
          <cell r="C48">
            <v>1447.6</v>
          </cell>
          <cell r="D48">
            <v>1504.4</v>
          </cell>
          <cell r="F48">
            <v>58.161237362827279</v>
          </cell>
          <cell r="G48">
            <v>62.086121118545201</v>
          </cell>
          <cell r="H48">
            <v>64.530519452665885</v>
          </cell>
          <cell r="J48">
            <v>54</v>
          </cell>
          <cell r="K48">
            <v>39</v>
          </cell>
          <cell r="L48">
            <v>33</v>
          </cell>
        </row>
        <row r="49">
          <cell r="A49" t="str">
            <v>Pays de la Loire</v>
          </cell>
          <cell r="B49">
            <v>1036.0999999999999</v>
          </cell>
          <cell r="C49">
            <v>1041.3</v>
          </cell>
          <cell r="D49">
            <v>1088.2</v>
          </cell>
          <cell r="F49">
            <v>62.996291116921007</v>
          </cell>
          <cell r="G49">
            <v>61.564384533522521</v>
          </cell>
          <cell r="H49">
            <v>63.711943793911004</v>
          </cell>
          <cell r="J49">
            <v>35</v>
          </cell>
          <cell r="K49">
            <v>42</v>
          </cell>
          <cell r="L49">
            <v>36</v>
          </cell>
        </row>
        <row r="50">
          <cell r="A50" t="str">
            <v>Bretagne</v>
          </cell>
          <cell r="B50">
            <v>959.4</v>
          </cell>
          <cell r="C50">
            <v>973</v>
          </cell>
          <cell r="D50">
            <v>995.1</v>
          </cell>
          <cell r="F50">
            <v>68.39178785286569</v>
          </cell>
          <cell r="G50">
            <v>67.303036591270654</v>
          </cell>
          <cell r="H50">
            <v>65.900662251655632</v>
          </cell>
          <cell r="J50">
            <v>20</v>
          </cell>
          <cell r="K50">
            <v>24</v>
          </cell>
          <cell r="L50">
            <v>26</v>
          </cell>
        </row>
        <row r="51">
          <cell r="A51" t="str">
            <v>Nouvelle-Aquitaine</v>
          </cell>
          <cell r="B51">
            <v>1698.1</v>
          </cell>
          <cell r="C51">
            <v>1718.2</v>
          </cell>
          <cell r="D51">
            <v>1757</v>
          </cell>
          <cell r="F51">
            <v>67.342163705583758</v>
          </cell>
          <cell r="G51">
            <v>66.92894982860706</v>
          </cell>
          <cell r="H51">
            <v>67.012471871543539</v>
          </cell>
          <cell r="J51">
            <v>22</v>
          </cell>
          <cell r="K51">
            <v>26</v>
          </cell>
          <cell r="L51">
            <v>25</v>
          </cell>
        </row>
        <row r="52">
          <cell r="A52" t="str">
            <v>Occitanie</v>
          </cell>
          <cell r="B52">
            <v>1783</v>
          </cell>
          <cell r="C52">
            <v>1838.2</v>
          </cell>
          <cell r="D52">
            <v>1936.5</v>
          </cell>
          <cell r="F52">
            <v>71.471519621597793</v>
          </cell>
          <cell r="G52">
            <v>74.44516442572494</v>
          </cell>
          <cell r="H52">
            <v>76.09635334800376</v>
          </cell>
          <cell r="J52">
            <v>12</v>
          </cell>
          <cell r="K52">
            <v>6</v>
          </cell>
          <cell r="L52">
            <v>6</v>
          </cell>
        </row>
        <row r="53">
          <cell r="A53" t="str">
            <v>Auvergne-Rhône-Alpes</v>
          </cell>
          <cell r="B53">
            <v>2518</v>
          </cell>
          <cell r="C53">
            <v>2555.6999999999998</v>
          </cell>
          <cell r="D53">
            <v>2599.8000000000002</v>
          </cell>
          <cell r="F53">
            <v>70.788001461865008</v>
          </cell>
          <cell r="G53">
            <v>71.318543323566345</v>
          </cell>
          <cell r="H53">
            <v>71.845465096998851</v>
          </cell>
          <cell r="J53">
            <v>14</v>
          </cell>
          <cell r="K53">
            <v>13</v>
          </cell>
          <cell r="L53">
            <v>15</v>
          </cell>
        </row>
        <row r="54">
          <cell r="A54" t="str">
            <v>Provence-Alpes-Côte d’Azur</v>
          </cell>
          <cell r="B54">
            <v>1472.3</v>
          </cell>
          <cell r="C54">
            <v>1495.3</v>
          </cell>
          <cell r="D54">
            <v>1499.4</v>
          </cell>
          <cell r="F54">
            <v>72.584302898836512</v>
          </cell>
          <cell r="G54">
            <v>73.816458508170015</v>
          </cell>
          <cell r="H54">
            <v>72.942206654991253</v>
          </cell>
          <cell r="J54">
            <v>10</v>
          </cell>
          <cell r="K54">
            <v>10</v>
          </cell>
          <cell r="L54">
            <v>9</v>
          </cell>
        </row>
        <row r="55">
          <cell r="A55" t="str">
            <v>Corse</v>
          </cell>
          <cell r="B55">
            <v>83</v>
          </cell>
          <cell r="C55">
            <v>81.7</v>
          </cell>
          <cell r="D55">
            <v>83.3</v>
          </cell>
          <cell r="F55">
            <v>63.895304080061585</v>
          </cell>
          <cell r="G55">
            <v>58.232359230220951</v>
          </cell>
          <cell r="H55">
            <v>58.661971830985912</v>
          </cell>
          <cell r="J55">
            <v>31</v>
          </cell>
          <cell r="K55">
            <v>57</v>
          </cell>
          <cell r="L55">
            <v>59</v>
          </cell>
        </row>
        <row r="56">
          <cell r="A56" t="str">
            <v>RUP FR — Régions Ultrapériphériques Françaises</v>
          </cell>
          <cell r="B56">
            <v>334.1</v>
          </cell>
          <cell r="C56">
            <v>341.5</v>
          </cell>
          <cell r="D56">
            <v>350.8</v>
          </cell>
          <cell r="F56">
            <v>57.179531062810206</v>
          </cell>
          <cell r="G56">
            <v>56.699319276108248</v>
          </cell>
          <cell r="H56">
            <v>56.244989578322915</v>
          </cell>
          <cell r="J56">
            <v>57</v>
          </cell>
          <cell r="K56">
            <v>62</v>
          </cell>
          <cell r="L56">
            <v>65</v>
          </cell>
        </row>
        <row r="57">
          <cell r="A57" t="str">
            <v>Hrvatska</v>
          </cell>
          <cell r="B57">
            <v>789.6</v>
          </cell>
          <cell r="C57">
            <v>844.7</v>
          </cell>
          <cell r="D57">
            <v>900.3</v>
          </cell>
          <cell r="F57">
            <v>49.248425123183438</v>
          </cell>
          <cell r="G57">
            <v>52.222565687789803</v>
          </cell>
          <cell r="H57">
            <v>53.544665159985719</v>
          </cell>
          <cell r="J57">
            <v>73</v>
          </cell>
          <cell r="K57">
            <v>72</v>
          </cell>
          <cell r="L57">
            <v>72</v>
          </cell>
        </row>
        <row r="58">
          <cell r="A58" t="str">
            <v>Nord-Ovest</v>
          </cell>
          <cell r="B58">
            <v>3203.8</v>
          </cell>
          <cell r="C58">
            <v>3350.8</v>
          </cell>
          <cell r="D58">
            <v>3392</v>
          </cell>
          <cell r="F58">
            <v>46.710113866655007</v>
          </cell>
          <cell r="G58">
            <v>48.089094275176173</v>
          </cell>
          <cell r="H58">
            <v>48.026958528608041</v>
          </cell>
          <cell r="J58">
            <v>80</v>
          </cell>
          <cell r="K58">
            <v>79</v>
          </cell>
          <cell r="L58">
            <v>80</v>
          </cell>
        </row>
        <row r="59">
          <cell r="A59" t="str">
            <v>Sud</v>
          </cell>
          <cell r="B59">
            <v>1949.2</v>
          </cell>
          <cell r="C59">
            <v>2084.4</v>
          </cell>
          <cell r="D59">
            <v>2124.6999999999998</v>
          </cell>
          <cell r="F59">
            <v>46.376397811087323</v>
          </cell>
          <cell r="G59">
            <v>48.339517625231913</v>
          </cell>
          <cell r="H59">
            <v>48.555692673339728</v>
          </cell>
          <cell r="J59">
            <v>82</v>
          </cell>
          <cell r="K59">
            <v>78</v>
          </cell>
          <cell r="L59">
            <v>78</v>
          </cell>
        </row>
        <row r="60">
          <cell r="A60" t="str">
            <v>Isole</v>
          </cell>
          <cell r="B60">
            <v>839.9</v>
          </cell>
          <cell r="C60">
            <v>909.6</v>
          </cell>
          <cell r="D60">
            <v>947.1</v>
          </cell>
          <cell r="F60">
            <v>44.223883740522325</v>
          </cell>
          <cell r="G60">
            <v>45.856019358741683</v>
          </cell>
          <cell r="H60">
            <v>45.899970921779584</v>
          </cell>
          <cell r="J60">
            <v>83</v>
          </cell>
          <cell r="K60">
            <v>81</v>
          </cell>
          <cell r="L60">
            <v>82</v>
          </cell>
        </row>
        <row r="61">
          <cell r="A61" t="str">
            <v>Nord-Est</v>
          </cell>
          <cell r="B61">
            <v>2271.5</v>
          </cell>
          <cell r="C61">
            <v>2380.3000000000002</v>
          </cell>
          <cell r="D61">
            <v>2476.1999999999998</v>
          </cell>
          <cell r="F61">
            <v>44.072564998059761</v>
          </cell>
          <cell r="G61">
            <v>45.318330667885164</v>
          </cell>
          <cell r="H61">
            <v>46.883520145410472</v>
          </cell>
          <cell r="J61">
            <v>84</v>
          </cell>
          <cell r="K61">
            <v>82</v>
          </cell>
          <cell r="L61">
            <v>81</v>
          </cell>
        </row>
        <row r="62">
          <cell r="A62" t="str">
            <v>Centro (IT)</v>
          </cell>
          <cell r="B62">
            <v>2417.4</v>
          </cell>
          <cell r="C62">
            <v>2512.3000000000002</v>
          </cell>
          <cell r="D62">
            <v>2564.4</v>
          </cell>
          <cell r="F62">
            <v>49.207156960530874</v>
          </cell>
          <cell r="G62">
            <v>50.387083834737268</v>
          </cell>
          <cell r="H62">
            <v>50.438613744541918</v>
          </cell>
          <cell r="J62">
            <v>74</v>
          </cell>
          <cell r="K62">
            <v>75</v>
          </cell>
          <cell r="L62">
            <v>76</v>
          </cell>
        </row>
        <row r="63">
          <cell r="A63" t="str">
            <v>Kýpros</v>
          </cell>
          <cell r="B63">
            <v>310.10000000000002</v>
          </cell>
          <cell r="C63">
            <v>330</v>
          </cell>
          <cell r="D63">
            <v>335.9</v>
          </cell>
          <cell r="F63">
            <v>66.846303082560908</v>
          </cell>
          <cell r="G63">
            <v>69.081013188193424</v>
          </cell>
          <cell r="H63">
            <v>69.257731958762875</v>
          </cell>
          <cell r="J63">
            <v>24</v>
          </cell>
          <cell r="K63">
            <v>21</v>
          </cell>
          <cell r="L63">
            <v>21</v>
          </cell>
        </row>
        <row r="64">
          <cell r="A64" t="str">
            <v>Latvija</v>
          </cell>
          <cell r="B64">
            <v>538.79999999999995</v>
          </cell>
          <cell r="C64">
            <v>526.5</v>
          </cell>
          <cell r="D64">
            <v>532.9</v>
          </cell>
          <cell r="F64">
            <v>60.798916723087324</v>
          </cell>
          <cell r="G64">
            <v>59.545351730377739</v>
          </cell>
          <cell r="H64">
            <v>60.73626624116708</v>
          </cell>
          <cell r="J64">
            <v>44</v>
          </cell>
          <cell r="K64">
            <v>49</v>
          </cell>
          <cell r="L64">
            <v>50</v>
          </cell>
        </row>
        <row r="65">
          <cell r="A65" t="str">
            <v>Lietuva</v>
          </cell>
          <cell r="B65">
            <v>935.7</v>
          </cell>
          <cell r="C65">
            <v>961.7</v>
          </cell>
          <cell r="D65">
            <v>984.9</v>
          </cell>
          <cell r="F65">
            <v>66.094511549057003</v>
          </cell>
          <cell r="G65">
            <v>66.994078718216656</v>
          </cell>
          <cell r="H65">
            <v>67.648876983309293</v>
          </cell>
          <cell r="J65">
            <v>26</v>
          </cell>
          <cell r="K65">
            <v>25</v>
          </cell>
          <cell r="L65">
            <v>24</v>
          </cell>
        </row>
        <row r="66">
          <cell r="A66" t="str">
            <v>Luxembourg</v>
          </cell>
          <cell r="B66">
            <v>255</v>
          </cell>
          <cell r="C66">
            <v>260.39999999999998</v>
          </cell>
          <cell r="D66">
            <v>275.3</v>
          </cell>
          <cell r="F66">
            <v>81.888246628131029</v>
          </cell>
          <cell r="G66">
            <v>81.096231703519138</v>
          </cell>
          <cell r="H66">
            <v>85.179455445544562</v>
          </cell>
          <cell r="J66">
            <v>3</v>
          </cell>
          <cell r="K66">
            <v>3</v>
          </cell>
          <cell r="L66">
            <v>2</v>
          </cell>
        </row>
        <row r="67">
          <cell r="A67" t="str">
            <v>Közép-Magyarország</v>
          </cell>
          <cell r="B67">
            <v>1055</v>
          </cell>
          <cell r="C67">
            <v>1074.9000000000001</v>
          </cell>
          <cell r="D67">
            <v>1130.5999999999999</v>
          </cell>
          <cell r="F67">
            <v>67.754158371331329</v>
          </cell>
          <cell r="G67">
            <v>68.13082335044686</v>
          </cell>
          <cell r="H67">
            <v>70.437978942121987</v>
          </cell>
          <cell r="J67">
            <v>21</v>
          </cell>
          <cell r="K67">
            <v>22</v>
          </cell>
          <cell r="L67">
            <v>19</v>
          </cell>
        </row>
        <row r="68">
          <cell r="A68" t="str">
            <v>Dunántúl</v>
          </cell>
          <cell r="B68">
            <v>567</v>
          </cell>
          <cell r="C68">
            <v>575.20000000000005</v>
          </cell>
          <cell r="D68">
            <v>596.1</v>
          </cell>
          <cell r="F68">
            <v>40.381739192365217</v>
          </cell>
          <cell r="G68">
            <v>40.785648443593566</v>
          </cell>
          <cell r="H68">
            <v>42.609006433166549</v>
          </cell>
          <cell r="J68">
            <v>85</v>
          </cell>
          <cell r="K68">
            <v>86</v>
          </cell>
          <cell r="L68">
            <v>86</v>
          </cell>
        </row>
        <row r="69">
          <cell r="A69" t="str">
            <v>Alföld és Észak</v>
          </cell>
          <cell r="B69">
            <v>672.9</v>
          </cell>
          <cell r="C69">
            <v>678.9</v>
          </cell>
          <cell r="D69">
            <v>695.8</v>
          </cell>
          <cell r="F69">
            <v>39.385425812115891</v>
          </cell>
          <cell r="G69">
            <v>39.715689715689713</v>
          </cell>
          <cell r="H69">
            <v>41.045304388862668</v>
          </cell>
          <cell r="J69">
            <v>87</v>
          </cell>
          <cell r="K69">
            <v>87</v>
          </cell>
          <cell r="L69">
            <v>87</v>
          </cell>
        </row>
        <row r="70">
          <cell r="A70" t="str">
            <v>Malta</v>
          </cell>
          <cell r="B70">
            <v>150.19999999999999</v>
          </cell>
          <cell r="C70">
            <v>159.6</v>
          </cell>
          <cell r="D70">
            <v>173.3</v>
          </cell>
          <cell r="F70">
            <v>53.018002117896209</v>
          </cell>
          <cell r="G70">
            <v>52.795236520013233</v>
          </cell>
          <cell r="H70">
            <v>54.377157201129592</v>
          </cell>
          <cell r="J70">
            <v>67</v>
          </cell>
          <cell r="K70">
            <v>70</v>
          </cell>
          <cell r="L70">
            <v>71</v>
          </cell>
        </row>
        <row r="71">
          <cell r="A71" t="str">
            <v>Noord-Nederland</v>
          </cell>
          <cell r="B71">
            <v>557.6</v>
          </cell>
          <cell r="C71">
            <v>577.5</v>
          </cell>
          <cell r="D71">
            <v>590.20000000000005</v>
          </cell>
          <cell r="F71">
            <v>61.140350877192986</v>
          </cell>
          <cell r="G71">
            <v>62.270864783265047</v>
          </cell>
          <cell r="H71">
            <v>63.44872070522468</v>
          </cell>
          <cell r="J71">
            <v>42</v>
          </cell>
          <cell r="K71">
            <v>38</v>
          </cell>
          <cell r="L71">
            <v>40</v>
          </cell>
        </row>
        <row r="72">
          <cell r="A72" t="str">
            <v>Oost-Nederland</v>
          </cell>
          <cell r="B72">
            <v>1297.2</v>
          </cell>
          <cell r="C72">
            <v>1304.5999999999999</v>
          </cell>
          <cell r="D72">
            <v>1331.2</v>
          </cell>
          <cell r="F72">
            <v>63.961343129037033</v>
          </cell>
          <cell r="G72">
            <v>63.079005898849239</v>
          </cell>
          <cell r="H72">
            <v>64.197530864197532</v>
          </cell>
          <cell r="J72">
            <v>30</v>
          </cell>
          <cell r="K72">
            <v>35</v>
          </cell>
          <cell r="L72">
            <v>34</v>
          </cell>
        </row>
        <row r="73">
          <cell r="A73" t="str">
            <v>West-Nederland</v>
          </cell>
          <cell r="B73">
            <v>3314.8</v>
          </cell>
          <cell r="C73">
            <v>3330.8</v>
          </cell>
          <cell r="D73">
            <v>3403.5</v>
          </cell>
          <cell r="F73">
            <v>71.979501433162511</v>
          </cell>
          <cell r="G73">
            <v>70.776226599519774</v>
          </cell>
          <cell r="H73">
            <v>71.663192470469326</v>
          </cell>
          <cell r="J73">
            <v>11</v>
          </cell>
          <cell r="K73">
            <v>15</v>
          </cell>
          <cell r="L73">
            <v>17</v>
          </cell>
        </row>
        <row r="74">
          <cell r="A74" t="str">
            <v>Zuid-Nederland</v>
          </cell>
          <cell r="B74">
            <v>1273.2</v>
          </cell>
          <cell r="C74">
            <v>1278.7</v>
          </cell>
          <cell r="D74">
            <v>1298.3</v>
          </cell>
          <cell r="F74">
            <v>63.574174863933685</v>
          </cell>
          <cell r="G74">
            <v>62.826118999656074</v>
          </cell>
          <cell r="H74">
            <v>63.502078747860111</v>
          </cell>
          <cell r="J74">
            <v>33</v>
          </cell>
          <cell r="K74">
            <v>37</v>
          </cell>
          <cell r="L74">
            <v>37</v>
          </cell>
        </row>
        <row r="75">
          <cell r="A75" t="str">
            <v>Ostösterreich</v>
          </cell>
          <cell r="B75">
            <v>1305.5999999999999</v>
          </cell>
          <cell r="C75">
            <v>1357.4</v>
          </cell>
          <cell r="D75">
            <v>1394.8</v>
          </cell>
          <cell r="F75">
            <v>69.435728341222145</v>
          </cell>
          <cell r="G75">
            <v>71.378240521638531</v>
          </cell>
          <cell r="H75">
            <v>72.900224742591334</v>
          </cell>
          <cell r="J75">
            <v>18</v>
          </cell>
          <cell r="K75">
            <v>12</v>
          </cell>
          <cell r="L75">
            <v>11</v>
          </cell>
        </row>
        <row r="76">
          <cell r="A76" t="str">
            <v>Südösterreich</v>
          </cell>
          <cell r="B76">
            <v>524.6</v>
          </cell>
          <cell r="C76">
            <v>538.70000000000005</v>
          </cell>
          <cell r="D76">
            <v>545.5</v>
          </cell>
          <cell r="F76">
            <v>59.525700669465564</v>
          </cell>
          <cell r="G76">
            <v>60.643926601373423</v>
          </cell>
          <cell r="H76">
            <v>61.666289848519106</v>
          </cell>
          <cell r="J76">
            <v>49</v>
          </cell>
          <cell r="K76">
            <v>46</v>
          </cell>
          <cell r="L76">
            <v>45</v>
          </cell>
        </row>
        <row r="77">
          <cell r="A77" t="str">
            <v>Westösterreich</v>
          </cell>
          <cell r="B77">
            <v>953.4</v>
          </cell>
          <cell r="C77">
            <v>983.9</v>
          </cell>
          <cell r="D77">
            <v>994.8</v>
          </cell>
          <cell r="F77">
            <v>57.117181883537015</v>
          </cell>
          <cell r="G77">
            <v>58.502794624806754</v>
          </cell>
          <cell r="H77">
            <v>59.263672107708807</v>
          </cell>
          <cell r="J77">
            <v>58</v>
          </cell>
          <cell r="K77">
            <v>55</v>
          </cell>
          <cell r="L77">
            <v>56</v>
          </cell>
        </row>
        <row r="78">
          <cell r="A78" t="str">
            <v>Makroregion południowy</v>
          </cell>
          <cell r="B78">
            <v>1955.5</v>
          </cell>
          <cell r="C78">
            <v>2128.9</v>
          </cell>
          <cell r="D78">
            <v>2161.8000000000002</v>
          </cell>
          <cell r="F78">
            <v>56.791450062440099</v>
          </cell>
          <cell r="G78">
            <v>61.26859872794774</v>
          </cell>
          <cell r="H78">
            <v>62.324857291126115</v>
          </cell>
          <cell r="J78">
            <v>60</v>
          </cell>
          <cell r="K78">
            <v>43</v>
          </cell>
          <cell r="L78">
            <v>42</v>
          </cell>
        </row>
        <row r="79">
          <cell r="A79" t="str">
            <v>Makroregion północno-zachodni</v>
          </cell>
          <cell r="B79">
            <v>1375.3</v>
          </cell>
          <cell r="C79">
            <v>1491.2</v>
          </cell>
          <cell r="D79">
            <v>1499.7</v>
          </cell>
          <cell r="F79">
            <v>48.317172568858908</v>
          </cell>
          <cell r="G79">
            <v>52.462707571066701</v>
          </cell>
          <cell r="H79">
            <v>53.169538396085947</v>
          </cell>
          <cell r="J79">
            <v>78</v>
          </cell>
          <cell r="K79">
            <v>71</v>
          </cell>
          <cell r="L79">
            <v>73</v>
          </cell>
        </row>
        <row r="80">
          <cell r="A80" t="str">
            <v>Makroregion południowo-zachodni</v>
          </cell>
          <cell r="B80">
            <v>975.3</v>
          </cell>
          <cell r="C80">
            <v>1045.5999999999999</v>
          </cell>
          <cell r="D80">
            <v>1089.3</v>
          </cell>
          <cell r="F80">
            <v>55.235883785467522</v>
          </cell>
          <cell r="G80">
            <v>58.623009643417802</v>
          </cell>
          <cell r="H80">
            <v>61.145102441762553</v>
          </cell>
          <cell r="J80">
            <v>64</v>
          </cell>
          <cell r="K80">
            <v>54</v>
          </cell>
          <cell r="L80">
            <v>49</v>
          </cell>
        </row>
        <row r="81">
          <cell r="A81" t="str">
            <v>Makroregion północny</v>
          </cell>
          <cell r="B81">
            <v>1337.8</v>
          </cell>
          <cell r="C81">
            <v>1425.6</v>
          </cell>
          <cell r="D81">
            <v>1434.5</v>
          </cell>
          <cell r="F81">
            <v>51.666473564283777</v>
          </cell>
          <cell r="G81">
            <v>55.089265012752143</v>
          </cell>
          <cell r="H81">
            <v>55.503965950860902</v>
          </cell>
          <cell r="J81">
            <v>69</v>
          </cell>
          <cell r="K81">
            <v>66</v>
          </cell>
          <cell r="L81">
            <v>68</v>
          </cell>
        </row>
        <row r="82">
          <cell r="A82" t="str">
            <v>Makroregion centralny</v>
          </cell>
          <cell r="B82">
            <v>790.2</v>
          </cell>
          <cell r="C82">
            <v>822</v>
          </cell>
          <cell r="D82">
            <v>849.4</v>
          </cell>
          <cell r="F82">
            <v>48.478527607361968</v>
          </cell>
          <cell r="G82">
            <v>51.581325301204814</v>
          </cell>
          <cell r="H82">
            <v>54.459190870039109</v>
          </cell>
          <cell r="J82">
            <v>76</v>
          </cell>
          <cell r="K82">
            <v>73</v>
          </cell>
          <cell r="L82">
            <v>70</v>
          </cell>
        </row>
        <row r="83">
          <cell r="A83" t="str">
            <v>Makroregion wschodni</v>
          </cell>
          <cell r="B83">
            <v>1116.4000000000001</v>
          </cell>
          <cell r="C83">
            <v>1184.3</v>
          </cell>
          <cell r="D83">
            <v>1208.7</v>
          </cell>
          <cell r="F83">
            <v>50.488422575976855</v>
          </cell>
          <cell r="G83">
            <v>53.315625984783679</v>
          </cell>
          <cell r="H83">
            <v>54.908463180847676</v>
          </cell>
          <cell r="J83">
            <v>71</v>
          </cell>
          <cell r="K83">
            <v>68</v>
          </cell>
          <cell r="L83">
            <v>69</v>
          </cell>
        </row>
        <row r="84">
          <cell r="A84" t="str">
            <v>Makroregion województwo mazowieckie</v>
          </cell>
          <cell r="B84">
            <v>1819.6</v>
          </cell>
          <cell r="C84">
            <v>1932</v>
          </cell>
          <cell r="D84">
            <v>1991.4</v>
          </cell>
          <cell r="F84">
            <v>66.571543555409207</v>
          </cell>
          <cell r="G84">
            <v>69.868363951974544</v>
          </cell>
          <cell r="H84">
            <v>71.780268896658612</v>
          </cell>
          <cell r="J84">
            <v>25</v>
          </cell>
          <cell r="K84">
            <v>17</v>
          </cell>
          <cell r="L84">
            <v>16</v>
          </cell>
        </row>
        <row r="85">
          <cell r="A85" t="str">
            <v>Continente</v>
          </cell>
          <cell r="B85">
            <v>2321.6</v>
          </cell>
          <cell r="C85">
            <v>2352.3000000000002</v>
          </cell>
          <cell r="D85">
            <v>2495.8000000000002</v>
          </cell>
          <cell r="F85">
            <v>49.611077869903404</v>
          </cell>
          <cell r="G85">
            <v>49.189686539386464</v>
          </cell>
          <cell r="H85">
            <v>51.562919653740465</v>
          </cell>
          <cell r="J85">
            <v>72</v>
          </cell>
          <cell r="K85">
            <v>77</v>
          </cell>
          <cell r="L85">
            <v>74</v>
          </cell>
        </row>
        <row r="86">
          <cell r="A86" t="str">
            <v>Região Autónoma dos Açores</v>
          </cell>
          <cell r="B86">
            <v>36</v>
          </cell>
          <cell r="C86">
            <v>39.4</v>
          </cell>
          <cell r="D86">
            <v>40.1</v>
          </cell>
          <cell r="F86">
            <v>32.258064516129032</v>
          </cell>
          <cell r="G86">
            <v>34.713656387665196</v>
          </cell>
          <cell r="H86">
            <v>34.069668649107903</v>
          </cell>
          <cell r="J86">
            <v>91</v>
          </cell>
          <cell r="K86">
            <v>89</v>
          </cell>
          <cell r="L86">
            <v>90</v>
          </cell>
        </row>
        <row r="87">
          <cell r="A87" t="str">
            <v>Região Autónoma da Madeira</v>
          </cell>
          <cell r="B87">
            <v>45.8</v>
          </cell>
          <cell r="C87">
            <v>44.2</v>
          </cell>
          <cell r="D87">
            <v>46.8</v>
          </cell>
          <cell r="F87">
            <v>38.945578231292515</v>
          </cell>
          <cell r="G87">
            <v>36.528925619834709</v>
          </cell>
          <cell r="H87">
            <v>37.320574162679421</v>
          </cell>
          <cell r="J87">
            <v>88</v>
          </cell>
          <cell r="K87">
            <v>88</v>
          </cell>
          <cell r="L87">
            <v>88</v>
          </cell>
        </row>
        <row r="88">
          <cell r="A88" t="str">
            <v>Macroregiunea Unu</v>
          </cell>
          <cell r="B88">
            <v>685.7</v>
          </cell>
          <cell r="C88">
            <v>640.20000000000005</v>
          </cell>
          <cell r="D88">
            <v>672.9</v>
          </cell>
          <cell r="F88">
            <v>34.031465581418438</v>
          </cell>
          <cell r="G88">
            <v>32.733408323959509</v>
          </cell>
          <cell r="H88">
            <v>33.475946470324857</v>
          </cell>
          <cell r="J88">
            <v>90</v>
          </cell>
          <cell r="K88">
            <v>91</v>
          </cell>
          <cell r="L88">
            <v>91</v>
          </cell>
        </row>
        <row r="89">
          <cell r="A89" t="str">
            <v>Macroregiunea Doi</v>
          </cell>
          <cell r="B89">
            <v>591.29999999999995</v>
          </cell>
          <cell r="C89">
            <v>583.70000000000005</v>
          </cell>
          <cell r="D89">
            <v>595.1</v>
          </cell>
          <cell r="F89">
            <v>27.780126849894287</v>
          </cell>
          <cell r="G89">
            <v>27.473406758919328</v>
          </cell>
          <cell r="H89">
            <v>28.028447626224569</v>
          </cell>
          <cell r="J89">
            <v>92</v>
          </cell>
          <cell r="K89">
            <v>92</v>
          </cell>
          <cell r="L89">
            <v>92</v>
          </cell>
        </row>
        <row r="90">
          <cell r="A90" t="str">
            <v>Macroregiunea Trei</v>
          </cell>
          <cell r="B90">
            <v>1074.0999999999999</v>
          </cell>
          <cell r="C90">
            <v>993.3</v>
          </cell>
          <cell r="D90">
            <v>1014.2</v>
          </cell>
          <cell r="F90">
            <v>47.321349898669482</v>
          </cell>
          <cell r="G90">
            <v>44.144704679792007</v>
          </cell>
          <cell r="H90">
            <v>43.675982946470867</v>
          </cell>
          <cell r="J90">
            <v>79</v>
          </cell>
          <cell r="K90">
            <v>84</v>
          </cell>
          <cell r="L90">
            <v>84</v>
          </cell>
        </row>
        <row r="91">
          <cell r="A91" t="str">
            <v>Macroregiunea Patru</v>
          </cell>
          <cell r="B91">
            <v>473.1</v>
          </cell>
          <cell r="C91">
            <v>453.9</v>
          </cell>
          <cell r="D91">
            <v>479.1</v>
          </cell>
          <cell r="F91">
            <v>34.14405311778291</v>
          </cell>
          <cell r="G91">
            <v>33.404474536355607</v>
          </cell>
          <cell r="H91">
            <v>34.420576190818302</v>
          </cell>
          <cell r="J91">
            <v>89</v>
          </cell>
          <cell r="K91">
            <v>90</v>
          </cell>
          <cell r="L91">
            <v>89</v>
          </cell>
        </row>
        <row r="92">
          <cell r="A92" t="str">
            <v>Slovenija</v>
          </cell>
          <cell r="B92">
            <v>624.6</v>
          </cell>
          <cell r="C92">
            <v>542.9</v>
          </cell>
          <cell r="D92">
            <v>556.9</v>
          </cell>
          <cell r="F92">
            <v>63.456263334349295</v>
          </cell>
          <cell r="G92">
            <v>54.960518323547284</v>
          </cell>
          <cell r="H92">
            <v>55.908041361309103</v>
          </cell>
          <cell r="J92">
            <v>34</v>
          </cell>
          <cell r="K92">
            <v>67</v>
          </cell>
          <cell r="L92">
            <v>66</v>
          </cell>
        </row>
        <row r="93">
          <cell r="A93" t="str">
            <v>Slovensko</v>
          </cell>
          <cell r="B93">
            <v>1343.6</v>
          </cell>
          <cell r="C93">
            <v>1327.4</v>
          </cell>
          <cell r="D93">
            <v>1348.9</v>
          </cell>
          <cell r="F93">
            <v>51.657054978854291</v>
          </cell>
          <cell r="G93">
            <v>50.903094681136643</v>
          </cell>
          <cell r="H93">
            <v>51.526032315978455</v>
          </cell>
          <cell r="J93">
            <v>70</v>
          </cell>
          <cell r="K93">
            <v>74</v>
          </cell>
          <cell r="L93">
            <v>75</v>
          </cell>
        </row>
        <row r="94">
          <cell r="A94" t="str">
            <v>Manner-Suomi</v>
          </cell>
          <cell r="B94">
            <v>1753.3</v>
          </cell>
          <cell r="C94">
            <v>1775.9</v>
          </cell>
          <cell r="D94">
            <v>1759.1</v>
          </cell>
          <cell r="F94">
            <v>67.320688066349248</v>
          </cell>
          <cell r="G94">
            <v>67.94842363024182</v>
          </cell>
          <cell r="H94">
            <v>67.995052375246416</v>
          </cell>
          <cell r="J94">
            <v>23</v>
          </cell>
          <cell r="K94">
            <v>23</v>
          </cell>
          <cell r="L94">
            <v>23</v>
          </cell>
        </row>
        <row r="95">
          <cell r="A95" t="str">
            <v>Åland</v>
          </cell>
          <cell r="B95">
            <v>9.1</v>
          </cell>
          <cell r="C95">
            <v>7.8</v>
          </cell>
          <cell r="D95">
            <v>8.6</v>
          </cell>
          <cell r="F95">
            <v>61.486486486486477</v>
          </cell>
          <cell r="G95">
            <v>55.714285714285715</v>
          </cell>
          <cell r="H95">
            <v>56.578947368421048</v>
          </cell>
          <cell r="J95">
            <v>41</v>
          </cell>
          <cell r="K95">
            <v>64</v>
          </cell>
          <cell r="L95">
            <v>64</v>
          </cell>
        </row>
        <row r="96">
          <cell r="A96" t="str">
            <v>Östra Sverige</v>
          </cell>
          <cell r="B96">
            <v>1645.8</v>
          </cell>
          <cell r="C96">
            <v>1688.6</v>
          </cell>
          <cell r="D96">
            <v>1701.9</v>
          </cell>
          <cell r="F96">
            <v>77.420265311882574</v>
          </cell>
          <cell r="G96">
            <v>78.386407947265809</v>
          </cell>
          <cell r="H96">
            <v>79.154457932189203</v>
          </cell>
          <cell r="J96">
            <v>5</v>
          </cell>
          <cell r="K96">
            <v>4</v>
          </cell>
          <cell r="L96">
            <v>4</v>
          </cell>
        </row>
        <row r="97">
          <cell r="A97" t="str">
            <v>Södra Sverige</v>
          </cell>
          <cell r="B97">
            <v>1564.1</v>
          </cell>
          <cell r="C97">
            <v>1602.4</v>
          </cell>
          <cell r="D97">
            <v>1614.3</v>
          </cell>
          <cell r="F97">
            <v>69.832127868559681</v>
          </cell>
          <cell r="G97">
            <v>70.453746042912414</v>
          </cell>
          <cell r="H97">
            <v>72.115255751619387</v>
          </cell>
          <cell r="J97">
            <v>17</v>
          </cell>
          <cell r="K97">
            <v>16</v>
          </cell>
          <cell r="L97">
            <v>14</v>
          </cell>
        </row>
        <row r="98">
          <cell r="A98" t="str">
            <v>Norra Sverige</v>
          </cell>
          <cell r="B98">
            <v>531.29999999999995</v>
          </cell>
          <cell r="C98">
            <v>554.70000000000005</v>
          </cell>
          <cell r="D98">
            <v>558.79999999999995</v>
          </cell>
          <cell r="F98">
            <v>63.78151260504201</v>
          </cell>
          <cell r="G98">
            <v>65.925837889232241</v>
          </cell>
          <cell r="H98">
            <v>65.525328330206378</v>
          </cell>
          <cell r="J98">
            <v>32</v>
          </cell>
          <cell r="K98">
            <v>27</v>
          </cell>
          <cell r="L98">
            <v>28</v>
          </cell>
        </row>
        <row r="100">
          <cell r="A100" t="str">
            <v>Länder</v>
          </cell>
        </row>
        <row r="101">
          <cell r="A101" t="str">
            <v>European Union - 27 countries (from 2020)</v>
          </cell>
          <cell r="B101">
            <v>119852.9</v>
          </cell>
          <cell r="C101">
            <v>123010.6</v>
          </cell>
          <cell r="D101">
            <v>126189</v>
          </cell>
          <cell r="F101">
            <v>59.185594323061075</v>
          </cell>
          <cell r="G101">
            <v>60.010527769064261</v>
          </cell>
          <cell r="H101">
            <v>60.940556046535207</v>
          </cell>
          <cell r="J101">
            <v>18</v>
          </cell>
          <cell r="K101">
            <v>15</v>
          </cell>
          <cell r="L101">
            <v>15</v>
          </cell>
        </row>
        <row r="102">
          <cell r="A102" t="str">
            <v>Belgium</v>
          </cell>
          <cell r="B102">
            <v>3680</v>
          </cell>
          <cell r="C102">
            <v>3630.8</v>
          </cell>
          <cell r="D102">
            <v>3667.1</v>
          </cell>
          <cell r="F102">
            <v>73.833313269932987</v>
          </cell>
          <cell r="G102">
            <v>72.302208415476827</v>
          </cell>
          <cell r="H102">
            <v>72.525364396891007</v>
          </cell>
          <cell r="J102">
            <v>2</v>
          </cell>
          <cell r="K102">
            <v>3</v>
          </cell>
          <cell r="L102">
            <v>4</v>
          </cell>
        </row>
        <row r="103">
          <cell r="A103" t="str">
            <v>Bulgaria</v>
          </cell>
          <cell r="B103">
            <v>1378.7</v>
          </cell>
          <cell r="C103">
            <v>1391.6</v>
          </cell>
          <cell r="D103">
            <v>1529.3</v>
          </cell>
          <cell r="F103">
            <v>46.976046884050568</v>
          </cell>
          <cell r="G103">
            <v>47.592339261285908</v>
          </cell>
          <cell r="H103">
            <v>52.276611745402334</v>
          </cell>
          <cell r="J103">
            <v>26</v>
          </cell>
          <cell r="K103">
            <v>27</v>
          </cell>
          <cell r="L103">
            <v>22</v>
          </cell>
        </row>
        <row r="104">
          <cell r="A104" t="str">
            <v>Czechia</v>
          </cell>
          <cell r="B104">
            <v>2492.9</v>
          </cell>
          <cell r="C104">
            <v>2480.8000000000002</v>
          </cell>
          <cell r="D104">
            <v>2604</v>
          </cell>
          <cell r="F104">
            <v>48.353246954767634</v>
          </cell>
          <cell r="G104">
            <v>49.202697342324484</v>
          </cell>
          <cell r="H104">
            <v>50.357764455617868</v>
          </cell>
          <cell r="J104">
            <v>25</v>
          </cell>
          <cell r="K104">
            <v>24</v>
          </cell>
          <cell r="L104">
            <v>26</v>
          </cell>
        </row>
        <row r="105">
          <cell r="A105" t="str">
            <v>Denmark</v>
          </cell>
          <cell r="B105">
            <v>1923.8</v>
          </cell>
          <cell r="C105">
            <v>1950.9</v>
          </cell>
          <cell r="D105">
            <v>2009</v>
          </cell>
          <cell r="F105">
            <v>64.735177333602522</v>
          </cell>
          <cell r="G105">
            <v>64.997501249375318</v>
          </cell>
          <cell r="H105">
            <v>65.623570915267521</v>
          </cell>
          <cell r="J105">
            <v>11</v>
          </cell>
          <cell r="K105">
            <v>11</v>
          </cell>
          <cell r="L105">
            <v>11</v>
          </cell>
        </row>
        <row r="106">
          <cell r="A106" t="str">
            <v>Germany</v>
          </cell>
          <cell r="B106">
            <v>25286.799999999999</v>
          </cell>
          <cell r="C106">
            <v>26127.5</v>
          </cell>
          <cell r="D106">
            <v>26886.6</v>
          </cell>
          <cell r="F106">
            <v>59.83412798883144</v>
          </cell>
          <cell r="G106">
            <v>61.007359877459898</v>
          </cell>
          <cell r="H106">
            <v>62.462045269220134</v>
          </cell>
          <cell r="J106">
            <v>16</v>
          </cell>
          <cell r="K106">
            <v>14</v>
          </cell>
          <cell r="L106">
            <v>14</v>
          </cell>
        </row>
        <row r="107">
          <cell r="A107" t="str">
            <v>Estonia</v>
          </cell>
          <cell r="B107">
            <v>437.4</v>
          </cell>
          <cell r="C107">
            <v>442.7</v>
          </cell>
          <cell r="D107">
            <v>447.2</v>
          </cell>
          <cell r="F107">
            <v>64.579949800679174</v>
          </cell>
          <cell r="G107">
            <v>63.73452346674344</v>
          </cell>
          <cell r="H107">
            <v>64.013741769252789</v>
          </cell>
          <cell r="J107">
            <v>12</v>
          </cell>
          <cell r="K107">
            <v>13</v>
          </cell>
          <cell r="L107">
            <v>13</v>
          </cell>
        </row>
        <row r="108">
          <cell r="A108" t="str">
            <v>Ireland</v>
          </cell>
          <cell r="B108">
            <v>1824.7</v>
          </cell>
          <cell r="C108">
            <v>1891.8</v>
          </cell>
          <cell r="D108">
            <v>1996.3</v>
          </cell>
          <cell r="F108">
            <v>70.744000310161667</v>
          </cell>
          <cell r="G108">
            <v>70.912362246045419</v>
          </cell>
          <cell r="H108">
            <v>72.932193482390772</v>
          </cell>
          <cell r="J108">
            <v>4</v>
          </cell>
          <cell r="K108">
            <v>4</v>
          </cell>
          <cell r="L108">
            <v>3</v>
          </cell>
        </row>
        <row r="109">
          <cell r="A109" t="str">
            <v>Greece</v>
          </cell>
          <cell r="B109">
            <v>2462.4</v>
          </cell>
          <cell r="C109">
            <v>2425.6</v>
          </cell>
          <cell r="D109">
            <v>2467.3000000000002</v>
          </cell>
          <cell r="F109">
            <v>59.568909209666884</v>
          </cell>
          <cell r="G109">
            <v>57.934460685965405</v>
          </cell>
          <cell r="H109">
            <v>57.83773646827165</v>
          </cell>
          <cell r="J109">
            <v>17</v>
          </cell>
          <cell r="K109">
            <v>18</v>
          </cell>
          <cell r="L109">
            <v>18</v>
          </cell>
        </row>
        <row r="110">
          <cell r="A110" t="str">
            <v>Spain</v>
          </cell>
          <cell r="B110">
            <v>13485.3</v>
          </cell>
          <cell r="C110">
            <v>13891.3</v>
          </cell>
          <cell r="D110">
            <v>14267</v>
          </cell>
          <cell r="F110">
            <v>65.673989587848254</v>
          </cell>
          <cell r="G110">
            <v>65.638318984662192</v>
          </cell>
          <cell r="H110">
            <v>65.947120273643336</v>
          </cell>
          <cell r="J110">
            <v>10</v>
          </cell>
          <cell r="K110">
            <v>10</v>
          </cell>
          <cell r="L110">
            <v>10</v>
          </cell>
        </row>
        <row r="111">
          <cell r="A111" t="str">
            <v>France</v>
          </cell>
          <cell r="B111">
            <v>19628.7</v>
          </cell>
          <cell r="C111">
            <v>20120</v>
          </cell>
          <cell r="D111">
            <v>20500</v>
          </cell>
          <cell r="F111">
            <v>69.355442801820402</v>
          </cell>
          <cell r="G111">
            <v>70.499770490309785</v>
          </cell>
          <cell r="H111">
            <v>70.903097946577105</v>
          </cell>
          <cell r="J111">
            <v>5</v>
          </cell>
          <cell r="K111">
            <v>5</v>
          </cell>
          <cell r="L111">
            <v>5</v>
          </cell>
        </row>
        <row r="112">
          <cell r="A112" t="str">
            <v>Croatia</v>
          </cell>
          <cell r="B112">
            <v>789.6</v>
          </cell>
          <cell r="C112">
            <v>844.7</v>
          </cell>
          <cell r="D112">
            <v>900.3</v>
          </cell>
          <cell r="F112">
            <v>49.248425123183438</v>
          </cell>
          <cell r="G112">
            <v>52.222565687789803</v>
          </cell>
          <cell r="H112">
            <v>53.544665159985719</v>
          </cell>
          <cell r="J112">
            <v>22</v>
          </cell>
          <cell r="K112">
            <v>21</v>
          </cell>
          <cell r="L112">
            <v>21</v>
          </cell>
        </row>
        <row r="113">
          <cell r="A113" t="str">
            <v>Italy</v>
          </cell>
          <cell r="B113">
            <v>10681.8</v>
          </cell>
          <cell r="C113">
            <v>11237.5</v>
          </cell>
          <cell r="D113">
            <v>11504.3</v>
          </cell>
          <cell r="F113">
            <v>46.386742922654015</v>
          </cell>
          <cell r="G113">
            <v>47.815283019670744</v>
          </cell>
          <cell r="H113">
            <v>48.20028741772353</v>
          </cell>
          <cell r="J113">
            <v>27</v>
          </cell>
          <cell r="K113">
            <v>26</v>
          </cell>
          <cell r="L113">
            <v>27</v>
          </cell>
        </row>
        <row r="114">
          <cell r="A114" t="str">
            <v>Cyprus</v>
          </cell>
          <cell r="B114">
            <v>310.10000000000002</v>
          </cell>
          <cell r="C114">
            <v>330</v>
          </cell>
          <cell r="D114">
            <v>335.9</v>
          </cell>
          <cell r="F114">
            <v>66.846303082560908</v>
          </cell>
          <cell r="G114">
            <v>69.081013188193424</v>
          </cell>
          <cell r="H114">
            <v>69.257731958762875</v>
          </cell>
          <cell r="J114">
            <v>8</v>
          </cell>
          <cell r="K114">
            <v>6</v>
          </cell>
          <cell r="L114">
            <v>6</v>
          </cell>
        </row>
        <row r="115">
          <cell r="A115" t="str">
            <v>Latvia</v>
          </cell>
          <cell r="B115">
            <v>538.79999999999995</v>
          </cell>
          <cell r="C115">
            <v>526.5</v>
          </cell>
          <cell r="D115">
            <v>532.9</v>
          </cell>
          <cell r="F115">
            <v>60.798916723087324</v>
          </cell>
          <cell r="G115">
            <v>59.545351730377739</v>
          </cell>
          <cell r="H115">
            <v>60.73626624116708</v>
          </cell>
          <cell r="J115">
            <v>15</v>
          </cell>
          <cell r="K115">
            <v>16</v>
          </cell>
          <cell r="L115">
            <v>16</v>
          </cell>
        </row>
        <row r="116">
          <cell r="A116" t="str">
            <v>Lithuania</v>
          </cell>
          <cell r="B116">
            <v>935.7</v>
          </cell>
          <cell r="C116">
            <v>961.7</v>
          </cell>
          <cell r="D116">
            <v>984.9</v>
          </cell>
          <cell r="F116">
            <v>66.094511549057003</v>
          </cell>
          <cell r="G116">
            <v>66.994078718216656</v>
          </cell>
          <cell r="H116">
            <v>67.648876983309293</v>
          </cell>
          <cell r="J116">
            <v>9</v>
          </cell>
          <cell r="K116">
            <v>8</v>
          </cell>
          <cell r="L116">
            <v>8</v>
          </cell>
        </row>
        <row r="117">
          <cell r="A117" t="str">
            <v>Luxembourg</v>
          </cell>
          <cell r="B117">
            <v>255</v>
          </cell>
          <cell r="C117">
            <v>260.39999999999998</v>
          </cell>
          <cell r="D117">
            <v>275.3</v>
          </cell>
          <cell r="F117">
            <v>81.888246628131029</v>
          </cell>
          <cell r="G117">
            <v>81.096231703519138</v>
          </cell>
          <cell r="H117">
            <v>85.179455445544562</v>
          </cell>
          <cell r="J117">
            <v>1</v>
          </cell>
          <cell r="K117">
            <v>1</v>
          </cell>
          <cell r="L117">
            <v>1</v>
          </cell>
        </row>
        <row r="118">
          <cell r="A118" t="str">
            <v>Hungary</v>
          </cell>
          <cell r="B118">
            <v>2294.9</v>
          </cell>
          <cell r="C118">
            <v>2329</v>
          </cell>
          <cell r="D118">
            <v>2422.5</v>
          </cell>
          <cell r="F118">
            <v>49.144484656401914</v>
          </cell>
          <cell r="G118">
            <v>49.579563597658328</v>
          </cell>
          <cell r="H118">
            <v>51.550230885451022</v>
          </cell>
          <cell r="J118">
            <v>23</v>
          </cell>
          <cell r="K118">
            <v>23</v>
          </cell>
          <cell r="L118">
            <v>23</v>
          </cell>
        </row>
        <row r="119">
          <cell r="A119" t="str">
            <v>Malta</v>
          </cell>
          <cell r="B119">
            <v>150.19999999999999</v>
          </cell>
          <cell r="C119">
            <v>159.6</v>
          </cell>
          <cell r="D119">
            <v>173.3</v>
          </cell>
          <cell r="F119">
            <v>53.018002117896209</v>
          </cell>
          <cell r="G119">
            <v>52.795236520013233</v>
          </cell>
          <cell r="H119">
            <v>54.377157201129592</v>
          </cell>
          <cell r="J119">
            <v>20</v>
          </cell>
          <cell r="K119">
            <v>20</v>
          </cell>
          <cell r="L119">
            <v>20</v>
          </cell>
        </row>
        <row r="120">
          <cell r="A120" t="str">
            <v>Netherlands</v>
          </cell>
          <cell r="B120">
            <v>6442.8</v>
          </cell>
          <cell r="C120">
            <v>6491.6</v>
          </cell>
          <cell r="D120">
            <v>6623.3</v>
          </cell>
          <cell r="F120">
            <v>67.478005865102645</v>
          </cell>
          <cell r="G120">
            <v>66.669405360994148</v>
          </cell>
          <cell r="H120">
            <v>67.601249285539311</v>
          </cell>
          <cell r="J120">
            <v>6</v>
          </cell>
          <cell r="K120">
            <v>9</v>
          </cell>
          <cell r="L120">
            <v>9</v>
          </cell>
        </row>
        <row r="121">
          <cell r="A121" t="str">
            <v>Austria</v>
          </cell>
          <cell r="B121">
            <v>2783.6</v>
          </cell>
          <cell r="C121">
            <v>2880</v>
          </cell>
          <cell r="D121">
            <v>2935.2</v>
          </cell>
          <cell r="F121">
            <v>62.822451420704603</v>
          </cell>
          <cell r="G121">
            <v>64.403595867435925</v>
          </cell>
          <cell r="H121">
            <v>65.569082988942256</v>
          </cell>
          <cell r="J121">
            <v>14</v>
          </cell>
          <cell r="K121">
            <v>12</v>
          </cell>
          <cell r="L121">
            <v>12</v>
          </cell>
        </row>
        <row r="122">
          <cell r="A122" t="str">
            <v>Poland</v>
          </cell>
          <cell r="B122">
            <v>9370.1</v>
          </cell>
          <cell r="C122">
            <v>10029.6</v>
          </cell>
          <cell r="D122">
            <v>10234.700000000001</v>
          </cell>
          <cell r="F122">
            <v>54.416265469560322</v>
          </cell>
          <cell r="G122">
            <v>58.08031965717926</v>
          </cell>
          <cell r="H122">
            <v>59.536953549925833</v>
          </cell>
          <cell r="J122">
            <v>19</v>
          </cell>
          <cell r="K122">
            <v>17</v>
          </cell>
          <cell r="L122">
            <v>17</v>
          </cell>
        </row>
        <row r="123">
          <cell r="A123" t="str">
            <v>Portugal</v>
          </cell>
          <cell r="B123">
            <v>2403.4</v>
          </cell>
          <cell r="C123">
            <v>2435.9</v>
          </cell>
          <cell r="D123">
            <v>2582.6999999999998</v>
          </cell>
          <cell r="F123">
            <v>48.961049543676658</v>
          </cell>
          <cell r="G123">
            <v>48.555823549345192</v>
          </cell>
          <cell r="H123">
            <v>50.80654679938624</v>
          </cell>
          <cell r="J123">
            <v>24</v>
          </cell>
          <cell r="K123">
            <v>25</v>
          </cell>
          <cell r="L123">
            <v>25</v>
          </cell>
        </row>
        <row r="124">
          <cell r="A124" t="str">
            <v>Romania</v>
          </cell>
          <cell r="B124">
            <v>2824.2</v>
          </cell>
          <cell r="C124">
            <v>2671.2</v>
          </cell>
          <cell r="D124">
            <v>2761.3</v>
          </cell>
          <cell r="F124">
            <v>36.212799240918592</v>
          </cell>
          <cell r="G124">
            <v>34.739183020561036</v>
          </cell>
          <cell r="H124">
            <v>35.187899022593761</v>
          </cell>
          <cell r="J124">
            <v>28</v>
          </cell>
          <cell r="K124">
            <v>28</v>
          </cell>
          <cell r="L124">
            <v>28</v>
          </cell>
        </row>
        <row r="125">
          <cell r="A125" t="str">
            <v>Slovenia</v>
          </cell>
          <cell r="B125">
            <v>624.6</v>
          </cell>
          <cell r="C125">
            <v>542.9</v>
          </cell>
          <cell r="D125">
            <v>556.9</v>
          </cell>
          <cell r="F125">
            <v>63.456263334349295</v>
          </cell>
          <cell r="G125">
            <v>54.960518323547284</v>
          </cell>
          <cell r="H125">
            <v>55.908041361309103</v>
          </cell>
          <cell r="J125">
            <v>13</v>
          </cell>
          <cell r="K125">
            <v>19</v>
          </cell>
          <cell r="L125">
            <v>19</v>
          </cell>
        </row>
        <row r="126">
          <cell r="A126" t="str">
            <v>Slovakia</v>
          </cell>
          <cell r="B126">
            <v>1343.6</v>
          </cell>
          <cell r="C126">
            <v>1327.4</v>
          </cell>
          <cell r="D126">
            <v>1348.9</v>
          </cell>
          <cell r="F126">
            <v>51.657054978854291</v>
          </cell>
          <cell r="G126">
            <v>50.903094681136643</v>
          </cell>
          <cell r="H126">
            <v>51.526032315978455</v>
          </cell>
          <cell r="J126">
            <v>21</v>
          </cell>
          <cell r="K126">
            <v>22</v>
          </cell>
          <cell r="L126">
            <v>24</v>
          </cell>
        </row>
        <row r="127">
          <cell r="A127" t="str">
            <v>Finland</v>
          </cell>
          <cell r="B127">
            <v>1762.5</v>
          </cell>
          <cell r="C127">
            <v>1783.7</v>
          </cell>
          <cell r="D127">
            <v>1767.7</v>
          </cell>
          <cell r="F127">
            <v>67.291539401343925</v>
          </cell>
          <cell r="G127">
            <v>67.880656087072353</v>
          </cell>
          <cell r="H127">
            <v>67.928371056373209</v>
          </cell>
          <cell r="J127">
            <v>7</v>
          </cell>
          <cell r="K127">
            <v>7</v>
          </cell>
          <cell r="L127">
            <v>7</v>
          </cell>
        </row>
        <row r="128">
          <cell r="A128" t="str">
            <v>Sweden</v>
          </cell>
          <cell r="B128">
            <v>3741.1</v>
          </cell>
          <cell r="C128">
            <v>3845.8</v>
          </cell>
          <cell r="D128">
            <v>3874.9</v>
          </cell>
          <cell r="F128">
            <v>71.963605586119328</v>
          </cell>
          <cell r="G128">
            <v>72.973947363427641</v>
          </cell>
          <cell r="H128">
            <v>73.93013183752123</v>
          </cell>
          <cell r="J128">
            <v>3</v>
          </cell>
          <cell r="K128">
            <v>2</v>
          </cell>
          <cell r="L128">
            <v>2</v>
          </cell>
        </row>
      </sheetData>
      <sheetData sheetId="9" refreshError="1"/>
      <sheetData sheetId="10">
        <row r="4">
          <cell r="A4" t="str">
            <v>European Union - 27 countries (from 2020)</v>
          </cell>
          <cell r="B4">
            <v>37.833996774711409</v>
          </cell>
          <cell r="C4">
            <v>38.253371329002817</v>
          </cell>
          <cell r="D4">
            <v>39.446531147630637</v>
          </cell>
          <cell r="E4">
            <v>40.295906412453363</v>
          </cell>
          <cell r="F4">
            <v>41.482010804734443</v>
          </cell>
          <cell r="G4">
            <v>42.790941975478539</v>
          </cell>
          <cell r="H4">
            <v>44.129854151138012</v>
          </cell>
          <cell r="I4">
            <v>46.755832582660545</v>
          </cell>
          <cell r="J4">
            <v>49.306124399347787</v>
          </cell>
          <cell r="L4">
            <v>100</v>
          </cell>
          <cell r="M4">
            <v>100</v>
          </cell>
        </row>
        <row r="6">
          <cell r="A6" t="str">
            <v>Baden-Württemberg</v>
          </cell>
          <cell r="B6">
            <v>50.437632188603878</v>
          </cell>
          <cell r="C6">
            <v>51.206857317481173</v>
          </cell>
          <cell r="D6">
            <v>53.020581627446113</v>
          </cell>
          <cell r="E6">
            <v>54.345279525518563</v>
          </cell>
          <cell r="F6">
            <v>55.361793668415189</v>
          </cell>
          <cell r="G6">
            <v>57.422839327869831</v>
          </cell>
          <cell r="H6">
            <v>59.33793216377466</v>
          </cell>
          <cell r="I6">
            <v>62.042791635839748</v>
          </cell>
          <cell r="J6" t="e">
            <v>#VALUE!</v>
          </cell>
          <cell r="L6">
            <v>133.45976386973172</v>
          </cell>
          <cell r="M6">
            <v>132.69529855158305</v>
          </cell>
          <cell r="O6">
            <v>9</v>
          </cell>
          <cell r="P6">
            <v>9</v>
          </cell>
        </row>
        <row r="7">
          <cell r="A7" t="str">
            <v>Bayern</v>
          </cell>
          <cell r="B7">
            <v>49.944611410207344</v>
          </cell>
          <cell r="C7">
            <v>51.487632400336096</v>
          </cell>
          <cell r="D7">
            <v>53.390556204897173</v>
          </cell>
          <cell r="E7">
            <v>53.886377765980683</v>
          </cell>
          <cell r="F7">
            <v>55.751097974769991</v>
          </cell>
          <cell r="G7">
            <v>57.161983209407474</v>
          </cell>
          <cell r="H7">
            <v>59.471955210973277</v>
          </cell>
          <cell r="I7">
            <v>63.104255145102236</v>
          </cell>
          <cell r="J7" t="e">
            <v>#VALUE!</v>
          </cell>
          <cell r="L7">
            <v>134.39825334698332</v>
          </cell>
          <cell r="M7">
            <v>134.96552549575284</v>
          </cell>
          <cell r="O7">
            <v>7</v>
          </cell>
          <cell r="P7">
            <v>7</v>
          </cell>
        </row>
        <row r="8">
          <cell r="A8" t="str">
            <v>Berlin</v>
          </cell>
          <cell r="B8">
            <v>43.676559454541398</v>
          </cell>
          <cell r="C8">
            <v>45.413052904663168</v>
          </cell>
          <cell r="D8">
            <v>46.838351745618304</v>
          </cell>
          <cell r="E8">
            <v>48.547484891443268</v>
          </cell>
          <cell r="F8">
            <v>50.456953773164251</v>
          </cell>
          <cell r="G8">
            <v>52.325444682436213</v>
          </cell>
          <cell r="H8">
            <v>54.020892282646614</v>
          </cell>
          <cell r="I8">
            <v>56.317001641369778</v>
          </cell>
          <cell r="J8" t="e">
            <v>#VALUE!</v>
          </cell>
          <cell r="L8">
            <v>121.63574714513472</v>
          </cell>
          <cell r="M8">
            <v>120.44914726265617</v>
          </cell>
          <cell r="O8">
            <v>16</v>
          </cell>
          <cell r="P8">
            <v>16</v>
          </cell>
        </row>
        <row r="9">
          <cell r="A9" t="str">
            <v>Brandenburg</v>
          </cell>
          <cell r="B9">
            <v>37.645619446848094</v>
          </cell>
          <cell r="C9">
            <v>38.707843967424722</v>
          </cell>
          <cell r="D9">
            <v>40.146415076667495</v>
          </cell>
          <cell r="E9">
            <v>41.442534413325895</v>
          </cell>
          <cell r="F9">
            <v>42.672400208380068</v>
          </cell>
          <cell r="G9">
            <v>44.181191041851406</v>
          </cell>
          <cell r="H9">
            <v>45.983982721229253</v>
          </cell>
          <cell r="I9">
            <v>51.244504393304105</v>
          </cell>
          <cell r="J9" t="e">
            <v>#VALUE!</v>
          </cell>
          <cell r="L9">
            <v>102.86965212281794</v>
          </cell>
          <cell r="M9">
            <v>109.60023929144657</v>
          </cell>
          <cell r="O9">
            <v>45</v>
          </cell>
          <cell r="P9">
            <v>28</v>
          </cell>
        </row>
        <row r="10">
          <cell r="A10" t="str">
            <v>Bremen</v>
          </cell>
          <cell r="B10">
            <v>49.291365717214511</v>
          </cell>
          <cell r="C10">
            <v>50.275648607948476</v>
          </cell>
          <cell r="D10">
            <v>51.400557187425257</v>
          </cell>
          <cell r="E10">
            <v>51.848024523742431</v>
          </cell>
          <cell r="F10">
            <v>51.816425596005367</v>
          </cell>
          <cell r="G10">
            <v>52.251645418877395</v>
          </cell>
          <cell r="H10">
            <v>55.901808020752632</v>
          </cell>
          <cell r="I10">
            <v>57.942914990759867</v>
          </cell>
          <cell r="J10" t="e">
            <v>#VALUE!</v>
          </cell>
          <cell r="L10">
            <v>124.91300347014864</v>
          </cell>
          <cell r="M10">
            <v>123.92660292878213</v>
          </cell>
          <cell r="O10">
            <v>12</v>
          </cell>
          <cell r="P10">
            <v>14</v>
          </cell>
        </row>
        <row r="11">
          <cell r="A11" t="str">
            <v>Hamburg</v>
          </cell>
          <cell r="B11">
            <v>57.586713111854472</v>
          </cell>
          <cell r="C11">
            <v>57.539463184518688</v>
          </cell>
          <cell r="D11">
            <v>59.956016161607153</v>
          </cell>
          <cell r="E11">
            <v>60.977623146636247</v>
          </cell>
          <cell r="F11">
            <v>63.863266458193735</v>
          </cell>
          <cell r="G11">
            <v>63.411297995553809</v>
          </cell>
          <cell r="H11">
            <v>68.888610778701761</v>
          </cell>
          <cell r="I11">
            <v>73.771302997171162</v>
          </cell>
          <cell r="J11" t="e">
            <v>#VALUE!</v>
          </cell>
          <cell r="L11">
            <v>153.9541242559651</v>
          </cell>
          <cell r="M11">
            <v>157.7798938062956</v>
          </cell>
          <cell r="O11">
            <v>5</v>
          </cell>
          <cell r="P11">
            <v>4</v>
          </cell>
        </row>
        <row r="12">
          <cell r="A12" t="str">
            <v>Hessen</v>
          </cell>
          <cell r="B12">
            <v>51.525981573358308</v>
          </cell>
          <cell r="C12">
            <v>52.846983414831087</v>
          </cell>
          <cell r="D12">
            <v>53.931832658867037</v>
          </cell>
          <cell r="E12">
            <v>54.603402286060366</v>
          </cell>
          <cell r="F12">
            <v>56.498828878010073</v>
          </cell>
          <cell r="G12">
            <v>57.579513377089299</v>
          </cell>
          <cell r="H12">
            <v>59.863886571790303</v>
          </cell>
          <cell r="I12">
            <v>61.61396491787054</v>
          </cell>
          <cell r="J12" t="e">
            <v>#VALUE!</v>
          </cell>
          <cell r="L12">
            <v>136.20079591600157</v>
          </cell>
          <cell r="M12">
            <v>131.77813657567111</v>
          </cell>
          <cell r="O12">
            <v>6</v>
          </cell>
          <cell r="P12">
            <v>11</v>
          </cell>
        </row>
        <row r="13">
          <cell r="A13" t="str">
            <v>Mecklenburg-Vorpommern</v>
          </cell>
          <cell r="B13">
            <v>34.199352351466636</v>
          </cell>
          <cell r="C13">
            <v>35.21092382751754</v>
          </cell>
          <cell r="D13">
            <v>37.464753768271308</v>
          </cell>
          <cell r="E13">
            <v>37.618359982218735</v>
          </cell>
          <cell r="F13">
            <v>40.156410579611602</v>
          </cell>
          <cell r="G13">
            <v>40.944932307059254</v>
          </cell>
          <cell r="H13">
            <v>42.701327620044857</v>
          </cell>
          <cell r="I13">
            <v>47.621996595399814</v>
          </cell>
          <cell r="J13" t="e">
            <v>#VALUE!</v>
          </cell>
          <cell r="L13">
            <v>96.804397377545769</v>
          </cell>
          <cell r="M13">
            <v>101.85252612325525</v>
          </cell>
          <cell r="O13">
            <v>52</v>
          </cell>
          <cell r="P13">
            <v>43</v>
          </cell>
        </row>
        <row r="14">
          <cell r="A14" t="str">
            <v>Niedersachsen</v>
          </cell>
          <cell r="B14">
            <v>44.022976166869825</v>
          </cell>
          <cell r="C14">
            <v>46.619963482707199</v>
          </cell>
          <cell r="D14">
            <v>47.559189188850318</v>
          </cell>
          <cell r="E14">
            <v>48.863339761229881</v>
          </cell>
          <cell r="F14">
            <v>50.660328572639564</v>
          </cell>
          <cell r="G14">
            <v>51.223395629545166</v>
          </cell>
          <cell r="H14">
            <v>52.277129531802558</v>
          </cell>
          <cell r="I14">
            <v>55.455238814140401</v>
          </cell>
          <cell r="J14" t="e">
            <v>#VALUE!</v>
          </cell>
          <cell r="L14">
            <v>122.12601942347881</v>
          </cell>
          <cell r="M14">
            <v>118.60603426556465</v>
          </cell>
          <cell r="O14">
            <v>15</v>
          </cell>
          <cell r="P14">
            <v>22</v>
          </cell>
        </row>
        <row r="15">
          <cell r="A15" t="str">
            <v>Nordrhein-Westfalen</v>
          </cell>
          <cell r="B15">
            <v>46.7135549172176</v>
          </cell>
          <cell r="C15">
            <v>47.494582684167675</v>
          </cell>
          <cell r="D15">
            <v>48.936872857293352</v>
          </cell>
          <cell r="E15">
            <v>50.261377104245263</v>
          </cell>
          <cell r="F15">
            <v>50.954473507497866</v>
          </cell>
          <cell r="G15">
            <v>52.110577668670075</v>
          </cell>
          <cell r="H15">
            <v>53.813153817667491</v>
          </cell>
          <cell r="I15">
            <v>56.300287746495684</v>
          </cell>
          <cell r="J15" t="e">
            <v>#VALUE!</v>
          </cell>
          <cell r="L15">
            <v>122.8351097716852</v>
          </cell>
          <cell r="M15">
            <v>120.41340007572599</v>
          </cell>
          <cell r="O15">
            <v>13</v>
          </cell>
          <cell r="P15">
            <v>17</v>
          </cell>
        </row>
        <row r="16">
          <cell r="A16" t="str">
            <v>Rheinland-Pfalz</v>
          </cell>
          <cell r="B16">
            <v>45.167162298767053</v>
          </cell>
          <cell r="C16">
            <v>46.043719842831379</v>
          </cell>
          <cell r="D16">
            <v>47.196934224991509</v>
          </cell>
          <cell r="E16">
            <v>47.932937729241232</v>
          </cell>
          <cell r="F16">
            <v>49.360240595022766</v>
          </cell>
          <cell r="G16">
            <v>50.672118192408192</v>
          </cell>
          <cell r="H16">
            <v>56.219753352478733</v>
          </cell>
          <cell r="I16">
            <v>58.294428074024282</v>
          </cell>
          <cell r="J16" t="e">
            <v>#VALUE!</v>
          </cell>
          <cell r="L16">
            <v>118.99191875575414</v>
          </cell>
          <cell r="M16">
            <v>124.67840877598411</v>
          </cell>
          <cell r="O16">
            <v>18</v>
          </cell>
          <cell r="P16">
            <v>12</v>
          </cell>
        </row>
        <row r="17">
          <cell r="A17" t="str">
            <v>Saarland</v>
          </cell>
          <cell r="B17">
            <v>44.024897543278165</v>
          </cell>
          <cell r="C17">
            <v>44.061518227958501</v>
          </cell>
          <cell r="D17">
            <v>45.334506136355735</v>
          </cell>
          <cell r="E17">
            <v>46.140528082457422</v>
          </cell>
          <cell r="F17">
            <v>46.302125170380286</v>
          </cell>
          <cell r="G17">
            <v>47.128110519738428</v>
          </cell>
          <cell r="H17">
            <v>49.094750594551563</v>
          </cell>
          <cell r="I17">
            <v>51.751538713076343</v>
          </cell>
          <cell r="J17" t="e">
            <v>#VALUE!</v>
          </cell>
          <cell r="L17">
            <v>111.61977028629411</v>
          </cell>
          <cell r="M17">
            <v>110.68466938661352</v>
          </cell>
          <cell r="O17">
            <v>27</v>
          </cell>
          <cell r="P17">
            <v>27</v>
          </cell>
        </row>
        <row r="18">
          <cell r="A18" t="str">
            <v>Sachsen</v>
          </cell>
          <cell r="B18">
            <v>35.892448989920403</v>
          </cell>
          <cell r="C18">
            <v>36.970637965959703</v>
          </cell>
          <cell r="D18">
            <v>38.150877032163223</v>
          </cell>
          <cell r="E18">
            <v>39.405190067813813</v>
          </cell>
          <cell r="F18">
            <v>40.811822594837146</v>
          </cell>
          <cell r="G18">
            <v>42.156751807478678</v>
          </cell>
          <cell r="H18">
            <v>43.626212580586611</v>
          </cell>
          <cell r="I18">
            <v>47.443635362621514</v>
          </cell>
          <cell r="J18" t="e">
            <v>#VALUE!</v>
          </cell>
          <cell r="L18">
            <v>98.384388324249684</v>
          </cell>
          <cell r="M18">
            <v>101.47105236281482</v>
          </cell>
          <cell r="O18">
            <v>50</v>
          </cell>
          <cell r="P18">
            <v>44</v>
          </cell>
        </row>
        <row r="19">
          <cell r="A19" t="str">
            <v>Sachsen-Anhalt</v>
          </cell>
          <cell r="B19">
            <v>36.03149002892745</v>
          </cell>
          <cell r="C19">
            <v>37.257355094578209</v>
          </cell>
          <cell r="D19">
            <v>38.529875966365566</v>
          </cell>
          <cell r="E19">
            <v>39.552435105683401</v>
          </cell>
          <cell r="F19">
            <v>41.135370966542212</v>
          </cell>
          <cell r="G19">
            <v>42.37369044762881</v>
          </cell>
          <cell r="H19">
            <v>43.976357431364264</v>
          </cell>
          <cell r="I19">
            <v>49.671387709236313</v>
          </cell>
          <cell r="J19" t="e">
            <v>#VALUE!</v>
          </cell>
          <cell r="L19">
            <v>99.164361053219068</v>
          </cell>
          <cell r="M19">
            <v>106.23570358076995</v>
          </cell>
          <cell r="O19">
            <v>49</v>
          </cell>
          <cell r="P19">
            <v>37</v>
          </cell>
        </row>
        <row r="20">
          <cell r="A20" t="str">
            <v>Schleswig-Holstein</v>
          </cell>
          <cell r="B20">
            <v>41.435671627111077</v>
          </cell>
          <cell r="C20">
            <v>42.093464879276091</v>
          </cell>
          <cell r="D20">
            <v>44.100281476647559</v>
          </cell>
          <cell r="E20">
            <v>44.897003332591851</v>
          </cell>
          <cell r="F20">
            <v>46.477599658661468</v>
          </cell>
          <cell r="G20">
            <v>47.905126618117649</v>
          </cell>
          <cell r="H20">
            <v>49.153879996529639</v>
          </cell>
          <cell r="I20">
            <v>52.98233371547385</v>
          </cell>
          <cell r="J20" t="e">
            <v>#VALUE!</v>
          </cell>
          <cell r="L20">
            <v>112.04278374412087</v>
          </cell>
          <cell r="M20">
            <v>113.31705754956958</v>
          </cell>
          <cell r="O20">
            <v>26</v>
          </cell>
          <cell r="P20">
            <v>25</v>
          </cell>
        </row>
        <row r="21">
          <cell r="A21" t="str">
            <v>Thüringen</v>
          </cell>
          <cell r="B21">
            <v>34.440936895901686</v>
          </cell>
          <cell r="C21">
            <v>35.660761310378874</v>
          </cell>
          <cell r="D21">
            <v>37.036295311705153</v>
          </cell>
          <cell r="E21">
            <v>38.155933393486563</v>
          </cell>
          <cell r="F21">
            <v>39.52828722778105</v>
          </cell>
          <cell r="G21">
            <v>41.060432412230433</v>
          </cell>
          <cell r="H21">
            <v>42.564664158404426</v>
          </cell>
          <cell r="I21">
            <v>46.287446694812232</v>
          </cell>
          <cell r="J21" t="e">
            <v>#VALUE!</v>
          </cell>
          <cell r="L21">
            <v>95.290190762087136</v>
          </cell>
          <cell r="M21">
            <v>98.998230034680176</v>
          </cell>
          <cell r="O21">
            <v>53</v>
          </cell>
          <cell r="P21">
            <v>48</v>
          </cell>
        </row>
        <row r="22">
          <cell r="L22" t="str">
            <v/>
          </cell>
          <cell r="M22" t="str">
            <v/>
          </cell>
          <cell r="O22" t="str">
            <v/>
          </cell>
          <cell r="P22" t="str">
            <v/>
          </cell>
        </row>
        <row r="23">
          <cell r="A23" t="str">
            <v>Région de Bruxelles-Capitale/Brussels Hoofdstedelijk Gewest</v>
          </cell>
          <cell r="B23">
            <v>66.940384955467692</v>
          </cell>
          <cell r="C23">
            <v>67.146982266814518</v>
          </cell>
          <cell r="D23">
            <v>67.996798684824768</v>
          </cell>
          <cell r="E23">
            <v>68.819080280822675</v>
          </cell>
          <cell r="F23">
            <v>70.445042698025219</v>
          </cell>
          <cell r="G23">
            <v>74.995071324125689</v>
          </cell>
          <cell r="H23">
            <v>75.457580839759387</v>
          </cell>
          <cell r="I23">
            <v>77.980020945564547</v>
          </cell>
          <cell r="J23" t="e">
            <v>#VALUE!</v>
          </cell>
          <cell r="L23">
            <v>169.82070379766924</v>
          </cell>
          <cell r="M23">
            <v>166.78137600844164</v>
          </cell>
          <cell r="O23">
            <v>4</v>
          </cell>
          <cell r="P23">
            <v>3</v>
          </cell>
        </row>
        <row r="24">
          <cell r="A24" t="str">
            <v>Vlaams Gewest</v>
          </cell>
          <cell r="B24">
            <v>50.767059171749757</v>
          </cell>
          <cell r="C24">
            <v>51.438966329031722</v>
          </cell>
          <cell r="D24">
            <v>52.024315971039726</v>
          </cell>
          <cell r="E24">
            <v>52.656312985738985</v>
          </cell>
          <cell r="F24">
            <v>53.790454667424044</v>
          </cell>
          <cell r="G24">
            <v>56.508467136608594</v>
          </cell>
          <cell r="H24">
            <v>57.335816676590468</v>
          </cell>
          <cell r="I24">
            <v>61.636770011922088</v>
          </cell>
          <cell r="J24" t="e">
            <v>#VALUE!</v>
          </cell>
          <cell r="L24">
            <v>129.67176282902085</v>
          </cell>
          <cell r="M24">
            <v>131.82691144030693</v>
          </cell>
          <cell r="O24">
            <v>11</v>
          </cell>
          <cell r="P24">
            <v>10</v>
          </cell>
        </row>
        <row r="25">
          <cell r="A25" t="str">
            <v>Région wallonne</v>
          </cell>
          <cell r="B25">
            <v>44.571262049026387</v>
          </cell>
          <cell r="C25">
            <v>44.930912461573485</v>
          </cell>
          <cell r="D25">
            <v>45.556943265126776</v>
          </cell>
          <cell r="E25">
            <v>47.020760335584576</v>
          </cell>
          <cell r="F25">
            <v>48.598074104766845</v>
          </cell>
          <cell r="G25">
            <v>52.805866276368327</v>
          </cell>
          <cell r="H25">
            <v>51.45002493187517</v>
          </cell>
          <cell r="I25">
            <v>54.733623893658226</v>
          </cell>
          <cell r="J25" t="e">
            <v>#VALUE!</v>
          </cell>
          <cell r="L25">
            <v>117.15457655495385</v>
          </cell>
          <cell r="M25">
            <v>117.06266549075688</v>
          </cell>
          <cell r="O25">
            <v>20</v>
          </cell>
          <cell r="P25">
            <v>23</v>
          </cell>
        </row>
        <row r="26">
          <cell r="A26" t="str">
            <v>Severna i Yugoiztochna Bulgaria</v>
          </cell>
          <cell r="B26">
            <v>13.926404476294886</v>
          </cell>
          <cell r="C26">
            <v>14.769999305889012</v>
          </cell>
          <cell r="D26">
            <v>15.310317946318344</v>
          </cell>
          <cell r="E26">
            <v>15.96329416488609</v>
          </cell>
          <cell r="F26">
            <v>15.980199833251742</v>
          </cell>
          <cell r="G26">
            <v>16.351604933070906</v>
          </cell>
          <cell r="H26">
            <v>18.976832355906343</v>
          </cell>
          <cell r="I26">
            <v>20.656547967821194</v>
          </cell>
          <cell r="J26" t="e">
            <v>#VALUE!</v>
          </cell>
          <cell r="L26">
            <v>38.523204452345119</v>
          </cell>
          <cell r="M26">
            <v>44.179617444095513</v>
          </cell>
          <cell r="O26">
            <v>92</v>
          </cell>
          <cell r="P26">
            <v>91</v>
          </cell>
        </row>
        <row r="27">
          <cell r="A27" t="str">
            <v>Yugozapadna i Yuzhna tsentralna Bulgaria</v>
          </cell>
          <cell r="B27">
            <v>19.092134426131103</v>
          </cell>
          <cell r="C27">
            <v>19.646007418308262</v>
          </cell>
          <cell r="D27">
            <v>20.166879514904345</v>
          </cell>
          <cell r="E27">
            <v>21.224647814220539</v>
          </cell>
          <cell r="F27">
            <v>23.597582226469026</v>
          </cell>
          <cell r="G27">
            <v>24.527840881934655</v>
          </cell>
          <cell r="H27">
            <v>26.663027395516085</v>
          </cell>
          <cell r="I27">
            <v>30.864905679857625</v>
          </cell>
          <cell r="J27" t="e">
            <v>#VALUE!</v>
          </cell>
          <cell r="L27">
            <v>56.886302685634938</v>
          </cell>
          <cell r="M27">
            <v>66.01295276966988</v>
          </cell>
          <cell r="O27">
            <v>83</v>
          </cell>
          <cell r="P27">
            <v>76</v>
          </cell>
        </row>
        <row r="28">
          <cell r="A28" t="str">
            <v>Česko</v>
          </cell>
          <cell r="B28">
            <v>28.550606198283859</v>
          </cell>
          <cell r="C28">
            <v>28.854007481264482</v>
          </cell>
          <cell r="D28">
            <v>30.435634974272865</v>
          </cell>
          <cell r="E28">
            <v>31.398766897048716</v>
          </cell>
          <cell r="F28">
            <v>33.175042953413303</v>
          </cell>
          <cell r="G28">
            <v>35.040805070320033</v>
          </cell>
          <cell r="H28">
            <v>35.24117778573887</v>
          </cell>
          <cell r="I28">
            <v>36.453090971397572</v>
          </cell>
          <cell r="J28">
            <v>39.24249756720549</v>
          </cell>
          <cell r="L28">
            <v>79.974529464292402</v>
          </cell>
          <cell r="M28">
            <v>77.964799165861166</v>
          </cell>
          <cell r="O28">
            <v>64</v>
          </cell>
          <cell r="P28">
            <v>65</v>
          </cell>
        </row>
        <row r="29">
          <cell r="A29" t="str">
            <v>Denmark</v>
          </cell>
          <cell r="B29">
            <v>50.237988865862128</v>
          </cell>
          <cell r="C29">
            <v>50.821687883120504</v>
          </cell>
          <cell r="D29">
            <v>53.445030499269876</v>
          </cell>
          <cell r="E29">
            <v>54.978361064930496</v>
          </cell>
          <cell r="F29">
            <v>55.573382496008279</v>
          </cell>
          <cell r="G29">
            <v>58.625332656741932</v>
          </cell>
          <cell r="H29">
            <v>61.698721456643952</v>
          </cell>
          <cell r="I29">
            <v>65.431191625161901</v>
          </cell>
          <cell r="J29">
            <v>64.383210117920214</v>
          </cell>
          <cell r="L29">
            <v>133.96983757032712</v>
          </cell>
          <cell r="M29">
            <v>139.9423088220808</v>
          </cell>
          <cell r="O29">
            <v>8</v>
          </cell>
          <cell r="P29">
            <v>6</v>
          </cell>
        </row>
        <row r="30">
          <cell r="A30" t="str">
            <v>Eesti</v>
          </cell>
          <cell r="B30">
            <v>24.365597191053951</v>
          </cell>
          <cell r="C30">
            <v>25.196627410213029</v>
          </cell>
          <cell r="D30">
            <v>26.215726169708404</v>
          </cell>
          <cell r="E30">
            <v>28.6706091973582</v>
          </cell>
          <cell r="F30">
            <v>30.023889899293039</v>
          </cell>
          <cell r="G30">
            <v>31.497225737288144</v>
          </cell>
          <cell r="H30">
            <v>34.457696147443841</v>
          </cell>
          <cell r="I30">
            <v>35.969359263305201</v>
          </cell>
          <cell r="J30">
            <v>35.780199554236461</v>
          </cell>
          <cell r="L30">
            <v>72.378096714314381</v>
          </cell>
          <cell r="M30">
            <v>76.930208011405369</v>
          </cell>
          <cell r="O30">
            <v>68</v>
          </cell>
          <cell r="P30">
            <v>67</v>
          </cell>
        </row>
        <row r="31">
          <cell r="A31" t="str">
            <v>Ireland</v>
          </cell>
          <cell r="B31">
            <v>70.073058615367273</v>
          </cell>
          <cell r="C31">
            <v>66.480391264430068</v>
          </cell>
          <cell r="D31">
            <v>70.264946388631998</v>
          </cell>
          <cell r="E31">
            <v>72.693931568956415</v>
          </cell>
          <cell r="F31">
            <v>73.202812939613068</v>
          </cell>
          <cell r="G31">
            <v>85.356566155974193</v>
          </cell>
          <cell r="H31">
            <v>96.228316725426453</v>
          </cell>
          <cell r="I31">
            <v>103.17708581336332</v>
          </cell>
          <cell r="J31" t="e">
            <v>#VALUE!</v>
          </cell>
          <cell r="L31">
            <v>176.46881508274967</v>
          </cell>
          <cell r="M31">
            <v>220.67211749668783</v>
          </cell>
          <cell r="O31">
            <v>1</v>
          </cell>
          <cell r="P31">
            <v>1</v>
          </cell>
        </row>
        <row r="32">
          <cell r="A32" t="str">
            <v>Attiki</v>
          </cell>
          <cell r="B32">
            <v>30.074322584512633</v>
          </cell>
          <cell r="C32">
            <v>28.970385650113069</v>
          </cell>
          <cell r="D32">
            <v>30.284969432976609</v>
          </cell>
          <cell r="E32">
            <v>29.098095476543627</v>
          </cell>
          <cell r="F32">
            <v>29.427097943244643</v>
          </cell>
          <cell r="G32">
            <v>30.863028088876014</v>
          </cell>
          <cell r="H32">
            <v>30.472752725887613</v>
          </cell>
          <cell r="I32">
            <v>32.446795881201957</v>
          </cell>
          <cell r="J32" t="e">
            <v>#VALUE!</v>
          </cell>
          <cell r="L32">
            <v>70.939420178459756</v>
          </cell>
          <cell r="M32">
            <v>69.396253021136218</v>
          </cell>
          <cell r="O32">
            <v>69</v>
          </cell>
          <cell r="P32">
            <v>72</v>
          </cell>
        </row>
        <row r="33">
          <cell r="A33" t="str">
            <v>Nisia Aigaiou, Kriti</v>
          </cell>
          <cell r="B33">
            <v>18.926755690663793</v>
          </cell>
          <cell r="C33">
            <v>17.523124645582087</v>
          </cell>
          <cell r="D33">
            <v>18.141596830648655</v>
          </cell>
          <cell r="E33">
            <v>17.664989986859506</v>
          </cell>
          <cell r="F33">
            <v>18.162262160458244</v>
          </cell>
          <cell r="G33">
            <v>17.62838124618586</v>
          </cell>
          <cell r="H33">
            <v>18.233891746837703</v>
          </cell>
          <cell r="I33">
            <v>20.138678218411872</v>
          </cell>
          <cell r="J33" t="e">
            <v>#VALUE!</v>
          </cell>
          <cell r="L33">
            <v>43.783466153442447</v>
          </cell>
          <cell r="M33">
            <v>43.072012850607059</v>
          </cell>
          <cell r="O33">
            <v>91</v>
          </cell>
          <cell r="P33">
            <v>92</v>
          </cell>
        </row>
        <row r="34">
          <cell r="A34" t="str">
            <v>Voreia Elláda</v>
          </cell>
          <cell r="B34">
            <v>20.080217626625572</v>
          </cell>
          <cell r="C34">
            <v>19.230199567102527</v>
          </cell>
          <cell r="D34">
            <v>19.590758091463975</v>
          </cell>
          <cell r="E34">
            <v>19.194167211861334</v>
          </cell>
          <cell r="F34">
            <v>19.762448009766626</v>
          </cell>
          <cell r="G34">
            <v>20.291345354752998</v>
          </cell>
          <cell r="H34">
            <v>20.092065656411645</v>
          </cell>
          <cell r="I34">
            <v>22.053614417116354</v>
          </cell>
          <cell r="J34" t="e">
            <v>#VALUE!</v>
          </cell>
          <cell r="L34">
            <v>47.641007816118425</v>
          </cell>
          <cell r="M34">
            <v>47.167622088917653</v>
          </cell>
          <cell r="O34">
            <v>88</v>
          </cell>
          <cell r="P34">
            <v>89</v>
          </cell>
        </row>
        <row r="35">
          <cell r="A35" t="str">
            <v>Kentriki Elláda</v>
          </cell>
          <cell r="B35">
            <v>19.374218433949093</v>
          </cell>
          <cell r="C35">
            <v>18.664652628102395</v>
          </cell>
          <cell r="D35">
            <v>19.080997951295643</v>
          </cell>
          <cell r="E35">
            <v>18.673812093264694</v>
          </cell>
          <cell r="F35">
            <v>19.50577098726551</v>
          </cell>
          <cell r="G35">
            <v>19.833903971143901</v>
          </cell>
          <cell r="H35">
            <v>19.903604141267841</v>
          </cell>
          <cell r="I35">
            <v>21.971559095197126</v>
          </cell>
          <cell r="J35" t="e">
            <v>#VALUE!</v>
          </cell>
          <cell r="L35">
            <v>47.022240746919792</v>
          </cell>
          <cell r="M35">
            <v>46.992124579009861</v>
          </cell>
          <cell r="O35">
            <v>89</v>
          </cell>
          <cell r="P35">
            <v>90</v>
          </cell>
        </row>
        <row r="36">
          <cell r="A36" t="str">
            <v>Noroeste</v>
          </cell>
          <cell r="B36">
            <v>35.205147153609985</v>
          </cell>
          <cell r="C36">
            <v>35.398790743224993</v>
          </cell>
          <cell r="D36">
            <v>36.552951030631021</v>
          </cell>
          <cell r="E36">
            <v>36.641058512975725</v>
          </cell>
          <cell r="F36">
            <v>37.410219208292517</v>
          </cell>
          <cell r="G36">
            <v>37.552224107427435</v>
          </cell>
          <cell r="H36">
            <v>39.537733756001195</v>
          </cell>
          <cell r="I36">
            <v>43.105319343880403</v>
          </cell>
          <cell r="J36">
            <v>46.509102663567894</v>
          </cell>
          <cell r="L36">
            <v>90.184199084251716</v>
          </cell>
          <cell r="M36">
            <v>92.192389618287024</v>
          </cell>
          <cell r="O36">
            <v>54</v>
          </cell>
          <cell r="P36">
            <v>54</v>
          </cell>
        </row>
        <row r="37">
          <cell r="A37" t="str">
            <v>Noreste</v>
          </cell>
          <cell r="B37">
            <v>41.762943300052527</v>
          </cell>
          <cell r="C37">
            <v>41.974781403168414</v>
          </cell>
          <cell r="D37">
            <v>43.021933188591788</v>
          </cell>
          <cell r="E37">
            <v>43.111679508978753</v>
          </cell>
          <cell r="F37">
            <v>44.26702538087423</v>
          </cell>
          <cell r="G37">
            <v>44.046643857479332</v>
          </cell>
          <cell r="H37">
            <v>46.103570466473343</v>
          </cell>
          <cell r="I37">
            <v>50.532062403349137</v>
          </cell>
          <cell r="J37">
            <v>53.849218855138552</v>
          </cell>
          <cell r="L37">
            <v>106.71378875351417</v>
          </cell>
          <cell r="M37">
            <v>108.0764893107454</v>
          </cell>
          <cell r="O37">
            <v>40</v>
          </cell>
          <cell r="P37">
            <v>31</v>
          </cell>
        </row>
        <row r="38">
          <cell r="A38" t="str">
            <v>Comunidad de Madrid</v>
          </cell>
          <cell r="B38">
            <v>41.761352244277049</v>
          </cell>
          <cell r="C38">
            <v>42.507266388770759</v>
          </cell>
          <cell r="D38">
            <v>43.563631112712628</v>
          </cell>
          <cell r="E38">
            <v>43.263991969361221</v>
          </cell>
          <cell r="F38">
            <v>44.282963386696231</v>
          </cell>
          <cell r="G38">
            <v>43.633662734387762</v>
          </cell>
          <cell r="H38">
            <v>45.450636079016604</v>
          </cell>
          <cell r="I38">
            <v>48.600554473307298</v>
          </cell>
          <cell r="J38">
            <v>52.595079113964815</v>
          </cell>
          <cell r="L38">
            <v>106.75221024155874</v>
          </cell>
          <cell r="M38">
            <v>103.94543694069705</v>
          </cell>
          <cell r="O38">
            <v>39</v>
          </cell>
          <cell r="P38">
            <v>40</v>
          </cell>
        </row>
        <row r="39">
          <cell r="A39" t="str">
            <v>Centro (ES)</v>
          </cell>
          <cell r="B39">
            <v>34.919131563532972</v>
          </cell>
          <cell r="C39">
            <v>35.268786373202765</v>
          </cell>
          <cell r="D39">
            <v>35.875257351484272</v>
          </cell>
          <cell r="E39">
            <v>36.240092642610428</v>
          </cell>
          <cell r="F39">
            <v>36.726456430939862</v>
          </cell>
          <cell r="G39">
            <v>36.672618519649241</v>
          </cell>
          <cell r="H39">
            <v>38.715977723496778</v>
          </cell>
          <cell r="I39">
            <v>41.933772233130952</v>
          </cell>
          <cell r="J39">
            <v>45.349628655585349</v>
          </cell>
          <cell r="L39">
            <v>88.535863422387862</v>
          </cell>
          <cell r="M39">
            <v>89.686719103965089</v>
          </cell>
          <cell r="O39">
            <v>57</v>
          </cell>
          <cell r="P39">
            <v>57</v>
          </cell>
        </row>
        <row r="40">
          <cell r="A40" t="str">
            <v>Este</v>
          </cell>
          <cell r="B40">
            <v>38.42811039375804</v>
          </cell>
          <cell r="C40">
            <v>38.746841877413026</v>
          </cell>
          <cell r="D40">
            <v>39.567713756910166</v>
          </cell>
          <cell r="E40">
            <v>39.346025868341293</v>
          </cell>
          <cell r="F40">
            <v>40.161926044491096</v>
          </cell>
          <cell r="G40">
            <v>39.653582542373982</v>
          </cell>
          <cell r="H40">
            <v>41.643329431699911</v>
          </cell>
          <cell r="I40">
            <v>44.61026887450862</v>
          </cell>
          <cell r="J40">
            <v>48.447619833863534</v>
          </cell>
          <cell r="L40">
            <v>96.817693417859388</v>
          </cell>
          <cell r="M40">
            <v>95.411131425456404</v>
          </cell>
          <cell r="O40">
            <v>51</v>
          </cell>
          <cell r="P40">
            <v>52</v>
          </cell>
        </row>
        <row r="41">
          <cell r="A41" t="str">
            <v>Sur</v>
          </cell>
          <cell r="B41">
            <v>32.687445771490573</v>
          </cell>
          <cell r="C41">
            <v>32.505548627495138</v>
          </cell>
          <cell r="D41">
            <v>33.926909708687234</v>
          </cell>
          <cell r="E41">
            <v>33.634656989977167</v>
          </cell>
          <cell r="F41">
            <v>34.07999531433034</v>
          </cell>
          <cell r="G41">
            <v>33.725626564928291</v>
          </cell>
          <cell r="H41">
            <v>35.668921759022268</v>
          </cell>
          <cell r="I41">
            <v>38.406762467533717</v>
          </cell>
          <cell r="J41">
            <v>41.58612397749534</v>
          </cell>
          <cell r="L41">
            <v>82.156083210992051</v>
          </cell>
          <cell r="M41">
            <v>82.14325431941279</v>
          </cell>
          <cell r="O41">
            <v>60</v>
          </cell>
          <cell r="P41">
            <v>61</v>
          </cell>
        </row>
        <row r="42">
          <cell r="A42" t="str">
            <v>Canarias</v>
          </cell>
          <cell r="B42">
            <v>32.779321760471582</v>
          </cell>
          <cell r="C42">
            <v>32.582055869146636</v>
          </cell>
          <cell r="D42">
            <v>33.657770234574734</v>
          </cell>
          <cell r="E42">
            <v>33.247317207283075</v>
          </cell>
          <cell r="F42">
            <v>33.608889246661171</v>
          </cell>
          <cell r="G42">
            <v>32.403997551504204</v>
          </cell>
          <cell r="H42">
            <v>33.791145376830642</v>
          </cell>
          <cell r="I42">
            <v>36.587990414725539</v>
          </cell>
          <cell r="J42">
            <v>40.404164743568344</v>
          </cell>
          <cell r="L42">
            <v>81.020395575484756</v>
          </cell>
          <cell r="M42">
            <v>78.253318128900645</v>
          </cell>
          <cell r="O42">
            <v>63</v>
          </cell>
          <cell r="P42">
            <v>64</v>
          </cell>
        </row>
        <row r="43">
          <cell r="A43" t="str">
            <v>Ile de France</v>
          </cell>
          <cell r="B43">
            <v>63.784478258446391</v>
          </cell>
          <cell r="C43">
            <v>64.565424715690341</v>
          </cell>
          <cell r="D43">
            <v>66.293002915143973</v>
          </cell>
          <cell r="E43">
            <v>67.227553758691883</v>
          </cell>
          <cell r="F43">
            <v>70.472726340545876</v>
          </cell>
          <cell r="G43">
            <v>71.192897583436732</v>
          </cell>
          <cell r="H43">
            <v>69.757321581641463</v>
          </cell>
          <cell r="I43">
            <v>69.902808296966427</v>
          </cell>
          <cell r="J43">
            <v>77.024578298402176</v>
          </cell>
          <cell r="L43">
            <v>169.88744029858515</v>
          </cell>
          <cell r="M43">
            <v>149.50607108403833</v>
          </cell>
          <cell r="O43">
            <v>3</v>
          </cell>
          <cell r="P43">
            <v>5</v>
          </cell>
        </row>
        <row r="44">
          <cell r="A44" t="str">
            <v>Centre — Val de Loire</v>
          </cell>
          <cell r="B44">
            <v>41.844357903237871</v>
          </cell>
          <cell r="C44">
            <v>41.799810228112364</v>
          </cell>
          <cell r="D44">
            <v>43.066169934677049</v>
          </cell>
          <cell r="E44">
            <v>43.913281136160222</v>
          </cell>
          <cell r="F44">
            <v>45.906743903085001</v>
          </cell>
          <cell r="G44">
            <v>47.988046412458388</v>
          </cell>
          <cell r="H44">
            <v>47.66379397906762</v>
          </cell>
          <cell r="I44">
            <v>46.751537556287303</v>
          </cell>
          <cell r="J44">
            <v>51.776276334091598</v>
          </cell>
          <cell r="L44">
            <v>110.66663117942575</v>
          </cell>
          <cell r="M44">
            <v>99.990813923876459</v>
          </cell>
          <cell r="O44">
            <v>29</v>
          </cell>
          <cell r="P44">
            <v>47</v>
          </cell>
        </row>
        <row r="45">
          <cell r="A45" t="str">
            <v>Bourgogne-Franche-Comté</v>
          </cell>
          <cell r="B45">
            <v>40.736192227628763</v>
          </cell>
          <cell r="C45">
            <v>40.597794750660995</v>
          </cell>
          <cell r="D45">
            <v>41.935774028176581</v>
          </cell>
          <cell r="E45">
            <v>42.65584722751364</v>
          </cell>
          <cell r="F45">
            <v>44.741875136574855</v>
          </cell>
          <cell r="G45">
            <v>47.199922427422109</v>
          </cell>
          <cell r="H45">
            <v>47.301676697489874</v>
          </cell>
          <cell r="I45">
            <v>48.975169766944418</v>
          </cell>
          <cell r="J45">
            <v>51.229967600919139</v>
          </cell>
          <cell r="L45">
            <v>107.85850123607884</v>
          </cell>
          <cell r="M45">
            <v>104.74665311618665</v>
          </cell>
          <cell r="O45">
            <v>35</v>
          </cell>
          <cell r="P45">
            <v>39</v>
          </cell>
        </row>
        <row r="46">
          <cell r="A46" t="str">
            <v>Normandie</v>
          </cell>
          <cell r="B46">
            <v>43.105879073429712</v>
          </cell>
          <cell r="C46">
            <v>42.791462713778955</v>
          </cell>
          <cell r="D46">
            <v>43.370337647127009</v>
          </cell>
          <cell r="E46">
            <v>43.787575559644139</v>
          </cell>
          <cell r="F46">
            <v>45.130049499844787</v>
          </cell>
          <cell r="G46">
            <v>46.944097394846899</v>
          </cell>
          <cell r="H46">
            <v>47.789045632278956</v>
          </cell>
          <cell r="I46">
            <v>50.577554591230637</v>
          </cell>
          <cell r="J46">
            <v>54.04712195206902</v>
          </cell>
          <cell r="L46">
            <v>108.79426677815238</v>
          </cell>
          <cell r="M46">
            <v>108.17378666461256</v>
          </cell>
          <cell r="O46">
            <v>32</v>
          </cell>
          <cell r="P46">
            <v>30</v>
          </cell>
        </row>
        <row r="47">
          <cell r="A47" t="str">
            <v>Hauts-de-France</v>
          </cell>
          <cell r="B47">
            <v>43.076204866287092</v>
          </cell>
          <cell r="C47">
            <v>42.902749923750903</v>
          </cell>
          <cell r="D47">
            <v>44.490812047811218</v>
          </cell>
          <cell r="E47">
            <v>45.189003295335084</v>
          </cell>
          <cell r="F47">
            <v>46.885647155438662</v>
          </cell>
          <cell r="G47">
            <v>48.913467173471872</v>
          </cell>
          <cell r="H47">
            <v>49.0350095418923</v>
          </cell>
          <cell r="I47">
            <v>50.181885137227653</v>
          </cell>
          <cell r="J47">
            <v>52.371566759991289</v>
          </cell>
          <cell r="L47">
            <v>113.02645712171572</v>
          </cell>
          <cell r="M47">
            <v>107.32754046997263</v>
          </cell>
          <cell r="O47">
            <v>25</v>
          </cell>
          <cell r="P47">
            <v>33</v>
          </cell>
        </row>
        <row r="48">
          <cell r="A48" t="str">
            <v>Grand Est</v>
          </cell>
          <cell r="B48">
            <v>42.921430175251842</v>
          </cell>
          <cell r="C48">
            <v>42.873494828902878</v>
          </cell>
          <cell r="D48">
            <v>44.147164511705547</v>
          </cell>
          <cell r="E48">
            <v>45.249968490508337</v>
          </cell>
          <cell r="F48">
            <v>47.190145788889176</v>
          </cell>
          <cell r="G48">
            <v>49.100872042534547</v>
          </cell>
          <cell r="H48">
            <v>48.58043933309861</v>
          </cell>
          <cell r="I48">
            <v>50.368007028355748</v>
          </cell>
          <cell r="J48">
            <v>53.071639176918239</v>
          </cell>
          <cell r="L48">
            <v>113.76050696053348</v>
          </cell>
          <cell r="M48">
            <v>107.72561249831061</v>
          </cell>
          <cell r="O48">
            <v>24</v>
          </cell>
          <cell r="P48">
            <v>32</v>
          </cell>
        </row>
        <row r="49">
          <cell r="A49" t="str">
            <v>Pays de la Loire</v>
          </cell>
          <cell r="B49">
            <v>41.331579547161056</v>
          </cell>
          <cell r="C49">
            <v>41.407952763429996</v>
          </cell>
          <cell r="D49">
            <v>42.265210527280054</v>
          </cell>
          <cell r="E49">
            <v>42.851642090474598</v>
          </cell>
          <cell r="F49">
            <v>44.946689681004152</v>
          </cell>
          <cell r="G49">
            <v>47.681509907373922</v>
          </cell>
          <cell r="H49">
            <v>46.541481747752812</v>
          </cell>
          <cell r="I49">
            <v>48.278317463347946</v>
          </cell>
          <cell r="J49">
            <v>51.82633230839506</v>
          </cell>
          <cell r="L49">
            <v>108.35224428386263</v>
          </cell>
          <cell r="M49">
            <v>103.25624589829681</v>
          </cell>
          <cell r="O49">
            <v>34</v>
          </cell>
          <cell r="P49">
            <v>42</v>
          </cell>
        </row>
        <row r="50">
          <cell r="A50" t="str">
            <v>Bretagne</v>
          </cell>
          <cell r="B50">
            <v>40.391874957306889</v>
          </cell>
          <cell r="C50">
            <v>40.853402601755292</v>
          </cell>
          <cell r="D50">
            <v>42.193563599793187</v>
          </cell>
          <cell r="E50">
            <v>42.507175929209133</v>
          </cell>
          <cell r="F50">
            <v>44.651520320496971</v>
          </cell>
          <cell r="G50">
            <v>46.976959330885762</v>
          </cell>
          <cell r="H50">
            <v>45.162987452203673</v>
          </cell>
          <cell r="I50">
            <v>44.814264471591656</v>
          </cell>
          <cell r="J50">
            <v>47.898392276633544</v>
          </cell>
          <cell r="L50">
            <v>107.64068436962266</v>
          </cell>
          <cell r="M50">
            <v>95.847431210563187</v>
          </cell>
          <cell r="O50">
            <v>37</v>
          </cell>
          <cell r="P50">
            <v>51</v>
          </cell>
        </row>
        <row r="51">
          <cell r="A51" t="str">
            <v>Nouvelle-Aquitaine</v>
          </cell>
          <cell r="B51">
            <v>40.759999637763691</v>
          </cell>
          <cell r="C51">
            <v>40.956562371674487</v>
          </cell>
          <cell r="D51">
            <v>41.949168458280575</v>
          </cell>
          <cell r="E51">
            <v>42.687925542228143</v>
          </cell>
          <cell r="F51">
            <v>44.540172230623334</v>
          </cell>
          <cell r="G51">
            <v>46.335333761797735</v>
          </cell>
          <cell r="H51">
            <v>45.264452854465425</v>
          </cell>
          <cell r="I51">
            <v>46.283568593440769</v>
          </cell>
          <cell r="J51">
            <v>49.826223654929869</v>
          </cell>
          <cell r="L51">
            <v>107.37225936390686</v>
          </cell>
          <cell r="M51">
            <v>98.989935665491885</v>
          </cell>
          <cell r="O51">
            <v>38</v>
          </cell>
          <cell r="P51">
            <v>49</v>
          </cell>
        </row>
        <row r="52">
          <cell r="A52" t="str">
            <v>Occitanie</v>
          </cell>
          <cell r="B52">
            <v>41.948049677705356</v>
          </cell>
          <cell r="C52">
            <v>42.136463083995352</v>
          </cell>
          <cell r="D52">
            <v>43.029421205755519</v>
          </cell>
          <cell r="E52">
            <v>43.84076445106529</v>
          </cell>
          <cell r="F52">
            <v>45.719588391635668</v>
          </cell>
          <cell r="G52">
            <v>47.014405198878883</v>
          </cell>
          <cell r="H52">
            <v>45.750565634913457</v>
          </cell>
          <cell r="I52">
            <v>44.588833689893868</v>
          </cell>
          <cell r="J52">
            <v>49.214586271871902</v>
          </cell>
          <cell r="L52">
            <v>110.21545847150105</v>
          </cell>
          <cell r="M52">
            <v>95.365286482845534</v>
          </cell>
          <cell r="O52">
            <v>30</v>
          </cell>
          <cell r="P52">
            <v>53</v>
          </cell>
        </row>
        <row r="53">
          <cell r="A53" t="str">
            <v>Auvergne-Rhône-Alpes</v>
          </cell>
          <cell r="B53">
            <v>44.596454955689353</v>
          </cell>
          <cell r="C53">
            <v>45.156509872341211</v>
          </cell>
          <cell r="D53">
            <v>46.358124553136122</v>
          </cell>
          <cell r="E53">
            <v>47.468177772200029</v>
          </cell>
          <cell r="F53">
            <v>49.38961115472825</v>
          </cell>
          <cell r="G53">
            <v>51.916840242427284</v>
          </cell>
          <cell r="H53">
            <v>49.704878585815173</v>
          </cell>
          <cell r="I53">
            <v>49.885624636536733</v>
          </cell>
          <cell r="J53">
            <v>54.43390095757028</v>
          </cell>
          <cell r="L53">
            <v>119.06272188013433</v>
          </cell>
          <cell r="M53">
            <v>106.69390722182727</v>
          </cell>
          <cell r="O53">
            <v>17</v>
          </cell>
          <cell r="P53">
            <v>36</v>
          </cell>
        </row>
        <row r="54">
          <cell r="A54" t="str">
            <v>Provence-Alpes-Côte d’Azur</v>
          </cell>
          <cell r="B54">
            <v>44.763367544845664</v>
          </cell>
          <cell r="C54">
            <v>44.880676376786212</v>
          </cell>
          <cell r="D54">
            <v>46.070034013153375</v>
          </cell>
          <cell r="E54">
            <v>46.68031933642601</v>
          </cell>
          <cell r="F54">
            <v>48.271959959089735</v>
          </cell>
          <cell r="G54">
            <v>49.896038631796003</v>
          </cell>
          <cell r="H54">
            <v>52.370079406448333</v>
          </cell>
          <cell r="I54">
            <v>56.742386049991694</v>
          </cell>
          <cell r="J54">
            <v>52.466196733538716</v>
          </cell>
          <cell r="L54">
            <v>116.36841855694308</v>
          </cell>
          <cell r="M54">
            <v>121.35894692854785</v>
          </cell>
          <cell r="O54">
            <v>22</v>
          </cell>
          <cell r="P54">
            <v>15</v>
          </cell>
        </row>
        <row r="55">
          <cell r="A55" t="str">
            <v>Corse</v>
          </cell>
          <cell r="B55">
            <v>40.226161420459789</v>
          </cell>
          <cell r="C55">
            <v>40.327238377627197</v>
          </cell>
          <cell r="D55">
            <v>41.660593769155469</v>
          </cell>
          <cell r="E55">
            <v>42.185029966288866</v>
          </cell>
          <cell r="F55">
            <v>43.043923621154939</v>
          </cell>
          <cell r="G55">
            <v>43.251441600585203</v>
          </cell>
          <cell r="H55">
            <v>43.571791879843225</v>
          </cell>
          <cell r="I55">
            <v>45.717287763706622</v>
          </cell>
          <cell r="J55">
            <v>46.608537081617207</v>
          </cell>
          <cell r="L55">
            <v>103.76527749286983</v>
          </cell>
          <cell r="M55">
            <v>97.778790876800542</v>
          </cell>
          <cell r="O55">
            <v>44</v>
          </cell>
          <cell r="P55">
            <v>50</v>
          </cell>
        </row>
        <row r="56">
          <cell r="A56" t="str">
            <v>RUP FR — Régions Ultrapériphériques Françaises</v>
          </cell>
          <cell r="B56">
            <v>37.590834589478412</v>
          </cell>
          <cell r="C56">
            <v>38.169225325680493</v>
          </cell>
          <cell r="D56">
            <v>39.242722579411307</v>
          </cell>
          <cell r="E56">
            <v>40.69847605357117</v>
          </cell>
          <cell r="F56">
            <v>44.125001913572063</v>
          </cell>
          <cell r="G56">
            <v>45.924980229813229</v>
          </cell>
          <cell r="H56">
            <v>40.405014977148383</v>
          </cell>
          <cell r="I56">
            <v>36.648280797047825</v>
          </cell>
          <cell r="J56">
            <v>38.358242953586483</v>
          </cell>
          <cell r="L56">
            <v>106.37141512083106</v>
          </cell>
          <cell r="M56">
            <v>78.38226542593722</v>
          </cell>
          <cell r="O56">
            <v>41</v>
          </cell>
          <cell r="P56">
            <v>63</v>
          </cell>
        </row>
        <row r="57">
          <cell r="A57" t="str">
            <v>Hrvatska</v>
          </cell>
          <cell r="B57">
            <v>24.855600973952516</v>
          </cell>
          <cell r="C57">
            <v>25.634989748816277</v>
          </cell>
          <cell r="D57">
            <v>26.470153799335453</v>
          </cell>
          <cell r="E57">
            <v>27.038441362123812</v>
          </cell>
          <cell r="F57">
            <v>26.149460980260809</v>
          </cell>
          <cell r="G57">
            <v>24.82157938840556</v>
          </cell>
          <cell r="H57">
            <v>28.442374289232514</v>
          </cell>
          <cell r="I57">
            <v>31.005444532592858</v>
          </cell>
          <cell r="J57">
            <v>33.969225955067785</v>
          </cell>
          <cell r="L57">
            <v>63.038074753300791</v>
          </cell>
          <cell r="M57">
            <v>66.313533135738155</v>
          </cell>
          <cell r="O57">
            <v>76</v>
          </cell>
          <cell r="P57">
            <v>75</v>
          </cell>
        </row>
        <row r="58">
          <cell r="A58" t="str">
            <v>Nord-Ovest</v>
          </cell>
          <cell r="B58">
            <v>42.89534228792278</v>
          </cell>
          <cell r="C58">
            <v>44.218725827119016</v>
          </cell>
          <cell r="D58">
            <v>45.049728176245303</v>
          </cell>
          <cell r="E58">
            <v>45.354690317414608</v>
          </cell>
          <cell r="F58">
            <v>46.278161173129725</v>
          </cell>
          <cell r="G58">
            <v>49.112331437231958</v>
          </cell>
          <cell r="H58">
            <v>51.159807629412462</v>
          </cell>
          <cell r="I58">
            <v>54.198361778710407</v>
          </cell>
          <cell r="J58" t="e">
            <v>#VALUE!</v>
          </cell>
          <cell r="L58">
            <v>111.56200067294687</v>
          </cell>
          <cell r="M58">
            <v>115.91786261722979</v>
          </cell>
          <cell r="O58">
            <v>28</v>
          </cell>
          <cell r="P58">
            <v>24</v>
          </cell>
        </row>
        <row r="59">
          <cell r="A59" t="str">
            <v>Sud</v>
          </cell>
          <cell r="B59">
            <v>31.029343154377628</v>
          </cell>
          <cell r="C59">
            <v>31.53109041624986</v>
          </cell>
          <cell r="D59">
            <v>31.976868319067986</v>
          </cell>
          <cell r="E59">
            <v>32.841478868568331</v>
          </cell>
          <cell r="F59">
            <v>33.736464102219529</v>
          </cell>
          <cell r="G59">
            <v>35.441012680381</v>
          </cell>
          <cell r="H59">
            <v>36.796005566011189</v>
          </cell>
          <cell r="I59">
            <v>38.530506614765834</v>
          </cell>
          <cell r="J59" t="e">
            <v>#VALUE!</v>
          </cell>
          <cell r="L59">
            <v>81.327938177888669</v>
          </cell>
          <cell r="M59">
            <v>82.40791466315352</v>
          </cell>
          <cell r="O59">
            <v>62</v>
          </cell>
          <cell r="P59">
            <v>60</v>
          </cell>
        </row>
        <row r="60">
          <cell r="A60" t="str">
            <v>Isole</v>
          </cell>
          <cell r="B60">
            <v>32.065237969288148</v>
          </cell>
          <cell r="C60">
            <v>32.349418107077049</v>
          </cell>
          <cell r="D60">
            <v>33.107321205818465</v>
          </cell>
          <cell r="E60">
            <v>33.624437764377781</v>
          </cell>
          <cell r="F60">
            <v>33.945683914423007</v>
          </cell>
          <cell r="G60">
            <v>35.465176424122816</v>
          </cell>
          <cell r="H60">
            <v>37.750814259458885</v>
          </cell>
          <cell r="I60">
            <v>40.490909288536919</v>
          </cell>
          <cell r="J60" t="e">
            <v>#VALUE!</v>
          </cell>
          <cell r="L60">
            <v>81.832300932115615</v>
          </cell>
          <cell r="M60">
            <v>86.600766261518828</v>
          </cell>
          <cell r="O60">
            <v>61</v>
          </cell>
          <cell r="P60">
            <v>58</v>
          </cell>
        </row>
        <row r="61">
          <cell r="A61" t="str">
            <v>Nord-Est</v>
          </cell>
          <cell r="B61">
            <v>40.029475809130979</v>
          </cell>
          <cell r="C61">
            <v>41.378583591673348</v>
          </cell>
          <cell r="D61">
            <v>42.175374506974784</v>
          </cell>
          <cell r="E61">
            <v>42.175396180122007</v>
          </cell>
          <cell r="F61">
            <v>43.333007835985221</v>
          </cell>
          <cell r="G61">
            <v>45.862890930029465</v>
          </cell>
          <cell r="H61">
            <v>47.358655212212611</v>
          </cell>
          <cell r="I61">
            <v>50.161906028354615</v>
          </cell>
          <cell r="J61" t="e">
            <v>#VALUE!</v>
          </cell>
          <cell r="L61">
            <v>104.46216804668379</v>
          </cell>
          <cell r="M61">
            <v>107.28480973934622</v>
          </cell>
          <cell r="O61">
            <v>43</v>
          </cell>
          <cell r="P61">
            <v>34</v>
          </cell>
        </row>
        <row r="62">
          <cell r="A62" t="str">
            <v>Centro (IT)</v>
          </cell>
          <cell r="B62">
            <v>39.101847066545538</v>
          </cell>
          <cell r="C62">
            <v>40.227591196460438</v>
          </cell>
          <cell r="D62">
            <v>40.790045600675761</v>
          </cell>
          <cell r="E62">
            <v>41.037883367169243</v>
          </cell>
          <cell r="F62">
            <v>42.215592243964402</v>
          </cell>
          <cell r="G62">
            <v>44.029201409226566</v>
          </cell>
          <cell r="H62">
            <v>45.515706838763442</v>
          </cell>
          <cell r="I62">
            <v>49.089364862126203</v>
          </cell>
          <cell r="J62" t="e">
            <v>#VALUE!</v>
          </cell>
          <cell r="L62">
            <v>101.76843268925198</v>
          </cell>
          <cell r="M62">
            <v>104.99089022816599</v>
          </cell>
          <cell r="O62">
            <v>46</v>
          </cell>
          <cell r="P62">
            <v>38</v>
          </cell>
        </row>
        <row r="63">
          <cell r="A63" t="str">
            <v>Kýpros</v>
          </cell>
          <cell r="B63">
            <v>28.89291161083284</v>
          </cell>
          <cell r="C63">
            <v>29.864145155730036</v>
          </cell>
          <cell r="D63">
            <v>30.582763721586272</v>
          </cell>
          <cell r="E63">
            <v>30.976816688904854</v>
          </cell>
          <cell r="F63">
            <v>31.574136664576098</v>
          </cell>
          <cell r="G63">
            <v>31.785400877542877</v>
          </cell>
          <cell r="H63">
            <v>33.240100845321074</v>
          </cell>
          <cell r="I63">
            <v>36.17340034468787</v>
          </cell>
          <cell r="J63">
            <v>38.225682481078906</v>
          </cell>
          <cell r="L63">
            <v>76.115251049914065</v>
          </cell>
          <cell r="M63">
            <v>77.366605076994858</v>
          </cell>
          <cell r="O63">
            <v>66</v>
          </cell>
          <cell r="P63">
            <v>66</v>
          </cell>
        </row>
        <row r="64">
          <cell r="A64" t="str">
            <v>Latvija</v>
          </cell>
          <cell r="B64">
            <v>20.264005280815404</v>
          </cell>
          <cell r="C64">
            <v>20.800161549355582</v>
          </cell>
          <cell r="D64">
            <v>22.034755888524128</v>
          </cell>
          <cell r="E64">
            <v>22.662937401819935</v>
          </cell>
          <cell r="F64">
            <v>22.853567094499091</v>
          </cell>
          <cell r="G64">
            <v>24.126698119917496</v>
          </cell>
          <cell r="H64">
            <v>26.826709964808153</v>
          </cell>
          <cell r="I64">
            <v>27.838977607031616</v>
          </cell>
          <cell r="J64">
            <v>29.926733431852309</v>
          </cell>
          <cell r="L64">
            <v>55.092717665197554</v>
          </cell>
          <cell r="M64">
            <v>59.541186776675502</v>
          </cell>
          <cell r="O64">
            <v>85</v>
          </cell>
          <cell r="P64">
            <v>82</v>
          </cell>
        </row>
        <row r="65">
          <cell r="A65" t="str">
            <v>Lietuva</v>
          </cell>
          <cell r="B65">
            <v>23.722088293323413</v>
          </cell>
          <cell r="C65">
            <v>23.335637325384486</v>
          </cell>
          <cell r="D65">
            <v>25.629408034516533</v>
          </cell>
          <cell r="E65">
            <v>26.773453293440195</v>
          </cell>
          <cell r="F65">
            <v>28.285747194194592</v>
          </cell>
          <cell r="G65">
            <v>29.961039191536205</v>
          </cell>
          <cell r="H65">
            <v>32.332498568281444</v>
          </cell>
          <cell r="I65">
            <v>33.492551808298664</v>
          </cell>
          <cell r="J65" t="e">
            <v>#VALUE!</v>
          </cell>
          <cell r="L65">
            <v>68.187984732327081</v>
          </cell>
          <cell r="M65">
            <v>71.632885050408476</v>
          </cell>
          <cell r="O65">
            <v>71</v>
          </cell>
          <cell r="P65">
            <v>71</v>
          </cell>
        </row>
        <row r="66">
          <cell r="A66" t="str">
            <v>Luxembourg</v>
          </cell>
          <cell r="B66">
            <v>71.742956860108393</v>
          </cell>
          <cell r="C66">
            <v>72.318841494393965</v>
          </cell>
          <cell r="D66">
            <v>72.262929612644768</v>
          </cell>
          <cell r="E66">
            <v>71.575640240312751</v>
          </cell>
          <cell r="F66">
            <v>70.748944903740536</v>
          </cell>
          <cell r="G66">
            <v>74.046770064749282</v>
          </cell>
          <cell r="H66">
            <v>77.711369545704201</v>
          </cell>
          <cell r="I66">
            <v>81.069890841691745</v>
          </cell>
          <cell r="J66">
            <v>81.02065548309433</v>
          </cell>
          <cell r="L66">
            <v>170.55331583797232</v>
          </cell>
          <cell r="M66">
            <v>173.3898988930776</v>
          </cell>
          <cell r="O66">
            <v>2</v>
          </cell>
          <cell r="P66">
            <v>2</v>
          </cell>
        </row>
        <row r="67">
          <cell r="A67" t="str">
            <v>Közép-Magyarország</v>
          </cell>
          <cell r="B67">
            <v>27.275553146547036</v>
          </cell>
          <cell r="C67">
            <v>26.206809189003863</v>
          </cell>
          <cell r="D67">
            <v>26.707186830631901</v>
          </cell>
          <cell r="E67">
            <v>28.830881271282887</v>
          </cell>
          <cell r="F67">
            <v>30.544601654215089</v>
          </cell>
          <cell r="G67">
            <v>30.950347173545904</v>
          </cell>
          <cell r="H67">
            <v>32.865418092795849</v>
          </cell>
          <cell r="I67">
            <v>35.658608503277556</v>
          </cell>
          <cell r="J67" t="e">
            <v>#VALUE!</v>
          </cell>
          <cell r="L67">
            <v>73.633367962791624</v>
          </cell>
          <cell r="M67">
            <v>76.265583422637178</v>
          </cell>
          <cell r="O67">
            <v>67</v>
          </cell>
          <cell r="P67">
            <v>69</v>
          </cell>
        </row>
        <row r="68">
          <cell r="A68" t="str">
            <v>Dunántúl</v>
          </cell>
          <cell r="B68">
            <v>25.320583073762833</v>
          </cell>
          <cell r="C68">
            <v>24.690588874946812</v>
          </cell>
          <cell r="D68">
            <v>25.311986376066681</v>
          </cell>
          <cell r="E68">
            <v>26.116676472213776</v>
          </cell>
          <cell r="F68">
            <v>27.046494235118892</v>
          </cell>
          <cell r="G68">
            <v>27.906522416600914</v>
          </cell>
          <cell r="H68">
            <v>28.560140489390427</v>
          </cell>
          <cell r="I68">
            <v>31.271875675510081</v>
          </cell>
          <cell r="J68" t="e">
            <v>#VALUE!</v>
          </cell>
          <cell r="L68">
            <v>65.200538041497282</v>
          </cell>
          <cell r="M68">
            <v>66.883368230528077</v>
          </cell>
          <cell r="O68">
            <v>73</v>
          </cell>
          <cell r="P68">
            <v>73</v>
          </cell>
        </row>
        <row r="69">
          <cell r="A69" t="str">
            <v>Alföld és Észak</v>
          </cell>
          <cell r="B69">
            <v>22.366236017234613</v>
          </cell>
          <cell r="C69">
            <v>21.628639270696944</v>
          </cell>
          <cell r="D69">
            <v>22.740171583783308</v>
          </cell>
          <cell r="E69">
            <v>24.01973270109189</v>
          </cell>
          <cell r="F69">
            <v>25.209074857960768</v>
          </cell>
          <cell r="G69">
            <v>26.100159349879583</v>
          </cell>
          <cell r="H69">
            <v>27.67157983659791</v>
          </cell>
          <cell r="I69">
            <v>29.77556662024363</v>
          </cell>
          <cell r="J69" t="e">
            <v>#VALUE!</v>
          </cell>
          <cell r="L69">
            <v>60.771101421832711</v>
          </cell>
          <cell r="M69">
            <v>63.683106418012827</v>
          </cell>
          <cell r="O69">
            <v>81</v>
          </cell>
          <cell r="P69">
            <v>80</v>
          </cell>
        </row>
        <row r="70">
          <cell r="A70" t="str">
            <v>Malta</v>
          </cell>
          <cell r="B70">
            <v>31.798068540352041</v>
          </cell>
          <cell r="C70">
            <v>30.906575303218411</v>
          </cell>
          <cell r="D70">
            <v>33.691522950262957</v>
          </cell>
          <cell r="E70">
            <v>33.472985677623718</v>
          </cell>
          <cell r="F70">
            <v>32.601842101187799</v>
          </cell>
          <cell r="G70">
            <v>33.570343484599782</v>
          </cell>
          <cell r="H70">
            <v>37.104918220765384</v>
          </cell>
          <cell r="I70">
            <v>37.814116312525591</v>
          </cell>
          <cell r="J70">
            <v>39.914684769396601</v>
          </cell>
          <cell r="L70">
            <v>78.592723613742635</v>
          </cell>
          <cell r="M70">
            <v>80.875720148225966</v>
          </cell>
          <cell r="O70">
            <v>65</v>
          </cell>
          <cell r="P70">
            <v>62</v>
          </cell>
        </row>
        <row r="71">
          <cell r="A71" t="str">
            <v>Noord-Nederland</v>
          </cell>
          <cell r="B71">
            <v>47.053966561025327</v>
          </cell>
          <cell r="C71">
            <v>44.692741115501121</v>
          </cell>
          <cell r="D71">
            <v>45.723921193378139</v>
          </cell>
          <cell r="E71">
            <v>46.173818931978822</v>
          </cell>
          <cell r="F71">
            <v>45.286998075022971</v>
          </cell>
          <cell r="G71">
            <v>46.037582728535568</v>
          </cell>
          <cell r="H71">
            <v>49.182213493025003</v>
          </cell>
          <cell r="I71">
            <v>56.246409731589338</v>
          </cell>
          <cell r="J71" t="e">
            <v>#VALUE!</v>
          </cell>
          <cell r="L71">
            <v>109.17262012248996</v>
          </cell>
          <cell r="M71">
            <v>120.29816736158043</v>
          </cell>
          <cell r="O71">
            <v>31</v>
          </cell>
          <cell r="P71">
            <v>18</v>
          </cell>
        </row>
        <row r="72">
          <cell r="A72" t="str">
            <v>Oost-Nederland</v>
          </cell>
          <cell r="B72">
            <v>43.302055823439154</v>
          </cell>
          <cell r="C72">
            <v>43.133345081187748</v>
          </cell>
          <cell r="D72">
            <v>44.166757874080005</v>
          </cell>
          <cell r="E72">
            <v>44.958963855556661</v>
          </cell>
          <cell r="F72">
            <v>45.043654347118206</v>
          </cell>
          <cell r="G72">
            <v>47.091910913412889</v>
          </cell>
          <cell r="H72">
            <v>49.023829038275558</v>
          </cell>
          <cell r="I72">
            <v>52.324840753273037</v>
          </cell>
          <cell r="J72" t="e">
            <v>#VALUE!</v>
          </cell>
          <cell r="L72">
            <v>108.58599540689879</v>
          </cell>
          <cell r="M72">
            <v>111.9108309338026</v>
          </cell>
          <cell r="O72">
            <v>33</v>
          </cell>
          <cell r="P72">
            <v>26</v>
          </cell>
        </row>
        <row r="73">
          <cell r="A73" t="str">
            <v>West-Nederland</v>
          </cell>
          <cell r="B73">
            <v>52.644588899824768</v>
          </cell>
          <cell r="C73">
            <v>52.18608994540196</v>
          </cell>
          <cell r="D73">
            <v>53.388565248607236</v>
          </cell>
          <cell r="E73">
            <v>54.125455276616236</v>
          </cell>
          <cell r="F73">
            <v>54.047205959100161</v>
          </cell>
          <cell r="G73">
            <v>55.709504768499855</v>
          </cell>
          <cell r="H73">
            <v>58.301914402461939</v>
          </cell>
          <cell r="I73">
            <v>62.212474671854395</v>
          </cell>
          <cell r="J73" t="e">
            <v>#VALUE!</v>
          </cell>
          <cell r="L73">
            <v>130.290708937696</v>
          </cell>
          <cell r="M73">
            <v>133.05821163994406</v>
          </cell>
          <cell r="O73">
            <v>10</v>
          </cell>
          <cell r="P73">
            <v>8</v>
          </cell>
        </row>
        <row r="74">
          <cell r="A74" t="str">
            <v>Zuid-Nederland</v>
          </cell>
          <cell r="B74">
            <v>46.277317766183529</v>
          </cell>
          <cell r="C74">
            <v>46.474990701197775</v>
          </cell>
          <cell r="D74">
            <v>47.834347867589905</v>
          </cell>
          <cell r="E74">
            <v>48.663680948431946</v>
          </cell>
          <cell r="F74">
            <v>48.508907575144519</v>
          </cell>
          <cell r="G74">
            <v>51.019991938819217</v>
          </cell>
          <cell r="H74">
            <v>53.73919858519853</v>
          </cell>
          <cell r="I74">
            <v>55.825681216366277</v>
          </cell>
          <cell r="J74" t="e">
            <v>#VALUE!</v>
          </cell>
          <cell r="L74">
            <v>116.9396242710782</v>
          </cell>
          <cell r="M74">
            <v>119.39832558359637</v>
          </cell>
          <cell r="O74">
            <v>21</v>
          </cell>
          <cell r="P74">
            <v>21</v>
          </cell>
        </row>
        <row r="75">
          <cell r="A75" t="str">
            <v>Ostösterreich</v>
          </cell>
          <cell r="B75">
            <v>46.135119130073413</v>
          </cell>
          <cell r="C75">
            <v>47.03173400387373</v>
          </cell>
          <cell r="D75">
            <v>47.162377833753155</v>
          </cell>
          <cell r="E75">
            <v>48.010173941581883</v>
          </cell>
          <cell r="F75">
            <v>48.259069185617598</v>
          </cell>
          <cell r="G75">
            <v>50.481365346082185</v>
          </cell>
          <cell r="H75">
            <v>52.245647153328648</v>
          </cell>
          <cell r="I75">
            <v>55.892080277632267</v>
          </cell>
          <cell r="J75" t="e">
            <v>#VALUE!</v>
          </cell>
          <cell r="L75">
            <v>116.33734298171889</v>
          </cell>
          <cell r="M75">
            <v>119.54033794354871</v>
          </cell>
          <cell r="O75">
            <v>23</v>
          </cell>
          <cell r="P75">
            <v>20</v>
          </cell>
        </row>
        <row r="76">
          <cell r="A76" t="str">
            <v>Südösterreich</v>
          </cell>
          <cell r="B76">
            <v>40.525150905432596</v>
          </cell>
          <cell r="C76">
            <v>40.804027222339158</v>
          </cell>
          <cell r="D76">
            <v>41.874378040305771</v>
          </cell>
          <cell r="E76">
            <v>42.542629563790506</v>
          </cell>
          <cell r="F76">
            <v>43.4113342801109</v>
          </cell>
          <cell r="G76">
            <v>45.208703322552189</v>
          </cell>
          <cell r="H76">
            <v>46.107126933259025</v>
          </cell>
          <cell r="I76">
            <v>50.78064493996569</v>
          </cell>
          <cell r="J76" t="e">
            <v>#VALUE!</v>
          </cell>
          <cell r="L76">
            <v>104.65098831505115</v>
          </cell>
          <cell r="M76">
            <v>108.60815033116906</v>
          </cell>
          <cell r="O76">
            <v>42</v>
          </cell>
          <cell r="P76">
            <v>29</v>
          </cell>
        </row>
        <row r="77">
          <cell r="A77" t="str">
            <v>Westösterreich</v>
          </cell>
          <cell r="B77">
            <v>45.772837832603898</v>
          </cell>
          <cell r="C77">
            <v>45.951562440816637</v>
          </cell>
          <cell r="D77">
            <v>46.858988616297857</v>
          </cell>
          <cell r="E77">
            <v>48.229511700755481</v>
          </cell>
          <cell r="F77">
            <v>48.723203292900592</v>
          </cell>
          <cell r="G77">
            <v>51.458429403494677</v>
          </cell>
          <cell r="H77">
            <v>52.747222649047323</v>
          </cell>
          <cell r="I77">
            <v>58.10166803187132</v>
          </cell>
          <cell r="J77" t="e">
            <v>#VALUE!</v>
          </cell>
          <cell r="L77">
            <v>117.45622342719146</v>
          </cell>
          <cell r="M77">
            <v>124.2661392654109</v>
          </cell>
          <cell r="O77">
            <v>19</v>
          </cell>
          <cell r="P77">
            <v>13</v>
          </cell>
        </row>
        <row r="78">
          <cell r="A78" t="str">
            <v>Makroregion południowy</v>
          </cell>
          <cell r="B78">
            <v>22.716740363103291</v>
          </cell>
          <cell r="C78">
            <v>22.729589511333298</v>
          </cell>
          <cell r="D78">
            <v>24.044072977276077</v>
          </cell>
          <cell r="E78">
            <v>25.901652333656642</v>
          </cell>
          <cell r="F78">
            <v>26.456476512559952</v>
          </cell>
          <cell r="G78">
            <v>26.178022933326719</v>
          </cell>
          <cell r="H78">
            <v>27.083336261465377</v>
          </cell>
          <cell r="I78">
            <v>29.788340518117536</v>
          </cell>
          <cell r="J78" t="e">
            <v>#VALUE!</v>
          </cell>
          <cell r="L78">
            <v>63.77819203870515</v>
          </cell>
          <cell r="M78">
            <v>63.710426855203892</v>
          </cell>
          <cell r="O78">
            <v>75</v>
          </cell>
          <cell r="P78">
            <v>79</v>
          </cell>
        </row>
        <row r="79">
          <cell r="A79" t="str">
            <v>Makroregion północno-zachodni</v>
          </cell>
          <cell r="B79">
            <v>21.922727269396244</v>
          </cell>
          <cell r="C79">
            <v>21.8401749256338</v>
          </cell>
          <cell r="D79">
            <v>22.733457037664664</v>
          </cell>
          <cell r="E79">
            <v>24.06421723564311</v>
          </cell>
          <cell r="F79">
            <v>25.081354807247646</v>
          </cell>
          <cell r="G79">
            <v>25.424764127101891</v>
          </cell>
          <cell r="H79">
            <v>25.796339653035698</v>
          </cell>
          <cell r="I79">
            <v>27.79687515230939</v>
          </cell>
          <cell r="J79" t="e">
            <v>#VALUE!</v>
          </cell>
          <cell r="L79">
            <v>60.463208799861377</v>
          </cell>
          <cell r="M79">
            <v>59.451139284423505</v>
          </cell>
          <cell r="O79">
            <v>82</v>
          </cell>
          <cell r="P79">
            <v>83</v>
          </cell>
        </row>
        <row r="80">
          <cell r="A80" t="str">
            <v>Makroregion południowo-zachodni</v>
          </cell>
          <cell r="B80">
            <v>24.212462881162782</v>
          </cell>
          <cell r="C80">
            <v>23.75199511633771</v>
          </cell>
          <cell r="D80">
            <v>25.108962107234966</v>
          </cell>
          <cell r="E80">
            <v>26.655419175395867</v>
          </cell>
          <cell r="F80">
            <v>26.073126883029214</v>
          </cell>
          <cell r="G80">
            <v>26.944111924499165</v>
          </cell>
          <cell r="H80">
            <v>28.536212827718753</v>
          </cell>
          <cell r="I80">
            <v>31.105224206707021</v>
          </cell>
          <cell r="J80" t="e">
            <v>#VALUE!</v>
          </cell>
          <cell r="L80">
            <v>62.854057402765598</v>
          </cell>
          <cell r="M80">
            <v>66.526938968984226</v>
          </cell>
          <cell r="O80">
            <v>77</v>
          </cell>
          <cell r="P80">
            <v>74</v>
          </cell>
        </row>
        <row r="81">
          <cell r="A81" t="str">
            <v>Makroregion północny</v>
          </cell>
          <cell r="B81">
            <v>19.363276286662668</v>
          </cell>
          <cell r="C81">
            <v>19.79214081977749</v>
          </cell>
          <cell r="D81">
            <v>20.589515304212981</v>
          </cell>
          <cell r="E81">
            <v>21.916742013515286</v>
          </cell>
          <cell r="F81">
            <v>22.261585803113729</v>
          </cell>
          <cell r="G81">
            <v>22.439037549869475</v>
          </cell>
          <cell r="H81">
            <v>23.694679304642023</v>
          </cell>
          <cell r="I81">
            <v>25.898869767258692</v>
          </cell>
          <cell r="J81" t="e">
            <v>#VALUE!</v>
          </cell>
          <cell r="L81">
            <v>53.665638119386827</v>
          </cell>
          <cell r="M81">
            <v>55.3917411725512</v>
          </cell>
          <cell r="O81">
            <v>86</v>
          </cell>
          <cell r="P81">
            <v>86</v>
          </cell>
        </row>
        <row r="82">
          <cell r="A82" t="str">
            <v>Makroregion centralny</v>
          </cell>
          <cell r="B82">
            <v>19.311408763308094</v>
          </cell>
          <cell r="C82">
            <v>19.362998339682331</v>
          </cell>
          <cell r="D82">
            <v>20.133654147943883</v>
          </cell>
          <cell r="E82">
            <v>21.173244946208751</v>
          </cell>
          <cell r="F82">
            <v>23.402069159875055</v>
          </cell>
          <cell r="G82">
            <v>23.851637526453189</v>
          </cell>
          <cell r="H82">
            <v>24.684204456004366</v>
          </cell>
          <cell r="I82">
            <v>26.161942774296204</v>
          </cell>
          <cell r="J82" t="e">
            <v>#VALUE!</v>
          </cell>
          <cell r="L82">
            <v>56.414982557220007</v>
          </cell>
          <cell r="M82">
            <v>55.954393985058438</v>
          </cell>
          <cell r="O82">
            <v>84</v>
          </cell>
          <cell r="P82">
            <v>85</v>
          </cell>
        </row>
        <row r="83">
          <cell r="A83" t="str">
            <v>Makroregion wschodni</v>
          </cell>
          <cell r="B83">
            <v>17.279760601501643</v>
          </cell>
          <cell r="C83">
            <v>17.202656984269858</v>
          </cell>
          <cell r="D83">
            <v>18.047582665508997</v>
          </cell>
          <cell r="E83">
            <v>19.180184729810865</v>
          </cell>
          <cell r="F83">
            <v>20.529102873604216</v>
          </cell>
          <cell r="G83">
            <v>20.7506511770085</v>
          </cell>
          <cell r="H83">
            <v>21.236776296328738</v>
          </cell>
          <cell r="I83">
            <v>22.779630795886565</v>
          </cell>
          <cell r="J83" t="e">
            <v>#VALUE!</v>
          </cell>
          <cell r="L83">
            <v>49.489170065162753</v>
          </cell>
          <cell r="M83">
            <v>48.720404573298978</v>
          </cell>
          <cell r="O83">
            <v>87</v>
          </cell>
          <cell r="P83">
            <v>87</v>
          </cell>
        </row>
        <row r="84">
          <cell r="A84" t="str">
            <v>Makroregion województwo mazowieckie</v>
          </cell>
          <cell r="B84">
            <v>31.09876431046305</v>
          </cell>
          <cell r="C84">
            <v>32.057930037428839</v>
          </cell>
          <cell r="D84">
            <v>33.747873605751288</v>
          </cell>
          <cell r="E84">
            <v>36.271985618364155</v>
          </cell>
          <cell r="F84">
            <v>36.779926567961525</v>
          </cell>
          <cell r="G84">
            <v>37.47895572094496</v>
          </cell>
          <cell r="H84">
            <v>37.969201100600415</v>
          </cell>
          <cell r="I84">
            <v>42.290303799924466</v>
          </cell>
          <cell r="J84" t="e">
            <v>#VALUE!</v>
          </cell>
          <cell r="L84">
            <v>88.664763000745722</v>
          </cell>
          <cell r="M84">
            <v>90.449258336184286</v>
          </cell>
          <cell r="O84">
            <v>56</v>
          </cell>
          <cell r="P84">
            <v>56</v>
          </cell>
        </row>
        <row r="85">
          <cell r="A85" t="str">
            <v>Continente</v>
          </cell>
          <cell r="B85">
            <v>25.769838414477302</v>
          </cell>
          <cell r="C85">
            <v>25.934712343119042</v>
          </cell>
          <cell r="D85">
            <v>26.042142119946835</v>
          </cell>
          <cell r="E85">
            <v>26.34189381941583</v>
          </cell>
          <cell r="F85">
            <v>27.057173982140082</v>
          </cell>
          <cell r="G85">
            <v>27.636516597053781</v>
          </cell>
          <cell r="H85">
            <v>28.530727865714894</v>
          </cell>
          <cell r="I85">
            <v>30.561433894344752</v>
          </cell>
          <cell r="J85" t="e">
            <v>#VALUE!</v>
          </cell>
          <cell r="L85">
            <v>65.226283531684487</v>
          </cell>
          <cell r="M85">
            <v>65.363896237575489</v>
          </cell>
          <cell r="O85">
            <v>72</v>
          </cell>
          <cell r="P85">
            <v>77</v>
          </cell>
        </row>
        <row r="86">
          <cell r="A86" t="str">
            <v>Região Autónoma dos Açores</v>
          </cell>
          <cell r="B86">
            <v>23.482418595153057</v>
          </cell>
          <cell r="C86">
            <v>23.719312595459623</v>
          </cell>
          <cell r="D86">
            <v>23.809327315092652</v>
          </cell>
          <cell r="E86">
            <v>24.524728240651246</v>
          </cell>
          <cell r="F86">
            <v>25.257931780281119</v>
          </cell>
          <cell r="G86">
            <v>25.239162341783512</v>
          </cell>
          <cell r="H86">
            <v>24.333533946245137</v>
          </cell>
          <cell r="I86">
            <v>26.89204277866174</v>
          </cell>
          <cell r="J86" t="e">
            <v>#VALUE!</v>
          </cell>
          <cell r="L86">
            <v>60.888879999516242</v>
          </cell>
          <cell r="M86">
            <v>57.515910407795168</v>
          </cell>
          <cell r="O86">
            <v>80</v>
          </cell>
          <cell r="P86">
            <v>84</v>
          </cell>
        </row>
        <row r="87">
          <cell r="A87" t="str">
            <v>Região Autónoma da Madeira</v>
          </cell>
          <cell r="B87">
            <v>24.70918940281733</v>
          </cell>
          <cell r="C87">
            <v>25.097303730659476</v>
          </cell>
          <cell r="D87">
            <v>25.439772658691808</v>
          </cell>
          <cell r="E87">
            <v>25.719091981296021</v>
          </cell>
          <cell r="F87">
            <v>26.816670191948848</v>
          </cell>
          <cell r="G87">
            <v>25.944693252319528</v>
          </cell>
          <cell r="H87">
            <v>28.85951145076287</v>
          </cell>
          <cell r="I87">
            <v>33.518725020103929</v>
          </cell>
          <cell r="J87" t="e">
            <v>#VALUE!</v>
          </cell>
          <cell r="L87">
            <v>64.646505007149258</v>
          </cell>
          <cell r="M87">
            <v>71.688863546265651</v>
          </cell>
          <cell r="O87">
            <v>74</v>
          </cell>
          <cell r="P87">
            <v>70</v>
          </cell>
        </row>
        <row r="88">
          <cell r="A88" t="str">
            <v>Macroregiunea Unu</v>
          </cell>
          <cell r="B88">
            <v>18.556597058894486</v>
          </cell>
          <cell r="C88">
            <v>19.762599629913616</v>
          </cell>
          <cell r="D88">
            <v>22.20759391821116</v>
          </cell>
          <cell r="E88">
            <v>24.26325137510625</v>
          </cell>
          <cell r="F88">
            <v>25.947881387863951</v>
          </cell>
          <cell r="G88">
            <v>27.308625261192798</v>
          </cell>
          <cell r="H88">
            <v>27.230590872873172</v>
          </cell>
          <cell r="I88">
            <v>29.353148995068405</v>
          </cell>
          <cell r="J88" t="e">
            <v>#VALUE!</v>
          </cell>
          <cell r="L88">
            <v>62.552130151083361</v>
          </cell>
          <cell r="M88">
            <v>62.779652021326761</v>
          </cell>
          <cell r="O88">
            <v>78</v>
          </cell>
          <cell r="P88">
            <v>81</v>
          </cell>
        </row>
        <row r="89">
          <cell r="A89" t="str">
            <v>Macroregiunea Doi</v>
          </cell>
          <cell r="B89">
            <v>14.376786987158496</v>
          </cell>
          <cell r="C89">
            <v>15.312432543753577</v>
          </cell>
          <cell r="D89">
            <v>17.129582818972946</v>
          </cell>
          <cell r="E89">
            <v>18.411103773181768</v>
          </cell>
          <cell r="F89">
            <v>19.423609374473045</v>
          </cell>
          <cell r="G89">
            <v>20.295874284380545</v>
          </cell>
          <cell r="H89">
            <v>21.096655015183973</v>
          </cell>
          <cell r="I89">
            <v>22.359596166879374</v>
          </cell>
          <cell r="J89" t="e">
            <v>#VALUE!</v>
          </cell>
          <cell r="L89">
            <v>46.824175100634662</v>
          </cell>
          <cell r="M89">
            <v>47.822046858751598</v>
          </cell>
          <cell r="O89">
            <v>90</v>
          </cell>
          <cell r="P89">
            <v>88</v>
          </cell>
        </row>
        <row r="90">
          <cell r="A90" t="str">
            <v>Macroregiunea Trei</v>
          </cell>
          <cell r="B90">
            <v>28.905675186799925</v>
          </cell>
          <cell r="C90">
            <v>29.939671424786511</v>
          </cell>
          <cell r="D90">
            <v>32.426829062756319</v>
          </cell>
          <cell r="E90">
            <v>34.382674735740963</v>
          </cell>
          <cell r="F90">
            <v>37.183862160878384</v>
          </cell>
          <cell r="G90">
            <v>39.207371199255171</v>
          </cell>
          <cell r="H90">
            <v>41.731519697552883</v>
          </cell>
          <cell r="I90">
            <v>47.285531007661362</v>
          </cell>
          <cell r="J90" t="e">
            <v>#VALUE!</v>
          </cell>
          <cell r="L90">
            <v>89.638523879451142</v>
          </cell>
          <cell r="M90">
            <v>101.13290341705358</v>
          </cell>
          <cell r="O90">
            <v>55</v>
          </cell>
          <cell r="P90">
            <v>45</v>
          </cell>
        </row>
        <row r="91">
          <cell r="A91" t="str">
            <v>Macroregiunea Patru</v>
          </cell>
          <cell r="B91">
            <v>18.597085030128657</v>
          </cell>
          <cell r="C91">
            <v>20.239359190835717</v>
          </cell>
          <cell r="D91">
            <v>21.390180655842542</v>
          </cell>
          <cell r="E91">
            <v>23.280627532796014</v>
          </cell>
          <cell r="F91">
            <v>25.262226353093272</v>
          </cell>
          <cell r="G91">
            <v>25.950692811952589</v>
          </cell>
          <cell r="H91">
            <v>27.425906762540862</v>
          </cell>
          <cell r="I91">
            <v>30.216297855353698</v>
          </cell>
          <cell r="J91" t="e">
            <v>#VALUE!</v>
          </cell>
          <cell r="L91">
            <v>60.899232855438221</v>
          </cell>
          <cell r="M91">
            <v>64.625729425165773</v>
          </cell>
          <cell r="O91">
            <v>79</v>
          </cell>
          <cell r="P91">
            <v>78</v>
          </cell>
        </row>
        <row r="92">
          <cell r="A92" t="str">
            <v>Slovenija</v>
          </cell>
          <cell r="B92">
            <v>29.186842378845238</v>
          </cell>
          <cell r="C92">
            <v>30.31229990903207</v>
          </cell>
          <cell r="D92">
            <v>32.004740480942829</v>
          </cell>
          <cell r="E92">
            <v>33.187929370564476</v>
          </cell>
          <cell r="F92">
            <v>34.364744490486899</v>
          </cell>
          <cell r="G92">
            <v>35.238708726399537</v>
          </cell>
          <cell r="H92">
            <v>36.8311290911969</v>
          </cell>
          <cell r="I92">
            <v>38.799162223761336</v>
          </cell>
          <cell r="J92">
            <v>42.497309473220348</v>
          </cell>
          <cell r="L92">
            <v>82.842523358498255</v>
          </cell>
          <cell r="M92">
            <v>82.982507380587307</v>
          </cell>
          <cell r="O92">
            <v>59</v>
          </cell>
          <cell r="P92">
            <v>59</v>
          </cell>
        </row>
        <row r="93">
          <cell r="A93" t="str">
            <v>Slovensko</v>
          </cell>
          <cell r="B93">
            <v>29.565505373942997</v>
          </cell>
          <cell r="C93">
            <v>27.900400925853475</v>
          </cell>
          <cell r="D93">
            <v>27.794946494113688</v>
          </cell>
          <cell r="E93">
            <v>28.22342093003008</v>
          </cell>
          <cell r="F93">
            <v>29.136714244416794</v>
          </cell>
          <cell r="G93">
            <v>32.664321050801973</v>
          </cell>
          <cell r="H93">
            <v>35.331505509980744</v>
          </cell>
          <cell r="I93">
            <v>35.818129898150204</v>
          </cell>
          <cell r="J93" t="e">
            <v>#VALUE!</v>
          </cell>
          <cell r="L93">
            <v>70.239396979982828</v>
          </cell>
          <cell r="M93">
            <v>76.606763091699065</v>
          </cell>
          <cell r="O93">
            <v>70</v>
          </cell>
          <cell r="P93">
            <v>68</v>
          </cell>
        </row>
        <row r="94">
          <cell r="A94" t="str">
            <v>Manner-Suomi</v>
          </cell>
          <cell r="B94">
            <v>41.258508540761262</v>
          </cell>
          <cell r="C94">
            <v>41.945417366088165</v>
          </cell>
          <cell r="D94">
            <v>43.978423127405222</v>
          </cell>
          <cell r="E94">
            <v>44.233689703797424</v>
          </cell>
          <cell r="F94">
            <v>44.722581324609941</v>
          </cell>
          <cell r="G94">
            <v>46.189567949768467</v>
          </cell>
          <cell r="H94">
            <v>48.174559319206843</v>
          </cell>
          <cell r="I94">
            <v>49.97915068510197</v>
          </cell>
          <cell r="J94" t="e">
            <v>#VALUE!</v>
          </cell>
          <cell r="L94">
            <v>107.81198996145491</v>
          </cell>
          <cell r="M94">
            <v>106.89393798462012</v>
          </cell>
          <cell r="O94">
            <v>36</v>
          </cell>
          <cell r="P94">
            <v>35</v>
          </cell>
        </row>
        <row r="95">
          <cell r="A95" t="str">
            <v>Åland</v>
          </cell>
          <cell r="B95">
            <v>36.927843718535421</v>
          </cell>
          <cell r="C95">
            <v>35.447848832425102</v>
          </cell>
          <cell r="D95">
            <v>36.618720390403432</v>
          </cell>
          <cell r="E95">
            <v>35.847006731249039</v>
          </cell>
          <cell r="F95">
            <v>36.646618095278576</v>
          </cell>
          <cell r="G95">
            <v>33.593985315344561</v>
          </cell>
          <cell r="H95">
            <v>40.549372291900788</v>
          </cell>
          <cell r="I95">
            <v>43.065186538367044</v>
          </cell>
          <cell r="J95" t="e">
            <v>#VALUE!</v>
          </cell>
          <cell r="L95">
            <v>88.34339846200514</v>
          </cell>
          <cell r="M95">
            <v>92.106554753850787</v>
          </cell>
          <cell r="O95">
            <v>58</v>
          </cell>
          <cell r="P95">
            <v>55</v>
          </cell>
        </row>
        <row r="96">
          <cell r="A96" t="str">
            <v>Östra Sverige</v>
          </cell>
          <cell r="B96">
            <v>49.183717891546166</v>
          </cell>
          <cell r="C96">
            <v>48.042882869816403</v>
          </cell>
          <cell r="D96">
            <v>47.997529500495887</v>
          </cell>
          <cell r="E96">
            <v>48.963022287576557</v>
          </cell>
          <cell r="F96">
            <v>50.929161551574673</v>
          </cell>
          <cell r="G96">
            <v>53.077577500625559</v>
          </cell>
          <cell r="H96">
            <v>56.009388281501892</v>
          </cell>
          <cell r="I96">
            <v>56.110079347393771</v>
          </cell>
          <cell r="J96" t="e">
            <v>#VALUE!</v>
          </cell>
          <cell r="L96">
            <v>122.77409065657446</v>
          </cell>
          <cell r="M96">
            <v>120.00658794428625</v>
          </cell>
          <cell r="O96">
            <v>14</v>
          </cell>
          <cell r="P96">
            <v>19</v>
          </cell>
        </row>
        <row r="97">
          <cell r="A97" t="str">
            <v>Södra Sverige</v>
          </cell>
          <cell r="B97">
            <v>40.457923112286629</v>
          </cell>
          <cell r="C97">
            <v>39.766561230150778</v>
          </cell>
          <cell r="D97">
            <v>40.251995562564694</v>
          </cell>
          <cell r="E97">
            <v>40.512874132999499</v>
          </cell>
          <cell r="F97">
            <v>42.189920481228107</v>
          </cell>
          <cell r="G97">
            <v>43.278930480660605</v>
          </cell>
          <cell r="H97">
            <v>46.209441385629141</v>
          </cell>
          <cell r="I97">
            <v>46.961351554270912</v>
          </cell>
          <cell r="J97" t="e">
            <v>#VALUE!</v>
          </cell>
          <cell r="L97">
            <v>101.70654619378496</v>
          </cell>
          <cell r="M97">
            <v>100.43955793375517</v>
          </cell>
          <cell r="O97">
            <v>47</v>
          </cell>
          <cell r="P97">
            <v>46</v>
          </cell>
        </row>
        <row r="98">
          <cell r="A98" t="str">
            <v>Norra Sverige</v>
          </cell>
          <cell r="B98">
            <v>37.64040094251412</v>
          </cell>
          <cell r="C98">
            <v>37.296566138267025</v>
          </cell>
          <cell r="D98">
            <v>38.448132326354468</v>
          </cell>
          <cell r="E98">
            <v>39.07056656184109</v>
          </cell>
          <cell r="F98">
            <v>41.238297841285593</v>
          </cell>
          <cell r="G98">
            <v>41.565916760404946</v>
          </cell>
          <cell r="H98">
            <v>46.171623551583501</v>
          </cell>
          <cell r="I98">
            <v>48.508780366953751</v>
          </cell>
          <cell r="J98" t="e">
            <v>#VALUE!</v>
          </cell>
          <cell r="L98">
            <v>99.412485174366154</v>
          </cell>
          <cell r="M98">
            <v>103.74915318039548</v>
          </cell>
          <cell r="O98">
            <v>48</v>
          </cell>
          <cell r="P98">
            <v>41</v>
          </cell>
        </row>
        <row r="100">
          <cell r="A100" t="str">
            <v>Länder</v>
          </cell>
          <cell r="L100" t="str">
            <v/>
          </cell>
          <cell r="M100" t="str">
            <v/>
          </cell>
          <cell r="O100" t="str">
            <v/>
          </cell>
          <cell r="P100" t="str">
            <v/>
          </cell>
        </row>
        <row r="101">
          <cell r="A101" t="str">
            <v>European Union - 27 countries (from 2020)</v>
          </cell>
          <cell r="B101">
            <v>37.833996774711409</v>
          </cell>
          <cell r="C101">
            <v>38.253371329002817</v>
          </cell>
          <cell r="D101">
            <v>39.446531147630637</v>
          </cell>
          <cell r="E101">
            <v>40.295906412453363</v>
          </cell>
          <cell r="F101">
            <v>41.482010804734443</v>
          </cell>
          <cell r="G101">
            <v>42.790941975478539</v>
          </cell>
          <cell r="H101">
            <v>44.129854151138012</v>
          </cell>
          <cell r="I101">
            <v>46.755832582660545</v>
          </cell>
          <cell r="J101">
            <v>49.306124399347787</v>
          </cell>
          <cell r="L101">
            <v>100</v>
          </cell>
          <cell r="M101">
            <v>100</v>
          </cell>
          <cell r="P101" t="str">
            <v/>
          </cell>
        </row>
        <row r="102">
          <cell r="A102" t="str">
            <v>Belgium</v>
          </cell>
          <cell r="B102">
            <v>51.485789012395493</v>
          </cell>
          <cell r="C102">
            <v>51.980456929965605</v>
          </cell>
          <cell r="D102">
            <v>52.597728035419003</v>
          </cell>
          <cell r="E102">
            <v>53.472454234683894</v>
          </cell>
          <cell r="F102">
            <v>54.797744948970092</v>
          </cell>
          <cell r="G102">
            <v>58.154416388477642</v>
          </cell>
          <cell r="H102">
            <v>58.312948049429934</v>
          </cell>
          <cell r="I102">
            <v>62.098180891874506</v>
          </cell>
          <cell r="J102" t="e">
            <v>#VALUE!</v>
          </cell>
          <cell r="L102">
            <v>132.10002091488749</v>
          </cell>
          <cell r="M102">
            <v>132.8137634638201</v>
          </cell>
          <cell r="O102">
            <v>4</v>
          </cell>
          <cell r="P102">
            <v>4</v>
          </cell>
        </row>
        <row r="103">
          <cell r="A103" t="str">
            <v>Bulgaria</v>
          </cell>
          <cell r="B103">
            <v>16.745212270770114</v>
          </cell>
          <cell r="C103">
            <v>17.454581364736381</v>
          </cell>
          <cell r="D103">
            <v>18.003028475571899</v>
          </cell>
          <cell r="E103">
            <v>18.898663640811922</v>
          </cell>
          <cell r="F103">
            <v>20.199538431342834</v>
          </cell>
          <cell r="G103">
            <v>20.901498345600533</v>
          </cell>
          <cell r="H103">
            <v>23.274242905599369</v>
          </cell>
          <cell r="I103">
            <v>26.029688247018498</v>
          </cell>
          <cell r="J103">
            <v>39.24249756720549</v>
          </cell>
          <cell r="L103">
            <v>48.694694494022485</v>
          </cell>
          <cell r="M103">
            <v>55.671531890700706</v>
          </cell>
          <cell r="O103">
            <v>27</v>
          </cell>
          <cell r="P103">
            <v>26</v>
          </cell>
        </row>
        <row r="104">
          <cell r="A104" t="str">
            <v>Czechia</v>
          </cell>
          <cell r="B104">
            <v>28.550606198283859</v>
          </cell>
          <cell r="C104">
            <v>28.854007481264482</v>
          </cell>
          <cell r="D104">
            <v>30.435634974272865</v>
          </cell>
          <cell r="E104">
            <v>31.398766897048716</v>
          </cell>
          <cell r="F104">
            <v>33.175042953413303</v>
          </cell>
          <cell r="G104">
            <v>35.040805070320033</v>
          </cell>
          <cell r="H104">
            <v>35.24117778573887</v>
          </cell>
          <cell r="I104">
            <v>36.453090971397572</v>
          </cell>
          <cell r="J104">
            <v>64.383210117920214</v>
          </cell>
          <cell r="L104">
            <v>79.974529464292402</v>
          </cell>
          <cell r="M104">
            <v>77.964799165861166</v>
          </cell>
          <cell r="O104">
            <v>14</v>
          </cell>
          <cell r="P104">
            <v>15</v>
          </cell>
        </row>
        <row r="105">
          <cell r="A105" t="str">
            <v>Denmark</v>
          </cell>
          <cell r="B105">
            <v>50.237988865862128</v>
          </cell>
          <cell r="C105">
            <v>50.821687883120504</v>
          </cell>
          <cell r="D105">
            <v>53.445030499269876</v>
          </cell>
          <cell r="E105">
            <v>54.978361064930496</v>
          </cell>
          <cell r="F105">
            <v>55.573382496008279</v>
          </cell>
          <cell r="G105">
            <v>58.625332656741932</v>
          </cell>
          <cell r="H105">
            <v>61.698721456643952</v>
          </cell>
          <cell r="I105">
            <v>65.431191625161901</v>
          </cell>
          <cell r="J105" t="e">
            <v>#VALUE!</v>
          </cell>
          <cell r="L105">
            <v>133.96983757032712</v>
          </cell>
          <cell r="M105">
            <v>139.9423088220808</v>
          </cell>
          <cell r="O105">
            <v>3</v>
          </cell>
          <cell r="P105">
            <v>3</v>
          </cell>
        </row>
        <row r="106">
          <cell r="A106" t="str">
            <v>Germany</v>
          </cell>
          <cell r="B106">
            <v>46.288078812626189</v>
          </cell>
          <cell r="C106">
            <v>47.484827354398412</v>
          </cell>
          <cell r="D106">
            <v>49.017809864113445</v>
          </cell>
          <cell r="E106">
            <v>50.090570140309367</v>
          </cell>
          <cell r="F106">
            <v>51.518561296185766</v>
          </cell>
          <cell r="G106">
            <v>52.779321158942551</v>
          </cell>
          <cell r="H106">
            <v>54.88938629289369</v>
          </cell>
          <cell r="I106">
            <v>58.00304501526437</v>
          </cell>
          <cell r="J106">
            <v>35.780199554236461</v>
          </cell>
          <cell r="L106">
            <v>124.19494691010935</v>
          </cell>
          <cell r="M106">
            <v>124.05520725723289</v>
          </cell>
          <cell r="O106">
            <v>6</v>
          </cell>
          <cell r="P106">
            <v>6</v>
          </cell>
        </row>
        <row r="107">
          <cell r="A107" t="str">
            <v>Estonia</v>
          </cell>
          <cell r="B107">
            <v>24.365597191053951</v>
          </cell>
          <cell r="C107">
            <v>25.196627410213029</v>
          </cell>
          <cell r="D107">
            <v>26.215726169708404</v>
          </cell>
          <cell r="E107">
            <v>28.6706091973582</v>
          </cell>
          <cell r="F107">
            <v>30.023889899293039</v>
          </cell>
          <cell r="G107">
            <v>31.497225737288144</v>
          </cell>
          <cell r="H107">
            <v>34.457696147443841</v>
          </cell>
          <cell r="I107">
            <v>35.969359263305201</v>
          </cell>
          <cell r="J107" t="e">
            <v>#VALUE!</v>
          </cell>
          <cell r="L107">
            <v>72.378096714314381</v>
          </cell>
          <cell r="M107">
            <v>76.930208011405369</v>
          </cell>
          <cell r="O107">
            <v>17</v>
          </cell>
          <cell r="P107">
            <v>17</v>
          </cell>
        </row>
        <row r="108">
          <cell r="A108" t="str">
            <v>Ireland</v>
          </cell>
          <cell r="B108">
            <v>70.073058615367273</v>
          </cell>
          <cell r="C108">
            <v>66.480391264430068</v>
          </cell>
          <cell r="D108">
            <v>70.264946388631998</v>
          </cell>
          <cell r="E108">
            <v>72.693931568956415</v>
          </cell>
          <cell r="F108">
            <v>73.202812939613068</v>
          </cell>
          <cell r="G108">
            <v>85.356566155974193</v>
          </cell>
          <cell r="H108">
            <v>96.228316725426453</v>
          </cell>
          <cell r="I108">
            <v>103.17708581336332</v>
          </cell>
          <cell r="J108" t="e">
            <v>#VALUE!</v>
          </cell>
          <cell r="L108">
            <v>176.46881508274967</v>
          </cell>
          <cell r="M108">
            <v>220.67211749668783</v>
          </cell>
          <cell r="O108">
            <v>1</v>
          </cell>
          <cell r="P108">
            <v>1</v>
          </cell>
        </row>
        <row r="109">
          <cell r="A109" t="str">
            <v>Greece</v>
          </cell>
          <cell r="B109">
            <v>23.462555985542181</v>
          </cell>
          <cell r="C109">
            <v>22.477442029954297</v>
          </cell>
          <cell r="D109">
            <v>23.199573796441957</v>
          </cell>
          <cell r="E109">
            <v>22.536619563455144</v>
          </cell>
          <cell r="F109">
            <v>23.15795726762703</v>
          </cell>
          <cell r="G109">
            <v>23.81183131368358</v>
          </cell>
          <cell r="H109">
            <v>23.757787658541751</v>
          </cell>
          <cell r="I109">
            <v>25.770700874838557</v>
          </cell>
          <cell r="J109">
            <v>47.637406409514647</v>
          </cell>
          <cell r="L109">
            <v>55.826506040502636</v>
          </cell>
          <cell r="M109">
            <v>55.117617313899892</v>
          </cell>
          <cell r="O109">
            <v>25</v>
          </cell>
          <cell r="P109">
            <v>27</v>
          </cell>
        </row>
        <row r="110">
          <cell r="A110" t="str">
            <v>Spain</v>
          </cell>
          <cell r="B110">
            <v>37.379442671720959</v>
          </cell>
          <cell r="C110">
            <v>37.626125306053183</v>
          </cell>
          <cell r="D110">
            <v>38.66095581564003</v>
          </cell>
          <cell r="E110">
            <v>38.53194191947285</v>
          </cell>
          <cell r="F110">
            <v>39.290296951529371</v>
          </cell>
          <cell r="G110">
            <v>38.909776084833481</v>
          </cell>
          <cell r="H110">
            <v>40.843744440502583</v>
          </cell>
          <cell r="I110">
            <v>44.013080673274196</v>
          </cell>
          <cell r="J110">
            <v>57.109521022554347</v>
          </cell>
          <cell r="L110">
            <v>94.716471524193977</v>
          </cell>
          <cell r="M110">
            <v>94.133882859347267</v>
          </cell>
          <cell r="O110">
            <v>12</v>
          </cell>
          <cell r="P110">
            <v>12</v>
          </cell>
        </row>
        <row r="111">
          <cell r="A111" t="str">
            <v>France</v>
          </cell>
          <cell r="B111">
            <v>47.277068252748165</v>
          </cell>
          <cell r="C111">
            <v>47.566161834264925</v>
          </cell>
          <cell r="D111">
            <v>48.844454443764455</v>
          </cell>
          <cell r="E111">
            <v>49.717142033321593</v>
          </cell>
          <cell r="F111">
            <v>51.962025821245405</v>
          </cell>
          <cell r="G111">
            <v>53.631233929944145</v>
          </cell>
          <cell r="H111">
            <v>52.645004491145954</v>
          </cell>
          <cell r="I111">
            <v>53.373393804183436</v>
          </cell>
          <cell r="J111">
            <v>33.969225955067785</v>
          </cell>
          <cell r="L111">
            <v>125.26399953426281</v>
          </cell>
          <cell r="M111">
            <v>114.15344536924582</v>
          </cell>
          <cell r="O111">
            <v>5</v>
          </cell>
          <cell r="P111">
            <v>8</v>
          </cell>
        </row>
        <row r="112">
          <cell r="A112" t="str">
            <v>Croatia</v>
          </cell>
          <cell r="B112">
            <v>24.855600973952516</v>
          </cell>
          <cell r="C112">
            <v>25.634989748816277</v>
          </cell>
          <cell r="D112">
            <v>26.470153799335453</v>
          </cell>
          <cell r="E112">
            <v>27.038441362123812</v>
          </cell>
          <cell r="F112">
            <v>26.149460980260809</v>
          </cell>
          <cell r="G112">
            <v>24.82157938840556</v>
          </cell>
          <cell r="H112">
            <v>28.442374289232514</v>
          </cell>
          <cell r="I112">
            <v>31.005444532592858</v>
          </cell>
          <cell r="J112" t="e">
            <v>#VALUE!</v>
          </cell>
          <cell r="L112">
            <v>63.038074753300791</v>
          </cell>
          <cell r="M112">
            <v>66.313533135738155</v>
          </cell>
          <cell r="O112">
            <v>24</v>
          </cell>
          <cell r="P112">
            <v>22</v>
          </cell>
        </row>
        <row r="113">
          <cell r="A113" t="str">
            <v>Italy</v>
          </cell>
          <cell r="B113">
            <v>38.267550010089586</v>
          </cell>
          <cell r="C113">
            <v>39.305384825108234</v>
          </cell>
          <cell r="D113">
            <v>40.007740156111971</v>
          </cell>
          <cell r="E113">
            <v>40.419605463282608</v>
          </cell>
          <cell r="F113">
            <v>41.384463576809644</v>
          </cell>
          <cell r="G113">
            <v>43.579785020121761</v>
          </cell>
          <cell r="H113">
            <v>45.351150826782529</v>
          </cell>
          <cell r="I113">
            <v>48.120157409886666</v>
          </cell>
          <cell r="J113">
            <v>38.225682481078906</v>
          </cell>
          <cell r="L113">
            <v>99.764844504804799</v>
          </cell>
          <cell r="M113">
            <v>102.91797782621902</v>
          </cell>
          <cell r="O113">
            <v>11</v>
          </cell>
          <cell r="P113">
            <v>11</v>
          </cell>
        </row>
        <row r="114">
          <cell r="A114" t="str">
            <v>Cyprus</v>
          </cell>
          <cell r="B114">
            <v>28.89291161083284</v>
          </cell>
          <cell r="C114">
            <v>29.864145155730036</v>
          </cell>
          <cell r="D114">
            <v>30.582763721586272</v>
          </cell>
          <cell r="E114">
            <v>30.976816688904854</v>
          </cell>
          <cell r="F114">
            <v>31.574136664576098</v>
          </cell>
          <cell r="G114">
            <v>31.785400877542877</v>
          </cell>
          <cell r="H114">
            <v>33.240100845321074</v>
          </cell>
          <cell r="I114">
            <v>36.17340034468787</v>
          </cell>
          <cell r="J114">
            <v>29.971772653631483</v>
          </cell>
          <cell r="L114">
            <v>76.115251049914065</v>
          </cell>
          <cell r="M114">
            <v>77.366605076994858</v>
          </cell>
          <cell r="O114">
            <v>16</v>
          </cell>
          <cell r="P114">
            <v>16</v>
          </cell>
        </row>
        <row r="115">
          <cell r="A115" t="str">
            <v>Latvia</v>
          </cell>
          <cell r="B115">
            <v>20.295336462705425</v>
          </cell>
          <cell r="C115">
            <v>20.829737417060656</v>
          </cell>
          <cell r="D115">
            <v>22.066130239453788</v>
          </cell>
          <cell r="E115">
            <v>22.695059791912147</v>
          </cell>
          <cell r="F115">
            <v>22.885901517639166</v>
          </cell>
          <cell r="G115">
            <v>24.16232771077599</v>
          </cell>
          <cell r="H115">
            <v>26.862997585063109</v>
          </cell>
          <cell r="I115">
            <v>27.875127956013326</v>
          </cell>
          <cell r="J115" t="e">
            <v>#VALUE!</v>
          </cell>
          <cell r="L115">
            <v>55.17066572632767</v>
          </cell>
          <cell r="M115">
            <v>59.618504080175114</v>
          </cell>
          <cell r="O115">
            <v>26</v>
          </cell>
          <cell r="P115">
            <v>25</v>
          </cell>
        </row>
        <row r="116">
          <cell r="A116" t="str">
            <v>Lithuania</v>
          </cell>
          <cell r="B116">
            <v>23.722088293323413</v>
          </cell>
          <cell r="C116">
            <v>23.335637325384486</v>
          </cell>
          <cell r="D116">
            <v>25.629408034516533</v>
          </cell>
          <cell r="E116">
            <v>26.773453293440195</v>
          </cell>
          <cell r="F116">
            <v>28.285747194194592</v>
          </cell>
          <cell r="G116">
            <v>29.961039191536205</v>
          </cell>
          <cell r="H116">
            <v>32.332498568281444</v>
          </cell>
          <cell r="I116">
            <v>33.492551808298664</v>
          </cell>
          <cell r="J116">
            <v>81.02065548309433</v>
          </cell>
          <cell r="L116">
            <v>68.187984732327081</v>
          </cell>
          <cell r="M116">
            <v>71.632885050408476</v>
          </cell>
          <cell r="O116">
            <v>19</v>
          </cell>
          <cell r="P116">
            <v>19</v>
          </cell>
        </row>
        <row r="117">
          <cell r="A117" t="str">
            <v>Luxembourg</v>
          </cell>
          <cell r="B117">
            <v>71.742956860108393</v>
          </cell>
          <cell r="C117">
            <v>72.318841494393965</v>
          </cell>
          <cell r="D117">
            <v>72.262929612644768</v>
          </cell>
          <cell r="E117">
            <v>71.575640240312751</v>
          </cell>
          <cell r="F117">
            <v>70.748944903740536</v>
          </cell>
          <cell r="G117">
            <v>74.046770064749282</v>
          </cell>
          <cell r="H117">
            <v>77.711369545704201</v>
          </cell>
          <cell r="I117">
            <v>81.069890841691745</v>
          </cell>
          <cell r="J117" t="e">
            <v>#VALUE!</v>
          </cell>
          <cell r="L117">
            <v>170.55331583797232</v>
          </cell>
          <cell r="M117">
            <v>173.3898988930776</v>
          </cell>
          <cell r="O117">
            <v>2</v>
          </cell>
          <cell r="P117">
            <v>2</v>
          </cell>
        </row>
        <row r="118">
          <cell r="A118" t="str">
            <v>Hungary</v>
          </cell>
          <cell r="B118">
            <v>25.279073144090258</v>
          </cell>
          <cell r="C118">
            <v>24.429295597141682</v>
          </cell>
          <cell r="D118">
            <v>25.163721931301783</v>
          </cell>
          <cell r="E118">
            <v>26.660499707054768</v>
          </cell>
          <cell r="F118">
            <v>28.055989735885408</v>
          </cell>
          <cell r="G118">
            <v>28.726870172899968</v>
          </cell>
          <cell r="H118">
            <v>30.205252135134817</v>
          </cell>
          <cell r="I118">
            <v>32.814425862897998</v>
          </cell>
          <cell r="J118">
            <v>39.914684769396601</v>
          </cell>
          <cell r="L118">
            <v>67.634112213006105</v>
          </cell>
          <cell r="M118">
            <v>70.182529216830304</v>
          </cell>
          <cell r="O118">
            <v>20</v>
          </cell>
          <cell r="P118">
            <v>20</v>
          </cell>
        </row>
        <row r="119">
          <cell r="A119" t="str">
            <v>Malta</v>
          </cell>
          <cell r="B119">
            <v>31.798068540352041</v>
          </cell>
          <cell r="C119">
            <v>30.906575303218411</v>
          </cell>
          <cell r="D119">
            <v>33.691522950262957</v>
          </cell>
          <cell r="E119">
            <v>33.472985677623718</v>
          </cell>
          <cell r="F119">
            <v>32.601842101187799</v>
          </cell>
          <cell r="G119">
            <v>33.570343484599782</v>
          </cell>
          <cell r="H119">
            <v>37.104918220765384</v>
          </cell>
          <cell r="I119">
            <v>37.814116312525591</v>
          </cell>
          <cell r="J119" t="e">
            <v>#VALUE!</v>
          </cell>
          <cell r="L119">
            <v>78.592723613742635</v>
          </cell>
          <cell r="M119">
            <v>80.875720148225966</v>
          </cell>
          <cell r="O119">
            <v>15</v>
          </cell>
          <cell r="P119">
            <v>14</v>
          </cell>
        </row>
        <row r="120">
          <cell r="A120" t="str">
            <v>Netherlands</v>
          </cell>
          <cell r="B120">
            <v>49.167467222116287</v>
          </cell>
          <cell r="C120">
            <v>48.64955434668429</v>
          </cell>
          <cell r="D120">
            <v>49.848139008313737</v>
          </cell>
          <cell r="E120">
            <v>50.596242227688798</v>
          </cell>
          <cell r="F120">
            <v>50.434390312419154</v>
          </cell>
          <cell r="G120">
            <v>52.22394314316179</v>
          </cell>
          <cell r="H120">
            <v>54.879087496658215</v>
          </cell>
          <cell r="I120">
            <v>58.933748929245269</v>
          </cell>
          <cell r="J120" t="e">
            <v>#VALUE!</v>
          </cell>
          <cell r="L120">
            <v>121.58135378206632</v>
          </cell>
          <cell r="M120">
            <v>126.04576942364388</v>
          </cell>
          <cell r="O120">
            <v>7</v>
          </cell>
          <cell r="P120">
            <v>5</v>
          </cell>
        </row>
        <row r="121">
          <cell r="A121" t="str">
            <v>Austria</v>
          </cell>
          <cell r="B121">
            <v>44.8610186777004</v>
          </cell>
          <cell r="C121">
            <v>45.358321209527887</v>
          </cell>
          <cell r="D121">
            <v>45.972245445558535</v>
          </cell>
          <cell r="E121">
            <v>46.985240388607494</v>
          </cell>
          <cell r="F121">
            <v>47.455363877731628</v>
          </cell>
          <cell r="G121">
            <v>49.77486896922457</v>
          </cell>
          <cell r="H121">
            <v>51.178318892540581</v>
          </cell>
          <cell r="I121">
            <v>55.683533104626456</v>
          </cell>
          <cell r="J121" t="e">
            <v>#VALUE!</v>
          </cell>
          <cell r="L121">
            <v>114.39986383764077</v>
          </cell>
          <cell r="M121">
            <v>119.09430338168497</v>
          </cell>
          <cell r="O121">
            <v>8</v>
          </cell>
          <cell r="P121">
            <v>7</v>
          </cell>
        </row>
        <row r="122">
          <cell r="A122" t="str">
            <v>Poland</v>
          </cell>
          <cell r="B122">
            <v>22.526651036791879</v>
          </cell>
          <cell r="C122">
            <v>22.64830119406713</v>
          </cell>
          <cell r="D122">
            <v>23.769009638889568</v>
          </cell>
          <cell r="E122">
            <v>25.359253205925508</v>
          </cell>
          <cell r="F122">
            <v>26.205569760319634</v>
          </cell>
          <cell r="G122">
            <v>26.494490254329119</v>
          </cell>
          <cell r="H122">
            <v>27.314612879765097</v>
          </cell>
          <cell r="I122">
            <v>29.814512350095708</v>
          </cell>
          <cell r="J122" t="e">
            <v>#VALUE!</v>
          </cell>
          <cell r="L122">
            <v>63.173335264954723</v>
          </cell>
          <cell r="M122">
            <v>63.766402399927436</v>
          </cell>
          <cell r="O122">
            <v>23</v>
          </cell>
          <cell r="P122">
            <v>24</v>
          </cell>
        </row>
        <row r="123">
          <cell r="A123" t="str">
            <v>Portugal</v>
          </cell>
          <cell r="B123">
            <v>25.698324386287691</v>
          </cell>
          <cell r="C123">
            <v>25.868317076572485</v>
          </cell>
          <cell r="D123">
            <v>25.982153909796349</v>
          </cell>
          <cell r="E123">
            <v>26.293057265435738</v>
          </cell>
          <cell r="F123">
            <v>27.018566262440821</v>
          </cell>
          <cell r="G123">
            <v>27.551743734401825</v>
          </cell>
          <cell r="H123">
            <v>28.450656512082592</v>
          </cell>
          <cell r="I123">
            <v>30.560757616107903</v>
          </cell>
          <cell r="J123" t="e">
            <v>#VALUE!</v>
          </cell>
          <cell r="L123">
            <v>65.13321253789637</v>
          </cell>
          <cell r="M123">
            <v>65.362449833566643</v>
          </cell>
          <cell r="O123">
            <v>22</v>
          </cell>
          <cell r="P123">
            <v>23</v>
          </cell>
        </row>
        <row r="124">
          <cell r="A124" t="str">
            <v>Romania</v>
          </cell>
          <cell r="B124">
            <v>20.238080216482086</v>
          </cell>
          <cell r="C124">
            <v>21.455230253498534</v>
          </cell>
          <cell r="D124">
            <v>23.51992386759806</v>
          </cell>
          <cell r="E124">
            <v>25.307440494927842</v>
          </cell>
          <cell r="F124">
            <v>27.171832879175778</v>
          </cell>
          <cell r="G124">
            <v>28.439298455148958</v>
          </cell>
          <cell r="H124">
            <v>29.567965595733266</v>
          </cell>
          <cell r="I124">
            <v>32.522481279978805</v>
          </cell>
          <cell r="J124">
            <v>42.497309473220348</v>
          </cell>
          <cell r="L124">
            <v>65.50268984567785</v>
          </cell>
          <cell r="M124">
            <v>69.558126726717305</v>
          </cell>
          <cell r="O124">
            <v>21</v>
          </cell>
          <cell r="P124">
            <v>21</v>
          </cell>
        </row>
        <row r="125">
          <cell r="A125" t="str">
            <v>Slovenia</v>
          </cell>
          <cell r="B125">
            <v>29.186842378845238</v>
          </cell>
          <cell r="C125">
            <v>30.31229990903207</v>
          </cell>
          <cell r="D125">
            <v>32.004740480942829</v>
          </cell>
          <cell r="E125">
            <v>33.187929370564476</v>
          </cell>
          <cell r="F125">
            <v>34.364744490486899</v>
          </cell>
          <cell r="G125">
            <v>35.238708726399537</v>
          </cell>
          <cell r="H125">
            <v>36.8311290911969</v>
          </cell>
          <cell r="I125">
            <v>38.799162223761336</v>
          </cell>
          <cell r="J125" t="e">
            <v>#VALUE!</v>
          </cell>
          <cell r="L125">
            <v>82.842523358498255</v>
          </cell>
          <cell r="M125">
            <v>82.982507380587307</v>
          </cell>
          <cell r="O125">
            <v>13</v>
          </cell>
          <cell r="P125">
            <v>13</v>
          </cell>
        </row>
        <row r="126">
          <cell r="A126" t="str">
            <v>Slovakia</v>
          </cell>
          <cell r="B126">
            <v>29.565505373942997</v>
          </cell>
          <cell r="C126">
            <v>27.900400925853475</v>
          </cell>
          <cell r="D126">
            <v>27.794946494113688</v>
          </cell>
          <cell r="E126">
            <v>28.22342093003008</v>
          </cell>
          <cell r="F126">
            <v>29.136714244416794</v>
          </cell>
          <cell r="G126">
            <v>32.664321050801973</v>
          </cell>
          <cell r="H126">
            <v>35.331505509980744</v>
          </cell>
          <cell r="I126">
            <v>35.818129898150204</v>
          </cell>
          <cell r="J126" t="e">
            <v>#VALUE!</v>
          </cell>
          <cell r="L126">
            <v>70.239396979982828</v>
          </cell>
          <cell r="M126">
            <v>76.606763091699065</v>
          </cell>
          <cell r="O126">
            <v>18</v>
          </cell>
          <cell r="P126">
            <v>18</v>
          </cell>
        </row>
        <row r="127">
          <cell r="A127" t="str">
            <v>Finland</v>
          </cell>
          <cell r="B127">
            <v>41.205957183516901</v>
          </cell>
          <cell r="C127">
            <v>41.875019692792435</v>
          </cell>
          <cell r="D127">
            <v>43.903242765194321</v>
          </cell>
          <cell r="E127">
            <v>44.150972025792839</v>
          </cell>
          <cell r="F127">
            <v>44.638395320079901</v>
          </cell>
          <cell r="G127">
            <v>46.069619695560661</v>
          </cell>
          <cell r="H127">
            <v>48.078121631655847</v>
          </cell>
          <cell r="I127">
            <v>49.904657355070768</v>
          </cell>
          <cell r="J127" t="e">
            <v>#VALUE!</v>
          </cell>
          <cell r="L127">
            <v>107.60904414736136</v>
          </cell>
          <cell r="M127">
            <v>106.73461384062269</v>
          </cell>
          <cell r="O127">
            <v>10</v>
          </cell>
          <cell r="P127">
            <v>10</v>
          </cell>
        </row>
        <row r="128">
          <cell r="A128" t="str">
            <v>Sweden</v>
          </cell>
          <cell r="B128">
            <v>43.529788799922983</v>
          </cell>
          <cell r="C128">
            <v>42.733540430095601</v>
          </cell>
          <cell r="D128">
            <v>43.1190628914269</v>
          </cell>
          <cell r="E128">
            <v>43.733715800765339</v>
          </cell>
          <cell r="F128">
            <v>45.633136399156093</v>
          </cell>
          <cell r="G128">
            <v>47.020246179493618</v>
          </cell>
          <cell r="H128">
            <v>50.236767754688778</v>
          </cell>
          <cell r="I128">
            <v>51.005916122222104</v>
          </cell>
          <cell r="L128">
            <v>110.0070500775914</v>
          </cell>
          <cell r="M128">
            <v>109.08995371229409</v>
          </cell>
          <cell r="O128">
            <v>9</v>
          </cell>
          <cell r="P128">
            <v>9</v>
          </cell>
        </row>
      </sheetData>
      <sheetData sheetId="11">
        <row r="4">
          <cell r="A4" t="str">
            <v>European Union - 27 countries (from 2020)</v>
          </cell>
          <cell r="B4">
            <v>9.9</v>
          </cell>
          <cell r="C4">
            <v>9</v>
          </cell>
          <cell r="D4">
            <v>8</v>
          </cell>
          <cell r="E4">
            <v>7.1</v>
          </cell>
          <cell r="F4">
            <v>6.6</v>
          </cell>
          <cell r="G4">
            <v>6.9</v>
          </cell>
          <cell r="H4">
            <v>6.9</v>
          </cell>
          <cell r="I4">
            <v>6</v>
          </cell>
          <cell r="J4">
            <v>5.8</v>
          </cell>
          <cell r="L4">
            <v>100</v>
          </cell>
          <cell r="M4">
            <v>100</v>
          </cell>
        </row>
        <row r="5">
          <cell r="A5" t="str">
            <v>NUTS 1-Regionen (92 Regionen)</v>
          </cell>
        </row>
        <row r="6">
          <cell r="A6" t="str">
            <v>Baden-Württemberg</v>
          </cell>
          <cell r="B6">
            <v>3.1</v>
          </cell>
          <cell r="C6">
            <v>3</v>
          </cell>
          <cell r="D6">
            <v>2.8</v>
          </cell>
          <cell r="E6">
            <v>2.4</v>
          </cell>
          <cell r="F6">
            <v>2.2999999999999998</v>
          </cell>
          <cell r="G6">
            <v>3.1</v>
          </cell>
          <cell r="H6">
            <v>3.2</v>
          </cell>
          <cell r="I6">
            <v>2.6</v>
          </cell>
          <cell r="J6">
            <v>2.6</v>
          </cell>
          <cell r="L6">
            <v>34.848484848484844</v>
          </cell>
          <cell r="M6">
            <v>44.827586206896555</v>
          </cell>
          <cell r="O6">
            <v>4</v>
          </cell>
          <cell r="P6">
            <v>9</v>
          </cell>
        </row>
        <row r="7">
          <cell r="A7" t="str">
            <v>Bayern</v>
          </cell>
          <cell r="B7">
            <v>2.9</v>
          </cell>
          <cell r="C7">
            <v>2.5</v>
          </cell>
          <cell r="D7">
            <v>2.2999999999999998</v>
          </cell>
          <cell r="E7">
            <v>2.1</v>
          </cell>
          <cell r="F7">
            <v>2</v>
          </cell>
          <cell r="G7">
            <v>2.6</v>
          </cell>
          <cell r="H7">
            <v>2.7</v>
          </cell>
          <cell r="I7">
            <v>2.2000000000000002</v>
          </cell>
          <cell r="J7">
            <v>2.1</v>
          </cell>
          <cell r="L7">
            <v>30.303030303030305</v>
          </cell>
          <cell r="M7">
            <v>36.206896551724135</v>
          </cell>
          <cell r="O7">
            <v>2</v>
          </cell>
          <cell r="P7">
            <v>1</v>
          </cell>
        </row>
        <row r="8">
          <cell r="A8" t="str">
            <v>Berlin</v>
          </cell>
          <cell r="B8">
            <v>9.5</v>
          </cell>
          <cell r="C8">
            <v>7.8</v>
          </cell>
          <cell r="D8">
            <v>6.9</v>
          </cell>
          <cell r="E8">
            <v>6.1</v>
          </cell>
          <cell r="F8">
            <v>5.2</v>
          </cell>
          <cell r="G8">
            <v>6.1</v>
          </cell>
          <cell r="H8">
            <v>5.9</v>
          </cell>
          <cell r="I8">
            <v>4.5999999999999996</v>
          </cell>
          <cell r="J8">
            <v>5</v>
          </cell>
          <cell r="L8">
            <v>78.787878787878796</v>
          </cell>
          <cell r="M8">
            <v>86.206896551724142</v>
          </cell>
          <cell r="O8">
            <v>44</v>
          </cell>
          <cell r="P8">
            <v>43</v>
          </cell>
        </row>
        <row r="9">
          <cell r="A9" t="str">
            <v>Brandenburg</v>
          </cell>
          <cell r="B9">
            <v>5.8</v>
          </cell>
          <cell r="C9">
            <v>4.5999999999999996</v>
          </cell>
          <cell r="D9">
            <v>4.5</v>
          </cell>
          <cell r="E9">
            <v>4</v>
          </cell>
          <cell r="F9">
            <v>3.3</v>
          </cell>
          <cell r="G9">
            <v>4</v>
          </cell>
          <cell r="H9">
            <v>3</v>
          </cell>
          <cell r="I9">
            <v>3.2</v>
          </cell>
          <cell r="J9">
            <v>3.1</v>
          </cell>
          <cell r="L9">
            <v>50</v>
          </cell>
          <cell r="M9">
            <v>53.448275862068975</v>
          </cell>
          <cell r="O9">
            <v>22</v>
          </cell>
          <cell r="P9">
            <v>20</v>
          </cell>
        </row>
        <row r="10">
          <cell r="A10" t="str">
            <v>Bremen</v>
          </cell>
          <cell r="B10">
            <v>5.6</v>
          </cell>
          <cell r="C10">
            <v>5.4</v>
          </cell>
          <cell r="D10">
            <v>4.2</v>
          </cell>
          <cell r="E10">
            <v>4.2</v>
          </cell>
          <cell r="F10">
            <v>4.9000000000000004</v>
          </cell>
          <cell r="G10" t="str">
            <v>:</v>
          </cell>
          <cell r="H10">
            <v>6.6</v>
          </cell>
          <cell r="I10">
            <v>5.4</v>
          </cell>
          <cell r="J10">
            <v>4.3</v>
          </cell>
          <cell r="L10">
            <v>74.242424242424249</v>
          </cell>
          <cell r="M10">
            <v>74.137931034482762</v>
          </cell>
          <cell r="O10">
            <v>43</v>
          </cell>
          <cell r="P10">
            <v>37</v>
          </cell>
        </row>
        <row r="11">
          <cell r="A11" t="str">
            <v>Hamburg</v>
          </cell>
          <cell r="B11">
            <v>4.3</v>
          </cell>
          <cell r="C11">
            <v>4.0999999999999996</v>
          </cell>
          <cell r="D11">
            <v>4.0999999999999996</v>
          </cell>
          <cell r="E11">
            <v>4</v>
          </cell>
          <cell r="F11">
            <v>3.5</v>
          </cell>
          <cell r="G11">
            <v>4.9000000000000004</v>
          </cell>
          <cell r="H11">
            <v>4.5</v>
          </cell>
          <cell r="I11">
            <v>4</v>
          </cell>
          <cell r="J11">
            <v>4.0999999999999996</v>
          </cell>
          <cell r="L11">
            <v>53.030303030303031</v>
          </cell>
          <cell r="M11">
            <v>70.689655172413794</v>
          </cell>
          <cell r="O11">
            <v>26</v>
          </cell>
          <cell r="P11">
            <v>35</v>
          </cell>
        </row>
        <row r="12">
          <cell r="A12" t="str">
            <v>Hessen</v>
          </cell>
          <cell r="B12">
            <v>4</v>
          </cell>
          <cell r="C12">
            <v>3.9</v>
          </cell>
          <cell r="D12">
            <v>3.1</v>
          </cell>
          <cell r="E12">
            <v>3.1</v>
          </cell>
          <cell r="F12">
            <v>3</v>
          </cell>
          <cell r="G12">
            <v>4</v>
          </cell>
          <cell r="H12">
            <v>3.8</v>
          </cell>
          <cell r="I12">
            <v>3.4</v>
          </cell>
          <cell r="J12">
            <v>2.8</v>
          </cell>
          <cell r="L12">
            <v>45.45454545454546</v>
          </cell>
          <cell r="M12">
            <v>48.275862068965516</v>
          </cell>
          <cell r="O12">
            <v>16</v>
          </cell>
          <cell r="P12">
            <v>12</v>
          </cell>
        </row>
        <row r="13">
          <cell r="A13" t="str">
            <v>Mecklenburg-Vorpommern</v>
          </cell>
          <cell r="B13">
            <v>7.8</v>
          </cell>
          <cell r="C13">
            <v>6.3</v>
          </cell>
          <cell r="D13">
            <v>5.0999999999999996</v>
          </cell>
          <cell r="E13">
            <v>4.8</v>
          </cell>
          <cell r="F13">
            <v>3.9</v>
          </cell>
          <cell r="G13">
            <v>4.5</v>
          </cell>
          <cell r="H13">
            <v>3.8</v>
          </cell>
          <cell r="I13">
            <v>3.9</v>
          </cell>
          <cell r="J13">
            <v>4.4000000000000004</v>
          </cell>
          <cell r="L13">
            <v>59.090909090909093</v>
          </cell>
          <cell r="M13">
            <v>75.862068965517253</v>
          </cell>
          <cell r="O13">
            <v>34</v>
          </cell>
          <cell r="P13">
            <v>38</v>
          </cell>
        </row>
        <row r="14">
          <cell r="A14" t="str">
            <v>Niedersachsen</v>
          </cell>
          <cell r="B14">
            <v>4.2</v>
          </cell>
          <cell r="C14">
            <v>4</v>
          </cell>
          <cell r="D14">
            <v>3.7</v>
          </cell>
          <cell r="E14">
            <v>3.2</v>
          </cell>
          <cell r="F14">
            <v>3.1</v>
          </cell>
          <cell r="G14">
            <v>3.6</v>
          </cell>
          <cell r="H14">
            <v>3.3</v>
          </cell>
          <cell r="I14">
            <v>2.8</v>
          </cell>
          <cell r="J14">
            <v>2.7</v>
          </cell>
          <cell r="L14">
            <v>46.969696969696969</v>
          </cell>
          <cell r="M14">
            <v>46.551724137931039</v>
          </cell>
          <cell r="O14">
            <v>18</v>
          </cell>
          <cell r="P14">
            <v>10</v>
          </cell>
        </row>
        <row r="15">
          <cell r="A15" t="str">
            <v>Nordrhein-Westfalen</v>
          </cell>
          <cell r="B15">
            <v>5.2</v>
          </cell>
          <cell r="C15">
            <v>4.4000000000000004</v>
          </cell>
          <cell r="D15">
            <v>4.0999999999999996</v>
          </cell>
          <cell r="E15">
            <v>3.8</v>
          </cell>
          <cell r="F15">
            <v>3.6</v>
          </cell>
          <cell r="G15">
            <v>4.4000000000000004</v>
          </cell>
          <cell r="H15">
            <v>4.0999999999999996</v>
          </cell>
          <cell r="I15">
            <v>3.5</v>
          </cell>
          <cell r="J15">
            <v>3.3</v>
          </cell>
          <cell r="L15">
            <v>54.545454545454554</v>
          </cell>
          <cell r="M15">
            <v>56.896551724137936</v>
          </cell>
          <cell r="O15">
            <v>27</v>
          </cell>
          <cell r="P15">
            <v>26</v>
          </cell>
        </row>
        <row r="16">
          <cell r="A16" t="str">
            <v>Rheinland-Pfalz</v>
          </cell>
          <cell r="B16">
            <v>3.6</v>
          </cell>
          <cell r="C16">
            <v>3.6</v>
          </cell>
          <cell r="D16">
            <v>3.2</v>
          </cell>
          <cell r="E16">
            <v>3</v>
          </cell>
          <cell r="F16">
            <v>2.6</v>
          </cell>
          <cell r="G16">
            <v>3.4</v>
          </cell>
          <cell r="H16">
            <v>3.6</v>
          </cell>
          <cell r="I16">
            <v>3</v>
          </cell>
          <cell r="J16">
            <v>3</v>
          </cell>
          <cell r="L16">
            <v>39.393939393939398</v>
          </cell>
          <cell r="M16">
            <v>51.724137931034484</v>
          </cell>
          <cell r="O16">
            <v>10</v>
          </cell>
          <cell r="P16">
            <v>19</v>
          </cell>
        </row>
        <row r="17">
          <cell r="A17" t="str">
            <v>Saarland</v>
          </cell>
          <cell r="B17">
            <v>5.7</v>
          </cell>
          <cell r="C17">
            <v>4.8</v>
          </cell>
          <cell r="D17">
            <v>4.3</v>
          </cell>
          <cell r="E17">
            <v>3.5</v>
          </cell>
          <cell r="F17">
            <v>3.7</v>
          </cell>
          <cell r="G17" t="str">
            <v>:</v>
          </cell>
          <cell r="H17">
            <v>3.3</v>
          </cell>
          <cell r="I17">
            <v>3.7</v>
          </cell>
          <cell r="J17">
            <v>3.3</v>
          </cell>
          <cell r="L17">
            <v>56.060606060606069</v>
          </cell>
          <cell r="M17">
            <v>56.896551724137936</v>
          </cell>
          <cell r="O17">
            <v>29</v>
          </cell>
          <cell r="P17">
            <v>26</v>
          </cell>
        </row>
        <row r="18">
          <cell r="A18" t="str">
            <v>Sachsen</v>
          </cell>
          <cell r="B18">
            <v>6.3</v>
          </cell>
          <cell r="C18">
            <v>5.0999999999999996</v>
          </cell>
          <cell r="D18">
            <v>4.4000000000000004</v>
          </cell>
          <cell r="E18">
            <v>4</v>
          </cell>
          <cell r="F18">
            <v>3.9</v>
          </cell>
          <cell r="G18">
            <v>3.8</v>
          </cell>
          <cell r="H18">
            <v>3.3</v>
          </cell>
          <cell r="I18">
            <v>3.2</v>
          </cell>
          <cell r="J18">
            <v>3.4</v>
          </cell>
          <cell r="L18">
            <v>59.090909090909093</v>
          </cell>
          <cell r="M18">
            <v>58.620689655172406</v>
          </cell>
          <cell r="O18">
            <v>34</v>
          </cell>
          <cell r="P18">
            <v>29</v>
          </cell>
        </row>
        <row r="19">
          <cell r="A19" t="str">
            <v>Sachsen-Anhalt</v>
          </cell>
          <cell r="B19">
            <v>8</v>
          </cell>
          <cell r="C19">
            <v>7.4</v>
          </cell>
          <cell r="D19">
            <v>7</v>
          </cell>
          <cell r="E19">
            <v>5.3</v>
          </cell>
          <cell r="F19">
            <v>4.5999999999999996</v>
          </cell>
          <cell r="G19">
            <v>4.8</v>
          </cell>
          <cell r="H19">
            <v>4.0999999999999996</v>
          </cell>
          <cell r="I19">
            <v>3.8</v>
          </cell>
          <cell r="J19">
            <v>3.6</v>
          </cell>
          <cell r="L19">
            <v>69.696969696969688</v>
          </cell>
          <cell r="M19">
            <v>62.068965517241381</v>
          </cell>
          <cell r="O19">
            <v>40</v>
          </cell>
          <cell r="P19">
            <v>31</v>
          </cell>
        </row>
        <row r="20">
          <cell r="A20" t="str">
            <v>Schleswig-Holstein</v>
          </cell>
          <cell r="B20">
            <v>4.0999999999999996</v>
          </cell>
          <cell r="C20">
            <v>3.9</v>
          </cell>
          <cell r="D20">
            <v>3.5</v>
          </cell>
          <cell r="E20">
            <v>2.9</v>
          </cell>
          <cell r="F20">
            <v>2.7</v>
          </cell>
          <cell r="G20">
            <v>3.4</v>
          </cell>
          <cell r="H20">
            <v>3.2</v>
          </cell>
          <cell r="I20">
            <v>2.9</v>
          </cell>
          <cell r="J20">
            <v>3</v>
          </cell>
          <cell r="L20">
            <v>40.909090909090914</v>
          </cell>
          <cell r="M20">
            <v>51.724137931034484</v>
          </cell>
          <cell r="O20">
            <v>12</v>
          </cell>
          <cell r="P20">
            <v>19</v>
          </cell>
        </row>
        <row r="21">
          <cell r="A21" t="str">
            <v>Thüringen</v>
          </cell>
          <cell r="B21">
            <v>5.9</v>
          </cell>
          <cell r="C21">
            <v>5.0999999999999996</v>
          </cell>
          <cell r="D21">
            <v>4.4000000000000004</v>
          </cell>
          <cell r="E21">
            <v>4.0999999999999996</v>
          </cell>
          <cell r="F21">
            <v>3.7</v>
          </cell>
          <cell r="G21">
            <v>4.0999999999999996</v>
          </cell>
          <cell r="H21">
            <v>3.5</v>
          </cell>
          <cell r="I21">
            <v>3</v>
          </cell>
          <cell r="J21">
            <v>3</v>
          </cell>
          <cell r="L21">
            <v>56.060606060606069</v>
          </cell>
          <cell r="M21">
            <v>51.724137931034484</v>
          </cell>
          <cell r="O21">
            <v>29</v>
          </cell>
          <cell r="P21">
            <v>19</v>
          </cell>
        </row>
        <row r="22">
          <cell r="L22" t="str">
            <v/>
          </cell>
          <cell r="M22" t="str">
            <v/>
          </cell>
        </row>
        <row r="23">
          <cell r="A23" t="str">
            <v>Région de Bruxelles-Capitale/Brussels Hoofdstedelijk Gewest</v>
          </cell>
          <cell r="B23">
            <v>17.3</v>
          </cell>
          <cell r="C23">
            <v>16.8</v>
          </cell>
          <cell r="D23">
            <v>14.9</v>
          </cell>
          <cell r="E23">
            <v>13.1</v>
          </cell>
          <cell r="F23">
            <v>12.5</v>
          </cell>
          <cell r="G23">
            <v>12.2</v>
          </cell>
          <cell r="H23">
            <v>12.3</v>
          </cell>
          <cell r="I23">
            <v>11.3</v>
          </cell>
          <cell r="J23">
            <v>10.4</v>
          </cell>
          <cell r="L23">
            <v>189.39393939393941</v>
          </cell>
          <cell r="M23">
            <v>179.31034482758622</v>
          </cell>
          <cell r="O23">
            <v>81</v>
          </cell>
          <cell r="P23">
            <v>83</v>
          </cell>
        </row>
        <row r="24">
          <cell r="A24" t="str">
            <v>Vlaams Gewest</v>
          </cell>
          <cell r="B24">
            <v>5</v>
          </cell>
          <cell r="C24">
            <v>4.7</v>
          </cell>
          <cell r="D24">
            <v>4.2</v>
          </cell>
          <cell r="E24">
            <v>3.2</v>
          </cell>
          <cell r="F24">
            <v>3</v>
          </cell>
          <cell r="G24">
            <v>3.3</v>
          </cell>
          <cell r="H24">
            <v>3.6</v>
          </cell>
          <cell r="I24">
            <v>2.9</v>
          </cell>
          <cell r="J24">
            <v>3</v>
          </cell>
          <cell r="L24">
            <v>45.45454545454546</v>
          </cell>
          <cell r="M24">
            <v>51.724137931034484</v>
          </cell>
          <cell r="O24">
            <v>16</v>
          </cell>
          <cell r="P24">
            <v>19</v>
          </cell>
        </row>
        <row r="25">
          <cell r="A25" t="str">
            <v>Région wallonne</v>
          </cell>
          <cell r="B25">
            <v>11.7</v>
          </cell>
          <cell r="C25">
            <v>10.4</v>
          </cell>
          <cell r="D25">
            <v>9.6</v>
          </cell>
          <cell r="E25">
            <v>8.4</v>
          </cell>
          <cell r="F25">
            <v>7.1</v>
          </cell>
          <cell r="G25">
            <v>7.2</v>
          </cell>
          <cell r="H25">
            <v>8.6</v>
          </cell>
          <cell r="I25">
            <v>8</v>
          </cell>
          <cell r="J25">
            <v>7.9</v>
          </cell>
          <cell r="L25">
            <v>107.57575757575756</v>
          </cell>
          <cell r="M25">
            <v>136.20689655172416</v>
          </cell>
          <cell r="O25">
            <v>64</v>
          </cell>
          <cell r="P25">
            <v>75</v>
          </cell>
        </row>
        <row r="26">
          <cell r="A26" t="str">
            <v>Severna i Yugoiztochna Bulgaria</v>
          </cell>
          <cell r="B26">
            <v>10.6</v>
          </cell>
          <cell r="C26">
            <v>9.1999999999999993</v>
          </cell>
          <cell r="D26">
            <v>8.4</v>
          </cell>
          <cell r="E26">
            <v>7.3</v>
          </cell>
          <cell r="F26">
            <v>6</v>
          </cell>
          <cell r="G26">
            <v>6.8</v>
          </cell>
          <cell r="H26">
            <v>6.9</v>
          </cell>
          <cell r="I26">
            <v>5.4</v>
          </cell>
          <cell r="J26">
            <v>5.4</v>
          </cell>
          <cell r="L26">
            <v>90.909090909090921</v>
          </cell>
          <cell r="M26">
            <v>93.103448275862078</v>
          </cell>
          <cell r="O26">
            <v>49</v>
          </cell>
          <cell r="P26">
            <v>47</v>
          </cell>
        </row>
        <row r="27">
          <cell r="A27" t="str">
            <v>Yugozapadna i Yuzhna tsentralna Bulgaria</v>
          </cell>
          <cell r="B27">
            <v>7.6</v>
          </cell>
          <cell r="C27">
            <v>6</v>
          </cell>
          <cell r="D27">
            <v>4</v>
          </cell>
          <cell r="E27">
            <v>3.2</v>
          </cell>
          <cell r="F27">
            <v>2.5</v>
          </cell>
          <cell r="G27">
            <v>3.4</v>
          </cell>
          <cell r="H27">
            <v>3.6</v>
          </cell>
          <cell r="I27">
            <v>3</v>
          </cell>
          <cell r="J27">
            <v>3.3</v>
          </cell>
          <cell r="L27">
            <v>37.878787878787875</v>
          </cell>
          <cell r="M27">
            <v>56.896551724137936</v>
          </cell>
          <cell r="O27">
            <v>6</v>
          </cell>
          <cell r="P27">
            <v>26</v>
          </cell>
        </row>
        <row r="28">
          <cell r="A28" t="str">
            <v>Česko</v>
          </cell>
          <cell r="B28">
            <v>5</v>
          </cell>
          <cell r="C28">
            <v>3.9</v>
          </cell>
          <cell r="D28">
            <v>2.8</v>
          </cell>
          <cell r="E28">
            <v>2.2000000000000002</v>
          </cell>
          <cell r="F28">
            <v>2</v>
          </cell>
          <cell r="G28">
            <v>2.5</v>
          </cell>
          <cell r="H28">
            <v>2.8</v>
          </cell>
          <cell r="I28">
            <v>2.2000000000000002</v>
          </cell>
          <cell r="J28">
            <v>2.5</v>
          </cell>
          <cell r="L28">
            <v>30.303030303030305</v>
          </cell>
          <cell r="M28">
            <v>43.103448275862071</v>
          </cell>
          <cell r="O28">
            <v>2</v>
          </cell>
          <cell r="P28">
            <v>5</v>
          </cell>
        </row>
        <row r="29">
          <cell r="A29" t="str">
            <v>Denmark</v>
          </cell>
          <cell r="B29">
            <v>6</v>
          </cell>
          <cell r="C29">
            <v>5.6</v>
          </cell>
          <cell r="D29">
            <v>5.3</v>
          </cell>
          <cell r="E29">
            <v>4.8</v>
          </cell>
          <cell r="F29">
            <v>4.7</v>
          </cell>
          <cell r="G29">
            <v>5.2</v>
          </cell>
          <cell r="H29">
            <v>4.7</v>
          </cell>
          <cell r="I29">
            <v>4.0999999999999996</v>
          </cell>
          <cell r="J29">
            <v>4.7</v>
          </cell>
          <cell r="L29">
            <v>71.212121212121218</v>
          </cell>
          <cell r="M29">
            <v>81.034482758620697</v>
          </cell>
          <cell r="O29">
            <v>42</v>
          </cell>
          <cell r="P29">
            <v>41</v>
          </cell>
        </row>
        <row r="30">
          <cell r="A30" t="str">
            <v>Eesti</v>
          </cell>
          <cell r="B30">
            <v>6.3</v>
          </cell>
          <cell r="C30">
            <v>6.9</v>
          </cell>
          <cell r="D30">
            <v>5.8</v>
          </cell>
          <cell r="E30">
            <v>5.2</v>
          </cell>
          <cell r="F30">
            <v>4.4000000000000004</v>
          </cell>
          <cell r="G30">
            <v>6.8</v>
          </cell>
          <cell r="H30">
            <v>6.1</v>
          </cell>
          <cell r="I30">
            <v>5.5</v>
          </cell>
          <cell r="J30">
            <v>6.2</v>
          </cell>
          <cell r="L30">
            <v>66.666666666666671</v>
          </cell>
          <cell r="M30">
            <v>106.89655172413795</v>
          </cell>
          <cell r="O30">
            <v>37</v>
          </cell>
          <cell r="P30">
            <v>60</v>
          </cell>
        </row>
        <row r="31">
          <cell r="A31" t="str">
            <v>Ireland</v>
          </cell>
          <cell r="B31">
            <v>9.6</v>
          </cell>
          <cell r="C31">
            <v>8.1</v>
          </cell>
          <cell r="D31">
            <v>6.4</v>
          </cell>
          <cell r="E31">
            <v>5.4</v>
          </cell>
          <cell r="F31">
            <v>4.5999999999999996</v>
          </cell>
          <cell r="G31">
            <v>5.3</v>
          </cell>
          <cell r="H31">
            <v>5.7</v>
          </cell>
          <cell r="I31">
            <v>4.0999999999999996</v>
          </cell>
          <cell r="J31">
            <v>3.9</v>
          </cell>
          <cell r="L31">
            <v>69.696969696969688</v>
          </cell>
          <cell r="M31">
            <v>67.241379310344826</v>
          </cell>
          <cell r="O31">
            <v>40</v>
          </cell>
          <cell r="P31">
            <v>33</v>
          </cell>
        </row>
        <row r="32">
          <cell r="A32" t="str">
            <v>Attiki</v>
          </cell>
          <cell r="B32">
            <v>25.1</v>
          </cell>
          <cell r="C32">
            <v>22.9</v>
          </cell>
          <cell r="D32">
            <v>21.3</v>
          </cell>
          <cell r="E32">
            <v>19.7</v>
          </cell>
          <cell r="F32">
            <v>16.899999999999999</v>
          </cell>
          <cell r="G32">
            <v>14</v>
          </cell>
          <cell r="H32">
            <v>11.8</v>
          </cell>
          <cell r="I32">
            <v>9.8000000000000007</v>
          </cell>
          <cell r="J32">
            <v>9.3000000000000007</v>
          </cell>
          <cell r="L32">
            <v>256.06060606060606</v>
          </cell>
          <cell r="M32">
            <v>160.34482758620692</v>
          </cell>
          <cell r="O32">
            <v>84</v>
          </cell>
          <cell r="P32">
            <v>78</v>
          </cell>
        </row>
        <row r="33">
          <cell r="A33" t="str">
            <v>Nisia Aigaiou, Kriti</v>
          </cell>
          <cell r="B33">
            <v>20.399999999999999</v>
          </cell>
          <cell r="C33">
            <v>20.3</v>
          </cell>
          <cell r="D33">
            <v>18</v>
          </cell>
          <cell r="E33">
            <v>15.9</v>
          </cell>
          <cell r="F33">
            <v>13.1</v>
          </cell>
          <cell r="G33">
            <v>17</v>
          </cell>
          <cell r="H33">
            <v>16.7</v>
          </cell>
          <cell r="I33">
            <v>11.5</v>
          </cell>
          <cell r="J33">
            <v>9.6</v>
          </cell>
          <cell r="L33">
            <v>198.4848484848485</v>
          </cell>
          <cell r="M33">
            <v>165.51724137931035</v>
          </cell>
          <cell r="O33">
            <v>82</v>
          </cell>
          <cell r="P33">
            <v>79</v>
          </cell>
        </row>
        <row r="34">
          <cell r="A34" t="str">
            <v>Voreia Elláda</v>
          </cell>
          <cell r="B34">
            <v>25.7</v>
          </cell>
          <cell r="C34">
            <v>24.7</v>
          </cell>
          <cell r="D34">
            <v>23</v>
          </cell>
          <cell r="E34">
            <v>20.3</v>
          </cell>
          <cell r="F34">
            <v>19.100000000000001</v>
          </cell>
          <cell r="G34">
            <v>18.3</v>
          </cell>
          <cell r="H34">
            <v>16.8</v>
          </cell>
          <cell r="I34">
            <v>14.7</v>
          </cell>
          <cell r="J34">
            <v>13.7</v>
          </cell>
          <cell r="L34">
            <v>289.39393939393943</v>
          </cell>
          <cell r="M34">
            <v>236.20689655172416</v>
          </cell>
          <cell r="O34">
            <v>88</v>
          </cell>
          <cell r="P34">
            <v>86</v>
          </cell>
        </row>
        <row r="35">
          <cell r="A35" t="str">
            <v>Kentriki Elláda</v>
          </cell>
          <cell r="B35">
            <v>25.7</v>
          </cell>
          <cell r="C35">
            <v>24.5</v>
          </cell>
          <cell r="D35">
            <v>21.3</v>
          </cell>
          <cell r="E35">
            <v>19</v>
          </cell>
          <cell r="F35">
            <v>18</v>
          </cell>
          <cell r="G35">
            <v>17.399999999999999</v>
          </cell>
          <cell r="H35">
            <v>15.9</v>
          </cell>
          <cell r="I35">
            <v>13.8</v>
          </cell>
          <cell r="J35">
            <v>11</v>
          </cell>
          <cell r="L35">
            <v>272.72727272727275</v>
          </cell>
          <cell r="M35">
            <v>189.65517241379311</v>
          </cell>
          <cell r="O35">
            <v>86</v>
          </cell>
          <cell r="P35">
            <v>84</v>
          </cell>
        </row>
        <row r="36">
          <cell r="A36" t="str">
            <v>Noroeste</v>
          </cell>
          <cell r="B36">
            <v>18.899999999999999</v>
          </cell>
          <cell r="C36">
            <v>16.899999999999999</v>
          </cell>
          <cell r="D36">
            <v>14.8</v>
          </cell>
          <cell r="E36">
            <v>12.9</v>
          </cell>
          <cell r="F36">
            <v>12.1</v>
          </cell>
          <cell r="G36">
            <v>12.5</v>
          </cell>
          <cell r="H36">
            <v>11.6</v>
          </cell>
          <cell r="I36">
            <v>11</v>
          </cell>
          <cell r="J36">
            <v>9.9</v>
          </cell>
          <cell r="L36">
            <v>183.33333333333334</v>
          </cell>
          <cell r="M36">
            <v>170.68965517241381</v>
          </cell>
          <cell r="O36">
            <v>80</v>
          </cell>
          <cell r="P36">
            <v>81</v>
          </cell>
        </row>
        <row r="37">
          <cell r="A37" t="str">
            <v>Noreste</v>
          </cell>
          <cell r="B37">
            <v>14.9</v>
          </cell>
          <cell r="C37">
            <v>13</v>
          </cell>
          <cell r="D37">
            <v>11.1</v>
          </cell>
          <cell r="E37">
            <v>10</v>
          </cell>
          <cell r="F37">
            <v>9.1</v>
          </cell>
          <cell r="G37">
            <v>10.199999999999999</v>
          </cell>
          <cell r="H37">
            <v>10.199999999999999</v>
          </cell>
          <cell r="I37">
            <v>9.1</v>
          </cell>
          <cell r="J37">
            <v>8.1999999999999993</v>
          </cell>
          <cell r="L37">
            <v>137.87878787878788</v>
          </cell>
          <cell r="M37">
            <v>141.37931034482759</v>
          </cell>
          <cell r="O37">
            <v>76</v>
          </cell>
          <cell r="P37">
            <v>76</v>
          </cell>
        </row>
        <row r="38">
          <cell r="A38" t="str">
            <v>Comunidad de Madrid</v>
          </cell>
          <cell r="B38">
            <v>16.7</v>
          </cell>
          <cell r="C38">
            <v>15.4</v>
          </cell>
          <cell r="D38">
            <v>13</v>
          </cell>
          <cell r="E38">
            <v>11.9</v>
          </cell>
          <cell r="F38">
            <v>10.4</v>
          </cell>
          <cell r="G38">
            <v>12.2</v>
          </cell>
          <cell r="H38">
            <v>11.3</v>
          </cell>
          <cell r="I38">
            <v>10.9</v>
          </cell>
          <cell r="J38">
            <v>9.6999999999999993</v>
          </cell>
          <cell r="L38">
            <v>157.57575757575759</v>
          </cell>
          <cell r="M38">
            <v>167.24137931034483</v>
          </cell>
          <cell r="O38">
            <v>78</v>
          </cell>
          <cell r="P38">
            <v>80</v>
          </cell>
        </row>
        <row r="39">
          <cell r="A39" t="str">
            <v>Centro (ES)</v>
          </cell>
          <cell r="B39">
            <v>22.9</v>
          </cell>
          <cell r="C39">
            <v>20.6</v>
          </cell>
          <cell r="D39">
            <v>18.600000000000001</v>
          </cell>
          <cell r="E39">
            <v>16.3</v>
          </cell>
          <cell r="F39">
            <v>14.9</v>
          </cell>
          <cell r="G39">
            <v>15.8</v>
          </cell>
          <cell r="H39">
            <v>14.6</v>
          </cell>
          <cell r="I39">
            <v>12.8</v>
          </cell>
          <cell r="J39">
            <v>12.3</v>
          </cell>
          <cell r="L39">
            <v>225.75757575757578</v>
          </cell>
          <cell r="M39">
            <v>212.06896551724142</v>
          </cell>
          <cell r="O39">
            <v>83</v>
          </cell>
          <cell r="P39">
            <v>85</v>
          </cell>
        </row>
        <row r="40">
          <cell r="A40" t="str">
            <v>Este</v>
          </cell>
          <cell r="B40">
            <v>19.399999999999999</v>
          </cell>
          <cell r="C40">
            <v>16.899999999999999</v>
          </cell>
          <cell r="D40">
            <v>14.6</v>
          </cell>
          <cell r="E40">
            <v>12.5</v>
          </cell>
          <cell r="F40">
            <v>11.8</v>
          </cell>
          <cell r="G40">
            <v>13.8</v>
          </cell>
          <cell r="H40">
            <v>13.1</v>
          </cell>
          <cell r="I40">
            <v>10.8</v>
          </cell>
          <cell r="J40">
            <v>10.3</v>
          </cell>
          <cell r="L40">
            <v>178.78787878787881</v>
          </cell>
          <cell r="M40">
            <v>177.58620689655174</v>
          </cell>
          <cell r="O40">
            <v>79</v>
          </cell>
          <cell r="P40">
            <v>82</v>
          </cell>
        </row>
        <row r="41">
          <cell r="A41" t="str">
            <v>Sur</v>
          </cell>
          <cell r="B41">
            <v>30.1</v>
          </cell>
          <cell r="C41">
            <v>27.1</v>
          </cell>
          <cell r="D41">
            <v>24</v>
          </cell>
          <cell r="E41">
            <v>21.7</v>
          </cell>
          <cell r="F41">
            <v>19.899999999999999</v>
          </cell>
          <cell r="G41">
            <v>21</v>
          </cell>
          <cell r="H41">
            <v>20.6</v>
          </cell>
          <cell r="I41">
            <v>18.100000000000001</v>
          </cell>
          <cell r="J41">
            <v>17.100000000000001</v>
          </cell>
          <cell r="L41">
            <v>301.5151515151515</v>
          </cell>
          <cell r="M41">
            <v>294.82758620689657</v>
          </cell>
          <cell r="O41">
            <v>89</v>
          </cell>
          <cell r="P41">
            <v>91</v>
          </cell>
        </row>
        <row r="42">
          <cell r="A42" t="str">
            <v>Canarias</v>
          </cell>
          <cell r="B42">
            <v>28.9</v>
          </cell>
          <cell r="C42">
            <v>25.9</v>
          </cell>
          <cell r="D42">
            <v>23.2</v>
          </cell>
          <cell r="E42">
            <v>19.899999999999999</v>
          </cell>
          <cell r="F42">
            <v>20.2</v>
          </cell>
          <cell r="G42">
            <v>22.4</v>
          </cell>
          <cell r="H42">
            <v>23</v>
          </cell>
          <cell r="I42">
            <v>17.5</v>
          </cell>
          <cell r="J42">
            <v>15.9</v>
          </cell>
          <cell r="L42">
            <v>306.06060606060606</v>
          </cell>
          <cell r="M42">
            <v>274.13793103448279</v>
          </cell>
          <cell r="O42">
            <v>90</v>
          </cell>
          <cell r="P42">
            <v>89</v>
          </cell>
        </row>
        <row r="43">
          <cell r="A43" t="str">
            <v>Ile de France</v>
          </cell>
          <cell r="B43">
            <v>9.4</v>
          </cell>
          <cell r="C43">
            <v>9.1</v>
          </cell>
          <cell r="D43">
            <v>8.5</v>
          </cell>
          <cell r="E43">
            <v>8.6999999999999993</v>
          </cell>
          <cell r="F43">
            <v>7.8</v>
          </cell>
          <cell r="G43">
            <v>8.1</v>
          </cell>
          <cell r="H43">
            <v>7.7</v>
          </cell>
          <cell r="I43">
            <v>7.3</v>
          </cell>
          <cell r="J43">
            <v>7.4</v>
          </cell>
          <cell r="L43">
            <v>118.18181818181819</v>
          </cell>
          <cell r="M43">
            <v>127.58620689655173</v>
          </cell>
          <cell r="O43">
            <v>69</v>
          </cell>
          <cell r="P43">
            <v>74</v>
          </cell>
        </row>
        <row r="44">
          <cell r="A44" t="str">
            <v>Centre — Val de Loire</v>
          </cell>
          <cell r="B44">
            <v>10.4</v>
          </cell>
          <cell r="C44">
            <v>9.8000000000000007</v>
          </cell>
          <cell r="D44">
            <v>8.3000000000000007</v>
          </cell>
          <cell r="E44">
            <v>8.1999999999999993</v>
          </cell>
          <cell r="F44">
            <v>7.9</v>
          </cell>
          <cell r="G44">
            <v>8.5</v>
          </cell>
          <cell r="H44">
            <v>6.7</v>
          </cell>
          <cell r="I44">
            <v>6</v>
          </cell>
          <cell r="J44">
            <v>5.2</v>
          </cell>
          <cell r="L44">
            <v>119.6969696969697</v>
          </cell>
          <cell r="M44">
            <v>89.65517241379311</v>
          </cell>
          <cell r="O44">
            <v>70</v>
          </cell>
          <cell r="P44">
            <v>45</v>
          </cell>
        </row>
        <row r="45">
          <cell r="A45" t="str">
            <v>Bourgogne-Franche-Comté</v>
          </cell>
          <cell r="B45">
            <v>8.5</v>
          </cell>
          <cell r="C45">
            <v>8.5</v>
          </cell>
          <cell r="D45">
            <v>8.8000000000000007</v>
          </cell>
          <cell r="E45">
            <v>7.6</v>
          </cell>
          <cell r="F45">
            <v>7.6</v>
          </cell>
          <cell r="G45">
            <v>6.4</v>
          </cell>
          <cell r="H45">
            <v>6.7</v>
          </cell>
          <cell r="I45">
            <v>5.9</v>
          </cell>
          <cell r="J45">
            <v>6.1</v>
          </cell>
          <cell r="L45">
            <v>115.15151515151516</v>
          </cell>
          <cell r="M45">
            <v>105.17241379310344</v>
          </cell>
          <cell r="O45">
            <v>67</v>
          </cell>
          <cell r="P45">
            <v>58</v>
          </cell>
        </row>
        <row r="46">
          <cell r="A46" t="str">
            <v>Normandie</v>
          </cell>
          <cell r="B46">
            <v>9.1999999999999993</v>
          </cell>
          <cell r="C46">
            <v>10</v>
          </cell>
          <cell r="D46">
            <v>9.4</v>
          </cell>
          <cell r="E46">
            <v>8.4</v>
          </cell>
          <cell r="F46">
            <v>8.6</v>
          </cell>
          <cell r="G46">
            <v>7</v>
          </cell>
          <cell r="H46">
            <v>6.7</v>
          </cell>
          <cell r="I46">
            <v>6.4</v>
          </cell>
          <cell r="J46">
            <v>5.9</v>
          </cell>
          <cell r="L46">
            <v>130.30303030303031</v>
          </cell>
          <cell r="M46">
            <v>101.72413793103449</v>
          </cell>
          <cell r="O46">
            <v>75</v>
          </cell>
          <cell r="P46">
            <v>55</v>
          </cell>
        </row>
        <row r="47">
          <cell r="A47" t="str">
            <v>Hauts-de-France</v>
          </cell>
          <cell r="B47">
            <v>12.5</v>
          </cell>
          <cell r="C47">
            <v>12.3</v>
          </cell>
          <cell r="D47">
            <v>11.6</v>
          </cell>
          <cell r="E47">
            <v>10.7</v>
          </cell>
          <cell r="F47">
            <v>9.9</v>
          </cell>
          <cell r="G47">
            <v>8.5</v>
          </cell>
          <cell r="H47">
            <v>8.6</v>
          </cell>
          <cell r="I47">
            <v>8.4</v>
          </cell>
          <cell r="J47">
            <v>9</v>
          </cell>
          <cell r="L47">
            <v>150.00000000000003</v>
          </cell>
          <cell r="M47">
            <v>155.17241379310346</v>
          </cell>
          <cell r="O47">
            <v>77</v>
          </cell>
          <cell r="P47">
            <v>77</v>
          </cell>
        </row>
        <row r="48">
          <cell r="A48" t="str">
            <v>Grand Est</v>
          </cell>
          <cell r="B48">
            <v>10.9</v>
          </cell>
          <cell r="C48">
            <v>10.9</v>
          </cell>
          <cell r="D48">
            <v>9.6999999999999993</v>
          </cell>
          <cell r="E48">
            <v>8.6999999999999993</v>
          </cell>
          <cell r="F48">
            <v>7.7</v>
          </cell>
          <cell r="G48">
            <v>8.6</v>
          </cell>
          <cell r="H48">
            <v>7.8</v>
          </cell>
          <cell r="I48">
            <v>6.6</v>
          </cell>
          <cell r="J48">
            <v>6.3</v>
          </cell>
          <cell r="L48">
            <v>116.66666666666667</v>
          </cell>
          <cell r="M48">
            <v>108.62068965517241</v>
          </cell>
          <cell r="O48">
            <v>68</v>
          </cell>
          <cell r="P48">
            <v>61</v>
          </cell>
        </row>
        <row r="49">
          <cell r="A49" t="str">
            <v>Pays de la Loire</v>
          </cell>
          <cell r="B49">
            <v>8.6</v>
          </cell>
          <cell r="C49">
            <v>8.4</v>
          </cell>
          <cell r="D49">
            <v>6.8</v>
          </cell>
          <cell r="E49">
            <v>7.5</v>
          </cell>
          <cell r="F49">
            <v>7.3</v>
          </cell>
          <cell r="G49">
            <v>6.6</v>
          </cell>
          <cell r="H49">
            <v>5.5</v>
          </cell>
          <cell r="I49">
            <v>5.6</v>
          </cell>
          <cell r="J49">
            <v>5.6</v>
          </cell>
          <cell r="L49">
            <v>110.60606060606062</v>
          </cell>
          <cell r="M49">
            <v>96.551724137931032</v>
          </cell>
          <cell r="O49">
            <v>65</v>
          </cell>
          <cell r="P49">
            <v>48</v>
          </cell>
        </row>
        <row r="50">
          <cell r="A50" t="str">
            <v>Bretagne</v>
          </cell>
          <cell r="B50">
            <v>7.4</v>
          </cell>
          <cell r="C50">
            <v>8.4</v>
          </cell>
          <cell r="D50">
            <v>7.1</v>
          </cell>
          <cell r="E50">
            <v>6.6</v>
          </cell>
          <cell r="F50">
            <v>6.7</v>
          </cell>
          <cell r="G50">
            <v>6.4</v>
          </cell>
          <cell r="H50">
            <v>5.4</v>
          </cell>
          <cell r="I50">
            <v>5.3</v>
          </cell>
          <cell r="J50">
            <v>5.0999999999999996</v>
          </cell>
          <cell r="L50">
            <v>101.51515151515152</v>
          </cell>
          <cell r="M50">
            <v>87.931034482758619</v>
          </cell>
          <cell r="O50">
            <v>61</v>
          </cell>
          <cell r="P50">
            <v>44</v>
          </cell>
        </row>
        <row r="51">
          <cell r="A51" t="str">
            <v>Nouvelle-Aquitaine</v>
          </cell>
          <cell r="B51">
            <v>9.3000000000000007</v>
          </cell>
          <cell r="C51">
            <v>8.9</v>
          </cell>
          <cell r="D51">
            <v>8.9</v>
          </cell>
          <cell r="E51">
            <v>8.5</v>
          </cell>
          <cell r="F51">
            <v>8.3000000000000007</v>
          </cell>
          <cell r="G51">
            <v>7.4</v>
          </cell>
          <cell r="H51">
            <v>7.3</v>
          </cell>
          <cell r="I51">
            <v>6.7</v>
          </cell>
          <cell r="J51">
            <v>6.8</v>
          </cell>
          <cell r="L51">
            <v>125.75757575757578</v>
          </cell>
          <cell r="M51">
            <v>117.24137931034481</v>
          </cell>
          <cell r="O51">
            <v>72</v>
          </cell>
          <cell r="P51">
            <v>70</v>
          </cell>
        </row>
        <row r="52">
          <cell r="A52" t="str">
            <v>Occitanie</v>
          </cell>
          <cell r="B52">
            <v>10.199999999999999</v>
          </cell>
          <cell r="C52">
            <v>9.8000000000000007</v>
          </cell>
          <cell r="D52">
            <v>9.3000000000000007</v>
          </cell>
          <cell r="E52">
            <v>9.1999999999999993</v>
          </cell>
          <cell r="F52">
            <v>8.1999999999999993</v>
          </cell>
          <cell r="G52">
            <v>6.9</v>
          </cell>
          <cell r="H52">
            <v>8.1</v>
          </cell>
          <cell r="I52">
            <v>7.2</v>
          </cell>
          <cell r="J52">
            <v>7.3</v>
          </cell>
          <cell r="L52">
            <v>124.24242424242425</v>
          </cell>
          <cell r="M52">
            <v>125.86206896551724</v>
          </cell>
          <cell r="O52">
            <v>71</v>
          </cell>
          <cell r="P52">
            <v>73</v>
          </cell>
        </row>
        <row r="53">
          <cell r="A53" t="str">
            <v>Auvergne-Rhône-Alpes</v>
          </cell>
          <cell r="B53">
            <v>8.6999999999999993</v>
          </cell>
          <cell r="C53">
            <v>7.5</v>
          </cell>
          <cell r="D53">
            <v>7.2</v>
          </cell>
          <cell r="E53">
            <v>7</v>
          </cell>
          <cell r="F53">
            <v>6.6</v>
          </cell>
          <cell r="G53">
            <v>6.9</v>
          </cell>
          <cell r="H53">
            <v>6.8</v>
          </cell>
          <cell r="I53">
            <v>6.3</v>
          </cell>
          <cell r="J53">
            <v>6.1</v>
          </cell>
          <cell r="L53">
            <v>100</v>
          </cell>
          <cell r="M53">
            <v>105.17241379310344</v>
          </cell>
          <cell r="O53">
            <v>60</v>
          </cell>
          <cell r="P53">
            <v>58</v>
          </cell>
        </row>
        <row r="54">
          <cell r="A54" t="str">
            <v>Provence-Alpes-Côte d’Azur</v>
          </cell>
          <cell r="B54">
            <v>10.7</v>
          </cell>
          <cell r="C54">
            <v>10.3</v>
          </cell>
          <cell r="D54">
            <v>10.1</v>
          </cell>
          <cell r="E54">
            <v>9.1</v>
          </cell>
          <cell r="F54">
            <v>8.6</v>
          </cell>
          <cell r="G54">
            <v>7.8</v>
          </cell>
          <cell r="H54">
            <v>7.9</v>
          </cell>
          <cell r="I54">
            <v>6.5</v>
          </cell>
          <cell r="J54">
            <v>6.7</v>
          </cell>
          <cell r="L54">
            <v>130.30303030303031</v>
          </cell>
          <cell r="M54">
            <v>115.51724137931035</v>
          </cell>
          <cell r="O54">
            <v>75</v>
          </cell>
          <cell r="P54">
            <v>68</v>
          </cell>
        </row>
        <row r="55">
          <cell r="A55" t="str">
            <v>Corse</v>
          </cell>
          <cell r="B55">
            <v>9.1999999999999993</v>
          </cell>
          <cell r="C55">
            <v>8.6</v>
          </cell>
          <cell r="D55">
            <v>8.9</v>
          </cell>
          <cell r="E55">
            <v>5</v>
          </cell>
          <cell r="F55">
            <v>6.4</v>
          </cell>
          <cell r="G55">
            <v>8.1999999999999993</v>
          </cell>
          <cell r="H55">
            <v>9.1999999999999993</v>
          </cell>
          <cell r="I55">
            <v>6</v>
          </cell>
          <cell r="J55">
            <v>5.7</v>
          </cell>
          <cell r="L55">
            <v>96.969696969696983</v>
          </cell>
          <cell r="M55">
            <v>98.275862068965523</v>
          </cell>
          <cell r="O55">
            <v>59</v>
          </cell>
          <cell r="P55">
            <v>51</v>
          </cell>
        </row>
        <row r="56">
          <cell r="A56" t="str">
            <v>RUP FR — Régions Ultrapériphériques Françaises</v>
          </cell>
          <cell r="B56">
            <v>21.9</v>
          </cell>
          <cell r="C56">
            <v>21.9</v>
          </cell>
          <cell r="D56">
            <v>21.8</v>
          </cell>
          <cell r="E56">
            <v>22.6</v>
          </cell>
          <cell r="F56">
            <v>20.3</v>
          </cell>
          <cell r="G56">
            <v>17</v>
          </cell>
          <cell r="H56">
            <v>15.9</v>
          </cell>
          <cell r="I56">
            <v>16</v>
          </cell>
          <cell r="J56">
            <v>16.3</v>
          </cell>
          <cell r="L56">
            <v>307.57575757575762</v>
          </cell>
          <cell r="M56">
            <v>281.03448275862075</v>
          </cell>
          <cell r="O56">
            <v>91</v>
          </cell>
          <cell r="P56">
            <v>90</v>
          </cell>
        </row>
        <row r="57">
          <cell r="A57" t="str">
            <v>Hrvatska</v>
          </cell>
          <cell r="B57">
            <v>15.5</v>
          </cell>
          <cell r="C57">
            <v>12.4</v>
          </cell>
          <cell r="D57">
            <v>10.6</v>
          </cell>
          <cell r="E57">
            <v>8.1</v>
          </cell>
          <cell r="F57">
            <v>6.3</v>
          </cell>
          <cell r="G57">
            <v>6.9</v>
          </cell>
          <cell r="H57">
            <v>7.1</v>
          </cell>
          <cell r="I57">
            <v>6.5</v>
          </cell>
          <cell r="J57">
            <v>5.8</v>
          </cell>
          <cell r="L57">
            <v>95.454545454545453</v>
          </cell>
          <cell r="M57">
            <v>100</v>
          </cell>
          <cell r="O57">
            <v>53</v>
          </cell>
          <cell r="P57">
            <v>53</v>
          </cell>
        </row>
        <row r="58">
          <cell r="A58" t="str">
            <v>Nord-Ovest</v>
          </cell>
          <cell r="B58">
            <v>8.4</v>
          </cell>
          <cell r="C58">
            <v>8</v>
          </cell>
          <cell r="D58">
            <v>7.3</v>
          </cell>
          <cell r="E58">
            <v>6.8</v>
          </cell>
          <cell r="F58">
            <v>6.4</v>
          </cell>
          <cell r="G58">
            <v>5.9</v>
          </cell>
          <cell r="H58">
            <v>6.4</v>
          </cell>
          <cell r="I58">
            <v>5.3</v>
          </cell>
          <cell r="J58">
            <v>4.5999999999999996</v>
          </cell>
          <cell r="L58">
            <v>96.969696969696983</v>
          </cell>
          <cell r="M58">
            <v>79.310344827586192</v>
          </cell>
          <cell r="O58">
            <v>59</v>
          </cell>
          <cell r="P58">
            <v>40</v>
          </cell>
        </row>
        <row r="59">
          <cell r="A59" t="str">
            <v>Sud</v>
          </cell>
          <cell r="B59">
            <v>18.600000000000001</v>
          </cell>
          <cell r="C59">
            <v>18.8</v>
          </cell>
          <cell r="D59">
            <v>18.7</v>
          </cell>
          <cell r="E59">
            <v>17.5</v>
          </cell>
          <cell r="F59">
            <v>17</v>
          </cell>
          <cell r="G59">
            <v>15.6</v>
          </cell>
          <cell r="H59">
            <v>15.8</v>
          </cell>
          <cell r="I59">
            <v>13.8</v>
          </cell>
          <cell r="J59">
            <v>13.9</v>
          </cell>
          <cell r="L59">
            <v>257.57575757575756</v>
          </cell>
          <cell r="M59">
            <v>239.65517241379311</v>
          </cell>
          <cell r="O59">
            <v>85</v>
          </cell>
          <cell r="P59">
            <v>87</v>
          </cell>
        </row>
        <row r="60">
          <cell r="A60" t="str">
            <v>Isole</v>
          </cell>
          <cell r="B60">
            <v>19.899999999999999</v>
          </cell>
          <cell r="C60">
            <v>20.5</v>
          </cell>
          <cell r="D60">
            <v>20.2</v>
          </cell>
          <cell r="E60">
            <v>19.600000000000001</v>
          </cell>
          <cell r="F60">
            <v>18.3</v>
          </cell>
          <cell r="G60">
            <v>16.600000000000001</v>
          </cell>
          <cell r="H60">
            <v>17.100000000000001</v>
          </cell>
          <cell r="I60">
            <v>15.1</v>
          </cell>
          <cell r="J60">
            <v>14.1</v>
          </cell>
          <cell r="L60">
            <v>277.27272727272731</v>
          </cell>
          <cell r="M60">
            <v>243.10344827586206</v>
          </cell>
          <cell r="O60">
            <v>87</v>
          </cell>
          <cell r="P60">
            <v>88</v>
          </cell>
        </row>
        <row r="61">
          <cell r="A61" t="str">
            <v>Nord-Est</v>
          </cell>
          <cell r="B61">
            <v>7.2</v>
          </cell>
          <cell r="C61">
            <v>6.7</v>
          </cell>
          <cell r="D61">
            <v>6.2</v>
          </cell>
          <cell r="E61">
            <v>5.9</v>
          </cell>
          <cell r="F61">
            <v>5.3</v>
          </cell>
          <cell r="G61">
            <v>5.5</v>
          </cell>
          <cell r="H61">
            <v>5.2</v>
          </cell>
          <cell r="I61">
            <v>4.4000000000000004</v>
          </cell>
          <cell r="J61">
            <v>4.3</v>
          </cell>
          <cell r="L61">
            <v>80.303030303030312</v>
          </cell>
          <cell r="M61">
            <v>74.137931034482762</v>
          </cell>
          <cell r="O61">
            <v>46</v>
          </cell>
          <cell r="P61">
            <v>37</v>
          </cell>
        </row>
        <row r="62">
          <cell r="A62" t="str">
            <v>Centro (IT)</v>
          </cell>
          <cell r="B62">
            <v>10.6</v>
          </cell>
          <cell r="C62">
            <v>10.4</v>
          </cell>
          <cell r="D62">
            <v>9.9</v>
          </cell>
          <cell r="E62">
            <v>9.3000000000000007</v>
          </cell>
          <cell r="F62">
            <v>8.6</v>
          </cell>
          <cell r="G62">
            <v>8.1</v>
          </cell>
          <cell r="H62">
            <v>8.5</v>
          </cell>
          <cell r="I62">
            <v>6.9</v>
          </cell>
          <cell r="J62">
            <v>6.2</v>
          </cell>
          <cell r="L62">
            <v>130.30303030303031</v>
          </cell>
          <cell r="M62">
            <v>106.89655172413795</v>
          </cell>
          <cell r="O62">
            <v>75</v>
          </cell>
          <cell r="P62">
            <v>60</v>
          </cell>
        </row>
        <row r="63">
          <cell r="A63" t="str">
            <v>Kýpros</v>
          </cell>
          <cell r="B63">
            <v>14.9</v>
          </cell>
          <cell r="C63">
            <v>12.9</v>
          </cell>
          <cell r="D63">
            <v>11.1</v>
          </cell>
          <cell r="E63">
            <v>8.4</v>
          </cell>
          <cell r="F63">
            <v>7.1</v>
          </cell>
          <cell r="G63">
            <v>7.7</v>
          </cell>
          <cell r="H63">
            <v>7.2</v>
          </cell>
          <cell r="I63">
            <v>6.2</v>
          </cell>
          <cell r="J63">
            <v>5.8</v>
          </cell>
          <cell r="L63">
            <v>107.57575757575756</v>
          </cell>
          <cell r="M63">
            <v>100</v>
          </cell>
          <cell r="O63">
            <v>64</v>
          </cell>
          <cell r="P63">
            <v>53</v>
          </cell>
        </row>
        <row r="64">
          <cell r="A64" t="str">
            <v>Latvija</v>
          </cell>
          <cell r="B64">
            <v>9.9</v>
          </cell>
          <cell r="C64">
            <v>9.8000000000000007</v>
          </cell>
          <cell r="D64">
            <v>8.8000000000000007</v>
          </cell>
          <cell r="E64">
            <v>7.5</v>
          </cell>
          <cell r="F64">
            <v>6.4</v>
          </cell>
          <cell r="G64">
            <v>8.3000000000000007</v>
          </cell>
          <cell r="H64">
            <v>7.7</v>
          </cell>
          <cell r="I64">
            <v>6.9</v>
          </cell>
          <cell r="J64">
            <v>6.7</v>
          </cell>
          <cell r="L64">
            <v>96.969696969696983</v>
          </cell>
          <cell r="M64">
            <v>115.51724137931035</v>
          </cell>
          <cell r="O64">
            <v>59</v>
          </cell>
          <cell r="P64">
            <v>68</v>
          </cell>
        </row>
        <row r="65">
          <cell r="A65" t="str">
            <v>Lietuva</v>
          </cell>
          <cell r="B65">
            <v>9.1999999999999993</v>
          </cell>
          <cell r="C65">
            <v>8</v>
          </cell>
          <cell r="D65">
            <v>7.2</v>
          </cell>
          <cell r="E65">
            <v>6.3</v>
          </cell>
          <cell r="F65">
            <v>6.4</v>
          </cell>
          <cell r="G65">
            <v>8.6999999999999993</v>
          </cell>
          <cell r="H65">
            <v>7.3</v>
          </cell>
          <cell r="I65">
            <v>6.1</v>
          </cell>
          <cell r="J65">
            <v>7</v>
          </cell>
          <cell r="L65">
            <v>96.969696969696983</v>
          </cell>
          <cell r="M65">
            <v>120.68965517241379</v>
          </cell>
          <cell r="O65">
            <v>59</v>
          </cell>
          <cell r="P65">
            <v>72</v>
          </cell>
        </row>
        <row r="66">
          <cell r="A66" t="str">
            <v>Luxembourg</v>
          </cell>
          <cell r="B66">
            <v>6.3</v>
          </cell>
          <cell r="C66">
            <v>5.9</v>
          </cell>
          <cell r="D66">
            <v>5.3</v>
          </cell>
          <cell r="E66">
            <v>5.3</v>
          </cell>
          <cell r="F66">
            <v>5.3</v>
          </cell>
          <cell r="G66">
            <v>6.5</v>
          </cell>
          <cell r="H66">
            <v>4.8</v>
          </cell>
          <cell r="I66">
            <v>4.0999999999999996</v>
          </cell>
          <cell r="J66">
            <v>4.5999999999999996</v>
          </cell>
          <cell r="L66">
            <v>80.303030303030312</v>
          </cell>
          <cell r="M66">
            <v>79.310344827586192</v>
          </cell>
          <cell r="O66">
            <v>46</v>
          </cell>
          <cell r="P66">
            <v>40</v>
          </cell>
        </row>
        <row r="67">
          <cell r="A67" t="str">
            <v>Közép-Magyarország</v>
          </cell>
          <cell r="B67">
            <v>5.3</v>
          </cell>
          <cell r="C67">
            <v>3.8</v>
          </cell>
          <cell r="D67">
            <v>2.7</v>
          </cell>
          <cell r="E67">
            <v>2.6</v>
          </cell>
          <cell r="F67">
            <v>2.2999999999999998</v>
          </cell>
          <cell r="G67">
            <v>3.2</v>
          </cell>
          <cell r="H67">
            <v>2.8</v>
          </cell>
          <cell r="I67">
            <v>2.1</v>
          </cell>
          <cell r="J67">
            <v>2.6</v>
          </cell>
          <cell r="L67">
            <v>34.848484848484844</v>
          </cell>
          <cell r="M67">
            <v>44.827586206896555</v>
          </cell>
          <cell r="O67">
            <v>4</v>
          </cell>
          <cell r="P67">
            <v>9</v>
          </cell>
        </row>
        <row r="68">
          <cell r="A68" t="str">
            <v>Dunántúl</v>
          </cell>
          <cell r="B68">
            <v>5.0999999999999996</v>
          </cell>
          <cell r="C68">
            <v>3.7</v>
          </cell>
          <cell r="D68">
            <v>3.3</v>
          </cell>
          <cell r="E68">
            <v>2.9</v>
          </cell>
          <cell r="F68">
            <v>2.6</v>
          </cell>
          <cell r="G68">
            <v>3.3</v>
          </cell>
          <cell r="H68">
            <v>2.8</v>
          </cell>
          <cell r="I68">
            <v>2.7</v>
          </cell>
          <cell r="J68">
            <v>3.3</v>
          </cell>
          <cell r="L68">
            <v>39.393939393939398</v>
          </cell>
          <cell r="M68">
            <v>56.896551724137936</v>
          </cell>
          <cell r="O68">
            <v>10</v>
          </cell>
          <cell r="P68">
            <v>26</v>
          </cell>
        </row>
        <row r="69">
          <cell r="A69" t="str">
            <v>Alföld és Észak</v>
          </cell>
          <cell r="B69">
            <v>9</v>
          </cell>
          <cell r="C69">
            <v>7</v>
          </cell>
          <cell r="D69">
            <v>5.7</v>
          </cell>
          <cell r="E69">
            <v>4.9000000000000004</v>
          </cell>
          <cell r="F69">
            <v>4.5999999999999996</v>
          </cell>
          <cell r="G69">
            <v>5.7</v>
          </cell>
          <cell r="H69">
            <v>5.7</v>
          </cell>
          <cell r="I69">
            <v>5.3</v>
          </cell>
          <cell r="J69">
            <v>5.7</v>
          </cell>
          <cell r="L69">
            <v>69.696969696969688</v>
          </cell>
          <cell r="M69">
            <v>98.275862068965523</v>
          </cell>
          <cell r="O69">
            <v>40</v>
          </cell>
          <cell r="P69">
            <v>51</v>
          </cell>
        </row>
        <row r="70">
          <cell r="A70" t="str">
            <v>Malta</v>
          </cell>
          <cell r="B70">
            <v>4.9000000000000004</v>
          </cell>
          <cell r="C70">
            <v>4.3</v>
          </cell>
          <cell r="D70">
            <v>3.6</v>
          </cell>
          <cell r="E70">
            <v>3.6</v>
          </cell>
          <cell r="F70">
            <v>3.8</v>
          </cell>
          <cell r="G70">
            <v>4.7</v>
          </cell>
          <cell r="H70">
            <v>3.5</v>
          </cell>
          <cell r="I70">
            <v>3.2</v>
          </cell>
          <cell r="J70">
            <v>3.2</v>
          </cell>
          <cell r="L70">
            <v>57.575757575757578</v>
          </cell>
          <cell r="M70">
            <v>55.172413793103445</v>
          </cell>
          <cell r="O70">
            <v>32</v>
          </cell>
          <cell r="P70">
            <v>22</v>
          </cell>
        </row>
        <row r="71">
          <cell r="A71" t="str">
            <v>Noord-Nederland</v>
          </cell>
          <cell r="B71">
            <v>7.7</v>
          </cell>
          <cell r="C71">
            <v>6.5</v>
          </cell>
          <cell r="D71">
            <v>5.3</v>
          </cell>
          <cell r="E71">
            <v>4.0999999999999996</v>
          </cell>
          <cell r="F71">
            <v>3.4</v>
          </cell>
          <cell r="G71">
            <v>3.7</v>
          </cell>
          <cell r="H71">
            <v>3.8</v>
          </cell>
          <cell r="I71">
            <v>3.1</v>
          </cell>
          <cell r="J71">
            <v>3.2</v>
          </cell>
          <cell r="L71">
            <v>51.515151515151516</v>
          </cell>
          <cell r="M71">
            <v>55.172413793103445</v>
          </cell>
          <cell r="O71">
            <v>24</v>
          </cell>
          <cell r="P71">
            <v>22</v>
          </cell>
        </row>
        <row r="72">
          <cell r="A72" t="str">
            <v>Oost-Nederland</v>
          </cell>
          <cell r="B72">
            <v>6</v>
          </cell>
          <cell r="C72">
            <v>5.5</v>
          </cell>
          <cell r="D72">
            <v>4.2</v>
          </cell>
          <cell r="E72">
            <v>3.1</v>
          </cell>
          <cell r="F72">
            <v>2.7</v>
          </cell>
          <cell r="G72">
            <v>3</v>
          </cell>
          <cell r="H72">
            <v>3.3</v>
          </cell>
          <cell r="I72">
            <v>2.8</v>
          </cell>
          <cell r="J72">
            <v>2.8</v>
          </cell>
          <cell r="L72">
            <v>40.909090909090914</v>
          </cell>
          <cell r="M72">
            <v>48.275862068965516</v>
          </cell>
          <cell r="O72">
            <v>12</v>
          </cell>
          <cell r="P72">
            <v>12</v>
          </cell>
        </row>
        <row r="73">
          <cell r="A73" t="str">
            <v>West-Nederland</v>
          </cell>
          <cell r="B73">
            <v>6.5</v>
          </cell>
          <cell r="C73">
            <v>5.5</v>
          </cell>
          <cell r="D73">
            <v>4.4000000000000004</v>
          </cell>
          <cell r="E73">
            <v>3.6</v>
          </cell>
          <cell r="F73">
            <v>3.1</v>
          </cell>
          <cell r="G73">
            <v>3.5</v>
          </cell>
          <cell r="H73">
            <v>3.9</v>
          </cell>
          <cell r="I73">
            <v>3.1</v>
          </cell>
          <cell r="J73">
            <v>3</v>
          </cell>
          <cell r="L73">
            <v>46.969696969696969</v>
          </cell>
          <cell r="M73">
            <v>51.724137931034484</v>
          </cell>
          <cell r="O73">
            <v>18</v>
          </cell>
          <cell r="P73">
            <v>19</v>
          </cell>
        </row>
        <row r="74">
          <cell r="A74" t="str">
            <v>Zuid-Nederland</v>
          </cell>
          <cell r="B74">
            <v>5.8</v>
          </cell>
          <cell r="C74">
            <v>4.8</v>
          </cell>
          <cell r="D74">
            <v>3.9</v>
          </cell>
          <cell r="E74">
            <v>3.1</v>
          </cell>
          <cell r="F74">
            <v>2.8</v>
          </cell>
          <cell r="G74">
            <v>3</v>
          </cell>
          <cell r="H74">
            <v>2.8</v>
          </cell>
          <cell r="I74">
            <v>2.7</v>
          </cell>
          <cell r="J74">
            <v>2.6</v>
          </cell>
          <cell r="L74">
            <v>42.424242424242422</v>
          </cell>
          <cell r="M74">
            <v>44.827586206896555</v>
          </cell>
          <cell r="O74">
            <v>13</v>
          </cell>
          <cell r="P74">
            <v>9</v>
          </cell>
        </row>
        <row r="75">
          <cell r="A75" t="str">
            <v>Ostösterreich</v>
          </cell>
          <cell r="B75">
            <v>7.6</v>
          </cell>
          <cell r="C75">
            <v>8</v>
          </cell>
          <cell r="D75">
            <v>7.3</v>
          </cell>
          <cell r="E75">
            <v>6.6</v>
          </cell>
          <cell r="F75">
            <v>6.4</v>
          </cell>
          <cell r="G75">
            <v>7.3</v>
          </cell>
          <cell r="H75">
            <v>8.3000000000000007</v>
          </cell>
          <cell r="I75">
            <v>6.4</v>
          </cell>
          <cell r="J75">
            <v>6.7</v>
          </cell>
          <cell r="L75">
            <v>96.969696969696983</v>
          </cell>
          <cell r="M75">
            <v>115.51724137931035</v>
          </cell>
          <cell r="O75">
            <v>59</v>
          </cell>
          <cell r="P75">
            <v>68</v>
          </cell>
        </row>
        <row r="76">
          <cell r="A76" t="str">
            <v>Südösterreich</v>
          </cell>
          <cell r="B76">
            <v>5</v>
          </cell>
          <cell r="C76">
            <v>5</v>
          </cell>
          <cell r="D76">
            <v>4.4000000000000004</v>
          </cell>
          <cell r="E76">
            <v>4</v>
          </cell>
          <cell r="F76">
            <v>3.3</v>
          </cell>
          <cell r="G76">
            <v>4.4000000000000004</v>
          </cell>
          <cell r="H76">
            <v>4.5</v>
          </cell>
          <cell r="I76">
            <v>3.6</v>
          </cell>
          <cell r="J76">
            <v>4.0999999999999996</v>
          </cell>
          <cell r="L76">
            <v>50</v>
          </cell>
          <cell r="M76">
            <v>70.689655172413794</v>
          </cell>
          <cell r="O76">
            <v>22</v>
          </cell>
          <cell r="P76">
            <v>35</v>
          </cell>
        </row>
        <row r="77">
          <cell r="A77" t="str">
            <v>Westösterreich</v>
          </cell>
          <cell r="B77">
            <v>3.5</v>
          </cell>
          <cell r="C77">
            <v>3.7</v>
          </cell>
          <cell r="D77">
            <v>3.4</v>
          </cell>
          <cell r="E77">
            <v>2.7</v>
          </cell>
          <cell r="F77">
            <v>2.5</v>
          </cell>
          <cell r="G77">
            <v>3.4</v>
          </cell>
          <cell r="H77">
            <v>4</v>
          </cell>
          <cell r="I77">
            <v>2.8</v>
          </cell>
          <cell r="J77">
            <v>3</v>
          </cell>
          <cell r="L77">
            <v>37.878787878787875</v>
          </cell>
          <cell r="M77">
            <v>51.724137931034484</v>
          </cell>
          <cell r="O77">
            <v>6</v>
          </cell>
          <cell r="P77">
            <v>19</v>
          </cell>
        </row>
        <row r="78">
          <cell r="A78" t="str">
            <v>Makroregion południowy</v>
          </cell>
          <cell r="B78">
            <v>7.1</v>
          </cell>
          <cell r="C78">
            <v>5.2</v>
          </cell>
          <cell r="D78">
            <v>4</v>
          </cell>
          <cell r="E78">
            <v>3.2</v>
          </cell>
          <cell r="F78">
            <v>2.6</v>
          </cell>
          <cell r="G78">
            <v>2.7</v>
          </cell>
          <cell r="H78">
            <v>3</v>
          </cell>
          <cell r="I78">
            <v>2.2000000000000002</v>
          </cell>
          <cell r="J78">
            <v>2.4</v>
          </cell>
          <cell r="L78">
            <v>39.393939393939398</v>
          </cell>
          <cell r="M78">
            <v>41.379310344827587</v>
          </cell>
          <cell r="O78">
            <v>10</v>
          </cell>
          <cell r="P78">
            <v>4</v>
          </cell>
        </row>
        <row r="79">
          <cell r="A79" t="str">
            <v>Makroregion północno-zachodni</v>
          </cell>
          <cell r="B79">
            <v>6.2</v>
          </cell>
          <cell r="C79">
            <v>5.2</v>
          </cell>
          <cell r="D79">
            <v>3.6</v>
          </cell>
          <cell r="E79">
            <v>2.7</v>
          </cell>
          <cell r="F79">
            <v>2.6</v>
          </cell>
          <cell r="G79">
            <v>2.2000000000000002</v>
          </cell>
          <cell r="H79">
            <v>2.5</v>
          </cell>
          <cell r="I79">
            <v>1.9</v>
          </cell>
          <cell r="J79">
            <v>2.4</v>
          </cell>
          <cell r="L79">
            <v>39.393939393939398</v>
          </cell>
          <cell r="M79">
            <v>41.379310344827587</v>
          </cell>
          <cell r="O79">
            <v>10</v>
          </cell>
          <cell r="P79">
            <v>4</v>
          </cell>
        </row>
        <row r="80">
          <cell r="A80" t="str">
            <v>Makroregion południowo-zachodni</v>
          </cell>
          <cell r="B80">
            <v>6.8</v>
          </cell>
          <cell r="C80">
            <v>5.3</v>
          </cell>
          <cell r="D80">
            <v>4.5</v>
          </cell>
          <cell r="E80">
            <v>3.2</v>
          </cell>
          <cell r="F80">
            <v>3.2</v>
          </cell>
          <cell r="G80">
            <v>3.2</v>
          </cell>
          <cell r="H80">
            <v>3.8</v>
          </cell>
          <cell r="I80">
            <v>3.3</v>
          </cell>
          <cell r="J80">
            <v>2.9</v>
          </cell>
          <cell r="L80">
            <v>48.484848484848492</v>
          </cell>
          <cell r="M80">
            <v>50</v>
          </cell>
          <cell r="O80">
            <v>20</v>
          </cell>
          <cell r="P80">
            <v>13</v>
          </cell>
        </row>
        <row r="81">
          <cell r="A81" t="str">
            <v>Makroregion północny</v>
          </cell>
          <cell r="B81">
            <v>7.6</v>
          </cell>
          <cell r="C81">
            <v>6.9</v>
          </cell>
          <cell r="D81">
            <v>5.3</v>
          </cell>
          <cell r="E81">
            <v>3.9</v>
          </cell>
          <cell r="F81">
            <v>3.2</v>
          </cell>
          <cell r="G81">
            <v>3.1</v>
          </cell>
          <cell r="H81">
            <v>3.4</v>
          </cell>
          <cell r="I81">
            <v>2.9</v>
          </cell>
          <cell r="J81">
            <v>2.6</v>
          </cell>
          <cell r="L81">
            <v>48.484848484848492</v>
          </cell>
          <cell r="M81">
            <v>44.827586206896555</v>
          </cell>
          <cell r="O81">
            <v>20</v>
          </cell>
          <cell r="P81">
            <v>9</v>
          </cell>
        </row>
        <row r="82">
          <cell r="A82" t="str">
            <v>Makroregion centralny</v>
          </cell>
          <cell r="B82">
            <v>8.4</v>
          </cell>
          <cell r="C82">
            <v>6.6</v>
          </cell>
          <cell r="D82">
            <v>5.4</v>
          </cell>
          <cell r="E82">
            <v>4.8</v>
          </cell>
          <cell r="F82">
            <v>3.8</v>
          </cell>
          <cell r="G82">
            <v>3.5</v>
          </cell>
          <cell r="H82">
            <v>4.4000000000000004</v>
          </cell>
          <cell r="I82">
            <v>3.6</v>
          </cell>
          <cell r="J82">
            <v>3.9</v>
          </cell>
          <cell r="L82">
            <v>57.575757575757578</v>
          </cell>
          <cell r="M82">
            <v>67.241379310344826</v>
          </cell>
          <cell r="O82">
            <v>32</v>
          </cell>
          <cell r="P82">
            <v>33</v>
          </cell>
        </row>
        <row r="83">
          <cell r="A83" t="str">
            <v>Makroregion wschodni</v>
          </cell>
          <cell r="B83">
            <v>9.6999999999999993</v>
          </cell>
          <cell r="C83">
            <v>8.3000000000000007</v>
          </cell>
          <cell r="D83">
            <v>7.1</v>
          </cell>
          <cell r="E83">
            <v>5.7</v>
          </cell>
          <cell r="F83">
            <v>4.7</v>
          </cell>
          <cell r="G83">
            <v>4.5</v>
          </cell>
          <cell r="H83">
            <v>4.5999999999999996</v>
          </cell>
          <cell r="I83">
            <v>4.2</v>
          </cell>
          <cell r="J83">
            <v>3.6</v>
          </cell>
          <cell r="L83">
            <v>71.212121212121218</v>
          </cell>
          <cell r="M83">
            <v>62.068965517241381</v>
          </cell>
          <cell r="O83">
            <v>42</v>
          </cell>
          <cell r="P83">
            <v>31</v>
          </cell>
        </row>
        <row r="84">
          <cell r="A84" t="str">
            <v>Makroregion województwo mazowieckie</v>
          </cell>
          <cell r="B84">
            <v>6.4</v>
          </cell>
          <cell r="C84">
            <v>5.5</v>
          </cell>
          <cell r="D84">
            <v>4.8</v>
          </cell>
          <cell r="E84">
            <v>3.8</v>
          </cell>
          <cell r="F84">
            <v>2.9</v>
          </cell>
          <cell r="G84">
            <v>3.4</v>
          </cell>
          <cell r="H84">
            <v>2.8</v>
          </cell>
          <cell r="I84">
            <v>2.6</v>
          </cell>
          <cell r="J84">
            <v>2.2999999999999998</v>
          </cell>
          <cell r="L84">
            <v>43.939393939393938</v>
          </cell>
          <cell r="M84">
            <v>39.655172413793096</v>
          </cell>
          <cell r="O84">
            <v>14</v>
          </cell>
          <cell r="P84">
            <v>2</v>
          </cell>
        </row>
        <row r="85">
          <cell r="A85" t="str">
            <v>Continente</v>
          </cell>
          <cell r="B85">
            <v>12.5</v>
          </cell>
          <cell r="C85">
            <v>11.2</v>
          </cell>
          <cell r="D85">
            <v>8.9</v>
          </cell>
          <cell r="E85">
            <v>6.9</v>
          </cell>
          <cell r="F85">
            <v>6.4</v>
          </cell>
          <cell r="G85">
            <v>6.9</v>
          </cell>
          <cell r="H85">
            <v>6.6</v>
          </cell>
          <cell r="I85">
            <v>6</v>
          </cell>
          <cell r="J85">
            <v>6.4</v>
          </cell>
          <cell r="L85">
            <v>96.969696969696983</v>
          </cell>
          <cell r="M85">
            <v>110.34482758620689</v>
          </cell>
          <cell r="O85">
            <v>59</v>
          </cell>
          <cell r="P85">
            <v>63</v>
          </cell>
        </row>
        <row r="86">
          <cell r="A86" t="str">
            <v>Região Autónoma dos Açores</v>
          </cell>
          <cell r="B86">
            <v>12.2</v>
          </cell>
          <cell r="C86">
            <v>10.7</v>
          </cell>
          <cell r="D86">
            <v>8.4</v>
          </cell>
          <cell r="E86">
            <v>8</v>
          </cell>
          <cell r="F86">
            <v>7.5</v>
          </cell>
          <cell r="G86">
            <v>5.9</v>
          </cell>
          <cell r="H86">
            <v>6.9</v>
          </cell>
          <cell r="I86">
            <v>6</v>
          </cell>
          <cell r="J86">
            <v>6.4</v>
          </cell>
          <cell r="L86">
            <v>113.63636363636364</v>
          </cell>
          <cell r="M86">
            <v>110.34482758620689</v>
          </cell>
          <cell r="O86">
            <v>66</v>
          </cell>
          <cell r="P86">
            <v>63</v>
          </cell>
        </row>
        <row r="87">
          <cell r="A87" t="str">
            <v>Região Autónoma da Madeira</v>
          </cell>
          <cell r="B87">
            <v>14.5</v>
          </cell>
          <cell r="C87">
            <v>12.9</v>
          </cell>
          <cell r="D87">
            <v>10.6</v>
          </cell>
          <cell r="E87">
            <v>8.6999999999999993</v>
          </cell>
          <cell r="F87">
            <v>7</v>
          </cell>
          <cell r="G87">
            <v>7.7</v>
          </cell>
          <cell r="H87">
            <v>7.9</v>
          </cell>
          <cell r="I87">
            <v>6.7</v>
          </cell>
          <cell r="J87">
            <v>5.9</v>
          </cell>
          <cell r="L87">
            <v>106.06060606060606</v>
          </cell>
          <cell r="M87">
            <v>101.72413793103449</v>
          </cell>
          <cell r="O87">
            <v>62</v>
          </cell>
          <cell r="P87">
            <v>55</v>
          </cell>
        </row>
        <row r="88">
          <cell r="A88" t="str">
            <v>Macroregiunea Unu</v>
          </cell>
          <cell r="B88">
            <v>5.6</v>
          </cell>
          <cell r="C88">
            <v>4.4000000000000004</v>
          </cell>
          <cell r="D88">
            <v>3.5</v>
          </cell>
          <cell r="E88">
            <v>3.2</v>
          </cell>
          <cell r="F88">
            <v>3.8</v>
          </cell>
          <cell r="G88">
            <v>5.0999999999999996</v>
          </cell>
          <cell r="H88">
            <v>3.7</v>
          </cell>
          <cell r="I88">
            <v>3.8</v>
          </cell>
          <cell r="J88">
            <v>3.4</v>
          </cell>
          <cell r="L88">
            <v>57.575757575757578</v>
          </cell>
          <cell r="M88">
            <v>58.620689655172406</v>
          </cell>
          <cell r="O88">
            <v>32</v>
          </cell>
          <cell r="P88">
            <v>29</v>
          </cell>
        </row>
        <row r="89">
          <cell r="A89" t="str">
            <v>Macroregiunea Doi</v>
          </cell>
          <cell r="B89">
            <v>5.7</v>
          </cell>
          <cell r="C89">
            <v>4.7</v>
          </cell>
          <cell r="D89">
            <v>4.2</v>
          </cell>
          <cell r="E89">
            <v>3.6</v>
          </cell>
          <cell r="F89">
            <v>3.5</v>
          </cell>
          <cell r="G89">
            <v>4.5999999999999996</v>
          </cell>
          <cell r="H89">
            <v>6.1</v>
          </cell>
          <cell r="I89">
            <v>6.4</v>
          </cell>
          <cell r="J89">
            <v>6.8</v>
          </cell>
          <cell r="L89">
            <v>53.030303030303031</v>
          </cell>
          <cell r="M89">
            <v>117.24137931034481</v>
          </cell>
          <cell r="O89">
            <v>26</v>
          </cell>
          <cell r="P89">
            <v>70</v>
          </cell>
        </row>
        <row r="90">
          <cell r="A90" t="str">
            <v>Macroregiunea Trei</v>
          </cell>
          <cell r="B90">
            <v>7.8</v>
          </cell>
          <cell r="C90">
            <v>6.7</v>
          </cell>
          <cell r="D90">
            <v>5.5</v>
          </cell>
          <cell r="E90">
            <v>4.4000000000000004</v>
          </cell>
          <cell r="F90">
            <v>3.4</v>
          </cell>
          <cell r="G90">
            <v>5</v>
          </cell>
          <cell r="H90">
            <v>5.3</v>
          </cell>
          <cell r="I90">
            <v>4.9000000000000004</v>
          </cell>
          <cell r="J90">
            <v>4.9000000000000004</v>
          </cell>
          <cell r="L90">
            <v>51.515151515151516</v>
          </cell>
          <cell r="M90">
            <v>84.482758620689665</v>
          </cell>
          <cell r="O90">
            <v>24</v>
          </cell>
          <cell r="P90">
            <v>42</v>
          </cell>
        </row>
        <row r="91">
          <cell r="A91" t="str">
            <v>Macroregiunea Patru</v>
          </cell>
          <cell r="B91">
            <v>7.9</v>
          </cell>
          <cell r="C91">
            <v>7.6</v>
          </cell>
          <cell r="D91">
            <v>6.2</v>
          </cell>
          <cell r="E91">
            <v>5</v>
          </cell>
          <cell r="F91">
            <v>4.2</v>
          </cell>
          <cell r="G91">
            <v>4.5999999999999996</v>
          </cell>
          <cell r="H91">
            <v>6.2</v>
          </cell>
          <cell r="I91">
            <v>6.1</v>
          </cell>
          <cell r="J91">
            <v>6</v>
          </cell>
          <cell r="L91">
            <v>63.636363636363647</v>
          </cell>
          <cell r="M91">
            <v>103.44827586206897</v>
          </cell>
          <cell r="O91">
            <v>35</v>
          </cell>
          <cell r="P91">
            <v>56</v>
          </cell>
        </row>
        <row r="92">
          <cell r="A92" t="str">
            <v>Slovenija</v>
          </cell>
          <cell r="B92">
            <v>9</v>
          </cell>
          <cell r="C92">
            <v>8.1</v>
          </cell>
          <cell r="D92">
            <v>6.6</v>
          </cell>
          <cell r="E92">
            <v>5.0999999999999996</v>
          </cell>
          <cell r="F92">
            <v>4.4000000000000004</v>
          </cell>
          <cell r="G92">
            <v>4.9000000000000004</v>
          </cell>
          <cell r="H92">
            <v>4.5999999999999996</v>
          </cell>
          <cell r="I92">
            <v>3.9</v>
          </cell>
          <cell r="J92">
            <v>3.4</v>
          </cell>
          <cell r="L92">
            <v>66.666666666666671</v>
          </cell>
          <cell r="M92">
            <v>58.620689655172406</v>
          </cell>
          <cell r="O92">
            <v>37</v>
          </cell>
          <cell r="P92">
            <v>29</v>
          </cell>
        </row>
        <row r="93">
          <cell r="A93" t="str">
            <v>Slovensko</v>
          </cell>
          <cell r="B93">
            <v>11.3</v>
          </cell>
          <cell r="C93">
            <v>9.5</v>
          </cell>
          <cell r="D93">
            <v>7.9</v>
          </cell>
          <cell r="E93">
            <v>6.4</v>
          </cell>
          <cell r="F93">
            <v>5.6</v>
          </cell>
          <cell r="G93">
            <v>6.6</v>
          </cell>
          <cell r="H93">
            <v>6.7</v>
          </cell>
          <cell r="I93">
            <v>6</v>
          </cell>
          <cell r="J93">
            <v>5.7</v>
          </cell>
          <cell r="L93">
            <v>84.848484848484844</v>
          </cell>
          <cell r="M93">
            <v>98.275862068965523</v>
          </cell>
          <cell r="O93">
            <v>48</v>
          </cell>
          <cell r="P93">
            <v>51</v>
          </cell>
        </row>
        <row r="94">
          <cell r="A94" t="str">
            <v>Manner-Suomi</v>
          </cell>
          <cell r="B94">
            <v>8.8000000000000007</v>
          </cell>
          <cell r="C94">
            <v>8.1999999999999993</v>
          </cell>
          <cell r="D94">
            <v>8.1</v>
          </cell>
          <cell r="E94">
            <v>6.9</v>
          </cell>
          <cell r="F94">
            <v>6.1</v>
          </cell>
          <cell r="G94">
            <v>7.2</v>
          </cell>
          <cell r="H94">
            <v>7.1</v>
          </cell>
          <cell r="I94">
            <v>6.4</v>
          </cell>
          <cell r="J94">
            <v>6.6</v>
          </cell>
          <cell r="L94">
            <v>92.424242424242422</v>
          </cell>
          <cell r="M94">
            <v>113.79310344827587</v>
          </cell>
          <cell r="O94">
            <v>51</v>
          </cell>
          <cell r="P94">
            <v>65</v>
          </cell>
        </row>
        <row r="95">
          <cell r="A95" t="str">
            <v>Åland</v>
          </cell>
          <cell r="B95" t="str">
            <v>:</v>
          </cell>
          <cell r="C95" t="str">
            <v>:</v>
          </cell>
          <cell r="D95" t="str">
            <v>:</v>
          </cell>
          <cell r="E95" t="str">
            <v>:</v>
          </cell>
          <cell r="F95" t="str">
            <v>:</v>
          </cell>
          <cell r="G95" t="str">
            <v>:</v>
          </cell>
          <cell r="H95" t="str">
            <v>:</v>
          </cell>
          <cell r="I95" t="str">
            <v>:</v>
          </cell>
          <cell r="L95" t="str">
            <v/>
          </cell>
          <cell r="M95" t="str">
            <v/>
          </cell>
        </row>
        <row r="96">
          <cell r="A96" t="str">
            <v>Östra Sverige</v>
          </cell>
          <cell r="B96">
            <v>6.7</v>
          </cell>
          <cell r="C96">
            <v>6.2</v>
          </cell>
          <cell r="D96">
            <v>6.1</v>
          </cell>
          <cell r="E96">
            <v>5.5</v>
          </cell>
          <cell r="F96">
            <v>5.6</v>
          </cell>
          <cell r="G96">
            <v>7.4</v>
          </cell>
          <cell r="H96">
            <v>7.8</v>
          </cell>
          <cell r="I96">
            <v>6.8</v>
          </cell>
          <cell r="J96">
            <v>6.6</v>
          </cell>
          <cell r="L96">
            <v>84.848484848484844</v>
          </cell>
          <cell r="M96">
            <v>113.79310344827587</v>
          </cell>
          <cell r="O96">
            <v>48</v>
          </cell>
          <cell r="P96">
            <v>65</v>
          </cell>
        </row>
        <row r="97">
          <cell r="A97" t="str">
            <v>Södra Sverige</v>
          </cell>
          <cell r="B97">
            <v>6.7</v>
          </cell>
          <cell r="C97">
            <v>6.3</v>
          </cell>
          <cell r="D97">
            <v>6</v>
          </cell>
          <cell r="E97">
            <v>6</v>
          </cell>
          <cell r="F97">
            <v>6.2</v>
          </cell>
          <cell r="G97">
            <v>7.8</v>
          </cell>
          <cell r="H97">
            <v>8.3000000000000007</v>
          </cell>
          <cell r="I97">
            <v>6.2</v>
          </cell>
          <cell r="J97">
            <v>6.9</v>
          </cell>
          <cell r="L97">
            <v>93.939393939393938</v>
          </cell>
          <cell r="M97">
            <v>118.96551724137932</v>
          </cell>
          <cell r="O97">
            <v>52</v>
          </cell>
          <cell r="P97">
            <v>71</v>
          </cell>
        </row>
        <row r="98">
          <cell r="A98" t="str">
            <v>Norra Sverige</v>
          </cell>
          <cell r="B98">
            <v>6.7</v>
          </cell>
          <cell r="C98">
            <v>6.1</v>
          </cell>
          <cell r="D98">
            <v>5.8</v>
          </cell>
          <cell r="E98">
            <v>5.2</v>
          </cell>
          <cell r="F98">
            <v>6.1</v>
          </cell>
          <cell r="G98">
            <v>6.6</v>
          </cell>
          <cell r="H98">
            <v>6.9</v>
          </cell>
          <cell r="I98">
            <v>5.5</v>
          </cell>
          <cell r="J98">
            <v>5.4</v>
          </cell>
          <cell r="L98">
            <v>92.424242424242422</v>
          </cell>
          <cell r="M98">
            <v>93.103448275862078</v>
          </cell>
          <cell r="O98">
            <v>51</v>
          </cell>
          <cell r="P98">
            <v>47</v>
          </cell>
        </row>
        <row r="99">
          <cell r="M99" t="str">
            <v/>
          </cell>
        </row>
        <row r="100">
          <cell r="A100" t="str">
            <v>Länder</v>
          </cell>
          <cell r="L100" t="str">
            <v/>
          </cell>
          <cell r="M100" t="str">
            <v/>
          </cell>
          <cell r="O100" t="str">
            <v/>
          </cell>
          <cell r="P100" t="str">
            <v/>
          </cell>
        </row>
        <row r="101">
          <cell r="A101" t="str">
            <v>European Union - 27 countries (from 2020)</v>
          </cell>
          <cell r="B101">
            <v>9.9</v>
          </cell>
          <cell r="C101">
            <v>9</v>
          </cell>
          <cell r="D101">
            <v>8</v>
          </cell>
          <cell r="E101">
            <v>7.1</v>
          </cell>
          <cell r="F101">
            <v>6.6</v>
          </cell>
          <cell r="G101">
            <v>6.9</v>
          </cell>
          <cell r="H101">
            <v>6.9</v>
          </cell>
          <cell r="I101">
            <v>6</v>
          </cell>
          <cell r="J101">
            <v>5.8</v>
          </cell>
          <cell r="L101">
            <v>100</v>
          </cell>
          <cell r="M101">
            <v>100</v>
          </cell>
          <cell r="P101" t="str">
            <v/>
          </cell>
        </row>
        <row r="102">
          <cell r="A102" t="str">
            <v>Belgium</v>
          </cell>
          <cell r="B102">
            <v>8.4</v>
          </cell>
          <cell r="C102">
            <v>7.7</v>
          </cell>
          <cell r="D102">
            <v>7</v>
          </cell>
          <cell r="E102">
            <v>5.8</v>
          </cell>
          <cell r="F102">
            <v>5.2</v>
          </cell>
          <cell r="G102">
            <v>5.4</v>
          </cell>
          <cell r="H102">
            <v>6</v>
          </cell>
          <cell r="I102">
            <v>5.3</v>
          </cell>
          <cell r="J102">
            <v>5.3</v>
          </cell>
          <cell r="L102">
            <v>78.787878787878796</v>
          </cell>
          <cell r="M102">
            <v>91.379310344827587</v>
          </cell>
          <cell r="O102">
            <v>14</v>
          </cell>
          <cell r="P102">
            <v>14</v>
          </cell>
        </row>
        <row r="103">
          <cell r="A103" t="str">
            <v>Bulgaria</v>
          </cell>
          <cell r="B103">
            <v>9.1</v>
          </cell>
          <cell r="C103">
            <v>7.6</v>
          </cell>
          <cell r="D103">
            <v>6.1</v>
          </cell>
          <cell r="E103">
            <v>5.0999999999999996</v>
          </cell>
          <cell r="F103">
            <v>4.0999999999999996</v>
          </cell>
          <cell r="G103">
            <v>5</v>
          </cell>
          <cell r="H103">
            <v>5.0999999999999996</v>
          </cell>
          <cell r="I103">
            <v>4.0999999999999996</v>
          </cell>
          <cell r="J103">
            <v>4.3</v>
          </cell>
          <cell r="L103">
            <v>62.121212121212125</v>
          </cell>
          <cell r="M103">
            <v>74.137931034482762</v>
          </cell>
          <cell r="O103">
            <v>8</v>
          </cell>
          <cell r="P103">
            <v>9</v>
          </cell>
        </row>
        <row r="104">
          <cell r="A104" t="str">
            <v>Czechia</v>
          </cell>
          <cell r="B104">
            <v>5</v>
          </cell>
          <cell r="C104">
            <v>3.9</v>
          </cell>
          <cell r="D104">
            <v>2.8</v>
          </cell>
          <cell r="E104">
            <v>2.2000000000000002</v>
          </cell>
          <cell r="F104">
            <v>2</v>
          </cell>
          <cell r="G104">
            <v>2.5</v>
          </cell>
          <cell r="H104">
            <v>2.8</v>
          </cell>
          <cell r="I104">
            <v>2.2000000000000002</v>
          </cell>
          <cell r="J104">
            <v>2.5</v>
          </cell>
          <cell r="L104">
            <v>30.303030303030305</v>
          </cell>
          <cell r="M104">
            <v>43.103448275862071</v>
          </cell>
          <cell r="O104">
            <v>1</v>
          </cell>
          <cell r="P104">
            <v>1</v>
          </cell>
        </row>
        <row r="105">
          <cell r="A105" t="str">
            <v>Denmark</v>
          </cell>
          <cell r="B105">
            <v>6</v>
          </cell>
          <cell r="C105">
            <v>5.6</v>
          </cell>
          <cell r="D105">
            <v>5.3</v>
          </cell>
          <cell r="E105">
            <v>4.8</v>
          </cell>
          <cell r="F105">
            <v>4.7</v>
          </cell>
          <cell r="G105">
            <v>5.2</v>
          </cell>
          <cell r="H105">
            <v>4.7</v>
          </cell>
          <cell r="I105">
            <v>4.0999999999999996</v>
          </cell>
          <cell r="J105">
            <v>4.7</v>
          </cell>
          <cell r="L105">
            <v>71.212121212121218</v>
          </cell>
          <cell r="M105">
            <v>81.034482758620697</v>
          </cell>
          <cell r="O105">
            <v>13</v>
          </cell>
          <cell r="P105">
            <v>11</v>
          </cell>
        </row>
        <row r="106">
          <cell r="A106" t="str">
            <v>Germany</v>
          </cell>
          <cell r="B106">
            <v>4.5999999999999996</v>
          </cell>
          <cell r="C106">
            <v>4.0999999999999996</v>
          </cell>
          <cell r="D106">
            <v>3.7</v>
          </cell>
          <cell r="E106">
            <v>3.3</v>
          </cell>
          <cell r="F106">
            <v>3.1</v>
          </cell>
          <cell r="G106">
            <v>3.8</v>
          </cell>
          <cell r="H106">
            <v>3.6</v>
          </cell>
          <cell r="I106">
            <v>3.1</v>
          </cell>
          <cell r="J106">
            <v>3</v>
          </cell>
          <cell r="L106">
            <v>46.969696969696969</v>
          </cell>
          <cell r="M106">
            <v>51.724137931034484</v>
          </cell>
          <cell r="O106">
            <v>3</v>
          </cell>
          <cell r="P106">
            <v>4</v>
          </cell>
        </row>
        <row r="107">
          <cell r="A107" t="str">
            <v>Estonia</v>
          </cell>
          <cell r="B107">
            <v>6.3</v>
          </cell>
          <cell r="C107">
            <v>6.9</v>
          </cell>
          <cell r="D107">
            <v>5.8</v>
          </cell>
          <cell r="E107">
            <v>5.2</v>
          </cell>
          <cell r="F107">
            <v>4.4000000000000004</v>
          </cell>
          <cell r="G107">
            <v>6.8</v>
          </cell>
          <cell r="H107">
            <v>6.1</v>
          </cell>
          <cell r="I107">
            <v>5.5</v>
          </cell>
          <cell r="J107">
            <v>6.2</v>
          </cell>
          <cell r="L107">
            <v>66.666666666666671</v>
          </cell>
          <cell r="M107">
            <v>106.89655172413795</v>
          </cell>
          <cell r="O107">
            <v>11</v>
          </cell>
          <cell r="P107">
            <v>18</v>
          </cell>
        </row>
        <row r="108">
          <cell r="A108" t="str">
            <v>Ireland</v>
          </cell>
          <cell r="B108">
            <v>9.6</v>
          </cell>
          <cell r="C108">
            <v>8.1</v>
          </cell>
          <cell r="D108">
            <v>6.4</v>
          </cell>
          <cell r="E108">
            <v>5.4</v>
          </cell>
          <cell r="F108">
            <v>4.5999999999999996</v>
          </cell>
          <cell r="G108">
            <v>5.3</v>
          </cell>
          <cell r="H108">
            <v>5.7</v>
          </cell>
          <cell r="I108">
            <v>4.0999999999999996</v>
          </cell>
          <cell r="J108">
            <v>3.9</v>
          </cell>
          <cell r="L108">
            <v>69.696969696969688</v>
          </cell>
          <cell r="M108">
            <v>67.241379310344826</v>
          </cell>
          <cell r="O108">
            <v>12</v>
          </cell>
          <cell r="P108">
            <v>7</v>
          </cell>
        </row>
        <row r="109">
          <cell r="A109" t="str">
            <v>Greece</v>
          </cell>
          <cell r="B109">
            <v>24.9</v>
          </cell>
          <cell r="C109">
            <v>23.5</v>
          </cell>
          <cell r="D109">
            <v>21.4</v>
          </cell>
          <cell r="E109">
            <v>19.3</v>
          </cell>
          <cell r="F109">
            <v>17.3</v>
          </cell>
          <cell r="G109">
            <v>16.399999999999999</v>
          </cell>
          <cell r="H109">
            <v>14.7</v>
          </cell>
          <cell r="I109">
            <v>12.3</v>
          </cell>
          <cell r="J109">
            <v>11</v>
          </cell>
          <cell r="L109">
            <v>262.12121212121218</v>
          </cell>
          <cell r="M109">
            <v>189.65517241379311</v>
          </cell>
          <cell r="O109">
            <v>27</v>
          </cell>
          <cell r="P109">
            <v>26</v>
          </cell>
        </row>
        <row r="110">
          <cell r="A110" t="str">
            <v>Spain</v>
          </cell>
          <cell r="B110">
            <v>21.7</v>
          </cell>
          <cell r="C110">
            <v>19.3</v>
          </cell>
          <cell r="D110">
            <v>16.899999999999999</v>
          </cell>
          <cell r="E110">
            <v>14.9</v>
          </cell>
          <cell r="F110">
            <v>13.8</v>
          </cell>
          <cell r="G110">
            <v>15.2</v>
          </cell>
          <cell r="H110">
            <v>14.6</v>
          </cell>
          <cell r="I110">
            <v>12.7</v>
          </cell>
          <cell r="J110">
            <v>11.9</v>
          </cell>
          <cell r="L110">
            <v>209.09090909090912</v>
          </cell>
          <cell r="M110">
            <v>205.17241379310346</v>
          </cell>
          <cell r="O110">
            <v>26</v>
          </cell>
          <cell r="P110">
            <v>27</v>
          </cell>
        </row>
        <row r="111">
          <cell r="A111" t="str">
            <v>France</v>
          </cell>
          <cell r="B111">
            <v>10</v>
          </cell>
          <cell r="C111">
            <v>9.8000000000000007</v>
          </cell>
          <cell r="D111">
            <v>9.1999999999999993</v>
          </cell>
          <cell r="E111">
            <v>8.8000000000000007</v>
          </cell>
          <cell r="F111">
            <v>8.1999999999999993</v>
          </cell>
          <cell r="G111">
            <v>7.8</v>
          </cell>
          <cell r="H111">
            <v>7.5</v>
          </cell>
          <cell r="I111">
            <v>6.9</v>
          </cell>
          <cell r="J111">
            <v>7</v>
          </cell>
          <cell r="L111">
            <v>124.24242424242425</v>
          </cell>
          <cell r="M111">
            <v>120.68965517241379</v>
          </cell>
          <cell r="O111">
            <v>24</v>
          </cell>
          <cell r="P111">
            <v>24</v>
          </cell>
        </row>
        <row r="112">
          <cell r="A112" t="str">
            <v>Croatia</v>
          </cell>
          <cell r="B112">
            <v>15.5</v>
          </cell>
          <cell r="C112">
            <v>12.4</v>
          </cell>
          <cell r="D112">
            <v>10.6</v>
          </cell>
          <cell r="E112">
            <v>8.1</v>
          </cell>
          <cell r="F112">
            <v>6.3</v>
          </cell>
          <cell r="G112">
            <v>6.9</v>
          </cell>
          <cell r="H112">
            <v>7.1</v>
          </cell>
          <cell r="I112">
            <v>6.5</v>
          </cell>
          <cell r="J112">
            <v>5.8</v>
          </cell>
          <cell r="L112">
            <v>95.454545454545453</v>
          </cell>
          <cell r="M112">
            <v>100</v>
          </cell>
          <cell r="O112">
            <v>19</v>
          </cell>
          <cell r="P112">
            <v>17</v>
          </cell>
        </row>
        <row r="113">
          <cell r="A113" t="str">
            <v>Italy</v>
          </cell>
          <cell r="B113">
            <v>11.7</v>
          </cell>
          <cell r="C113">
            <v>11.5</v>
          </cell>
          <cell r="D113">
            <v>11.1</v>
          </cell>
          <cell r="E113">
            <v>10.4</v>
          </cell>
          <cell r="F113">
            <v>9.8000000000000007</v>
          </cell>
          <cell r="G113">
            <v>9.1</v>
          </cell>
          <cell r="H113">
            <v>9.4</v>
          </cell>
          <cell r="I113">
            <v>8</v>
          </cell>
          <cell r="J113">
            <v>7.6</v>
          </cell>
          <cell r="L113">
            <v>148.4848484848485</v>
          </cell>
          <cell r="M113">
            <v>131.0344827586207</v>
          </cell>
          <cell r="O113">
            <v>25</v>
          </cell>
          <cell r="P113">
            <v>25</v>
          </cell>
        </row>
        <row r="114">
          <cell r="A114" t="str">
            <v>Cyprus</v>
          </cell>
          <cell r="B114">
            <v>14.9</v>
          </cell>
          <cell r="C114">
            <v>12.9</v>
          </cell>
          <cell r="D114">
            <v>11.1</v>
          </cell>
          <cell r="E114">
            <v>8.4</v>
          </cell>
          <cell r="F114">
            <v>7.1</v>
          </cell>
          <cell r="G114">
            <v>7.7</v>
          </cell>
          <cell r="H114">
            <v>7.2</v>
          </cell>
          <cell r="I114">
            <v>6.2</v>
          </cell>
          <cell r="J114">
            <v>5.8</v>
          </cell>
          <cell r="L114">
            <v>107.57575757575756</v>
          </cell>
          <cell r="M114">
            <v>100</v>
          </cell>
          <cell r="O114">
            <v>23</v>
          </cell>
          <cell r="P114">
            <v>17</v>
          </cell>
        </row>
        <row r="115">
          <cell r="A115" t="str">
            <v>Latvia</v>
          </cell>
          <cell r="B115">
            <v>9.9</v>
          </cell>
          <cell r="C115">
            <v>9.8000000000000007</v>
          </cell>
          <cell r="D115">
            <v>8.8000000000000007</v>
          </cell>
          <cell r="E115">
            <v>7.5</v>
          </cell>
          <cell r="F115">
            <v>6.4</v>
          </cell>
          <cell r="G115">
            <v>8.3000000000000007</v>
          </cell>
          <cell r="H115">
            <v>7.7</v>
          </cell>
          <cell r="I115">
            <v>6.9</v>
          </cell>
          <cell r="J115">
            <v>6.7</v>
          </cell>
          <cell r="L115">
            <v>96.969696969696983</v>
          </cell>
          <cell r="M115">
            <v>115.51724137931035</v>
          </cell>
          <cell r="O115">
            <v>22</v>
          </cell>
          <cell r="P115">
            <v>22</v>
          </cell>
        </row>
        <row r="116">
          <cell r="A116" t="str">
            <v>Lithuania</v>
          </cell>
          <cell r="B116">
            <v>9.1999999999999993</v>
          </cell>
          <cell r="C116">
            <v>8</v>
          </cell>
          <cell r="D116">
            <v>7.2</v>
          </cell>
          <cell r="E116">
            <v>6.3</v>
          </cell>
          <cell r="F116">
            <v>6.4</v>
          </cell>
          <cell r="G116">
            <v>8.6999999999999993</v>
          </cell>
          <cell r="H116">
            <v>7.3</v>
          </cell>
          <cell r="I116">
            <v>6.1</v>
          </cell>
          <cell r="J116">
            <v>7</v>
          </cell>
          <cell r="L116">
            <v>96.969696969696983</v>
          </cell>
          <cell r="M116">
            <v>120.68965517241379</v>
          </cell>
          <cell r="O116">
            <v>22</v>
          </cell>
          <cell r="P116">
            <v>24</v>
          </cell>
        </row>
        <row r="117">
          <cell r="A117" t="str">
            <v>Luxembourg</v>
          </cell>
          <cell r="B117">
            <v>6.3</v>
          </cell>
          <cell r="C117">
            <v>5.9</v>
          </cell>
          <cell r="D117">
            <v>5.3</v>
          </cell>
          <cell r="E117">
            <v>5.3</v>
          </cell>
          <cell r="F117">
            <v>5.3</v>
          </cell>
          <cell r="G117">
            <v>6.5</v>
          </cell>
          <cell r="H117">
            <v>4.8</v>
          </cell>
          <cell r="I117">
            <v>4.0999999999999996</v>
          </cell>
          <cell r="J117">
            <v>4.5999999999999996</v>
          </cell>
          <cell r="L117">
            <v>80.303030303030312</v>
          </cell>
          <cell r="M117">
            <v>79.310344827586192</v>
          </cell>
          <cell r="O117">
            <v>15</v>
          </cell>
          <cell r="P117">
            <v>10</v>
          </cell>
        </row>
        <row r="118">
          <cell r="A118" t="str">
            <v>Hungary</v>
          </cell>
          <cell r="B118">
            <v>6.7</v>
          </cell>
          <cell r="C118">
            <v>5</v>
          </cell>
          <cell r="D118">
            <v>4</v>
          </cell>
          <cell r="E118">
            <v>3.6</v>
          </cell>
          <cell r="F118">
            <v>3.3</v>
          </cell>
          <cell r="G118">
            <v>4.2</v>
          </cell>
          <cell r="H118">
            <v>3.9</v>
          </cell>
          <cell r="I118">
            <v>3.5</v>
          </cell>
          <cell r="J118">
            <v>4</v>
          </cell>
          <cell r="L118">
            <v>50</v>
          </cell>
          <cell r="M118">
            <v>68.965517241379317</v>
          </cell>
          <cell r="O118">
            <v>5</v>
          </cell>
          <cell r="P118">
            <v>8</v>
          </cell>
        </row>
        <row r="119">
          <cell r="A119" t="str">
            <v>Malta</v>
          </cell>
          <cell r="B119">
            <v>4.9000000000000004</v>
          </cell>
          <cell r="C119">
            <v>4.3</v>
          </cell>
          <cell r="D119">
            <v>3.6</v>
          </cell>
          <cell r="E119">
            <v>3.6</v>
          </cell>
          <cell r="F119">
            <v>3.8</v>
          </cell>
          <cell r="G119">
            <v>4.7</v>
          </cell>
          <cell r="H119">
            <v>3.5</v>
          </cell>
          <cell r="I119">
            <v>3.2</v>
          </cell>
          <cell r="J119">
            <v>3.2</v>
          </cell>
          <cell r="L119">
            <v>57.575757575757578</v>
          </cell>
          <cell r="M119">
            <v>55.172413793103445</v>
          </cell>
          <cell r="O119">
            <v>7</v>
          </cell>
          <cell r="P119">
            <v>5</v>
          </cell>
        </row>
        <row r="120">
          <cell r="A120" t="str">
            <v>Netherlands</v>
          </cell>
          <cell r="B120">
            <v>6.4</v>
          </cell>
          <cell r="C120">
            <v>5.5</v>
          </cell>
          <cell r="D120">
            <v>4.4000000000000004</v>
          </cell>
          <cell r="E120">
            <v>3.4</v>
          </cell>
          <cell r="F120">
            <v>3</v>
          </cell>
          <cell r="G120">
            <v>3.3</v>
          </cell>
          <cell r="H120">
            <v>3.5</v>
          </cell>
          <cell r="I120">
            <v>2.9</v>
          </cell>
          <cell r="J120">
            <v>2.9</v>
          </cell>
          <cell r="L120">
            <v>45.45454545454546</v>
          </cell>
          <cell r="M120">
            <v>50</v>
          </cell>
          <cell r="O120">
            <v>2</v>
          </cell>
          <cell r="P120">
            <v>3</v>
          </cell>
        </row>
        <row r="121">
          <cell r="A121" t="str">
            <v>Austria</v>
          </cell>
          <cell r="B121">
            <v>5.6</v>
          </cell>
          <cell r="C121">
            <v>5.8</v>
          </cell>
          <cell r="D121">
            <v>5.3</v>
          </cell>
          <cell r="E121">
            <v>4.7</v>
          </cell>
          <cell r="F121">
            <v>4.3</v>
          </cell>
          <cell r="G121">
            <v>5.3</v>
          </cell>
          <cell r="H121">
            <v>6</v>
          </cell>
          <cell r="I121">
            <v>4.5</v>
          </cell>
          <cell r="J121">
            <v>4.8</v>
          </cell>
          <cell r="L121">
            <v>65.151515151515156</v>
          </cell>
          <cell r="M121">
            <v>82.758620689655174</v>
          </cell>
          <cell r="O121">
            <v>9</v>
          </cell>
          <cell r="P121">
            <v>12</v>
          </cell>
        </row>
        <row r="122">
          <cell r="A122" t="str">
            <v>Poland</v>
          </cell>
          <cell r="B122">
            <v>7.4</v>
          </cell>
          <cell r="C122">
            <v>6.1</v>
          </cell>
          <cell r="D122">
            <v>4.8</v>
          </cell>
          <cell r="E122">
            <v>3.8</v>
          </cell>
          <cell r="F122">
            <v>3.2</v>
          </cell>
          <cell r="G122">
            <v>3.1</v>
          </cell>
          <cell r="H122">
            <v>3.4</v>
          </cell>
          <cell r="I122">
            <v>2.8</v>
          </cell>
          <cell r="J122">
            <v>2.8</v>
          </cell>
          <cell r="L122">
            <v>48.484848484848492</v>
          </cell>
          <cell r="M122">
            <v>48.275862068965516</v>
          </cell>
          <cell r="O122">
            <v>4</v>
          </cell>
          <cell r="P122">
            <v>2</v>
          </cell>
        </row>
        <row r="123">
          <cell r="A123" t="str">
            <v>Portugal</v>
          </cell>
          <cell r="B123">
            <v>12.5</v>
          </cell>
          <cell r="C123">
            <v>11.2</v>
          </cell>
          <cell r="D123">
            <v>8.9</v>
          </cell>
          <cell r="E123">
            <v>6.9</v>
          </cell>
          <cell r="F123">
            <v>6.4</v>
          </cell>
          <cell r="G123">
            <v>6.9</v>
          </cell>
          <cell r="H123">
            <v>6.7</v>
          </cell>
          <cell r="I123">
            <v>6.1</v>
          </cell>
          <cell r="J123">
            <v>6.4</v>
          </cell>
          <cell r="L123">
            <v>96.969696969696983</v>
          </cell>
          <cell r="M123">
            <v>110.34482758620689</v>
          </cell>
          <cell r="O123">
            <v>22</v>
          </cell>
          <cell r="P123">
            <v>19</v>
          </cell>
        </row>
        <row r="124">
          <cell r="A124" t="str">
            <v>Romania</v>
          </cell>
          <cell r="B124">
            <v>6.7</v>
          </cell>
          <cell r="C124">
            <v>5.7</v>
          </cell>
          <cell r="D124">
            <v>4.8</v>
          </cell>
          <cell r="E124">
            <v>4</v>
          </cell>
          <cell r="F124">
            <v>3.7</v>
          </cell>
          <cell r="G124">
            <v>4.8</v>
          </cell>
          <cell r="H124">
            <v>5.3</v>
          </cell>
          <cell r="I124">
            <v>5.2</v>
          </cell>
          <cell r="J124">
            <v>5.2</v>
          </cell>
          <cell r="L124">
            <v>56.060606060606069</v>
          </cell>
          <cell r="M124">
            <v>89.65517241379311</v>
          </cell>
          <cell r="O124">
            <v>6</v>
          </cell>
          <cell r="P124">
            <v>13</v>
          </cell>
        </row>
        <row r="125">
          <cell r="A125" t="str">
            <v>Slovenia</v>
          </cell>
          <cell r="B125">
            <v>9</v>
          </cell>
          <cell r="C125">
            <v>8.1</v>
          </cell>
          <cell r="D125">
            <v>6.6</v>
          </cell>
          <cell r="E125">
            <v>5.0999999999999996</v>
          </cell>
          <cell r="F125">
            <v>4.4000000000000004</v>
          </cell>
          <cell r="G125">
            <v>4.9000000000000004</v>
          </cell>
          <cell r="H125">
            <v>4.5999999999999996</v>
          </cell>
          <cell r="I125">
            <v>3.9</v>
          </cell>
          <cell r="J125">
            <v>3.4</v>
          </cell>
          <cell r="L125">
            <v>66.666666666666671</v>
          </cell>
          <cell r="M125">
            <v>58.620689655172406</v>
          </cell>
          <cell r="O125">
            <v>11</v>
          </cell>
          <cell r="P125">
            <v>6</v>
          </cell>
        </row>
        <row r="126">
          <cell r="A126" t="str">
            <v>Slovakia</v>
          </cell>
          <cell r="B126">
            <v>11.3</v>
          </cell>
          <cell r="C126">
            <v>9.5</v>
          </cell>
          <cell r="D126">
            <v>7.9</v>
          </cell>
          <cell r="E126">
            <v>6.4</v>
          </cell>
          <cell r="F126">
            <v>5.6</v>
          </cell>
          <cell r="G126">
            <v>6.6</v>
          </cell>
          <cell r="H126">
            <v>6.7</v>
          </cell>
          <cell r="I126">
            <v>6</v>
          </cell>
          <cell r="J126">
            <v>5.7</v>
          </cell>
          <cell r="L126">
            <v>84.848484848484844</v>
          </cell>
          <cell r="M126">
            <v>98.275862068965523</v>
          </cell>
          <cell r="O126">
            <v>16</v>
          </cell>
          <cell r="P126">
            <v>15</v>
          </cell>
        </row>
        <row r="127">
          <cell r="A127" t="str">
            <v>Finland</v>
          </cell>
          <cell r="B127">
            <v>8.8000000000000007</v>
          </cell>
          <cell r="C127">
            <v>8.1999999999999993</v>
          </cell>
          <cell r="D127">
            <v>8.1</v>
          </cell>
          <cell r="E127">
            <v>6.8</v>
          </cell>
          <cell r="F127">
            <v>6.1</v>
          </cell>
          <cell r="G127">
            <v>7.1</v>
          </cell>
          <cell r="H127">
            <v>7.1</v>
          </cell>
          <cell r="I127">
            <v>6.3</v>
          </cell>
          <cell r="J127">
            <v>6.6</v>
          </cell>
          <cell r="L127">
            <v>92.424242424242422</v>
          </cell>
          <cell r="M127">
            <v>113.79310344827587</v>
          </cell>
          <cell r="O127">
            <v>18</v>
          </cell>
          <cell r="P127">
            <v>21</v>
          </cell>
        </row>
        <row r="128">
          <cell r="A128" t="str">
            <v>Sweden</v>
          </cell>
          <cell r="B128">
            <v>6.7</v>
          </cell>
          <cell r="C128">
            <v>6.3</v>
          </cell>
          <cell r="D128">
            <v>6</v>
          </cell>
          <cell r="E128">
            <v>5.6</v>
          </cell>
          <cell r="F128">
            <v>6</v>
          </cell>
          <cell r="G128">
            <v>7.4</v>
          </cell>
          <cell r="H128">
            <v>7.9</v>
          </cell>
          <cell r="I128">
            <v>6.3</v>
          </cell>
          <cell r="J128">
            <v>6.5</v>
          </cell>
          <cell r="L128">
            <v>90.909090909090921</v>
          </cell>
          <cell r="M128">
            <v>112.06896551724139</v>
          </cell>
          <cell r="O128">
            <v>17</v>
          </cell>
          <cell r="P128">
            <v>20</v>
          </cell>
        </row>
      </sheetData>
      <sheetData sheetId="12">
        <row r="4">
          <cell r="A4" t="str">
            <v>European Union - 27 countries (from 2020)</v>
          </cell>
          <cell r="B4">
            <v>75068.899999999994</v>
          </cell>
          <cell r="C4">
            <v>75068.899999999994</v>
          </cell>
          <cell r="D4">
            <v>75068.899999999994</v>
          </cell>
          <cell r="F4">
            <v>202503.5</v>
          </cell>
          <cell r="G4">
            <v>204981.7</v>
          </cell>
          <cell r="H4">
            <v>207069</v>
          </cell>
          <cell r="J4">
            <v>37.070421005069043</v>
          </cell>
          <cell r="K4">
            <v>36.622244815024949</v>
          </cell>
          <cell r="L4">
            <v>36.253084720552081</v>
          </cell>
        </row>
        <row r="5">
          <cell r="A5" t="str">
            <v>NUTS 1-Regionen (92 Regionen)</v>
          </cell>
        </row>
        <row r="6">
          <cell r="A6" t="str">
            <v>Baden-Württemberg</v>
          </cell>
          <cell r="B6">
            <v>2051.4</v>
          </cell>
          <cell r="C6">
            <v>2051.4</v>
          </cell>
          <cell r="D6">
            <v>2051.4</v>
          </cell>
          <cell r="F6">
            <v>5946.8</v>
          </cell>
          <cell r="G6">
            <v>6038.1</v>
          </cell>
          <cell r="H6">
            <v>6074.2</v>
          </cell>
          <cell r="J6">
            <v>34.495863321450194</v>
          </cell>
          <cell r="K6">
            <v>33.974263427237048</v>
          </cell>
          <cell r="L6">
            <v>33.772348622040766</v>
          </cell>
          <cell r="N6">
            <v>52</v>
          </cell>
        </row>
        <row r="7">
          <cell r="A7" t="str">
            <v>Bayern</v>
          </cell>
          <cell r="B7">
            <v>2398.3000000000002</v>
          </cell>
          <cell r="C7">
            <v>2398.3000000000002</v>
          </cell>
          <cell r="D7">
            <v>2398.3000000000002</v>
          </cell>
          <cell r="F7">
            <v>7097.5</v>
          </cell>
          <cell r="G7">
            <v>7205.9</v>
          </cell>
          <cell r="H7">
            <v>7243.8</v>
          </cell>
          <cell r="J7">
            <v>33.790771398379718</v>
          </cell>
          <cell r="K7">
            <v>33.282449104206279</v>
          </cell>
          <cell r="L7">
            <v>33.108313316215252</v>
          </cell>
          <cell r="N7">
            <v>55</v>
          </cell>
        </row>
        <row r="8">
          <cell r="A8" t="str">
            <v>Berlin</v>
          </cell>
          <cell r="B8">
            <v>948.9</v>
          </cell>
          <cell r="C8">
            <v>948.9</v>
          </cell>
          <cell r="D8">
            <v>948.9</v>
          </cell>
          <cell r="F8">
            <v>1899.9</v>
          </cell>
          <cell r="G8">
            <v>1903.8</v>
          </cell>
          <cell r="H8">
            <v>1935.7</v>
          </cell>
          <cell r="J8">
            <v>49.944733933364908</v>
          </cell>
          <cell r="K8">
            <v>49.842420422313268</v>
          </cell>
          <cell r="L8">
            <v>49.021025985431628</v>
          </cell>
          <cell r="N8">
            <v>10</v>
          </cell>
        </row>
        <row r="9">
          <cell r="A9" t="str">
            <v>Brandenburg</v>
          </cell>
          <cell r="B9">
            <v>380</v>
          </cell>
          <cell r="C9">
            <v>380</v>
          </cell>
          <cell r="D9">
            <v>380</v>
          </cell>
          <cell r="F9">
            <v>1236.2</v>
          </cell>
          <cell r="G9">
            <v>1237.0999999999999</v>
          </cell>
          <cell r="H9">
            <v>1254.2</v>
          </cell>
          <cell r="J9">
            <v>30.739362562692119</v>
          </cell>
          <cell r="K9">
            <v>30.716999434160542</v>
          </cell>
          <cell r="L9">
            <v>30.298198054536758</v>
          </cell>
          <cell r="N9">
            <v>67</v>
          </cell>
        </row>
        <row r="10">
          <cell r="A10" t="str">
            <v>Bremen</v>
          </cell>
          <cell r="B10">
            <v>101.4</v>
          </cell>
          <cell r="C10">
            <v>101.4</v>
          </cell>
          <cell r="D10">
            <v>101.4</v>
          </cell>
          <cell r="F10">
            <v>313.8</v>
          </cell>
          <cell r="G10">
            <v>326.3</v>
          </cell>
          <cell r="H10">
            <v>329</v>
          </cell>
          <cell r="J10">
            <v>32.313575525812624</v>
          </cell>
          <cell r="K10">
            <v>31.075697211155379</v>
          </cell>
          <cell r="L10">
            <v>30.820668693009118</v>
          </cell>
          <cell r="N10">
            <v>65</v>
          </cell>
        </row>
        <row r="11">
          <cell r="A11" t="str">
            <v>Hamburg</v>
          </cell>
          <cell r="B11">
            <v>388.3</v>
          </cell>
          <cell r="C11">
            <v>388.3</v>
          </cell>
          <cell r="D11">
            <v>388.3</v>
          </cell>
          <cell r="F11">
            <v>975.7</v>
          </cell>
          <cell r="G11">
            <v>996.5</v>
          </cell>
          <cell r="H11">
            <v>1008.5</v>
          </cell>
          <cell r="J11">
            <v>39.797068771138669</v>
          </cell>
          <cell r="K11">
            <v>38.966382338183642</v>
          </cell>
          <cell r="L11">
            <v>38.502726822012889</v>
          </cell>
          <cell r="N11">
            <v>38</v>
          </cell>
        </row>
        <row r="12">
          <cell r="A12" t="str">
            <v>Hessen</v>
          </cell>
          <cell r="B12">
            <v>1054.2</v>
          </cell>
          <cell r="C12">
            <v>1054.2</v>
          </cell>
          <cell r="D12">
            <v>1054.2</v>
          </cell>
          <cell r="F12">
            <v>3156.6</v>
          </cell>
          <cell r="G12">
            <v>3240.4</v>
          </cell>
          <cell r="H12">
            <v>3255.4</v>
          </cell>
          <cell r="J12">
            <v>33.396692643984039</v>
          </cell>
          <cell r="K12">
            <v>32.533020614738923</v>
          </cell>
          <cell r="L12">
            <v>32.383117282054435</v>
          </cell>
          <cell r="N12">
            <v>60</v>
          </cell>
        </row>
        <row r="13">
          <cell r="A13" t="str">
            <v>Mecklenburg-Vorpommern</v>
          </cell>
          <cell r="B13">
            <v>201.6</v>
          </cell>
          <cell r="C13">
            <v>201.6</v>
          </cell>
          <cell r="D13">
            <v>201.6</v>
          </cell>
          <cell r="F13">
            <v>763.9</v>
          </cell>
          <cell r="G13">
            <v>773</v>
          </cell>
          <cell r="H13">
            <v>760</v>
          </cell>
          <cell r="J13">
            <v>26.390888859798402</v>
          </cell>
          <cell r="K13">
            <v>26.080206985769728</v>
          </cell>
          <cell r="L13">
            <v>26.526315789473681</v>
          </cell>
          <cell r="N13">
            <v>78</v>
          </cell>
        </row>
        <row r="14">
          <cell r="A14" t="str">
            <v>Niedersachsen</v>
          </cell>
          <cell r="B14">
            <v>1216.7</v>
          </cell>
          <cell r="C14">
            <v>1216.7</v>
          </cell>
          <cell r="D14">
            <v>1216.7</v>
          </cell>
          <cell r="F14">
            <v>4073.7</v>
          </cell>
          <cell r="G14">
            <v>4110.2</v>
          </cell>
          <cell r="H14">
            <v>4126.1000000000004</v>
          </cell>
          <cell r="J14">
            <v>29.867196897169652</v>
          </cell>
          <cell r="K14">
            <v>29.601965841078297</v>
          </cell>
          <cell r="L14">
            <v>29.487894137320957</v>
          </cell>
          <cell r="N14">
            <v>69</v>
          </cell>
        </row>
        <row r="15">
          <cell r="A15" t="str">
            <v>Nordrhein-Westfalen</v>
          </cell>
          <cell r="B15">
            <v>2674.2</v>
          </cell>
          <cell r="C15">
            <v>2674.2</v>
          </cell>
          <cell r="D15">
            <v>2674.2</v>
          </cell>
          <cell r="F15">
            <v>8814</v>
          </cell>
          <cell r="G15">
            <v>8942.2999999999993</v>
          </cell>
          <cell r="H15">
            <v>9040.6</v>
          </cell>
          <cell r="J15">
            <v>30.340367597004764</v>
          </cell>
          <cell r="K15">
            <v>29.90505798284558</v>
          </cell>
          <cell r="L15">
            <v>29.579895139703115</v>
          </cell>
          <cell r="N15">
            <v>68</v>
          </cell>
        </row>
        <row r="16">
          <cell r="A16" t="str">
            <v>Rheinland-Pfalz</v>
          </cell>
          <cell r="B16">
            <v>615.79999999999995</v>
          </cell>
          <cell r="C16">
            <v>615.79999999999995</v>
          </cell>
          <cell r="D16">
            <v>615.79999999999995</v>
          </cell>
          <cell r="F16">
            <v>2082.3000000000002</v>
          </cell>
          <cell r="G16">
            <v>2117.4</v>
          </cell>
          <cell r="H16">
            <v>2099.9</v>
          </cell>
          <cell r="J16">
            <v>29.573068241847949</v>
          </cell>
          <cell r="K16">
            <v>29.082837442146026</v>
          </cell>
          <cell r="L16">
            <v>29.325205962188672</v>
          </cell>
          <cell r="N16">
            <v>70</v>
          </cell>
        </row>
        <row r="17">
          <cell r="A17" t="str">
            <v>Saarland</v>
          </cell>
          <cell r="B17">
            <v>130.19999999999999</v>
          </cell>
          <cell r="C17">
            <v>130.19999999999999</v>
          </cell>
          <cell r="D17">
            <v>130.19999999999999</v>
          </cell>
          <cell r="F17">
            <v>472.7</v>
          </cell>
          <cell r="G17">
            <v>481.1</v>
          </cell>
          <cell r="H17">
            <v>472.7</v>
          </cell>
          <cell r="J17">
            <v>27.543896763274802</v>
          </cell>
          <cell r="K17">
            <v>27.06298066929952</v>
          </cell>
          <cell r="L17">
            <v>27.543896763274802</v>
          </cell>
          <cell r="N17">
            <v>75</v>
          </cell>
        </row>
        <row r="18">
          <cell r="A18" t="str">
            <v>Sachsen</v>
          </cell>
          <cell r="B18">
            <v>617.1</v>
          </cell>
          <cell r="C18">
            <v>617.1</v>
          </cell>
          <cell r="D18">
            <v>617.1</v>
          </cell>
          <cell r="F18">
            <v>1949.6</v>
          </cell>
          <cell r="G18">
            <v>1963.8</v>
          </cell>
          <cell r="H18">
            <v>1960.3</v>
          </cell>
          <cell r="J18">
            <v>31.652646696758314</v>
          </cell>
          <cell r="K18">
            <v>31.423770241368775</v>
          </cell>
          <cell r="L18">
            <v>31.479875529255729</v>
          </cell>
          <cell r="N18">
            <v>64</v>
          </cell>
        </row>
        <row r="19">
          <cell r="A19" t="str">
            <v>Sachsen-Anhalt</v>
          </cell>
          <cell r="B19">
            <v>254.2</v>
          </cell>
          <cell r="C19">
            <v>254.2</v>
          </cell>
          <cell r="D19">
            <v>254.2</v>
          </cell>
          <cell r="F19">
            <v>1005.1</v>
          </cell>
          <cell r="G19">
            <v>998.9</v>
          </cell>
          <cell r="H19">
            <v>998.5</v>
          </cell>
          <cell r="J19">
            <v>25.291015819321462</v>
          </cell>
          <cell r="K19">
            <v>25.447992792071279</v>
          </cell>
          <cell r="L19">
            <v>25.458187280921379</v>
          </cell>
          <cell r="N19">
            <v>81</v>
          </cell>
        </row>
        <row r="20">
          <cell r="A20" t="str">
            <v>Schleswig-Holstein</v>
          </cell>
          <cell r="B20">
            <v>390</v>
          </cell>
          <cell r="C20">
            <v>390</v>
          </cell>
          <cell r="D20">
            <v>390</v>
          </cell>
          <cell r="F20">
            <v>1460.7</v>
          </cell>
          <cell r="G20">
            <v>1475.8</v>
          </cell>
          <cell r="H20">
            <v>1482.5</v>
          </cell>
          <cell r="J20">
            <v>26.699527623742043</v>
          </cell>
          <cell r="K20">
            <v>26.426345033202331</v>
          </cell>
          <cell r="L20">
            <v>26.306913996627319</v>
          </cell>
          <cell r="N20">
            <v>80</v>
          </cell>
        </row>
        <row r="21">
          <cell r="A21" t="str">
            <v>Thüringen</v>
          </cell>
          <cell r="B21">
            <v>293.39999999999998</v>
          </cell>
          <cell r="C21">
            <v>293.39999999999998</v>
          </cell>
          <cell r="D21">
            <v>293.39999999999998</v>
          </cell>
          <cell r="F21">
            <v>1013.2</v>
          </cell>
          <cell r="G21">
            <v>1016.1</v>
          </cell>
          <cell r="H21">
            <v>1003.1</v>
          </cell>
          <cell r="J21">
            <v>28.957757599684165</v>
          </cell>
          <cell r="K21">
            <v>28.875110717449065</v>
          </cell>
          <cell r="L21">
            <v>29.249327086033293</v>
          </cell>
          <cell r="N21">
            <v>71</v>
          </cell>
        </row>
        <row r="23">
          <cell r="A23" t="str">
            <v>Région de Bruxelles-Capitale/Brussels Hoofdstedelijk Gewest</v>
          </cell>
          <cell r="B23">
            <v>317.5</v>
          </cell>
          <cell r="C23">
            <v>317.5</v>
          </cell>
          <cell r="D23">
            <v>317.5</v>
          </cell>
          <cell r="F23">
            <v>508.2</v>
          </cell>
          <cell r="G23">
            <v>526.5</v>
          </cell>
          <cell r="H23">
            <v>512.6</v>
          </cell>
          <cell r="J23">
            <v>62.4754033844943</v>
          </cell>
          <cell r="K23">
            <v>60.30389363722697</v>
          </cell>
          <cell r="L23">
            <v>61.939133827545845</v>
          </cell>
          <cell r="N23">
            <v>1</v>
          </cell>
        </row>
        <row r="24">
          <cell r="A24" t="str">
            <v>Vlaams Gewest</v>
          </cell>
          <cell r="B24">
            <v>1547.3</v>
          </cell>
          <cell r="C24">
            <v>1547.3</v>
          </cell>
          <cell r="D24">
            <v>1547.3</v>
          </cell>
          <cell r="F24">
            <v>3058.9</v>
          </cell>
          <cell r="G24">
            <v>3077</v>
          </cell>
          <cell r="H24">
            <v>3090.3</v>
          </cell>
          <cell r="J24">
            <v>50.583543103730101</v>
          </cell>
          <cell r="K24">
            <v>50.285992850178744</v>
          </cell>
          <cell r="L24">
            <v>50.069572533410991</v>
          </cell>
          <cell r="N24">
            <v>8</v>
          </cell>
        </row>
        <row r="25">
          <cell r="A25" t="str">
            <v>Région wallonne</v>
          </cell>
          <cell r="B25">
            <v>696.4</v>
          </cell>
          <cell r="C25">
            <v>696.4</v>
          </cell>
          <cell r="D25">
            <v>696.4</v>
          </cell>
          <cell r="F25">
            <v>1417.1</v>
          </cell>
          <cell r="G25">
            <v>1418.2</v>
          </cell>
          <cell r="H25">
            <v>1453.4</v>
          </cell>
          <cell r="J25">
            <v>49.142615200056454</v>
          </cell>
          <cell r="K25">
            <v>49.104498660273585</v>
          </cell>
          <cell r="L25">
            <v>47.915233246181366</v>
          </cell>
          <cell r="N25">
            <v>13</v>
          </cell>
        </row>
        <row r="26">
          <cell r="A26" t="str">
            <v>Severna i Yugoiztochna Bulgaria</v>
          </cell>
          <cell r="B26">
            <v>368.9</v>
          </cell>
          <cell r="C26">
            <v>368.9</v>
          </cell>
          <cell r="D26">
            <v>368.9</v>
          </cell>
          <cell r="F26">
            <v>1346.9</v>
          </cell>
          <cell r="G26">
            <v>1346.4</v>
          </cell>
          <cell r="H26">
            <v>1362.8</v>
          </cell>
          <cell r="J26">
            <v>27.388818769025164</v>
          </cell>
          <cell r="K26">
            <v>27.398989898989896</v>
          </cell>
          <cell r="L26">
            <v>27.069269151746404</v>
          </cell>
          <cell r="N26">
            <v>76</v>
          </cell>
        </row>
        <row r="27">
          <cell r="A27" t="str">
            <v>Yugozapadna i Yuzhna tsentralna Bulgaria</v>
          </cell>
          <cell r="B27">
            <v>612.70000000000005</v>
          </cell>
          <cell r="C27">
            <v>612.70000000000005</v>
          </cell>
          <cell r="D27">
            <v>612.70000000000005</v>
          </cell>
          <cell r="F27">
            <v>1588</v>
          </cell>
          <cell r="G27">
            <v>1577.6</v>
          </cell>
          <cell r="H27">
            <v>1562.5</v>
          </cell>
          <cell r="J27">
            <v>38.583123425692698</v>
          </cell>
          <cell r="K27">
            <v>38.837474645030426</v>
          </cell>
          <cell r="L27">
            <v>39.212800000000001</v>
          </cell>
          <cell r="N27">
            <v>32</v>
          </cell>
        </row>
        <row r="28">
          <cell r="A28" t="str">
            <v>Česko</v>
          </cell>
          <cell r="B28">
            <v>1394.6</v>
          </cell>
          <cell r="C28">
            <v>1394.6</v>
          </cell>
          <cell r="D28">
            <v>1394.6</v>
          </cell>
          <cell r="F28">
            <v>5155.6000000000004</v>
          </cell>
          <cell r="G28">
            <v>5042</v>
          </cell>
          <cell r="H28">
            <v>5171</v>
          </cell>
          <cell r="J28">
            <v>27.050197843122035</v>
          </cell>
          <cell r="K28">
            <v>27.659658865529551</v>
          </cell>
          <cell r="L28">
            <v>26.969638367820536</v>
          </cell>
          <cell r="N28">
            <v>77</v>
          </cell>
        </row>
        <row r="29">
          <cell r="A29" t="str">
            <v>Denmark</v>
          </cell>
          <cell r="B29">
            <v>1183.9000000000001</v>
          </cell>
          <cell r="C29">
            <v>1183.9000000000001</v>
          </cell>
          <cell r="D29">
            <v>1183.9000000000001</v>
          </cell>
          <cell r="F29">
            <v>2971.8</v>
          </cell>
          <cell r="G29">
            <v>3001.5</v>
          </cell>
          <cell r="H29">
            <v>3061.4</v>
          </cell>
          <cell r="J29">
            <v>39.837808735446536</v>
          </cell>
          <cell r="K29">
            <v>39.443611527569551</v>
          </cell>
          <cell r="L29">
            <v>38.671849480629774</v>
          </cell>
          <cell r="N29">
            <v>36</v>
          </cell>
        </row>
        <row r="30">
          <cell r="A30" t="str">
            <v>Eesti</v>
          </cell>
          <cell r="B30">
            <v>289.5</v>
          </cell>
          <cell r="C30">
            <v>289.5</v>
          </cell>
          <cell r="D30">
            <v>289.5</v>
          </cell>
          <cell r="F30">
            <v>677.3</v>
          </cell>
          <cell r="G30">
            <v>694.6</v>
          </cell>
          <cell r="H30">
            <v>698.6</v>
          </cell>
          <cell r="J30">
            <v>42.743245238446775</v>
          </cell>
          <cell r="K30">
            <v>41.678663979268642</v>
          </cell>
          <cell r="L30">
            <v>41.440022902948755</v>
          </cell>
          <cell r="N30">
            <v>29</v>
          </cell>
        </row>
        <row r="31">
          <cell r="A31" t="str">
            <v>Ireland</v>
          </cell>
          <cell r="B31">
            <v>1366.8</v>
          </cell>
          <cell r="C31">
            <v>1366.8</v>
          </cell>
          <cell r="D31">
            <v>1366.8</v>
          </cell>
          <cell r="F31">
            <v>2579.3000000000002</v>
          </cell>
          <cell r="G31">
            <v>2667.8</v>
          </cell>
          <cell r="H31">
            <v>2737.2</v>
          </cell>
          <cell r="J31">
            <v>52.991121622145542</v>
          </cell>
          <cell r="K31">
            <v>51.233225879001424</v>
          </cell>
          <cell r="L31">
            <v>49.934239368697945</v>
          </cell>
          <cell r="N31">
            <v>9</v>
          </cell>
        </row>
        <row r="32">
          <cell r="A32" t="str">
            <v>Attiki</v>
          </cell>
          <cell r="B32">
            <v>800.5</v>
          </cell>
          <cell r="C32">
            <v>800.5</v>
          </cell>
          <cell r="D32">
            <v>800.5</v>
          </cell>
          <cell r="F32">
            <v>1572.3</v>
          </cell>
          <cell r="G32">
            <v>1562</v>
          </cell>
          <cell r="H32">
            <v>1585.7</v>
          </cell>
          <cell r="J32">
            <v>50.912675698021999</v>
          </cell>
          <cell r="K32">
            <v>51.248399487836103</v>
          </cell>
          <cell r="L32">
            <v>50.482436778709719</v>
          </cell>
          <cell r="N32">
            <v>6</v>
          </cell>
        </row>
        <row r="33">
          <cell r="A33" t="str">
            <v>Nisia Aigaiou, Kriti</v>
          </cell>
          <cell r="B33">
            <v>136.19999999999999</v>
          </cell>
          <cell r="C33">
            <v>136.19999999999999</v>
          </cell>
          <cell r="D33">
            <v>136.19999999999999</v>
          </cell>
          <cell r="F33">
            <v>450.7</v>
          </cell>
          <cell r="G33">
            <v>459.9</v>
          </cell>
          <cell r="H33">
            <v>471.2</v>
          </cell>
          <cell r="J33">
            <v>30.219658309296648</v>
          </cell>
          <cell r="K33">
            <v>29.615133724722764</v>
          </cell>
          <cell r="L33">
            <v>28.904923599320881</v>
          </cell>
          <cell r="N33">
            <v>72</v>
          </cell>
        </row>
        <row r="34">
          <cell r="A34" t="str">
            <v>Voreia Elláda</v>
          </cell>
          <cell r="B34">
            <v>388.3</v>
          </cell>
          <cell r="C34">
            <v>388.3</v>
          </cell>
          <cell r="D34">
            <v>388.3</v>
          </cell>
          <cell r="F34">
            <v>1102.2</v>
          </cell>
          <cell r="G34">
            <v>1141.0999999999999</v>
          </cell>
          <cell r="H34">
            <v>1175.3</v>
          </cell>
          <cell r="J34">
            <v>35.229540918163671</v>
          </cell>
          <cell r="K34">
            <v>34.02856892472176</v>
          </cell>
          <cell r="L34">
            <v>33.038373181315414</v>
          </cell>
          <cell r="N34">
            <v>56</v>
          </cell>
        </row>
        <row r="35">
          <cell r="A35" t="str">
            <v>Kentriki Elláda</v>
          </cell>
          <cell r="B35">
            <v>297.3</v>
          </cell>
          <cell r="C35">
            <v>297.3</v>
          </cell>
          <cell r="D35">
            <v>297.3</v>
          </cell>
          <cell r="F35">
            <v>1008.4</v>
          </cell>
          <cell r="G35">
            <v>1023.8</v>
          </cell>
          <cell r="H35">
            <v>1033.7</v>
          </cell>
          <cell r="J35">
            <v>29.482348274494253</v>
          </cell>
          <cell r="K35">
            <v>29.038874780230518</v>
          </cell>
          <cell r="L35">
            <v>28.760762310148014</v>
          </cell>
          <cell r="N35">
            <v>73</v>
          </cell>
        </row>
        <row r="36">
          <cell r="A36" t="str">
            <v>Noroeste</v>
          </cell>
          <cell r="B36">
            <v>837.5</v>
          </cell>
          <cell r="C36">
            <v>837.5</v>
          </cell>
          <cell r="D36">
            <v>837.5</v>
          </cell>
          <cell r="F36">
            <v>1735.8</v>
          </cell>
          <cell r="G36">
            <v>1774.3</v>
          </cell>
          <cell r="H36">
            <v>1819.2</v>
          </cell>
          <cell r="J36">
            <v>48.248646157391406</v>
          </cell>
          <cell r="K36">
            <v>47.201713351744353</v>
          </cell>
          <cell r="L36">
            <v>46.036719437115217</v>
          </cell>
          <cell r="N36">
            <v>16</v>
          </cell>
        </row>
        <row r="37">
          <cell r="A37" t="str">
            <v>Noreste</v>
          </cell>
          <cell r="B37">
            <v>1092.2</v>
          </cell>
          <cell r="C37">
            <v>1092.2</v>
          </cell>
          <cell r="D37">
            <v>1092.2</v>
          </cell>
          <cell r="F37">
            <v>2007.2</v>
          </cell>
          <cell r="G37">
            <v>2051.1</v>
          </cell>
          <cell r="H37">
            <v>2064.9</v>
          </cell>
          <cell r="J37">
            <v>54.414109206855322</v>
          </cell>
          <cell r="K37">
            <v>53.24947589098533</v>
          </cell>
          <cell r="L37">
            <v>52.893602595767355</v>
          </cell>
          <cell r="N37">
            <v>3</v>
          </cell>
        </row>
        <row r="38">
          <cell r="A38" t="str">
            <v>Comunidad de Madrid</v>
          </cell>
          <cell r="B38">
            <v>1723.3</v>
          </cell>
          <cell r="C38">
            <v>1723.3</v>
          </cell>
          <cell r="D38">
            <v>1723.3</v>
          </cell>
          <cell r="F38">
            <v>3217.1</v>
          </cell>
          <cell r="G38">
            <v>3326.4</v>
          </cell>
          <cell r="H38">
            <v>3436.8</v>
          </cell>
          <cell r="J38">
            <v>53.566877001025773</v>
          </cell>
          <cell r="K38">
            <v>51.806758056758049</v>
          </cell>
          <cell r="L38">
            <v>50.142574487895708</v>
          </cell>
          <cell r="N38">
            <v>7</v>
          </cell>
        </row>
        <row r="39">
          <cell r="A39" t="str">
            <v>Centro (ES)</v>
          </cell>
          <cell r="B39">
            <v>916.9</v>
          </cell>
          <cell r="C39">
            <v>916.9</v>
          </cell>
          <cell r="D39">
            <v>916.9</v>
          </cell>
          <cell r="F39">
            <v>2289.8000000000002</v>
          </cell>
          <cell r="G39">
            <v>2319.6</v>
          </cell>
          <cell r="H39">
            <v>2340</v>
          </cell>
          <cell r="J39">
            <v>40.042798497685382</v>
          </cell>
          <cell r="K39">
            <v>39.528366959820659</v>
          </cell>
          <cell r="L39">
            <v>39.183760683760681</v>
          </cell>
          <cell r="N39">
            <v>33</v>
          </cell>
        </row>
        <row r="40">
          <cell r="A40" t="str">
            <v>Este</v>
          </cell>
          <cell r="B40">
            <v>2871.9</v>
          </cell>
          <cell r="C40">
            <v>2871.9</v>
          </cell>
          <cell r="D40">
            <v>2871.9</v>
          </cell>
          <cell r="F40">
            <v>6380.4</v>
          </cell>
          <cell r="G40">
            <v>6620.9</v>
          </cell>
          <cell r="H40">
            <v>6771.4</v>
          </cell>
          <cell r="J40">
            <v>45.011284558961826</v>
          </cell>
          <cell r="K40">
            <v>43.376278149496294</v>
          </cell>
          <cell r="L40">
            <v>42.412204270904105</v>
          </cell>
          <cell r="N40">
            <v>24</v>
          </cell>
        </row>
        <row r="41">
          <cell r="A41" t="str">
            <v>Sur</v>
          </cell>
          <cell r="B41">
            <v>1612.6</v>
          </cell>
          <cell r="C41">
            <v>1612.6</v>
          </cell>
          <cell r="D41">
            <v>1612.6</v>
          </cell>
          <cell r="F41">
            <v>3979</v>
          </cell>
          <cell r="G41">
            <v>4103.8999999999996</v>
          </cell>
          <cell r="H41">
            <v>4196.8999999999996</v>
          </cell>
          <cell r="J41">
            <v>40.527770796682582</v>
          </cell>
          <cell r="K41">
            <v>39.294329783864129</v>
          </cell>
          <cell r="L41">
            <v>38.423598370225641</v>
          </cell>
          <cell r="N41">
            <v>40</v>
          </cell>
        </row>
        <row r="42">
          <cell r="A42" t="str">
            <v>Canarias</v>
          </cell>
          <cell r="B42">
            <v>389.6</v>
          </cell>
          <cell r="C42">
            <v>389.6</v>
          </cell>
          <cell r="D42">
            <v>389.6</v>
          </cell>
          <cell r="F42">
            <v>924.5</v>
          </cell>
          <cell r="G42">
            <v>967.2</v>
          </cell>
          <cell r="H42">
            <v>1004.8</v>
          </cell>
          <cell r="J42">
            <v>42.141698215251488</v>
          </cell>
          <cell r="K42">
            <v>40.281224152191896</v>
          </cell>
          <cell r="L42">
            <v>38.77388535031848</v>
          </cell>
          <cell r="N42">
            <v>34</v>
          </cell>
        </row>
        <row r="43">
          <cell r="A43" t="str">
            <v>Ile de France</v>
          </cell>
          <cell r="B43">
            <v>3318.3</v>
          </cell>
          <cell r="C43">
            <v>3318.3</v>
          </cell>
          <cell r="D43">
            <v>3318.3</v>
          </cell>
          <cell r="F43">
            <v>5687.8</v>
          </cell>
          <cell r="G43">
            <v>5706.6</v>
          </cell>
          <cell r="H43">
            <v>5748.7</v>
          </cell>
          <cell r="J43">
            <v>58.340658954252966</v>
          </cell>
          <cell r="K43">
            <v>58.148459678267272</v>
          </cell>
          <cell r="L43">
            <v>57.722615547863001</v>
          </cell>
          <cell r="N43">
            <v>2</v>
          </cell>
        </row>
        <row r="44">
          <cell r="A44" t="str">
            <v>Centre — Val de Loire</v>
          </cell>
          <cell r="B44">
            <v>398.4</v>
          </cell>
          <cell r="C44">
            <v>398.4</v>
          </cell>
          <cell r="D44">
            <v>398.4</v>
          </cell>
          <cell r="F44">
            <v>1053.3</v>
          </cell>
          <cell r="G44">
            <v>1095.8</v>
          </cell>
          <cell r="H44">
            <v>1104.5</v>
          </cell>
          <cell r="J44">
            <v>37.823981771575049</v>
          </cell>
          <cell r="K44">
            <v>36.356999452454822</v>
          </cell>
          <cell r="L44">
            <v>36.07062019013128</v>
          </cell>
          <cell r="N44">
            <v>46</v>
          </cell>
        </row>
        <row r="45">
          <cell r="A45" t="str">
            <v>Bourgogne-Franche-Comté</v>
          </cell>
          <cell r="B45">
            <v>459.8</v>
          </cell>
          <cell r="C45">
            <v>459.8</v>
          </cell>
          <cell r="D45">
            <v>459.8</v>
          </cell>
          <cell r="F45">
            <v>1162.5999999999999</v>
          </cell>
          <cell r="G45">
            <v>1155.5999999999999</v>
          </cell>
          <cell r="H45">
            <v>1152.5999999999999</v>
          </cell>
          <cell r="J45">
            <v>39.549286082917604</v>
          </cell>
          <cell r="K45">
            <v>39.788854274835586</v>
          </cell>
          <cell r="L45">
            <v>39.892417143848697</v>
          </cell>
          <cell r="N45">
            <v>31</v>
          </cell>
        </row>
        <row r="46">
          <cell r="A46" t="str">
            <v>Normandie</v>
          </cell>
          <cell r="B46">
            <v>522.9</v>
          </cell>
          <cell r="C46">
            <v>522.9</v>
          </cell>
          <cell r="D46">
            <v>522.9</v>
          </cell>
          <cell r="F46">
            <v>1360.1</v>
          </cell>
          <cell r="G46">
            <v>1365.3</v>
          </cell>
          <cell r="H46">
            <v>1349.7</v>
          </cell>
          <cell r="J46">
            <v>38.445702521873393</v>
          </cell>
          <cell r="K46">
            <v>38.299274884640738</v>
          </cell>
          <cell r="L46">
            <v>38.74194265392309</v>
          </cell>
          <cell r="N46">
            <v>35</v>
          </cell>
        </row>
        <row r="47">
          <cell r="A47" t="str">
            <v>Hauts-de-France</v>
          </cell>
          <cell r="B47">
            <v>909.5</v>
          </cell>
          <cell r="C47">
            <v>909.5</v>
          </cell>
          <cell r="D47">
            <v>909.5</v>
          </cell>
          <cell r="F47">
            <v>2359.6999999999998</v>
          </cell>
          <cell r="G47">
            <v>2358.8000000000002</v>
          </cell>
          <cell r="H47">
            <v>2401.4</v>
          </cell>
          <cell r="J47">
            <v>38.543035131584524</v>
          </cell>
          <cell r="K47">
            <v>38.557741224351361</v>
          </cell>
          <cell r="L47">
            <v>37.873740318147746</v>
          </cell>
          <cell r="N47">
            <v>43</v>
          </cell>
        </row>
        <row r="48">
          <cell r="A48" t="str">
            <v>Grand Est</v>
          </cell>
          <cell r="B48">
            <v>889.7</v>
          </cell>
          <cell r="C48">
            <v>889.7</v>
          </cell>
          <cell r="D48">
            <v>889.7</v>
          </cell>
          <cell r="F48">
            <v>2314.6</v>
          </cell>
          <cell r="G48">
            <v>2331.6</v>
          </cell>
          <cell r="H48">
            <v>2331.3000000000002</v>
          </cell>
          <cell r="J48">
            <v>38.438607102739134</v>
          </cell>
          <cell r="K48">
            <v>38.158346200034316</v>
          </cell>
          <cell r="L48">
            <v>38.163256552138293</v>
          </cell>
          <cell r="N48">
            <v>42</v>
          </cell>
        </row>
        <row r="49">
          <cell r="A49" t="str">
            <v>Pays de la Loire</v>
          </cell>
          <cell r="B49">
            <v>714.1</v>
          </cell>
          <cell r="C49">
            <v>714.1</v>
          </cell>
          <cell r="D49">
            <v>714.1</v>
          </cell>
          <cell r="F49">
            <v>1644.7</v>
          </cell>
          <cell r="G49">
            <v>1691.4</v>
          </cell>
          <cell r="H49">
            <v>1708</v>
          </cell>
          <cell r="J49">
            <v>43.41825256885754</v>
          </cell>
          <cell r="K49">
            <v>42.21946316660754</v>
          </cell>
          <cell r="L49">
            <v>41.80913348946136</v>
          </cell>
          <cell r="N49">
            <v>28</v>
          </cell>
        </row>
        <row r="50">
          <cell r="A50" t="str">
            <v>Bretagne</v>
          </cell>
          <cell r="B50">
            <v>634.9</v>
          </cell>
          <cell r="C50">
            <v>634.9</v>
          </cell>
          <cell r="D50">
            <v>634.9</v>
          </cell>
          <cell r="F50">
            <v>1402.8</v>
          </cell>
          <cell r="G50">
            <v>1445.7</v>
          </cell>
          <cell r="H50">
            <v>1510</v>
          </cell>
          <cell r="J50">
            <v>45.259481037924154</v>
          </cell>
          <cell r="K50">
            <v>43.916441862073732</v>
          </cell>
          <cell r="L50">
            <v>42.046357615894038</v>
          </cell>
          <cell r="N50">
            <v>25</v>
          </cell>
        </row>
        <row r="51">
          <cell r="A51" t="str">
            <v>Nouvelle-Aquitaine</v>
          </cell>
          <cell r="B51">
            <v>1080.8</v>
          </cell>
          <cell r="C51">
            <v>1080.8</v>
          </cell>
          <cell r="D51">
            <v>1080.8</v>
          </cell>
          <cell r="F51">
            <v>2521.6</v>
          </cell>
          <cell r="G51">
            <v>2567.1999999999998</v>
          </cell>
          <cell r="H51">
            <v>2621.9</v>
          </cell>
          <cell r="J51">
            <v>42.861675126903556</v>
          </cell>
          <cell r="K51">
            <v>42.10034278591462</v>
          </cell>
          <cell r="L51">
            <v>41.222014569586939</v>
          </cell>
          <cell r="N51">
            <v>30</v>
          </cell>
        </row>
        <row r="52">
          <cell r="A52" t="str">
            <v>Occitanie</v>
          </cell>
          <cell r="B52">
            <v>1110.8</v>
          </cell>
          <cell r="C52">
            <v>1110.8</v>
          </cell>
          <cell r="D52">
            <v>1110.8</v>
          </cell>
          <cell r="F52">
            <v>2494.6999999999998</v>
          </cell>
          <cell r="G52">
            <v>2469.1999999999998</v>
          </cell>
          <cell r="H52">
            <v>2544.8000000000002</v>
          </cell>
          <cell r="J52">
            <v>44.526395959433998</v>
          </cell>
          <cell r="K52">
            <v>44.986230358010694</v>
          </cell>
          <cell r="L52">
            <v>43.649795661741585</v>
          </cell>
          <cell r="N52">
            <v>21</v>
          </cell>
        </row>
        <row r="53">
          <cell r="A53" t="str">
            <v>Auvergne-Rhône-Alpes</v>
          </cell>
          <cell r="B53">
            <v>1704.9</v>
          </cell>
          <cell r="C53">
            <v>1704.9</v>
          </cell>
          <cell r="D53">
            <v>1704.9</v>
          </cell>
          <cell r="F53">
            <v>3557.1</v>
          </cell>
          <cell r="G53">
            <v>3583.5</v>
          </cell>
          <cell r="H53">
            <v>3618.6</v>
          </cell>
          <cell r="J53">
            <v>47.92949312642321</v>
          </cell>
          <cell r="K53">
            <v>47.57639179573043</v>
          </cell>
          <cell r="L53">
            <v>47.114906317360308</v>
          </cell>
          <cell r="N53">
            <v>15</v>
          </cell>
        </row>
        <row r="54">
          <cell r="A54" t="str">
            <v>Provence-Alpes-Côte d’Azur</v>
          </cell>
          <cell r="B54">
            <v>923.4</v>
          </cell>
          <cell r="C54">
            <v>923.4</v>
          </cell>
          <cell r="D54">
            <v>923.4</v>
          </cell>
          <cell r="F54">
            <v>2028.4</v>
          </cell>
          <cell r="G54">
            <v>2025.7</v>
          </cell>
          <cell r="H54">
            <v>2055.6</v>
          </cell>
          <cell r="J54">
            <v>45.523565371721553</v>
          </cell>
          <cell r="K54">
            <v>45.584242484079574</v>
          </cell>
          <cell r="L54">
            <v>44.921190893169879</v>
          </cell>
          <cell r="N54">
            <v>19</v>
          </cell>
        </row>
        <row r="55">
          <cell r="A55" t="str">
            <v>Corse</v>
          </cell>
          <cell r="B55">
            <v>46.3</v>
          </cell>
          <cell r="C55">
            <v>46.3</v>
          </cell>
          <cell r="D55">
            <v>46.3</v>
          </cell>
          <cell r="F55">
            <v>129.9</v>
          </cell>
          <cell r="G55">
            <v>140.30000000000001</v>
          </cell>
          <cell r="H55">
            <v>142</v>
          </cell>
          <cell r="J55">
            <v>35.642802155504235</v>
          </cell>
          <cell r="K55">
            <v>33.000712758374902</v>
          </cell>
          <cell r="L55">
            <v>32.605633802816897</v>
          </cell>
          <cell r="N55">
            <v>59</v>
          </cell>
        </row>
        <row r="56">
          <cell r="A56" t="str">
            <v>RUP FR — Régions Ultrapériphériques Françaises</v>
          </cell>
          <cell r="B56">
            <v>205.4</v>
          </cell>
          <cell r="C56">
            <v>205.4</v>
          </cell>
          <cell r="D56">
            <v>205.4</v>
          </cell>
          <cell r="F56">
            <v>584.29999999999995</v>
          </cell>
          <cell r="G56">
            <v>602.29999999999995</v>
          </cell>
          <cell r="H56">
            <v>623.70000000000005</v>
          </cell>
          <cell r="J56">
            <v>35.153174739003937</v>
          </cell>
          <cell r="K56">
            <v>34.102606674414751</v>
          </cell>
          <cell r="L56">
            <v>32.932499599166263</v>
          </cell>
          <cell r="N56">
            <v>57</v>
          </cell>
        </row>
        <row r="57">
          <cell r="A57" t="str">
            <v>Hrvatska</v>
          </cell>
          <cell r="B57">
            <v>479.6</v>
          </cell>
          <cell r="C57">
            <v>479.6</v>
          </cell>
          <cell r="D57">
            <v>479.6</v>
          </cell>
          <cell r="F57">
            <v>1603.3</v>
          </cell>
          <cell r="G57">
            <v>1617.5</v>
          </cell>
          <cell r="H57">
            <v>1681.4</v>
          </cell>
          <cell r="J57">
            <v>29.913303810890042</v>
          </cell>
          <cell r="K57">
            <v>29.650695517774345</v>
          </cell>
          <cell r="L57">
            <v>28.523849173307958</v>
          </cell>
          <cell r="N57">
            <v>74</v>
          </cell>
        </row>
        <row r="58">
          <cell r="A58" t="str">
            <v>Nord-Ovest</v>
          </cell>
          <cell r="B58">
            <v>1638.6</v>
          </cell>
          <cell r="C58">
            <v>1638.6</v>
          </cell>
          <cell r="D58">
            <v>1638.6</v>
          </cell>
          <cell r="F58">
            <v>6858.9</v>
          </cell>
          <cell r="G58">
            <v>6967.9</v>
          </cell>
          <cell r="H58">
            <v>7062.7</v>
          </cell>
          <cell r="J58">
            <v>23.890128154660367</v>
          </cell>
          <cell r="K58">
            <v>23.516410970306691</v>
          </cell>
          <cell r="L58">
            <v>23.200758916561654</v>
          </cell>
          <cell r="N58">
            <v>86</v>
          </cell>
        </row>
        <row r="59">
          <cell r="A59" t="str">
            <v>Sud</v>
          </cell>
          <cell r="B59">
            <v>977.9</v>
          </cell>
          <cell r="C59">
            <v>977.9</v>
          </cell>
          <cell r="D59">
            <v>977.9</v>
          </cell>
          <cell r="F59">
            <v>4203</v>
          </cell>
          <cell r="G59">
            <v>4312</v>
          </cell>
          <cell r="H59">
            <v>4375.8</v>
          </cell>
          <cell r="J59">
            <v>23.266714251724956</v>
          </cell>
          <cell r="K59">
            <v>22.678571428571427</v>
          </cell>
          <cell r="L59">
            <v>22.347913524384111</v>
          </cell>
          <cell r="N59">
            <v>88</v>
          </cell>
        </row>
        <row r="60">
          <cell r="A60" t="str">
            <v>Isole</v>
          </cell>
          <cell r="B60">
            <v>427.3</v>
          </cell>
          <cell r="C60">
            <v>427.3</v>
          </cell>
          <cell r="D60">
            <v>427.3</v>
          </cell>
          <cell r="F60">
            <v>1899.2</v>
          </cell>
          <cell r="G60">
            <v>1983.6</v>
          </cell>
          <cell r="H60">
            <v>2063.4</v>
          </cell>
          <cell r="J60">
            <v>22.498946925021063</v>
          </cell>
          <cell r="K60">
            <v>21.541641459971768</v>
          </cell>
          <cell r="L60">
            <v>20.708539304061258</v>
          </cell>
          <cell r="N60">
            <v>90</v>
          </cell>
        </row>
        <row r="61">
          <cell r="A61" t="str">
            <v>Nord-Est</v>
          </cell>
          <cell r="B61">
            <v>1203.5999999999999</v>
          </cell>
          <cell r="C61">
            <v>1203.5999999999999</v>
          </cell>
          <cell r="D61">
            <v>1203.5999999999999</v>
          </cell>
          <cell r="F61">
            <v>5154</v>
          </cell>
          <cell r="G61">
            <v>5252.4</v>
          </cell>
          <cell r="H61">
            <v>5281.6</v>
          </cell>
          <cell r="J61">
            <v>23.352735739231665</v>
          </cell>
          <cell r="K61">
            <v>22.915238748000913</v>
          </cell>
          <cell r="L61">
            <v>22.788548924568307</v>
          </cell>
          <cell r="N61">
            <v>87</v>
          </cell>
        </row>
        <row r="62">
          <cell r="A62" t="str">
            <v>Centro (IT)</v>
          </cell>
          <cell r="B62">
            <v>1347.8</v>
          </cell>
          <cell r="C62">
            <v>1347.8</v>
          </cell>
          <cell r="D62">
            <v>1347.8</v>
          </cell>
          <cell r="F62">
            <v>4912.7</v>
          </cell>
          <cell r="G62">
            <v>4986</v>
          </cell>
          <cell r="H62">
            <v>5084.2</v>
          </cell>
          <cell r="J62">
            <v>27.435015368331062</v>
          </cell>
          <cell r="K62">
            <v>27.031688728439629</v>
          </cell>
          <cell r="L62">
            <v>26.509578694779908</v>
          </cell>
          <cell r="N62">
            <v>79</v>
          </cell>
        </row>
        <row r="63">
          <cell r="A63" t="str">
            <v>Kýpros</v>
          </cell>
          <cell r="B63">
            <v>231.7</v>
          </cell>
          <cell r="C63">
            <v>231.7</v>
          </cell>
          <cell r="D63">
            <v>231.7</v>
          </cell>
          <cell r="F63">
            <v>463.9</v>
          </cell>
          <cell r="G63">
            <v>477.7</v>
          </cell>
          <cell r="H63">
            <v>485</v>
          </cell>
          <cell r="J63">
            <v>49.946109075231732</v>
          </cell>
          <cell r="K63">
            <v>48.503244714255807</v>
          </cell>
          <cell r="L63">
            <v>47.773195876288661</v>
          </cell>
          <cell r="N63">
            <v>14</v>
          </cell>
        </row>
        <row r="64">
          <cell r="A64" t="str">
            <v>Latvija</v>
          </cell>
          <cell r="B64">
            <v>368.2</v>
          </cell>
          <cell r="C64">
            <v>368.2</v>
          </cell>
          <cell r="D64">
            <v>368.2</v>
          </cell>
          <cell r="F64">
            <v>886.2</v>
          </cell>
          <cell r="G64">
            <v>884.2</v>
          </cell>
          <cell r="H64">
            <v>877.4</v>
          </cell>
          <cell r="J64">
            <v>41.548183254344387</v>
          </cell>
          <cell r="K64">
            <v>41.642162406695313</v>
          </cell>
          <cell r="L64">
            <v>41.964896284476865</v>
          </cell>
          <cell r="N64">
            <v>27</v>
          </cell>
        </row>
        <row r="65">
          <cell r="A65" t="str">
            <v>Lietuva</v>
          </cell>
          <cell r="B65">
            <v>708.2</v>
          </cell>
          <cell r="C65">
            <v>708.2</v>
          </cell>
          <cell r="D65">
            <v>708.2</v>
          </cell>
          <cell r="F65">
            <v>1415.7</v>
          </cell>
          <cell r="G65">
            <v>1435.5</v>
          </cell>
          <cell r="H65">
            <v>1455.9</v>
          </cell>
          <cell r="J65">
            <v>50.024722751995476</v>
          </cell>
          <cell r="K65">
            <v>49.334726576105894</v>
          </cell>
          <cell r="L65">
            <v>48.643450786455112</v>
          </cell>
          <cell r="N65">
            <v>11</v>
          </cell>
        </row>
        <row r="66">
          <cell r="A66" t="str">
            <v>Luxembourg</v>
          </cell>
          <cell r="B66">
            <v>170.9</v>
          </cell>
          <cell r="C66">
            <v>170.9</v>
          </cell>
          <cell r="D66">
            <v>170.9</v>
          </cell>
          <cell r="F66">
            <v>311.39999999999998</v>
          </cell>
          <cell r="G66">
            <v>321.10000000000002</v>
          </cell>
          <cell r="H66">
            <v>323.2</v>
          </cell>
          <cell r="J66">
            <v>54.881181759794487</v>
          </cell>
          <cell r="K66">
            <v>53.223294923699783</v>
          </cell>
          <cell r="L66">
            <v>52.87747524752475</v>
          </cell>
          <cell r="N66">
            <v>4</v>
          </cell>
        </row>
        <row r="67">
          <cell r="A67" t="str">
            <v>Közép-Magyarország</v>
          </cell>
          <cell r="B67">
            <v>736.6</v>
          </cell>
          <cell r="C67">
            <v>736.6</v>
          </cell>
          <cell r="D67">
            <v>736.6</v>
          </cell>
          <cell r="F67">
            <v>1557.1</v>
          </cell>
          <cell r="G67">
            <v>1577.7</v>
          </cell>
          <cell r="H67">
            <v>1605.1</v>
          </cell>
          <cell r="J67">
            <v>47.305889152912464</v>
          </cell>
          <cell r="K67">
            <v>46.688217024782915</v>
          </cell>
          <cell r="L67">
            <v>45.891221730733292</v>
          </cell>
          <cell r="N67">
            <v>18</v>
          </cell>
        </row>
        <row r="68">
          <cell r="A68" t="str">
            <v>Dunántúl</v>
          </cell>
          <cell r="B68">
            <v>335.4</v>
          </cell>
          <cell r="C68">
            <v>335.4</v>
          </cell>
          <cell r="D68">
            <v>335.4</v>
          </cell>
          <cell r="F68">
            <v>1404.1</v>
          </cell>
          <cell r="G68">
            <v>1410.3</v>
          </cell>
          <cell r="H68">
            <v>1399</v>
          </cell>
          <cell r="J68">
            <v>23.887187522256252</v>
          </cell>
          <cell r="K68">
            <v>23.782174005530738</v>
          </cell>
          <cell r="L68">
            <v>23.974267333809863</v>
          </cell>
          <cell r="N68">
            <v>82</v>
          </cell>
        </row>
        <row r="69">
          <cell r="A69" t="str">
            <v>Alföld és Észak</v>
          </cell>
          <cell r="B69">
            <v>403.9</v>
          </cell>
          <cell r="C69">
            <v>403.9</v>
          </cell>
          <cell r="D69">
            <v>403.9</v>
          </cell>
          <cell r="F69">
            <v>1708.5</v>
          </cell>
          <cell r="G69">
            <v>1709.4</v>
          </cell>
          <cell r="H69">
            <v>1695.2</v>
          </cell>
          <cell r="J69">
            <v>23.640620427275387</v>
          </cell>
          <cell r="K69">
            <v>23.628173628173627</v>
          </cell>
          <cell r="L69">
            <v>23.826097215667765</v>
          </cell>
          <cell r="N69">
            <v>84</v>
          </cell>
        </row>
        <row r="70">
          <cell r="A70" t="str">
            <v>Malta</v>
          </cell>
          <cell r="B70">
            <v>97</v>
          </cell>
          <cell r="C70">
            <v>97</v>
          </cell>
          <cell r="D70">
            <v>97</v>
          </cell>
          <cell r="F70">
            <v>283.3</v>
          </cell>
          <cell r="G70">
            <v>302.3</v>
          </cell>
          <cell r="H70">
            <v>318.7</v>
          </cell>
          <cell r="J70">
            <v>34.239322273208614</v>
          </cell>
          <cell r="K70">
            <v>32.087330466424078</v>
          </cell>
          <cell r="L70">
            <v>30.436146846564167</v>
          </cell>
          <cell r="N70">
            <v>66</v>
          </cell>
        </row>
        <row r="71">
          <cell r="A71" t="str">
            <v>Noord-Nederland</v>
          </cell>
          <cell r="B71">
            <v>321.89999999999998</v>
          </cell>
          <cell r="C71">
            <v>321.89999999999998</v>
          </cell>
          <cell r="D71">
            <v>321.89999999999998</v>
          </cell>
          <cell r="F71">
            <v>912</v>
          </cell>
          <cell r="G71">
            <v>927.4</v>
          </cell>
          <cell r="H71">
            <v>930.2</v>
          </cell>
          <cell r="J71">
            <v>35.296052631578945</v>
          </cell>
          <cell r="K71">
            <v>34.70994177269786</v>
          </cell>
          <cell r="L71">
            <v>34.605461191141686</v>
          </cell>
          <cell r="N71">
            <v>51</v>
          </cell>
        </row>
        <row r="72">
          <cell r="A72" t="str">
            <v>Oost-Nederland</v>
          </cell>
          <cell r="B72">
            <v>765.1</v>
          </cell>
          <cell r="C72">
            <v>765.1</v>
          </cell>
          <cell r="D72">
            <v>765.1</v>
          </cell>
          <cell r="F72">
            <v>2028.1</v>
          </cell>
          <cell r="G72">
            <v>2068.1999999999998</v>
          </cell>
          <cell r="H72">
            <v>2073.6</v>
          </cell>
          <cell r="J72">
            <v>37.724964252255809</v>
          </cell>
          <cell r="K72">
            <v>36.99352093607969</v>
          </cell>
          <cell r="L72">
            <v>36.89718364197531</v>
          </cell>
          <cell r="N72">
            <v>45</v>
          </cell>
        </row>
        <row r="73">
          <cell r="A73" t="str">
            <v>West-Nederland</v>
          </cell>
          <cell r="B73">
            <v>2113.6</v>
          </cell>
          <cell r="C73">
            <v>2113.6</v>
          </cell>
          <cell r="D73">
            <v>2113.6</v>
          </cell>
          <cell r="F73">
            <v>4605.2</v>
          </cell>
          <cell r="G73">
            <v>4706.1000000000004</v>
          </cell>
          <cell r="H73">
            <v>4749.3</v>
          </cell>
          <cell r="J73">
            <v>45.895943715799532</v>
          </cell>
          <cell r="K73">
            <v>44.911922823569405</v>
          </cell>
          <cell r="L73">
            <v>44.503400501126478</v>
          </cell>
          <cell r="N73">
            <v>20</v>
          </cell>
        </row>
        <row r="74">
          <cell r="A74" t="str">
            <v>Zuid-Nederland</v>
          </cell>
          <cell r="B74">
            <v>783</v>
          </cell>
          <cell r="C74">
            <v>783</v>
          </cell>
          <cell r="D74">
            <v>783</v>
          </cell>
          <cell r="F74">
            <v>2002.7</v>
          </cell>
          <cell r="G74">
            <v>2035.3</v>
          </cell>
          <cell r="H74">
            <v>2044.5</v>
          </cell>
          <cell r="J74">
            <v>39.09721875468118</v>
          </cell>
          <cell r="K74">
            <v>38.470987078072028</v>
          </cell>
          <cell r="L74">
            <v>38.297872340425535</v>
          </cell>
          <cell r="N74">
            <v>41</v>
          </cell>
        </row>
        <row r="75">
          <cell r="A75" t="str">
            <v>Ostösterreich</v>
          </cell>
          <cell r="B75">
            <v>804.2</v>
          </cell>
          <cell r="C75">
            <v>804.2</v>
          </cell>
          <cell r="D75">
            <v>804.2</v>
          </cell>
          <cell r="F75">
            <v>1880.3</v>
          </cell>
          <cell r="G75">
            <v>1901.7</v>
          </cell>
          <cell r="H75">
            <v>1913.3</v>
          </cell>
          <cell r="J75">
            <v>42.769770781258316</v>
          </cell>
          <cell r="K75">
            <v>42.288478729557767</v>
          </cell>
          <cell r="L75">
            <v>42.032091151413795</v>
          </cell>
          <cell r="N75">
            <v>26</v>
          </cell>
        </row>
        <row r="76">
          <cell r="A76" t="str">
            <v>Südösterreich</v>
          </cell>
          <cell r="B76">
            <v>309.8</v>
          </cell>
          <cell r="C76">
            <v>309.8</v>
          </cell>
          <cell r="D76">
            <v>309.8</v>
          </cell>
          <cell r="F76">
            <v>881.3</v>
          </cell>
          <cell r="G76">
            <v>888.3</v>
          </cell>
          <cell r="H76">
            <v>884.6</v>
          </cell>
          <cell r="J76">
            <v>35.152615454442305</v>
          </cell>
          <cell r="K76">
            <v>34.875605088371046</v>
          </cell>
          <cell r="L76">
            <v>35.021478634411032</v>
          </cell>
          <cell r="N76">
            <v>49</v>
          </cell>
        </row>
        <row r="77">
          <cell r="A77" t="str">
            <v>Westösterreich</v>
          </cell>
          <cell r="B77">
            <v>556</v>
          </cell>
          <cell r="C77">
            <v>556</v>
          </cell>
          <cell r="D77">
            <v>556</v>
          </cell>
          <cell r="F77">
            <v>1669.2</v>
          </cell>
          <cell r="G77">
            <v>1681.8</v>
          </cell>
          <cell r="H77">
            <v>1678.6</v>
          </cell>
          <cell r="J77">
            <v>33.309369757967886</v>
          </cell>
          <cell r="K77">
            <v>33.059816862885008</v>
          </cell>
          <cell r="L77">
            <v>33.122840462290007</v>
          </cell>
          <cell r="N77">
            <v>54</v>
          </cell>
        </row>
        <row r="78">
          <cell r="A78" t="str">
            <v>Makroregion południowy</v>
          </cell>
          <cell r="B78">
            <v>1335.4</v>
          </cell>
          <cell r="C78">
            <v>1335.4</v>
          </cell>
          <cell r="D78">
            <v>1335.4</v>
          </cell>
          <cell r="F78">
            <v>3443.3</v>
          </cell>
          <cell r="G78">
            <v>3474.7</v>
          </cell>
          <cell r="H78">
            <v>3468.6</v>
          </cell>
          <cell r="J78">
            <v>38.782563238753518</v>
          </cell>
          <cell r="K78">
            <v>38.432094857109973</v>
          </cell>
          <cell r="L78">
            <v>38.499682869169121</v>
          </cell>
          <cell r="N78">
            <v>39</v>
          </cell>
        </row>
        <row r="79">
          <cell r="A79" t="str">
            <v>Makroregion północno-zachodni</v>
          </cell>
          <cell r="B79">
            <v>937.4</v>
          </cell>
          <cell r="C79">
            <v>937.4</v>
          </cell>
          <cell r="D79">
            <v>937.4</v>
          </cell>
          <cell r="F79">
            <v>2846.4</v>
          </cell>
          <cell r="G79">
            <v>2842.4</v>
          </cell>
          <cell r="H79">
            <v>2820.6</v>
          </cell>
          <cell r="J79">
            <v>32.932827431141085</v>
          </cell>
          <cell r="K79">
            <v>32.979172530256115</v>
          </cell>
          <cell r="L79">
            <v>33.234063674395522</v>
          </cell>
          <cell r="N79">
            <v>53</v>
          </cell>
        </row>
        <row r="80">
          <cell r="A80" t="str">
            <v>Makroregion południowo-zachodni</v>
          </cell>
          <cell r="B80">
            <v>661.8</v>
          </cell>
          <cell r="C80">
            <v>661.8</v>
          </cell>
          <cell r="D80">
            <v>661.8</v>
          </cell>
          <cell r="F80">
            <v>1765.7</v>
          </cell>
          <cell r="G80">
            <v>1783.6</v>
          </cell>
          <cell r="H80">
            <v>1781.5</v>
          </cell>
          <cell r="J80">
            <v>37.4808857676842</v>
          </cell>
          <cell r="K80">
            <v>37.104732002691186</v>
          </cell>
          <cell r="L80">
            <v>37.148470390120679</v>
          </cell>
          <cell r="N80">
            <v>44</v>
          </cell>
        </row>
        <row r="81">
          <cell r="A81" t="str">
            <v>Makroregion północny</v>
          </cell>
          <cell r="B81">
            <v>929.4</v>
          </cell>
          <cell r="C81">
            <v>929.4</v>
          </cell>
          <cell r="D81">
            <v>929.4</v>
          </cell>
          <cell r="F81">
            <v>2589.3000000000002</v>
          </cell>
          <cell r="G81">
            <v>2587.8000000000002</v>
          </cell>
          <cell r="H81">
            <v>2584.5</v>
          </cell>
          <cell r="J81">
            <v>35.893870930367278</v>
          </cell>
          <cell r="K81">
            <v>35.914676559239503</v>
          </cell>
          <cell r="L81">
            <v>35.960533952408589</v>
          </cell>
          <cell r="N81">
            <v>47</v>
          </cell>
        </row>
        <row r="82">
          <cell r="A82" t="str">
            <v>Makroregion centralny</v>
          </cell>
          <cell r="B82">
            <v>544.5</v>
          </cell>
          <cell r="C82">
            <v>544.5</v>
          </cell>
          <cell r="D82">
            <v>544.5</v>
          </cell>
          <cell r="F82">
            <v>1630</v>
          </cell>
          <cell r="G82">
            <v>1593.6</v>
          </cell>
          <cell r="H82">
            <v>1559.7</v>
          </cell>
          <cell r="J82">
            <v>33.404907975460127</v>
          </cell>
          <cell r="K82">
            <v>34.167921686746986</v>
          </cell>
          <cell r="L82">
            <v>34.91055972302366</v>
          </cell>
          <cell r="N82">
            <v>50</v>
          </cell>
        </row>
        <row r="83">
          <cell r="A83" t="str">
            <v>Makroregion wschodni</v>
          </cell>
          <cell r="B83">
            <v>777.2</v>
          </cell>
          <cell r="C83">
            <v>777.2</v>
          </cell>
          <cell r="D83">
            <v>777.2</v>
          </cell>
          <cell r="F83">
            <v>2211.1999999999998</v>
          </cell>
          <cell r="G83">
            <v>2221.3000000000002</v>
          </cell>
          <cell r="H83">
            <v>2201.3000000000002</v>
          </cell>
          <cell r="J83">
            <v>35.148335745296677</v>
          </cell>
          <cell r="K83">
            <v>34.988520235897894</v>
          </cell>
          <cell r="L83">
            <v>35.30640984872575</v>
          </cell>
          <cell r="N83">
            <v>48</v>
          </cell>
        </row>
        <row r="84">
          <cell r="A84" t="str">
            <v>Makroregion województwo mazowieckie</v>
          </cell>
          <cell r="B84">
            <v>1337.6</v>
          </cell>
          <cell r="C84">
            <v>1337.6</v>
          </cell>
          <cell r="D84">
            <v>1337.6</v>
          </cell>
          <cell r="F84">
            <v>2733.3</v>
          </cell>
          <cell r="G84">
            <v>2765.2</v>
          </cell>
          <cell r="H84">
            <v>2774.3</v>
          </cell>
          <cell r="J84">
            <v>48.937182160758056</v>
          </cell>
          <cell r="K84">
            <v>48.37263127441053</v>
          </cell>
          <cell r="L84">
            <v>48.213963882781236</v>
          </cell>
          <cell r="N84">
            <v>12</v>
          </cell>
        </row>
        <row r="85">
          <cell r="A85" t="str">
            <v>Continente</v>
          </cell>
          <cell r="B85">
            <v>1541.2</v>
          </cell>
          <cell r="C85">
            <v>1541.2</v>
          </cell>
          <cell r="D85">
            <v>1541.2</v>
          </cell>
          <cell r="F85">
            <v>4679.6000000000004</v>
          </cell>
          <cell r="G85">
            <v>4782.1000000000004</v>
          </cell>
          <cell r="H85">
            <v>4840.3</v>
          </cell>
          <cell r="J85">
            <v>32.934438840926575</v>
          </cell>
          <cell r="K85">
            <v>32.228518851550575</v>
          </cell>
          <cell r="L85">
            <v>31.841001590810485</v>
          </cell>
          <cell r="N85">
            <v>62</v>
          </cell>
        </row>
        <row r="86">
          <cell r="A86" t="str">
            <v>Região Autónoma dos Açores</v>
          </cell>
          <cell r="B86">
            <v>22.8</v>
          </cell>
          <cell r="C86">
            <v>22.8</v>
          </cell>
          <cell r="D86">
            <v>22.8</v>
          </cell>
          <cell r="F86">
            <v>111.6</v>
          </cell>
          <cell r="G86">
            <v>113.5</v>
          </cell>
          <cell r="H86">
            <v>117.7</v>
          </cell>
          <cell r="J86">
            <v>20.43010752688172</v>
          </cell>
          <cell r="K86">
            <v>20.088105726872246</v>
          </cell>
          <cell r="L86">
            <v>19.371282922684792</v>
          </cell>
          <cell r="N86">
            <v>91</v>
          </cell>
        </row>
        <row r="87">
          <cell r="A87" t="str">
            <v>Região Autónoma da Madeira</v>
          </cell>
          <cell r="B87">
            <v>29.9</v>
          </cell>
          <cell r="C87">
            <v>29.9</v>
          </cell>
          <cell r="D87">
            <v>29.9</v>
          </cell>
          <cell r="F87">
            <v>117.6</v>
          </cell>
          <cell r="G87">
            <v>121</v>
          </cell>
          <cell r="H87">
            <v>125.4</v>
          </cell>
          <cell r="J87">
            <v>25.42517006802721</v>
          </cell>
          <cell r="K87">
            <v>24.710743801652889</v>
          </cell>
          <cell r="L87">
            <v>23.843700159489632</v>
          </cell>
          <cell r="N87">
            <v>83</v>
          </cell>
        </row>
        <row r="88">
          <cell r="A88" t="str">
            <v>Macroregiunea Unu</v>
          </cell>
          <cell r="B88">
            <v>447.4</v>
          </cell>
          <cell r="C88">
            <v>447.4</v>
          </cell>
          <cell r="D88">
            <v>447.4</v>
          </cell>
          <cell r="F88">
            <v>2014.9</v>
          </cell>
          <cell r="G88">
            <v>1955.8</v>
          </cell>
          <cell r="H88">
            <v>2010.1</v>
          </cell>
          <cell r="J88">
            <v>22.204575909474414</v>
          </cell>
          <cell r="K88">
            <v>22.87554964720319</v>
          </cell>
          <cell r="L88">
            <v>22.25759912442167</v>
          </cell>
          <cell r="N88">
            <v>89</v>
          </cell>
        </row>
        <row r="89">
          <cell r="A89" t="str">
            <v>Macroregiunea Doi</v>
          </cell>
          <cell r="B89">
            <v>369.6</v>
          </cell>
          <cell r="C89">
            <v>369.6</v>
          </cell>
          <cell r="D89">
            <v>369.6</v>
          </cell>
          <cell r="F89">
            <v>2128.5</v>
          </cell>
          <cell r="G89">
            <v>2124.6</v>
          </cell>
          <cell r="H89">
            <v>2123.1999999999998</v>
          </cell>
          <cell r="J89">
            <v>17.364341085271317</v>
          </cell>
          <cell r="K89">
            <v>17.396215758260382</v>
          </cell>
          <cell r="L89">
            <v>17.407686510926908</v>
          </cell>
          <cell r="N89">
            <v>92</v>
          </cell>
        </row>
        <row r="90">
          <cell r="A90" t="str">
            <v>Macroregiunea Trei</v>
          </cell>
          <cell r="B90">
            <v>741.6</v>
          </cell>
          <cell r="C90">
            <v>741.6</v>
          </cell>
          <cell r="D90">
            <v>741.6</v>
          </cell>
          <cell r="F90">
            <v>2269.8000000000002</v>
          </cell>
          <cell r="G90">
            <v>2250.1</v>
          </cell>
          <cell r="H90">
            <v>2322.1</v>
          </cell>
          <cell r="J90">
            <v>32.672482157018237</v>
          </cell>
          <cell r="K90">
            <v>32.95853517621439</v>
          </cell>
          <cell r="L90">
            <v>31.936609103828435</v>
          </cell>
          <cell r="N90">
            <v>61</v>
          </cell>
        </row>
        <row r="91">
          <cell r="A91" t="str">
            <v>Macroregiunea Patru</v>
          </cell>
          <cell r="B91">
            <v>323</v>
          </cell>
          <cell r="C91">
            <v>323</v>
          </cell>
          <cell r="D91">
            <v>323</v>
          </cell>
          <cell r="F91">
            <v>1385.6</v>
          </cell>
          <cell r="G91">
            <v>1358.8</v>
          </cell>
          <cell r="H91">
            <v>1391.9</v>
          </cell>
          <cell r="J91">
            <v>23.311200923787531</v>
          </cell>
          <cell r="K91">
            <v>23.770974389166913</v>
          </cell>
          <cell r="L91">
            <v>23.205690063941372</v>
          </cell>
          <cell r="N91">
            <v>85</v>
          </cell>
        </row>
        <row r="92">
          <cell r="A92" t="str">
            <v>Slovenija</v>
          </cell>
          <cell r="B92">
            <v>422.5</v>
          </cell>
          <cell r="C92">
            <v>422.5</v>
          </cell>
          <cell r="D92">
            <v>422.5</v>
          </cell>
          <cell r="F92">
            <v>984.3</v>
          </cell>
          <cell r="G92">
            <v>987.8</v>
          </cell>
          <cell r="H92">
            <v>996.1</v>
          </cell>
          <cell r="J92">
            <v>42.923905313420704</v>
          </cell>
          <cell r="K92">
            <v>42.771816157116824</v>
          </cell>
          <cell r="L92">
            <v>42.415420138540306</v>
          </cell>
          <cell r="N92">
            <v>23</v>
          </cell>
        </row>
        <row r="93">
          <cell r="A93" t="str">
            <v>Slovensko</v>
          </cell>
          <cell r="B93">
            <v>829.8</v>
          </cell>
          <cell r="C93">
            <v>829.8</v>
          </cell>
          <cell r="D93">
            <v>829.8</v>
          </cell>
          <cell r="F93">
            <v>2601</v>
          </cell>
          <cell r="G93">
            <v>2607.6999999999998</v>
          </cell>
          <cell r="H93">
            <v>2617.9</v>
          </cell>
          <cell r="J93">
            <v>31.903114186851212</v>
          </cell>
          <cell r="K93">
            <v>31.821145070368523</v>
          </cell>
          <cell r="L93">
            <v>31.697161847282167</v>
          </cell>
          <cell r="N93">
            <v>63</v>
          </cell>
        </row>
        <row r="94">
          <cell r="A94" t="str">
            <v>Manner-Suomi</v>
          </cell>
          <cell r="B94">
            <v>1104.5999999999999</v>
          </cell>
          <cell r="C94">
            <v>1104.5999999999999</v>
          </cell>
          <cell r="D94">
            <v>1104.5999999999999</v>
          </cell>
          <cell r="F94">
            <v>2604.4</v>
          </cell>
          <cell r="G94">
            <v>2613.6</v>
          </cell>
          <cell r="H94">
            <v>2587.1</v>
          </cell>
          <cell r="J94">
            <v>42.412839809553063</v>
          </cell>
          <cell r="K94">
            <v>42.263544536271809</v>
          </cell>
          <cell r="L94">
            <v>42.696455490703876</v>
          </cell>
          <cell r="N94">
            <v>22</v>
          </cell>
        </row>
        <row r="95">
          <cell r="A95" t="str">
            <v>Åland</v>
          </cell>
          <cell r="B95">
            <v>5</v>
          </cell>
          <cell r="C95">
            <v>5</v>
          </cell>
          <cell r="D95">
            <v>5</v>
          </cell>
          <cell r="F95">
            <v>14.8</v>
          </cell>
          <cell r="G95">
            <v>14</v>
          </cell>
          <cell r="H95">
            <v>15.2</v>
          </cell>
          <cell r="J95">
            <v>33.783783783783782</v>
          </cell>
          <cell r="K95">
            <v>35.714285714285715</v>
          </cell>
          <cell r="L95">
            <v>32.894736842105267</v>
          </cell>
          <cell r="N95">
            <v>58</v>
          </cell>
        </row>
        <row r="96">
          <cell r="A96" t="str">
            <v>Östra Sverige</v>
          </cell>
          <cell r="B96">
            <v>1092.2</v>
          </cell>
          <cell r="C96">
            <v>1092.2</v>
          </cell>
          <cell r="D96">
            <v>1092.2</v>
          </cell>
          <cell r="F96">
            <v>2125.8000000000002</v>
          </cell>
          <cell r="G96">
            <v>2154.1999999999998</v>
          </cell>
          <cell r="H96">
            <v>2150.1</v>
          </cell>
          <cell r="J96">
            <v>51.378304638253837</v>
          </cell>
          <cell r="K96">
            <v>50.700956271469686</v>
          </cell>
          <cell r="L96">
            <v>50.797637319194457</v>
          </cell>
          <cell r="N96">
            <v>5</v>
          </cell>
        </row>
        <row r="97">
          <cell r="A97" t="str">
            <v>Södra Sverige</v>
          </cell>
          <cell r="B97">
            <v>1027.7</v>
          </cell>
          <cell r="C97">
            <v>1027.7</v>
          </cell>
          <cell r="D97">
            <v>1027.7</v>
          </cell>
          <cell r="F97">
            <v>2239.8000000000002</v>
          </cell>
          <cell r="G97">
            <v>2274.4</v>
          </cell>
          <cell r="H97">
            <v>2238.5</v>
          </cell>
          <cell r="J97">
            <v>45.883561032235022</v>
          </cell>
          <cell r="K97">
            <v>45.185543440028141</v>
          </cell>
          <cell r="L97">
            <v>45.910207728389544</v>
          </cell>
          <cell r="N97">
            <v>17</v>
          </cell>
        </row>
        <row r="98">
          <cell r="A98" t="str">
            <v>Norra Sverige</v>
          </cell>
          <cell r="B98">
            <v>329</v>
          </cell>
          <cell r="C98">
            <v>329</v>
          </cell>
          <cell r="D98">
            <v>329</v>
          </cell>
          <cell r="F98">
            <v>833</v>
          </cell>
          <cell r="G98">
            <v>841.4</v>
          </cell>
          <cell r="H98">
            <v>852.8</v>
          </cell>
          <cell r="J98">
            <v>39.495798319327733</v>
          </cell>
          <cell r="K98">
            <v>39.101497504159731</v>
          </cell>
          <cell r="L98">
            <v>38.57879924953096</v>
          </cell>
          <cell r="N98">
            <v>37</v>
          </cell>
        </row>
        <row r="100">
          <cell r="A100" t="str">
            <v>Länder</v>
          </cell>
        </row>
        <row r="101">
          <cell r="A101" t="str">
            <v>European Union - 27 countries (from 2020)</v>
          </cell>
          <cell r="B101">
            <v>75068.899999999994</v>
          </cell>
          <cell r="C101">
            <v>75068.899999999994</v>
          </cell>
          <cell r="D101">
            <v>75068.899999999994</v>
          </cell>
          <cell r="F101">
            <v>202503.5</v>
          </cell>
          <cell r="G101">
            <v>204981.7</v>
          </cell>
          <cell r="H101">
            <v>207069</v>
          </cell>
          <cell r="J101">
            <v>37.070421005069043</v>
          </cell>
          <cell r="K101">
            <v>36.622244815024949</v>
          </cell>
          <cell r="L101">
            <v>36.253084720552081</v>
          </cell>
          <cell r="N101">
            <v>18</v>
          </cell>
        </row>
        <row r="102">
          <cell r="A102" t="str">
            <v>Belgium</v>
          </cell>
          <cell r="B102">
            <v>2561.1999999999998</v>
          </cell>
          <cell r="C102">
            <v>2561.1999999999998</v>
          </cell>
          <cell r="D102">
            <v>2561.1999999999998</v>
          </cell>
          <cell r="F102">
            <v>4984.2</v>
          </cell>
          <cell r="G102">
            <v>5021.7</v>
          </cell>
          <cell r="H102">
            <v>5056.3</v>
          </cell>
          <cell r="J102">
            <v>51.386380963845745</v>
          </cell>
          <cell r="K102">
            <v>51.002648505486192</v>
          </cell>
          <cell r="L102">
            <v>50.653640013448566</v>
          </cell>
          <cell r="N102">
            <v>2</v>
          </cell>
        </row>
        <row r="103">
          <cell r="A103" t="str">
            <v>Bulgaria</v>
          </cell>
          <cell r="B103">
            <v>981.6</v>
          </cell>
          <cell r="C103">
            <v>981.6</v>
          </cell>
          <cell r="D103">
            <v>981.6</v>
          </cell>
          <cell r="F103">
            <v>2934.9</v>
          </cell>
          <cell r="G103">
            <v>2924</v>
          </cell>
          <cell r="H103">
            <v>2925.4</v>
          </cell>
          <cell r="J103">
            <v>33.4457732801799</v>
          </cell>
          <cell r="K103">
            <v>33.57045143638851</v>
          </cell>
          <cell r="L103">
            <v>33.554385725029057</v>
          </cell>
          <cell r="N103">
            <v>19</v>
          </cell>
        </row>
        <row r="104">
          <cell r="A104" t="str">
            <v>Czechia</v>
          </cell>
          <cell r="B104">
            <v>1394.6</v>
          </cell>
          <cell r="C104">
            <v>1394.6</v>
          </cell>
          <cell r="D104">
            <v>1394.6</v>
          </cell>
          <cell r="F104">
            <v>5155.6000000000004</v>
          </cell>
          <cell r="G104">
            <v>5042</v>
          </cell>
          <cell r="H104">
            <v>5171</v>
          </cell>
          <cell r="J104">
            <v>27.050197843122035</v>
          </cell>
          <cell r="K104">
            <v>27.659658865529551</v>
          </cell>
          <cell r="L104">
            <v>26.969638367820536</v>
          </cell>
          <cell r="N104">
            <v>26</v>
          </cell>
        </row>
        <row r="105">
          <cell r="A105" t="str">
            <v>Denmark</v>
          </cell>
          <cell r="B105">
            <v>1183.9000000000001</v>
          </cell>
          <cell r="C105">
            <v>1183.9000000000001</v>
          </cell>
          <cell r="D105">
            <v>1183.9000000000001</v>
          </cell>
          <cell r="F105">
            <v>2971.8</v>
          </cell>
          <cell r="G105">
            <v>3001.5</v>
          </cell>
          <cell r="H105">
            <v>3061.4</v>
          </cell>
          <cell r="J105">
            <v>39.837808735446536</v>
          </cell>
          <cell r="K105">
            <v>39.443611527569551</v>
          </cell>
          <cell r="L105">
            <v>38.671849480629774</v>
          </cell>
          <cell r="N105">
            <v>14</v>
          </cell>
        </row>
        <row r="106">
          <cell r="A106" t="str">
            <v>Germany</v>
          </cell>
          <cell r="B106">
            <v>13715.9</v>
          </cell>
          <cell r="C106">
            <v>13715.9</v>
          </cell>
          <cell r="D106">
            <v>13715.9</v>
          </cell>
          <cell r="F106">
            <v>42261.5</v>
          </cell>
          <cell r="G106">
            <v>42826.8</v>
          </cell>
          <cell r="H106">
            <v>43044.7</v>
          </cell>
          <cell r="J106">
            <v>32.454834778699286</v>
          </cell>
          <cell r="K106">
            <v>32.026441387168781</v>
          </cell>
          <cell r="L106">
            <v>31.864317790575846</v>
          </cell>
          <cell r="N106">
            <v>20</v>
          </cell>
        </row>
        <row r="107">
          <cell r="A107" t="str">
            <v>Estonia</v>
          </cell>
          <cell r="B107">
            <v>289.5</v>
          </cell>
          <cell r="C107">
            <v>289.5</v>
          </cell>
          <cell r="D107">
            <v>289.5</v>
          </cell>
          <cell r="F107">
            <v>677.3</v>
          </cell>
          <cell r="G107">
            <v>694.6</v>
          </cell>
          <cell r="H107">
            <v>698.6</v>
          </cell>
          <cell r="J107">
            <v>42.743245238446775</v>
          </cell>
          <cell r="K107">
            <v>41.678663979268642</v>
          </cell>
          <cell r="L107">
            <v>41.440022902948755</v>
          </cell>
          <cell r="N107">
            <v>12</v>
          </cell>
        </row>
        <row r="108">
          <cell r="A108" t="str">
            <v>Ireland</v>
          </cell>
          <cell r="B108">
            <v>1366.8</v>
          </cell>
          <cell r="C108">
            <v>1366.8</v>
          </cell>
          <cell r="D108">
            <v>1366.8</v>
          </cell>
          <cell r="F108">
            <v>2579.3000000000002</v>
          </cell>
          <cell r="G108">
            <v>2667.8</v>
          </cell>
          <cell r="H108">
            <v>2737.2</v>
          </cell>
          <cell r="J108">
            <v>52.991121622145542</v>
          </cell>
          <cell r="K108">
            <v>51.233225879001424</v>
          </cell>
          <cell r="L108">
            <v>49.934239368697945</v>
          </cell>
          <cell r="N108">
            <v>3</v>
          </cell>
        </row>
        <row r="109">
          <cell r="A109" t="str">
            <v>Greece</v>
          </cell>
          <cell r="B109">
            <v>1622.4</v>
          </cell>
          <cell r="C109">
            <v>1622.4</v>
          </cell>
          <cell r="D109">
            <v>1622.4</v>
          </cell>
          <cell r="F109">
            <v>4133.7</v>
          </cell>
          <cell r="G109">
            <v>4186.8</v>
          </cell>
          <cell r="H109">
            <v>4265.8999999999996</v>
          </cell>
          <cell r="J109">
            <v>39.248131214166484</v>
          </cell>
          <cell r="K109">
            <v>38.750358268844941</v>
          </cell>
          <cell r="L109">
            <v>38.03183384514405</v>
          </cell>
          <cell r="N109">
            <v>15</v>
          </cell>
        </row>
        <row r="110">
          <cell r="A110" t="str">
            <v>Spain</v>
          </cell>
          <cell r="B110">
            <v>9443.9</v>
          </cell>
          <cell r="C110">
            <v>9443.9</v>
          </cell>
          <cell r="D110">
            <v>9443.9</v>
          </cell>
          <cell r="F110">
            <v>20533.7</v>
          </cell>
          <cell r="G110">
            <v>21163.4</v>
          </cell>
          <cell r="H110">
            <v>21634</v>
          </cell>
          <cell r="J110">
            <v>45.992198191266063</v>
          </cell>
          <cell r="K110">
            <v>44.623737206687011</v>
          </cell>
          <cell r="L110">
            <v>43.653046131089951</v>
          </cell>
          <cell r="N110">
            <v>8</v>
          </cell>
        </row>
        <row r="111">
          <cell r="A111" t="str">
            <v>France</v>
          </cell>
          <cell r="B111">
            <v>12919.1</v>
          </cell>
          <cell r="C111">
            <v>12919.1</v>
          </cell>
          <cell r="D111">
            <v>12919.1</v>
          </cell>
          <cell r="F111">
            <v>28301.599999999999</v>
          </cell>
          <cell r="G111">
            <v>28539.1</v>
          </cell>
          <cell r="H111">
            <v>28912.7</v>
          </cell>
          <cell r="J111">
            <v>45.647949232552229</v>
          </cell>
          <cell r="K111">
            <v>45.26807082213525</v>
          </cell>
          <cell r="L111">
            <v>44.683132325932895</v>
          </cell>
          <cell r="N111">
            <v>7</v>
          </cell>
        </row>
        <row r="112">
          <cell r="A112" t="str">
            <v>Croatia</v>
          </cell>
          <cell r="B112">
            <v>479.6</v>
          </cell>
          <cell r="C112">
            <v>479.6</v>
          </cell>
          <cell r="D112">
            <v>479.6</v>
          </cell>
          <cell r="F112">
            <v>1603.3</v>
          </cell>
          <cell r="G112">
            <v>1617.5</v>
          </cell>
          <cell r="H112">
            <v>1681.4</v>
          </cell>
          <cell r="J112">
            <v>29.913303810890042</v>
          </cell>
          <cell r="K112">
            <v>29.650695517774345</v>
          </cell>
          <cell r="L112">
            <v>28.523849173307958</v>
          </cell>
          <cell r="N112">
            <v>25</v>
          </cell>
        </row>
        <row r="113">
          <cell r="A113" t="str">
            <v>Italy</v>
          </cell>
          <cell r="B113">
            <v>5595.1</v>
          </cell>
          <cell r="C113">
            <v>5595.1</v>
          </cell>
          <cell r="D113">
            <v>5595.1</v>
          </cell>
          <cell r="F113">
            <v>23027.7</v>
          </cell>
          <cell r="G113">
            <v>23501.9</v>
          </cell>
          <cell r="H113">
            <v>23867.7</v>
          </cell>
          <cell r="J113">
            <v>24.297259387607102</v>
          </cell>
          <cell r="K113">
            <v>23.807011348018669</v>
          </cell>
          <cell r="L113">
            <v>23.442141471528469</v>
          </cell>
          <cell r="N113">
            <v>28</v>
          </cell>
        </row>
        <row r="114">
          <cell r="A114" t="str">
            <v>Cyprus</v>
          </cell>
          <cell r="B114">
            <v>231.7</v>
          </cell>
          <cell r="C114">
            <v>231.7</v>
          </cell>
          <cell r="D114">
            <v>231.7</v>
          </cell>
          <cell r="F114">
            <v>463.9</v>
          </cell>
          <cell r="G114">
            <v>477.7</v>
          </cell>
          <cell r="H114">
            <v>485</v>
          </cell>
          <cell r="J114">
            <v>49.946109075231732</v>
          </cell>
          <cell r="K114">
            <v>48.503244714255807</v>
          </cell>
          <cell r="L114">
            <v>47.773195876288661</v>
          </cell>
          <cell r="N114">
            <v>5</v>
          </cell>
        </row>
        <row r="115">
          <cell r="A115" t="str">
            <v>Latvia</v>
          </cell>
          <cell r="B115">
            <v>368.2</v>
          </cell>
          <cell r="C115">
            <v>368.2</v>
          </cell>
          <cell r="D115">
            <v>368.2</v>
          </cell>
          <cell r="F115">
            <v>886.2</v>
          </cell>
          <cell r="G115">
            <v>884.2</v>
          </cell>
          <cell r="H115">
            <v>877.4</v>
          </cell>
          <cell r="J115">
            <v>41.548183254344387</v>
          </cell>
          <cell r="K115">
            <v>41.642162406695313</v>
          </cell>
          <cell r="L115">
            <v>41.964896284476865</v>
          </cell>
          <cell r="N115">
            <v>11</v>
          </cell>
        </row>
        <row r="116">
          <cell r="A116" t="str">
            <v>Lithuania</v>
          </cell>
          <cell r="B116">
            <v>708.2</v>
          </cell>
          <cell r="C116">
            <v>708.2</v>
          </cell>
          <cell r="D116">
            <v>708.2</v>
          </cell>
          <cell r="F116">
            <v>1415.7</v>
          </cell>
          <cell r="G116">
            <v>1435.5</v>
          </cell>
          <cell r="H116">
            <v>1455.9</v>
          </cell>
          <cell r="J116">
            <v>50.024722751995476</v>
          </cell>
          <cell r="K116">
            <v>49.334726576105894</v>
          </cell>
          <cell r="L116">
            <v>48.643450786455112</v>
          </cell>
          <cell r="N116">
            <v>4</v>
          </cell>
        </row>
        <row r="117">
          <cell r="A117" t="str">
            <v>Luxembourg</v>
          </cell>
          <cell r="B117">
            <v>170.9</v>
          </cell>
          <cell r="C117">
            <v>170.9</v>
          </cell>
          <cell r="D117">
            <v>170.9</v>
          </cell>
          <cell r="F117">
            <v>311.39999999999998</v>
          </cell>
          <cell r="G117">
            <v>321.10000000000002</v>
          </cell>
          <cell r="H117">
            <v>323.2</v>
          </cell>
          <cell r="J117">
            <v>54.881181759794487</v>
          </cell>
          <cell r="K117">
            <v>53.223294923699783</v>
          </cell>
          <cell r="L117">
            <v>52.87747524752475</v>
          </cell>
          <cell r="N117">
            <v>1</v>
          </cell>
        </row>
        <row r="118">
          <cell r="A118" t="str">
            <v>Hungary</v>
          </cell>
          <cell r="B118">
            <v>1475.9</v>
          </cell>
          <cell r="C118">
            <v>1475.9</v>
          </cell>
          <cell r="D118">
            <v>1475.9</v>
          </cell>
          <cell r="F118">
            <v>4669.7</v>
          </cell>
          <cell r="G118">
            <v>4697.5</v>
          </cell>
          <cell r="H118">
            <v>4699.3</v>
          </cell>
          <cell r="J118">
            <v>31.605884746343449</v>
          </cell>
          <cell r="K118">
            <v>31.418839808408727</v>
          </cell>
          <cell r="L118">
            <v>31.406805268869832</v>
          </cell>
          <cell r="N118">
            <v>22</v>
          </cell>
        </row>
        <row r="119">
          <cell r="A119" t="str">
            <v>Malta</v>
          </cell>
          <cell r="B119">
            <v>97</v>
          </cell>
          <cell r="C119">
            <v>97</v>
          </cell>
          <cell r="D119">
            <v>97</v>
          </cell>
          <cell r="F119">
            <v>283.3</v>
          </cell>
          <cell r="G119">
            <v>302.3</v>
          </cell>
          <cell r="H119">
            <v>318.7</v>
          </cell>
          <cell r="J119">
            <v>34.239322273208614</v>
          </cell>
          <cell r="K119">
            <v>32.087330466424078</v>
          </cell>
          <cell r="L119">
            <v>30.436146846564167</v>
          </cell>
          <cell r="N119">
            <v>24</v>
          </cell>
        </row>
        <row r="120">
          <cell r="A120" t="str">
            <v>Netherlands</v>
          </cell>
          <cell r="B120">
            <v>3983.7</v>
          </cell>
          <cell r="C120">
            <v>3983.7</v>
          </cell>
          <cell r="D120">
            <v>3983.7</v>
          </cell>
          <cell r="F120">
            <v>9548</v>
          </cell>
          <cell r="G120">
            <v>9737</v>
          </cell>
          <cell r="H120">
            <v>9797.6</v>
          </cell>
          <cell r="J120">
            <v>41.722873900293258</v>
          </cell>
          <cell r="K120">
            <v>40.913012221423436</v>
          </cell>
          <cell r="L120">
            <v>40.659957540622187</v>
          </cell>
          <cell r="N120">
            <v>13</v>
          </cell>
        </row>
        <row r="121">
          <cell r="A121" t="str">
            <v>Austria</v>
          </cell>
          <cell r="B121">
            <v>1670</v>
          </cell>
          <cell r="C121">
            <v>1670</v>
          </cell>
          <cell r="D121">
            <v>1670</v>
          </cell>
          <cell r="F121">
            <v>4430.8999999999996</v>
          </cell>
          <cell r="G121">
            <v>4471.8</v>
          </cell>
          <cell r="H121">
            <v>4476.5</v>
          </cell>
          <cell r="J121">
            <v>37.689859847886439</v>
          </cell>
          <cell r="K121">
            <v>37.345140659242361</v>
          </cell>
          <cell r="L121">
            <v>37.305930972858256</v>
          </cell>
          <cell r="N121">
            <v>17</v>
          </cell>
        </row>
        <row r="122">
          <cell r="A122" t="str">
            <v>Poland</v>
          </cell>
          <cell r="B122">
            <v>6523.3</v>
          </cell>
          <cell r="C122">
            <v>6523.3</v>
          </cell>
          <cell r="D122">
            <v>6523.3</v>
          </cell>
          <cell r="F122">
            <v>17219.3</v>
          </cell>
          <cell r="G122">
            <v>17268.5</v>
          </cell>
          <cell r="H122">
            <v>17190.5</v>
          </cell>
          <cell r="J122">
            <v>37.883653807065329</v>
          </cell>
          <cell r="K122">
            <v>37.775718794336512</v>
          </cell>
          <cell r="L122">
            <v>37.947121956894797</v>
          </cell>
          <cell r="N122">
            <v>16</v>
          </cell>
        </row>
        <row r="123">
          <cell r="A123" t="str">
            <v>Portugal</v>
          </cell>
          <cell r="B123">
            <v>1593.9</v>
          </cell>
          <cell r="C123">
            <v>1593.9</v>
          </cell>
          <cell r="D123">
            <v>1593.9</v>
          </cell>
          <cell r="F123">
            <v>4908.8</v>
          </cell>
          <cell r="G123">
            <v>5016.7</v>
          </cell>
          <cell r="H123">
            <v>5083.3999999999996</v>
          </cell>
          <cell r="J123">
            <v>32.470257496740544</v>
          </cell>
          <cell r="K123">
            <v>31.771881914405885</v>
          </cell>
          <cell r="L123">
            <v>31.354998622968882</v>
          </cell>
          <cell r="N123">
            <v>23</v>
          </cell>
        </row>
        <row r="124">
          <cell r="A124" t="str">
            <v>Romania</v>
          </cell>
          <cell r="B124">
            <v>1881.6</v>
          </cell>
          <cell r="C124">
            <v>1881.6</v>
          </cell>
          <cell r="D124">
            <v>1881.6</v>
          </cell>
          <cell r="F124">
            <v>7798.9</v>
          </cell>
          <cell r="G124">
            <v>7689.3</v>
          </cell>
          <cell r="H124">
            <v>7847.3</v>
          </cell>
          <cell r="J124">
            <v>24.126479375296515</v>
          </cell>
          <cell r="K124">
            <v>24.470367913854314</v>
          </cell>
          <cell r="L124">
            <v>23.977673849604319</v>
          </cell>
          <cell r="N124">
            <v>27</v>
          </cell>
        </row>
        <row r="125">
          <cell r="A125" t="str">
            <v>Slovenia</v>
          </cell>
          <cell r="B125">
            <v>422.5</v>
          </cell>
          <cell r="C125">
            <v>422.5</v>
          </cell>
          <cell r="D125">
            <v>422.5</v>
          </cell>
          <cell r="F125">
            <v>984.3</v>
          </cell>
          <cell r="G125">
            <v>987.8</v>
          </cell>
          <cell r="H125">
            <v>996.1</v>
          </cell>
          <cell r="J125">
            <v>42.923905313420704</v>
          </cell>
          <cell r="K125">
            <v>42.771816157116824</v>
          </cell>
          <cell r="L125">
            <v>42.415420138540306</v>
          </cell>
          <cell r="N125">
            <v>10</v>
          </cell>
        </row>
        <row r="126">
          <cell r="A126" t="str">
            <v>Slovakia</v>
          </cell>
          <cell r="B126">
            <v>829.8</v>
          </cell>
          <cell r="C126">
            <v>829.8</v>
          </cell>
          <cell r="D126">
            <v>829.8</v>
          </cell>
          <cell r="F126">
            <v>2601</v>
          </cell>
          <cell r="G126">
            <v>2607.6999999999998</v>
          </cell>
          <cell r="H126">
            <v>2617.9</v>
          </cell>
          <cell r="J126">
            <v>31.903114186851212</v>
          </cell>
          <cell r="K126">
            <v>31.821145070368523</v>
          </cell>
          <cell r="L126">
            <v>31.697161847282167</v>
          </cell>
          <cell r="N126">
            <v>21</v>
          </cell>
        </row>
        <row r="127">
          <cell r="A127" t="str">
            <v>Finland</v>
          </cell>
          <cell r="B127">
            <v>1109.5999999999999</v>
          </cell>
          <cell r="C127">
            <v>1109.5999999999999</v>
          </cell>
          <cell r="D127">
            <v>1109.5999999999999</v>
          </cell>
          <cell r="F127">
            <v>2619.1999999999998</v>
          </cell>
          <cell r="G127">
            <v>2627.7</v>
          </cell>
          <cell r="H127">
            <v>2602.3000000000002</v>
          </cell>
          <cell r="J127">
            <v>42.36408063530849</v>
          </cell>
          <cell r="K127">
            <v>42.227042660882141</v>
          </cell>
          <cell r="L127">
            <v>42.63920378127041</v>
          </cell>
          <cell r="N127">
            <v>9</v>
          </cell>
        </row>
        <row r="128">
          <cell r="A128" t="str">
            <v>Sweden</v>
          </cell>
          <cell r="B128">
            <v>2448.9</v>
          </cell>
          <cell r="C128">
            <v>2448.9</v>
          </cell>
          <cell r="D128">
            <v>2448.9</v>
          </cell>
          <cell r="F128">
            <v>5198.6000000000004</v>
          </cell>
          <cell r="G128">
            <v>5270.1</v>
          </cell>
          <cell r="H128">
            <v>5241.3</v>
          </cell>
          <cell r="J128">
            <v>47.106913399761474</v>
          </cell>
          <cell r="K128">
            <v>46.467808959981781</v>
          </cell>
          <cell r="L128">
            <v>46.723141205426131</v>
          </cell>
          <cell r="N128">
            <v>6</v>
          </cell>
        </row>
      </sheetData>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0.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2.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3.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4.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5.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6.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7.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8.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9.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0.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2.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3.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4.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5.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6.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7.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8.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9.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0.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2.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3.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4.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5.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6.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7.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8.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9.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0.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2.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3.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4.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5.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6.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7.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8.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9.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0.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2.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3.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4.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5.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6.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7.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8.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9.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0.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2.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9.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0.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2.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3.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4.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5.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6.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7.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8.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9.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0.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2.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3.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4.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5.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6.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7.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8.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9.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0.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2.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3.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4.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5.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6.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7.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8.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9.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0.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2.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3.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4.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5.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6.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7.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8.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9.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0.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2.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3.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4.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5.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6.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7.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8.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9.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7.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2CC8C-974A-40BD-9FAB-D559E9F45CA9}">
  <sheetPr codeName="Tabelle1"/>
  <dimension ref="A1:H307"/>
  <sheetViews>
    <sheetView tabSelected="1" zoomScale="120" zoomScaleNormal="120" workbookViewId="0">
      <pane ySplit="2" topLeftCell="A84" activePane="bottomLeft" state="frozen"/>
      <selection activeCell="A51" sqref="A51"/>
      <selection pane="bottomLeft" activeCell="B2" sqref="B2"/>
    </sheetView>
  </sheetViews>
  <sheetFormatPr baseColWidth="10" defaultColWidth="11.453125" defaultRowHeight="14.5" x14ac:dyDescent="0.35"/>
  <cols>
    <col min="1" max="1" width="65.81640625" style="40" customWidth="1"/>
    <col min="2" max="2" width="11.81640625" style="73" customWidth="1"/>
    <col min="3" max="3" width="17.81640625" style="40" customWidth="1"/>
    <col min="4" max="4" width="24.54296875" style="40" customWidth="1"/>
    <col min="5" max="5" width="10.81640625" style="40"/>
  </cols>
  <sheetData>
    <row r="1" spans="1:5" s="51" customFormat="1" x14ac:dyDescent="0.35">
      <c r="A1" s="72" t="s">
        <v>0</v>
      </c>
      <c r="B1" s="72" t="s">
        <v>851</v>
      </c>
      <c r="C1" s="85"/>
      <c r="D1" s="85"/>
      <c r="E1" s="85"/>
    </row>
    <row r="2" spans="1:5" x14ac:dyDescent="0.35">
      <c r="A2" s="73" t="s">
        <v>1</v>
      </c>
      <c r="B2" s="73" t="s">
        <v>2</v>
      </c>
      <c r="C2" s="73" t="s">
        <v>3</v>
      </c>
      <c r="D2" s="73"/>
      <c r="E2" s="73" t="s">
        <v>4</v>
      </c>
    </row>
    <row r="3" spans="1:5" s="38" customFormat="1" x14ac:dyDescent="0.35">
      <c r="A3" s="74" t="s">
        <v>5</v>
      </c>
      <c r="B3" s="74" t="s">
        <v>6</v>
      </c>
      <c r="C3" s="86"/>
      <c r="D3" s="86"/>
      <c r="E3" s="86"/>
    </row>
    <row r="4" spans="1:5" x14ac:dyDescent="0.35">
      <c r="A4" s="75" t="s">
        <v>7</v>
      </c>
      <c r="B4" s="89"/>
      <c r="C4" s="75" t="s">
        <v>8</v>
      </c>
      <c r="E4" s="40" t="s">
        <v>9</v>
      </c>
    </row>
    <row r="5" spans="1:5" x14ac:dyDescent="0.35">
      <c r="A5" s="75" t="s">
        <v>10</v>
      </c>
      <c r="B5" s="89"/>
      <c r="C5" s="75" t="s">
        <v>11</v>
      </c>
      <c r="D5" s="75"/>
      <c r="E5" s="40" t="s">
        <v>9</v>
      </c>
    </row>
    <row r="6" spans="1:5" x14ac:dyDescent="0.35">
      <c r="A6" s="75" t="s">
        <v>12</v>
      </c>
      <c r="B6" s="89"/>
      <c r="C6" s="75" t="s">
        <v>13</v>
      </c>
      <c r="E6" s="40" t="s">
        <v>9</v>
      </c>
    </row>
    <row r="7" spans="1:5" x14ac:dyDescent="0.35">
      <c r="A7" s="75" t="s">
        <v>14</v>
      </c>
      <c r="B7" s="89"/>
      <c r="C7" s="75" t="s">
        <v>15</v>
      </c>
      <c r="E7" s="40" t="s">
        <v>9</v>
      </c>
    </row>
    <row r="8" spans="1:5" x14ac:dyDescent="0.35">
      <c r="A8" s="75" t="s">
        <v>16</v>
      </c>
      <c r="B8" s="89"/>
      <c r="E8" s="40" t="s">
        <v>17</v>
      </c>
    </row>
    <row r="9" spans="1:5" x14ac:dyDescent="0.35">
      <c r="A9" s="75" t="s">
        <v>18</v>
      </c>
      <c r="B9" s="89"/>
      <c r="E9" s="40" t="s">
        <v>17</v>
      </c>
    </row>
    <row r="10" spans="1:5" x14ac:dyDescent="0.35">
      <c r="A10" s="75" t="s">
        <v>19</v>
      </c>
      <c r="B10" s="89"/>
    </row>
    <row r="11" spans="1:5" x14ac:dyDescent="0.35">
      <c r="A11" s="75" t="s">
        <v>20</v>
      </c>
      <c r="B11" s="89"/>
    </row>
    <row r="12" spans="1:5" x14ac:dyDescent="0.35">
      <c r="A12" s="75" t="s">
        <v>21</v>
      </c>
      <c r="B12" s="89"/>
    </row>
    <row r="13" spans="1:5" x14ac:dyDescent="0.35">
      <c r="A13" s="75" t="s">
        <v>22</v>
      </c>
      <c r="B13" s="89"/>
    </row>
    <row r="14" spans="1:5" x14ac:dyDescent="0.35">
      <c r="A14" s="75" t="s">
        <v>23</v>
      </c>
      <c r="B14" s="89"/>
    </row>
    <row r="15" spans="1:5" x14ac:dyDescent="0.35">
      <c r="A15" s="75" t="s">
        <v>24</v>
      </c>
      <c r="B15" s="89"/>
      <c r="C15" s="75" t="s">
        <v>25</v>
      </c>
      <c r="E15" s="40" t="s">
        <v>9</v>
      </c>
    </row>
    <row r="16" spans="1:5" s="38" customFormat="1" x14ac:dyDescent="0.35">
      <c r="A16" s="76" t="s">
        <v>26</v>
      </c>
      <c r="B16" s="74" t="s">
        <v>6</v>
      </c>
      <c r="C16" s="86"/>
      <c r="D16" s="86"/>
      <c r="E16" s="86"/>
    </row>
    <row r="17" spans="1:5" x14ac:dyDescent="0.35">
      <c r="A17" s="75" t="s">
        <v>27</v>
      </c>
      <c r="B17" s="89"/>
      <c r="E17" s="40" t="s">
        <v>9</v>
      </c>
    </row>
    <row r="18" spans="1:5" x14ac:dyDescent="0.35">
      <c r="A18" s="75" t="s">
        <v>28</v>
      </c>
      <c r="B18" s="89"/>
      <c r="E18" s="40" t="s">
        <v>9</v>
      </c>
    </row>
    <row r="19" spans="1:5" x14ac:dyDescent="0.35">
      <c r="A19" s="75" t="s">
        <v>29</v>
      </c>
      <c r="B19" s="89"/>
      <c r="E19" s="40" t="s">
        <v>9</v>
      </c>
    </row>
    <row r="20" spans="1:5" x14ac:dyDescent="0.35">
      <c r="A20" s="75" t="s">
        <v>30</v>
      </c>
      <c r="B20" s="89"/>
      <c r="E20" s="40" t="s">
        <v>9</v>
      </c>
    </row>
    <row r="21" spans="1:5" x14ac:dyDescent="0.35">
      <c r="A21" s="75" t="s">
        <v>31</v>
      </c>
      <c r="B21" s="89"/>
      <c r="E21" s="40" t="s">
        <v>9</v>
      </c>
    </row>
    <row r="22" spans="1:5" ht="28" customHeight="1" x14ac:dyDescent="0.35">
      <c r="A22" s="77" t="s">
        <v>32</v>
      </c>
      <c r="B22" s="89"/>
      <c r="E22" s="40" t="s">
        <v>9</v>
      </c>
    </row>
    <row r="23" spans="1:5" x14ac:dyDescent="0.35">
      <c r="A23" s="75" t="s">
        <v>33</v>
      </c>
      <c r="B23" s="89"/>
      <c r="E23" s="40" t="s">
        <v>17</v>
      </c>
    </row>
    <row r="24" spans="1:5" x14ac:dyDescent="0.35">
      <c r="A24" s="75" t="s">
        <v>34</v>
      </c>
      <c r="B24" s="89"/>
      <c r="E24" s="40" t="s">
        <v>17</v>
      </c>
    </row>
    <row r="25" spans="1:5" s="38" customFormat="1" x14ac:dyDescent="0.35">
      <c r="A25" s="76" t="s">
        <v>35</v>
      </c>
      <c r="B25" s="74" t="s">
        <v>6</v>
      </c>
      <c r="C25" s="86"/>
      <c r="D25" s="86"/>
      <c r="E25" s="86"/>
    </row>
    <row r="26" spans="1:5" x14ac:dyDescent="0.35">
      <c r="A26" s="75" t="s">
        <v>36</v>
      </c>
      <c r="B26" s="89"/>
      <c r="C26" s="75" t="s">
        <v>37</v>
      </c>
      <c r="E26" s="40" t="s">
        <v>9</v>
      </c>
    </row>
    <row r="27" spans="1:5" x14ac:dyDescent="0.35">
      <c r="A27" s="75" t="s">
        <v>38</v>
      </c>
      <c r="B27" s="89"/>
      <c r="C27" s="75" t="s">
        <v>39</v>
      </c>
      <c r="E27" s="40" t="s">
        <v>9</v>
      </c>
    </row>
    <row r="28" spans="1:5" ht="13.5" customHeight="1" x14ac:dyDescent="0.35">
      <c r="A28" s="75" t="s">
        <v>40</v>
      </c>
      <c r="B28" s="89"/>
      <c r="C28" s="75" t="s">
        <v>41</v>
      </c>
      <c r="E28" s="40" t="s">
        <v>9</v>
      </c>
    </row>
    <row r="29" spans="1:5" ht="28.5" customHeight="1" x14ac:dyDescent="0.35">
      <c r="A29" s="77" t="s">
        <v>42</v>
      </c>
      <c r="B29" s="89"/>
      <c r="C29" s="75" t="s">
        <v>43</v>
      </c>
      <c r="E29" s="40" t="s">
        <v>9</v>
      </c>
    </row>
    <row r="30" spans="1:5" ht="27.65" customHeight="1" x14ac:dyDescent="0.35">
      <c r="A30" s="77" t="s">
        <v>44</v>
      </c>
      <c r="B30" s="89"/>
      <c r="C30" s="75" t="s">
        <v>45</v>
      </c>
      <c r="E30" s="40" t="s">
        <v>9</v>
      </c>
    </row>
    <row r="31" spans="1:5" x14ac:dyDescent="0.35">
      <c r="A31" s="75" t="s">
        <v>46</v>
      </c>
      <c r="B31" s="89"/>
      <c r="C31" s="75"/>
      <c r="E31" s="40" t="s">
        <v>9</v>
      </c>
    </row>
    <row r="32" spans="1:5" x14ac:dyDescent="0.35">
      <c r="A32" s="75" t="s">
        <v>47</v>
      </c>
      <c r="B32" s="89"/>
      <c r="C32" s="75"/>
      <c r="E32" s="40" t="s">
        <v>9</v>
      </c>
    </row>
    <row r="33" spans="1:5" x14ac:dyDescent="0.35">
      <c r="A33" s="75" t="s">
        <v>48</v>
      </c>
      <c r="B33" s="89"/>
      <c r="C33" s="75"/>
      <c r="E33" s="40" t="s">
        <v>9</v>
      </c>
    </row>
    <row r="34" spans="1:5" ht="31" customHeight="1" x14ac:dyDescent="0.35">
      <c r="A34" s="77" t="s">
        <v>49</v>
      </c>
      <c r="B34" s="89"/>
      <c r="C34" s="75"/>
      <c r="E34" s="40" t="s">
        <v>9</v>
      </c>
    </row>
    <row r="35" spans="1:5" ht="26.5" customHeight="1" x14ac:dyDescent="0.35">
      <c r="A35" s="77" t="s">
        <v>50</v>
      </c>
      <c r="B35" s="89"/>
      <c r="C35" s="75"/>
      <c r="E35" s="40" t="s">
        <v>9</v>
      </c>
    </row>
    <row r="36" spans="1:5" ht="14.15" customHeight="1" x14ac:dyDescent="0.35">
      <c r="A36" s="75" t="s">
        <v>51</v>
      </c>
      <c r="B36" s="89"/>
      <c r="C36" s="75"/>
      <c r="E36" s="40" t="s">
        <v>52</v>
      </c>
    </row>
    <row r="37" spans="1:5" ht="15.65" customHeight="1" x14ac:dyDescent="0.35">
      <c r="A37" s="75" t="s">
        <v>53</v>
      </c>
      <c r="B37" s="89"/>
      <c r="C37" s="75"/>
      <c r="E37" s="40" t="s">
        <v>52</v>
      </c>
    </row>
    <row r="38" spans="1:5" s="38" customFormat="1" x14ac:dyDescent="0.35">
      <c r="A38" s="76" t="s">
        <v>54</v>
      </c>
      <c r="B38" s="74" t="s">
        <v>6</v>
      </c>
      <c r="C38" s="86"/>
      <c r="D38" s="86"/>
      <c r="E38" s="86"/>
    </row>
    <row r="39" spans="1:5" x14ac:dyDescent="0.35">
      <c r="A39" s="75" t="s">
        <v>55</v>
      </c>
      <c r="B39" s="89"/>
      <c r="E39" s="40" t="s">
        <v>56</v>
      </c>
    </row>
    <row r="40" spans="1:5" x14ac:dyDescent="0.35">
      <c r="A40" s="75" t="s">
        <v>57</v>
      </c>
      <c r="B40" s="89"/>
      <c r="E40" s="40" t="s">
        <v>56</v>
      </c>
    </row>
    <row r="41" spans="1:5" x14ac:dyDescent="0.35">
      <c r="A41" s="75" t="s">
        <v>58</v>
      </c>
      <c r="B41" s="89"/>
      <c r="E41" s="40" t="s">
        <v>56</v>
      </c>
    </row>
    <row r="42" spans="1:5" x14ac:dyDescent="0.35">
      <c r="A42" s="8" t="s">
        <v>59</v>
      </c>
      <c r="B42" s="89"/>
      <c r="E42" s="40" t="s">
        <v>56</v>
      </c>
    </row>
    <row r="43" spans="1:5" x14ac:dyDescent="0.35">
      <c r="A43" s="75" t="s">
        <v>51</v>
      </c>
      <c r="B43" s="89"/>
      <c r="E43" s="40" t="s">
        <v>52</v>
      </c>
    </row>
    <row r="44" spans="1:5" x14ac:dyDescent="0.35">
      <c r="A44" s="8" t="s">
        <v>60</v>
      </c>
      <c r="B44" s="89"/>
      <c r="E44" s="40" t="s">
        <v>52</v>
      </c>
    </row>
    <row r="45" spans="1:5" x14ac:dyDescent="0.35">
      <c r="A45" s="75" t="s">
        <v>53</v>
      </c>
      <c r="B45" s="89"/>
      <c r="E45" s="40" t="s">
        <v>52</v>
      </c>
    </row>
    <row r="46" spans="1:5" x14ac:dyDescent="0.35">
      <c r="A46" s="8" t="s">
        <v>61</v>
      </c>
      <c r="B46" s="89"/>
      <c r="E46" s="40" t="s">
        <v>52</v>
      </c>
    </row>
    <row r="47" spans="1:5" s="38" customFormat="1" x14ac:dyDescent="0.35">
      <c r="A47" s="76" t="s">
        <v>62</v>
      </c>
      <c r="B47" s="74" t="s">
        <v>6</v>
      </c>
      <c r="C47" s="86"/>
      <c r="D47" s="86"/>
      <c r="E47" s="86"/>
    </row>
    <row r="48" spans="1:5" x14ac:dyDescent="0.35">
      <c r="A48" s="75" t="s">
        <v>63</v>
      </c>
      <c r="B48" s="89"/>
      <c r="E48" s="40" t="s">
        <v>9</v>
      </c>
    </row>
    <row r="49" spans="1:5" x14ac:dyDescent="0.35">
      <c r="A49" s="75" t="s">
        <v>64</v>
      </c>
      <c r="B49" s="89"/>
      <c r="E49" s="40" t="s">
        <v>9</v>
      </c>
    </row>
    <row r="50" spans="1:5" x14ac:dyDescent="0.35">
      <c r="A50" s="75" t="s">
        <v>65</v>
      </c>
      <c r="B50" s="89"/>
      <c r="E50" s="40" t="s">
        <v>9</v>
      </c>
    </row>
    <row r="51" spans="1:5" x14ac:dyDescent="0.35">
      <c r="A51" s="75" t="s">
        <v>66</v>
      </c>
      <c r="B51" s="89"/>
      <c r="C51" s="89"/>
      <c r="E51" s="40" t="s">
        <v>17</v>
      </c>
    </row>
    <row r="52" spans="1:5" x14ac:dyDescent="0.35">
      <c r="A52" s="75" t="s">
        <v>67</v>
      </c>
      <c r="B52" s="89"/>
      <c r="E52" s="40" t="s">
        <v>9</v>
      </c>
    </row>
    <row r="53" spans="1:5" x14ac:dyDescent="0.35">
      <c r="A53" s="75" t="s">
        <v>16</v>
      </c>
      <c r="B53" s="89"/>
      <c r="C53" s="75"/>
      <c r="E53" s="40" t="s">
        <v>17</v>
      </c>
    </row>
    <row r="54" spans="1:5" s="38" customFormat="1" x14ac:dyDescent="0.35">
      <c r="A54" s="78" t="s">
        <v>68</v>
      </c>
      <c r="B54" s="74" t="s">
        <v>6</v>
      </c>
      <c r="C54" s="86"/>
      <c r="D54" s="86"/>
      <c r="E54" s="86"/>
    </row>
    <row r="55" spans="1:5" x14ac:dyDescent="0.35">
      <c r="A55" s="75" t="s">
        <v>69</v>
      </c>
      <c r="B55" s="89"/>
      <c r="E55" s="40" t="s">
        <v>70</v>
      </c>
    </row>
    <row r="56" spans="1:5" x14ac:dyDescent="0.35">
      <c r="A56" s="75" t="s">
        <v>71</v>
      </c>
      <c r="B56" s="89"/>
      <c r="C56" s="75" t="s">
        <v>72</v>
      </c>
      <c r="E56" s="40" t="s">
        <v>73</v>
      </c>
    </row>
    <row r="57" spans="1:5" s="38" customFormat="1" x14ac:dyDescent="0.35">
      <c r="A57" s="76" t="s">
        <v>74</v>
      </c>
      <c r="B57" s="74" t="s">
        <v>6</v>
      </c>
      <c r="C57" s="86"/>
      <c r="D57" s="86"/>
      <c r="E57" s="86"/>
    </row>
    <row r="58" spans="1:5" x14ac:dyDescent="0.35">
      <c r="A58" s="75" t="s">
        <v>75</v>
      </c>
      <c r="B58" s="89"/>
      <c r="C58" s="75" t="s">
        <v>76</v>
      </c>
      <c r="E58" s="40" t="s">
        <v>17</v>
      </c>
    </row>
    <row r="59" spans="1:5" x14ac:dyDescent="0.35">
      <c r="A59" s="75" t="s">
        <v>77</v>
      </c>
      <c r="B59" s="89"/>
      <c r="C59" s="75" t="s">
        <v>78</v>
      </c>
      <c r="E59" s="40" t="s">
        <v>79</v>
      </c>
    </row>
    <row r="60" spans="1:5" x14ac:dyDescent="0.35">
      <c r="A60" s="75" t="s">
        <v>80</v>
      </c>
      <c r="B60" s="89"/>
      <c r="E60" s="40" t="s">
        <v>9</v>
      </c>
    </row>
    <row r="61" spans="1:5" x14ac:dyDescent="0.35">
      <c r="A61" s="75" t="s">
        <v>81</v>
      </c>
      <c r="B61" s="89"/>
      <c r="E61" s="40" t="s">
        <v>17</v>
      </c>
    </row>
    <row r="62" spans="1:5" x14ac:dyDescent="0.35">
      <c r="A62" s="75" t="s">
        <v>82</v>
      </c>
      <c r="B62" s="89"/>
      <c r="C62" s="75" t="s">
        <v>83</v>
      </c>
      <c r="E62" s="40" t="s">
        <v>84</v>
      </c>
    </row>
    <row r="63" spans="1:5" s="38" customFormat="1" x14ac:dyDescent="0.35">
      <c r="A63" s="76" t="s">
        <v>85</v>
      </c>
      <c r="B63" s="74" t="s">
        <v>6</v>
      </c>
      <c r="C63" s="86"/>
      <c r="D63" s="86"/>
      <c r="E63" s="86"/>
    </row>
    <row r="64" spans="1:5" x14ac:dyDescent="0.35">
      <c r="A64" s="75" t="s">
        <v>86</v>
      </c>
      <c r="B64" s="89"/>
      <c r="E64" s="40" t="s">
        <v>52</v>
      </c>
    </row>
    <row r="65" spans="1:5" x14ac:dyDescent="0.35">
      <c r="A65" s="75" t="s">
        <v>87</v>
      </c>
      <c r="B65" s="89"/>
      <c r="C65" s="75" t="s">
        <v>88</v>
      </c>
      <c r="E65" s="40" t="s">
        <v>52</v>
      </c>
    </row>
    <row r="66" spans="1:5" x14ac:dyDescent="0.35">
      <c r="A66" s="75" t="s">
        <v>89</v>
      </c>
      <c r="B66" s="89"/>
      <c r="E66" s="40" t="s">
        <v>90</v>
      </c>
    </row>
    <row r="67" spans="1:5" s="38" customFormat="1" x14ac:dyDescent="0.35">
      <c r="A67" s="76" t="s">
        <v>91</v>
      </c>
      <c r="B67" s="74" t="s">
        <v>6</v>
      </c>
      <c r="C67" s="86"/>
      <c r="D67" s="86"/>
      <c r="E67" s="86"/>
    </row>
    <row r="68" spans="1:5" x14ac:dyDescent="0.35">
      <c r="A68" s="75" t="s">
        <v>92</v>
      </c>
      <c r="B68" s="89"/>
      <c r="C68" s="75" t="s">
        <v>93</v>
      </c>
      <c r="E68" s="40" t="s">
        <v>9</v>
      </c>
    </row>
    <row r="69" spans="1:5" x14ac:dyDescent="0.35">
      <c r="A69" s="75" t="s">
        <v>94</v>
      </c>
      <c r="B69" s="89"/>
      <c r="C69" s="75" t="s">
        <v>95</v>
      </c>
      <c r="E69" s="40" t="s">
        <v>9</v>
      </c>
    </row>
    <row r="70" spans="1:5" x14ac:dyDescent="0.35">
      <c r="A70" s="75" t="s">
        <v>96</v>
      </c>
      <c r="B70" s="89"/>
      <c r="C70" s="75" t="s">
        <v>97</v>
      </c>
      <c r="E70" s="40" t="s">
        <v>70</v>
      </c>
    </row>
    <row r="71" spans="1:5" x14ac:dyDescent="0.35">
      <c r="A71" s="75" t="s">
        <v>98</v>
      </c>
      <c r="B71" s="89"/>
      <c r="E71" s="40" t="s">
        <v>9</v>
      </c>
    </row>
    <row r="72" spans="1:5" x14ac:dyDescent="0.35">
      <c r="A72" s="75" t="s">
        <v>99</v>
      </c>
      <c r="B72" s="89"/>
      <c r="E72" s="40" t="s">
        <v>100</v>
      </c>
    </row>
    <row r="73" spans="1:5" x14ac:dyDescent="0.35">
      <c r="A73" s="75" t="s">
        <v>101</v>
      </c>
      <c r="B73" s="89"/>
      <c r="E73" s="40" t="s">
        <v>100</v>
      </c>
    </row>
    <row r="74" spans="1:5" x14ac:dyDescent="0.35">
      <c r="A74" s="75" t="s">
        <v>102</v>
      </c>
      <c r="B74" s="89"/>
      <c r="E74" s="40" t="s">
        <v>9</v>
      </c>
    </row>
    <row r="75" spans="1:5" x14ac:dyDescent="0.35">
      <c r="A75" s="75" t="s">
        <v>103</v>
      </c>
      <c r="B75" s="89"/>
      <c r="E75" s="40" t="s">
        <v>104</v>
      </c>
    </row>
    <row r="76" spans="1:5" x14ac:dyDescent="0.35">
      <c r="A76" s="75" t="s">
        <v>105</v>
      </c>
      <c r="B76" s="89"/>
      <c r="E76" s="40" t="s">
        <v>70</v>
      </c>
    </row>
    <row r="77" spans="1:5" s="38" customFormat="1" x14ac:dyDescent="0.35">
      <c r="A77" s="76" t="s">
        <v>106</v>
      </c>
      <c r="B77" s="74" t="s">
        <v>6</v>
      </c>
      <c r="C77" s="86"/>
      <c r="D77" s="86"/>
      <c r="E77" s="86"/>
    </row>
    <row r="78" spans="1:5" x14ac:dyDescent="0.35">
      <c r="A78" s="75" t="s">
        <v>107</v>
      </c>
      <c r="B78" s="89"/>
      <c r="E78" s="40" t="s">
        <v>9</v>
      </c>
    </row>
    <row r="79" spans="1:5" x14ac:dyDescent="0.35">
      <c r="A79" s="75" t="s">
        <v>108</v>
      </c>
      <c r="B79" s="89"/>
      <c r="E79" s="40" t="s">
        <v>9</v>
      </c>
    </row>
    <row r="80" spans="1:5" x14ac:dyDescent="0.35">
      <c r="A80" s="75" t="s">
        <v>109</v>
      </c>
      <c r="B80" s="89"/>
      <c r="E80" s="40" t="s">
        <v>9</v>
      </c>
    </row>
    <row r="81" spans="1:5" x14ac:dyDescent="0.35">
      <c r="A81" s="75" t="s">
        <v>110</v>
      </c>
      <c r="B81" s="89"/>
      <c r="E81" s="40" t="s">
        <v>9</v>
      </c>
    </row>
    <row r="82" spans="1:5" x14ac:dyDescent="0.35">
      <c r="A82" s="75" t="s">
        <v>111</v>
      </c>
      <c r="B82" s="89"/>
      <c r="E82" s="40" t="s">
        <v>9</v>
      </c>
    </row>
    <row r="83" spans="1:5" x14ac:dyDescent="0.35">
      <c r="A83" s="75" t="s">
        <v>112</v>
      </c>
      <c r="B83" s="89"/>
      <c r="E83" s="40" t="s">
        <v>9</v>
      </c>
    </row>
    <row r="84" spans="1:5" x14ac:dyDescent="0.35">
      <c r="A84" s="75" t="s">
        <v>113</v>
      </c>
      <c r="B84" s="89"/>
      <c r="E84" s="40" t="s">
        <v>9</v>
      </c>
    </row>
    <row r="85" spans="1:5" x14ac:dyDescent="0.35">
      <c r="A85" s="75" t="s">
        <v>114</v>
      </c>
      <c r="B85" s="89"/>
      <c r="E85" s="40" t="s">
        <v>9</v>
      </c>
    </row>
    <row r="86" spans="1:5" s="38" customFormat="1" x14ac:dyDescent="0.35">
      <c r="A86" s="78" t="s">
        <v>115</v>
      </c>
      <c r="B86" s="74" t="s">
        <v>6</v>
      </c>
      <c r="C86" s="86"/>
      <c r="D86" s="86"/>
      <c r="E86" s="86"/>
    </row>
    <row r="87" spans="1:5" x14ac:dyDescent="0.35">
      <c r="A87" s="75" t="s">
        <v>116</v>
      </c>
      <c r="B87" s="89"/>
      <c r="C87" s="75" t="s">
        <v>117</v>
      </c>
      <c r="E87" s="40" t="s">
        <v>9</v>
      </c>
    </row>
    <row r="88" spans="1:5" x14ac:dyDescent="0.35">
      <c r="A88" s="75" t="s">
        <v>118</v>
      </c>
      <c r="B88" s="89"/>
      <c r="E88" s="40" t="s">
        <v>100</v>
      </c>
    </row>
    <row r="89" spans="1:5" x14ac:dyDescent="0.35">
      <c r="A89" s="75" t="s">
        <v>119</v>
      </c>
      <c r="B89" s="89"/>
      <c r="E89" s="40" t="s">
        <v>120</v>
      </c>
    </row>
    <row r="90" spans="1:5" x14ac:dyDescent="0.35">
      <c r="A90" s="75" t="s">
        <v>121</v>
      </c>
      <c r="B90" s="89"/>
      <c r="E90" s="40" t="s">
        <v>9</v>
      </c>
    </row>
    <row r="91" spans="1:5" x14ac:dyDescent="0.35">
      <c r="A91" s="75" t="s">
        <v>122</v>
      </c>
      <c r="B91" s="89"/>
      <c r="E91" s="40" t="s">
        <v>9</v>
      </c>
    </row>
    <row r="92" spans="1:5" x14ac:dyDescent="0.35">
      <c r="A92" s="75" t="s">
        <v>123</v>
      </c>
      <c r="B92" s="89"/>
      <c r="E92" s="40" t="s">
        <v>17</v>
      </c>
    </row>
    <row r="93" spans="1:5" x14ac:dyDescent="0.35">
      <c r="A93" s="75" t="s">
        <v>124</v>
      </c>
      <c r="B93" s="89"/>
      <c r="E93" s="40" t="s">
        <v>100</v>
      </c>
    </row>
    <row r="94" spans="1:5" x14ac:dyDescent="0.35">
      <c r="A94" s="75" t="s">
        <v>105</v>
      </c>
      <c r="B94" s="89"/>
      <c r="E94" s="40" t="s">
        <v>70</v>
      </c>
    </row>
    <row r="95" spans="1:5" s="38" customFormat="1" x14ac:dyDescent="0.35">
      <c r="A95" s="76" t="s">
        <v>125</v>
      </c>
      <c r="B95" s="74" t="s">
        <v>6</v>
      </c>
      <c r="C95" s="86"/>
      <c r="D95" s="86"/>
      <c r="E95" s="86"/>
    </row>
    <row r="96" spans="1:5" x14ac:dyDescent="0.35">
      <c r="A96" s="75" t="s">
        <v>126</v>
      </c>
      <c r="B96" s="89"/>
      <c r="C96" s="75" t="s">
        <v>97</v>
      </c>
      <c r="E96" s="40" t="s">
        <v>70</v>
      </c>
    </row>
    <row r="97" spans="1:8" x14ac:dyDescent="0.35">
      <c r="A97" s="75" t="s">
        <v>127</v>
      </c>
      <c r="B97" s="89"/>
      <c r="E97" s="40" t="s">
        <v>52</v>
      </c>
    </row>
    <row r="98" spans="1:8" x14ac:dyDescent="0.35">
      <c r="A98" s="75" t="s">
        <v>128</v>
      </c>
      <c r="B98" s="89"/>
      <c r="E98" s="40" t="s">
        <v>70</v>
      </c>
    </row>
    <row r="99" spans="1:8" x14ac:dyDescent="0.35">
      <c r="A99" s="75" t="s">
        <v>129</v>
      </c>
      <c r="B99" s="89"/>
      <c r="C99" s="75" t="s">
        <v>130</v>
      </c>
      <c r="E99" s="40" t="s">
        <v>131</v>
      </c>
    </row>
    <row r="100" spans="1:8" x14ac:dyDescent="0.35">
      <c r="A100" s="75" t="s">
        <v>132</v>
      </c>
      <c r="B100" s="89"/>
      <c r="C100" s="75"/>
      <c r="E100" s="40" t="s">
        <v>133</v>
      </c>
    </row>
    <row r="101" spans="1:8" s="38" customFormat="1" x14ac:dyDescent="0.35">
      <c r="A101" s="76" t="s">
        <v>134</v>
      </c>
      <c r="B101" s="74" t="s">
        <v>6</v>
      </c>
      <c r="C101" s="86"/>
      <c r="D101" s="86"/>
      <c r="E101" s="86"/>
    </row>
    <row r="102" spans="1:8" x14ac:dyDescent="0.35">
      <c r="A102" s="75" t="s">
        <v>135</v>
      </c>
      <c r="B102" s="89"/>
      <c r="C102" s="75" t="s">
        <v>136</v>
      </c>
      <c r="E102" s="40" t="s">
        <v>137</v>
      </c>
    </row>
    <row r="103" spans="1:8" x14ac:dyDescent="0.35">
      <c r="A103" s="75" t="s">
        <v>138</v>
      </c>
      <c r="B103" s="89"/>
      <c r="E103" s="40" t="s">
        <v>9</v>
      </c>
    </row>
    <row r="104" spans="1:8" x14ac:dyDescent="0.35">
      <c r="A104" s="75" t="s">
        <v>139</v>
      </c>
      <c r="B104" s="89"/>
      <c r="E104" s="40" t="s">
        <v>9</v>
      </c>
    </row>
    <row r="105" spans="1:8" x14ac:dyDescent="0.35">
      <c r="A105" s="75" t="s">
        <v>140</v>
      </c>
      <c r="B105" s="89"/>
      <c r="E105" s="40" t="s">
        <v>70</v>
      </c>
    </row>
    <row r="106" spans="1:8" s="38" customFormat="1" x14ac:dyDescent="0.35">
      <c r="A106" s="76" t="s">
        <v>141</v>
      </c>
      <c r="B106" s="74" t="s">
        <v>6</v>
      </c>
      <c r="C106" s="86"/>
      <c r="D106" s="86"/>
      <c r="E106" s="86"/>
    </row>
    <row r="107" spans="1:8" x14ac:dyDescent="0.35">
      <c r="A107" s="75" t="s">
        <v>142</v>
      </c>
      <c r="B107" s="89"/>
      <c r="E107" s="40" t="s">
        <v>17</v>
      </c>
    </row>
    <row r="108" spans="1:8" x14ac:dyDescent="0.35">
      <c r="A108" s="75" t="s">
        <v>143</v>
      </c>
      <c r="B108" s="89"/>
      <c r="E108" s="40" t="s">
        <v>17</v>
      </c>
    </row>
    <row r="109" spans="1:8" x14ac:dyDescent="0.35">
      <c r="A109" s="75" t="s">
        <v>144</v>
      </c>
      <c r="B109" s="89"/>
      <c r="E109" s="40" t="s">
        <v>145</v>
      </c>
    </row>
    <row r="110" spans="1:8" x14ac:dyDescent="0.35">
      <c r="A110" s="75" t="s">
        <v>146</v>
      </c>
      <c r="B110" s="89"/>
      <c r="E110" s="40" t="s">
        <v>9</v>
      </c>
    </row>
    <row r="111" spans="1:8" x14ac:dyDescent="0.35">
      <c r="A111" s="75" t="s">
        <v>147</v>
      </c>
      <c r="B111" s="89"/>
      <c r="E111" s="40" t="s">
        <v>70</v>
      </c>
      <c r="H111" s="8"/>
    </row>
    <row r="112" spans="1:8" s="38" customFormat="1" x14ac:dyDescent="0.35">
      <c r="A112" s="76" t="s">
        <v>148</v>
      </c>
      <c r="B112" s="74" t="s">
        <v>6</v>
      </c>
      <c r="C112" s="86"/>
      <c r="D112" s="86"/>
      <c r="E112" s="86"/>
    </row>
    <row r="113" spans="1:5" x14ac:dyDescent="0.35">
      <c r="A113" s="75" t="s">
        <v>149</v>
      </c>
      <c r="B113" s="89"/>
      <c r="E113" s="40" t="s">
        <v>70</v>
      </c>
    </row>
    <row r="114" spans="1:5" x14ac:dyDescent="0.35">
      <c r="A114" s="75" t="s">
        <v>150</v>
      </c>
      <c r="B114" s="89"/>
      <c r="E114" s="40" t="s">
        <v>70</v>
      </c>
    </row>
    <row r="115" spans="1:5" x14ac:dyDescent="0.35">
      <c r="A115" s="75" t="s">
        <v>151</v>
      </c>
      <c r="B115" s="89"/>
      <c r="E115" s="40" t="s">
        <v>70</v>
      </c>
    </row>
    <row r="116" spans="1:5" x14ac:dyDescent="0.35">
      <c r="A116" s="75" t="s">
        <v>152</v>
      </c>
      <c r="B116" s="89"/>
      <c r="E116" s="40" t="s">
        <v>70</v>
      </c>
    </row>
    <row r="117" spans="1:5" x14ac:dyDescent="0.35">
      <c r="A117" s="75" t="s">
        <v>153</v>
      </c>
      <c r="B117" s="89"/>
      <c r="E117" s="40" t="s">
        <v>70</v>
      </c>
    </row>
    <row r="118" spans="1:5" x14ac:dyDescent="0.35">
      <c r="A118" s="75" t="s">
        <v>154</v>
      </c>
      <c r="B118" s="89"/>
      <c r="E118" s="40" t="s">
        <v>52</v>
      </c>
    </row>
    <row r="119" spans="1:5" x14ac:dyDescent="0.35">
      <c r="A119" s="75" t="s">
        <v>61</v>
      </c>
      <c r="B119" s="89"/>
      <c r="E119" s="40" t="s">
        <v>52</v>
      </c>
    </row>
    <row r="120" spans="1:5" x14ac:dyDescent="0.35">
      <c r="A120" s="75" t="s">
        <v>155</v>
      </c>
      <c r="B120" s="89"/>
      <c r="E120" s="40" t="s">
        <v>70</v>
      </c>
    </row>
    <row r="121" spans="1:5" x14ac:dyDescent="0.35">
      <c r="A121" s="75" t="s">
        <v>156</v>
      </c>
      <c r="B121" s="89"/>
      <c r="E121" s="40" t="s">
        <v>9</v>
      </c>
    </row>
    <row r="122" spans="1:5" x14ac:dyDescent="0.35">
      <c r="A122" s="75" t="s">
        <v>157</v>
      </c>
      <c r="B122" s="89"/>
      <c r="E122" s="40" t="s">
        <v>9</v>
      </c>
    </row>
    <row r="123" spans="1:5" x14ac:dyDescent="0.35">
      <c r="A123" s="75" t="s">
        <v>158</v>
      </c>
      <c r="B123" s="89"/>
      <c r="E123" s="40" t="s">
        <v>9</v>
      </c>
    </row>
    <row r="124" spans="1:5" x14ac:dyDescent="0.35">
      <c r="A124" s="75" t="s">
        <v>159</v>
      </c>
      <c r="B124" s="89"/>
      <c r="E124" s="40" t="s">
        <v>17</v>
      </c>
    </row>
    <row r="125" spans="1:5" x14ac:dyDescent="0.35">
      <c r="A125" s="75" t="s">
        <v>160</v>
      </c>
      <c r="B125" s="89"/>
      <c r="E125" s="40" t="s">
        <v>17</v>
      </c>
    </row>
    <row r="126" spans="1:5" s="38" customFormat="1" x14ac:dyDescent="0.35">
      <c r="A126" s="76" t="s">
        <v>161</v>
      </c>
      <c r="B126" s="74" t="s">
        <v>6</v>
      </c>
      <c r="C126" s="86"/>
      <c r="D126" s="86"/>
      <c r="E126" s="86"/>
    </row>
    <row r="127" spans="1:5" x14ac:dyDescent="0.35">
      <c r="A127" s="75" t="s">
        <v>162</v>
      </c>
      <c r="B127" s="89"/>
      <c r="C127" s="75" t="s">
        <v>163</v>
      </c>
      <c r="E127" s="40" t="s">
        <v>70</v>
      </c>
    </row>
    <row r="128" spans="1:5" x14ac:dyDescent="0.35">
      <c r="A128" s="75" t="s">
        <v>164</v>
      </c>
      <c r="B128" s="89"/>
      <c r="C128" s="75" t="s">
        <v>165</v>
      </c>
      <c r="E128" s="40" t="s">
        <v>70</v>
      </c>
    </row>
    <row r="129" spans="1:5" x14ac:dyDescent="0.35">
      <c r="A129" s="75" t="s">
        <v>166</v>
      </c>
      <c r="B129" s="89"/>
      <c r="E129" s="40" t="s">
        <v>70</v>
      </c>
    </row>
    <row r="130" spans="1:5" x14ac:dyDescent="0.35">
      <c r="A130" s="75" t="s">
        <v>167</v>
      </c>
      <c r="B130" s="89"/>
      <c r="E130" s="40" t="s">
        <v>70</v>
      </c>
    </row>
    <row r="131" spans="1:5" x14ac:dyDescent="0.35">
      <c r="A131" s="75" t="s">
        <v>168</v>
      </c>
      <c r="B131" s="89"/>
      <c r="E131" s="40" t="s">
        <v>70</v>
      </c>
    </row>
    <row r="132" spans="1:5" x14ac:dyDescent="0.35">
      <c r="A132" s="75" t="s">
        <v>150</v>
      </c>
      <c r="B132" s="89"/>
      <c r="E132" s="40" t="s">
        <v>70</v>
      </c>
    </row>
    <row r="133" spans="1:5" x14ac:dyDescent="0.35">
      <c r="A133" s="75" t="s">
        <v>169</v>
      </c>
      <c r="B133" s="89"/>
      <c r="E133" s="40" t="s">
        <v>70</v>
      </c>
    </row>
    <row r="134" spans="1:5" x14ac:dyDescent="0.35">
      <c r="A134" s="75" t="s">
        <v>170</v>
      </c>
      <c r="B134" s="89"/>
      <c r="E134" s="40" t="s">
        <v>70</v>
      </c>
    </row>
    <row r="135" spans="1:5" x14ac:dyDescent="0.35">
      <c r="A135" s="75" t="s">
        <v>171</v>
      </c>
      <c r="B135" s="89"/>
      <c r="E135" s="40" t="s">
        <v>70</v>
      </c>
    </row>
    <row r="136" spans="1:5" x14ac:dyDescent="0.35">
      <c r="A136" s="75" t="s">
        <v>172</v>
      </c>
      <c r="B136" s="89"/>
      <c r="E136" s="40" t="s">
        <v>173</v>
      </c>
    </row>
    <row r="137" spans="1:5" x14ac:dyDescent="0.35">
      <c r="A137" s="75" t="s">
        <v>174</v>
      </c>
      <c r="B137" s="89"/>
      <c r="E137" s="40" t="s">
        <v>173</v>
      </c>
    </row>
    <row r="138" spans="1:5" x14ac:dyDescent="0.35">
      <c r="A138" s="75" t="s">
        <v>175</v>
      </c>
      <c r="B138" s="89"/>
      <c r="E138" s="40" t="s">
        <v>176</v>
      </c>
    </row>
    <row r="139" spans="1:5" x14ac:dyDescent="0.35">
      <c r="A139" s="75" t="s">
        <v>177</v>
      </c>
      <c r="B139" s="89"/>
      <c r="E139" s="40" t="s">
        <v>70</v>
      </c>
    </row>
    <row r="140" spans="1:5" s="38" customFormat="1" x14ac:dyDescent="0.35">
      <c r="A140" s="76" t="s">
        <v>178</v>
      </c>
      <c r="B140" s="74" t="s">
        <v>6</v>
      </c>
      <c r="C140" s="86"/>
      <c r="D140" s="86"/>
      <c r="E140" s="86"/>
    </row>
    <row r="141" spans="1:5" x14ac:dyDescent="0.35">
      <c r="A141" s="75" t="s">
        <v>179</v>
      </c>
      <c r="B141" s="89"/>
      <c r="E141" s="40" t="s">
        <v>70</v>
      </c>
    </row>
    <row r="142" spans="1:5" x14ac:dyDescent="0.35">
      <c r="A142" s="75" t="s">
        <v>180</v>
      </c>
      <c r="B142" s="89"/>
      <c r="E142" s="40" t="s">
        <v>70</v>
      </c>
    </row>
    <row r="143" spans="1:5" x14ac:dyDescent="0.35">
      <c r="A143" s="75" t="s">
        <v>181</v>
      </c>
      <c r="B143" s="89"/>
      <c r="E143" s="40" t="s">
        <v>70</v>
      </c>
    </row>
    <row r="144" spans="1:5" x14ac:dyDescent="0.35">
      <c r="A144" s="75" t="s">
        <v>182</v>
      </c>
      <c r="B144" s="89"/>
      <c r="E144" s="40" t="s">
        <v>70</v>
      </c>
    </row>
    <row r="145" spans="1:5" x14ac:dyDescent="0.35">
      <c r="A145" s="75" t="s">
        <v>183</v>
      </c>
      <c r="B145" s="89"/>
      <c r="E145" s="40" t="s">
        <v>17</v>
      </c>
    </row>
    <row r="146" spans="1:5" x14ac:dyDescent="0.35">
      <c r="A146" s="75" t="s">
        <v>184</v>
      </c>
      <c r="B146" s="89"/>
      <c r="E146" s="40" t="s">
        <v>70</v>
      </c>
    </row>
    <row r="147" spans="1:5" s="38" customFormat="1" x14ac:dyDescent="0.35">
      <c r="A147" s="76" t="s">
        <v>185</v>
      </c>
      <c r="B147" s="74" t="s">
        <v>6</v>
      </c>
      <c r="C147" s="86"/>
      <c r="D147" s="86"/>
      <c r="E147" s="86"/>
    </row>
    <row r="148" spans="1:5" x14ac:dyDescent="0.35">
      <c r="A148" s="75" t="s">
        <v>186</v>
      </c>
      <c r="B148" s="89"/>
      <c r="E148" s="40" t="s">
        <v>187</v>
      </c>
    </row>
    <row r="149" spans="1:5" x14ac:dyDescent="0.35">
      <c r="A149" s="75" t="s">
        <v>188</v>
      </c>
      <c r="B149" s="89"/>
      <c r="E149" s="40" t="s">
        <v>187</v>
      </c>
    </row>
    <row r="150" spans="1:5" x14ac:dyDescent="0.35">
      <c r="A150" s="75" t="s">
        <v>189</v>
      </c>
      <c r="B150" s="89"/>
      <c r="C150" s="75" t="s">
        <v>190</v>
      </c>
      <c r="E150" s="40" t="s">
        <v>187</v>
      </c>
    </row>
    <row r="151" spans="1:5" x14ac:dyDescent="0.35">
      <c r="A151" s="75" t="s">
        <v>191</v>
      </c>
      <c r="B151" s="89"/>
      <c r="C151" s="75" t="s">
        <v>192</v>
      </c>
      <c r="E151" s="40" t="s">
        <v>187</v>
      </c>
    </row>
    <row r="152" spans="1:5" x14ac:dyDescent="0.35">
      <c r="A152" s="75" t="s">
        <v>193</v>
      </c>
      <c r="B152" s="89"/>
      <c r="C152" s="75" t="s">
        <v>194</v>
      </c>
      <c r="E152" s="40" t="s">
        <v>187</v>
      </c>
    </row>
    <row r="153" spans="1:5" x14ac:dyDescent="0.35">
      <c r="A153" s="75" t="s">
        <v>195</v>
      </c>
      <c r="B153" s="89"/>
      <c r="C153" s="75" t="s">
        <v>196</v>
      </c>
      <c r="E153" s="40" t="s">
        <v>197</v>
      </c>
    </row>
    <row r="154" spans="1:5" x14ac:dyDescent="0.35">
      <c r="A154" s="75" t="s">
        <v>198</v>
      </c>
      <c r="B154" s="89"/>
      <c r="C154" s="75" t="s">
        <v>199</v>
      </c>
      <c r="E154" s="40" t="s">
        <v>197</v>
      </c>
    </row>
    <row r="155" spans="1:5" x14ac:dyDescent="0.35">
      <c r="A155" s="75" t="s">
        <v>200</v>
      </c>
      <c r="B155" s="89"/>
      <c r="C155" s="75" t="s">
        <v>201</v>
      </c>
      <c r="E155" s="40" t="s">
        <v>197</v>
      </c>
    </row>
    <row r="156" spans="1:5" x14ac:dyDescent="0.35">
      <c r="A156" s="75" t="s">
        <v>202</v>
      </c>
      <c r="B156" s="89"/>
      <c r="E156" s="40" t="s">
        <v>197</v>
      </c>
    </row>
    <row r="157" spans="1:5" x14ac:dyDescent="0.35">
      <c r="A157" s="75" t="s">
        <v>203</v>
      </c>
      <c r="B157" s="89"/>
    </row>
    <row r="158" spans="1:5" s="38" customFormat="1" x14ac:dyDescent="0.35">
      <c r="A158" s="76" t="s">
        <v>204</v>
      </c>
      <c r="B158" s="74" t="s">
        <v>6</v>
      </c>
      <c r="C158" s="86"/>
      <c r="D158" s="86"/>
      <c r="E158" s="86"/>
    </row>
    <row r="159" spans="1:5" x14ac:dyDescent="0.35">
      <c r="A159" s="75" t="s">
        <v>205</v>
      </c>
      <c r="B159" s="89"/>
      <c r="E159" s="40" t="s">
        <v>197</v>
      </c>
    </row>
    <row r="160" spans="1:5" x14ac:dyDescent="0.35">
      <c r="A160" s="75" t="s">
        <v>206</v>
      </c>
      <c r="B160" s="89"/>
      <c r="E160" s="40" t="s">
        <v>197</v>
      </c>
    </row>
    <row r="161" spans="1:5" x14ac:dyDescent="0.35">
      <c r="A161" s="75" t="s">
        <v>207</v>
      </c>
      <c r="B161" s="89"/>
      <c r="E161" s="40" t="s">
        <v>70</v>
      </c>
    </row>
    <row r="162" spans="1:5" x14ac:dyDescent="0.35">
      <c r="A162" s="75" t="s">
        <v>208</v>
      </c>
      <c r="B162" s="89"/>
      <c r="E162" s="40" t="s">
        <v>70</v>
      </c>
    </row>
    <row r="163" spans="1:5" x14ac:dyDescent="0.35">
      <c r="A163" s="75" t="s">
        <v>209</v>
      </c>
      <c r="B163" s="89"/>
      <c r="E163" s="40" t="s">
        <v>70</v>
      </c>
    </row>
    <row r="164" spans="1:5" x14ac:dyDescent="0.35">
      <c r="A164" s="75" t="s">
        <v>210</v>
      </c>
      <c r="B164" s="89"/>
      <c r="E164" s="40" t="s">
        <v>70</v>
      </c>
    </row>
    <row r="165" spans="1:5" x14ac:dyDescent="0.35">
      <c r="A165" s="75" t="s">
        <v>211</v>
      </c>
      <c r="B165" s="89"/>
      <c r="E165" s="40" t="s">
        <v>70</v>
      </c>
    </row>
    <row r="166" spans="1:5" x14ac:dyDescent="0.35">
      <c r="A166" s="75" t="s">
        <v>212</v>
      </c>
      <c r="B166" s="89"/>
      <c r="E166" s="40" t="s">
        <v>70</v>
      </c>
    </row>
    <row r="167" spans="1:5" x14ac:dyDescent="0.35">
      <c r="A167" s="75" t="s">
        <v>213</v>
      </c>
      <c r="B167" s="89"/>
      <c r="E167" s="40" t="s">
        <v>70</v>
      </c>
    </row>
    <row r="168" spans="1:5" x14ac:dyDescent="0.35">
      <c r="A168" s="75" t="s">
        <v>214</v>
      </c>
      <c r="B168" s="89"/>
      <c r="E168" s="40" t="s">
        <v>70</v>
      </c>
    </row>
    <row r="169" spans="1:5" x14ac:dyDescent="0.35">
      <c r="A169" s="75" t="s">
        <v>215</v>
      </c>
      <c r="B169" s="89"/>
      <c r="E169" s="40" t="s">
        <v>70</v>
      </c>
    </row>
    <row r="170" spans="1:5" x14ac:dyDescent="0.35">
      <c r="A170" s="75" t="s">
        <v>216</v>
      </c>
      <c r="B170" s="89"/>
      <c r="E170" s="40" t="s">
        <v>197</v>
      </c>
    </row>
    <row r="171" spans="1:5" x14ac:dyDescent="0.35">
      <c r="A171" s="79" t="s">
        <v>202</v>
      </c>
      <c r="E171" s="40" t="s">
        <v>197</v>
      </c>
    </row>
    <row r="172" spans="1:5" s="38" customFormat="1" x14ac:dyDescent="0.35">
      <c r="A172" s="76" t="s">
        <v>217</v>
      </c>
      <c r="B172" s="74" t="s">
        <v>6</v>
      </c>
      <c r="C172" s="86"/>
      <c r="D172" s="86"/>
      <c r="E172" s="86"/>
    </row>
    <row r="173" spans="1:5" x14ac:dyDescent="0.35">
      <c r="A173" s="75" t="s">
        <v>218</v>
      </c>
      <c r="B173" s="89"/>
      <c r="E173" s="40" t="s">
        <v>219</v>
      </c>
    </row>
    <row r="174" spans="1:5" x14ac:dyDescent="0.35">
      <c r="A174" s="75" t="s">
        <v>220</v>
      </c>
      <c r="B174" s="89"/>
      <c r="E174" s="40" t="s">
        <v>221</v>
      </c>
    </row>
    <row r="175" spans="1:5" x14ac:dyDescent="0.35">
      <c r="A175" s="75" t="s">
        <v>222</v>
      </c>
      <c r="B175" s="89"/>
      <c r="E175" s="40" t="s">
        <v>70</v>
      </c>
    </row>
    <row r="176" spans="1:5" x14ac:dyDescent="0.35">
      <c r="A176" s="75" t="s">
        <v>223</v>
      </c>
      <c r="B176" s="89"/>
      <c r="E176" s="40" t="s">
        <v>70</v>
      </c>
    </row>
    <row r="177" spans="1:5" s="38" customFormat="1" x14ac:dyDescent="0.35">
      <c r="A177" s="76" t="s">
        <v>224</v>
      </c>
      <c r="B177" s="74" t="s">
        <v>6</v>
      </c>
      <c r="C177" s="86"/>
      <c r="D177" s="86"/>
      <c r="E177" s="86"/>
    </row>
    <row r="178" spans="1:5" x14ac:dyDescent="0.35">
      <c r="A178" s="75" t="s">
        <v>225</v>
      </c>
      <c r="B178" s="89"/>
      <c r="C178" s="75" t="s">
        <v>226</v>
      </c>
      <c r="E178" s="40" t="s">
        <v>70</v>
      </c>
    </row>
    <row r="179" spans="1:5" x14ac:dyDescent="0.35">
      <c r="A179" s="75" t="s">
        <v>227</v>
      </c>
      <c r="B179" s="89"/>
      <c r="C179" s="75" t="s">
        <v>228</v>
      </c>
      <c r="E179" s="40" t="s">
        <v>70</v>
      </c>
    </row>
    <row r="180" spans="1:5" x14ac:dyDescent="0.35">
      <c r="A180" s="75" t="s">
        <v>229</v>
      </c>
      <c r="B180" s="89"/>
      <c r="E180" s="40" t="s">
        <v>56</v>
      </c>
    </row>
    <row r="181" spans="1:5" x14ac:dyDescent="0.35">
      <c r="A181" s="75" t="s">
        <v>230</v>
      </c>
      <c r="B181" s="89"/>
      <c r="E181" s="40" t="s">
        <v>56</v>
      </c>
    </row>
    <row r="182" spans="1:5" x14ac:dyDescent="0.35">
      <c r="A182" s="75" t="s">
        <v>231</v>
      </c>
      <c r="B182" s="89"/>
      <c r="E182" s="40" t="s">
        <v>70</v>
      </c>
    </row>
    <row r="183" spans="1:5" x14ac:dyDescent="0.35">
      <c r="A183" s="75" t="s">
        <v>232</v>
      </c>
      <c r="B183" s="89"/>
      <c r="E183" s="40" t="s">
        <v>70</v>
      </c>
    </row>
    <row r="184" spans="1:5" x14ac:dyDescent="0.35">
      <c r="A184" s="75" t="s">
        <v>233</v>
      </c>
      <c r="B184" s="89"/>
      <c r="E184" s="40" t="s">
        <v>70</v>
      </c>
    </row>
    <row r="185" spans="1:5" x14ac:dyDescent="0.35">
      <c r="A185" s="75" t="s">
        <v>234</v>
      </c>
      <c r="B185" s="89"/>
      <c r="E185" s="40" t="s">
        <v>70</v>
      </c>
    </row>
    <row r="186" spans="1:5" x14ac:dyDescent="0.35">
      <c r="A186" s="75" t="s">
        <v>235</v>
      </c>
      <c r="B186" s="89"/>
      <c r="E186" s="40" t="s">
        <v>70</v>
      </c>
    </row>
    <row r="187" spans="1:5" x14ac:dyDescent="0.35">
      <c r="A187" s="75" t="s">
        <v>236</v>
      </c>
      <c r="B187" s="89"/>
      <c r="E187" s="40" t="s">
        <v>237</v>
      </c>
    </row>
    <row r="188" spans="1:5" s="38" customFormat="1" x14ac:dyDescent="0.35">
      <c r="A188" s="76" t="s">
        <v>238</v>
      </c>
      <c r="B188" s="74" t="s">
        <v>6</v>
      </c>
      <c r="C188" s="86"/>
      <c r="D188" s="86"/>
      <c r="E188" s="86"/>
    </row>
    <row r="189" spans="1:5" x14ac:dyDescent="0.35">
      <c r="A189" s="75" t="s">
        <v>239</v>
      </c>
      <c r="B189" s="89"/>
      <c r="E189" s="40" t="s">
        <v>70</v>
      </c>
    </row>
    <row r="190" spans="1:5" x14ac:dyDescent="0.35">
      <c r="A190" s="75" t="s">
        <v>240</v>
      </c>
      <c r="B190" s="89"/>
      <c r="E190" s="40" t="s">
        <v>70</v>
      </c>
    </row>
    <row r="191" spans="1:5" x14ac:dyDescent="0.35">
      <c r="A191" s="75" t="s">
        <v>241</v>
      </c>
      <c r="B191" s="89"/>
      <c r="E191" s="40" t="s">
        <v>70</v>
      </c>
    </row>
    <row r="192" spans="1:5" x14ac:dyDescent="0.35">
      <c r="A192" s="75" t="s">
        <v>242</v>
      </c>
      <c r="B192" s="89"/>
      <c r="E192" s="40" t="s">
        <v>70</v>
      </c>
    </row>
    <row r="193" spans="1:5" x14ac:dyDescent="0.35">
      <c r="A193" s="79" t="s">
        <v>243</v>
      </c>
      <c r="B193" s="90"/>
      <c r="E193" s="40" t="s">
        <v>70</v>
      </c>
    </row>
    <row r="194" spans="1:5" x14ac:dyDescent="0.35">
      <c r="A194" s="75" t="s">
        <v>236</v>
      </c>
      <c r="B194" s="89"/>
      <c r="E194" s="40" t="s">
        <v>237</v>
      </c>
    </row>
    <row r="195" spans="1:5" s="38" customFormat="1" x14ac:dyDescent="0.35">
      <c r="A195" s="76" t="s">
        <v>244</v>
      </c>
      <c r="B195" s="74" t="s">
        <v>6</v>
      </c>
      <c r="C195" s="86"/>
      <c r="D195" s="86"/>
      <c r="E195" s="86"/>
    </row>
    <row r="196" spans="1:5" x14ac:dyDescent="0.35">
      <c r="A196" s="75" t="s">
        <v>245</v>
      </c>
      <c r="B196" s="89"/>
      <c r="E196" s="40" t="s">
        <v>70</v>
      </c>
    </row>
    <row r="197" spans="1:5" x14ac:dyDescent="0.35">
      <c r="A197" s="75" t="s">
        <v>246</v>
      </c>
      <c r="B197" s="89"/>
      <c r="E197" s="40" t="s">
        <v>9</v>
      </c>
    </row>
    <row r="198" spans="1:5" x14ac:dyDescent="0.35">
      <c r="A198" s="75" t="s">
        <v>247</v>
      </c>
      <c r="B198" s="89"/>
      <c r="E198" s="40" t="s">
        <v>70</v>
      </c>
    </row>
    <row r="199" spans="1:5" x14ac:dyDescent="0.35">
      <c r="A199" s="40" t="s">
        <v>248</v>
      </c>
      <c r="C199" s="73"/>
    </row>
    <row r="200" spans="1:5" x14ac:dyDescent="0.35">
      <c r="A200" s="75" t="s">
        <v>249</v>
      </c>
      <c r="B200" s="89"/>
      <c r="C200" s="73"/>
      <c r="E200" s="40" t="s">
        <v>70</v>
      </c>
    </row>
    <row r="201" spans="1:5" x14ac:dyDescent="0.35">
      <c r="A201" s="75" t="s">
        <v>250</v>
      </c>
      <c r="B201" s="89"/>
      <c r="D201" s="75"/>
      <c r="E201" s="40" t="s">
        <v>70</v>
      </c>
    </row>
    <row r="202" spans="1:5" x14ac:dyDescent="0.35">
      <c r="A202" s="75" t="s">
        <v>251</v>
      </c>
      <c r="B202" s="89"/>
      <c r="E202" s="40" t="s">
        <v>70</v>
      </c>
    </row>
    <row r="203" spans="1:5" x14ac:dyDescent="0.35">
      <c r="A203" s="40" t="s">
        <v>248</v>
      </c>
    </row>
    <row r="204" spans="1:5" x14ac:dyDescent="0.35">
      <c r="A204" s="75" t="s">
        <v>252</v>
      </c>
      <c r="B204" s="89"/>
      <c r="E204" s="40" t="s">
        <v>70</v>
      </c>
    </row>
    <row r="205" spans="1:5" x14ac:dyDescent="0.35">
      <c r="A205" s="75" t="s">
        <v>253</v>
      </c>
      <c r="B205" s="89"/>
      <c r="E205" s="40" t="s">
        <v>254</v>
      </c>
    </row>
    <row r="206" spans="1:5" x14ac:dyDescent="0.35">
      <c r="A206" s="75" t="s">
        <v>255</v>
      </c>
      <c r="B206" s="89"/>
      <c r="E206" s="40" t="s">
        <v>254</v>
      </c>
    </row>
    <row r="207" spans="1:5" x14ac:dyDescent="0.35">
      <c r="A207" s="75" t="s">
        <v>256</v>
      </c>
      <c r="B207" s="89"/>
      <c r="E207" s="40" t="s">
        <v>257</v>
      </c>
    </row>
    <row r="208" spans="1:5" x14ac:dyDescent="0.35">
      <c r="A208" s="75" t="s">
        <v>258</v>
      </c>
      <c r="B208" s="89"/>
      <c r="E208" s="40" t="s">
        <v>70</v>
      </c>
    </row>
    <row r="209" spans="1:5" x14ac:dyDescent="0.35">
      <c r="A209" s="75" t="s">
        <v>259</v>
      </c>
      <c r="B209" s="89"/>
      <c r="E209" s="40" t="s">
        <v>70</v>
      </c>
    </row>
    <row r="210" spans="1:5" s="38" customFormat="1" x14ac:dyDescent="0.35">
      <c r="A210" s="76" t="s">
        <v>260</v>
      </c>
      <c r="B210" s="74" t="s">
        <v>6</v>
      </c>
      <c r="C210" s="76"/>
      <c r="D210" s="86"/>
      <c r="E210" s="86"/>
    </row>
    <row r="211" spans="1:5" x14ac:dyDescent="0.35">
      <c r="A211" s="75" t="s">
        <v>261</v>
      </c>
      <c r="B211" s="89"/>
      <c r="C211" s="73"/>
      <c r="E211" s="40" t="s">
        <v>262</v>
      </c>
    </row>
    <row r="212" spans="1:5" x14ac:dyDescent="0.35">
      <c r="A212" s="75" t="s">
        <v>263</v>
      </c>
      <c r="B212" s="89"/>
      <c r="C212" s="73"/>
      <c r="E212" s="40" t="s">
        <v>264</v>
      </c>
    </row>
    <row r="213" spans="1:5" x14ac:dyDescent="0.35">
      <c r="A213" s="75" t="s">
        <v>265</v>
      </c>
      <c r="B213" s="89"/>
      <c r="C213" s="73"/>
      <c r="E213" s="40" t="s">
        <v>266</v>
      </c>
    </row>
    <row r="214" spans="1:5" x14ac:dyDescent="0.35">
      <c r="A214" s="75" t="s">
        <v>267</v>
      </c>
      <c r="B214" s="89" t="s">
        <v>6</v>
      </c>
      <c r="C214" s="73"/>
      <c r="E214" s="40" t="s">
        <v>268</v>
      </c>
    </row>
    <row r="215" spans="1:5" s="38" customFormat="1" x14ac:dyDescent="0.35">
      <c r="A215" s="78" t="s">
        <v>269</v>
      </c>
      <c r="B215" s="74" t="s">
        <v>6</v>
      </c>
      <c r="C215" s="76"/>
      <c r="D215" s="86"/>
      <c r="E215" s="86"/>
    </row>
    <row r="216" spans="1:5" x14ac:dyDescent="0.35">
      <c r="A216" s="75" t="s">
        <v>13</v>
      </c>
      <c r="B216" s="89"/>
      <c r="C216" s="73"/>
      <c r="E216" s="40" t="s">
        <v>17</v>
      </c>
    </row>
    <row r="217" spans="1:5" x14ac:dyDescent="0.35">
      <c r="A217" s="75" t="s">
        <v>270</v>
      </c>
      <c r="B217" s="89"/>
      <c r="C217" s="73"/>
      <c r="E217" s="40" t="s">
        <v>17</v>
      </c>
    </row>
    <row r="218" spans="1:5" x14ac:dyDescent="0.35">
      <c r="A218" s="75" t="s">
        <v>271</v>
      </c>
      <c r="B218" s="89"/>
      <c r="C218" s="73"/>
      <c r="E218" s="40" t="s">
        <v>17</v>
      </c>
    </row>
    <row r="219" spans="1:5" x14ac:dyDescent="0.35">
      <c r="A219" s="75" t="s">
        <v>272</v>
      </c>
      <c r="B219" s="89"/>
      <c r="C219" s="73"/>
      <c r="E219" s="40" t="s">
        <v>90</v>
      </c>
    </row>
    <row r="220" spans="1:5" s="38" customFormat="1" x14ac:dyDescent="0.35">
      <c r="A220" s="76" t="s">
        <v>273</v>
      </c>
      <c r="B220" s="74"/>
      <c r="C220" s="76"/>
      <c r="D220" s="86"/>
      <c r="E220" s="86"/>
    </row>
    <row r="221" spans="1:5" x14ac:dyDescent="0.35">
      <c r="A221" s="75" t="s">
        <v>274</v>
      </c>
      <c r="B221" s="73" t="s">
        <v>6</v>
      </c>
      <c r="E221" s="40" t="s">
        <v>275</v>
      </c>
    </row>
    <row r="222" spans="1:5" x14ac:dyDescent="0.35">
      <c r="A222" s="75" t="s">
        <v>276</v>
      </c>
      <c r="B222" s="73" t="s">
        <v>6</v>
      </c>
      <c r="E222" s="40" t="s">
        <v>275</v>
      </c>
    </row>
    <row r="223" spans="1:5" x14ac:dyDescent="0.35">
      <c r="A223" s="75" t="s">
        <v>277</v>
      </c>
      <c r="B223" s="73" t="s">
        <v>6</v>
      </c>
      <c r="E223" s="40" t="s">
        <v>275</v>
      </c>
    </row>
    <row r="224" spans="1:5" x14ac:dyDescent="0.35">
      <c r="A224" s="75" t="s">
        <v>278</v>
      </c>
      <c r="B224" s="73" t="s">
        <v>6</v>
      </c>
      <c r="C224" s="73"/>
      <c r="E224" s="40" t="s">
        <v>275</v>
      </c>
    </row>
    <row r="225" spans="1:5" x14ac:dyDescent="0.35">
      <c r="A225" s="75" t="s">
        <v>279</v>
      </c>
      <c r="B225" s="73" t="s">
        <v>6</v>
      </c>
      <c r="E225" s="40" t="s">
        <v>275</v>
      </c>
    </row>
    <row r="226" spans="1:5" x14ac:dyDescent="0.35">
      <c r="A226" s="75" t="s">
        <v>272</v>
      </c>
      <c r="B226" s="73" t="s">
        <v>6</v>
      </c>
      <c r="E226" s="40" t="s">
        <v>275</v>
      </c>
    </row>
    <row r="227" spans="1:5" x14ac:dyDescent="0.35">
      <c r="A227" s="79" t="s">
        <v>280</v>
      </c>
      <c r="E227" s="40" t="s">
        <v>275</v>
      </c>
    </row>
    <row r="228" spans="1:5" x14ac:dyDescent="0.35">
      <c r="A228" s="75" t="s">
        <v>281</v>
      </c>
      <c r="C228" s="73"/>
      <c r="E228" s="40" t="s">
        <v>275</v>
      </c>
    </row>
    <row r="229" spans="1:5" x14ac:dyDescent="0.35">
      <c r="A229" s="75" t="s">
        <v>282</v>
      </c>
      <c r="B229" s="73" t="s">
        <v>6</v>
      </c>
      <c r="E229" s="40" t="s">
        <v>275</v>
      </c>
    </row>
    <row r="230" spans="1:5" x14ac:dyDescent="0.35">
      <c r="A230" s="75" t="s">
        <v>283</v>
      </c>
      <c r="E230" s="40" t="s">
        <v>275</v>
      </c>
    </row>
    <row r="231" spans="1:5" x14ac:dyDescent="0.35">
      <c r="A231" s="75" t="s">
        <v>284</v>
      </c>
      <c r="B231" s="73" t="s">
        <v>6</v>
      </c>
      <c r="E231" s="40" t="s">
        <v>275</v>
      </c>
    </row>
    <row r="232" spans="1:5" x14ac:dyDescent="0.35">
      <c r="A232" s="75" t="s">
        <v>285</v>
      </c>
      <c r="E232" s="40" t="s">
        <v>275</v>
      </c>
    </row>
    <row r="251" spans="1:3" x14ac:dyDescent="0.35">
      <c r="C251" s="73"/>
    </row>
    <row r="254" spans="1:3" x14ac:dyDescent="0.35">
      <c r="A254" s="73"/>
    </row>
    <row r="255" spans="1:3" x14ac:dyDescent="0.35">
      <c r="A255" s="73"/>
    </row>
    <row r="256" spans="1:3" x14ac:dyDescent="0.35">
      <c r="A256" s="73"/>
      <c r="C256" s="73"/>
    </row>
    <row r="257" spans="1:3" x14ac:dyDescent="0.35">
      <c r="A257" s="73"/>
      <c r="C257" s="73"/>
    </row>
    <row r="258" spans="1:3" x14ac:dyDescent="0.35">
      <c r="A258" s="73"/>
    </row>
    <row r="259" spans="1:3" x14ac:dyDescent="0.35">
      <c r="A259" s="73"/>
    </row>
    <row r="261" spans="1:3" x14ac:dyDescent="0.35">
      <c r="A261" s="73"/>
      <c r="C261" s="73"/>
    </row>
    <row r="262" spans="1:3" x14ac:dyDescent="0.35">
      <c r="A262" s="73"/>
    </row>
    <row r="264" spans="1:3" x14ac:dyDescent="0.35">
      <c r="A264" s="73"/>
    </row>
    <row r="265" spans="1:3" x14ac:dyDescent="0.35">
      <c r="A265" s="73"/>
    </row>
    <row r="266" spans="1:3" x14ac:dyDescent="0.35">
      <c r="A266" s="73"/>
      <c r="C266" s="73"/>
    </row>
    <row r="267" spans="1:3" x14ac:dyDescent="0.35">
      <c r="A267" s="73"/>
    </row>
    <row r="268" spans="1:3" x14ac:dyDescent="0.35">
      <c r="A268" s="73"/>
    </row>
    <row r="269" spans="1:3" x14ac:dyDescent="0.35">
      <c r="A269" s="73"/>
    </row>
    <row r="270" spans="1:3" x14ac:dyDescent="0.35">
      <c r="C270" s="73"/>
    </row>
    <row r="272" spans="1:3" x14ac:dyDescent="0.35">
      <c r="A272" s="73"/>
    </row>
    <row r="273" spans="1:3" x14ac:dyDescent="0.35">
      <c r="A273" s="73"/>
    </row>
    <row r="274" spans="1:3" x14ac:dyDescent="0.35">
      <c r="A274" s="73"/>
      <c r="C274" s="73"/>
    </row>
    <row r="276" spans="1:3" x14ac:dyDescent="0.35">
      <c r="A276" s="73"/>
    </row>
    <row r="277" spans="1:3" x14ac:dyDescent="0.35">
      <c r="A277" s="73"/>
    </row>
    <row r="278" spans="1:3" x14ac:dyDescent="0.35">
      <c r="A278" s="73"/>
    </row>
    <row r="279" spans="1:3" x14ac:dyDescent="0.35">
      <c r="A279" s="73"/>
    </row>
    <row r="280" spans="1:3" x14ac:dyDescent="0.35">
      <c r="A280" s="73"/>
    </row>
    <row r="281" spans="1:3" x14ac:dyDescent="0.35">
      <c r="C281" s="73"/>
    </row>
    <row r="284" spans="1:3" x14ac:dyDescent="0.35">
      <c r="C284" s="73"/>
    </row>
    <row r="287" spans="1:3" x14ac:dyDescent="0.35">
      <c r="C287" s="73"/>
    </row>
    <row r="302" spans="1:1" x14ac:dyDescent="0.35">
      <c r="A302" s="73"/>
    </row>
    <row r="303" spans="1:1" x14ac:dyDescent="0.35">
      <c r="A303" s="73"/>
    </row>
    <row r="304" spans="1:1" x14ac:dyDescent="0.35">
      <c r="A304" s="73"/>
    </row>
    <row r="305" spans="1:1" x14ac:dyDescent="0.35">
      <c r="A305" s="73"/>
    </row>
    <row r="306" spans="1:1" x14ac:dyDescent="0.35">
      <c r="A306" s="73"/>
    </row>
    <row r="307" spans="1:1" x14ac:dyDescent="0.35">
      <c r="A307" s="73"/>
    </row>
  </sheetData>
  <hyperlinks>
    <hyperlink ref="A4" location="Wirtschaftskraft!A3" display="BIP je Einwohner" xr:uid="{98991141-2212-40D6-BCFB-E86902B75632}"/>
    <hyperlink ref="A5" location="Wirtschaftskraft!A11" display="BIP je Erwerbstätigen" xr:uid="{B86E0C54-3995-41C8-B461-8D6BC1F8A3E7}"/>
    <hyperlink ref="A6" location="Wirtschaftskraft!A19" display="BIP je Arbeitsstunde" xr:uid="{3C441E23-C3B3-4316-A4F9-1C518CE28392}"/>
    <hyperlink ref="A17" location="Wirtschaftswachstum!A3" display="BIP, real" xr:uid="{BE249589-7569-46F6-98B5-2F7E6CBC5B62}"/>
    <hyperlink ref="A18" location="Wirtschaftswachstum!A12" display="BIP je Einwohner, real" xr:uid="{6B375171-7D3D-4CF6-BB10-B98118E9281F}"/>
    <hyperlink ref="A19" location="Wirtschaftswachstum!A21" display="BIP je Erwerbstätigen, real" xr:uid="{A25A8E89-0282-42B1-B96C-A82072D9E55A}"/>
    <hyperlink ref="A20" location="Wirtschaftswachstum!A30" display="BIP je Arbeitsstunde, real" xr:uid="{EB64B74E-4C56-4D2E-B827-5D3634293C6D}"/>
    <hyperlink ref="A21" location="Wirtschaftswachstum!A39" display="BWS im Verarb. Gewerbe, real" xr:uid="{18956293-85A4-4764-BE57-09FE4642F17B}"/>
    <hyperlink ref="A55" location="Arbeitsangebot!A3" display="Erwerbsbeteiligung" xr:uid="{86C1B945-AA81-40B7-A7BE-4B9ADC1649CB}"/>
    <hyperlink ref="A56" location="Arbeitsangebot!A13" display="Erwerbspersonen; Veränderungsrate in %" xr:uid="{882044C4-D32D-415C-B28E-0E34C8F43F7F}"/>
    <hyperlink ref="A58" location="Arbeitsnachfrage!A3" display="Erwerbstätigenquote (Inländer)" xr:uid="{121855E2-F232-423B-94B1-5F4D25AC510B}"/>
    <hyperlink ref="A60" location="Arbeitsnachfrage!A19" display="Erwerbstätige (Arbeitsort), Veränderung in %" xr:uid="{453E4664-7EB7-4B9F-A53A-8EAF4B12B191}"/>
    <hyperlink ref="A61" location="Arbeitsnachfrage!A28" display="Arbeitsstunden pro Jahr" xr:uid="{C38C9A8C-063F-44EB-88B1-4F41E7E8AB53}"/>
    <hyperlink ref="A62" location="Arbeitsnachfrage!A36" display="Pendlersaldo je 100 Erwerbstätige" xr:uid="{22B1F24F-D149-41A8-B320-944BB2C12FE1}"/>
    <hyperlink ref="A64" location="Arbeitslosigkeit!A3" display="Arbeitslosenquote" xr:uid="{80DA4451-165D-4BD3-B443-AC019F47C694}"/>
    <hyperlink ref="A65" location="Arbeitslosigkeit!A11" display="Veränderung Arbeitslosigkeit" xr:uid="{06B55908-4E54-4AAF-BF35-600B79E5BF2A}"/>
    <hyperlink ref="A59" location="Arbeitsnachfrage!A11" display="Erwerbstätige (Arbeitsort) je 100 erwerbsfähige Einwohner" xr:uid="{1289416B-C56D-47B7-A9A8-3D50D3FF838E}"/>
    <hyperlink ref="A68" location="'Löhne, Einkommen'!A3" display="Löhne je Arbeitnehmer" xr:uid="{984726EA-C1BC-4E0A-A1DE-DD519706751D}"/>
    <hyperlink ref="A69" location="'Löhne, Einkommen'!A11" display="Löhne je Stunde" xr:uid="{803BF082-C9D7-4E94-931C-71CE4587042E}"/>
    <hyperlink ref="A71" location="'Löhne, Einkommen'!A19" display="Veränderung Stundenlöhne" xr:uid="{CF2CE026-3EB2-43AC-92DD-5345884C7D2E}"/>
    <hyperlink ref="A73" location="'Löhne, Einkommen'!A28" display="Veränderung Reallöhne je Stunde" xr:uid="{F5B406DF-6AE5-4D83-A508-1B0444DC6972}"/>
    <hyperlink ref="A87" location="'Löhne, Einkommen'!A36" display="Verfügbare Einkommen" xr:uid="{49B90066-C30A-41B8-A085-6E06748C6C4F}"/>
    <hyperlink ref="A88" location="'Löhne, Einkommen'!A44" display="Kaufkraft je Einwohner; Westdeutschland=100" xr:uid="{6B9E104B-5C83-495C-A329-F0C77D3121A9}"/>
    <hyperlink ref="A89" location="'Löhne, Einkommen'!A51" display="Lebenshaltungspreise; Westdeutschland=100" xr:uid="{864051F8-5692-4F17-B803-E63B62B48F68}"/>
    <hyperlink ref="A70" location="Einkommensverteilung!A3" display="Medianlöhne" xr:uid="{09389BA3-A0CF-4679-9716-0E9DAD1ED562}"/>
    <hyperlink ref="A96" location="Einkommensverteilung!A3" display="Medianlöhne" xr:uid="{B808D1CC-5E6C-4A62-B141-FF162B5365F9}"/>
    <hyperlink ref="A97" location="Einkommensverteilung!A11" display="Lohnverteilung 2023" xr:uid="{12D479A1-456B-481A-A608-A05FB934195A}"/>
    <hyperlink ref="A7" location="Wirtschaftskraft!A27" display="BWS je Arbeitsstunde Verarbeitendes Gewerbe" xr:uid="{E05144F8-A88B-4D04-96FA-0D7CB03A97FB}"/>
    <hyperlink ref="A23" location="Wirtschaftswachstum!A57" display="Kapitalproduktivität, real; Veränderungsrate in %" xr:uid="{D7E2565D-1D8A-4CC1-80CB-0B9C6FDE750C}"/>
    <hyperlink ref="A24" location="Wirtschaftswachstum!A66" display="Totale Faktorproduktivität; Veränderungsrate in %" xr:uid="{0D9243D3-ED03-4713-86A6-F0DCA5E839CA}"/>
    <hyperlink ref="A78" location="Lohnstückkosten!A3" display="Gesamtwirtschaft, Basis Arbeitnehmer" xr:uid="{0081EF13-3EEB-4267-92FE-17F58CC38C63}"/>
    <hyperlink ref="A79" location="Lohnstückkosten!A11" display="Gesamtwirtschaft, Basis Arbeitsstunden" xr:uid="{AFF95348-9404-4F12-8F3B-04184756DFD7}"/>
    <hyperlink ref="A80" location="Lohnstückkosten!A19" display="Verarbeitendes Gewerbe, Basis Arbeitnehmer" xr:uid="{27806658-4AEE-4FFA-AAB5-C8BD07E46A47}"/>
    <hyperlink ref="A81" location="Lohnstückkosten!A27" display="Verarbeitendes Gewerbe, Basis Arbeitsstunden" xr:uid="{BEB3E10E-23FE-4D23-9E3F-BAAECC551FF1}"/>
    <hyperlink ref="A107" location="Selbständige!A3" display="Selbständige je 1.000 Erwerbstätige" xr:uid="{360AB145-41E2-448D-A712-D57373215F00}"/>
    <hyperlink ref="A108" location="Selbständige!A11" display="Selbständige je 1.000 Einwohner" xr:uid="{07D590FA-361F-4CB3-9A4E-56A82AE00877}"/>
    <hyperlink ref="A109" location="Selbständige!A19" display="Selbständige je 1.000 erwerbsfähige Einwohner" xr:uid="{14B583B3-D2D6-4051-B6E3-261BCAFEE676}"/>
    <hyperlink ref="A74" location="'Löhne, Einkommen'!A59" display="Löhne je Arbeitsstunde, Verarbeitendes Gewerbe; Westdeutschland=100" xr:uid="{E4AF66C3-7D8A-47A3-93BF-73BDBE49A3DE}"/>
    <hyperlink ref="A113" location="Industrie!A5" display="Betriebsgrößen" xr:uid="{4D0CC7C1-8FC1-4CED-9510-4901FA5BA887}"/>
    <hyperlink ref="A115" location="Industrie!A6" display="Umsatzproduktivität" xr:uid="{26744FE4-BE72-4606-A7B1-96DB5F2506C4}"/>
    <hyperlink ref="A116" location="Industrie!A8" display="Exportquote" xr:uid="{46A44A8D-EEAC-4462-ADF4-5B4E521D82AA}"/>
    <hyperlink ref="A124" location="Lohnstückkosten!A19" display="Lohnstückkosten Verarbeitendes Gewerbe, Basis Arbeitnehmer (VGR)" xr:uid="{04A00426-67B5-4AF5-80B3-31DB5BD0A0A3}"/>
    <hyperlink ref="A125" location="Lohnstückkosten!A27" display="Lohnstückkosten Verarbeitendes Gewerbe, Basis Arbeitsstunden (VGR)" xr:uid="{66C8A9EF-4BAB-4320-83A4-745AB5A719A0}"/>
    <hyperlink ref="A121" location="Wirtschaftskraft!A27" display="BWS je Erwerbstätigenstunde Verarbeitendes Gewerbe (VGR)" xr:uid="{80FE86E0-A406-4ACA-942E-52BBCF6F92A1}"/>
    <hyperlink ref="A123" location="'Löhne, Einkommen'!A59" display="Löhne je Arbeitsstunde, Verarbeitendes Gewerbe (VGR); Westdeutschland=100" xr:uid="{DB1B5B6D-E57E-4C54-9AB4-67EC5111E339}"/>
    <hyperlink ref="A122" location="Wirtschaftswachstum!A39" display="Veränderungsrate BWS im Verarb. Gewerbe, real (VGR)" xr:uid="{35DCAB8E-FB25-425D-B5F6-98C75BB84408}"/>
    <hyperlink ref="A117" location="'Branchenstruktur Industrie'!A1" display="Branchenstruktur" xr:uid="{23FCD88F-2F92-4888-9C0E-8E7988255455}"/>
    <hyperlink ref="A178" location="Bevölkerung!A3" display="Bevölkerung insg." xr:uid="{F5175319-85F4-40B0-8E5C-419A4BEAE186}"/>
    <hyperlink ref="A179" location="Bevölkerung!A11" display="erwerbsfähige Bevölkerung (20-64 Jahre)" xr:uid="{C8C68186-D02B-4B51-A3F4-568F27A02C10}"/>
    <hyperlink ref="A180" location="Bevölkerung!A19" display="Ausländeranteil in % der Bevölkerung" xr:uid="{6249ACC3-8900-4D45-AA33-1BAE93552D65}"/>
    <hyperlink ref="A181" location="Bevölkerung!A27" display="Anteil Schutzsuchende in % der Bevölkerung" xr:uid="{65E3ED6C-1545-4956-8A41-12928C2BB4D6}"/>
    <hyperlink ref="A190" location="Bevölkerungsprognose!A12" display="erwerbsfähige Bevölkerung (20-64 Jahre)" xr:uid="{1411C5F4-BBB1-4D7F-A351-CD7DFFD1980F}"/>
    <hyperlink ref="A189" location="Bevölkerungsprognose!A3" display="Bevölkerung insg." xr:uid="{4F4A376C-C221-4B6A-A08D-901C0ACBFCED}"/>
    <hyperlink ref="A183" location="Bevölkerung!A43" display="Wanderungssaldo Inland je 1.000 Einwohner" xr:uid="{3351C61F-A419-40A2-AB0A-DBF0D7AD750E}"/>
    <hyperlink ref="A184" location="Bevölkerung!A51" display="Wanderungssaldo Ausland je 1.000 Einwohner" xr:uid="{63E3453C-F3F4-4580-AE84-3C3C38C7D313}"/>
    <hyperlink ref="A185" location="Bevölkerung!A59" display="Saldo der natürlichen Bevölkerungsentwicklung je 1.000 Einwohner" xr:uid="{DE6C39A6-F50E-4198-89EE-129431869BE7}"/>
    <hyperlink ref="A191" location="Bevölkerungsprognose!A23" display="0-19jährige" xr:uid="{6C7835DA-103D-49AA-8058-35597C90FA2B}"/>
    <hyperlink ref="A193" location="Bevölkerungsprognose!A40" display="65 und älter" xr:uid="{38D6D63E-2596-4526-B627-EC665625AAB4}"/>
    <hyperlink ref="A194" location="Bevölkerungsprognose!A49" display="Ersatzquote" xr:uid="{CBDA4373-8106-48D9-8BF1-67B193A1C401}"/>
    <hyperlink ref="A187" location="Bevölkerung!A72" display="Ersatzquote" xr:uid="{AAAC7583-7515-42D2-ADF4-40B49DF254EF}"/>
    <hyperlink ref="A186" location="Bevölkerung!A67" display="Altersstruktur 2023 in % der Bevölkerung insgesamt" xr:uid="{76BF4460-0976-4E9D-A952-878434DAF572}"/>
    <hyperlink ref="A148" location="Innovation!A3" display="FuE-Aufwendungen insg" xr:uid="{C8B530B6-B1F1-4ACE-9D17-558B057DD82F}"/>
    <hyperlink ref="A149" location="Innovation!A11" display="FuE-Aufwendungen Wirtschaftssektor in % des BIP" xr:uid="{4F862DA3-95B4-4E67-8FD3-65D127BE642D}"/>
    <hyperlink ref="A150" location="Innovation!A19" display="FuE-Personal, insg., je 1.000 Einwohner" xr:uid="{EACBAF6F-DE8D-44A5-A7F1-4A98C0F7502A}"/>
    <hyperlink ref="A151" location="Innovation!A27" display="FuE-Personal, Wirtschaftssektor; je 1.000 Einwohner" xr:uid="{300A11BE-D877-4D86-B9CB-A0ED21294080}"/>
    <hyperlink ref="A152" location="Innovation!A35" display="FuE-Personal, Hochschulen; je 1.000 Einwohner" xr:uid="{9D5E1BEE-AE10-422A-9F7F-FDB05946D7B0}"/>
    <hyperlink ref="A153" location="Innovation!A43" display="Patentanmeldungen insg. je 100.000 Einwohner" xr:uid="{F3E56B4E-9452-4DBF-A49A-187E880A54C1}"/>
    <hyperlink ref="A154" location="Innovation!A51" display="Patentanmeldungen Hochschulen je 100.000 Einwohner" xr:uid="{05AE7B33-28BE-48C1-9F0A-DC41D5F8F7F8}"/>
    <hyperlink ref="A155" location="Innovation!A59" display="Patentanmeldungen insg. je 1.000 FuE-Beschäftigte" xr:uid="{89D4F712-5348-42D7-814A-FE9AB2318488}"/>
    <hyperlink ref="A156" location="Innovation!A67" display="Patentanmeldungen Hochschulen je 1.000 FuE-Beschäftigte" xr:uid="{42B11CFD-1C31-4FD8-B244-5EB35D8E1E10}"/>
    <hyperlink ref="A169" location="Innovation!A35" display="FuE-Personal, Hochschulen, je 1.000 Einwohner" xr:uid="{CCEC0750-EA2C-4CDF-9369-3C0914A6AFB3}"/>
    <hyperlink ref="A170" location="Innovation!A51" display="Patentanmeldungen Hochschulen je 100.000 Einwohner" xr:uid="{56EF41BF-EC6E-4E6B-9CBF-5D908B9A4EEA}"/>
    <hyperlink ref="A161" location="Hochschulen!A3" display="Studierende " xr:uid="{713CED0D-29CE-46FF-8974-F21A7FB37AA4}"/>
    <hyperlink ref="A162" location="Hochschulen!A12" display="Studierende MINT-Fächer in % aller Studierenden" xr:uid="{0EE3857B-427D-4E1E-940C-1C7D05A00A41}"/>
    <hyperlink ref="A163" location="Hochschulen!A20" display="Ausländische Studierende in % aller Studierenden" xr:uid="{B840E851-55F5-4EBE-ABAB-1517DCA185AF}"/>
    <hyperlink ref="A164" location="Hochschulen!A28" display="Ausländische Studierende in MINT-Fächern in % aller Studierenden in MINT-Fächern" xr:uid="{3D13C943-FD88-4191-A581-75F506DE7ADD}"/>
    <hyperlink ref="A165" location="Hochschulen!A36" display="Anteil MINT-Fächer an Prüfungen" xr:uid="{81D2DC10-CBCB-4859-ABF9-1B0D3BE3958A}"/>
    <hyperlink ref="A166" location="Hochschulen!A44" display="Ausgaben der Hochschulen je 1.000 Einwohner" xr:uid="{F49756F3-84F8-4FC5-8ABC-DBB69D4B7285}"/>
    <hyperlink ref="A167" location="Hochschulen!A50" display="Ausgaben der Hochschulen in % des BIP" xr:uid="{5BFD900D-54B6-41CC-B488-8F01F4623ECB}"/>
    <hyperlink ref="A168" location="Hochschulen!A56" display="Drittmitteleinnahmen der Hochschulen je wiss. Personal, Westdeutschland=100" xr:uid="{24B93713-90CF-434F-9E88-C0DEEBEB8A9E}"/>
    <hyperlink ref="A159" location="Hochschulen!A64" display="Zahl der Hochschulen (absolut und je 1 Mio. Einwohner)" xr:uid="{7C1D5DBD-795B-4F97-B094-B7D4A46835B1}"/>
    <hyperlink ref="A160" location="Hochschulen!A80" display="Zahl der Forschungseinrichtungen (absolut und je 1 Mio. Einwohner)" xr:uid="{7EA725AB-ABA7-4600-97D9-225696BFF680}"/>
    <hyperlink ref="A129" location="Unternehmen!A3" display="Zahl der Unternehmen" xr:uid="{2A76F64D-BACD-4EF9-A2C5-70FAA32BB1AC}"/>
    <hyperlink ref="A130" location="Unternehmen!A11" display="Unternehmensgrößenstruktur (in % aller Unternehmen)" xr:uid="{CC6C7D9F-B044-460E-9B86-AC5EE70D9312}"/>
    <hyperlink ref="A131" location="Unternehmen!A44" display="durchschnittliche Unternehmensgröße (alle Wirtschaftsbereiche)" xr:uid="{AFC6F639-7F34-4894-9F72-C876FF89403F}"/>
    <hyperlink ref="A132" location="Unternehmen!A52" display="durchschnittliche Unternehmensgröße (Verarbeitendes Gewerbe)" xr:uid="{83480245-C7A2-4B43-B012-9165D20C5879}"/>
    <hyperlink ref="A133" location="Unternehmen!A60" display="Unternehmensgründungen je 1.000 Einwohner/je 100 Unternehmen" xr:uid="{562A8A17-603B-4802-AE2D-C618C9B61358}"/>
    <hyperlink ref="A134" location="Unternehmen!A76" display="Unternehmensschließungen je 100 Unternehmen" xr:uid="{FCED6C03-F3CA-4D36-9636-02CE2AD8E382}"/>
    <hyperlink ref="A135" location="Unternehmen!A100" display="Saldo der Unternehmensgründungen/-schließungen je 1.000 Einwohner/je 100 Unternehmen" xr:uid="{0464E8AB-E8F4-4856-8CA2-BDEC9C296A2B}"/>
    <hyperlink ref="A136" location="Unternehmen!A104" display="start-up-Neugründungen je 100.000 Einwohner/in% aller Unternehmensneugründungen" xr:uid="{ABE740D1-CF4E-4495-81D7-D73BCC15ED88}"/>
    <hyperlink ref="A137" location="Unternehmen!A109" display="Zahl bestehender Start-ups je 100.000 Einwohner" xr:uid="{A7781FD4-6BCC-4AB2-924E-9F848FC5422A}"/>
    <hyperlink ref="A114" location="Unternehmen!A52" display="durchschnittliche Unternehmensgröße (Verarbeitendes Gewerbe)" xr:uid="{06AF8962-E421-4F8D-B917-12199E57E33A}"/>
    <hyperlink ref="A196" location="Staat!A3" display="Personal im öffentlichen Dienst" xr:uid="{BECFABBA-6377-4353-9864-8E68C9F6D781}"/>
    <hyperlink ref="A198" location="Staat!A14" display="Staatsausgaben insg." xr:uid="{3BE53C36-5FCA-4688-BE66-EFD5D422AF0B}"/>
    <hyperlink ref="A200" location="Staat!A23" display="Personalausgaben" xr:uid="{115DDBE4-2CC7-4D3A-A657-27C63200D68C}"/>
    <hyperlink ref="A201" location="Staat!A27" display="Investitionen" xr:uid="{B3979122-DC49-472A-A97D-4EF6EC0FF809}"/>
    <hyperlink ref="A202" location="Staat!A32" display="Öffentliche Einnahmen" xr:uid="{18F0A240-1DAA-4FD9-8DA9-A6330B7B62B6}"/>
    <hyperlink ref="A204" location="Staat!A42" display="Steuern" xr:uid="{55C2AC6E-E5C8-4705-BF84-59D32C7EDD59}"/>
    <hyperlink ref="A205" location="Staat!A57" display="Staatsquote " xr:uid="{793AD2C1-5A0E-42D3-B2B0-57BF23CD1047}"/>
    <hyperlink ref="A206" location="Staat!A60" display="Investitionsquote" xr:uid="{22367368-E46D-40D1-A86A-2D23AD3CB46A}"/>
    <hyperlink ref="A207" location="Staat!A63" display="originäre Steuerkraft" xr:uid="{03C1D820-AA03-4320-9D57-86FA17965033}"/>
    <hyperlink ref="A173" location="Bildung!A3" display="Ausgaben für Bildung" xr:uid="{180CAEE1-AF75-4370-AAB4-54B28F287A77}"/>
    <hyperlink ref="A174" location="Bildung!A21" display="Ergebnisse INSM Schulleistungsvergleich, Westdeutschland=100" xr:uid="{D0EFAC32-7DC8-4178-9DF1-042151722BCC}"/>
    <hyperlink ref="A175" location="Bildung!A28" display="Schulabgänger nach erreichtem Abschluss, in % aller Schulabgänger" xr:uid="{98DE1C38-F479-41CA-BB4A-B56608B57667}"/>
    <hyperlink ref="A176" location="Hochschulen!A3" display="Hochschulbildung" xr:uid="{30297B60-4CAB-4E39-A44F-326420AFD1C5}"/>
    <hyperlink ref="A39" location="'SV-Beschäftigte'!A4" display="SVB mit akademischem Abschluss" xr:uid="{8E97769C-F32E-4914-BAB5-0B7F56A3DF78}"/>
    <hyperlink ref="A40" location="'SV-Beschäftigte'!A12" display="SVB mit beruflichem Abschluss (Anteil an den SVB insgesamt)" xr:uid="{7FC9AB51-A97F-42EE-B028-29BE93616863}"/>
    <hyperlink ref="A41" location="'SV-Beschäftigte'!A20" display="SVB ohne Abschluss (Anteil an den SVB insgesamt)" xr:uid="{46C99A1F-4CD3-483F-AAB0-3808AE58EAD2}"/>
    <hyperlink ref="A42" location="'SV-Beschäftigte'!A28" display="SVB in MINT-orientierten Wirtschaftsbereichen (Anteil an den SVB insgesamt)" xr:uid="{D6BE9C3D-953E-4209-B72F-0787A23E8477}"/>
    <hyperlink ref="A26" location="Wirtschaftsstruktur!A3" display="Verarbeitendes Gewerbe" xr:uid="{84FAB381-C148-4991-86C4-33B185ACD3D9}"/>
    <hyperlink ref="A27" location="Wirtschaftsstruktur!A11" display="Bau" xr:uid="{1991564A-8DA2-4FC4-9DD3-0C944E40BCDC}"/>
    <hyperlink ref="A28" location="Wirtschaftsstruktur!A19" display="Handel/Gastgewerbe/Verkehr" xr:uid="{DEDD5375-C96F-4BC1-9D55-9655B6E816F5}"/>
    <hyperlink ref="A29" location="Wirtschaftsstruktur!A27" display="Versicherungs- und Kreditgewerbe/Grundstücks- und Wohnungswesen/Unternehmensdienstleister" xr:uid="{20E7FEFC-4521-4511-B494-00EB40910F78}"/>
    <hyperlink ref="A30" location="Wirtschaftsstruktur!A35" display="öffentliche Dienstleister" xr:uid="{2E340DFD-9AF1-4A4D-8616-30FBB0815CA9}"/>
    <hyperlink ref="A197" location="Staat!A84" display="Anteil öffentliche Dienstleister an allen Erwerbstätigen in %" xr:uid="{3072EA4C-39AE-42D4-84C9-8B12E5CA7B82}"/>
    <hyperlink ref="A141" location="Außenhandel!A13" display="Warenausfuhr in % des BIP" xr:uid="{9FD3E072-4028-451E-AFCF-87EE4CFFEF01}"/>
    <hyperlink ref="A142" location="Außenhandel!A17" display="wichtigste Exportländer" xr:uid="{16457BA4-D049-4CE3-BB80-88A90B358134}"/>
    <hyperlink ref="A144" location="Außenhandel!A35" display="wichtigste Exportgüter" xr:uid="{B798F7A5-7B3A-4C9B-832C-10ACE2DD50F2}"/>
    <hyperlink ref="A145" location="Außenhandel!A3" display="Leistungsbilanzsaldo" xr:uid="{44001805-8EA6-4CA0-8F33-17F0C5109CA3}"/>
    <hyperlink ref="A90" location="'Löhne, Einkommen'!A67" display="Primäreinkommen je Einwohner; Westdeutschland=100" xr:uid="{8F7B25C2-03D7-4E72-839B-5CB3D8503D25}"/>
    <hyperlink ref="A91" location="'Löhne, Einkommen'!A76" display="Nettosteuerquote in %" xr:uid="{52B6BABB-0F33-45A6-90A4-96480BA30556}"/>
    <hyperlink ref="A110" location="Selbständige!A27" display="Selbständigeneinkommen; Westdeutschland=100" xr:uid="{545A609F-1EFA-4981-B5AD-0F244D0D4F55}"/>
    <hyperlink ref="A48" location="Investitionen!A3" display="Bruttoanlageinvestitionen je Einwohner" xr:uid="{EF7F1CFB-B055-47BF-A8FD-2A1B96774110}"/>
    <hyperlink ref="A49" location="Investitionen!A11" display="Bruttoanlageinvestitionen je Erwerbstätigen; Westdeutschland=100" xr:uid="{05F4DBF8-1080-4315-B08E-F88BBBF547E7}"/>
    <hyperlink ref="A50" location="Investitionen!A20" display="Bruttoanlageinvestitionen in % des BIP" xr:uid="{CA6E7118-882A-4FA5-82C1-8B553E730CA7}"/>
    <hyperlink ref="A51" location="Investitionen!A27" display="Kapitalstock je Erwerbstätigen (Kapitalintensität); Westdeutschland=100" xr:uid="{8220FB28-62D3-49FB-8219-8FA7FBEDB81B}"/>
    <hyperlink ref="A52" location="Investitionen!A35" display="Modernitätsgrad des Kapitalstocks" xr:uid="{816618DF-766A-4414-85D6-6B961FC7AD23}"/>
    <hyperlink ref="A53" location="Investitionen!A43" display="Kapitalproduktivität; Westdeutschland=100" xr:uid="{5A00B01F-2696-4358-A2B2-6C26D664BC06}"/>
    <hyperlink ref="A8" location="Investitionen!A43" display="Kapitalproduktivität; Westdeutschland=100" xr:uid="{0603744E-E144-4A67-820F-76A3322F3953}"/>
    <hyperlink ref="A211" location="Sonstiges!A3" display="Stiftungen" xr:uid="{E9B08AA4-9CB0-455E-A585-FE9D4165CB78}"/>
    <hyperlink ref="A229" location="'EU-Vergleichsdaten'!AK2" display="FuE-Intensität" xr:uid="{3123C75E-DB43-49FA-8F4C-7708F8D47D26}"/>
    <hyperlink ref="A214" location="Zufriedenheit!A1" display="Zufriedenheitsindikatoren" xr:uid="{54D89F40-4AF4-42F3-B552-EEA83B7ED3AD}"/>
    <hyperlink ref="A216" location="Binnendifferenzierung!A4" display="BIP je Arbeitsstunde" xr:uid="{B8676E39-4AAC-4CC5-8367-AA7D02579E30}"/>
    <hyperlink ref="A217" location="Binnendifferenzierung!A11" display="Verfügbare Einkommen, nominal" xr:uid="{B6530800-A759-4246-86EC-5A9B1EFCCD1E}"/>
    <hyperlink ref="A218" location="Binnendifferenzierung!A18" display="Verfügbare Einkommen, real" xr:uid="{2AEBAF73-67E6-4350-B734-6292EEEB3C06}"/>
    <hyperlink ref="A219" location="Binnendifferenzierung!A25" display="Arbeitslosenquote" xr:uid="{F5A50CA6-6A15-431A-AC0E-72AC118B0BD6}"/>
    <hyperlink ref="A92" location="Binnendifferenzierung!A11" display="Verfügbare Einkommen, nominal" xr:uid="{67B35F2C-D9B0-4104-BD2A-8814C413F374}"/>
    <hyperlink ref="A93" location="Binnendifferenzierung!A18" display="Verfügbare Einkommen, real" xr:uid="{20E49963-DEB7-4F06-8F62-4AFF1665C60F}"/>
    <hyperlink ref="A15" location="Binnendifferenzierung!A4" display="BIP je Arbeitsstunde" xr:uid="{9E1E212D-672D-4B4E-A1EA-8930457FBA26}"/>
    <hyperlink ref="A66" location="Binnendifferenzierung!A25" display="Arbeitslosenquote" xr:uid="{78A03CC9-E120-47D4-B172-205596DD6BFC}"/>
    <hyperlink ref="A75" location="'Löhne, Einkommen'!A85" display="Tarifbindung in % der Arbeitnehmer/der Betriebe" xr:uid="{7D779254-E623-4BA6-9FD0-04DA62FF4E9A}"/>
    <hyperlink ref="A192" location="Bevölkerungsprognose!A32" display="20-64jährige" xr:uid="{EC588A91-604E-41E6-A17F-940F5DC10F22}"/>
    <hyperlink ref="A138" location="Unternehmen!A114" display="übergabereife Unternehmen (Unternehmensnachfolge) je 1.000 Unternehmen" xr:uid="{DA351D52-8E56-48AE-B425-3708416EAC3E}"/>
    <hyperlink ref="A9" location="Wirtschaftskraft!A35" display="Totale Faktorproduktivität" xr:uid="{F9700616-6B04-4A58-B816-A1AB5FEF01FA}"/>
    <hyperlink ref="A139" location="Unternehmen!A119" display="Selbständige 55-64 Jahre in Relation Selbständigen insgesamt" xr:uid="{DCF20BC2-B641-4519-AC89-5F85990C67F6}"/>
    <hyperlink ref="A111" location="Unternehmen!A119" display="Selbständige 55-64 Jahre" xr:uid="{3651760D-F0AA-4587-92D2-53F29664152F}"/>
    <hyperlink ref="A143" location="Außenhandel!A30" display="Anteil Russlands an den Exporten" xr:uid="{9988C92C-DE49-49C6-B4A3-9D64490B6702}"/>
    <hyperlink ref="A212" location="Sonstiges!A9" display="Zusammensetzung Landtag" xr:uid="{91E524C9-7B49-4124-A0FD-CEE2879039A6}"/>
    <hyperlink ref="A72" location="'Löhne, Einkommen'!A102" display="Reallöhne pro Stunde; Westdeutschland=100" xr:uid="{624F52E6-2087-463D-9786-ADCACCEE0BBA}"/>
    <hyperlink ref="A146" location="Industrie!A8" display="Exportquote" xr:uid="{FE604FFA-6509-41DC-9707-0BCA90C30AC3}"/>
    <hyperlink ref="A208" location="Staat!A68" display="öffentliche Schulden" xr:uid="{1D541A43-0C5D-4210-8E7E-42BE38E7E103}"/>
    <hyperlink ref="A127" location="Unternehmen!A126" display="Zahl der Unternehmen insg., 2019=100" xr:uid="{0A18EEE2-72A8-42B0-94CE-403B3FC42B68}"/>
    <hyperlink ref="A128" location="Unternehmen!A134" display="Zahl der Unternehmen im Verarbeitenden Gewerbe, 2019=100" xr:uid="{099EC530-546F-4251-880D-346F7B99EE5D}"/>
    <hyperlink ref="A120" location="'Branchenstruktur Industrie'!A14" display="Anteil energieintensiver Industriezweige" xr:uid="{E3F894F3-31C7-48B7-B3E0-96E931E5452E}"/>
    <hyperlink ref="C15" location="Wirtschaftskraft!A117" display="BIP" xr:uid="{8BD997B3-544F-4D2A-A627-7FD99BCCCF12}"/>
    <hyperlink ref="C26" location="Wirtschaftsstruktur!A85" display="Verarbeitendes Gewerbe" xr:uid="{648D3720-E14E-4386-8CE6-2448FA9E76DD}"/>
    <hyperlink ref="C27" location="Wirtschaftsstruktur!A93" display="Erwerbstätige Bau" xr:uid="{7E970640-6BCE-4975-A907-CCAAC35C5EB5}"/>
    <hyperlink ref="C28" location="Wirtschaftsstruktur!A101" display="Erwerbstätige Handel/Gastgewerbe/Verkehr" xr:uid="{54494216-A2AC-45D9-A61F-A87FF84CD0AF}"/>
    <hyperlink ref="C29" location="Wirtschaftsstruktur!A109" display="Erwerbstätige Versicherungs- und Kreditgewerbe/Grundstücks- und Wohnungswesen/Unternehmensdienstleister" xr:uid="{F431D61C-BECB-442D-BF05-F20FD752228C}"/>
    <hyperlink ref="C30" location="Wirtschaftsstruktur!A117" display="Erwerbstätige öffentliche Dienstleister" xr:uid="{7E30DD3C-5F73-4ECC-8B49-10BF3FA26518}"/>
    <hyperlink ref="C56" location="Arbeitsangebot!A24" display="Erwerbspersonen" xr:uid="{7A1F4BC2-1890-4E35-89C8-3D1D5F53D28C}"/>
    <hyperlink ref="C58" location="Arbeitsnachfrage!A47" display="Erwerbstätige (Wohnort)" xr:uid="{2F25D48C-2FE0-4CA6-A772-0879DFF5B5F0}"/>
    <hyperlink ref="C59" location="Arbeitsnachfrage!A54" display="Erwerbstätige (Arbeitsort) " xr:uid="{89BA32AB-C313-46E2-8E4B-D0828DCBE182}"/>
    <hyperlink ref="C62" location="Arbeitsnachfrage!A62" display="Pendlersaldo" xr:uid="{F1B2E351-6C21-4DC4-8D00-827741CFB3C7}"/>
    <hyperlink ref="C65" location="Arbeitslosigkeit!A21" display="Arbeitslose" xr:uid="{289E55D0-B7CF-43DE-BC7C-17628E385F74}"/>
    <hyperlink ref="C87" location="'Löhne, Einkommen'!A118" display="Verfügbare Einkommen je Einwohner" xr:uid="{64111D28-7FB6-4F49-9928-37D8D916C2EB}"/>
    <hyperlink ref="A83" location="Lohnstückkosten!A44" display="Veränderung, Gesamtwirtschaft, Basis Arbeitsstunden" xr:uid="{5999D5A0-C33E-4489-AB7F-74746229C209}"/>
    <hyperlink ref="A84" location="Lohnstückkosten!A53" display="Veränderung,Verarbeitendes Gewerbe, Basis Arbeitnehmer" xr:uid="{AA0B09BF-3E5D-4079-8D3C-E357CD251AE9}"/>
    <hyperlink ref="A85" location="Lohnstückkosten!A62" display="Veränderung, Verarbeitendes Gewerbe, Basis Arbeitsstunden" xr:uid="{C50ADE08-E52D-4439-B166-828C84B4EE37}"/>
    <hyperlink ref="A82" location="Lohnstückkosten!A35" display="Veränderung, Gesamtwirtschaft, Basis Arbeitnehmer" xr:uid="{2321D671-27C5-4DAC-8239-C6D3D65B7203}"/>
    <hyperlink ref="C96" location="Einkommensverteilung!A24" display="Medianlöhne" xr:uid="{B916EFE2-9578-4179-99A8-00AC53132748}"/>
    <hyperlink ref="C150" location="Innovation!A85" display="FuE-Personal, insg." xr:uid="{594C1450-19B3-4EAC-A248-D638DB9F901B}"/>
    <hyperlink ref="C151" location="Innovation!A93" display="FuE-Personal, Wirtschaftssektor" xr:uid="{EB8D8145-C7FF-4C1A-8266-EE618C9794B4}"/>
    <hyperlink ref="C152" location="Innovation!A101" display="FuE-Personal, Hochschulen" xr:uid="{81E3E119-BB25-4F49-BD07-7957E7948A76}"/>
    <hyperlink ref="A22" location="Wirtschaftswachstum!A48" display="Bruttowertschöpfung je Erwerbstätigenstunde Verarbeitendes Gewerbe, real; Veränderungsrate in %" xr:uid="{179D9B80-D3F1-439C-A2CE-67D1D7159709}"/>
    <hyperlink ref="C68" location="'Löhne, Einkommen'!A125" display="Löhne je Arbeitnehmer" xr:uid="{06E1E224-77BA-4CC6-B519-E220CB07D950}"/>
    <hyperlink ref="C69" location="'Löhne, Einkommen'!A134" display="Löhne je Stunde" xr:uid="{BBD9F686-06D4-40F6-84F7-01957D467E72}"/>
    <hyperlink ref="C70" location="Einkommensverteilung!A24" display="Medianlöhne" xr:uid="{2A74DA97-DB07-4CF4-9118-6C2153E89FC3}"/>
    <hyperlink ref="C4" location="Wirtschaftskraft!A85" display="BIP je Einwohner" xr:uid="{32BC27D6-CAB1-469D-9B69-5F4A4EFBD9BF}"/>
    <hyperlink ref="C5" location="Wirtschaftskraft!A93" display="BIP je Erwerbstätigen" xr:uid="{BBCAAEF4-9EB0-4A06-9C1F-9E5721369EA5}"/>
    <hyperlink ref="C6" location="Wirtschaftskraft!A101" display="BIP je Arbeitsstunde" xr:uid="{88A56F1F-5DFA-45B6-9073-5BBD0F817F4E}"/>
    <hyperlink ref="C7" location="Wirtschaftskraft!A109" display="BWS je Arbeitsstunde Verarbeitendes Gewerbe" xr:uid="{3F61B53E-9C49-4E98-99F1-A4128D6D407F}"/>
    <hyperlink ref="C127" location="Unternehmen!A143" display="Zahl der Unternehmen insg." xr:uid="{CD18963C-F1D3-48CE-B1B0-37B1E92E6AA9}"/>
    <hyperlink ref="C128" location="Unternehmen!A151" display="Zahl der Unternehmen im Verarbeitenden Gewerbe" xr:uid="{19671644-C471-4FF5-9952-C341EF081E01}"/>
    <hyperlink ref="C178" location="Bevölkerung!A82" display="Bevölkerung insg." xr:uid="{CDC04A2F-FD1B-4EE2-B4ED-1975C80E8C20}"/>
    <hyperlink ref="C179" location="Bevölkerung!A90" display="erwerbsfähige Bevölkerung (20-64 Jahre)" xr:uid="{CD1F31B8-769C-48F4-9B9B-02B74B8F19BA}"/>
    <hyperlink ref="A230" location="'EU-Vergleichsdaten'!AN2" display="Bevölkerungsdynamik" xr:uid="{5EE8AB65-F0F9-493A-8274-5C5A2F19F1EA}"/>
    <hyperlink ref="A232" location="'EU-Vergleichsdaten'!AQ2" display="Qualifikationsstruktur der Beschäftigten" xr:uid="{3CFDEE13-33A7-42A5-A68E-07EFD2D27A96}"/>
    <hyperlink ref="C102" location="Vermögen!A41" display="Vermögen je Haushalt" xr:uid="{FF14FFF5-35EB-4C8B-915B-6928C1BEFF55}"/>
    <hyperlink ref="C99" location="Renten!A38" display="Renten" xr:uid="{50B3BF7A-D969-4729-97DE-C7F50EFB9BE1}"/>
    <hyperlink ref="A105" location="Vermögen!A28" display="Wohnungsnutzung in % der Haushalte" xr:uid="{58E769A0-1876-4CA8-8498-8C8D61DD3961}"/>
    <hyperlink ref="A104" location="Vermögen!A34" display="Sparquote in % der verfügbaren Einkommen" xr:uid="{798B6A85-ECA2-4D57-91E2-0198B7355F89}"/>
    <hyperlink ref="A103" location="Vermögen!A18" display="Vermögenseinkommen je Einwohner; Westdeutschland=100" xr:uid="{14B43EBA-4E98-4DF3-A867-C245658168F8}"/>
    <hyperlink ref="A102" location="Vermögen!A3" display="Vermögen " xr:uid="{E182A3AD-708C-4F25-BE41-D5D639F2C7F5}"/>
    <hyperlink ref="A99" location="Renten!A3" display="Renten" xr:uid="{FD8A81A2-BFB7-4E4C-B8CF-78706BD57C00}"/>
    <hyperlink ref="A98" location="Einkommensverteilung!A15" display="Armutsgefährdungsquote (Landesmedian)" xr:uid="{CD929C48-64FB-4683-B50E-A5638A70FA2C}"/>
    <hyperlink ref="A228" location="'EU-Vergleichsdaten'!AF2" display="Industrialisierungsgrad" xr:uid="{25A1376E-389B-4B0B-8661-04B896679E05}"/>
    <hyperlink ref="A227" location="'EU-Vergleichsdaten'!AC2" display="Erwerbstätigkeit" xr:uid="{CA2310E5-DA8B-4592-A211-B32FAE0761FB}"/>
    <hyperlink ref="A223" location="'EU-Vergleichsdaten'!K2" display="Veränderung BIP je Einwohner" xr:uid="{8761E1FE-D1AB-437F-ADD0-E21DD56EF2E2}"/>
    <hyperlink ref="A226" location="'EU-Vergleichsdaten'!X2" display="Arbeitslosenquote" xr:uid="{00CD576C-281B-497B-A1B0-458D7AD14F1E}"/>
    <hyperlink ref="A225" location="'EU-Vergleichsdaten'!S2" display="Arbeitsproduktivität" xr:uid="{E5594014-5D94-4E15-91FE-0923575CE1A2}"/>
    <hyperlink ref="A224" location="'EU-Vergleichsdaten'!N2" display="Verfügbare Einkommen in KKS" xr:uid="{E5B472A2-8BA3-49F8-8B0B-69EB40651B7F}"/>
    <hyperlink ref="A222" location="'EU-Vergleichsdaten'!H2" display="BIP-Wachstum" xr:uid="{F7DDE62B-3CD6-4F7E-BE73-2658507E3F5F}"/>
    <hyperlink ref="A221" location="'EU-Vergleichsdaten'!C2" display="BIP je Einwohner in KKS" xr:uid="{FA9DE454-E7DE-4DDE-A963-CBD9C5617F53}"/>
    <hyperlink ref="B3" location="'Abb Wirtschaftskraft'!A1" display="Abb." xr:uid="{623D0E91-ECC6-46FE-8C5F-EEA98B4D9E5E}"/>
    <hyperlink ref="A3" location="Wirtschaftskraft!A1" display="Wirtschaftskraft" xr:uid="{B9A5EB82-8DBC-471E-9FB1-59806E7E6DE8}"/>
    <hyperlink ref="B16" location="'Abb Wirtschaftswachstum'!A1" display="x" xr:uid="{27914B3A-A90C-4AEE-B8B4-95CF1DE1AA5D}"/>
    <hyperlink ref="B25" location="'Abb Wirtschaftsstruktur'!A1" display="x" xr:uid="{F5954BE3-C19D-40C4-A9FB-A042D8AFA67A}"/>
    <hyperlink ref="A31" location="Wirtschaftsstruktur!A43" display="Anteil an Bruttowertschöpfung: Verarbeitendes Gewerbe " xr:uid="{8ACACF12-2413-4618-9843-7C41FD82741B}"/>
    <hyperlink ref="A32" location="Wirtschaftsstruktur!A51" display="Anteil an Bruttowertschöpfung: Baugewerbe" xr:uid="{146AC57B-7192-4E5D-A762-2C47B96FB8F1}"/>
    <hyperlink ref="A33" location="Wirtschaftsstruktur!A59" display="Anteil an Bruttowertschöpfung: Handel/Gastgewerbe/Verkehr" xr:uid="{311668A6-DEBF-4B65-851C-36F95F687131}"/>
    <hyperlink ref="A34" location="Wirtschaftsstruktur!A67" display="Anteil an Bruttowertschöpfung: Versicherungs- und Kreditgewerbe/Grundstücks- und Wohnungswesen/Unternehmensdienstleister " xr:uid="{F88B4DB7-7095-41A6-8816-9042B796E023}"/>
    <hyperlink ref="B38" location="'Abb SV-Beschäftigte'!A1" display="x" xr:uid="{29D8E5E5-C34E-41F9-9CA8-BE7CA6D48168}"/>
    <hyperlink ref="B47" location="'Abb Investitionen'!A1" display="x" xr:uid="{9A6CD3C0-3730-4014-9106-26F65E9E61F2}"/>
    <hyperlink ref="B54" location="'Abb Arbeitsangebot'!A1" display="x" xr:uid="{F2585067-C9D4-4E40-824C-05D03B67A4C0}"/>
    <hyperlink ref="B63" location="'Abb Arbeitslosigkeit'!A1" display="x" xr:uid="{9C0ECDB4-2A8E-49AF-9327-D0618F11914F}"/>
    <hyperlink ref="B57" location="'Abb Arbeitsnachfrage'!A1" display="x" xr:uid="{50BDF692-CC1B-4927-BBC2-84CFF4E00BA0}"/>
    <hyperlink ref="A76" location="'Löhne, Einkommen'!A109" display="Inflationsrate (Lebenhaltungspreise)" xr:uid="{8EB1249C-6A80-4D59-914B-75A1F86DFCB3}"/>
    <hyperlink ref="A100" location="Renten!A28" display="Renten in % der durchschnittlichen Lohneinkommen je Arbeitnehmer" xr:uid="{CB6887AD-BB31-4D36-86B8-88CE190ABAC2}"/>
    <hyperlink ref="B67" location="'Abb Löhne, Einkommen'!A1" display="x" xr:uid="{64457E70-3E2D-412A-A302-E06B6829FF08}"/>
    <hyperlink ref="B77" location="'Abb Lohnstückkosten'!A1" display="x" xr:uid="{68540B1F-A20D-4D85-B61D-A9024AE84422}"/>
    <hyperlink ref="B86" location="'Abb Löhne, Einkommen'!A71" display="x" xr:uid="{859B4079-2250-4BE8-968F-5842AC56E662}"/>
    <hyperlink ref="B95" location="'Abb Einkommensverteilung'!A1" display="x" xr:uid="{3EF4CA82-260E-4871-AF0B-A47055C85B71}"/>
    <hyperlink ref="B101" location="'Abb Vermögen'!A1" display="x" xr:uid="{B8E32094-C93B-4F89-8ADD-26D9CC8EF9D3}"/>
    <hyperlink ref="B106" location="'Abb Selbständige'!A1" display="x" xr:uid="{5F7277FF-8651-4D32-A116-2AAEBB606FCF}"/>
    <hyperlink ref="B112" location="'Abb Industrie'!A1" display="x" xr:uid="{FEA85D8F-D117-4193-B435-E67AFB4670A2}"/>
    <hyperlink ref="B126" location="'Abb Unternehmen'!A1" display="x" xr:uid="{FF7783FC-62AF-4B12-BCB1-E4ACA5B9E469}"/>
    <hyperlink ref="B140" location="'Abb Außenhandel'!A1" display="x" xr:uid="{1297232B-BB02-47A4-AC2C-359794C6F118}"/>
    <hyperlink ref="C154" location="Innovation!A117" display="Patente, insg" xr:uid="{0E600930-1AF6-46AB-8822-52E74E548CA2}"/>
    <hyperlink ref="C155" location="Innovation!A125" display="Patente, Hochschulen" xr:uid="{D097E089-847C-475E-9990-DD2F8594AB5E}"/>
    <hyperlink ref="B147" location="'Abb Innovation'!A1" display="x" xr:uid="{B34A1C0F-15A5-4C6A-B4BA-453F36309B82}"/>
    <hyperlink ref="B158" location="'Abb Hochschulen'!A1" display="x" xr:uid="{F801A515-8BEB-473A-B845-A7D1ED44EF43}"/>
    <hyperlink ref="A171" location="Innovation!A67" display="Patentanmeldungen Hochschulen je 1.000 FuE-Beschäftigte" xr:uid="{75DDD172-E254-4066-AD0C-942C7EF571DB}"/>
    <hyperlink ref="A94" location="'Löhne, Einkommen'!A109" display="Inflationsrate (Lebenhaltungspreise)" xr:uid="{3483E32B-048C-43DF-868F-CB5454FDD757}"/>
    <hyperlink ref="A182" location="Bevölkerung!A35" display="Wanderungssaldo insg." xr:uid="{E821EEC8-A722-4152-BD08-9A22E66641D6}"/>
    <hyperlink ref="A209" location="Staat!A76" display="öffentliche Schulden je Einwohner" xr:uid="{311F187E-1D52-4B21-9553-874334DC2D27}"/>
    <hyperlink ref="B172" location="'Abb Bildung'!A1" display="x" xr:uid="{B1671302-0FBE-4F8F-80CB-6EDE46BA2951}"/>
    <hyperlink ref="B177" location="'Abb Bevölkerung'!A1" display="x" xr:uid="{18945D1B-9846-4557-A4A1-586F3082C645}"/>
    <hyperlink ref="B188" location="'Abb Bevölkerungsprognose'!A1" display="x" xr:uid="{8FA772F1-7F1B-49F8-8FCE-F8EEA2D0CBFC}"/>
    <hyperlink ref="B195" location="'Abb Staat'!A1" display="x" xr:uid="{07E43713-D697-42C9-A623-59CA6A9F0B69}"/>
    <hyperlink ref="A213" location="Sonstiges!A24" display="Zweitstimmenergebnisse Bundestagswahl 2025" xr:uid="{3D1FA4C4-EA1C-44AC-BA11-8E809F92A9B6}"/>
    <hyperlink ref="B210" location="'Abb Sonstiges'!A1" display="x" xr:uid="{F77D1CDC-E445-4FDF-BE08-450AF7892F06}"/>
    <hyperlink ref="B214" location="'Abb Zufriedenheit'!A1" display="x" xr:uid="{B1F62BF2-DCE6-4155-924F-5550D5954F3E}"/>
    <hyperlink ref="B215" location="'Abb Binnendifferenzierung'!A1" display="x" xr:uid="{61E9B4D2-BC1D-4012-8264-7F79D389A5D6}"/>
    <hyperlink ref="B221" location="'Abb EU-Vergleichsdaten'!A1" display="x" xr:uid="{39DE60E1-B397-4B13-A2C1-8ACAB98CD5E6}"/>
    <hyperlink ref="B222" location="'Abb EU-Vergleichsdaten'!A1" display="x" xr:uid="{DDA39A94-5D86-4F12-A031-506C1AE9EFE0}"/>
    <hyperlink ref="B223" location="'Abb EU-Vergleichsdaten'!A1" display="x" xr:uid="{5D414690-8219-48E6-B08C-634F8D870B7C}"/>
    <hyperlink ref="B224" location="'Abb EU-Vergleichsdaten'!A1" display="x" xr:uid="{5915984E-D2AB-41D4-A346-1025C0FF970D}"/>
    <hyperlink ref="B225" location="'Abb EU-Vergleichsdaten'!A1" display="x" xr:uid="{DADDF90D-16F7-4C1A-8C6F-6D7F54AD17B5}"/>
    <hyperlink ref="B226" location="'Abb EU-Vergleichsdaten'!A1" display="x" xr:uid="{F373454E-75DE-4201-AEE3-7FC683B1B870}"/>
    <hyperlink ref="B229" location="'Abb EU-Vergleichsdaten'!A1" display="x" xr:uid="{6807680F-1190-4686-ADDC-F064F302670E}"/>
    <hyperlink ref="B231" location="'Abb EU-Vergleichsdaten'!A1" display="x" xr:uid="{E8BE58A6-CB56-45C4-99C7-B3533EBC2D7A}"/>
    <hyperlink ref="A231" location="'EU-Vergleichsdaten'!AT2" display="Beschäftigte in High-Tech-Sektoren" xr:uid="{4E489C29-CD08-499E-AE65-EF4917E1D46F}"/>
    <hyperlink ref="A118" location="'Branchen SV-Beschäftigte'!A69" display="Branchenstruktur der SV-pflichtigen Beschäftigten im Verarbeitenden Gewerbe" xr:uid="{C3C6B8C7-DE36-4C6B-80FA-2BE87F1E4782}"/>
    <hyperlink ref="A44" location="'Branchen SV-Beschäftigte'!A71" display="Branchenstruktur der SV-pflichtigen Beschäftigten: Verarbeitendes Gewerbe, unsortiert" xr:uid="{6FECA075-E359-4DD9-BDDD-D90B73F389DC}"/>
    <hyperlink ref="A43" location="'Branchen SV-Beschäftigte'!A3" display="Branchenstruktur der SV-pflichtigen Beschäftigten: alle Wirtschaftsbereiche" xr:uid="{4F7CEBD9-0AD0-4249-8606-FAD758B07B44}"/>
    <hyperlink ref="A46" location="'Branchen SV-Beschäftigte sort'!A72" display="Branchenstruktur der SV-pflichtigen Beschäftigten: Verarbeitendes Gewerbe, sortiert" xr:uid="{BD87A859-1A16-4ACA-90CD-4C200C0F09E9}"/>
    <hyperlink ref="A45" location="'Branchen SV-Beschäftigte sort'!A4" display="Branchenstruktur der SV-pflichtigen Beschäftigten: alle Wirtschaftsbereiche, sortiert" xr:uid="{F69FB279-368D-4240-B26C-E48CF1E651E1}"/>
    <hyperlink ref="A119" location="'Branchen SV-Beschäftigte sort'!A69" display="Branchenstruktur der SV-pflichtigen Beschäftigten: Verarbeitendes Gewerbe, sortiert" xr:uid="{8EC57E74-6CBB-4FDD-8050-0B6F88CEB146}"/>
    <hyperlink ref="A36" location="'Branchen SV-Beschäftigte'!A3" display="Branchenstruktur der SV-pflichtigen Beschäftigten: alle Wirtschaftsbereiche" xr:uid="{A424B9CE-8FD2-4B59-963F-2A1E1B760F1D}"/>
    <hyperlink ref="A37" location="'Branchen SV-Beschäftigte sort'!A4" display="Branchenstruktur der SV-pflichtigen Beschäftigten: alle Wirtschaftsbereiche, sortiert" xr:uid="{C3732EFE-25C4-4819-98B6-A3097AA4376A}"/>
    <hyperlink ref="A10" location="Wirtschaftskraft!A44" display="BWS je Erwerbstätigen, Baugewerbe, Westdeutschland=100" xr:uid="{8A67C49A-F9A7-44E5-843E-A892C17061F9}"/>
    <hyperlink ref="A11" location="Wirtschaftskraft!A52" display="BWS je Erwerbstätigen, Verarbeitendes Gewerbe, Westdeutschland=100" xr:uid="{506AAF24-2759-42E5-AEFB-A94AC4E33018}"/>
    <hyperlink ref="A12" location="Wirtschaftskraft!A60" display="BWS je Erwerbstätigen, Handel/Gastgewerbe/Verkehr, Westdeutschland=100" xr:uid="{B4040CCA-372B-4C38-8539-5886356F5DE1}"/>
    <hyperlink ref="A13" location="Wirtschaftskraft!A68" display="BWS je Erwerbstätigen, Unternehmensdienstleister, Westdeutschland=100" xr:uid="{3D516104-10A0-4728-BBD2-7711D4AFDE9C}"/>
    <hyperlink ref="A14" location="Wirtschaftskraft!A76" display="BWS je Erwerbstätigen, Öffentliche und Sonstige Dienstleister, Westdeutschland=100" xr:uid="{40C710D9-D754-4E7D-A495-7E3F899C406C}"/>
    <hyperlink ref="A157" location="Innovation!A76" display="Innovationsindikator des Statistischen Landesamtes Baden-Württemberg" xr:uid="{84ED3052-6160-4ACA-9BBA-B617E14FBAA4}"/>
    <hyperlink ref="C153" location="Innovation!A109" display="FuE-Personal, sonstige Bereiche" xr:uid="{42C7289C-AA93-492A-8974-288043F86BF0}"/>
    <hyperlink ref="A35" location="Wirtschaftsstruktur!A75" display="Anteil an Bruttowertschöpfung: Öffentliche und Sonstige Dienstleister, Gesundheitswesen, Erziehung und Unterricht" xr:uid="{0B9EF23A-763F-4A74-9766-646CE3E0FD41}"/>
  </hyperlink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36336B-A91F-473D-9FFB-F9EA4B5E300E}">
  <sheetPr codeName="Tabelle7"/>
  <dimension ref="A1:AA114"/>
  <sheetViews>
    <sheetView workbookViewId="0">
      <pane xSplit="3" ySplit="2" topLeftCell="D3" activePane="bottomRight" state="frozen"/>
      <selection pane="topRight" activeCell="D1" sqref="D1"/>
      <selection pane="bottomLeft" activeCell="A3" sqref="A3"/>
      <selection pane="bottomRight" activeCell="A11" sqref="A11"/>
    </sheetView>
  </sheetViews>
  <sheetFormatPr baseColWidth="10" defaultColWidth="11.453125" defaultRowHeight="14.5" x14ac:dyDescent="0.35"/>
  <cols>
    <col min="8" max="8" width="10.81640625" style="4"/>
    <col min="24" max="24" width="14.7265625" customWidth="1"/>
    <col min="26" max="26" width="14.453125" customWidth="1"/>
  </cols>
  <sheetData>
    <row r="1" spans="1:27" x14ac:dyDescent="0.35">
      <c r="A1" s="4" t="s">
        <v>370</v>
      </c>
    </row>
    <row r="2" spans="1:27" s="41" customFormat="1" ht="37.5" customHeight="1" x14ac:dyDescent="0.35">
      <c r="A2" s="43" t="str">
        <f>Wirtschaftswachstum!A2</f>
        <v>Jahr</v>
      </c>
      <c r="B2" s="43" t="str">
        <f>Wirtschaftswachstum!B2</f>
        <v>Branden-
burg</v>
      </c>
      <c r="C2" s="43" t="str">
        <f>Wirtschaftswachstum!C2</f>
        <v>Mecklenburg-
Vorpommern</v>
      </c>
      <c r="D2" s="43" t="str">
        <f>Wirtschaftswachstum!D2</f>
        <v>Sachsen</v>
      </c>
      <c r="E2" s="43" t="str">
        <f>Wirtschaftswachstum!E2</f>
        <v>Sachsen-Anhalt</v>
      </c>
      <c r="F2" s="43" t="str">
        <f>Wirtschaftswachstum!F2</f>
        <v>Thüringen</v>
      </c>
      <c r="G2" s="43" t="str">
        <f>Wirtschaftswachstum!G2</f>
        <v>Berlin</v>
      </c>
      <c r="H2" s="44" t="str">
        <f>Wirtschaftswachstum!H2</f>
        <v>Ostdeutsch-land mit Berlin</v>
      </c>
      <c r="I2" s="43" t="str">
        <f>Wirtschaftswachstum!I2</f>
        <v>Ostdeutsch-land ohne Berlin</v>
      </c>
      <c r="J2" s="43" t="str">
        <f>Wirtschaftswachstum!J2</f>
        <v>Westdeutsch-land mit Berlin</v>
      </c>
      <c r="K2" s="43" t="str">
        <f>Wirtschaftswachstum!K2</f>
        <v>Westdeutsch-land ohne Berlin</v>
      </c>
      <c r="L2" s="43" t="str">
        <f>Wirtschaftswachstum!L2</f>
        <v>Baden-
Württemberg</v>
      </c>
      <c r="M2" s="43" t="str">
        <f>Wirtschaftswachstum!M2</f>
        <v>Bayern</v>
      </c>
      <c r="N2" s="43" t="str">
        <f>Wirtschaftswachstum!N2</f>
        <v>Bremen</v>
      </c>
      <c r="O2" s="43" t="str">
        <f>Wirtschaftswachstum!O2</f>
        <v>Hamburg</v>
      </c>
      <c r="P2" s="43" t="str">
        <f>Wirtschaftswachstum!P2</f>
        <v>Hessen</v>
      </c>
      <c r="Q2" s="43" t="str">
        <f>Wirtschaftswachstum!Q2</f>
        <v>Nieder-
sachsen</v>
      </c>
      <c r="R2" s="43" t="str">
        <f>Wirtschaftswachstum!R2</f>
        <v>Nordrhein-
Westfalen</v>
      </c>
      <c r="S2" s="43" t="str">
        <f>Wirtschaftswachstum!S2</f>
        <v>Rheinland-Pfalz</v>
      </c>
      <c r="T2" s="43" t="str">
        <f>Wirtschaftswachstum!T2</f>
        <v>Saarland</v>
      </c>
      <c r="U2" s="43" t="str">
        <f>Wirtschaftswachstum!U2</f>
        <v>Schleswig-
Holstein</v>
      </c>
      <c r="V2" s="43" t="str">
        <f>Wirtschaftswachstum!V2</f>
        <v>Deutschland</v>
      </c>
      <c r="X2" s="43" t="str">
        <f>Wirtschaftswachstum!X2</f>
        <v>Min Westdeutschland ohne Berlin</v>
      </c>
      <c r="Y2" s="43"/>
      <c r="Z2" s="43" t="str">
        <f>Wirtschaftswachstum!Z2</f>
        <v>Max Westdeutschland ohne Berlin</v>
      </c>
      <c r="AA2" s="43"/>
    </row>
    <row r="3" spans="1:27" x14ac:dyDescent="0.35">
      <c r="A3" s="4" t="s">
        <v>371</v>
      </c>
      <c r="X3" s="11"/>
      <c r="Y3" s="11"/>
      <c r="Z3" s="11"/>
      <c r="AA3" s="11"/>
    </row>
    <row r="4" spans="1:27" x14ac:dyDescent="0.35">
      <c r="A4">
        <f>[1]ET!A178</f>
        <v>2019</v>
      </c>
      <c r="B4" s="3" t="e">
        <f>[2]ET!B178</f>
        <v>#REF!</v>
      </c>
      <c r="C4" s="3">
        <f>[1]ET!C178</f>
        <v>86.538946475011741</v>
      </c>
      <c r="D4" s="3">
        <f>[1]ET!D178</f>
        <v>90.889408634401036</v>
      </c>
      <c r="E4" s="3">
        <f>[1]ET!E178</f>
        <v>86.711408805017001</v>
      </c>
      <c r="F4" s="3">
        <f>[1]ET!F178</f>
        <v>90.527750122024699</v>
      </c>
      <c r="G4" s="3">
        <f>[1]ET!G178</f>
        <v>82.848113137125466</v>
      </c>
      <c r="H4" s="14">
        <f>[1]ET!H178</f>
        <v>87.570078361944013</v>
      </c>
      <c r="I4" s="3">
        <f>[1]ET!I178</f>
        <v>89.085410255166849</v>
      </c>
      <c r="J4" s="3">
        <f>[1]ET!J178</f>
        <v>91.044577503126732</v>
      </c>
      <c r="K4" s="3">
        <f>[1]ET!K178</f>
        <v>91.511099318015752</v>
      </c>
      <c r="L4" s="3">
        <f>[1]ET!L178</f>
        <v>93.061285645667297</v>
      </c>
      <c r="M4" s="3">
        <f>[1]ET!M178</f>
        <v>95.577087207813449</v>
      </c>
      <c r="N4" s="3">
        <f>[1]ET!N178</f>
        <v>83.704234334223017</v>
      </c>
      <c r="O4" s="3">
        <f>[1]ET!O178</f>
        <v>89.617585717859455</v>
      </c>
      <c r="P4" s="3">
        <f>[1]ET!P178</f>
        <v>89.324180098329691</v>
      </c>
      <c r="Q4" s="3">
        <f>[1]ET!Q178</f>
        <v>91.582746595354777</v>
      </c>
      <c r="R4" s="3">
        <f>[1]ET!R178</f>
        <v>88.843423643674996</v>
      </c>
      <c r="S4" s="3">
        <f>[1]ET!S178</f>
        <v>91.375252395890527</v>
      </c>
      <c r="T4" s="3">
        <f>[1]ET!T178</f>
        <v>88.73126827178254</v>
      </c>
      <c r="U4" s="3">
        <f>[1]ET!U178</f>
        <v>92.186326064223095</v>
      </c>
      <c r="V4" s="3">
        <f>[1]ET!V178</f>
        <v>90.763491545944404</v>
      </c>
      <c r="X4" s="18" t="str">
        <f>HLOOKUP(Y4,$L4:$U115,ROW(L$114)-ROW(X4)+1,0)</f>
        <v>HB</v>
      </c>
      <c r="Y4" s="9">
        <f t="shared" ref="Y4:Y5" si="0">MIN(L4:U4)</f>
        <v>83.704234334223017</v>
      </c>
      <c r="Z4" s="18" t="str">
        <f>HLOOKUP(AA4,$L4:$U115,ROW(N$114)-ROW(Z4)+1,0)</f>
        <v>BY</v>
      </c>
      <c r="AA4" s="9">
        <f t="shared" ref="AA4:AA5" si="1">MAX(L4:U4)</f>
        <v>95.577087207813449</v>
      </c>
    </row>
    <row r="5" spans="1:27" x14ac:dyDescent="0.35">
      <c r="A5">
        <f>[1]ET!A179</f>
        <v>2020</v>
      </c>
      <c r="B5" s="3">
        <f>[1]ET!B179</f>
        <v>88.791294260207962</v>
      </c>
      <c r="C5" s="3">
        <f>[1]ET!C179</f>
        <v>86.792863739428711</v>
      </c>
      <c r="D5" s="3">
        <f>[1]ET!D179</f>
        <v>91.035557759418921</v>
      </c>
      <c r="E5" s="3">
        <f>[1]ET!E179</f>
        <v>87.075617199853724</v>
      </c>
      <c r="F5" s="3">
        <f>[1]ET!F179</f>
        <v>90.476283443282298</v>
      </c>
      <c r="G5" s="3">
        <f>[1]ET!G179</f>
        <v>82.181404970409233</v>
      </c>
      <c r="H5" s="14">
        <f>[1]ET!H179</f>
        <v>87.510124848763809</v>
      </c>
      <c r="I5" s="3">
        <f>[1]ET!I179</f>
        <v>89.238183124633977</v>
      </c>
      <c r="J5" s="3">
        <f>[1]ET!J179</f>
        <v>90.617309739522526</v>
      </c>
      <c r="K5" s="3">
        <f>[1]ET!K179</f>
        <v>91.097718621709816</v>
      </c>
      <c r="L5" s="3">
        <f>[1]ET!L179</f>
        <v>92.466638191059275</v>
      </c>
      <c r="M5" s="3">
        <f>[1]ET!M179</f>
        <v>95.075049993525056</v>
      </c>
      <c r="N5" s="3">
        <f>[1]ET!N179</f>
        <v>83.515784527704284</v>
      </c>
      <c r="O5" s="3">
        <f>[1]ET!O179</f>
        <v>88.868519532763983</v>
      </c>
      <c r="P5" s="3">
        <f>[1]ET!P179</f>
        <v>88.796150651837664</v>
      </c>
      <c r="Q5" s="3">
        <f>[1]ET!Q179</f>
        <v>91.357264756304829</v>
      </c>
      <c r="R5" s="3">
        <f>[1]ET!R179</f>
        <v>88.551905408148087</v>
      </c>
      <c r="S5" s="3">
        <f>[1]ET!S179</f>
        <v>90.933600279257917</v>
      </c>
      <c r="T5" s="3">
        <f>[1]ET!T179</f>
        <v>88.589174903307878</v>
      </c>
      <c r="U5" s="3">
        <f>[1]ET!U179</f>
        <v>91.948324771682991</v>
      </c>
      <c r="V5" s="3">
        <f>[1]ET!V179</f>
        <v>90.420810827641404</v>
      </c>
      <c r="X5" s="18" t="str">
        <f>HLOOKUP(Y5,$L5:$U116,ROW(L$114)-ROW(X5)+1,0)</f>
        <v>HB</v>
      </c>
      <c r="Y5" s="9">
        <f t="shared" si="0"/>
        <v>83.515784527704284</v>
      </c>
      <c r="Z5" s="18" t="str">
        <f>HLOOKUP(AA5,$L5:$U116,ROW(N$114)-ROW(Z5)+1,0)</f>
        <v>BY</v>
      </c>
      <c r="AA5" s="9">
        <f t="shared" si="1"/>
        <v>95.075049993525056</v>
      </c>
    </row>
    <row r="6" spans="1:27" x14ac:dyDescent="0.35">
      <c r="A6">
        <f>[1]ET!A180</f>
        <v>2021</v>
      </c>
      <c r="B6" s="3">
        <f>[1]ET!B180</f>
        <v>89.346564886456292</v>
      </c>
      <c r="C6" s="3">
        <f>[1]ET!C180</f>
        <v>87.541502833914961</v>
      </c>
      <c r="D6" s="3">
        <f>[1]ET!D180</f>
        <v>91.683746209013464</v>
      </c>
      <c r="E6" s="3">
        <f>[1]ET!E180</f>
        <v>87.862342913995604</v>
      </c>
      <c r="F6" s="3">
        <f>[1]ET!F180</f>
        <v>90.800313148154302</v>
      </c>
      <c r="G6" s="3">
        <f>[1]ET!G180</f>
        <v>82.536684837719193</v>
      </c>
      <c r="H6" s="14">
        <f>[1]ET!H180</f>
        <v>88.047784276402083</v>
      </c>
      <c r="I6" s="3">
        <f>[1]ET!I180</f>
        <v>89.850174980171815</v>
      </c>
      <c r="J6" s="3">
        <f>[1]ET!J180</f>
        <v>91.119800246263068</v>
      </c>
      <c r="K6" s="3">
        <f>[1]ET!K180</f>
        <v>91.610478047732556</v>
      </c>
      <c r="L6" s="3">
        <f>[1]ET!L180</f>
        <v>92.882672931353255</v>
      </c>
      <c r="M6" s="3">
        <f>[1]ET!M180</f>
        <v>95.287449648116478</v>
      </c>
      <c r="N6" s="3">
        <f>[1]ET!N180</f>
        <v>84.0387623254354</v>
      </c>
      <c r="O6" s="3">
        <f>[1]ET!O180</f>
        <v>88.785335851890878</v>
      </c>
      <c r="P6" s="3">
        <f>[1]ET!P180</f>
        <v>89.423964887800352</v>
      </c>
      <c r="Q6" s="3">
        <f>[1]ET!Q180</f>
        <v>91.867823688212809</v>
      </c>
      <c r="R6" s="3">
        <f>[1]ET!R180</f>
        <v>89.343498089255775</v>
      </c>
      <c r="S6" s="3">
        <f>[1]ET!S180</f>
        <v>91.538164639630097</v>
      </c>
      <c r="T6" s="3">
        <f>[1]ET!T180</f>
        <v>89.173822375889372</v>
      </c>
      <c r="U6" s="3">
        <f>[1]ET!U180</f>
        <v>92.443596060412105</v>
      </c>
      <c r="V6" s="3">
        <f>[1]ET!V180</f>
        <v>90.939704452308405</v>
      </c>
      <c r="X6" s="18" t="str">
        <f>HLOOKUP(Y6,$L6:$U117,ROW(L$114)-ROW(X6)+1,0)</f>
        <v>HB</v>
      </c>
      <c r="Y6" s="9">
        <f t="shared" ref="Y6:Y8" si="2">MIN(L6:U6)</f>
        <v>84.0387623254354</v>
      </c>
      <c r="Z6" s="18" t="str">
        <f>HLOOKUP(AA6,$L6:$U117,ROW(N$114)-ROW(Z6)+1,0)</f>
        <v>BY</v>
      </c>
      <c r="AA6" s="9">
        <f t="shared" ref="AA6:AA8" si="3">MAX(L6:U6)</f>
        <v>95.287449648116478</v>
      </c>
    </row>
    <row r="7" spans="1:27" x14ac:dyDescent="0.35">
      <c r="A7">
        <f>[1]ET!A181</f>
        <v>2022</v>
      </c>
      <c r="B7" s="3">
        <f>[1]ET!B181</f>
        <v>89.836988752113925</v>
      </c>
      <c r="C7" s="3">
        <f>[1]ET!C181</f>
        <v>88.574039032058252</v>
      </c>
      <c r="D7" s="3">
        <f>[1]ET!D181</f>
        <v>92.283331779625954</v>
      </c>
      <c r="E7" s="3">
        <f>[1]ET!E181</f>
        <v>88.162255929033179</v>
      </c>
      <c r="F7" s="3">
        <f>[1]ET!F181</f>
        <v>91.485294933930774</v>
      </c>
      <c r="G7" s="3">
        <f>[1]ET!G181</f>
        <v>83.941213475608464</v>
      </c>
      <c r="H7" s="14">
        <f>[1]ET!H181</f>
        <v>88.8270095924304</v>
      </c>
      <c r="I7" s="3">
        <f>[1]ET!I181</f>
        <v>90.449110624132089</v>
      </c>
      <c r="J7" s="3">
        <f>[1]ET!J181</f>
        <v>91.974887884491281</v>
      </c>
      <c r="K7" s="3">
        <f>[1]ET!K181</f>
        <v>92.430535309860204</v>
      </c>
      <c r="L7" s="3">
        <f>[1]ET!L181</f>
        <v>93.752512493631031</v>
      </c>
      <c r="M7" s="3">
        <f>[1]ET!M181</f>
        <v>96.236691778183697</v>
      </c>
      <c r="N7" s="3">
        <f>[1]ET!N181</f>
        <v>85.292536320435602</v>
      </c>
      <c r="O7" s="3">
        <f>[1]ET!O181</f>
        <v>89.524782319430813</v>
      </c>
      <c r="P7" s="3">
        <f>[1]ET!P181</f>
        <v>90.216134052725835</v>
      </c>
      <c r="Q7" s="3">
        <f>[1]ET!Q181</f>
        <v>92.472424703514307</v>
      </c>
      <c r="R7" s="3">
        <f>[1]ET!R181</f>
        <v>90.170459018739237</v>
      </c>
      <c r="S7" s="3">
        <f>[1]ET!S181</f>
        <v>92.275816220838522</v>
      </c>
      <c r="T7" s="3">
        <f>[1]ET!T181</f>
        <v>89.46183196286124</v>
      </c>
      <c r="U7" s="3">
        <f>[1]ET!U181</f>
        <v>93.387799777715102</v>
      </c>
      <c r="V7" s="3">
        <f>[1]ET!V181</f>
        <v>91.759726601443219</v>
      </c>
      <c r="X7" s="18" t="str">
        <f>HLOOKUP(Y7,$L7:$U118,ROW(L$114)-ROW(X7)+1,0)</f>
        <v>HB</v>
      </c>
      <c r="Y7" s="9">
        <f t="shared" si="2"/>
        <v>85.292536320435602</v>
      </c>
      <c r="Z7" s="18" t="str">
        <f>HLOOKUP(AA7,$L7:$U118,ROW(N$114)-ROW(Z7)+1,0)</f>
        <v>BY</v>
      </c>
      <c r="AA7" s="9">
        <f t="shared" si="3"/>
        <v>96.236691778183697</v>
      </c>
    </row>
    <row r="8" spans="1:27" x14ac:dyDescent="0.35">
      <c r="A8">
        <f>[1]ET!A182</f>
        <v>2023</v>
      </c>
      <c r="B8" s="3">
        <f>[1]ET!B182</f>
        <v>90.058402586315964</v>
      </c>
      <c r="C8" s="3">
        <f>[1]ET!C182</f>
        <v>88.913850573530254</v>
      </c>
      <c r="D8" s="3">
        <f>[1]ET!D182</f>
        <v>92.132686565466187</v>
      </c>
      <c r="E8" s="3">
        <f>[1]ET!E182</f>
        <v>88.261555109478664</v>
      </c>
      <c r="F8" s="3">
        <f>[1]ET!F182</f>
        <v>91.635931409908665</v>
      </c>
      <c r="G8" s="3">
        <f>[1]ET!G182</f>
        <v>83.86852090815006</v>
      </c>
      <c r="H8" s="14">
        <f>[1]ET!H182</f>
        <v>88.855979360899397</v>
      </c>
      <c r="I8" s="3">
        <f>[1]ET!I182</f>
        <v>90.535940100679284</v>
      </c>
      <c r="J8" s="3">
        <f>[1]ET!J182</f>
        <v>92.231269932572133</v>
      </c>
      <c r="K8" s="3">
        <f>[1]ET!K182</f>
        <v>92.70962980909087</v>
      </c>
      <c r="L8" s="3">
        <f>[1]ET!L182</f>
        <v>94.028113386175903</v>
      </c>
      <c r="M8" s="3">
        <f>[1]ET!M182</f>
        <v>96.659565087299811</v>
      </c>
      <c r="N8" s="3">
        <f>[1]ET!N182</f>
        <v>85.239844925376872</v>
      </c>
      <c r="O8" s="3">
        <f>[1]ET!O182</f>
        <v>89.527769471659951</v>
      </c>
      <c r="P8" s="3">
        <f>[1]ET!P182</f>
        <v>90.534564835888006</v>
      </c>
      <c r="Q8" s="3">
        <f>[1]ET!Q182</f>
        <v>92.65569014407987</v>
      </c>
      <c r="R8" s="3">
        <f>[1]ET!R182</f>
        <v>90.403436312046097</v>
      </c>
      <c r="S8" s="3">
        <f>[1]ET!S182</f>
        <v>92.533697104430274</v>
      </c>
      <c r="T8" s="3">
        <f>[1]ET!T182</f>
        <v>89.812761925657412</v>
      </c>
      <c r="U8" s="3">
        <f>[1]ET!U182</f>
        <v>93.751536366589832</v>
      </c>
      <c r="V8" s="3">
        <f>[1]ET!V182</f>
        <v>91.993240021268491</v>
      </c>
      <c r="X8" s="18" t="str">
        <f>HLOOKUP(Y8,$L8:$U119,ROW(L$114)-ROW(X8)+1,0)</f>
        <v>HB</v>
      </c>
      <c r="Y8" s="9">
        <f t="shared" si="2"/>
        <v>85.239844925376872</v>
      </c>
      <c r="Z8" s="18" t="str">
        <f>HLOOKUP(AA8,$L8:$U119,ROW(N$114)-ROW(Z8)+1,0)</f>
        <v>BY</v>
      </c>
      <c r="AA8" s="9">
        <f t="shared" si="3"/>
        <v>96.659565087299811</v>
      </c>
    </row>
    <row r="9" spans="1:27" x14ac:dyDescent="0.35">
      <c r="A9">
        <f>A8+1</f>
        <v>2024</v>
      </c>
      <c r="B9" s="3"/>
      <c r="C9" s="3"/>
      <c r="D9" s="3"/>
      <c r="E9" s="3"/>
      <c r="F9" s="3"/>
      <c r="G9" s="3"/>
      <c r="H9" s="14"/>
      <c r="I9" s="3"/>
      <c r="J9" s="3"/>
      <c r="K9" s="3"/>
      <c r="L9" s="3"/>
      <c r="M9" s="3"/>
      <c r="N9" s="3"/>
      <c r="O9" s="3"/>
      <c r="P9" s="3"/>
      <c r="Q9" s="3"/>
      <c r="R9" s="3"/>
      <c r="S9" s="3"/>
      <c r="T9" s="3"/>
      <c r="U9" s="3"/>
      <c r="V9" s="3"/>
      <c r="X9" s="18"/>
      <c r="Y9" s="9"/>
      <c r="Z9" s="18"/>
      <c r="AA9" s="9"/>
    </row>
    <row r="10" spans="1:27" x14ac:dyDescent="0.35">
      <c r="X10" s="11"/>
      <c r="Y10" s="9"/>
      <c r="Z10" s="11"/>
      <c r="AA10" s="9"/>
    </row>
    <row r="11" spans="1:27" x14ac:dyDescent="0.35">
      <c r="A11" s="4" t="s">
        <v>372</v>
      </c>
      <c r="X11" s="11"/>
      <c r="Y11" s="9"/>
      <c r="Z11" s="11"/>
      <c r="AA11" s="9"/>
    </row>
    <row r="12" spans="1:27" x14ac:dyDescent="0.35">
      <c r="A12">
        <f>'[1]ET je EW'!A68</f>
        <v>2019</v>
      </c>
      <c r="B12" s="3">
        <f>'[1]ET je EW'!B68</f>
        <v>77.804651226728012</v>
      </c>
      <c r="C12" s="3">
        <f>'[1]ET je EW'!C68</f>
        <v>81.895618819556375</v>
      </c>
      <c r="D12" s="3">
        <f>'[1]ET je EW'!D68</f>
        <v>90.392356667866594</v>
      </c>
      <c r="E12" s="3">
        <f>'[1]ET je EW'!E68</f>
        <v>80.683642867588816</v>
      </c>
      <c r="F12" s="3">
        <f>'[1]ET je EW'!F68</f>
        <v>85.848328895658838</v>
      </c>
      <c r="G12" s="3">
        <f>'[1]ET je EW'!G68</f>
        <v>90.53545648686071</v>
      </c>
      <c r="H12" s="14">
        <f>'[1]ET je EW'!H68</f>
        <v>85.774296095234277</v>
      </c>
      <c r="I12" s="3">
        <f>'[1]ET je EW'!I68</f>
        <v>84.246386030954142</v>
      </c>
      <c r="J12" s="3">
        <f>'[1]ET je EW'!J68</f>
        <v>92.280317805347735</v>
      </c>
      <c r="K12" s="3">
        <f>'[1]ET je EW'!K68</f>
        <v>92.380347528008897</v>
      </c>
      <c r="L12" s="3">
        <f>'[1]ET je EW'!L68</f>
        <v>94.416472443870532</v>
      </c>
      <c r="M12" s="3">
        <f>'[1]ET je EW'!M68</f>
        <v>96.77099059286698</v>
      </c>
      <c r="N12" s="3">
        <f>'[1]ET je EW'!N68</f>
        <v>106.36231692149245</v>
      </c>
      <c r="O12" s="3">
        <f>'[1]ET je EW'!O68</f>
        <v>111.49977384577309</v>
      </c>
      <c r="P12" s="3">
        <f>'[1]ET je EW'!P68</f>
        <v>93.067215377359119</v>
      </c>
      <c r="Q12" s="3">
        <f>'[1]ET je EW'!Q68</f>
        <v>88.664340135439602</v>
      </c>
      <c r="R12" s="3">
        <f>'[1]ET je EW'!R68</f>
        <v>89.764544193837324</v>
      </c>
      <c r="S12" s="3">
        <f>'[1]ET je EW'!S68</f>
        <v>83.933097147961462</v>
      </c>
      <c r="T12" s="3">
        <f>'[1]ET je EW'!T68</f>
        <v>91.505731529875689</v>
      </c>
      <c r="U12" s="3">
        <f>'[1]ET je EW'!U68</f>
        <v>84.974871827390018</v>
      </c>
      <c r="V12" s="3">
        <f>'[1]ET je EW'!V68</f>
        <v>91.127672259085969</v>
      </c>
      <c r="X12" s="18" t="str">
        <f>HLOOKUP(Y12,$L12:$U122,ROW(L$114)-ROW(X12)+1,0)</f>
        <v>RP</v>
      </c>
      <c r="Y12" s="9">
        <f t="shared" ref="Y12:Y16" si="4">MIN(L12:U12)</f>
        <v>83.933097147961462</v>
      </c>
      <c r="Z12" s="18" t="str">
        <f>HLOOKUP(AA12,$L12:$U122,ROW(N$114)-ROW(Z12)+1,0)</f>
        <v>HH</v>
      </c>
      <c r="AA12" s="9">
        <f t="shared" ref="AA12:AA16" si="5">MAX(L12:U12)</f>
        <v>111.49977384577309</v>
      </c>
    </row>
    <row r="13" spans="1:27" x14ac:dyDescent="0.35">
      <c r="A13">
        <f>'[1]ET je EW'!A91</f>
        <v>2020</v>
      </c>
      <c r="B13" s="3">
        <f>'[1]ET je EW'!B69</f>
        <v>77.644780383944322</v>
      </c>
      <c r="C13" s="3">
        <f>'[1]ET je EW'!C69</f>
        <v>82.120823898368712</v>
      </c>
      <c r="D13" s="3">
        <f>'[1]ET je EW'!D69</f>
        <v>90.495969180088949</v>
      </c>
      <c r="E13" s="3">
        <f>'[1]ET je EW'!E69</f>
        <v>81.087532186744653</v>
      </c>
      <c r="F13" s="3">
        <f>'[1]ET je EW'!F69</f>
        <v>85.853759116217304</v>
      </c>
      <c r="G13" s="3">
        <f>'[1]ET je EW'!G69</f>
        <v>90.245488800447802</v>
      </c>
      <c r="H13" s="14">
        <f>'[1]ET je EW'!H69</f>
        <v>85.790347713561786</v>
      </c>
      <c r="I13" s="3">
        <f>'[1]ET je EW'!I69</f>
        <v>84.345583567366901</v>
      </c>
      <c r="J13" s="3">
        <f>'[1]ET je EW'!J69</f>
        <v>91.809136531052658</v>
      </c>
      <c r="K13" s="3">
        <f>'[1]ET je EW'!K69</f>
        <v>91.898162234654578</v>
      </c>
      <c r="L13" s="3">
        <f>'[1]ET je EW'!L69</f>
        <v>93.716306269846129</v>
      </c>
      <c r="M13" s="3">
        <f>'[1]ET je EW'!M69</f>
        <v>96.252889411592108</v>
      </c>
      <c r="N13" s="3">
        <f>'[1]ET je EW'!N69</f>
        <v>105.86599835921446</v>
      </c>
      <c r="O13" s="3">
        <f>'[1]ET je EW'!O69</f>
        <v>110.7783138940535</v>
      </c>
      <c r="P13" s="3">
        <f>'[1]ET je EW'!P69</f>
        <v>92.491299184997089</v>
      </c>
      <c r="Q13" s="3">
        <f>'[1]ET je EW'!Q69</f>
        <v>88.287221436851766</v>
      </c>
      <c r="R13" s="3">
        <f>'[1]ET je EW'!R69</f>
        <v>89.455280450950738</v>
      </c>
      <c r="S13" s="3">
        <f>'[1]ET je EW'!S69</f>
        <v>83.313621039183246</v>
      </c>
      <c r="T13" s="3">
        <f>'[1]ET je EW'!T69</f>
        <v>91.022816573396838</v>
      </c>
      <c r="U13" s="3">
        <f>'[1]ET je EW'!U69</f>
        <v>84.61771369651801</v>
      </c>
      <c r="V13" s="3">
        <f>'[1]ET je EW'!V69</f>
        <v>90.745724353882892</v>
      </c>
      <c r="X13" s="18" t="str">
        <f>HLOOKUP(Y13,$L13:$U123,ROW(L$114)-ROW(X13)+1,0)</f>
        <v>RP</v>
      </c>
      <c r="Y13" s="9">
        <f t="shared" si="4"/>
        <v>83.313621039183246</v>
      </c>
      <c r="Z13" s="18" t="str">
        <f>HLOOKUP(AA13,$L13:$U123,ROW(N$114)-ROW(Z13)+1,0)</f>
        <v>HH</v>
      </c>
      <c r="AA13" s="9">
        <f t="shared" si="5"/>
        <v>110.7783138940535</v>
      </c>
    </row>
    <row r="14" spans="1:27" x14ac:dyDescent="0.35">
      <c r="A14">
        <f>'[1]ET je EW'!A92</f>
        <v>2021</v>
      </c>
      <c r="B14" s="3">
        <f>'[1]ET je EW'!B70</f>
        <v>78.442646158801509</v>
      </c>
      <c r="C14" s="3">
        <f>'[1]ET je EW'!C70</f>
        <v>82.928768699851659</v>
      </c>
      <c r="D14" s="3">
        <f>'[1]ET je EW'!D70</f>
        <v>91.24753565260967</v>
      </c>
      <c r="E14" s="3">
        <f>'[1]ET je EW'!E70</f>
        <v>82.032549554305348</v>
      </c>
      <c r="F14" s="3">
        <f>'[1]ET je EW'!F70</f>
        <v>86.364508613449217</v>
      </c>
      <c r="G14" s="3">
        <f>'[1]ET je EW'!G70</f>
        <v>91.108055996174897</v>
      </c>
      <c r="H14" s="14">
        <f>'[1]ET je EW'!H70</f>
        <v>86.58356586036858</v>
      </c>
      <c r="I14" s="3">
        <f>'[1]ET je EW'!I70</f>
        <v>85.103843156975657</v>
      </c>
      <c r="J14" s="3">
        <f>'[1]ET je EW'!J70</f>
        <v>92.3341830022745</v>
      </c>
      <c r="K14" s="3">
        <f>'[1]ET je EW'!K70</f>
        <v>92.404414728533496</v>
      </c>
      <c r="L14" s="3">
        <f>'[1]ET je EW'!L70</f>
        <v>94.121508823092412</v>
      </c>
      <c r="M14" s="3">
        <f>'[1]ET je EW'!M70</f>
        <v>96.520937353395027</v>
      </c>
      <c r="N14" s="3">
        <f>'[1]ET je EW'!N70</f>
        <v>106.45654984372044</v>
      </c>
      <c r="O14" s="3">
        <f>'[1]ET je EW'!O70</f>
        <v>110.92499125592464</v>
      </c>
      <c r="P14" s="3">
        <f>'[1]ET je EW'!P70</f>
        <v>93.184655046250143</v>
      </c>
      <c r="Q14" s="3">
        <f>'[1]ET je EW'!Q70</f>
        <v>88.690341563733682</v>
      </c>
      <c r="R14" s="3">
        <f>'[1]ET je EW'!R70</f>
        <v>90.240291264006373</v>
      </c>
      <c r="S14" s="3">
        <f>'[1]ET je EW'!S70</f>
        <v>83.837462542533089</v>
      </c>
      <c r="T14" s="3">
        <f>'[1]ET je EW'!T70</f>
        <v>91.296631806579015</v>
      </c>
      <c r="U14" s="3">
        <f>'[1]ET je EW'!U70</f>
        <v>85.004619262303208</v>
      </c>
      <c r="V14" s="3">
        <f>'[1]ET je EW'!V70</f>
        <v>91.308562427622533</v>
      </c>
      <c r="X14" s="18" t="str">
        <f>HLOOKUP(Y14,$L14:$U124,ROW(L$114)-ROW(X14)+1,0)</f>
        <v>RP</v>
      </c>
      <c r="Y14" s="9">
        <f t="shared" si="4"/>
        <v>83.837462542533089</v>
      </c>
      <c r="Z14" s="18" t="str">
        <f>HLOOKUP(AA14,$L14:$U124,ROW(N$114)-ROW(Z14)+1,0)</f>
        <v>HH</v>
      </c>
      <c r="AA14" s="9">
        <f t="shared" si="5"/>
        <v>110.92499125592464</v>
      </c>
    </row>
    <row r="15" spans="1:27" x14ac:dyDescent="0.35">
      <c r="A15">
        <f>'[1]ET je EW'!A93</f>
        <v>2022</v>
      </c>
      <c r="B15" s="3">
        <f>'[1]ET je EW'!B71</f>
        <v>79.138419056458147</v>
      </c>
      <c r="C15" s="3">
        <f>'[1]ET je EW'!C71</f>
        <v>84.026719754565633</v>
      </c>
      <c r="D15" s="3">
        <f>'[1]ET je EW'!D71</f>
        <v>91.97028785256586</v>
      </c>
      <c r="E15" s="3">
        <f>'[1]ET je EW'!E71</f>
        <v>82.423075666678557</v>
      </c>
      <c r="F15" s="3">
        <f>'[1]ET je EW'!F71</f>
        <v>87.131858809573146</v>
      </c>
      <c r="G15" s="3">
        <f>'[1]ET je EW'!G71</f>
        <v>92.953213191243236</v>
      </c>
      <c r="H15" s="14">
        <f>'[1]ET je EW'!H71</f>
        <v>87.59870645432845</v>
      </c>
      <c r="I15" s="3">
        <f>'[1]ET je EW'!I71</f>
        <v>85.820991892662988</v>
      </c>
      <c r="J15" s="3">
        <f>'[1]ET je EW'!J71</f>
        <v>93.230449854423341</v>
      </c>
      <c r="K15" s="3">
        <f>'[1]ET je EW'!K71</f>
        <v>93.238901794381974</v>
      </c>
      <c r="L15" s="3">
        <f>'[1]ET je EW'!L71</f>
        <v>95.087449193392032</v>
      </c>
      <c r="M15" s="3">
        <f>'[1]ET je EW'!M71</f>
        <v>97.486599057989281</v>
      </c>
      <c r="N15" s="3">
        <f>'[1]ET je EW'!N71</f>
        <v>107.84965515517327</v>
      </c>
      <c r="O15" s="3">
        <f>'[1]ET je EW'!O71</f>
        <v>112.19589338115672</v>
      </c>
      <c r="P15" s="3">
        <f>'[1]ET je EW'!P71</f>
        <v>94.092856519059779</v>
      </c>
      <c r="Q15" s="3">
        <f>'[1]ET je EW'!Q71</f>
        <v>89.184909363063326</v>
      </c>
      <c r="R15" s="3">
        <f>'[1]ET je EW'!R71</f>
        <v>91.035151245278229</v>
      </c>
      <c r="S15" s="3">
        <f>'[1]ET je EW'!S71</f>
        <v>84.56172424002159</v>
      </c>
      <c r="T15" s="3">
        <f>'[1]ET je EW'!T71</f>
        <v>91.344048357239089</v>
      </c>
      <c r="U15" s="3">
        <f>'[1]ET je EW'!U71</f>
        <v>85.695856681472378</v>
      </c>
      <c r="V15" s="3">
        <f>'[1]ET je EW'!V71</f>
        <v>92.185586673432155</v>
      </c>
      <c r="X15" s="18" t="str">
        <f>HLOOKUP(Y15,$L15:$U125,ROW(L$114)-ROW(X15)+1,0)</f>
        <v>RP</v>
      </c>
      <c r="Y15" s="9">
        <f t="shared" si="4"/>
        <v>84.56172424002159</v>
      </c>
      <c r="Z15" s="18" t="str">
        <f>HLOOKUP(AA15,$L15:$U125,ROW(N$114)-ROW(Z15)+1,0)</f>
        <v>HH</v>
      </c>
      <c r="AA15" s="9">
        <f t="shared" si="5"/>
        <v>112.19589338115672</v>
      </c>
    </row>
    <row r="16" spans="1:27" x14ac:dyDescent="0.35">
      <c r="A16">
        <f>'[1]ET je EW'!A94</f>
        <v>2023</v>
      </c>
      <c r="B16" s="3">
        <f>'[1]ET je EW'!B72</f>
        <v>79.162078239352624</v>
      </c>
      <c r="C16" s="3">
        <f>'[1]ET je EW'!C72</f>
        <v>84.325771874634754</v>
      </c>
      <c r="D16" s="3">
        <f>'[1]ET je EW'!D72</f>
        <v>91.841348565601649</v>
      </c>
      <c r="E16" s="3">
        <f>'[1]ET je EW'!E72</f>
        <v>82.443145080040495</v>
      </c>
      <c r="F16" s="3">
        <f>'[1]ET je EW'!F72</f>
        <v>87.296745858029752</v>
      </c>
      <c r="G16" s="3">
        <f>'[1]ET je EW'!G72</f>
        <v>93.038548024770094</v>
      </c>
      <c r="H16" s="14">
        <f>'[1]ET je EW'!H72</f>
        <v>87.66827321011607</v>
      </c>
      <c r="I16" s="3">
        <f>'[1]ET je EW'!I72</f>
        <v>85.859365740325714</v>
      </c>
      <c r="J16" s="3">
        <f>'[1]ET je EW'!J72</f>
        <v>93.485812159309887</v>
      </c>
      <c r="K16" s="3">
        <f>'[1]ET je EW'!K72</f>
        <v>93.503252552851308</v>
      </c>
      <c r="L16" s="3">
        <f>'[1]ET je EW'!L72</f>
        <v>95.448055023537336</v>
      </c>
      <c r="M16" s="3">
        <f>'[1]ET je EW'!M72</f>
        <v>97.857798958675474</v>
      </c>
      <c r="N16" s="3">
        <f>'[1]ET je EW'!N72</f>
        <v>107.74835734373831</v>
      </c>
      <c r="O16" s="3">
        <f>'[1]ET je EW'!O72</f>
        <v>112.63078451428893</v>
      </c>
      <c r="P16" s="3">
        <f>'[1]ET je EW'!P72</f>
        <v>94.470410713898261</v>
      </c>
      <c r="Q16" s="3">
        <f>'[1]ET je EW'!Q72</f>
        <v>89.236856911385416</v>
      </c>
      <c r="R16" s="3">
        <f>'[1]ET je EW'!R72</f>
        <v>91.212842841329902</v>
      </c>
      <c r="S16" s="3">
        <f>'[1]ET je EW'!S72</f>
        <v>84.677501283761089</v>
      </c>
      <c r="T16" s="3">
        <f>'[1]ET je EW'!T72</f>
        <v>91.540522077119746</v>
      </c>
      <c r="U16" s="3">
        <f>'[1]ET je EW'!U72</f>
        <v>85.939393857818473</v>
      </c>
      <c r="V16" s="3">
        <f>'[1]ET je EW'!V72</f>
        <v>92.415033877395359</v>
      </c>
      <c r="X16" s="18" t="str">
        <f>HLOOKUP(Y16,$L16:$U126,ROW(L$114)-ROW(X16)+1,0)</f>
        <v>RP</v>
      </c>
      <c r="Y16" s="9">
        <f t="shared" si="4"/>
        <v>84.677501283761089</v>
      </c>
      <c r="Z16" s="18" t="str">
        <f>HLOOKUP(AA16,$L16:$U126,ROW(N$114)-ROW(Z16)+1,0)</f>
        <v>HH</v>
      </c>
      <c r="AA16" s="9">
        <f t="shared" si="5"/>
        <v>112.63078451428893</v>
      </c>
    </row>
    <row r="17" spans="1:27" x14ac:dyDescent="0.35">
      <c r="A17">
        <f>A16+1</f>
        <v>2024</v>
      </c>
      <c r="B17" s="3"/>
      <c r="C17" s="3"/>
      <c r="D17" s="3"/>
      <c r="E17" s="3"/>
      <c r="F17" s="3"/>
      <c r="G17" s="3"/>
      <c r="H17" s="14"/>
      <c r="I17" s="3"/>
      <c r="J17" s="3"/>
      <c r="K17" s="3"/>
      <c r="L17" s="3"/>
      <c r="M17" s="3"/>
      <c r="N17" s="3"/>
      <c r="O17" s="3"/>
      <c r="P17" s="3"/>
      <c r="Q17" s="3"/>
      <c r="R17" s="3"/>
      <c r="S17" s="3"/>
      <c r="T17" s="3"/>
      <c r="U17" s="3"/>
      <c r="V17" s="3"/>
      <c r="X17" s="18"/>
      <c r="Y17" s="9"/>
      <c r="Z17" s="18"/>
      <c r="AA17" s="9"/>
    </row>
    <row r="18" spans="1:27" x14ac:dyDescent="0.35">
      <c r="X18" s="11"/>
      <c r="Y18" s="9"/>
      <c r="Z18" s="11"/>
      <c r="AA18" s="9"/>
    </row>
    <row r="19" spans="1:27" x14ac:dyDescent="0.35">
      <c r="A19" s="4" t="s">
        <v>373</v>
      </c>
      <c r="X19" s="11"/>
      <c r="Y19" s="9"/>
      <c r="Z19" s="11"/>
      <c r="AA19" s="9"/>
    </row>
    <row r="20" spans="1:27" x14ac:dyDescent="0.35">
      <c r="A20">
        <f>[1]ET!A59</f>
        <v>2019</v>
      </c>
      <c r="B20" s="3">
        <f>[1]ET!B59</f>
        <v>0.52103213476368637</v>
      </c>
      <c r="C20" s="3">
        <f>[1]ET!C59</f>
        <v>0.47006579337949006</v>
      </c>
      <c r="D20" s="3">
        <f>[1]ET!D59</f>
        <v>0.32649741022778755</v>
      </c>
      <c r="E20" s="3">
        <f>[1]ET!E59</f>
        <v>-2.8590715959182944E-2</v>
      </c>
      <c r="F20" s="3">
        <f>[1]ET!F59</f>
        <v>-0.19047437006311441</v>
      </c>
      <c r="G20" s="3">
        <f>[1]ET!G59</f>
        <v>2.4221153922212153</v>
      </c>
      <c r="H20" s="14">
        <f>[1]ET!H59</f>
        <v>0.78403771564468627</v>
      </c>
      <c r="I20" s="3">
        <f>[1]ET!I59</f>
        <v>0.23120201019111164</v>
      </c>
      <c r="J20" s="3">
        <f>[1]ET!J59</f>
        <v>1.026482504357773</v>
      </c>
      <c r="K20" s="3">
        <f>[1]ET!K59</f>
        <v>0.94989925072577819</v>
      </c>
      <c r="L20" s="3">
        <f>[1]ET!L59</f>
        <v>0.72158850463557656</v>
      </c>
      <c r="M20" s="3">
        <f>[1]ET!M59</f>
        <v>1.1349711025375768</v>
      </c>
      <c r="N20" s="3">
        <f>[1]ET!N59</f>
        <v>0.69863966024774982</v>
      </c>
      <c r="O20" s="3">
        <f>[1]ET!O59</f>
        <v>1.4619620155687159</v>
      </c>
      <c r="P20" s="3">
        <f>[1]ET!P59</f>
        <v>1.0132496818571184</v>
      </c>
      <c r="Q20" s="3">
        <f>[1]ET!Q59</f>
        <v>1.0064133831078976</v>
      </c>
      <c r="R20" s="3">
        <f>[1]ET!R59</f>
        <v>0.95039243297996734</v>
      </c>
      <c r="S20" s="3">
        <f>[1]ET!S59</f>
        <v>0.61243937434123552</v>
      </c>
      <c r="T20" s="3">
        <f>[1]ET!T59</f>
        <v>0.11075396743869703</v>
      </c>
      <c r="U20" s="3">
        <f>[1]ET!U59</f>
        <v>1.0580155968268059</v>
      </c>
      <c r="V20" s="3">
        <f>[1]ET!V59</f>
        <v>0.92027273942689192</v>
      </c>
      <c r="X20" s="18" t="str">
        <f t="shared" ref="X20:X26" si="6">HLOOKUP(Y20,$L20:$U122,ROW(L$114)-ROW(X20)+1,0)</f>
        <v>SL</v>
      </c>
      <c r="Y20" s="9">
        <f t="shared" ref="Y20:Y25" si="7">MIN(L20:U20)</f>
        <v>0.11075396743869703</v>
      </c>
      <c r="Z20" s="18" t="str">
        <f t="shared" ref="Z20:Z26" si="8">HLOOKUP(AA20,$L20:$U122,ROW(N$114)-ROW(Z20)+1,0)</f>
        <v>HH</v>
      </c>
      <c r="AA20" s="9">
        <f t="shared" ref="AA20:AA25" si="9">MAX(L20:U20)</f>
        <v>1.4619620155687159</v>
      </c>
    </row>
    <row r="21" spans="1:27" x14ac:dyDescent="0.35">
      <c r="A21">
        <f>[1]ET!A60</f>
        <v>2020</v>
      </c>
      <c r="B21" s="3">
        <f>[1]ET!B60</f>
        <v>-0.61569563604916766</v>
      </c>
      <c r="C21" s="3">
        <f>[1]ET!C60</f>
        <v>-0.6620777317600357</v>
      </c>
      <c r="D21" s="3">
        <f>[1]ET!D60</f>
        <v>-0.68603356934102067</v>
      </c>
      <c r="E21" s="3">
        <f>[1]ET!E60</f>
        <v>-1.0602443616488841</v>
      </c>
      <c r="F21" s="3">
        <f>[1]ET!F60</f>
        <v>-1.4890715876599927</v>
      </c>
      <c r="G21" s="3">
        <f>[1]ET!G60</f>
        <v>-0.26625103959058549</v>
      </c>
      <c r="H21" s="14">
        <f>[1]ET!H60</f>
        <v>-0.71674304119569854</v>
      </c>
      <c r="I21" s="3">
        <f>[1]ET!I60</f>
        <v>-0.87210313689124064</v>
      </c>
      <c r="J21" s="3">
        <f>[1]ET!J60</f>
        <v>-0.69395224475260875</v>
      </c>
      <c r="K21" s="3">
        <f>[1]ET!K60</f>
        <v>-0.71776397444756412</v>
      </c>
      <c r="L21" s="3">
        <f>[1]ET!L60</f>
        <v>-0.9369003665021296</v>
      </c>
      <c r="M21" s="3">
        <f>[1]ET!M60</f>
        <v>-0.63837780828490054</v>
      </c>
      <c r="N21" s="3">
        <f>[1]ET!N60</f>
        <v>-0.96698048722691965</v>
      </c>
      <c r="O21" s="3">
        <f>[1]ET!O60</f>
        <v>-0.32031055560821642</v>
      </c>
      <c r="P21" s="3">
        <f>[1]ET!P60</f>
        <v>-0.69378598359674015</v>
      </c>
      <c r="Q21" s="3">
        <f>[1]ET!Q60</f>
        <v>-0.58754215555798339</v>
      </c>
      <c r="R21" s="3">
        <f>[1]ET!R60</f>
        <v>-0.69460246890163546</v>
      </c>
      <c r="S21" s="3">
        <f>[1]ET!S60</f>
        <v>-1.0569660412105577</v>
      </c>
      <c r="T21" s="3">
        <f>[1]ET!T60</f>
        <v>-1.4527605622241282</v>
      </c>
      <c r="U21" s="3">
        <f>[1]ET!U60</f>
        <v>-0.29732174569349468</v>
      </c>
      <c r="V21" s="3">
        <f>[1]ET!V60</f>
        <v>-0.71758185953059694</v>
      </c>
      <c r="X21" s="18" t="str">
        <f t="shared" si="6"/>
        <v>SL</v>
      </c>
      <c r="Y21" s="9">
        <f t="shared" si="7"/>
        <v>-1.4527605622241282</v>
      </c>
      <c r="Z21" s="18" t="str">
        <f t="shared" si="8"/>
        <v>SH</v>
      </c>
      <c r="AA21" s="9">
        <f t="shared" si="9"/>
        <v>-0.29732174569349468</v>
      </c>
    </row>
    <row r="22" spans="1:27" x14ac:dyDescent="0.35">
      <c r="A22">
        <f>[1]ET!A61</f>
        <v>2021</v>
      </c>
      <c r="B22" s="3">
        <f>[1]ET!B61</f>
        <v>0.58112454055536489</v>
      </c>
      <c r="C22" s="3">
        <f>[1]ET!C61</f>
        <v>0.18612029081295134</v>
      </c>
      <c r="D22" s="3">
        <f>[1]ET!D61</f>
        <v>4.84282048205813E-2</v>
      </c>
      <c r="E22" s="3">
        <f>[1]ET!E61</f>
        <v>-9.7154126792162288E-2</v>
      </c>
      <c r="F22" s="3">
        <f>[1]ET!F61</f>
        <v>-0.62296423666225564</v>
      </c>
      <c r="G22" s="3">
        <f>[1]ET!G61</f>
        <v>0.93286606947103223</v>
      </c>
      <c r="H22" s="14">
        <f>[1]ET!H61</f>
        <v>0.25961397008404674</v>
      </c>
      <c r="I22" s="3">
        <f>[1]ET!I61</f>
        <v>2.6012073699632765E-2</v>
      </c>
      <c r="J22" s="3">
        <f>[1]ET!J61</f>
        <v>0.21904293686051801</v>
      </c>
      <c r="K22" s="3">
        <f>[1]ET!K61</f>
        <v>0.17912099274433047</v>
      </c>
      <c r="L22" s="3">
        <f>[1]ET!L61</f>
        <v>-2.5781768470238831E-3</v>
      </c>
      <c r="M22" s="3">
        <f>[1]ET!M61</f>
        <v>1.790991779920148E-2</v>
      </c>
      <c r="N22" s="3">
        <f>[1]ET!N61</f>
        <v>-0.28827925125619913</v>
      </c>
      <c r="O22" s="3">
        <f>[1]ET!O61</f>
        <v>0.15050485217749099</v>
      </c>
      <c r="P22" s="3">
        <f>[1]ET!P61</f>
        <v>0.29157729308666092</v>
      </c>
      <c r="Q22" s="3">
        <f>[1]ET!Q61</f>
        <v>0.26026574375693201</v>
      </c>
      <c r="R22" s="3">
        <f>[1]ET!R61</f>
        <v>0.3643101756330509</v>
      </c>
      <c r="S22" s="3">
        <f>[1]ET!S61</f>
        <v>0.17173347792333971</v>
      </c>
      <c r="T22" s="3">
        <f>[1]ET!T61</f>
        <v>-0.62056653673515427</v>
      </c>
      <c r="U22" s="3">
        <f>[1]ET!U61</f>
        <v>0.56169768655418295</v>
      </c>
      <c r="V22" s="3">
        <f>[1]ET!V61</f>
        <v>0.19347951785792361</v>
      </c>
      <c r="X22" s="18" t="str">
        <f t="shared" si="6"/>
        <v>SL</v>
      </c>
      <c r="Y22" s="9">
        <f t="shared" si="7"/>
        <v>-0.62056653673515427</v>
      </c>
      <c r="Z22" s="18" t="str">
        <f t="shared" si="8"/>
        <v>SH</v>
      </c>
      <c r="AA22" s="9">
        <f t="shared" si="9"/>
        <v>0.56169768655418295</v>
      </c>
    </row>
    <row r="23" spans="1:27" x14ac:dyDescent="0.35">
      <c r="A23">
        <f>[1]ET!A62</f>
        <v>2022</v>
      </c>
      <c r="B23" s="3">
        <f>[1]ET!B62</f>
        <v>1.1440229229608718</v>
      </c>
      <c r="C23" s="3">
        <f>[1]ET!C62</f>
        <v>0.48976920681664637</v>
      </c>
      <c r="D23" s="3">
        <f>[1]ET!D62</f>
        <v>0.86460753876158947</v>
      </c>
      <c r="E23" s="3">
        <f>[1]ET!E62</f>
        <v>0.10598892691989192</v>
      </c>
      <c r="F23" s="3">
        <f>[1]ET!F62</f>
        <v>0.42860691991836575</v>
      </c>
      <c r="G23" s="3">
        <f>[1]ET!G62</f>
        <v>3.3922036472998229</v>
      </c>
      <c r="H23" s="14">
        <f>[1]ET!H62</f>
        <v>1.3746641989444299</v>
      </c>
      <c r="I23" s="3">
        <f>[1]ET!I62</f>
        <v>0.66828104402671329</v>
      </c>
      <c r="J23" s="3">
        <f>[1]ET!J62</f>
        <v>1.4891195953891128</v>
      </c>
      <c r="K23" s="3">
        <f>[1]ET!K62</f>
        <v>1.3818851220484447</v>
      </c>
      <c r="L23" s="3">
        <f>[1]ET!L62</f>
        <v>1.2388459146302324</v>
      </c>
      <c r="M23" s="3">
        <f>[1]ET!M62</f>
        <v>1.3890063727588995</v>
      </c>
      <c r="N23" s="3">
        <f>[1]ET!N62</f>
        <v>1.5874663990124418</v>
      </c>
      <c r="O23" s="3">
        <f>[1]ET!O62</f>
        <v>2.2006139273676126</v>
      </c>
      <c r="P23" s="3">
        <f>[1]ET!P62</f>
        <v>1.5720617424205727</v>
      </c>
      <c r="Q23" s="3">
        <f>[1]ET!Q62</f>
        <v>1.1675918896975759</v>
      </c>
      <c r="R23" s="3">
        <f>[1]ET!R62</f>
        <v>1.5048333621756882</v>
      </c>
      <c r="S23" s="3">
        <f>[1]ET!S62</f>
        <v>1.1440752402926933</v>
      </c>
      <c r="T23" s="3">
        <f>[1]ET!T62</f>
        <v>0.30517250247169159</v>
      </c>
      <c r="U23" s="3">
        <f>[1]ET!U62</f>
        <v>1.2323888846991196</v>
      </c>
      <c r="V23" s="3">
        <f>[1]ET!V62</f>
        <v>1.3805961867134187</v>
      </c>
      <c r="X23" s="18" t="str">
        <f t="shared" si="6"/>
        <v>SL</v>
      </c>
      <c r="Y23" s="9">
        <f t="shared" si="7"/>
        <v>0.30517250247169159</v>
      </c>
      <c r="Z23" s="18" t="str">
        <f t="shared" si="8"/>
        <v>HH</v>
      </c>
      <c r="AA23" s="9">
        <f t="shared" si="9"/>
        <v>2.2006139273676126</v>
      </c>
    </row>
    <row r="24" spans="1:27" x14ac:dyDescent="0.35">
      <c r="A24">
        <f>[1]ET!A63</f>
        <v>2023</v>
      </c>
      <c r="B24" s="3">
        <f>[1]ET!B63</f>
        <v>0.31778882013678356</v>
      </c>
      <c r="C24" s="3">
        <f>[1]ET!C63</f>
        <v>0.10385756676556923</v>
      </c>
      <c r="D24" s="3">
        <f>[1]ET!D63</f>
        <v>0.23076685153790777</v>
      </c>
      <c r="E24" s="3">
        <f>[1]ET!E63</f>
        <v>-0.29394585936762496</v>
      </c>
      <c r="F24" s="3">
        <f>[1]ET!F63</f>
        <v>-6.9538861900099391E-2</v>
      </c>
      <c r="G24" s="3">
        <f>[1]ET!G63</f>
        <v>1.597648119497336</v>
      </c>
      <c r="H24" s="14">
        <f>[1]ET!H63</f>
        <v>0.4906707305255793</v>
      </c>
      <c r="I24" s="3">
        <f>[1]ET!I63</f>
        <v>9.2607385710024914E-2</v>
      </c>
      <c r="J24" s="3">
        <f>[1]ET!J63</f>
        <v>0.83280664460983189</v>
      </c>
      <c r="K24" s="3">
        <f>[1]ET!K63</f>
        <v>0.78885498151694833</v>
      </c>
      <c r="L24" s="3">
        <f>[1]ET!L63</f>
        <v>0.94702421198300613</v>
      </c>
      <c r="M24" s="3">
        <f>[1]ET!M63</f>
        <v>0.92131887991344286</v>
      </c>
      <c r="N24" s="3">
        <f>[1]ET!N63</f>
        <v>0.91987962069161711</v>
      </c>
      <c r="O24" s="3">
        <f>[1]ET!O63</f>
        <v>1.9931969090041264</v>
      </c>
      <c r="P24" s="3">
        <f>[1]ET!P63</f>
        <v>1.0110599382901881</v>
      </c>
      <c r="Q24" s="3">
        <f>[1]ET!Q63</f>
        <v>0.5318940858640957</v>
      </c>
      <c r="R24" s="3">
        <f>[1]ET!R63</f>
        <v>0.55440503639154315</v>
      </c>
      <c r="S24" s="3">
        <f>[1]ET!S63</f>
        <v>0.42944179377938951</v>
      </c>
      <c r="T24" s="3">
        <f>[1]ET!T63</f>
        <v>1.7472191677541105E-2</v>
      </c>
      <c r="U24" s="3">
        <f>[1]ET!U63</f>
        <v>0.81332207896058151</v>
      </c>
      <c r="V24" s="3">
        <f>[1]ET!V63</f>
        <v>0.73563218390803797</v>
      </c>
      <c r="X24" s="18" t="str">
        <f t="shared" si="6"/>
        <v>SL</v>
      </c>
      <c r="Y24" s="9">
        <f t="shared" si="7"/>
        <v>1.7472191677541105E-2</v>
      </c>
      <c r="Z24" s="18" t="str">
        <f t="shared" si="8"/>
        <v>HH</v>
      </c>
      <c r="AA24" s="9">
        <f t="shared" si="9"/>
        <v>1.9931969090041264</v>
      </c>
    </row>
    <row r="25" spans="1:27" x14ac:dyDescent="0.35">
      <c r="A25">
        <f>[1]ET!A64</f>
        <v>2024</v>
      </c>
      <c r="B25" s="3">
        <f>[1]ET!B64</f>
        <v>-7.1123258789157262E-2</v>
      </c>
      <c r="C25" s="3">
        <f>[1]ET!C64</f>
        <v>-0.70854171831203416</v>
      </c>
      <c r="D25" s="3">
        <f>[1]ET!D64</f>
        <v>-0.30029465327973526</v>
      </c>
      <c r="E25" s="3">
        <f>[1]ET!E64</f>
        <v>-0.43804157570158964</v>
      </c>
      <c r="F25" s="3">
        <f>[1]ET!F64</f>
        <v>-0.80805028994687689</v>
      </c>
      <c r="G25" s="3">
        <f>[1]ET!G64</f>
        <v>0.29575278189749099</v>
      </c>
      <c r="H25" s="14">
        <f>[1]ET!H64</f>
        <v>-0.2271463369738882</v>
      </c>
      <c r="I25" s="3">
        <f>[1]ET!I64</f>
        <v>-0.41800549331995285</v>
      </c>
      <c r="J25" s="3">
        <f>[1]ET!J64</f>
        <v>0.24016497220074484</v>
      </c>
      <c r="K25" s="3">
        <f>[1]ET!K64</f>
        <v>0.2369449817184659</v>
      </c>
      <c r="L25" s="3">
        <f>[1]ET!L64</f>
        <v>0.19210671266264967</v>
      </c>
      <c r="M25" s="3">
        <f>[1]ET!M64</f>
        <v>0.39638626771558449</v>
      </c>
      <c r="N25" s="3">
        <f>[1]ET!N64</f>
        <v>-5.9641028526414175E-2</v>
      </c>
      <c r="O25" s="3">
        <f>[1]ET!O64</f>
        <v>0.86383077032436972</v>
      </c>
      <c r="P25" s="3">
        <f>[1]ET!P64</f>
        <v>0.47393824802259132</v>
      </c>
      <c r="Q25" s="3">
        <f>[1]ET!Q64</f>
        <v>8.8647715534932559E-2</v>
      </c>
      <c r="R25" s="3">
        <f>[1]ET!R64</f>
        <v>0.14431982274132338</v>
      </c>
      <c r="S25" s="3">
        <f>[1]ET!S64</f>
        <v>-0.15971624086972724</v>
      </c>
      <c r="T25" s="3">
        <f>[1]ET!T64</f>
        <v>-0.79579525409053531</v>
      </c>
      <c r="U25" s="3">
        <f>[1]ET!U64</f>
        <v>0.48527662055475673</v>
      </c>
      <c r="V25" s="3">
        <f>[1]ET!V64</f>
        <v>0.15431092564821824</v>
      </c>
      <c r="X25" s="18" t="str">
        <f t="shared" si="6"/>
        <v>SL</v>
      </c>
      <c r="Y25" s="9">
        <f t="shared" si="7"/>
        <v>-0.79579525409053531</v>
      </c>
      <c r="Z25" s="18" t="str">
        <f t="shared" si="8"/>
        <v>HH</v>
      </c>
      <c r="AA25" s="9">
        <f t="shared" si="9"/>
        <v>0.86383077032436972</v>
      </c>
    </row>
    <row r="26" spans="1:27" x14ac:dyDescent="0.35">
      <c r="A26" t="s">
        <v>343</v>
      </c>
      <c r="B26" s="3">
        <f>(([1]ET!B36/[1]ET!B31)^0.2)*100-100</f>
        <v>0.26946410536021403</v>
      </c>
      <c r="C26" s="3">
        <f>(([1]ET!C36/[1]ET!C31)^0.2)*100-100</f>
        <v>-0.11933239645213689</v>
      </c>
      <c r="D26" s="3">
        <f>(([1]ET!D36/[1]ET!D31)^0.2)*100-100</f>
        <v>3.0137470263341015E-2</v>
      </c>
      <c r="E26" s="3">
        <f>(([1]ET!E36/[1]ET!E31)^0.2)*100-100</f>
        <v>-0.35747076051903548</v>
      </c>
      <c r="F26" s="3">
        <f>(([1]ET!F36/[1]ET!F31)^0.2)*100-100</f>
        <v>-0.51435007909225305</v>
      </c>
      <c r="G26" s="3">
        <f>(([1]ET!G36/[1]ET!G31)^0.2)*100-100</f>
        <v>1.1825796901681684</v>
      </c>
      <c r="H26" s="14">
        <f>(([1]ET!H36/[1]ET!H31)^0.2)*100-100</f>
        <v>0.23373696560169321</v>
      </c>
      <c r="I26" s="3">
        <f>(([1]ET!I36/[1]ET!I31)^0.2)*100-100</f>
        <v>-0.10198368572051209</v>
      </c>
      <c r="J26" s="3">
        <f>(([1]ET!J36/[1]ET!J31)^0.2)*100-100</f>
        <v>0.41481963306495118</v>
      </c>
      <c r="K26" s="3">
        <f>(([1]ET!K36/[1]ET!K31)^0.2)*100-100</f>
        <v>0.37137933375797161</v>
      </c>
      <c r="L26" s="3">
        <f>(([1]ET!L36/[1]ET!L31)^0.2)*100-100</f>
        <v>0.28477078192530314</v>
      </c>
      <c r="M26" s="3">
        <f>(([1]ET!M36/[1]ET!M31)^0.2)*100-100</f>
        <v>0.41478498210341286</v>
      </c>
      <c r="N26" s="3">
        <f>(([1]ET!N36/[1]ET!N31)^0.2)*100-100</f>
        <v>0.23440067576299839</v>
      </c>
      <c r="O26" s="3">
        <f>(([1]ET!O36/[1]ET!O31)^0.2)*100-100</f>
        <v>0.97270650558573379</v>
      </c>
      <c r="P26" s="3">
        <f>(([1]ET!P36/[1]ET!P31)^0.2)*100-100</f>
        <v>0.52810631684761233</v>
      </c>
      <c r="Q26" s="3">
        <f>(([1]ET!Q36/[1]ET!Q31)^0.2)*100-100</f>
        <v>0.29053599394728735</v>
      </c>
      <c r="R26" s="3">
        <f>(([1]ET!R36/[1]ET!R31)^0.2)*100-100</f>
        <v>0.37215775991832345</v>
      </c>
      <c r="S26" s="3">
        <f>(([1]ET!S36/[1]ET!S31)^0.2)*100-100</f>
        <v>0.10310375024292284</v>
      </c>
      <c r="T26" s="3">
        <f>(([1]ET!T36/[1]ET!T31)^0.2)*100-100</f>
        <v>-0.51123206873603522</v>
      </c>
      <c r="U26" s="3">
        <f>(([1]ET!U36/[1]ET!U31)^0.2)*100-100</f>
        <v>0.55782077930699359</v>
      </c>
      <c r="V26" s="3">
        <f>(([1]ET!V36/[1]ET!V31)^0.2)*100-100</f>
        <v>0.34688186684516609</v>
      </c>
      <c r="X26" s="18" t="str">
        <f t="shared" si="6"/>
        <v>SL</v>
      </c>
      <c r="Y26" s="9">
        <f t="shared" ref="Y26" si="10">MIN(L26:U26)</f>
        <v>-0.51123206873603522</v>
      </c>
      <c r="Z26" s="18" t="str">
        <f t="shared" si="8"/>
        <v>HH</v>
      </c>
      <c r="AA26" s="9">
        <f t="shared" ref="AA26" si="11">MAX(L26:U26)</f>
        <v>0.97270650558573379</v>
      </c>
    </row>
    <row r="27" spans="1:27" x14ac:dyDescent="0.35">
      <c r="X27" s="11"/>
      <c r="Y27" s="9"/>
      <c r="Z27" s="11"/>
      <c r="AA27" s="9"/>
    </row>
    <row r="28" spans="1:27" x14ac:dyDescent="0.35">
      <c r="A28" s="4" t="s">
        <v>374</v>
      </c>
      <c r="X28" s="11"/>
      <c r="Y28" s="9"/>
      <c r="Z28" s="11"/>
      <c r="AA28" s="9"/>
    </row>
    <row r="29" spans="1:27" x14ac:dyDescent="0.35">
      <c r="A29">
        <f>'[1]ET-Stunden'!A49</f>
        <v>2019</v>
      </c>
      <c r="B29" s="5">
        <f>'[1]ET-Stunden'!B49</f>
        <v>1433.3325367173579</v>
      </c>
      <c r="C29" s="5">
        <f>'[1]ET-Stunden'!C49</f>
        <v>1427.9212440023007</v>
      </c>
      <c r="D29" s="5">
        <f>'[1]ET-Stunden'!D49</f>
        <v>1412.4013984157875</v>
      </c>
      <c r="E29" s="5">
        <f>'[1]ET-Stunden'!E49</f>
        <v>1434.7657274048888</v>
      </c>
      <c r="F29" s="5">
        <f>'[1]ET-Stunden'!F49</f>
        <v>1419.492848128295</v>
      </c>
      <c r="G29" s="5">
        <f>'[1]ET-Stunden'!G49</f>
        <v>1401.7509046791351</v>
      </c>
      <c r="H29" s="31">
        <f>'[1]ET-Stunden'!H49</f>
        <v>1417.7645479429129</v>
      </c>
      <c r="I29" s="5">
        <f>'[1]ET-Stunden'!I49</f>
        <v>1423.2871346726001</v>
      </c>
      <c r="J29" s="5">
        <f>'[1]ET-Stunden'!J49</f>
        <v>1364.2081115459569</v>
      </c>
      <c r="K29" s="5">
        <f>'[1]ET-Stunden'!K49</f>
        <v>1362.1179634909795</v>
      </c>
      <c r="L29" s="5">
        <f>'[1]ET-Stunden'!L49</f>
        <v>1367.6304841116978</v>
      </c>
      <c r="M29" s="5">
        <f>'[1]ET-Stunden'!M49</f>
        <v>1375.8740496789098</v>
      </c>
      <c r="N29" s="5">
        <f>'[1]ET-Stunden'!N49</f>
        <v>1352.6949682381999</v>
      </c>
      <c r="O29" s="5">
        <f>'[1]ET-Stunden'!O49</f>
        <v>1419.3456171699402</v>
      </c>
      <c r="P29" s="5">
        <f>'[1]ET-Stunden'!P49</f>
        <v>1375.2217834634168</v>
      </c>
      <c r="Q29" s="5">
        <f>'[1]ET-Stunden'!Q49</f>
        <v>1355.4691001881656</v>
      </c>
      <c r="R29" s="5">
        <f>'[1]ET-Stunden'!R49</f>
        <v>1343.2660116361676</v>
      </c>
      <c r="S29" s="5">
        <f>'[1]ET-Stunden'!S49</f>
        <v>1340.0170796192153</v>
      </c>
      <c r="T29" s="5">
        <f>'[1]ET-Stunden'!T49</f>
        <v>1332.1499065322921</v>
      </c>
      <c r="U29" s="5">
        <f>'[1]ET-Stunden'!U49</f>
        <v>1371.5280090126087</v>
      </c>
      <c r="V29" s="5">
        <f>'[1]ET-Stunden'!V49</f>
        <v>1372.0442472014306</v>
      </c>
      <c r="W29" s="5"/>
      <c r="X29" s="18" t="str">
        <f t="shared" ref="X29:X34" si="12">HLOOKUP(Y29,$L29:$U130,ROW(L$114)-ROW(X29)+1,0)</f>
        <v>SL</v>
      </c>
      <c r="Y29" s="18">
        <f t="shared" ref="Y29:Y30" si="13">MIN(L29:U29)</f>
        <v>1332.1499065322921</v>
      </c>
      <c r="Z29" s="18" t="str">
        <f t="shared" ref="Z29:Z34" si="14">HLOOKUP(AA29,$L29:$U130,ROW(N$114)-ROW(Z29)+1,0)</f>
        <v>HH</v>
      </c>
      <c r="AA29" s="18">
        <f t="shared" ref="AA29:AA30" si="15">MAX(L29:U29)</f>
        <v>1419.3456171699402</v>
      </c>
    </row>
    <row r="30" spans="1:27" x14ac:dyDescent="0.35">
      <c r="A30">
        <f>'[1]ET-Stunden'!A50</f>
        <v>2020</v>
      </c>
      <c r="B30" s="5">
        <f>'[1]ET-Stunden'!B50</f>
        <v>1377.763013404606</v>
      </c>
      <c r="C30" s="5">
        <f>'[1]ET-Stunden'!C50</f>
        <v>1373.5214805023134</v>
      </c>
      <c r="D30" s="5">
        <f>'[1]ET-Stunden'!D50</f>
        <v>1354.474951449871</v>
      </c>
      <c r="E30" s="5">
        <f>'[1]ET-Stunden'!E50</f>
        <v>1379.8395150322926</v>
      </c>
      <c r="F30" s="5">
        <f>'[1]ET-Stunden'!F50</f>
        <v>1367.7034499718602</v>
      </c>
      <c r="G30" s="5">
        <f>'[1]ET-Stunden'!G50</f>
        <v>1330.101494860404</v>
      </c>
      <c r="H30" s="31">
        <f>'[1]ET-Stunden'!H50</f>
        <v>1358.1000954976475</v>
      </c>
      <c r="I30" s="5">
        <f>'[1]ET-Stunden'!I50</f>
        <v>1367.8149203172434</v>
      </c>
      <c r="J30" s="5">
        <f>'[1]ET-Stunden'!J50</f>
        <v>1305.2859632956008</v>
      </c>
      <c r="K30" s="5">
        <f>'[1]ET-Stunden'!K50</f>
        <v>1303.8981065295684</v>
      </c>
      <c r="L30" s="5">
        <f>'[1]ET-Stunden'!L50</f>
        <v>1295.3915884593164</v>
      </c>
      <c r="M30" s="5">
        <f>'[1]ET-Stunden'!M50</f>
        <v>1315.9037466871209</v>
      </c>
      <c r="N30" s="5">
        <f>'[1]ET-Stunden'!N50</f>
        <v>1296.7757817820395</v>
      </c>
      <c r="O30" s="5">
        <f>'[1]ET-Stunden'!O50</f>
        <v>1350.9932392632918</v>
      </c>
      <c r="P30" s="5">
        <f>'[1]ET-Stunden'!P50</f>
        <v>1312.6141625946357</v>
      </c>
      <c r="Q30" s="5">
        <f>'[1]ET-Stunden'!Q50</f>
        <v>1300.2362423234472</v>
      </c>
      <c r="R30" s="5">
        <f>'[1]ET-Stunden'!R50</f>
        <v>1294.565392920696</v>
      </c>
      <c r="S30" s="5">
        <f>'[1]ET-Stunden'!S50</f>
        <v>1287.8063808549705</v>
      </c>
      <c r="T30" s="5">
        <f>'[1]ET-Stunden'!T50</f>
        <v>1276.0214831880992</v>
      </c>
      <c r="U30" s="5">
        <f>'[1]ET-Stunden'!U50</f>
        <v>1321.2572621325448</v>
      </c>
      <c r="V30" s="5">
        <f>'[1]ET-Stunden'!V50</f>
        <v>1313.5667837921985</v>
      </c>
      <c r="W30" s="5"/>
      <c r="X30" s="18" t="str">
        <f t="shared" si="12"/>
        <v>SL</v>
      </c>
      <c r="Y30" s="18">
        <f t="shared" si="13"/>
        <v>1276.0214831880992</v>
      </c>
      <c r="Z30" s="18" t="str">
        <f t="shared" si="14"/>
        <v>HH</v>
      </c>
      <c r="AA30" s="18">
        <f t="shared" si="15"/>
        <v>1350.9932392632918</v>
      </c>
    </row>
    <row r="31" spans="1:27" x14ac:dyDescent="0.35">
      <c r="A31">
        <f>'[1]ET-Stunden'!A51</f>
        <v>2021</v>
      </c>
      <c r="B31" s="5">
        <f>'[1]ET-Stunden'!B51</f>
        <v>1400.0228450397929</v>
      </c>
      <c r="C31" s="5">
        <f>'[1]ET-Stunden'!C51</f>
        <v>1392.4328546472659</v>
      </c>
      <c r="D31" s="5">
        <f>'[1]ET-Stunden'!D51</f>
        <v>1377.2695521365122</v>
      </c>
      <c r="E31" s="5">
        <f>'[1]ET-Stunden'!E51</f>
        <v>1404.62051443308</v>
      </c>
      <c r="F31" s="5">
        <f>'[1]ET-Stunden'!F51</f>
        <v>1390.8695575626334</v>
      </c>
      <c r="G31" s="5">
        <f>'[1]ET-Stunden'!G51</f>
        <v>1362.178540466308</v>
      </c>
      <c r="H31" s="31">
        <f>'[1]ET-Stunden'!H51</f>
        <v>1383.0947266115593</v>
      </c>
      <c r="I31" s="5">
        <f>'[1]ET-Stunden'!I51</f>
        <v>1390.4179249610004</v>
      </c>
      <c r="J31" s="5">
        <f>'[1]ET-Stunden'!J51</f>
        <v>1334.4836487253956</v>
      </c>
      <c r="K31" s="5">
        <f>'[1]ET-Stunden'!K51</f>
        <v>1332.9231043410944</v>
      </c>
      <c r="L31" s="5">
        <f>'[1]ET-Stunden'!L51</f>
        <v>1327.5744077838756</v>
      </c>
      <c r="M31" s="5">
        <f>'[1]ET-Stunden'!M51</f>
        <v>1344.4000536160233</v>
      </c>
      <c r="N31" s="5">
        <f>'[1]ET-Stunden'!N51</f>
        <v>1325.7098028357505</v>
      </c>
      <c r="O31" s="5">
        <f>'[1]ET-Stunden'!O51</f>
        <v>1392.986840774842</v>
      </c>
      <c r="P31" s="5">
        <f>'[1]ET-Stunden'!P51</f>
        <v>1343.0905002164616</v>
      </c>
      <c r="Q31" s="5">
        <f>'[1]ET-Stunden'!Q51</f>
        <v>1328.4094438708021</v>
      </c>
      <c r="R31" s="5">
        <f>'[1]ET-Stunden'!R51</f>
        <v>1321.5952224597245</v>
      </c>
      <c r="S31" s="5">
        <f>'[1]ET-Stunden'!S51</f>
        <v>1310.8425363729812</v>
      </c>
      <c r="T31" s="5">
        <f>'[1]ET-Stunden'!T51</f>
        <v>1306.4278625161683</v>
      </c>
      <c r="U31" s="5">
        <f>'[1]ET-Stunden'!U51</f>
        <v>1347.8904023529687</v>
      </c>
      <c r="V31" s="5">
        <f>'[1]ET-Stunden'!V51</f>
        <v>1341.878742814019</v>
      </c>
      <c r="W31" s="5"/>
      <c r="X31" s="18" t="str">
        <f t="shared" si="12"/>
        <v>SL</v>
      </c>
      <c r="Y31" s="18">
        <f t="shared" ref="Y31:Y33" si="16">MIN(L31:U31)</f>
        <v>1306.4278625161683</v>
      </c>
      <c r="Z31" s="18" t="str">
        <f t="shared" si="14"/>
        <v>HH</v>
      </c>
      <c r="AA31" s="18">
        <f t="shared" ref="AA31:AA33" si="17">MAX(L31:U31)</f>
        <v>1392.986840774842</v>
      </c>
    </row>
    <row r="32" spans="1:27" x14ac:dyDescent="0.35">
      <c r="A32">
        <f>'[1]ET-Stunden'!A52</f>
        <v>2022</v>
      </c>
      <c r="B32" s="5">
        <f>'[1]ET-Stunden'!B52</f>
        <v>1374.8306001743897</v>
      </c>
      <c r="C32" s="5">
        <f>'[1]ET-Stunden'!C52</f>
        <v>1384.5789238727973</v>
      </c>
      <c r="D32" s="5">
        <f>'[1]ET-Stunden'!D52</f>
        <v>1357.8394036694588</v>
      </c>
      <c r="E32" s="5">
        <f>'[1]ET-Stunden'!E52</f>
        <v>1373.5611305023272</v>
      </c>
      <c r="F32" s="5">
        <f>'[1]ET-Stunden'!F52</f>
        <v>1372.1449135341713</v>
      </c>
      <c r="G32" s="5">
        <f>'[1]ET-Stunden'!G52</f>
        <v>1355.9450003524666</v>
      </c>
      <c r="H32" s="31">
        <f>'[1]ET-Stunden'!H52</f>
        <v>1365.9403712768847</v>
      </c>
      <c r="I32" s="5">
        <f>'[1]ET-Stunden'!I52</f>
        <v>1369.5346549745325</v>
      </c>
      <c r="J32" s="5">
        <f>'[1]ET-Stunden'!J52</f>
        <v>1335.696959765686</v>
      </c>
      <c r="K32" s="5">
        <f>'[1]ET-Stunden'!K52</f>
        <v>1334.5334048495613</v>
      </c>
      <c r="L32" s="5">
        <f>'[1]ET-Stunden'!L52</f>
        <v>1334.7735777069347</v>
      </c>
      <c r="M32" s="5">
        <f>'[1]ET-Stunden'!M52</f>
        <v>1334.3528851540975</v>
      </c>
      <c r="N32" s="5">
        <f>'[1]ET-Stunden'!N52</f>
        <v>1337.9115325648743</v>
      </c>
      <c r="O32" s="5">
        <f>'[1]ET-Stunden'!O52</f>
        <v>1391.4375305867213</v>
      </c>
      <c r="P32" s="5">
        <f>'[1]ET-Stunden'!P52</f>
        <v>1356.888979995553</v>
      </c>
      <c r="Q32" s="5">
        <f>'[1]ET-Stunden'!Q52</f>
        <v>1329.2724300577652</v>
      </c>
      <c r="R32" s="5">
        <f>'[1]ET-Stunden'!R52</f>
        <v>1324.5621099728949</v>
      </c>
      <c r="S32" s="5">
        <f>'[1]ET-Stunden'!S52</f>
        <v>1317.4259374670087</v>
      </c>
      <c r="T32" s="5">
        <f>'[1]ET-Stunden'!T52</f>
        <v>1306.3406963428044</v>
      </c>
      <c r="U32" s="5">
        <f>'[1]ET-Stunden'!U52</f>
        <v>1343.3176022718339</v>
      </c>
      <c r="V32" s="5">
        <f>'[1]ET-Stunden'!V52</f>
        <v>1340.1392227695674</v>
      </c>
      <c r="W32" s="5"/>
      <c r="X32" s="18" t="str">
        <f t="shared" si="12"/>
        <v>SL</v>
      </c>
      <c r="Y32" s="18">
        <f t="shared" si="16"/>
        <v>1306.3406963428044</v>
      </c>
      <c r="Z32" s="18" t="str">
        <f t="shared" si="14"/>
        <v>HH</v>
      </c>
      <c r="AA32" s="18">
        <f t="shared" si="17"/>
        <v>1391.4375305867213</v>
      </c>
    </row>
    <row r="33" spans="1:27" x14ac:dyDescent="0.35">
      <c r="A33">
        <f>'[1]ET-Stunden'!A53</f>
        <v>2023</v>
      </c>
      <c r="B33" s="5">
        <f>'[1]ET-Stunden'!B53</f>
        <v>1369.2152355619787</v>
      </c>
      <c r="C33" s="5">
        <f>'[1]ET-Stunden'!C53</f>
        <v>1372.8802443826232</v>
      </c>
      <c r="D33" s="5">
        <f>'[1]ET-Stunden'!D53</f>
        <v>1359.2224162147538</v>
      </c>
      <c r="E33" s="5">
        <f>'[1]ET-Stunden'!E53</f>
        <v>1369.0570732340693</v>
      </c>
      <c r="F33" s="5">
        <f>'[1]ET-Stunden'!F53</f>
        <v>1369.7236976755519</v>
      </c>
      <c r="G33" s="5">
        <f>'[1]ET-Stunden'!G53</f>
        <v>1345.9504145058088</v>
      </c>
      <c r="H33" s="31">
        <f>'[1]ET-Stunden'!H53</f>
        <v>1360.8500734084621</v>
      </c>
      <c r="I33" s="5">
        <f>'[1]ET-Stunden'!I53</f>
        <v>1366.2884767741866</v>
      </c>
      <c r="J33" s="5">
        <f>'[1]ET-Stunden'!J53</f>
        <v>1330.6225711033958</v>
      </c>
      <c r="K33" s="5">
        <f>'[1]ET-Stunden'!K53</f>
        <v>1329.7346874084112</v>
      </c>
      <c r="L33" s="5">
        <f>'[1]ET-Stunden'!L53</f>
        <v>1331.56799473513</v>
      </c>
      <c r="M33" s="5">
        <f>'[1]ET-Stunden'!M53</f>
        <v>1329.5141606949701</v>
      </c>
      <c r="N33" s="5">
        <f>'[1]ET-Stunden'!N53</f>
        <v>1338.8600686434479</v>
      </c>
      <c r="O33" s="5">
        <f>'[1]ET-Stunden'!O53</f>
        <v>1379.6656931971661</v>
      </c>
      <c r="P33" s="5">
        <f>'[1]ET-Stunden'!P53</f>
        <v>1351.471994810106</v>
      </c>
      <c r="Q33" s="5">
        <f>'[1]ET-Stunden'!Q53</f>
        <v>1325.8700871148342</v>
      </c>
      <c r="R33" s="5">
        <f>'[1]ET-Stunden'!R53</f>
        <v>1318.9400914483506</v>
      </c>
      <c r="S33" s="5">
        <f>'[1]ET-Stunden'!S53</f>
        <v>1311.971790730548</v>
      </c>
      <c r="T33" s="5">
        <f>'[1]ET-Stunden'!T53</f>
        <v>1305.9947630558081</v>
      </c>
      <c r="U33" s="5">
        <f>'[1]ET-Stunden'!U53</f>
        <v>1337.6631740941739</v>
      </c>
      <c r="V33" s="5">
        <f>'[1]ET-Stunden'!V53</f>
        <v>1335.2749559887852</v>
      </c>
      <c r="W33" s="5"/>
      <c r="X33" s="18" t="str">
        <f t="shared" si="12"/>
        <v>SL</v>
      </c>
      <c r="Y33" s="18">
        <f t="shared" si="16"/>
        <v>1305.9947630558081</v>
      </c>
      <c r="Z33" s="18" t="str">
        <f t="shared" si="14"/>
        <v>HH</v>
      </c>
      <c r="AA33" s="18">
        <f t="shared" si="17"/>
        <v>1379.6656931971661</v>
      </c>
    </row>
    <row r="34" spans="1:27" x14ac:dyDescent="0.35">
      <c r="A34">
        <f>'[1]ET-Stunden'!A54</f>
        <v>2024</v>
      </c>
      <c r="B34" s="5">
        <f>'[1]ET-Stunden'!B54</f>
        <v>1376.1011210541069</v>
      </c>
      <c r="C34" s="5">
        <f>'[1]ET-Stunden'!C54</f>
        <v>1360.5531770428092</v>
      </c>
      <c r="D34" s="5">
        <f>'[1]ET-Stunden'!D54</f>
        <v>1354.0477865877397</v>
      </c>
      <c r="E34" s="5">
        <f>'[1]ET-Stunden'!E54</f>
        <v>1356.2322008247395</v>
      </c>
      <c r="F34" s="5">
        <f>'[1]ET-Stunden'!F54</f>
        <v>1330.6106848477882</v>
      </c>
      <c r="G34" s="5">
        <f>'[1]ET-Stunden'!G54</f>
        <v>1357.0236122995141</v>
      </c>
      <c r="H34" s="31">
        <f>'[1]ET-Stunden'!H54</f>
        <v>1355.885747170845</v>
      </c>
      <c r="I34" s="5">
        <f>'[1]ET-Stunden'!I54</f>
        <v>1355.4674474258322</v>
      </c>
      <c r="J34" s="5">
        <f>'[1]ET-Stunden'!J54</f>
        <v>1328.2652524346374</v>
      </c>
      <c r="K34" s="5">
        <f>'[1]ET-Stunden'!K54</f>
        <v>1326.5984126397493</v>
      </c>
      <c r="L34" s="5">
        <f>'[1]ET-Stunden'!L54</f>
        <v>1328.1172600748521</v>
      </c>
      <c r="M34" s="5">
        <f>'[1]ET-Stunden'!M54</f>
        <v>1331.3394862294576</v>
      </c>
      <c r="N34" s="5">
        <f>'[1]ET-Stunden'!N54</f>
        <v>1329.3473854884473</v>
      </c>
      <c r="O34" s="5">
        <f>'[1]ET-Stunden'!O54</f>
        <v>1366.8572460544342</v>
      </c>
      <c r="P34" s="5">
        <f>'[1]ET-Stunden'!P54</f>
        <v>1338.899673160684</v>
      </c>
      <c r="Q34" s="5">
        <f>'[1]ET-Stunden'!Q54</f>
        <v>1321.3820282511952</v>
      </c>
      <c r="R34" s="5">
        <f>'[1]ET-Stunden'!R54</f>
        <v>1318.8164272661513</v>
      </c>
      <c r="S34" s="5">
        <f>'[1]ET-Stunden'!S54</f>
        <v>1301.561046662549</v>
      </c>
      <c r="T34" s="5">
        <f>'[1]ET-Stunden'!T54</f>
        <v>1316.6778957684151</v>
      </c>
      <c r="U34" s="5">
        <f>'[1]ET-Stunden'!U54</f>
        <v>1331.7678601909467</v>
      </c>
      <c r="V34" s="5">
        <f>'[1]ET-Stunden'!V54</f>
        <v>1331.7933249424939</v>
      </c>
      <c r="W34" s="5"/>
      <c r="X34" s="18" t="str">
        <f t="shared" si="12"/>
        <v>RP</v>
      </c>
      <c r="Y34" s="18">
        <f t="shared" ref="Y34" si="18">MIN(L34:U34)</f>
        <v>1301.561046662549</v>
      </c>
      <c r="Z34" s="18" t="str">
        <f t="shared" si="14"/>
        <v>HH</v>
      </c>
      <c r="AA34" s="18">
        <f t="shared" ref="AA34" si="19">MAX(L34:U34)</f>
        <v>1366.8572460544342</v>
      </c>
    </row>
    <row r="35" spans="1:27" x14ac:dyDescent="0.35">
      <c r="B35" s="7"/>
      <c r="C35" s="7"/>
      <c r="D35" s="7"/>
      <c r="E35" s="7"/>
      <c r="F35" s="7"/>
      <c r="G35" s="7"/>
      <c r="H35" s="15"/>
      <c r="I35" s="7"/>
      <c r="J35" s="7"/>
      <c r="K35" s="7"/>
      <c r="L35" s="7"/>
      <c r="M35" s="7"/>
      <c r="N35" s="7"/>
      <c r="O35" s="7"/>
      <c r="P35" s="7"/>
      <c r="Q35" s="7"/>
      <c r="R35" s="7"/>
      <c r="S35" s="7"/>
      <c r="T35" s="7"/>
      <c r="U35" s="7"/>
      <c r="V35" s="7"/>
      <c r="X35" s="11"/>
      <c r="Y35" s="9"/>
      <c r="Z35" s="11"/>
      <c r="AA35" s="9"/>
    </row>
    <row r="36" spans="1:27" x14ac:dyDescent="0.35">
      <c r="A36" s="4" t="s">
        <v>375</v>
      </c>
      <c r="X36" s="11"/>
      <c r="Y36" s="9"/>
      <c r="Z36" s="11"/>
      <c r="AA36" s="9"/>
    </row>
    <row r="37" spans="1:27" x14ac:dyDescent="0.35">
      <c r="A37" s="32">
        <f>[1]ET!A249</f>
        <v>2019</v>
      </c>
      <c r="B37" s="3">
        <f>[1]ET!B249</f>
        <v>-14.017254702025797</v>
      </c>
      <c r="C37" s="3">
        <f>[1]ET!C249</f>
        <v>-5.6698120392571907</v>
      </c>
      <c r="D37" s="3">
        <f>[1]ET!D249</f>
        <v>-0.54988273882580274</v>
      </c>
      <c r="E37" s="3">
        <f>[1]ET!E249</f>
        <v>-7.4708648781766653</v>
      </c>
      <c r="F37" s="3">
        <f>[1]ET!F249</f>
        <v>-5.4508005998035074</v>
      </c>
      <c r="G37" s="3">
        <f>[1]ET!G249</f>
        <v>8.4909754123246746</v>
      </c>
      <c r="H37" s="14">
        <f>[1]ET!H249</f>
        <v>-2.0936135281319133</v>
      </c>
      <c r="I37" s="3">
        <f>[1]ET!I249</f>
        <v>-5.7438953196576792</v>
      </c>
      <c r="J37" s="3">
        <f>[1]ET!J249</f>
        <v>1.3391157850448911</v>
      </c>
      <c r="K37" s="3">
        <f>[1]ET!K249</f>
        <v>0.94094494473469537</v>
      </c>
      <c r="L37" s="3">
        <f>[1]ET!L249</f>
        <v>1.4353287759282405</v>
      </c>
      <c r="M37" s="3">
        <f>[1]ET!M249</f>
        <v>1.2337409979365621</v>
      </c>
      <c r="N37" s="3">
        <f>[1]ET!N249</f>
        <v>21.302735069219757</v>
      </c>
      <c r="O37" s="3">
        <f>[1]ET!O249</f>
        <v>19.625320638032125</v>
      </c>
      <c r="P37" s="3">
        <f>[1]ET!P249</f>
        <v>4.0218623323504072</v>
      </c>
      <c r="Q37" s="3">
        <f>[1]ET!Q249</f>
        <v>-3.291522223542362</v>
      </c>
      <c r="R37" s="3">
        <f>[1]ET!R249</f>
        <v>1.0261518714708535</v>
      </c>
      <c r="S37" s="3">
        <f>[1]ET!S249</f>
        <v>-8.8667706790441123</v>
      </c>
      <c r="T37" s="3">
        <f>[1]ET!T249</f>
        <v>3.0320103579384243</v>
      </c>
      <c r="U37" s="3">
        <f>[1]ET!U249</f>
        <v>-8.4865726558337773</v>
      </c>
      <c r="V37" s="3">
        <f>[1]ET!V249</f>
        <v>0.39963789715395998</v>
      </c>
      <c r="X37" s="18" t="str">
        <f>HLOOKUP(Y37,$L37:$U137,ROW(L$114)-ROW(X37)+1,0)</f>
        <v>RP</v>
      </c>
      <c r="Y37" s="9">
        <f t="shared" ref="Y37:Y38" si="20">MIN(L37:U37)</f>
        <v>-8.8667706790441123</v>
      </c>
      <c r="Z37" s="18" t="str">
        <f>HLOOKUP(AA37,$L37:$U137,ROW(N$114)-ROW(Z37)+1,0)</f>
        <v>HB</v>
      </c>
      <c r="AA37" s="9">
        <f t="shared" ref="AA37:AA38" si="21">MAX(L37:U37)</f>
        <v>21.302735069219757</v>
      </c>
    </row>
    <row r="38" spans="1:27" x14ac:dyDescent="0.35">
      <c r="A38" s="32">
        <f>[1]ET!A250</f>
        <v>2020</v>
      </c>
      <c r="B38" s="3">
        <f>[1]ET!B250</f>
        <v>-14.355780029443627</v>
      </c>
      <c r="C38" s="3">
        <f>[1]ET!C250</f>
        <v>-5.68922670191672</v>
      </c>
      <c r="D38" s="3">
        <f>[1]ET!D250</f>
        <v>-0.59625703135592689</v>
      </c>
      <c r="E38" s="3">
        <f>[1]ET!E250</f>
        <v>-7.384717294538591</v>
      </c>
      <c r="F38" s="3">
        <f>[1]ET!F250</f>
        <v>-5.3841839596186256</v>
      </c>
      <c r="G38" s="3">
        <f>[1]ET!G250</f>
        <v>8.9357195990926428</v>
      </c>
      <c r="H38" s="14">
        <f>[1]ET!H250</f>
        <v>-2.0046277711148273</v>
      </c>
      <c r="I38" s="3">
        <f>[1]ET!I250</f>
        <v>-5.8006588493864024</v>
      </c>
      <c r="J38" s="3">
        <f>[1]ET!J250</f>
        <v>1.2981570642776108</v>
      </c>
      <c r="K38" s="3">
        <f>[1]ET!K250</f>
        <v>0.87101155614069636</v>
      </c>
      <c r="L38" s="3">
        <f>[1]ET!L250</f>
        <v>1.3334585287522494</v>
      </c>
      <c r="M38" s="3">
        <f>[1]ET!M250</f>
        <v>1.2236925304449122</v>
      </c>
      <c r="N38" s="3">
        <f>[1]ET!N250</f>
        <v>21.111796212107269</v>
      </c>
      <c r="O38" s="3">
        <f>[1]ET!O250</f>
        <v>19.77805365610066</v>
      </c>
      <c r="P38" s="3">
        <f>[1]ET!P250</f>
        <v>3.9951309644473061</v>
      </c>
      <c r="Q38" s="3">
        <f>[1]ET!Q250</f>
        <v>-3.477335983043651</v>
      </c>
      <c r="R38" s="3">
        <f>[1]ET!R250</f>
        <v>1.0098621772226979</v>
      </c>
      <c r="S38" s="3">
        <f>[1]ET!S250</f>
        <v>-9.1461385845789938</v>
      </c>
      <c r="T38" s="3">
        <f>[1]ET!T250</f>
        <v>2.6736611343229204</v>
      </c>
      <c r="U38" s="3">
        <f>[1]ET!U250</f>
        <v>-8.6632109932162074</v>
      </c>
      <c r="V38" s="3">
        <f>[1]ET!V250</f>
        <v>0.35804830316238939</v>
      </c>
      <c r="X38" s="18" t="str">
        <f>HLOOKUP(Y38,$L38:$U138,ROW(L$114)-ROW(X38)+1,0)</f>
        <v>RP</v>
      </c>
      <c r="Y38" s="9">
        <f t="shared" si="20"/>
        <v>-9.1461385845789938</v>
      </c>
      <c r="Z38" s="18" t="str">
        <f>HLOOKUP(AA38,$L38:$U138,ROW(N$114)-ROW(Z38)+1,0)</f>
        <v>HB</v>
      </c>
      <c r="AA38" s="9">
        <f t="shared" si="21"/>
        <v>21.111796212107269</v>
      </c>
    </row>
    <row r="39" spans="1:27" x14ac:dyDescent="0.35">
      <c r="A39" s="32">
        <f>[1]ET!A251</f>
        <v>2021</v>
      </c>
      <c r="B39" s="3">
        <f>[1]ET!B251</f>
        <v>-13.900498340635496</v>
      </c>
      <c r="C39" s="3">
        <f>[1]ET!C251</f>
        <v>-5.562284604463871</v>
      </c>
      <c r="D39" s="3">
        <f>[1]ET!D251</f>
        <v>-0.47805187645231539</v>
      </c>
      <c r="E39" s="3">
        <f>[1]ET!E251</f>
        <v>-7.1066831292753516</v>
      </c>
      <c r="F39" s="3">
        <f>[1]ET!F251</f>
        <v>-5.1361428507152986</v>
      </c>
      <c r="G39" s="3">
        <f>[1]ET!G251</f>
        <v>9.4079179549342786</v>
      </c>
      <c r="H39" s="14">
        <f>[1]ET!H251</f>
        <v>-1.6911043123296812</v>
      </c>
      <c r="I39" s="3">
        <f>[1]ET!I251</f>
        <v>-5.5771063293128442</v>
      </c>
      <c r="J39" s="3">
        <f>[1]ET!J251</f>
        <v>1.315203878482907</v>
      </c>
      <c r="K39" s="3">
        <f>[1]ET!K251</f>
        <v>0.85919778089972831</v>
      </c>
      <c r="L39" s="3">
        <f>[1]ET!L251</f>
        <v>1.3162091292731235</v>
      </c>
      <c r="M39" s="3">
        <f>[1]ET!M251</f>
        <v>1.277948328208145</v>
      </c>
      <c r="N39" s="3">
        <f>[1]ET!N251</f>
        <v>21.058157108411493</v>
      </c>
      <c r="O39" s="3">
        <f>[1]ET!O251</f>
        <v>19.959122965313963</v>
      </c>
      <c r="P39" s="3">
        <f>[1]ET!P251</f>
        <v>4.0357397433979285</v>
      </c>
      <c r="Q39" s="3">
        <f>[1]ET!Q251</f>
        <v>-3.5826698470833604</v>
      </c>
      <c r="R39" s="3">
        <f>[1]ET!R251</f>
        <v>0.99378355520478945</v>
      </c>
      <c r="S39" s="3">
        <f>[1]ET!S251</f>
        <v>-9.1852757270536625</v>
      </c>
      <c r="T39" s="3">
        <f>[1]ET!T251</f>
        <v>2.3251782554114602</v>
      </c>
      <c r="U39" s="3">
        <f>[1]ET!U251</f>
        <v>-8.7512618286708168</v>
      </c>
      <c r="V39" s="3">
        <f>[1]ET!V251</f>
        <v>0.40396865913479679</v>
      </c>
      <c r="X39" s="18" t="str">
        <f>HLOOKUP(Y39,$L39:$U139,ROW(L$114)-ROW(X39)+1,0)</f>
        <v>RP</v>
      </c>
      <c r="Y39" s="9">
        <f t="shared" ref="Y39:Y41" si="22">MIN(L39:U39)</f>
        <v>-9.1852757270536625</v>
      </c>
      <c r="Z39" s="18" t="str">
        <f>HLOOKUP(AA39,$L39:$U139,ROW(N$114)-ROW(Z39)+1,0)</f>
        <v>HB</v>
      </c>
      <c r="AA39" s="9">
        <f t="shared" ref="AA39:AA41" si="23">MAX(L39:U39)</f>
        <v>21.058157108411493</v>
      </c>
    </row>
    <row r="40" spans="1:27" x14ac:dyDescent="0.35">
      <c r="A40" s="32">
        <f>[1]ET!A252</f>
        <v>2022</v>
      </c>
      <c r="B40" s="3">
        <f>[1]ET!B252</f>
        <v>-13.518806444722259</v>
      </c>
      <c r="C40" s="3">
        <f>[1]ET!C252</f>
        <v>-5.4117538930175133</v>
      </c>
      <c r="D40" s="3">
        <f>[1]ET!D252</f>
        <v>-0.34037506500134934</v>
      </c>
      <c r="E40" s="3">
        <f>[1]ET!E252</f>
        <v>-6.9630746194961706</v>
      </c>
      <c r="F40" s="3">
        <f>[1]ET!F252</f>
        <v>-4.9963769668590023</v>
      </c>
      <c r="G40" s="3">
        <f>[1]ET!G252</f>
        <v>9.6951997744213028</v>
      </c>
      <c r="H40" s="14">
        <f>[1]ET!H252</f>
        <v>-1.4021932375706365</v>
      </c>
      <c r="I40" s="3">
        <f>[1]ET!I252</f>
        <v>-5.3927583792756879</v>
      </c>
      <c r="J40" s="3">
        <f>[1]ET!J252</f>
        <v>1.3467294986697855</v>
      </c>
      <c r="K40" s="3">
        <f>[1]ET!K252</f>
        <v>0.8669841331941559</v>
      </c>
      <c r="L40" s="3">
        <f>[1]ET!L252</f>
        <v>1.4039042072166112</v>
      </c>
      <c r="M40" s="3">
        <f>[1]ET!M252</f>
        <v>1.2821324078215908</v>
      </c>
      <c r="N40" s="3">
        <f>[1]ET!N252</f>
        <v>20.915337005280787</v>
      </c>
      <c r="O40" s="3">
        <f>[1]ET!O252</f>
        <v>20.206720922223631</v>
      </c>
      <c r="P40" s="3">
        <f>[1]ET!P252</f>
        <v>4.1201028534495174</v>
      </c>
      <c r="Q40" s="3">
        <f>[1]ET!Q252</f>
        <v>-3.686178933106067</v>
      </c>
      <c r="R40" s="3">
        <f>[1]ET!R252</f>
        <v>0.94984433453537631</v>
      </c>
      <c r="S40" s="3">
        <f>[1]ET!S252</f>
        <v>-9.1224393189063981</v>
      </c>
      <c r="T40" s="3">
        <f>[1]ET!T252</f>
        <v>2.0605791271880638</v>
      </c>
      <c r="U40" s="3">
        <f>[1]ET!U252</f>
        <v>-8.9758634712449599</v>
      </c>
      <c r="V40" s="3">
        <f>[1]ET!V252</f>
        <v>0.46195949644225509</v>
      </c>
      <c r="X40" s="18" t="str">
        <f>HLOOKUP(Y40,$L40:$U140,ROW(L$114)-ROW(X40)+1,0)</f>
        <v>RP</v>
      </c>
      <c r="Y40" s="9">
        <f t="shared" si="22"/>
        <v>-9.1224393189063981</v>
      </c>
      <c r="Z40" s="18" t="str">
        <f>HLOOKUP(AA40,$L40:$U140,ROW(N$114)-ROW(Z40)+1,0)</f>
        <v>HB</v>
      </c>
      <c r="AA40" s="9">
        <f t="shared" si="23"/>
        <v>20.915337005280787</v>
      </c>
    </row>
    <row r="41" spans="1:27" x14ac:dyDescent="0.35">
      <c r="A41" s="32">
        <f>[1]ET!A253</f>
        <v>2023</v>
      </c>
      <c r="B41" s="3">
        <f>[1]ET!B253</f>
        <v>-13.764575904661678</v>
      </c>
      <c r="C41" s="3">
        <f>[1]ET!C253</f>
        <v>-5.4408973637578795</v>
      </c>
      <c r="D41" s="3">
        <f>[1]ET!D253</f>
        <v>-0.31721877391253955</v>
      </c>
      <c r="E41" s="3">
        <f>[1]ET!E253</f>
        <v>-7.0574818849879231</v>
      </c>
      <c r="F41" s="3">
        <f>[1]ET!F253</f>
        <v>-4.9706154670824985</v>
      </c>
      <c r="G41" s="3">
        <f>[1]ET!G253</f>
        <v>9.8561588839269678</v>
      </c>
      <c r="H41" s="14">
        <f>[1]ET!H253</f>
        <v>-1.3547730636107367</v>
      </c>
      <c r="I41" s="3">
        <f>[1]ET!I253</f>
        <v>-5.4467841918346664</v>
      </c>
      <c r="J41" s="3">
        <f>[1]ET!J253</f>
        <v>1.3419600234096343</v>
      </c>
      <c r="K41" s="3">
        <f>[1]ET!K253</f>
        <v>0.84876485265775858</v>
      </c>
      <c r="L41" s="3">
        <f>[1]ET!L253</f>
        <v>1.4876590591723176</v>
      </c>
      <c r="M41" s="3">
        <f>[1]ET!M253</f>
        <v>1.2244643596384748</v>
      </c>
      <c r="N41" s="3">
        <f>[1]ET!N253</f>
        <v>20.889889157711139</v>
      </c>
      <c r="O41" s="3">
        <f>[1]ET!O253</f>
        <v>20.512167381465776</v>
      </c>
      <c r="P41" s="3">
        <f>[1]ET!P253</f>
        <v>4.1662207756562992</v>
      </c>
      <c r="Q41" s="3">
        <f>[1]ET!Q253</f>
        <v>-3.8311896575307007</v>
      </c>
      <c r="R41" s="3">
        <f>[1]ET!R253</f>
        <v>0.8873821975835311</v>
      </c>
      <c r="S41" s="3">
        <f>[1]ET!S253</f>
        <v>-9.2777841830056484</v>
      </c>
      <c r="T41" s="3">
        <f>[1]ET!T253</f>
        <v>1.8874265868909401</v>
      </c>
      <c r="U41" s="3">
        <f>[1]ET!U253</f>
        <v>-9.0902927727138536</v>
      </c>
      <c r="V41" s="3">
        <f>[1]ET!V253</f>
        <v>0.45641259698767689</v>
      </c>
      <c r="X41" s="18" t="str">
        <f>HLOOKUP(Y41,$L41:$U141,ROW(L$114)-ROW(X41)+1,0)</f>
        <v>RP</v>
      </c>
      <c r="Y41" s="9">
        <f t="shared" si="22"/>
        <v>-9.2777841830056484</v>
      </c>
      <c r="Z41" s="18" t="str">
        <f>HLOOKUP(AA41,$L41:$U141,ROW(N$114)-ROW(Z41)+1,0)</f>
        <v>HB</v>
      </c>
      <c r="AA41" s="9">
        <f t="shared" si="23"/>
        <v>20.889889157711139</v>
      </c>
    </row>
    <row r="42" spans="1:27" x14ac:dyDescent="0.35">
      <c r="A42" s="32">
        <v>2024</v>
      </c>
      <c r="B42" s="3"/>
      <c r="C42" s="3"/>
      <c r="D42" s="3"/>
      <c r="E42" s="3"/>
      <c r="F42" s="3"/>
      <c r="G42" s="3"/>
      <c r="H42" s="14"/>
      <c r="I42" s="3"/>
      <c r="J42" s="3"/>
      <c r="K42" s="3"/>
      <c r="L42" s="3"/>
      <c r="M42" s="3"/>
      <c r="N42" s="3"/>
      <c r="O42" s="3"/>
      <c r="P42" s="3"/>
      <c r="Q42" s="3"/>
      <c r="R42" s="3"/>
      <c r="S42" s="3"/>
      <c r="T42" s="3"/>
      <c r="U42" s="3"/>
      <c r="V42" s="3"/>
      <c r="X42" s="18"/>
      <c r="Y42" s="9"/>
      <c r="Z42" s="18"/>
      <c r="AA42" s="9"/>
    </row>
    <row r="43" spans="1:27" x14ac:dyDescent="0.35">
      <c r="A43" t="s">
        <v>376</v>
      </c>
      <c r="B43" s="3"/>
      <c r="C43" s="3"/>
      <c r="D43" s="3"/>
      <c r="E43" s="3"/>
      <c r="F43" s="3"/>
      <c r="G43" s="3"/>
      <c r="H43" s="14"/>
      <c r="I43" s="3"/>
      <c r="J43" s="3"/>
      <c r="K43" s="3"/>
      <c r="L43" s="3"/>
      <c r="M43" s="3"/>
      <c r="N43" s="3"/>
      <c r="O43" s="3"/>
      <c r="P43" s="3"/>
      <c r="Q43" s="3"/>
      <c r="R43" s="3"/>
      <c r="S43" s="3"/>
      <c r="T43" s="3"/>
      <c r="U43" s="3"/>
      <c r="V43" s="3"/>
      <c r="X43" s="11"/>
      <c r="Y43" s="11"/>
      <c r="Z43" s="11"/>
      <c r="AA43" s="9"/>
    </row>
    <row r="44" spans="1:27" x14ac:dyDescent="0.35">
      <c r="B44" s="3"/>
      <c r="C44" s="3"/>
      <c r="D44" s="3"/>
      <c r="E44" s="3"/>
      <c r="F44" s="3"/>
      <c r="G44" s="3"/>
      <c r="H44" s="14"/>
      <c r="I44" s="3"/>
      <c r="J44" s="3"/>
      <c r="K44" s="3"/>
      <c r="L44" s="3"/>
      <c r="M44" s="3"/>
      <c r="N44" s="3"/>
      <c r="O44" s="3"/>
      <c r="P44" s="3"/>
      <c r="Q44" s="3"/>
      <c r="R44" s="3"/>
      <c r="S44" s="3"/>
      <c r="T44" s="3"/>
      <c r="U44" s="3"/>
      <c r="V44" s="3"/>
      <c r="X44" s="11"/>
      <c r="Y44" s="11"/>
      <c r="Z44" s="11"/>
      <c r="AA44" s="9"/>
    </row>
    <row r="45" spans="1:27" x14ac:dyDescent="0.35">
      <c r="A45" s="4" t="s">
        <v>322</v>
      </c>
      <c r="X45" s="11"/>
      <c r="Y45" s="11"/>
      <c r="Z45" s="11"/>
      <c r="AA45" s="9"/>
    </row>
    <row r="46" spans="1:27" x14ac:dyDescent="0.35">
      <c r="A46" s="4" t="s">
        <v>377</v>
      </c>
      <c r="X46" s="11"/>
      <c r="Y46" s="11"/>
      <c r="Z46" s="11"/>
      <c r="AA46" s="11"/>
    </row>
    <row r="47" spans="1:27" x14ac:dyDescent="0.35">
      <c r="A47">
        <f>[1]ET!A142</f>
        <v>2019</v>
      </c>
      <c r="B47" s="5">
        <f>[1]ET!B142</f>
        <v>1288.143</v>
      </c>
      <c r="C47" s="5">
        <f>[1]ET!C142</f>
        <v>804.72</v>
      </c>
      <c r="D47" s="5">
        <f>[1]ET!D142</f>
        <v>2075.9749999999999</v>
      </c>
      <c r="E47" s="5">
        <f>[1]ET!E142</f>
        <v>1082.2660000000001</v>
      </c>
      <c r="F47" s="5">
        <f>[1]ET!F142</f>
        <v>1101.2670000000001</v>
      </c>
      <c r="G47" s="5">
        <f>[1]ET!G142</f>
        <v>1895.819</v>
      </c>
      <c r="H47" s="31">
        <f>[1]ET!H142</f>
        <v>8248.19</v>
      </c>
      <c r="I47" s="5">
        <f>[1]ET!I142</f>
        <v>6352.3710000000001</v>
      </c>
      <c r="J47" s="5">
        <f>[1]ET!J142</f>
        <v>38757.629000000001</v>
      </c>
      <c r="K47" s="5">
        <f>[1]ET!K142</f>
        <v>36861.81</v>
      </c>
      <c r="L47" s="5">
        <f>[1]ET!L142</f>
        <v>6251.8950000000004</v>
      </c>
      <c r="M47" s="5">
        <f>[1]ET!M142</f>
        <v>7636.8590000000004</v>
      </c>
      <c r="N47" s="5">
        <f>[1]ET!N142</f>
        <v>345.39600000000002</v>
      </c>
      <c r="O47" s="5">
        <f>[1]ET!O142</f>
        <v>1043.105</v>
      </c>
      <c r="P47" s="5">
        <f>[1]ET!P142</f>
        <v>3387.9389999999999</v>
      </c>
      <c r="Q47" s="5">
        <f>[1]ET!Q142</f>
        <v>4320.7039999999997</v>
      </c>
      <c r="R47" s="5">
        <f>[1]ET!R142</f>
        <v>9560.0759999999991</v>
      </c>
      <c r="S47" s="5">
        <f>[1]ET!S142</f>
        <v>2232.201</v>
      </c>
      <c r="T47" s="5">
        <f>[1]ET!T142</f>
        <v>519.76199999999994</v>
      </c>
      <c r="U47" s="5">
        <f>[1]ET!U142</f>
        <v>1563.873</v>
      </c>
      <c r="V47" s="5">
        <f>[1]ET!V142</f>
        <v>45110</v>
      </c>
      <c r="X47" s="18" t="str">
        <f>HLOOKUP(Y47,$L47:$U145,ROW(L$114)-ROW(X47)+1,0)</f>
        <v>HB</v>
      </c>
      <c r="Y47" s="34">
        <f t="shared" ref="Y47:Y51" si="24">MIN(L47:U47)</f>
        <v>345.39600000000002</v>
      </c>
      <c r="Z47" s="18" t="str">
        <f>HLOOKUP(AA47,$L47:$U145,ROW(N$114)-ROW(Z47)+1,0)</f>
        <v>NW</v>
      </c>
      <c r="AA47" s="18">
        <f t="shared" ref="AA47:AA51" si="25">MAX(L47:U47)</f>
        <v>9560.0759999999991</v>
      </c>
    </row>
    <row r="48" spans="1:27" x14ac:dyDescent="0.35">
      <c r="A48">
        <f>[1]ET!A143</f>
        <v>2020</v>
      </c>
      <c r="B48" s="5">
        <f>[1]ET!B143</f>
        <v>1284.0129999999999</v>
      </c>
      <c r="C48" s="5">
        <f>[1]ET!C143</f>
        <v>799.53899999999999</v>
      </c>
      <c r="D48" s="5">
        <f>[1]ET!D143</f>
        <v>2062.6840000000002</v>
      </c>
      <c r="E48" s="5">
        <f>[1]ET!E143</f>
        <v>1069.933</v>
      </c>
      <c r="F48" s="5">
        <f>[1]ET!F143</f>
        <v>1084.183</v>
      </c>
      <c r="G48" s="5">
        <f>[1]ET!G143</f>
        <v>1881.5820000000001</v>
      </c>
      <c r="H48" s="31">
        <f>[1]ET!H143</f>
        <v>8181.9340000000002</v>
      </c>
      <c r="I48" s="5">
        <f>[1]ET!I143</f>
        <v>6300.3519999999999</v>
      </c>
      <c r="J48" s="5">
        <f>[1]ET!J143</f>
        <v>38504.648000000001</v>
      </c>
      <c r="K48" s="5">
        <f>[1]ET!K143</f>
        <v>36623.065999999999</v>
      </c>
      <c r="L48" s="5">
        <f>[1]ET!L143</f>
        <v>6199.7219999999998</v>
      </c>
      <c r="M48" s="5">
        <f>[1]ET!M143</f>
        <v>7588.8789999999999</v>
      </c>
      <c r="N48" s="5">
        <f>[1]ET!N143</f>
        <v>342.88600000000002</v>
      </c>
      <c r="O48" s="5">
        <f>[1]ET!O143</f>
        <v>1037.788</v>
      </c>
      <c r="P48" s="5">
        <f>[1]ET!P143</f>
        <v>3365.3710000000001</v>
      </c>
      <c r="Q48" s="5">
        <f>[1]ET!Q143</f>
        <v>4303.0450000000001</v>
      </c>
      <c r="R48" s="5">
        <f>[1]ET!R143</f>
        <v>9495.2340000000004</v>
      </c>
      <c r="S48" s="5">
        <f>[1]ET!S143</f>
        <v>2214.2750000000001</v>
      </c>
      <c r="T48" s="5">
        <f>[1]ET!T143</f>
        <v>514.10400000000004</v>
      </c>
      <c r="U48" s="5">
        <f>[1]ET!U143</f>
        <v>1561.7619999999999</v>
      </c>
      <c r="V48" s="5">
        <f>[1]ET!V143</f>
        <v>44805</v>
      </c>
      <c r="X48" s="18" t="str">
        <f>HLOOKUP(Y48,$L48:$U146,ROW(L$114)-ROW(X48)+1,0)</f>
        <v>HB</v>
      </c>
      <c r="Y48" s="34">
        <f t="shared" si="24"/>
        <v>342.88600000000002</v>
      </c>
      <c r="Z48" s="18" t="str">
        <f>HLOOKUP(AA48,$L48:$U146,ROW(N$114)-ROW(Z48)+1,0)</f>
        <v>NW</v>
      </c>
      <c r="AA48" s="18">
        <f t="shared" si="25"/>
        <v>9495.2340000000004</v>
      </c>
    </row>
    <row r="49" spans="1:27" x14ac:dyDescent="0.35">
      <c r="A49">
        <f>[1]ET!A144</f>
        <v>2021</v>
      </c>
      <c r="B49" s="5">
        <f>[1]ET!B144</f>
        <v>1286.3330000000001</v>
      </c>
      <c r="C49" s="5">
        <f>[1]ET!C144</f>
        <v>800.06500000000005</v>
      </c>
      <c r="D49" s="5">
        <f>[1]ET!D144</f>
        <v>2061.2579999999998</v>
      </c>
      <c r="E49" s="5">
        <f>[1]ET!E144</f>
        <v>1066.126</v>
      </c>
      <c r="F49" s="5">
        <f>[1]ET!F144</f>
        <v>1074.893</v>
      </c>
      <c r="G49" s="5">
        <f>[1]ET!G144</f>
        <v>1889.287</v>
      </c>
      <c r="H49" s="31">
        <f>[1]ET!H144</f>
        <v>8177.9620000000004</v>
      </c>
      <c r="I49" s="5">
        <f>[1]ET!I144</f>
        <v>6288.6750000000002</v>
      </c>
      <c r="J49" s="5">
        <f>[1]ET!J144</f>
        <v>38582.324999999997</v>
      </c>
      <c r="K49" s="5">
        <f>[1]ET!K144</f>
        <v>36693.038</v>
      </c>
      <c r="L49" s="5">
        <f>[1]ET!L144</f>
        <v>6200.6459999999997</v>
      </c>
      <c r="M49" s="5">
        <f>[1]ET!M144</f>
        <v>7586.0690000000004</v>
      </c>
      <c r="N49" s="5">
        <f>[1]ET!N144</f>
        <v>342.13</v>
      </c>
      <c r="O49" s="5">
        <f>[1]ET!O144</f>
        <v>1037.0039999999999</v>
      </c>
      <c r="P49" s="5">
        <f>[1]ET!P144</f>
        <v>3373.7559999999999</v>
      </c>
      <c r="Q49" s="5">
        <f>[1]ET!Q144</f>
        <v>4318.6360000000004</v>
      </c>
      <c r="R49" s="5">
        <f>[1]ET!R144</f>
        <v>9531.3739999999998</v>
      </c>
      <c r="S49" s="5">
        <f>[1]ET!S144</f>
        <v>2218.873</v>
      </c>
      <c r="T49" s="5">
        <f>[1]ET!T144</f>
        <v>512.74300000000005</v>
      </c>
      <c r="U49" s="5">
        <f>[1]ET!U144</f>
        <v>1571.807</v>
      </c>
      <c r="V49" s="5">
        <f>[1]ET!V144</f>
        <v>44871</v>
      </c>
      <c r="X49" s="18" t="str">
        <f>HLOOKUP(Y49,$L49:$U147,ROW(L$114)-ROW(X49)+1,0)</f>
        <v>HB</v>
      </c>
      <c r="Y49" s="34">
        <f t="shared" si="24"/>
        <v>342.13</v>
      </c>
      <c r="Z49" s="18" t="str">
        <f>HLOOKUP(AA49,$L49:$U147,ROW(N$114)-ROW(Z49)+1,0)</f>
        <v>NW</v>
      </c>
      <c r="AA49" s="18">
        <f t="shared" si="25"/>
        <v>9531.3739999999998</v>
      </c>
    </row>
    <row r="50" spans="1:27" x14ac:dyDescent="0.35">
      <c r="A50">
        <f>[1]ET!A145</f>
        <v>2022</v>
      </c>
      <c r="B50" s="5">
        <f>[1]ET!B145</f>
        <v>1296.6890000000001</v>
      </c>
      <c r="C50" s="5">
        <f>[1]ET!C145</f>
        <v>802.83699999999999</v>
      </c>
      <c r="D50" s="5">
        <f>[1]ET!D145</f>
        <v>2076.2310000000002</v>
      </c>
      <c r="E50" s="5">
        <f>[1]ET!E145</f>
        <v>1065.825</v>
      </c>
      <c r="F50" s="5">
        <f>[1]ET!F145</f>
        <v>1078.0650000000001</v>
      </c>
      <c r="G50" s="5">
        <f>[1]ET!G145</f>
        <v>1947.181</v>
      </c>
      <c r="H50" s="31">
        <f>[1]ET!H145</f>
        <v>8266.8279999999995</v>
      </c>
      <c r="I50" s="5">
        <f>[1]ET!I145</f>
        <v>6319.6469999999999</v>
      </c>
      <c r="J50" s="5">
        <f>[1]ET!J145</f>
        <v>39144.353000000003</v>
      </c>
      <c r="K50" s="5">
        <f>[1]ET!K145</f>
        <v>37197.171999999999</v>
      </c>
      <c r="L50" s="5">
        <f>[1]ET!L145</f>
        <v>6271.884</v>
      </c>
      <c r="M50" s="5">
        <f>[1]ET!M145</f>
        <v>7691.1139999999996</v>
      </c>
      <c r="N50" s="5">
        <f>[1]ET!N145</f>
        <v>348.19</v>
      </c>
      <c r="O50" s="5">
        <f>[1]ET!O145</f>
        <v>1056.546</v>
      </c>
      <c r="P50" s="5">
        <f>[1]ET!P145</f>
        <v>3423.7809999999999</v>
      </c>
      <c r="Q50" s="5">
        <f>[1]ET!Q145</f>
        <v>4373.4260000000004</v>
      </c>
      <c r="R50" s="5">
        <f>[1]ET!R145</f>
        <v>9679.0990000000002</v>
      </c>
      <c r="S50" s="5">
        <f>[1]ET!S145</f>
        <v>2242.9670000000001</v>
      </c>
      <c r="T50" s="5">
        <f>[1]ET!T145</f>
        <v>515.70100000000002</v>
      </c>
      <c r="U50" s="5">
        <f>[1]ET!U145</f>
        <v>1594.4639999999999</v>
      </c>
      <c r="V50" s="5">
        <f>[1]ET!V145</f>
        <v>45464</v>
      </c>
      <c r="X50" s="18" t="str">
        <f>HLOOKUP(Y50,$L50:$U148,ROW(L$114)-ROW(X50)+1,0)</f>
        <v>HB</v>
      </c>
      <c r="Y50" s="34">
        <f t="shared" si="24"/>
        <v>348.19</v>
      </c>
      <c r="Z50" s="18" t="str">
        <f>HLOOKUP(AA50,$L50:$U148,ROW(N$114)-ROW(Z50)+1,0)</f>
        <v>NW</v>
      </c>
      <c r="AA50" s="18">
        <f t="shared" si="25"/>
        <v>9679.0990000000002</v>
      </c>
    </row>
    <row r="51" spans="1:27" x14ac:dyDescent="0.35">
      <c r="A51">
        <f>[1]ET!A146</f>
        <v>2023</v>
      </c>
      <c r="B51" s="5">
        <f>[1]ET!B146</f>
        <v>1303.626</v>
      </c>
      <c r="C51" s="5">
        <f>[1]ET!C146</f>
        <v>803.89300000000003</v>
      </c>
      <c r="D51" s="5">
        <f>[1]ET!D146</f>
        <v>2080.5419999999999</v>
      </c>
      <c r="E51" s="5">
        <f>[1]ET!E146</f>
        <v>1063.6300000000001</v>
      </c>
      <c r="F51" s="5">
        <f>[1]ET!F146</f>
        <v>1077.0509999999999</v>
      </c>
      <c r="G51" s="5">
        <f>[1]ET!G146</f>
        <v>1974.7639999999999</v>
      </c>
      <c r="H51" s="31">
        <f>[1]ET!H146</f>
        <v>8303.5059999999994</v>
      </c>
      <c r="I51" s="5">
        <f>[1]ET!I146</f>
        <v>6328.7420000000002</v>
      </c>
      <c r="J51" s="5">
        <f>[1]ET!J146</f>
        <v>39472.258000000002</v>
      </c>
      <c r="K51" s="5">
        <f>[1]ET!K146</f>
        <v>37497.493999999999</v>
      </c>
      <c r="L51" s="5">
        <f>[1]ET!L146</f>
        <v>6325.902</v>
      </c>
      <c r="M51" s="5">
        <f>[1]ET!M146</f>
        <v>7766.5079999999998</v>
      </c>
      <c r="N51" s="5">
        <f>[1]ET!N146</f>
        <v>351.50599999999997</v>
      </c>
      <c r="O51" s="5">
        <f>[1]ET!O146</f>
        <v>1073.48</v>
      </c>
      <c r="P51" s="5">
        <f>[1]ET!P146</f>
        <v>3456.7339999999999</v>
      </c>
      <c r="Q51" s="5">
        <f>[1]ET!Q146</f>
        <v>4402.8370000000004</v>
      </c>
      <c r="R51" s="5">
        <f>[1]ET!R146</f>
        <v>9738.8979999999992</v>
      </c>
      <c r="S51" s="5">
        <f>[1]ET!S146</f>
        <v>2255.806</v>
      </c>
      <c r="T51" s="5">
        <f>[1]ET!T146</f>
        <v>516.70299999999997</v>
      </c>
      <c r="U51" s="5">
        <f>[1]ET!U146</f>
        <v>1609.12</v>
      </c>
      <c r="V51" s="5">
        <f>[1]ET!V146</f>
        <v>45801</v>
      </c>
      <c r="X51" s="18" t="str">
        <f>HLOOKUP(Y51,$L51:$U149,ROW(L$114)-ROW(X51)+1,0)</f>
        <v>HB</v>
      </c>
      <c r="Y51" s="34">
        <f t="shared" si="24"/>
        <v>351.50599999999997</v>
      </c>
      <c r="Z51" s="18" t="str">
        <f>HLOOKUP(AA51,$L51:$U149,ROW(N$114)-ROW(Z51)+1,0)</f>
        <v>NW</v>
      </c>
      <c r="AA51" s="18">
        <f t="shared" si="25"/>
        <v>9738.8979999999992</v>
      </c>
    </row>
    <row r="52" spans="1:27" x14ac:dyDescent="0.35">
      <c r="A52">
        <f>A51+1</f>
        <v>2024</v>
      </c>
      <c r="B52" s="5"/>
      <c r="C52" s="5"/>
      <c r="D52" s="5"/>
      <c r="E52" s="5"/>
      <c r="F52" s="5"/>
      <c r="G52" s="5"/>
      <c r="H52" s="31"/>
      <c r="I52" s="5"/>
      <c r="J52" s="5"/>
      <c r="K52" s="5"/>
      <c r="L52" s="5"/>
      <c r="M52" s="5"/>
      <c r="N52" s="5"/>
      <c r="O52" s="5"/>
      <c r="P52" s="5"/>
      <c r="Q52" s="5"/>
      <c r="R52" s="5"/>
      <c r="S52" s="5"/>
      <c r="T52" s="5"/>
      <c r="U52" s="5"/>
      <c r="V52" s="5"/>
      <c r="X52" s="18"/>
      <c r="Y52" s="34"/>
      <c r="Z52" s="18"/>
      <c r="AA52" s="18"/>
    </row>
    <row r="53" spans="1:27" x14ac:dyDescent="0.35">
      <c r="B53" s="5"/>
      <c r="C53" s="5"/>
      <c r="D53" s="5"/>
      <c r="E53" s="5"/>
      <c r="F53" s="5"/>
      <c r="G53" s="5"/>
      <c r="H53" s="31"/>
      <c r="I53" s="5"/>
      <c r="J53" s="5"/>
      <c r="K53" s="5"/>
      <c r="L53" s="5"/>
      <c r="M53" s="5"/>
      <c r="N53" s="5"/>
      <c r="O53" s="5"/>
      <c r="P53" s="5"/>
      <c r="Q53" s="5"/>
      <c r="R53" s="5"/>
      <c r="S53" s="5"/>
      <c r="T53" s="5"/>
      <c r="U53" s="5"/>
      <c r="V53" s="5"/>
      <c r="X53" s="11"/>
      <c r="Y53" s="34"/>
      <c r="Z53" s="11"/>
      <c r="AA53" s="18"/>
    </row>
    <row r="54" spans="1:27" x14ac:dyDescent="0.35">
      <c r="A54" s="4" t="s">
        <v>378</v>
      </c>
      <c r="B54" s="5"/>
      <c r="C54" s="5"/>
      <c r="D54" s="5"/>
      <c r="E54" s="5"/>
      <c r="F54" s="5"/>
      <c r="G54" s="5"/>
      <c r="H54" s="31"/>
      <c r="I54" s="5"/>
      <c r="J54" s="5"/>
      <c r="K54" s="5"/>
      <c r="L54" s="5"/>
      <c r="M54" s="5"/>
      <c r="N54" s="5"/>
      <c r="O54" s="5"/>
      <c r="P54" s="5"/>
      <c r="Q54" s="5"/>
      <c r="R54" s="5"/>
      <c r="S54" s="5"/>
      <c r="T54" s="5"/>
      <c r="U54" s="5"/>
      <c r="V54" s="5"/>
      <c r="X54" s="11"/>
      <c r="Y54" s="34"/>
      <c r="Z54" s="11"/>
      <c r="AA54" s="18"/>
    </row>
    <row r="55" spans="1:27" x14ac:dyDescent="0.35">
      <c r="A55">
        <f>[1]ET!A31</f>
        <v>2019</v>
      </c>
      <c r="B55" s="5">
        <f>[1]ET!B31</f>
        <v>1129.779</v>
      </c>
      <c r="C55" s="5">
        <f>[1]ET!C31</f>
        <v>761.54200000000003</v>
      </c>
      <c r="D55" s="5">
        <f>[1]ET!D31</f>
        <v>2064.6219999999998</v>
      </c>
      <c r="E55" s="5">
        <f>[1]ET!E31</f>
        <v>1007.032</v>
      </c>
      <c r="F55" s="5">
        <f>[1]ET!F31</f>
        <v>1044.3420000000001</v>
      </c>
      <c r="G55" s="5">
        <f>[1]ET!G31</f>
        <v>2071.7289999999998</v>
      </c>
      <c r="H55" s="31">
        <f>[1]ET!H31</f>
        <v>8079.0460000000003</v>
      </c>
      <c r="I55" s="5">
        <f>[1]ET!I31</f>
        <v>6007.317</v>
      </c>
      <c r="J55" s="5">
        <f>[1]ET!J31</f>
        <v>39283.682999999997</v>
      </c>
      <c r="K55" s="5">
        <f>[1]ET!K31</f>
        <v>37211.953999999998</v>
      </c>
      <c r="L55" s="5">
        <f>[1]ET!L31</f>
        <v>6342.9369999999999</v>
      </c>
      <c r="M55" s="5">
        <f>[1]ET!M31</f>
        <v>7732.2550000000001</v>
      </c>
      <c r="N55" s="5">
        <f>[1]ET!N31</f>
        <v>438.892</v>
      </c>
      <c r="O55" s="5">
        <f>[1]ET!O31</f>
        <v>1297.8030000000001</v>
      </c>
      <c r="P55" s="5">
        <f>[1]ET!P31</f>
        <v>3529.9070000000002</v>
      </c>
      <c r="Q55" s="5">
        <f>[1]ET!Q31</f>
        <v>4183.0190000000002</v>
      </c>
      <c r="R55" s="5">
        <f>[1]ET!R31</f>
        <v>9659.1939999999995</v>
      </c>
      <c r="S55" s="5">
        <f>[1]ET!S31</f>
        <v>2050.3969999999999</v>
      </c>
      <c r="T55" s="5">
        <f>[1]ET!T31</f>
        <v>536.01400000000001</v>
      </c>
      <c r="U55" s="5">
        <f>[1]ET!U31</f>
        <v>1441.5360000000001</v>
      </c>
      <c r="V55" s="5">
        <f>[1]ET!V31</f>
        <v>45291</v>
      </c>
      <c r="X55" s="18" t="str">
        <f t="shared" ref="X55:X60" si="26">HLOOKUP(Y55,$L55:$U152,ROW(L$114)-ROW(X55)+1,0)</f>
        <v>HB</v>
      </c>
      <c r="Y55" s="34">
        <f t="shared" ref="Y55:Y60" si="27">MIN(L55:U55)</f>
        <v>438.892</v>
      </c>
      <c r="Z55" s="18" t="str">
        <f t="shared" ref="Z55:Z60" si="28">HLOOKUP(AA55,$L55:$U152,ROW(N$114)-ROW(Z55)+1,0)</f>
        <v>NW</v>
      </c>
      <c r="AA55" s="18">
        <f t="shared" ref="AA55:AA60" si="29">MAX(L55:U55)</f>
        <v>9659.1939999999995</v>
      </c>
    </row>
    <row r="56" spans="1:27" x14ac:dyDescent="0.35">
      <c r="A56">
        <f>[1]ET!A32</f>
        <v>2020</v>
      </c>
      <c r="B56" s="5">
        <f>[1]ET!B32</f>
        <v>1122.8230000000001</v>
      </c>
      <c r="C56" s="5">
        <f>[1]ET!C32</f>
        <v>756.5</v>
      </c>
      <c r="D56" s="5">
        <f>[1]ET!D32</f>
        <v>2050.4580000000001</v>
      </c>
      <c r="E56" s="5">
        <f>[1]ET!E32</f>
        <v>996.35500000000002</v>
      </c>
      <c r="F56" s="5">
        <f>[1]ET!F32</f>
        <v>1028.7909999999999</v>
      </c>
      <c r="G56" s="5">
        <f>[1]ET!G32</f>
        <v>2066.2130000000002</v>
      </c>
      <c r="H56" s="31">
        <f>[1]ET!H32</f>
        <v>8021.14</v>
      </c>
      <c r="I56" s="5">
        <f>[1]ET!I32</f>
        <v>5954.9269999999997</v>
      </c>
      <c r="J56" s="5">
        <f>[1]ET!J32</f>
        <v>39011.072999999997</v>
      </c>
      <c r="K56" s="5">
        <f>[1]ET!K32</f>
        <v>36944.86</v>
      </c>
      <c r="L56" s="5">
        <f>[1]ET!L32</f>
        <v>6283.51</v>
      </c>
      <c r="M56" s="5">
        <f>[1]ET!M32</f>
        <v>7682.8940000000002</v>
      </c>
      <c r="N56" s="5">
        <f>[1]ET!N32</f>
        <v>434.64800000000002</v>
      </c>
      <c r="O56" s="5">
        <f>[1]ET!O32</f>
        <v>1293.646</v>
      </c>
      <c r="P56" s="5">
        <f>[1]ET!P32</f>
        <v>3505.4169999999999</v>
      </c>
      <c r="Q56" s="5">
        <f>[1]ET!Q32</f>
        <v>4158.442</v>
      </c>
      <c r="R56" s="5">
        <f>[1]ET!R32</f>
        <v>9592.1010000000006</v>
      </c>
      <c r="S56" s="5">
        <f>[1]ET!S32</f>
        <v>2028.7249999999999</v>
      </c>
      <c r="T56" s="5">
        <f>[1]ET!T32</f>
        <v>528.22699999999998</v>
      </c>
      <c r="U56" s="5">
        <f>[1]ET!U32</f>
        <v>1437.25</v>
      </c>
      <c r="V56" s="5">
        <f>[1]ET!V32</f>
        <v>44966</v>
      </c>
      <c r="X56" s="18" t="str">
        <f t="shared" si="26"/>
        <v>HB</v>
      </c>
      <c r="Y56" s="34">
        <f t="shared" si="27"/>
        <v>434.64800000000002</v>
      </c>
      <c r="Z56" s="18" t="str">
        <f t="shared" si="28"/>
        <v>NW</v>
      </c>
      <c r="AA56" s="18">
        <f t="shared" si="29"/>
        <v>9592.1010000000006</v>
      </c>
    </row>
    <row r="57" spans="1:27" x14ac:dyDescent="0.35">
      <c r="A57">
        <f>[1]ET!A33</f>
        <v>2021</v>
      </c>
      <c r="B57" s="5">
        <f>[1]ET!B33</f>
        <v>1129.348</v>
      </c>
      <c r="C57" s="5">
        <f>[1]ET!C33</f>
        <v>757.90800000000002</v>
      </c>
      <c r="D57" s="5">
        <f>[1]ET!D33</f>
        <v>2051.451</v>
      </c>
      <c r="E57" s="5">
        <f>[1]ET!E33</f>
        <v>995.38699999999994</v>
      </c>
      <c r="F57" s="5">
        <f>[1]ET!F33</f>
        <v>1022.3819999999999</v>
      </c>
      <c r="G57" s="5">
        <f>[1]ET!G33</f>
        <v>2085.4879999999998</v>
      </c>
      <c r="H57" s="31">
        <f>[1]ET!H33</f>
        <v>8041.9639999999999</v>
      </c>
      <c r="I57" s="5">
        <f>[1]ET!I33</f>
        <v>5956.4759999999997</v>
      </c>
      <c r="J57" s="5">
        <f>[1]ET!J33</f>
        <v>39096.523999999998</v>
      </c>
      <c r="K57" s="5">
        <f>[1]ET!K33</f>
        <v>37011.036</v>
      </c>
      <c r="L57" s="5">
        <f>[1]ET!L33</f>
        <v>6283.348</v>
      </c>
      <c r="M57" s="5">
        <f>[1]ET!M33</f>
        <v>7684.27</v>
      </c>
      <c r="N57" s="5">
        <f>[1]ET!N33</f>
        <v>433.39499999999998</v>
      </c>
      <c r="O57" s="5">
        <f>[1]ET!O33</f>
        <v>1295.5930000000001</v>
      </c>
      <c r="P57" s="5">
        <f>[1]ET!P33</f>
        <v>3515.6379999999999</v>
      </c>
      <c r="Q57" s="5">
        <f>[1]ET!Q33</f>
        <v>4169.2650000000003</v>
      </c>
      <c r="R57" s="5">
        <f>[1]ET!R33</f>
        <v>9627.0460000000003</v>
      </c>
      <c r="S57" s="5">
        <f>[1]ET!S33</f>
        <v>2032.2090000000001</v>
      </c>
      <c r="T57" s="5">
        <f>[1]ET!T33</f>
        <v>524.94899999999996</v>
      </c>
      <c r="U57" s="5">
        <f>[1]ET!U33</f>
        <v>1445.3230000000001</v>
      </c>
      <c r="V57" s="5">
        <f>[1]ET!V33</f>
        <v>45053</v>
      </c>
      <c r="X57" s="18" t="str">
        <f t="shared" si="26"/>
        <v>HB</v>
      </c>
      <c r="Y57" s="34">
        <f t="shared" si="27"/>
        <v>433.39499999999998</v>
      </c>
      <c r="Z57" s="18" t="str">
        <f t="shared" si="28"/>
        <v>NW</v>
      </c>
      <c r="AA57" s="18">
        <f t="shared" si="29"/>
        <v>9627.0460000000003</v>
      </c>
    </row>
    <row r="58" spans="1:27" x14ac:dyDescent="0.35">
      <c r="A58">
        <f>[1]ET!A34</f>
        <v>2022</v>
      </c>
      <c r="B58" s="5">
        <f>[1]ET!B34</f>
        <v>1142.268</v>
      </c>
      <c r="C58" s="5">
        <f>[1]ET!C34</f>
        <v>761.62</v>
      </c>
      <c r="D58" s="5">
        <f>[1]ET!D34</f>
        <v>2069.1880000000001</v>
      </c>
      <c r="E58" s="5">
        <f>[1]ET!E34</f>
        <v>996.44200000000001</v>
      </c>
      <c r="F58" s="5">
        <f>[1]ET!F34</f>
        <v>1026.7639999999999</v>
      </c>
      <c r="G58" s="5">
        <f>[1]ET!G34</f>
        <v>2156.232</v>
      </c>
      <c r="H58" s="31">
        <f>[1]ET!H34</f>
        <v>8152.5140000000001</v>
      </c>
      <c r="I58" s="5">
        <f>[1]ET!I34</f>
        <v>5996.2820000000002</v>
      </c>
      <c r="J58" s="5">
        <f>[1]ET!J34</f>
        <v>39678.718000000001</v>
      </c>
      <c r="K58" s="5">
        <f>[1]ET!K34</f>
        <v>37522.485999999997</v>
      </c>
      <c r="L58" s="5">
        <f>[1]ET!L34</f>
        <v>6361.1890000000003</v>
      </c>
      <c r="M58" s="5">
        <f>[1]ET!M34</f>
        <v>7791.0050000000001</v>
      </c>
      <c r="N58" s="5">
        <f>[1]ET!N34</f>
        <v>440.27499999999998</v>
      </c>
      <c r="O58" s="5">
        <f>[1]ET!O34</f>
        <v>1324.104</v>
      </c>
      <c r="P58" s="5">
        <f>[1]ET!P34</f>
        <v>3570.9059999999999</v>
      </c>
      <c r="Q58" s="5">
        <f>[1]ET!Q34</f>
        <v>4217.9449999999997</v>
      </c>
      <c r="R58" s="5">
        <f>[1]ET!R34</f>
        <v>9771.9169999999995</v>
      </c>
      <c r="S58" s="5">
        <f>[1]ET!S34</f>
        <v>2055.4589999999998</v>
      </c>
      <c r="T58" s="5">
        <f>[1]ET!T34</f>
        <v>526.55100000000004</v>
      </c>
      <c r="U58" s="5">
        <f>[1]ET!U34</f>
        <v>1463.135</v>
      </c>
      <c r="V58" s="5">
        <f>[1]ET!V34</f>
        <v>45675</v>
      </c>
      <c r="X58" s="18" t="str">
        <f t="shared" si="26"/>
        <v>HB</v>
      </c>
      <c r="Y58" s="34">
        <f t="shared" si="27"/>
        <v>440.27499999999998</v>
      </c>
      <c r="Z58" s="18" t="str">
        <f t="shared" si="28"/>
        <v>NW</v>
      </c>
      <c r="AA58" s="18">
        <f t="shared" si="29"/>
        <v>9771.9169999999995</v>
      </c>
    </row>
    <row r="59" spans="1:27" x14ac:dyDescent="0.35">
      <c r="A59">
        <f>[1]ET!A35</f>
        <v>2023</v>
      </c>
      <c r="B59" s="5">
        <f>[1]ET!B35</f>
        <v>1145.8979999999999</v>
      </c>
      <c r="C59" s="5">
        <f>[1]ET!C35</f>
        <v>762.41099999999994</v>
      </c>
      <c r="D59" s="5">
        <f>[1]ET!D35</f>
        <v>2073.9630000000002</v>
      </c>
      <c r="E59" s="5">
        <f>[1]ET!E35</f>
        <v>993.51300000000003</v>
      </c>
      <c r="F59" s="5">
        <f>[1]ET!F35</f>
        <v>1026.05</v>
      </c>
      <c r="G59" s="5">
        <f>[1]ET!G35</f>
        <v>2190.681</v>
      </c>
      <c r="H59" s="31">
        <f>[1]ET!H35</f>
        <v>8192.5159999999996</v>
      </c>
      <c r="I59" s="5">
        <f>[1]ET!I35</f>
        <v>6001.835</v>
      </c>
      <c r="J59" s="5">
        <f>[1]ET!J35</f>
        <v>40009.165000000001</v>
      </c>
      <c r="K59" s="5">
        <f>[1]ET!K35</f>
        <v>37818.483999999997</v>
      </c>
      <c r="L59" s="5">
        <f>[1]ET!L35</f>
        <v>6421.4309999999996</v>
      </c>
      <c r="M59" s="5">
        <f>[1]ET!M35</f>
        <v>7862.7849999999999</v>
      </c>
      <c r="N59" s="5">
        <f>[1]ET!N35</f>
        <v>444.32499999999999</v>
      </c>
      <c r="O59" s="5">
        <f>[1]ET!O35</f>
        <v>1350.4960000000001</v>
      </c>
      <c r="P59" s="5">
        <f>[1]ET!P35</f>
        <v>3607.01</v>
      </c>
      <c r="Q59" s="5">
        <f>[1]ET!Q35</f>
        <v>4240.38</v>
      </c>
      <c r="R59" s="5">
        <f>[1]ET!R35</f>
        <v>9826.0930000000008</v>
      </c>
      <c r="S59" s="5">
        <f>[1]ET!S35</f>
        <v>2064.2860000000001</v>
      </c>
      <c r="T59" s="5">
        <f>[1]ET!T35</f>
        <v>526.64300000000003</v>
      </c>
      <c r="U59" s="5">
        <f>[1]ET!U35</f>
        <v>1475.0350000000001</v>
      </c>
      <c r="V59" s="5">
        <f>[1]ET!V35</f>
        <v>46011</v>
      </c>
      <c r="X59" s="18" t="str">
        <f t="shared" si="26"/>
        <v>HB</v>
      </c>
      <c r="Y59" s="34">
        <f t="shared" si="27"/>
        <v>444.32499999999999</v>
      </c>
      <c r="Z59" s="18" t="str">
        <f t="shared" si="28"/>
        <v>NW</v>
      </c>
      <c r="AA59" s="18">
        <f t="shared" si="29"/>
        <v>9826.0930000000008</v>
      </c>
    </row>
    <row r="60" spans="1:27" x14ac:dyDescent="0.35">
      <c r="A60">
        <f>[1]ET!A36</f>
        <v>2024</v>
      </c>
      <c r="B60" s="5">
        <f>[1]ET!B36</f>
        <v>1145.0830000000001</v>
      </c>
      <c r="C60" s="5">
        <f>[1]ET!C36</f>
        <v>757.00900000000001</v>
      </c>
      <c r="D60" s="5">
        <f>[1]ET!D36</f>
        <v>2067.7350000000001</v>
      </c>
      <c r="E60" s="5">
        <f>[1]ET!E36</f>
        <v>989.16099999999994</v>
      </c>
      <c r="F60" s="5">
        <f>[1]ET!F36</f>
        <v>1017.759</v>
      </c>
      <c r="G60" s="5">
        <f>[1]ET!G36</f>
        <v>2197.16</v>
      </c>
      <c r="H60" s="31">
        <f>[1]ET!H36</f>
        <v>8173.9070000000002</v>
      </c>
      <c r="I60" s="5">
        <f>[1]ET!I36</f>
        <v>5976.7470000000003</v>
      </c>
      <c r="J60" s="5">
        <f>[1]ET!J36</f>
        <v>40105.252999999997</v>
      </c>
      <c r="K60" s="5">
        <f>[1]ET!K36</f>
        <v>37908.093000000001</v>
      </c>
      <c r="L60" s="5">
        <f>[1]ET!L36</f>
        <v>6433.7669999999998</v>
      </c>
      <c r="M60" s="5">
        <f>[1]ET!M36</f>
        <v>7893.9520000000002</v>
      </c>
      <c r="N60" s="5">
        <f>[1]ET!N36</f>
        <v>444.06</v>
      </c>
      <c r="O60" s="5">
        <f>[1]ET!O36</f>
        <v>1362.162</v>
      </c>
      <c r="P60" s="5">
        <f>[1]ET!P36</f>
        <v>3624.105</v>
      </c>
      <c r="Q60" s="5">
        <f>[1]ET!Q36</f>
        <v>4244.1390000000001</v>
      </c>
      <c r="R60" s="5">
        <f>[1]ET!R36</f>
        <v>9840.2739999999994</v>
      </c>
      <c r="S60" s="5">
        <f>[1]ET!S36</f>
        <v>2060.989</v>
      </c>
      <c r="T60" s="5">
        <f>[1]ET!T36</f>
        <v>522.452</v>
      </c>
      <c r="U60" s="5">
        <f>[1]ET!U36</f>
        <v>1482.193</v>
      </c>
      <c r="V60" s="5">
        <f>[1]ET!V36</f>
        <v>46082</v>
      </c>
      <c r="X60" s="18" t="str">
        <f t="shared" si="26"/>
        <v>HB</v>
      </c>
      <c r="Y60" s="34">
        <f t="shared" si="27"/>
        <v>444.06</v>
      </c>
      <c r="Z60" s="18" t="str">
        <f t="shared" si="28"/>
        <v>NW</v>
      </c>
      <c r="AA60" s="18">
        <f t="shared" si="29"/>
        <v>9840.2739999999994</v>
      </c>
    </row>
    <row r="61" spans="1:27" x14ac:dyDescent="0.35">
      <c r="X61" s="11"/>
      <c r="Y61" s="11"/>
      <c r="Z61" s="11"/>
      <c r="AA61" s="11"/>
    </row>
    <row r="62" spans="1:27" x14ac:dyDescent="0.35">
      <c r="A62" s="4" t="s">
        <v>379</v>
      </c>
      <c r="X62" s="11"/>
      <c r="Y62" s="11"/>
      <c r="Z62" s="11"/>
      <c r="AA62" s="11"/>
    </row>
    <row r="63" spans="1:27" x14ac:dyDescent="0.35">
      <c r="A63">
        <f>[1]ET!A213</f>
        <v>2019</v>
      </c>
      <c r="B63" s="32">
        <f>[1]ET!B213</f>
        <v>-158.36400000000003</v>
      </c>
      <c r="C63" s="32">
        <f>[1]ET!C213</f>
        <v>-43.177999999999997</v>
      </c>
      <c r="D63" s="32">
        <f>[1]ET!D213</f>
        <v>-11.353000000000065</v>
      </c>
      <c r="E63" s="32">
        <f>[1]ET!E213</f>
        <v>-75.234000000000037</v>
      </c>
      <c r="F63" s="32">
        <f>[1]ET!F213</f>
        <v>-56.924999999999955</v>
      </c>
      <c r="G63" s="32">
        <f>[1]ET!G213</f>
        <v>175.90999999999985</v>
      </c>
      <c r="H63" s="35">
        <f>[1]ET!H213</f>
        <v>-169.14400000000023</v>
      </c>
      <c r="I63" s="32">
        <f>[1]ET!I213</f>
        <v>-345.05400000000009</v>
      </c>
      <c r="J63" s="32">
        <f>[1]ET!J213</f>
        <v>526.05399999999645</v>
      </c>
      <c r="K63" s="32">
        <f>[1]ET!K213</f>
        <v>350.14400000000023</v>
      </c>
      <c r="L63" s="32">
        <f>[1]ET!L213</f>
        <v>91.041999999999462</v>
      </c>
      <c r="M63" s="32">
        <f>[1]ET!M213</f>
        <v>95.395999999999731</v>
      </c>
      <c r="N63" s="32">
        <f>[1]ET!N213</f>
        <v>93.495999999999981</v>
      </c>
      <c r="O63" s="32">
        <f>[1]ET!O213</f>
        <v>254.69800000000009</v>
      </c>
      <c r="P63" s="32">
        <f>[1]ET!P213</f>
        <v>141.9680000000003</v>
      </c>
      <c r="Q63" s="32">
        <f>[1]ET!Q213</f>
        <v>-137.68499999999949</v>
      </c>
      <c r="R63" s="32">
        <f>[1]ET!R213</f>
        <v>99.118000000000393</v>
      </c>
      <c r="S63" s="32">
        <f>[1]ET!S213</f>
        <v>-181.80400000000009</v>
      </c>
      <c r="T63" s="32">
        <f>[1]ET!T213</f>
        <v>16.252000000000066</v>
      </c>
      <c r="U63" s="32">
        <f>[1]ET!U213</f>
        <v>-122.33699999999999</v>
      </c>
      <c r="V63" s="32">
        <f>[1]ET!V213</f>
        <v>181</v>
      </c>
      <c r="X63" s="18" t="str">
        <f t="shared" ref="X63:X67" si="30">HLOOKUP(Y63,$L63:$U160,ROW(L$114)-ROW(X63)+1,0)</f>
        <v>RP</v>
      </c>
      <c r="Y63" s="34">
        <f t="shared" ref="Y63:Y67" si="31">MIN(L63:U63)</f>
        <v>-181.80400000000009</v>
      </c>
      <c r="Z63" s="18" t="str">
        <f t="shared" ref="Z63:Z67" si="32">HLOOKUP(AA63,$L63:$U160,ROW(N$114)-ROW(Z63)+1,0)</f>
        <v>HH</v>
      </c>
      <c r="AA63" s="18">
        <f t="shared" ref="AA63:AA67" si="33">MAX(L63:U63)</f>
        <v>254.69800000000009</v>
      </c>
    </row>
    <row r="64" spans="1:27" x14ac:dyDescent="0.35">
      <c r="A64">
        <f>[1]ET!A214</f>
        <v>2020</v>
      </c>
      <c r="B64" s="32">
        <f>[1]ET!B214</f>
        <v>-161.18999999999983</v>
      </c>
      <c r="C64" s="32">
        <f>[1]ET!C214</f>
        <v>-43.038999999999987</v>
      </c>
      <c r="D64" s="32">
        <f>[1]ET!D214</f>
        <v>-12.226000000000113</v>
      </c>
      <c r="E64" s="32">
        <f>[1]ET!E214</f>
        <v>-73.577999999999975</v>
      </c>
      <c r="F64" s="32">
        <f>[1]ET!F214</f>
        <v>-55.392000000000053</v>
      </c>
      <c r="G64" s="32">
        <f>[1]ET!G214</f>
        <v>184.63100000000009</v>
      </c>
      <c r="H64" s="35">
        <f>[1]ET!H214</f>
        <v>-160.79399999999987</v>
      </c>
      <c r="I64" s="32">
        <f>[1]ET!I214</f>
        <v>-345.42500000000018</v>
      </c>
      <c r="J64" s="32">
        <f>[1]ET!J214</f>
        <v>506.42499999999563</v>
      </c>
      <c r="K64" s="32">
        <f>[1]ET!K214</f>
        <v>321.79400000000169</v>
      </c>
      <c r="L64" s="32">
        <f>[1]ET!L214</f>
        <v>83.788000000000466</v>
      </c>
      <c r="M64" s="32">
        <f>[1]ET!M214</f>
        <v>94.015000000000327</v>
      </c>
      <c r="N64" s="32">
        <f>[1]ET!N214</f>
        <v>91.762</v>
      </c>
      <c r="O64" s="32">
        <f>[1]ET!O214</f>
        <v>255.85799999999995</v>
      </c>
      <c r="P64" s="32">
        <f>[1]ET!P214</f>
        <v>140.04599999999982</v>
      </c>
      <c r="Q64" s="32">
        <f>[1]ET!Q214</f>
        <v>-144.60300000000007</v>
      </c>
      <c r="R64" s="32">
        <f>[1]ET!R214</f>
        <v>96.867000000000189</v>
      </c>
      <c r="S64" s="32">
        <f>[1]ET!S214</f>
        <v>-185.55000000000018</v>
      </c>
      <c r="T64" s="32">
        <f>[1]ET!T214</f>
        <v>14.122999999999934</v>
      </c>
      <c r="U64" s="32">
        <f>[1]ET!U214</f>
        <v>-124.51199999999994</v>
      </c>
      <c r="V64" s="32">
        <f>[1]ET!V214</f>
        <v>161</v>
      </c>
      <c r="X64" s="18" t="str">
        <f t="shared" si="30"/>
        <v>RP</v>
      </c>
      <c r="Y64" s="34">
        <f t="shared" si="31"/>
        <v>-185.55000000000018</v>
      </c>
      <c r="Z64" s="18" t="str">
        <f t="shared" si="32"/>
        <v>HH</v>
      </c>
      <c r="AA64" s="18">
        <f t="shared" si="33"/>
        <v>255.85799999999995</v>
      </c>
    </row>
    <row r="65" spans="1:27" x14ac:dyDescent="0.35">
      <c r="A65">
        <f>[1]ET!A215</f>
        <v>2021</v>
      </c>
      <c r="B65" s="32">
        <f>[1]ET!B215</f>
        <v>-156.98500000000013</v>
      </c>
      <c r="C65" s="32">
        <f>[1]ET!C215</f>
        <v>-42.157000000000039</v>
      </c>
      <c r="D65" s="32">
        <f>[1]ET!D215</f>
        <v>-9.806999999999789</v>
      </c>
      <c r="E65" s="32">
        <f>[1]ET!E215</f>
        <v>-70.739000000000033</v>
      </c>
      <c r="F65" s="32">
        <f>[1]ET!F215</f>
        <v>-52.511000000000081</v>
      </c>
      <c r="G65" s="32">
        <f>[1]ET!G215</f>
        <v>196.20099999999979</v>
      </c>
      <c r="H65" s="35">
        <f>[1]ET!H215</f>
        <v>-135.9980000000005</v>
      </c>
      <c r="I65" s="32">
        <f>[1]ET!I215</f>
        <v>-332.19900000000052</v>
      </c>
      <c r="J65" s="32">
        <f>[1]ET!J215</f>
        <v>514.19900000000052</v>
      </c>
      <c r="K65" s="32">
        <f>[1]ET!K215</f>
        <v>317.99799999999959</v>
      </c>
      <c r="L65" s="32">
        <f>[1]ET!L215</f>
        <v>82.702000000000226</v>
      </c>
      <c r="M65" s="32">
        <f>[1]ET!M215</f>
        <v>98.201000000000022</v>
      </c>
      <c r="N65" s="32">
        <f>[1]ET!N215</f>
        <v>91.264999999999986</v>
      </c>
      <c r="O65" s="32">
        <f>[1]ET!O215</f>
        <v>258.58900000000017</v>
      </c>
      <c r="P65" s="32">
        <f>[1]ET!P215</f>
        <v>141.88200000000006</v>
      </c>
      <c r="Q65" s="32">
        <f>[1]ET!Q215</f>
        <v>-149.37100000000009</v>
      </c>
      <c r="R65" s="32">
        <f>[1]ET!R215</f>
        <v>95.67200000000048</v>
      </c>
      <c r="S65" s="32">
        <f>[1]ET!S215</f>
        <v>-186.66399999999999</v>
      </c>
      <c r="T65" s="32">
        <f>[1]ET!T215</f>
        <v>12.205999999999904</v>
      </c>
      <c r="U65" s="32">
        <f>[1]ET!U215</f>
        <v>-126.48399999999992</v>
      </c>
      <c r="V65" s="32">
        <f>[1]ET!V215</f>
        <v>182</v>
      </c>
      <c r="X65" s="18" t="str">
        <f t="shared" si="30"/>
        <v>RP</v>
      </c>
      <c r="Y65" s="34">
        <f t="shared" si="31"/>
        <v>-186.66399999999999</v>
      </c>
      <c r="Z65" s="18" t="str">
        <f t="shared" si="32"/>
        <v>HH</v>
      </c>
      <c r="AA65" s="18">
        <f t="shared" si="33"/>
        <v>258.58900000000017</v>
      </c>
    </row>
    <row r="66" spans="1:27" x14ac:dyDescent="0.35">
      <c r="A66">
        <f>[1]ET!A216</f>
        <v>2022</v>
      </c>
      <c r="B66" s="32">
        <f>[1]ET!B216</f>
        <v>-154.42100000000005</v>
      </c>
      <c r="C66" s="32">
        <f>[1]ET!C216</f>
        <v>-41.216999999999985</v>
      </c>
      <c r="D66" s="32">
        <f>[1]ET!D216</f>
        <v>-7.0430000000001201</v>
      </c>
      <c r="E66" s="32">
        <f>[1]ET!E216</f>
        <v>-69.383000000000038</v>
      </c>
      <c r="F66" s="32">
        <f>[1]ET!F216</f>
        <v>-51.301000000000158</v>
      </c>
      <c r="G66" s="32">
        <f>[1]ET!G216</f>
        <v>209.05099999999993</v>
      </c>
      <c r="H66" s="35">
        <f>[1]ET!H216</f>
        <v>-114.3139999999994</v>
      </c>
      <c r="I66" s="32">
        <f>[1]ET!I216</f>
        <v>-323.36499999999978</v>
      </c>
      <c r="J66" s="32">
        <f>[1]ET!J216</f>
        <v>534.36499999999796</v>
      </c>
      <c r="K66" s="32">
        <f>[1]ET!K216</f>
        <v>325.31399999999849</v>
      </c>
      <c r="L66" s="32">
        <f>[1]ET!L216</f>
        <v>89.305000000000291</v>
      </c>
      <c r="M66" s="32">
        <f>[1]ET!M216</f>
        <v>99.891000000000531</v>
      </c>
      <c r="N66" s="32">
        <f>[1]ET!N216</f>
        <v>92.08499999999998</v>
      </c>
      <c r="O66" s="32">
        <f>[1]ET!O216</f>
        <v>267.55799999999999</v>
      </c>
      <c r="P66" s="32">
        <f>[1]ET!P216</f>
        <v>147.125</v>
      </c>
      <c r="Q66" s="32">
        <f>[1]ET!Q216</f>
        <v>-155.48100000000068</v>
      </c>
      <c r="R66" s="32">
        <f>[1]ET!R216</f>
        <v>92.817999999999302</v>
      </c>
      <c r="S66" s="32">
        <f>[1]ET!S216</f>
        <v>-187.50800000000027</v>
      </c>
      <c r="T66" s="32">
        <f>[1]ET!T216</f>
        <v>10.850000000000023</v>
      </c>
      <c r="U66" s="32">
        <f>[1]ET!U216</f>
        <v>-131.32899999999995</v>
      </c>
      <c r="V66" s="32">
        <f>[1]ET!V216</f>
        <v>211</v>
      </c>
      <c r="X66" s="18" t="str">
        <f t="shared" si="30"/>
        <v>RP</v>
      </c>
      <c r="Y66" s="34">
        <f t="shared" si="31"/>
        <v>-187.50800000000027</v>
      </c>
      <c r="Z66" s="18" t="str">
        <f t="shared" si="32"/>
        <v>HH</v>
      </c>
      <c r="AA66" s="18">
        <f t="shared" si="33"/>
        <v>267.55799999999999</v>
      </c>
    </row>
    <row r="67" spans="1:27" x14ac:dyDescent="0.35">
      <c r="A67">
        <f>[1]ET!A217</f>
        <v>2023</v>
      </c>
      <c r="B67" s="32">
        <f>[1]ET!B217</f>
        <v>-157.72800000000007</v>
      </c>
      <c r="C67" s="32">
        <f>[1]ET!C217</f>
        <v>-41.482000000000085</v>
      </c>
      <c r="D67" s="32">
        <f>[1]ET!D217</f>
        <v>-6.5789999999997235</v>
      </c>
      <c r="E67" s="32">
        <f>[1]ET!E217</f>
        <v>-70.117000000000075</v>
      </c>
      <c r="F67" s="32">
        <f>[1]ET!F217</f>
        <v>-51.000999999999976</v>
      </c>
      <c r="G67" s="32">
        <f>[1]ET!G217</f>
        <v>215.91700000000014</v>
      </c>
      <c r="H67" s="35">
        <f>[1]ET!H217</f>
        <v>-110.98999999999978</v>
      </c>
      <c r="I67" s="32">
        <f>[1]ET!I217</f>
        <v>-326.90700000000015</v>
      </c>
      <c r="J67" s="32">
        <f>[1]ET!J217</f>
        <v>536.90699999999924</v>
      </c>
      <c r="K67" s="32">
        <f>[1]ET!K217</f>
        <v>320.98999999999796</v>
      </c>
      <c r="L67" s="32">
        <f>[1]ET!L217</f>
        <v>95.528999999999542</v>
      </c>
      <c r="M67" s="32">
        <f>[1]ET!M217</f>
        <v>96.277000000000044</v>
      </c>
      <c r="N67" s="32">
        <f>[1]ET!N217</f>
        <v>92.819000000000017</v>
      </c>
      <c r="O67" s="32">
        <f>[1]ET!O217</f>
        <v>277.01600000000008</v>
      </c>
      <c r="P67" s="32">
        <f>[1]ET!P217</f>
        <v>150.27600000000029</v>
      </c>
      <c r="Q67" s="32">
        <f>[1]ET!Q217</f>
        <v>-162.45700000000033</v>
      </c>
      <c r="R67" s="32">
        <f>[1]ET!R217</f>
        <v>87.195000000001528</v>
      </c>
      <c r="S67" s="32">
        <f>[1]ET!S217</f>
        <v>-191.51999999999998</v>
      </c>
      <c r="T67" s="32">
        <f>[1]ET!T217</f>
        <v>9.9400000000000546</v>
      </c>
      <c r="U67" s="32">
        <f>[1]ET!U217</f>
        <v>-134.08499999999981</v>
      </c>
      <c r="V67" s="32">
        <f>[1]ET!V217</f>
        <v>210</v>
      </c>
      <c r="X67" s="18" t="str">
        <f t="shared" si="30"/>
        <v>RP</v>
      </c>
      <c r="Y67" s="34">
        <f t="shared" si="31"/>
        <v>-191.51999999999998</v>
      </c>
      <c r="Z67" s="18" t="str">
        <f t="shared" si="32"/>
        <v>HH</v>
      </c>
      <c r="AA67" s="18">
        <f t="shared" si="33"/>
        <v>277.01600000000008</v>
      </c>
    </row>
    <row r="68" spans="1:27" x14ac:dyDescent="0.35">
      <c r="A68">
        <f>A67+1</f>
        <v>2024</v>
      </c>
    </row>
    <row r="114" spans="12:21" x14ac:dyDescent="0.35">
      <c r="L114" t="s">
        <v>328</v>
      </c>
      <c r="M114" t="s">
        <v>329</v>
      </c>
      <c r="N114" t="s">
        <v>330</v>
      </c>
      <c r="O114" t="s">
        <v>331</v>
      </c>
      <c r="P114" t="s">
        <v>332</v>
      </c>
      <c r="Q114" t="s">
        <v>333</v>
      </c>
      <c r="R114" t="s">
        <v>334</v>
      </c>
      <c r="S114" t="s">
        <v>335</v>
      </c>
      <c r="T114" t="s">
        <v>336</v>
      </c>
      <c r="U114" t="s">
        <v>337</v>
      </c>
    </row>
  </sheetData>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E9709-9215-41E1-A7EB-0401F7864E3B}">
  <sheetPr codeName="Tabelle34"/>
  <dimension ref="A1:Y50"/>
  <sheetViews>
    <sheetView workbookViewId="0">
      <pane ySplit="2" topLeftCell="A20" activePane="bottomLeft" state="frozen"/>
      <selection pane="bottomLeft" activeCell="A3" sqref="A3"/>
    </sheetView>
  </sheetViews>
  <sheetFormatPr baseColWidth="10" defaultColWidth="11.453125" defaultRowHeight="14.5" x14ac:dyDescent="0.35"/>
  <cols>
    <col min="6" max="6" width="113.54296875" customWidth="1"/>
    <col min="11" max="11" width="12.26953125" customWidth="1"/>
    <col min="16" max="16" width="12" customWidth="1"/>
  </cols>
  <sheetData>
    <row r="1" spans="1:25" ht="29" x14ac:dyDescent="0.35">
      <c r="A1" s="4" t="s">
        <v>380</v>
      </c>
      <c r="I1" t="str">
        <f>Wirtschaftskraft!A2</f>
        <v>Jahr</v>
      </c>
      <c r="J1" s="1" t="s">
        <v>339</v>
      </c>
      <c r="K1" s="1" t="s">
        <v>289</v>
      </c>
      <c r="L1" s="1" t="s">
        <v>290</v>
      </c>
      <c r="M1" s="1" t="s">
        <v>291</v>
      </c>
      <c r="N1" s="1" t="s">
        <v>292</v>
      </c>
      <c r="O1" s="1" t="s">
        <v>293</v>
      </c>
      <c r="P1" s="1" t="s">
        <v>298</v>
      </c>
      <c r="Q1" s="1" t="s">
        <v>299</v>
      </c>
      <c r="R1" s="1" t="s">
        <v>300</v>
      </c>
      <c r="S1" s="1" t="s">
        <v>301</v>
      </c>
      <c r="T1" s="1" t="s">
        <v>302</v>
      </c>
      <c r="U1" s="1" t="s">
        <v>340</v>
      </c>
      <c r="V1" s="1" t="s">
        <v>304</v>
      </c>
      <c r="W1" s="1" t="s">
        <v>305</v>
      </c>
      <c r="X1" s="1" t="s">
        <v>306</v>
      </c>
      <c r="Y1" s="1" t="s">
        <v>307</v>
      </c>
    </row>
    <row r="2" spans="1:25" x14ac:dyDescent="0.35">
      <c r="A2" t="str">
        <f>'Abb Arbeitslosigkeit'!A2</f>
        <v>Ost=Ostdeutschland mit Berlin, West=Westdeutschland ohne Berlin</v>
      </c>
    </row>
    <row r="3" spans="1:25" x14ac:dyDescent="0.35">
      <c r="I3" t="str">
        <f>Arbeitsnachfrage!A3&amp;", "&amp;I4</f>
        <v>Erwerbstätige (Inländer) in % der erwerbsfähigen Bevölkerung (20 bis 64 Jahre), 2023</v>
      </c>
    </row>
    <row r="4" spans="1:25" x14ac:dyDescent="0.35">
      <c r="I4">
        <f>Arbeitsnachfrage!A8</f>
        <v>2023</v>
      </c>
      <c r="J4">
        <f>Arbeitsnachfrage!B8</f>
        <v>90.058402586315964</v>
      </c>
      <c r="K4">
        <f>Arbeitsnachfrage!C8</f>
        <v>88.913850573530254</v>
      </c>
      <c r="L4">
        <f>Arbeitsnachfrage!D8</f>
        <v>92.132686565466187</v>
      </c>
      <c r="M4">
        <f>Arbeitsnachfrage!E8</f>
        <v>88.261555109478664</v>
      </c>
      <c r="N4">
        <f>Arbeitsnachfrage!F8</f>
        <v>91.635931409908665</v>
      </c>
    </row>
    <row r="5" spans="1:25" x14ac:dyDescent="0.35">
      <c r="O5">
        <f>Arbeitsnachfrage!G8</f>
        <v>83.86852090815006</v>
      </c>
    </row>
    <row r="6" spans="1:25" x14ac:dyDescent="0.35">
      <c r="P6">
        <f>Arbeitsnachfrage!L8</f>
        <v>94.028113386175903</v>
      </c>
      <c r="Q6">
        <f>Arbeitsnachfrage!M8</f>
        <v>96.659565087299811</v>
      </c>
      <c r="R6">
        <f>Arbeitsnachfrage!N8</f>
        <v>85.239844925376872</v>
      </c>
      <c r="S6">
        <f>Arbeitsnachfrage!O8</f>
        <v>89.527769471659951</v>
      </c>
      <c r="T6">
        <f>Arbeitsnachfrage!P8</f>
        <v>90.534564835888006</v>
      </c>
      <c r="U6">
        <f>Arbeitsnachfrage!Q8</f>
        <v>92.65569014407987</v>
      </c>
      <c r="V6">
        <f>Arbeitsnachfrage!R8</f>
        <v>90.403436312046097</v>
      </c>
      <c r="W6">
        <f>Arbeitsnachfrage!S8</f>
        <v>92.533697104430274</v>
      </c>
      <c r="X6">
        <f>Arbeitsnachfrage!T8</f>
        <v>89.812761925657412</v>
      </c>
      <c r="Y6">
        <f>Arbeitsnachfrage!U8</f>
        <v>93.751536366589832</v>
      </c>
    </row>
    <row r="7" spans="1:25" x14ac:dyDescent="0.35">
      <c r="J7">
        <f>Arbeitsnachfrage!H8</f>
        <v>88.855979360899397</v>
      </c>
      <c r="K7">
        <f>J7</f>
        <v>88.855979360899397</v>
      </c>
      <c r="L7">
        <f t="shared" ref="L7:Y8" si="0">K7</f>
        <v>88.855979360899397</v>
      </c>
      <c r="M7">
        <f t="shared" si="0"/>
        <v>88.855979360899397</v>
      </c>
      <c r="N7">
        <f t="shared" si="0"/>
        <v>88.855979360899397</v>
      </c>
      <c r="O7">
        <f t="shared" si="0"/>
        <v>88.855979360899397</v>
      </c>
    </row>
    <row r="8" spans="1:25" x14ac:dyDescent="0.35">
      <c r="P8">
        <f>Arbeitsnachfrage!K8</f>
        <v>92.70962980909087</v>
      </c>
      <c r="Q8">
        <f t="shared" si="0"/>
        <v>92.70962980909087</v>
      </c>
      <c r="R8">
        <f t="shared" si="0"/>
        <v>92.70962980909087</v>
      </c>
      <c r="S8">
        <f t="shared" si="0"/>
        <v>92.70962980909087</v>
      </c>
      <c r="T8">
        <f t="shared" si="0"/>
        <v>92.70962980909087</v>
      </c>
      <c r="U8">
        <f t="shared" si="0"/>
        <v>92.70962980909087</v>
      </c>
      <c r="V8">
        <f t="shared" si="0"/>
        <v>92.70962980909087</v>
      </c>
      <c r="W8">
        <f t="shared" si="0"/>
        <v>92.70962980909087</v>
      </c>
      <c r="X8">
        <f t="shared" si="0"/>
        <v>92.70962980909087</v>
      </c>
      <c r="Y8">
        <f t="shared" si="0"/>
        <v>92.70962980909087</v>
      </c>
    </row>
    <row r="11" spans="1:25" x14ac:dyDescent="0.35">
      <c r="I11" t="str">
        <f>Arbeitsnachfrage!A11&amp;", "&amp;I12</f>
        <v>Erwerbstätige (Inland) je 100 erwerbsfähige Einwohner am Wohnort (20-64 Jahre), 2023</v>
      </c>
    </row>
    <row r="12" spans="1:25" x14ac:dyDescent="0.35">
      <c r="I12">
        <f>Arbeitsnachfrage!A16</f>
        <v>2023</v>
      </c>
      <c r="J12">
        <f>Arbeitsnachfrage!B16</f>
        <v>79.162078239352624</v>
      </c>
      <c r="K12">
        <f>Arbeitsnachfrage!C16</f>
        <v>84.325771874634754</v>
      </c>
      <c r="L12">
        <f>Arbeitsnachfrage!D16</f>
        <v>91.841348565601649</v>
      </c>
      <c r="M12">
        <f>Arbeitsnachfrage!E16</f>
        <v>82.443145080040495</v>
      </c>
      <c r="N12">
        <f>Arbeitsnachfrage!F16</f>
        <v>87.296745858029752</v>
      </c>
    </row>
    <row r="13" spans="1:25" x14ac:dyDescent="0.35">
      <c r="O13">
        <f>Arbeitsnachfrage!G16</f>
        <v>93.038548024770094</v>
      </c>
    </row>
    <row r="14" spans="1:25" x14ac:dyDescent="0.35">
      <c r="P14">
        <f>Arbeitsnachfrage!L16</f>
        <v>95.448055023537336</v>
      </c>
      <c r="Q14">
        <f>Arbeitsnachfrage!M16</f>
        <v>97.857798958675474</v>
      </c>
      <c r="R14">
        <f>Arbeitsnachfrage!N16</f>
        <v>107.74835734373831</v>
      </c>
      <c r="S14">
        <f>Arbeitsnachfrage!O16</f>
        <v>112.63078451428893</v>
      </c>
      <c r="T14">
        <f>Arbeitsnachfrage!P16</f>
        <v>94.470410713898261</v>
      </c>
      <c r="U14">
        <f>Arbeitsnachfrage!Q16</f>
        <v>89.236856911385416</v>
      </c>
      <c r="V14">
        <f>Arbeitsnachfrage!R16</f>
        <v>91.212842841329902</v>
      </c>
      <c r="W14">
        <f>Arbeitsnachfrage!S16</f>
        <v>84.677501283761089</v>
      </c>
      <c r="X14">
        <f>Arbeitsnachfrage!T16</f>
        <v>91.540522077119746</v>
      </c>
      <c r="Y14">
        <f>Arbeitsnachfrage!U16</f>
        <v>85.939393857818473</v>
      </c>
    </row>
    <row r="15" spans="1:25" x14ac:dyDescent="0.35">
      <c r="J15">
        <f>Arbeitsnachfrage!H16</f>
        <v>87.66827321011607</v>
      </c>
      <c r="K15">
        <f>J15</f>
        <v>87.66827321011607</v>
      </c>
      <c r="L15">
        <f t="shared" ref="L15:O15" si="1">K15</f>
        <v>87.66827321011607</v>
      </c>
      <c r="M15">
        <f t="shared" si="1"/>
        <v>87.66827321011607</v>
      </c>
      <c r="N15">
        <f t="shared" si="1"/>
        <v>87.66827321011607</v>
      </c>
      <c r="O15">
        <f t="shared" si="1"/>
        <v>87.66827321011607</v>
      </c>
    </row>
    <row r="16" spans="1:25" x14ac:dyDescent="0.35">
      <c r="P16">
        <f>Arbeitsnachfrage!K16</f>
        <v>93.503252552851308</v>
      </c>
      <c r="Q16">
        <f t="shared" ref="Q16:Y16" si="2">P16</f>
        <v>93.503252552851308</v>
      </c>
      <c r="R16">
        <f t="shared" si="2"/>
        <v>93.503252552851308</v>
      </c>
      <c r="S16">
        <f t="shared" si="2"/>
        <v>93.503252552851308</v>
      </c>
      <c r="T16">
        <f t="shared" si="2"/>
        <v>93.503252552851308</v>
      </c>
      <c r="U16">
        <f t="shared" si="2"/>
        <v>93.503252552851308</v>
      </c>
      <c r="V16">
        <f t="shared" si="2"/>
        <v>93.503252552851308</v>
      </c>
      <c r="W16">
        <f t="shared" si="2"/>
        <v>93.503252552851308</v>
      </c>
      <c r="X16">
        <f t="shared" si="2"/>
        <v>93.503252552851308</v>
      </c>
      <c r="Y16">
        <f t="shared" si="2"/>
        <v>93.503252552851308</v>
      </c>
    </row>
    <row r="19" spans="9:25" x14ac:dyDescent="0.35">
      <c r="I19" t="str">
        <f>Arbeitsnachfrage!A19&amp;", "&amp;I20</f>
        <v>Erwerbstätige (Inland): Veränderungsrate gegenüber Vorjahr, ø 2019-2024</v>
      </c>
    </row>
    <row r="20" spans="9:25" x14ac:dyDescent="0.35">
      <c r="I20" t="str">
        <f>Arbeitsnachfrage!A26</f>
        <v>ø 2019-2024</v>
      </c>
      <c r="J20">
        <f>Arbeitsnachfrage!B26</f>
        <v>0.26946410536021403</v>
      </c>
      <c r="K20">
        <f>Arbeitsnachfrage!C26</f>
        <v>-0.11933239645213689</v>
      </c>
      <c r="L20">
        <f>Arbeitsnachfrage!D26</f>
        <v>3.0137470263341015E-2</v>
      </c>
      <c r="M20">
        <f>Arbeitsnachfrage!E26</f>
        <v>-0.35747076051903548</v>
      </c>
      <c r="N20">
        <f>Arbeitsnachfrage!F26</f>
        <v>-0.51435007909225305</v>
      </c>
    </row>
    <row r="21" spans="9:25" x14ac:dyDescent="0.35">
      <c r="O21">
        <f>Arbeitsnachfrage!G26</f>
        <v>1.1825796901681684</v>
      </c>
    </row>
    <row r="22" spans="9:25" x14ac:dyDescent="0.35">
      <c r="P22">
        <f>Arbeitsnachfrage!L26</f>
        <v>0.28477078192530314</v>
      </c>
      <c r="Q22">
        <f>Arbeitsnachfrage!M26</f>
        <v>0.41478498210341286</v>
      </c>
      <c r="R22">
        <f>Arbeitsnachfrage!N26</f>
        <v>0.23440067576299839</v>
      </c>
      <c r="S22">
        <f>Arbeitsnachfrage!O26</f>
        <v>0.97270650558573379</v>
      </c>
      <c r="T22">
        <f>Arbeitsnachfrage!P26</f>
        <v>0.52810631684761233</v>
      </c>
      <c r="U22">
        <f>Arbeitsnachfrage!Q26</f>
        <v>0.29053599394728735</v>
      </c>
      <c r="V22">
        <f>Arbeitsnachfrage!R26</f>
        <v>0.37215775991832345</v>
      </c>
      <c r="W22">
        <f>Arbeitsnachfrage!S26</f>
        <v>0.10310375024292284</v>
      </c>
      <c r="X22">
        <f>Arbeitsnachfrage!T26</f>
        <v>-0.51123206873603522</v>
      </c>
      <c r="Y22">
        <f>Arbeitsnachfrage!U26</f>
        <v>0.55782077930699359</v>
      </c>
    </row>
    <row r="23" spans="9:25" x14ac:dyDescent="0.35">
      <c r="J23">
        <f>Arbeitsnachfrage!H26</f>
        <v>0.23373696560169321</v>
      </c>
      <c r="K23">
        <f t="shared" ref="K23" si="3">J23</f>
        <v>0.23373696560169321</v>
      </c>
      <c r="L23">
        <f t="shared" ref="L23" si="4">K23</f>
        <v>0.23373696560169321</v>
      </c>
      <c r="M23">
        <f t="shared" ref="M23" si="5">L23</f>
        <v>0.23373696560169321</v>
      </c>
      <c r="N23">
        <f t="shared" ref="N23" si="6">M23</f>
        <v>0.23373696560169321</v>
      </c>
      <c r="O23">
        <f t="shared" ref="O23:Q24" si="7">N23</f>
        <v>0.23373696560169321</v>
      </c>
    </row>
    <row r="24" spans="9:25" x14ac:dyDescent="0.35">
      <c r="P24">
        <f>Arbeitsnachfrage!K26</f>
        <v>0.37137933375797161</v>
      </c>
      <c r="Q24">
        <f t="shared" si="7"/>
        <v>0.37137933375797161</v>
      </c>
      <c r="R24">
        <f t="shared" ref="R24:Y24" si="8">Q24</f>
        <v>0.37137933375797161</v>
      </c>
      <c r="S24">
        <f t="shared" si="8"/>
        <v>0.37137933375797161</v>
      </c>
      <c r="T24">
        <f t="shared" si="8"/>
        <v>0.37137933375797161</v>
      </c>
      <c r="U24">
        <f t="shared" si="8"/>
        <v>0.37137933375797161</v>
      </c>
      <c r="V24">
        <f t="shared" si="8"/>
        <v>0.37137933375797161</v>
      </c>
      <c r="W24">
        <f t="shared" si="8"/>
        <v>0.37137933375797161</v>
      </c>
      <c r="X24">
        <f t="shared" si="8"/>
        <v>0.37137933375797161</v>
      </c>
      <c r="Y24">
        <f t="shared" si="8"/>
        <v>0.37137933375797161</v>
      </c>
    </row>
    <row r="27" spans="9:25" x14ac:dyDescent="0.35">
      <c r="I27" t="str">
        <f>Arbeitsnachfrage!A28&amp;", "&amp;I28</f>
        <v>Arbeitsstunden je Erwerbstätigen pro Jahr, 2024</v>
      </c>
    </row>
    <row r="28" spans="9:25" x14ac:dyDescent="0.35">
      <c r="I28">
        <f>Arbeitsnachfrage!A34</f>
        <v>2024</v>
      </c>
      <c r="J28" s="7">
        <f>Arbeitsnachfrage!B34</f>
        <v>1376.1011210541069</v>
      </c>
      <c r="K28" s="7">
        <f>Arbeitsnachfrage!C34</f>
        <v>1360.5531770428092</v>
      </c>
      <c r="L28" s="7">
        <f>Arbeitsnachfrage!D34</f>
        <v>1354.0477865877397</v>
      </c>
      <c r="M28" s="7">
        <f>Arbeitsnachfrage!E34</f>
        <v>1356.2322008247395</v>
      </c>
      <c r="N28" s="7">
        <f>Arbeitsnachfrage!F34</f>
        <v>1330.6106848477882</v>
      </c>
    </row>
    <row r="29" spans="9:25" x14ac:dyDescent="0.35">
      <c r="O29" s="7">
        <f>Arbeitsnachfrage!G34</f>
        <v>1357.0236122995141</v>
      </c>
    </row>
    <row r="30" spans="9:25" x14ac:dyDescent="0.35">
      <c r="P30" s="7">
        <f>Arbeitsnachfrage!L34</f>
        <v>1328.1172600748521</v>
      </c>
      <c r="Q30" s="7">
        <f>Arbeitsnachfrage!M34</f>
        <v>1331.3394862294576</v>
      </c>
      <c r="R30" s="7">
        <f>Arbeitsnachfrage!N34</f>
        <v>1329.3473854884473</v>
      </c>
      <c r="S30" s="7">
        <f>Arbeitsnachfrage!O34</f>
        <v>1366.8572460544342</v>
      </c>
      <c r="T30" s="7">
        <f>Arbeitsnachfrage!P34</f>
        <v>1338.899673160684</v>
      </c>
      <c r="U30" s="7">
        <f>Arbeitsnachfrage!Q34</f>
        <v>1321.3820282511952</v>
      </c>
      <c r="V30" s="7">
        <f>Arbeitsnachfrage!R34</f>
        <v>1318.8164272661513</v>
      </c>
      <c r="W30" s="7">
        <f>Arbeitsnachfrage!S34</f>
        <v>1301.561046662549</v>
      </c>
      <c r="X30" s="7">
        <f>Arbeitsnachfrage!T34</f>
        <v>1316.6778957684151</v>
      </c>
      <c r="Y30" s="7">
        <f>Arbeitsnachfrage!U34</f>
        <v>1331.7678601909467</v>
      </c>
    </row>
    <row r="31" spans="9:25" x14ac:dyDescent="0.35">
      <c r="J31" s="7">
        <f>Arbeitsnachfrage!H34</f>
        <v>1355.885747170845</v>
      </c>
      <c r="K31">
        <f>J31</f>
        <v>1355.885747170845</v>
      </c>
      <c r="L31">
        <f t="shared" ref="L31" si="9">K31</f>
        <v>1355.885747170845</v>
      </c>
      <c r="M31">
        <f t="shared" ref="M31" si="10">L31</f>
        <v>1355.885747170845</v>
      </c>
      <c r="N31">
        <f t="shared" ref="N31" si="11">M31</f>
        <v>1355.885747170845</v>
      </c>
      <c r="O31">
        <f t="shared" ref="O31" si="12">N31</f>
        <v>1355.885747170845</v>
      </c>
    </row>
    <row r="32" spans="9:25" x14ac:dyDescent="0.35">
      <c r="P32" s="7">
        <f>Arbeitsnachfrage!K34</f>
        <v>1326.5984126397493</v>
      </c>
      <c r="Q32">
        <f t="shared" ref="Q32" si="13">P32</f>
        <v>1326.5984126397493</v>
      </c>
      <c r="R32">
        <f t="shared" ref="R32" si="14">Q32</f>
        <v>1326.5984126397493</v>
      </c>
      <c r="S32">
        <f t="shared" ref="S32" si="15">R32</f>
        <v>1326.5984126397493</v>
      </c>
      <c r="T32">
        <f t="shared" ref="T32" si="16">S32</f>
        <v>1326.5984126397493</v>
      </c>
      <c r="U32">
        <f t="shared" ref="U32" si="17">T32</f>
        <v>1326.5984126397493</v>
      </c>
      <c r="V32">
        <f t="shared" ref="V32" si="18">U32</f>
        <v>1326.5984126397493</v>
      </c>
      <c r="W32">
        <f t="shared" ref="W32" si="19">V32</f>
        <v>1326.5984126397493</v>
      </c>
      <c r="X32">
        <f t="shared" ref="X32" si="20">W32</f>
        <v>1326.5984126397493</v>
      </c>
      <c r="Y32">
        <f t="shared" ref="Y32" si="21">X32</f>
        <v>1326.5984126397493</v>
      </c>
    </row>
    <row r="45" spans="9:25" x14ac:dyDescent="0.35">
      <c r="I45" t="str">
        <f>Arbeitsnachfrage!A36&amp;", "&amp;I46</f>
        <v>Pendlersaldo der Erwerbstätigen je 100 Erwerbstätige am Arbeitsort, 2023</v>
      </c>
    </row>
    <row r="46" spans="9:25" x14ac:dyDescent="0.35">
      <c r="I46">
        <f>Arbeitsnachfrage!A41</f>
        <v>2023</v>
      </c>
      <c r="J46">
        <f>Arbeitsnachfrage!B41</f>
        <v>-13.764575904661678</v>
      </c>
      <c r="K46">
        <f>Arbeitsnachfrage!C41</f>
        <v>-5.4408973637578795</v>
      </c>
      <c r="L46">
        <f>Arbeitsnachfrage!D41</f>
        <v>-0.31721877391253955</v>
      </c>
      <c r="M46">
        <f>Arbeitsnachfrage!E41</f>
        <v>-7.0574818849879231</v>
      </c>
      <c r="N46">
        <f>Arbeitsnachfrage!F41</f>
        <v>-4.9706154670824985</v>
      </c>
    </row>
    <row r="47" spans="9:25" x14ac:dyDescent="0.35">
      <c r="I47" s="7"/>
      <c r="O47">
        <f>Arbeitsnachfrage!G41</f>
        <v>9.8561588839269678</v>
      </c>
    </row>
    <row r="48" spans="9:25" x14ac:dyDescent="0.35">
      <c r="I48" s="7"/>
      <c r="P48">
        <f>Arbeitsnachfrage!L41</f>
        <v>1.4876590591723176</v>
      </c>
      <c r="Q48">
        <f>Arbeitsnachfrage!M41</f>
        <v>1.2244643596384748</v>
      </c>
      <c r="R48">
        <f>Arbeitsnachfrage!N41</f>
        <v>20.889889157711139</v>
      </c>
      <c r="S48">
        <f>Arbeitsnachfrage!O41</f>
        <v>20.512167381465776</v>
      </c>
      <c r="T48">
        <f>Arbeitsnachfrage!P41</f>
        <v>4.1662207756562992</v>
      </c>
      <c r="U48">
        <f>Arbeitsnachfrage!Q41</f>
        <v>-3.8311896575307007</v>
      </c>
      <c r="V48">
        <f>Arbeitsnachfrage!R41</f>
        <v>0.8873821975835311</v>
      </c>
      <c r="W48">
        <f>Arbeitsnachfrage!S41</f>
        <v>-9.2777841830056484</v>
      </c>
      <c r="X48">
        <f>Arbeitsnachfrage!T41</f>
        <v>1.8874265868909401</v>
      </c>
      <c r="Y48">
        <f>Arbeitsnachfrage!U41</f>
        <v>-9.0902927727138536</v>
      </c>
    </row>
    <row r="49" spans="9:25" x14ac:dyDescent="0.35">
      <c r="I49" s="7"/>
      <c r="J49">
        <f>Arbeitsnachfrage!H41</f>
        <v>-1.3547730636107367</v>
      </c>
      <c r="K49">
        <f>J49</f>
        <v>-1.3547730636107367</v>
      </c>
      <c r="L49">
        <f t="shared" ref="L49" si="22">K49</f>
        <v>-1.3547730636107367</v>
      </c>
      <c r="M49">
        <f t="shared" ref="M49" si="23">L49</f>
        <v>-1.3547730636107367</v>
      </c>
      <c r="N49">
        <f t="shared" ref="N49" si="24">M49</f>
        <v>-1.3547730636107367</v>
      </c>
      <c r="O49">
        <f t="shared" ref="O49" si="25">N49</f>
        <v>-1.3547730636107367</v>
      </c>
    </row>
    <row r="50" spans="9:25" x14ac:dyDescent="0.35">
      <c r="P50">
        <f>Arbeitsnachfrage!K41</f>
        <v>0.84876485265775858</v>
      </c>
      <c r="Q50">
        <f t="shared" ref="Q50" si="26">P50</f>
        <v>0.84876485265775858</v>
      </c>
      <c r="R50">
        <f t="shared" ref="R50" si="27">Q50</f>
        <v>0.84876485265775858</v>
      </c>
      <c r="S50">
        <f t="shared" ref="S50" si="28">R50</f>
        <v>0.84876485265775858</v>
      </c>
      <c r="T50">
        <f t="shared" ref="T50" si="29">S50</f>
        <v>0.84876485265775858</v>
      </c>
      <c r="U50">
        <f t="shared" ref="U50" si="30">T50</f>
        <v>0.84876485265775858</v>
      </c>
      <c r="V50">
        <f t="shared" ref="V50" si="31">U50</f>
        <v>0.84876485265775858</v>
      </c>
      <c r="W50">
        <f t="shared" ref="W50" si="32">V50</f>
        <v>0.84876485265775858</v>
      </c>
      <c r="X50">
        <f t="shared" ref="X50" si="33">W50</f>
        <v>0.84876485265775858</v>
      </c>
      <c r="Y50">
        <f t="shared" ref="Y50" si="34">X50</f>
        <v>0.84876485265775858</v>
      </c>
    </row>
  </sheetData>
  <pageMargins left="0.7" right="0.7" top="0.78740157499999996" bottom="0.78740157499999996"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E6DA1-92DF-4FC6-B806-D7E332408E2F}">
  <sheetPr codeName="Tabelle8"/>
  <dimension ref="A1:AA1048576"/>
  <sheetViews>
    <sheetView workbookViewId="0">
      <pane xSplit="1" ySplit="2" topLeftCell="B3" activePane="bottomRight" state="frozen"/>
      <selection pane="topRight" activeCell="B1" sqref="B1"/>
      <selection pane="bottomLeft" activeCell="A3" sqref="A3"/>
      <selection pane="bottomRight" activeCell="A3" sqref="A3"/>
    </sheetView>
  </sheetViews>
  <sheetFormatPr baseColWidth="10" defaultColWidth="11.453125" defaultRowHeight="14.5" x14ac:dyDescent="0.35"/>
  <cols>
    <col min="2" max="3" width="11" bestFit="1" customWidth="1"/>
    <col min="4" max="4" width="11.1796875" bestFit="1" customWidth="1"/>
    <col min="5" max="6" width="11" bestFit="1" customWidth="1"/>
    <col min="7" max="7" width="11.1796875" bestFit="1" customWidth="1"/>
    <col min="8" max="8" width="11.1796875" style="4" bestFit="1" customWidth="1"/>
    <col min="9" max="9" width="11.1796875" bestFit="1" customWidth="1"/>
    <col min="10" max="11" width="12.7265625" bestFit="1" customWidth="1"/>
    <col min="12" max="13" width="11.1796875" bestFit="1" customWidth="1"/>
    <col min="14" max="15" width="11" bestFit="1" customWidth="1"/>
    <col min="16" max="19" width="11.1796875" bestFit="1" customWidth="1"/>
    <col min="20" max="21" width="11" bestFit="1" customWidth="1"/>
    <col min="22" max="22" width="12.7265625" bestFit="1" customWidth="1"/>
    <col min="24" max="24" width="14.26953125" customWidth="1"/>
    <col min="25" max="25" width="11" bestFit="1" customWidth="1"/>
    <col min="26" max="26" width="13.7265625" customWidth="1"/>
    <col min="27" max="27" width="11.1796875" bestFit="1" customWidth="1"/>
  </cols>
  <sheetData>
    <row r="1" spans="1:27" x14ac:dyDescent="0.35">
      <c r="A1" s="4" t="s">
        <v>85</v>
      </c>
    </row>
    <row r="2" spans="1:27" s="41" customFormat="1" ht="37" customHeight="1" x14ac:dyDescent="0.35">
      <c r="A2" s="43" t="str">
        <f>Arbeitsnachfrage!A2</f>
        <v>Jahr</v>
      </c>
      <c r="B2" s="43" t="str">
        <f>Arbeitsnachfrage!B2</f>
        <v>Branden-
burg</v>
      </c>
      <c r="C2" s="43" t="str">
        <f>Arbeitsnachfrage!C2</f>
        <v>Mecklenburg-
Vorpommern</v>
      </c>
      <c r="D2" s="43" t="str">
        <f>Arbeitsnachfrage!D2</f>
        <v>Sachsen</v>
      </c>
      <c r="E2" s="43" t="str">
        <f>Arbeitsnachfrage!E2</f>
        <v>Sachsen-Anhalt</v>
      </c>
      <c r="F2" s="43" t="str">
        <f>Arbeitsnachfrage!F2</f>
        <v>Thüringen</v>
      </c>
      <c r="G2" s="43" t="str">
        <f>Arbeitsnachfrage!G2</f>
        <v>Berlin</v>
      </c>
      <c r="H2" s="44" t="str">
        <f>Arbeitsnachfrage!H2</f>
        <v>Ostdeutsch-land mit Berlin</v>
      </c>
      <c r="I2" s="43" t="str">
        <f>Arbeitsnachfrage!I2</f>
        <v>Ostdeutsch-land ohne Berlin</v>
      </c>
      <c r="J2" s="43" t="str">
        <f>Arbeitsnachfrage!J2</f>
        <v>Westdeutsch-land mit Berlin</v>
      </c>
      <c r="K2" s="43" t="str">
        <f>Arbeitsnachfrage!K2</f>
        <v>Westdeutsch-land ohne Berlin</v>
      </c>
      <c r="L2" s="43" t="str">
        <f>Arbeitsnachfrage!L2</f>
        <v>Baden-
Württemberg</v>
      </c>
      <c r="M2" s="43" t="str">
        <f>Arbeitsnachfrage!M2</f>
        <v>Bayern</v>
      </c>
      <c r="N2" s="43" t="str">
        <f>Arbeitsnachfrage!N2</f>
        <v>Bremen</v>
      </c>
      <c r="O2" s="43" t="str">
        <f>Arbeitsnachfrage!O2</f>
        <v>Hamburg</v>
      </c>
      <c r="P2" s="43" t="str">
        <f>Arbeitsnachfrage!P2</f>
        <v>Hessen</v>
      </c>
      <c r="Q2" s="43" t="str">
        <f>Arbeitsnachfrage!Q2</f>
        <v>Nieder-
sachsen</v>
      </c>
      <c r="R2" s="43" t="str">
        <f>Arbeitsnachfrage!R2</f>
        <v>Nordrhein-
Westfalen</v>
      </c>
      <c r="S2" s="43" t="str">
        <f>Arbeitsnachfrage!S2</f>
        <v>Rheinland-Pfalz</v>
      </c>
      <c r="T2" s="43" t="str">
        <f>Arbeitsnachfrage!T2</f>
        <v>Saarland</v>
      </c>
      <c r="U2" s="43" t="str">
        <f>Arbeitsnachfrage!U2</f>
        <v>Schleswig-
Holstein</v>
      </c>
      <c r="V2" s="43" t="str">
        <f>Arbeitsnachfrage!V2</f>
        <v>Deutschland</v>
      </c>
      <c r="X2" s="43" t="str">
        <f>Arbeitsnachfrage!X2</f>
        <v>Min Westdeutschland ohne Berlin</v>
      </c>
      <c r="Y2" s="43"/>
      <c r="Z2" s="43" t="str">
        <f>Arbeitsnachfrage!Z2</f>
        <v>Max Westdeutschland ohne Berlin</v>
      </c>
      <c r="AA2" s="43"/>
    </row>
    <row r="3" spans="1:27" x14ac:dyDescent="0.35">
      <c r="A3" s="4" t="s">
        <v>381</v>
      </c>
    </row>
    <row r="4" spans="1:27" x14ac:dyDescent="0.35">
      <c r="A4">
        <f>[1]ALQ!A31</f>
        <v>2019</v>
      </c>
      <c r="B4" s="3">
        <f>[1]ALQ!B31</f>
        <v>5.8</v>
      </c>
      <c r="C4" s="3">
        <f>[1]ALQ!C31</f>
        <v>7.1</v>
      </c>
      <c r="D4" s="3">
        <f>[1]ALQ!D31</f>
        <v>5.5</v>
      </c>
      <c r="E4" s="3">
        <f>[1]ALQ!E31</f>
        <v>7.1</v>
      </c>
      <c r="F4" s="3">
        <f>[1]ALQ!F31</f>
        <v>5.3</v>
      </c>
      <c r="G4" s="3">
        <f>[1]ALQ!G31</f>
        <v>7.8</v>
      </c>
      <c r="H4" s="14">
        <f>[1]ALQ!H31</f>
        <v>6.4</v>
      </c>
      <c r="I4" s="9" t="str">
        <f>[1]ALQ!I31</f>
        <v>.</v>
      </c>
      <c r="J4" s="9" t="str">
        <f>[1]ALQ!J31</f>
        <v>.</v>
      </c>
      <c r="K4" s="3">
        <f>[1]ALQ!K31</f>
        <v>4.7</v>
      </c>
      <c r="L4" s="3">
        <f>[1]ALQ!L31</f>
        <v>3.2</v>
      </c>
      <c r="M4" s="3">
        <f>[1]ALQ!M31</f>
        <v>2.8</v>
      </c>
      <c r="N4" s="3">
        <f>[1]ALQ!N31</f>
        <v>9.9</v>
      </c>
      <c r="O4" s="3">
        <f>[1]ALQ!O31</f>
        <v>6.1</v>
      </c>
      <c r="P4" s="3">
        <f>[1]ALQ!P31</f>
        <v>4.4000000000000004</v>
      </c>
      <c r="Q4" s="3">
        <f>[1]ALQ!Q31</f>
        <v>5</v>
      </c>
      <c r="R4" s="3">
        <f>[1]ALQ!R31</f>
        <v>6.5</v>
      </c>
      <c r="S4" s="3">
        <f>[1]ALQ!S31</f>
        <v>4.3</v>
      </c>
      <c r="T4" s="3">
        <f>[1]ALQ!T31</f>
        <v>6.2</v>
      </c>
      <c r="U4" s="3">
        <f>[1]ALQ!U31</f>
        <v>5.0999999999999996</v>
      </c>
      <c r="V4" s="3">
        <f>[1]ALQ!V31</f>
        <v>5</v>
      </c>
      <c r="X4" s="18" t="str">
        <f t="shared" ref="X4:X6" si="0">HLOOKUP(Y4,$L4:$U101,ROW(L$100)-ROW(X4)+1,0)</f>
        <v>BY</v>
      </c>
      <c r="Y4" s="9">
        <f t="shared" ref="Y4:Y6" si="1">MIN(L4:U4)</f>
        <v>2.8</v>
      </c>
      <c r="Z4" s="18" t="str">
        <f t="shared" ref="Z4:Z6" si="2">HLOOKUP(AA4,$L4:$U101,ROW(N$100)-ROW(Z4)+1,0)</f>
        <v>HB</v>
      </c>
      <c r="AA4" s="9">
        <f t="shared" ref="AA4:AA6" si="3">MAX(L4:U4)</f>
        <v>9.9</v>
      </c>
    </row>
    <row r="5" spans="1:27" x14ac:dyDescent="0.35">
      <c r="A5">
        <f>[1]ALQ!A32</f>
        <v>2020</v>
      </c>
      <c r="B5" s="3">
        <f>[1]ALQ!B32</f>
        <v>6.2</v>
      </c>
      <c r="C5" s="3">
        <f>[1]ALQ!C32</f>
        <v>7.8</v>
      </c>
      <c r="D5" s="3">
        <f>[1]ALQ!D32</f>
        <v>6.1</v>
      </c>
      <c r="E5" s="3">
        <f>[1]ALQ!E32</f>
        <v>7.7</v>
      </c>
      <c r="F5" s="3">
        <f>[1]ALQ!F32</f>
        <v>6</v>
      </c>
      <c r="G5" s="3">
        <f>[1]ALQ!G32</f>
        <v>9.6999999999999993</v>
      </c>
      <c r="H5" s="14">
        <f>[1]ALQ!H32</f>
        <v>7.3</v>
      </c>
      <c r="I5" s="9" t="str">
        <f>[1]ALQ!I32</f>
        <v>.</v>
      </c>
      <c r="J5" s="9" t="str">
        <f>[1]ALQ!J32</f>
        <v>.</v>
      </c>
      <c r="K5" s="3">
        <f>[1]ALQ!K32</f>
        <v>5.6</v>
      </c>
      <c r="L5" s="3">
        <f>[1]ALQ!L32</f>
        <v>4.0999999999999996</v>
      </c>
      <c r="M5" s="3">
        <f>[1]ALQ!M32</f>
        <v>3.6</v>
      </c>
      <c r="N5" s="3">
        <f>[1]ALQ!N32</f>
        <v>11.2</v>
      </c>
      <c r="O5" s="3">
        <f>[1]ALQ!O32</f>
        <v>7.6</v>
      </c>
      <c r="P5" s="3">
        <f>[1]ALQ!P32</f>
        <v>5.4</v>
      </c>
      <c r="Q5" s="3">
        <f>[1]ALQ!Q32</f>
        <v>5.8</v>
      </c>
      <c r="R5" s="3">
        <f>[1]ALQ!R32</f>
        <v>7.5</v>
      </c>
      <c r="S5" s="3">
        <f>[1]ALQ!S32</f>
        <v>5.2</v>
      </c>
      <c r="T5" s="3">
        <f>[1]ALQ!T32</f>
        <v>7.2</v>
      </c>
      <c r="U5" s="3">
        <f>[1]ALQ!U32</f>
        <v>5.8</v>
      </c>
      <c r="V5" s="3">
        <f>[1]ALQ!V32</f>
        <v>5.9</v>
      </c>
      <c r="X5" s="18" t="str">
        <f t="shared" si="0"/>
        <v>BY</v>
      </c>
      <c r="Y5" s="9">
        <f t="shared" si="1"/>
        <v>3.6</v>
      </c>
      <c r="Z5" s="18" t="str">
        <f t="shared" si="2"/>
        <v>HB</v>
      </c>
      <c r="AA5" s="9">
        <f t="shared" si="3"/>
        <v>11.2</v>
      </c>
    </row>
    <row r="6" spans="1:27" x14ac:dyDescent="0.35">
      <c r="A6">
        <f>[1]ALQ!A33</f>
        <v>2021</v>
      </c>
      <c r="B6" s="3">
        <f>[1]ALQ!B33</f>
        <v>5.9</v>
      </c>
      <c r="C6" s="3">
        <f>[1]ALQ!C33</f>
        <v>7.6</v>
      </c>
      <c r="D6" s="3">
        <f>[1]ALQ!D33</f>
        <v>5.9</v>
      </c>
      <c r="E6" s="3">
        <f>[1]ALQ!E33</f>
        <v>7.3</v>
      </c>
      <c r="F6" s="3">
        <f>[1]ALQ!F33</f>
        <v>5.6</v>
      </c>
      <c r="G6" s="3">
        <f>[1]ALQ!G33</f>
        <v>9.8000000000000007</v>
      </c>
      <c r="H6" s="14">
        <f>[1]ALQ!H33</f>
        <v>7.1</v>
      </c>
      <c r="I6" s="9" t="str">
        <f>[1]ALQ!I33</f>
        <v>.</v>
      </c>
      <c r="J6" s="9" t="str">
        <f>[1]ALQ!J33</f>
        <v>.</v>
      </c>
      <c r="K6" s="3">
        <f>[1]ALQ!K33</f>
        <v>5.4</v>
      </c>
      <c r="L6" s="3">
        <f>[1]ALQ!L33</f>
        <v>3.9</v>
      </c>
      <c r="M6" s="3">
        <f>[1]ALQ!M33</f>
        <v>3.5</v>
      </c>
      <c r="N6" s="3">
        <f>[1]ALQ!N33</f>
        <v>10.7</v>
      </c>
      <c r="O6" s="3">
        <f>[1]ALQ!O33</f>
        <v>7.5</v>
      </c>
      <c r="P6" s="3">
        <f>[1]ALQ!P33</f>
        <v>5.2</v>
      </c>
      <c r="Q6" s="3">
        <f>[1]ALQ!Q33</f>
        <v>5.5</v>
      </c>
      <c r="R6" s="3">
        <f>[1]ALQ!R33</f>
        <v>7.3</v>
      </c>
      <c r="S6" s="3">
        <f>[1]ALQ!S33</f>
        <v>5</v>
      </c>
      <c r="T6" s="3">
        <f>[1]ALQ!T33</f>
        <v>6.8</v>
      </c>
      <c r="U6" s="3">
        <f>[1]ALQ!U33</f>
        <v>5.6</v>
      </c>
      <c r="V6" s="3">
        <f>[1]ALQ!V33</f>
        <v>5.7</v>
      </c>
      <c r="X6" s="18" t="str">
        <f t="shared" si="0"/>
        <v>BY</v>
      </c>
      <c r="Y6" s="9">
        <f t="shared" si="1"/>
        <v>3.5</v>
      </c>
      <c r="Z6" s="18" t="str">
        <f t="shared" si="2"/>
        <v>HB</v>
      </c>
      <c r="AA6" s="9">
        <f t="shared" si="3"/>
        <v>10.7</v>
      </c>
    </row>
    <row r="7" spans="1:27" x14ac:dyDescent="0.35">
      <c r="A7">
        <f>[1]ALQ!A34</f>
        <v>2022</v>
      </c>
      <c r="B7" s="3">
        <f>[1]ALQ!B34</f>
        <v>5.6</v>
      </c>
      <c r="C7" s="3">
        <f>[1]ALQ!C34</f>
        <v>7.3</v>
      </c>
      <c r="D7" s="3">
        <f>[1]ALQ!D34</f>
        <v>5.6</v>
      </c>
      <c r="E7" s="3">
        <f>[1]ALQ!E34</f>
        <v>7.1</v>
      </c>
      <c r="F7" s="3">
        <f>[1]ALQ!F34</f>
        <v>5.3</v>
      </c>
      <c r="G7" s="3">
        <f>[1]ALQ!G34</f>
        <v>8.8000000000000007</v>
      </c>
      <c r="H7" s="14">
        <f>[1]ALQ!H34</f>
        <v>6.7</v>
      </c>
      <c r="I7" s="9" t="str">
        <f>[1]ALQ!I34</f>
        <v>.</v>
      </c>
      <c r="J7" s="9" t="str">
        <f>[1]ALQ!J34</f>
        <v>.</v>
      </c>
      <c r="K7" s="3">
        <f>[1]ALQ!K34</f>
        <v>5</v>
      </c>
      <c r="L7" s="3">
        <f>[1]ALQ!L34</f>
        <v>3.5</v>
      </c>
      <c r="M7" s="3">
        <f>[1]ALQ!M34</f>
        <v>3.1</v>
      </c>
      <c r="N7" s="3">
        <f>[1]ALQ!N34</f>
        <v>10.199999999999999</v>
      </c>
      <c r="O7" s="3">
        <f>[1]ALQ!O34</f>
        <v>6.8</v>
      </c>
      <c r="P7" s="3">
        <f>[1]ALQ!P34</f>
        <v>4.8</v>
      </c>
      <c r="Q7" s="3">
        <f>[1]ALQ!Q34</f>
        <v>5.3</v>
      </c>
      <c r="R7" s="3">
        <f>[1]ALQ!R34</f>
        <v>6.8</v>
      </c>
      <c r="S7" s="3">
        <f>[1]ALQ!S34</f>
        <v>4.5999999999999996</v>
      </c>
      <c r="T7" s="3">
        <f>[1]ALQ!T34</f>
        <v>6.3</v>
      </c>
      <c r="U7" s="3">
        <f>[1]ALQ!U34</f>
        <v>5.2</v>
      </c>
      <c r="V7" s="3">
        <f>[1]ALQ!V34</f>
        <v>5.3</v>
      </c>
      <c r="X7" s="18" t="str">
        <f t="shared" ref="X7:X9" si="4">HLOOKUP(Y7,$L7:$U104,ROW(L$100)-ROW(X7)+1,0)</f>
        <v>BY</v>
      </c>
      <c r="Y7" s="9">
        <f t="shared" ref="Y7:Y9" si="5">MIN(L7:U7)</f>
        <v>3.1</v>
      </c>
      <c r="Z7" s="18" t="str">
        <f t="shared" ref="Z7:Z9" si="6">HLOOKUP(AA7,$L7:$U104,ROW(N$100)-ROW(Z7)+1,0)</f>
        <v>HB</v>
      </c>
      <c r="AA7" s="9">
        <f t="shared" ref="AA7:AA9" si="7">MAX(L7:U7)</f>
        <v>10.199999999999999</v>
      </c>
    </row>
    <row r="8" spans="1:27" x14ac:dyDescent="0.35">
      <c r="A8">
        <f>[1]ALQ!A35</f>
        <v>2023</v>
      </c>
      <c r="B8" s="3">
        <f>[1]ALQ!B35</f>
        <v>5.9</v>
      </c>
      <c r="C8" s="3">
        <f>[1]ALQ!C35</f>
        <v>7.7</v>
      </c>
      <c r="D8" s="3">
        <f>[1]ALQ!D35</f>
        <v>6.2</v>
      </c>
      <c r="E8" s="3">
        <f>[1]ALQ!E35</f>
        <v>7.5</v>
      </c>
      <c r="F8" s="3">
        <f>[1]ALQ!F35</f>
        <v>5.9</v>
      </c>
      <c r="G8" s="3">
        <f>[1]ALQ!G35</f>
        <v>9.1</v>
      </c>
      <c r="H8" s="14">
        <f>[1]ALQ!H35</f>
        <v>7.2</v>
      </c>
      <c r="I8" s="9" t="str">
        <f>[1]ALQ!I35</f>
        <v>.</v>
      </c>
      <c r="J8" s="9" t="str">
        <f>[1]ALQ!J35</f>
        <v>.</v>
      </c>
      <c r="K8" s="3">
        <f>[1]ALQ!K35</f>
        <v>5.3</v>
      </c>
      <c r="L8" s="3">
        <f>[1]ALQ!L35</f>
        <v>3.9</v>
      </c>
      <c r="M8" s="3">
        <f>[1]ALQ!M35</f>
        <v>3.4</v>
      </c>
      <c r="N8" s="3">
        <f>[1]ALQ!N35</f>
        <v>10.6</v>
      </c>
      <c r="O8" s="3">
        <f>[1]ALQ!O35</f>
        <v>7.4</v>
      </c>
      <c r="P8" s="3">
        <f>[1]ALQ!P35</f>
        <v>5.2</v>
      </c>
      <c r="Q8" s="3">
        <f>[1]ALQ!Q35</f>
        <v>5.7</v>
      </c>
      <c r="R8" s="3">
        <f>[1]ALQ!R35</f>
        <v>7.2</v>
      </c>
      <c r="S8" s="3">
        <f>[1]ALQ!S35</f>
        <v>4.9000000000000004</v>
      </c>
      <c r="T8" s="3">
        <f>[1]ALQ!T35</f>
        <v>6.8</v>
      </c>
      <c r="U8" s="3">
        <f>[1]ALQ!U35</f>
        <v>5.5</v>
      </c>
      <c r="V8" s="3">
        <f>[1]ALQ!V35</f>
        <v>5.7</v>
      </c>
      <c r="X8" s="18" t="str">
        <f t="shared" si="4"/>
        <v>BY</v>
      </c>
      <c r="Y8" s="9">
        <f t="shared" si="5"/>
        <v>3.4</v>
      </c>
      <c r="Z8" s="18" t="str">
        <f t="shared" si="6"/>
        <v>HB</v>
      </c>
      <c r="AA8" s="9">
        <f t="shared" si="7"/>
        <v>10.6</v>
      </c>
    </row>
    <row r="9" spans="1:27" x14ac:dyDescent="0.35">
      <c r="A9">
        <f>[1]ALQ!A36</f>
        <v>2024</v>
      </c>
      <c r="B9" s="3">
        <f>[1]ALQ!B36</f>
        <v>6.1</v>
      </c>
      <c r="C9" s="3">
        <f>[1]ALQ!C36</f>
        <v>7.9</v>
      </c>
      <c r="D9" s="3">
        <f>[1]ALQ!D36</f>
        <v>6.5</v>
      </c>
      <c r="E9" s="3">
        <f>[1]ALQ!E36</f>
        <v>7.7</v>
      </c>
      <c r="F9" s="3">
        <f>[1]ALQ!F36</f>
        <v>6.2</v>
      </c>
      <c r="G9" s="3">
        <f>[1]ALQ!G36</f>
        <v>9.6999999999999993</v>
      </c>
      <c r="H9" s="14">
        <f>[1]ALQ!H36</f>
        <v>7.5</v>
      </c>
      <c r="I9" s="9" t="str">
        <f>[1]ALQ!I36</f>
        <v>.</v>
      </c>
      <c r="J9" s="9" t="str">
        <f>[1]ALQ!J36</f>
        <v>.</v>
      </c>
      <c r="K9" s="3">
        <f>[1]ALQ!K36</f>
        <v>5.7</v>
      </c>
      <c r="L9" s="3">
        <f>[1]ALQ!L36</f>
        <v>4.2</v>
      </c>
      <c r="M9" s="3">
        <f>[1]ALQ!M36</f>
        <v>3.7</v>
      </c>
      <c r="N9" s="3">
        <f>[1]ALQ!N36</f>
        <v>11.1</v>
      </c>
      <c r="O9" s="3">
        <f>[1]ALQ!O36</f>
        <v>8</v>
      </c>
      <c r="P9" s="3">
        <f>[1]ALQ!P36</f>
        <v>5.5</v>
      </c>
      <c r="Q9" s="3">
        <f>[1]ALQ!Q36</f>
        <v>5.9</v>
      </c>
      <c r="R9" s="3">
        <f>[1]ALQ!R36</f>
        <v>7.5</v>
      </c>
      <c r="S9" s="3">
        <f>[1]ALQ!S36</f>
        <v>5.3</v>
      </c>
      <c r="T9" s="3">
        <f>[1]ALQ!T36</f>
        <v>7</v>
      </c>
      <c r="U9" s="3">
        <f>[1]ALQ!U36</f>
        <v>5.7</v>
      </c>
      <c r="V9" s="3">
        <f>[1]ALQ!V36</f>
        <v>6</v>
      </c>
      <c r="X9" s="18" t="str">
        <f t="shared" si="4"/>
        <v>BY</v>
      </c>
      <c r="Y9" s="9">
        <f t="shared" si="5"/>
        <v>3.7</v>
      </c>
      <c r="Z9" s="18" t="str">
        <f t="shared" si="6"/>
        <v>HB</v>
      </c>
      <c r="AA9" s="9">
        <f t="shared" si="7"/>
        <v>11.1</v>
      </c>
    </row>
    <row r="10" spans="1:27" x14ac:dyDescent="0.35">
      <c r="X10" s="11"/>
      <c r="Y10" s="9"/>
      <c r="Z10" s="11"/>
      <c r="AA10" s="9"/>
    </row>
    <row r="11" spans="1:27" x14ac:dyDescent="0.35">
      <c r="A11" s="4" t="s">
        <v>382</v>
      </c>
      <c r="X11" s="11"/>
      <c r="Y11" s="9"/>
      <c r="Z11" s="11"/>
      <c r="AA11" s="9"/>
    </row>
    <row r="12" spans="1:27" x14ac:dyDescent="0.35">
      <c r="A12">
        <f>[1]Arbeitsmarkt!A31</f>
        <v>2019</v>
      </c>
      <c r="B12" s="3">
        <f>[1]Arbeitsmarkt!X31</f>
        <v>-8.1045548530519085</v>
      </c>
      <c r="C12" s="3">
        <f>[1]Arbeitsmarkt!Y31</f>
        <v>-10.013386056959988</v>
      </c>
      <c r="D12" s="3">
        <f>[1]Arbeitsmarkt!Z31</f>
        <v>-8.1228079898029506</v>
      </c>
      <c r="E12" s="3">
        <f>[1]Arbeitsmarkt!AA31</f>
        <v>-8.5102036183687773</v>
      </c>
      <c r="F12" s="3">
        <f>[1]Arbeitsmarkt!AB31</f>
        <v>-4.9561509373239971</v>
      </c>
      <c r="G12" s="3">
        <f>[1]Arbeitsmarkt!AC31</f>
        <v>-2.3459002752352376</v>
      </c>
      <c r="H12" s="14">
        <f>[1]Arbeitsmarkt!AD31</f>
        <v>-6.4995683235475212</v>
      </c>
      <c r="I12" s="3">
        <f>[1]Arbeitsmarkt!AE31</f>
        <v>-8.025652362049172</v>
      </c>
      <c r="J12" s="3">
        <f>[1]Arbeitsmarkt!AF31</f>
        <v>-2.04876917701948</v>
      </c>
      <c r="K12" s="3">
        <f>[1]Arbeitsmarkt!AG31</f>
        <v>-2.0223731354061982</v>
      </c>
      <c r="L12" s="3">
        <f>[1]Arbeitsmarkt!AH31</f>
        <v>0.93374605387232634</v>
      </c>
      <c r="M12" s="3">
        <f>[1]Arbeitsmarkt!AI31</f>
        <v>-0.95880233813201698</v>
      </c>
      <c r="N12" s="3">
        <f>[1]Arbeitsmarkt!AJ31</f>
        <v>2.2862709145083642</v>
      </c>
      <c r="O12" s="3">
        <f>[1]Arbeitsmarkt!AK31</f>
        <v>-1.2425864093064405</v>
      </c>
      <c r="P12" s="3">
        <f>[1]Arbeitsmarkt!AL31</f>
        <v>-2.9318957864931861</v>
      </c>
      <c r="Q12" s="3">
        <f>[1]Arbeitsmarkt!AM31</f>
        <v>-4.2623137898645496</v>
      </c>
      <c r="R12" s="3">
        <f>[1]Arbeitsmarkt!AN31</f>
        <v>-2.3483023135741092</v>
      </c>
      <c r="S12" s="3">
        <f>[1]Arbeitsmarkt!AO31</f>
        <v>-1.0601028714916367</v>
      </c>
      <c r="T12" s="3">
        <f>[1]Arbeitsmarkt!AP31</f>
        <v>1.9265969658424495</v>
      </c>
      <c r="U12" s="3">
        <f>[1]Arbeitsmarkt!AQ31</f>
        <v>-6.3195889621765247</v>
      </c>
      <c r="V12" s="3">
        <f>[1]Arbeitsmarkt!AR31</f>
        <v>-3.1350183455109715</v>
      </c>
      <c r="X12" s="18" t="str">
        <f t="shared" ref="X12:X18" si="8">HLOOKUP(Y12,$L12:$U109,ROW(L$100)-ROW(X12)+1,0)</f>
        <v>SH</v>
      </c>
      <c r="Y12" s="9">
        <f t="shared" ref="Y12:Y18" si="9">MIN(L12:U12)</f>
        <v>-6.3195889621765247</v>
      </c>
      <c r="Z12" s="18" t="str">
        <f t="shared" ref="Z12:Z18" si="10">HLOOKUP(AA12,$L12:$U109,ROW(N$100)-ROW(Z12)+1,0)</f>
        <v>HB</v>
      </c>
      <c r="AA12" s="9">
        <f t="shared" ref="AA12:AA18" si="11">MAX(L12:U12)</f>
        <v>2.2862709145083642</v>
      </c>
    </row>
    <row r="13" spans="1:27" x14ac:dyDescent="0.35">
      <c r="A13">
        <f>[1]Arbeitsmarkt!A32</f>
        <v>2020</v>
      </c>
      <c r="B13" s="3">
        <f>[1]Arbeitsmarkt!X32</f>
        <v>7.2872229736759948</v>
      </c>
      <c r="C13" s="3">
        <f>[1]Arbeitsmarkt!Y32</f>
        <v>9.1732922971702067</v>
      </c>
      <c r="D13" s="3">
        <f>[1]Arbeitsmarkt!Z32</f>
        <v>10.872805921534507</v>
      </c>
      <c r="E13" s="3">
        <f>[1]Arbeitsmarkt!AA32</f>
        <v>6.8256252481143349</v>
      </c>
      <c r="F13" s="3">
        <f>[1]Arbeitsmarkt!AB32</f>
        <v>12.889189875560831</v>
      </c>
      <c r="G13" s="3">
        <f>[1]Arbeitsmarkt!AC32</f>
        <v>26.270114377478464</v>
      </c>
      <c r="H13" s="14">
        <f>[1]Arbeitsmarkt!AD32</f>
        <v>14.122745382241163</v>
      </c>
      <c r="I13" s="3">
        <f>[1]Arbeitsmarkt!AE32</f>
        <v>9.3841169837661766</v>
      </c>
      <c r="J13" s="3">
        <f>[1]Arbeitsmarkt!AF32</f>
        <v>20.900755267841248</v>
      </c>
      <c r="K13" s="3">
        <f>[1]Arbeitsmarkt!AG32</f>
        <v>20.425336073418194</v>
      </c>
      <c r="L13" s="3">
        <f>[1]Arbeitsmarkt!AH32</f>
        <v>31.982736735212001</v>
      </c>
      <c r="M13" s="3">
        <f>[1]Arbeitsmarkt!AI32</f>
        <v>29.773783407638064</v>
      </c>
      <c r="N13" s="3">
        <f>[1]Arbeitsmarkt!AJ32</f>
        <v>14.340933281048677</v>
      </c>
      <c r="O13" s="3">
        <f>[1]Arbeitsmarkt!AK32</f>
        <v>24.551517584215901</v>
      </c>
      <c r="P13" s="3">
        <f>[1]Arbeitsmarkt!AL32</f>
        <v>23.458067444530471</v>
      </c>
      <c r="Q13" s="3">
        <f>[1]Arbeitsmarkt!AM32</f>
        <v>15.245526606547671</v>
      </c>
      <c r="R13" s="3">
        <f>[1]Arbeitsmarkt!AN32</f>
        <v>15.461237541031593</v>
      </c>
      <c r="S13" s="3">
        <f>[1]Arbeitsmarkt!AO32</f>
        <v>20.666823582385874</v>
      </c>
      <c r="T13" s="3">
        <f>[1]Arbeitsmarkt!AP32</f>
        <v>16.771169416205026</v>
      </c>
      <c r="U13" s="3">
        <f>[1]Arbeitsmarkt!AQ32</f>
        <v>15.640452822611024</v>
      </c>
      <c r="V13" s="3">
        <f>[1]Arbeitsmarkt!AR32</f>
        <v>18.913849085903848</v>
      </c>
      <c r="X13" s="18" t="str">
        <f t="shared" si="8"/>
        <v>HB</v>
      </c>
      <c r="Y13" s="9">
        <f t="shared" si="9"/>
        <v>14.340933281048677</v>
      </c>
      <c r="Z13" s="18" t="str">
        <f t="shared" si="10"/>
        <v>BW</v>
      </c>
      <c r="AA13" s="9">
        <f t="shared" si="11"/>
        <v>31.982736735212001</v>
      </c>
    </row>
    <row r="14" spans="1:27" x14ac:dyDescent="0.35">
      <c r="A14">
        <f>[1]Arbeitsmarkt!A33</f>
        <v>2021</v>
      </c>
      <c r="B14" s="3">
        <f>[1]Arbeitsmarkt!X33</f>
        <v>-4.8833610131206058</v>
      </c>
      <c r="C14" s="3">
        <f>[1]Arbeitsmarkt!Y33</f>
        <v>-2.2559383972852913</v>
      </c>
      <c r="D14" s="3">
        <f>[1]Arbeitsmarkt!Z33</f>
        <v>-3.0514343004142432</v>
      </c>
      <c r="E14" s="3">
        <f>[1]Arbeitsmarkt!AA33</f>
        <v>-5.8265590523748756</v>
      </c>
      <c r="F14" s="3">
        <f>[1]Arbeitsmarkt!AB33</f>
        <v>-6.6427457332253539</v>
      </c>
      <c r="G14" s="3">
        <f>[1]Arbeitsmarkt!AC33</f>
        <v>2.9882840887855338</v>
      </c>
      <c r="H14" s="14">
        <f>[1]Arbeitsmarkt!AD33</f>
        <v>-2.1089400782023091</v>
      </c>
      <c r="I14" s="3">
        <f>[1]Arbeitsmarkt!AE33</f>
        <v>-4.4042982903145855</v>
      </c>
      <c r="J14" s="3">
        <f>[1]Arbeitsmarkt!AF33</f>
        <v>-2.7832166043553599</v>
      </c>
      <c r="K14" s="3">
        <f>[1]Arbeitsmarkt!AG33</f>
        <v>-3.3190449936915769</v>
      </c>
      <c r="L14" s="3">
        <f>[1]Arbeitsmarkt!AH33</f>
        <v>-4.6802146649226728</v>
      </c>
      <c r="M14" s="3">
        <f>[1]Arbeitsmarkt!AI33</f>
        <v>-4.6855403071889441</v>
      </c>
      <c r="N14" s="3">
        <f>[1]Arbeitsmarkt!AJ33</f>
        <v>-3.7481831692061576</v>
      </c>
      <c r="O14" s="3">
        <f>[1]Arbeitsmarkt!AK33</f>
        <v>-0.34943870826464263</v>
      </c>
      <c r="P14" s="3">
        <f>[1]Arbeitsmarkt!AL33</f>
        <v>-3.714101628324002</v>
      </c>
      <c r="Q14" s="3">
        <f>[1]Arbeitsmarkt!AM33</f>
        <v>-3.3241903594998803</v>
      </c>
      <c r="R14" s="3">
        <f>[1]Arbeitsmarkt!AN33</f>
        <v>-2.1152360963465782</v>
      </c>
      <c r="S14" s="3">
        <f>[1]Arbeitsmarkt!AO33</f>
        <v>-4.8976496596331742</v>
      </c>
      <c r="T14" s="3">
        <f>[1]Arbeitsmarkt!AP33</f>
        <v>-5.7543095958016153</v>
      </c>
      <c r="U14" s="3">
        <f>[1]Arbeitsmarkt!AQ33</f>
        <v>-3.5546451052745738</v>
      </c>
      <c r="V14" s="3">
        <f>[1]Arbeitsmarkt!AR33</f>
        <v>-3.040500934168918</v>
      </c>
      <c r="X14" s="18" t="str">
        <f t="shared" si="8"/>
        <v>SL</v>
      </c>
      <c r="Y14" s="9">
        <f t="shared" si="9"/>
        <v>-5.7543095958016153</v>
      </c>
      <c r="Z14" s="18" t="str">
        <f t="shared" si="10"/>
        <v>HH</v>
      </c>
      <c r="AA14" s="9">
        <f t="shared" si="11"/>
        <v>-0.34943870826464263</v>
      </c>
    </row>
    <row r="15" spans="1:27" x14ac:dyDescent="0.35">
      <c r="A15">
        <f>[1]Arbeitsmarkt!A34</f>
        <v>2022</v>
      </c>
      <c r="B15" s="3">
        <f>[1]Arbeitsmarkt!X34</f>
        <v>-5.3792036977246056</v>
      </c>
      <c r="C15" s="3">
        <f>[1]Arbeitsmarkt!Y34</f>
        <v>-4.5480461734642859</v>
      </c>
      <c r="D15" s="3">
        <f>[1]Arbeitsmarkt!Z34</f>
        <v>-5.2318337805871096</v>
      </c>
      <c r="E15" s="3">
        <f>[1]Arbeitsmarkt!AA34</f>
        <v>-3.8412805090467401</v>
      </c>
      <c r="F15" s="3">
        <f>[1]Arbeitsmarkt!AB34</f>
        <v>-6.5487258780296855</v>
      </c>
      <c r="G15" s="3">
        <f>[1]Arbeitsmarkt!AC34</f>
        <v>-9.6137069374317718</v>
      </c>
      <c r="H15" s="14">
        <f>[1]Arbeitsmarkt!AD34</f>
        <v>-6.5613085763499726</v>
      </c>
      <c r="I15" s="3">
        <f>[1]Arbeitsmarkt!AE34</f>
        <v>-5.0804710688463643</v>
      </c>
      <c r="J15" s="3">
        <f>[1]Arbeitsmarkt!AF34</f>
        <v>-7.9191090779261941</v>
      </c>
      <c r="K15" s="3">
        <f>[1]Arbeitsmarkt!AG34</f>
        <v>-7.751518147632467</v>
      </c>
      <c r="L15" s="3">
        <f>[1]Arbeitsmarkt!AH34</f>
        <v>-9.9507919002882659</v>
      </c>
      <c r="M15" s="3">
        <f>[1]Arbeitsmarkt!AI34</f>
        <v>-10.044672441823323</v>
      </c>
      <c r="N15" s="3">
        <f>[1]Arbeitsmarkt!AJ34</f>
        <v>-5.2873470582371738</v>
      </c>
      <c r="O15" s="3">
        <f>[1]Arbeitsmarkt!AK34</f>
        <v>-8.2034452770225244</v>
      </c>
      <c r="P15" s="3">
        <f>[1]Arbeitsmarkt!AL34</f>
        <v>-7.6329873230427125</v>
      </c>
      <c r="Q15" s="3">
        <f>[1]Arbeitsmarkt!AM34</f>
        <v>-5.1304261055897484</v>
      </c>
      <c r="R15" s="3">
        <f>[1]Arbeitsmarkt!AN34</f>
        <v>-6.9224062833144302</v>
      </c>
      <c r="S15" s="3">
        <f>[1]Arbeitsmarkt!AO34</f>
        <v>-8.5810150522611934</v>
      </c>
      <c r="T15" s="3">
        <f>[1]Arbeitsmarkt!AP34</f>
        <v>-8.6824146013731962</v>
      </c>
      <c r="U15" s="3">
        <f>[1]Arbeitsmarkt!AQ34</f>
        <v>-8.2154810165635581</v>
      </c>
      <c r="V15" s="3">
        <f>[1]Arbeitsmarkt!AR34</f>
        <v>-7.4749214555714616</v>
      </c>
      <c r="X15" s="18" t="str">
        <f t="shared" si="8"/>
        <v>BY</v>
      </c>
      <c r="Y15" s="9">
        <f t="shared" si="9"/>
        <v>-10.044672441823323</v>
      </c>
      <c r="Z15" s="18" t="str">
        <f t="shared" si="10"/>
        <v>NI</v>
      </c>
      <c r="AA15" s="9">
        <f t="shared" si="11"/>
        <v>-5.1304261055897484</v>
      </c>
    </row>
    <row r="16" spans="1:27" x14ac:dyDescent="0.35">
      <c r="A16">
        <f>[1]Arbeitsmarkt!A35</f>
        <v>2023</v>
      </c>
      <c r="B16" s="3">
        <f>[1]Arbeitsmarkt!X35</f>
        <v>6.4031590384598047</v>
      </c>
      <c r="C16" s="3">
        <f>[1]Arbeitsmarkt!Y35</f>
        <v>6.0769052142115783</v>
      </c>
      <c r="D16" s="3">
        <f>[1]Arbeitsmarkt!Z35</f>
        <v>10.871797980680924</v>
      </c>
      <c r="E16" s="3">
        <f>[1]Arbeitsmarkt!AA35</f>
        <v>5.9622777010108763</v>
      </c>
      <c r="F16" s="3">
        <f>[1]Arbeitsmarkt!AB35</f>
        <v>11.699450052788634</v>
      </c>
      <c r="G16" s="3">
        <f>[1]Arbeitsmarkt!AC35</f>
        <v>4.7972861507719671</v>
      </c>
      <c r="H16" s="14">
        <f>[1]Arbeitsmarkt!AD35</f>
        <v>7.2746428823156322</v>
      </c>
      <c r="I16" s="3">
        <f>[1]Arbeitsmarkt!AE35</f>
        <v>8.4191058477015162</v>
      </c>
      <c r="J16" s="3">
        <f>[1]Arbeitsmarkt!AF35</f>
        <v>7.776410933618422</v>
      </c>
      <c r="K16" s="3">
        <f>[1]Arbeitsmarkt!AG35</f>
        <v>8.0650904043149723</v>
      </c>
      <c r="L16" s="3">
        <f>[1]Arbeitsmarkt!AH35</f>
        <v>10.015966833804882</v>
      </c>
      <c r="M16" s="3">
        <f>[1]Arbeitsmarkt!AI35</f>
        <v>9.0082135363998219</v>
      </c>
      <c r="N16" s="3">
        <f>[1]Arbeitsmarkt!AJ35</f>
        <v>4.9329001081570141</v>
      </c>
      <c r="O16" s="3">
        <f>[1]Arbeitsmarkt!AK35</f>
        <v>9.4928968980317165</v>
      </c>
      <c r="P16" s="3">
        <f>[1]Arbeitsmarkt!AL35</f>
        <v>10.244651726422902</v>
      </c>
      <c r="Q16" s="3">
        <f>[1]Arbeitsmarkt!AM35</f>
        <v>9.2473414435525001</v>
      </c>
      <c r="R16" s="3">
        <f>[1]Arbeitsmarkt!AN35</f>
        <v>6.2337922660118466</v>
      </c>
      <c r="S16" s="3">
        <f>[1]Arbeitsmarkt!AO35</f>
        <v>8.0002438677424124</v>
      </c>
      <c r="T16" s="3">
        <f>[1]Arbeitsmarkt!AP35</f>
        <v>7.8153788685683736</v>
      </c>
      <c r="U16" s="3">
        <f>[1]Arbeitsmarkt!AQ35</f>
        <v>7.593109303625269</v>
      </c>
      <c r="V16" s="3">
        <f>[1]Arbeitsmarkt!AR35</f>
        <v>7.8795818798616466</v>
      </c>
      <c r="X16" s="18" t="str">
        <f t="shared" si="8"/>
        <v>HB</v>
      </c>
      <c r="Y16" s="9">
        <f t="shared" si="9"/>
        <v>4.9329001081570141</v>
      </c>
      <c r="Z16" s="18" t="str">
        <f t="shared" si="10"/>
        <v>HE</v>
      </c>
      <c r="AA16" s="9">
        <f t="shared" si="11"/>
        <v>10.244651726422902</v>
      </c>
    </row>
    <row r="17" spans="1:27" x14ac:dyDescent="0.35">
      <c r="A17">
        <f>[1]Arbeitsmarkt!A36</f>
        <v>2024</v>
      </c>
      <c r="B17" s="3">
        <f>[1]Arbeitsmarkt!X36</f>
        <v>4.809536367951921</v>
      </c>
      <c r="C17" s="3">
        <f>[1]Arbeitsmarkt!Y36</f>
        <v>2.7738545025352863</v>
      </c>
      <c r="D17" s="3">
        <f>[1]Arbeitsmarkt!Z36</f>
        <v>6.6244538486187849</v>
      </c>
      <c r="E17" s="3">
        <f>[1]Arbeitsmarkt!AA36</f>
        <v>2.6313029235802645</v>
      </c>
      <c r="F17" s="3">
        <f>[1]Arbeitsmarkt!AB36</f>
        <v>5.8327359096721096</v>
      </c>
      <c r="G17" s="3">
        <f>[1]Arbeitsmarkt!AC36</f>
        <v>8.1477625302695031</v>
      </c>
      <c r="H17" s="14">
        <f>[1]Arbeitsmarkt!AD36</f>
        <v>5.833038691865795</v>
      </c>
      <c r="I17" s="3">
        <f>[1]Arbeitsmarkt!AE36</f>
        <v>4.7994289482073498</v>
      </c>
      <c r="J17" s="3">
        <f>[1]Arbeitsmarkt!AF36</f>
        <v>7.2328775555228049</v>
      </c>
      <c r="K17" s="3">
        <f>[1]Arbeitsmarkt!AG36</f>
        <v>7.1469053008952415</v>
      </c>
      <c r="L17" s="3">
        <f>[1]Arbeitsmarkt!AH36</f>
        <v>9.9906809999338151</v>
      </c>
      <c r="M17" s="3">
        <f>[1]Arbeitsmarkt!AI36</f>
        <v>10.944272852240573</v>
      </c>
      <c r="N17" s="3">
        <f>[1]Arbeitsmarkt!AJ36</f>
        <v>5.2893500241142846</v>
      </c>
      <c r="O17" s="3">
        <f>[1]Arbeitsmarkt!AK36</f>
        <v>9.4865459105590588</v>
      </c>
      <c r="P17" s="3">
        <f>[1]Arbeitsmarkt!AL36</f>
        <v>7.4820047350155932</v>
      </c>
      <c r="Q17" s="3">
        <f>[1]Arbeitsmarkt!AM36</f>
        <v>4.4533731153264142</v>
      </c>
      <c r="R17" s="3">
        <f>[1]Arbeitsmarkt!AN36</f>
        <v>5.5672226136883012</v>
      </c>
      <c r="S17" s="3">
        <f>[1]Arbeitsmarkt!AO36</f>
        <v>8.8842172766357095</v>
      </c>
      <c r="T17" s="3">
        <f>[1]Arbeitsmarkt!AP36</f>
        <v>4.6168864459432086</v>
      </c>
      <c r="U17" s="3">
        <f>[1]Arbeitsmarkt!AQ36</f>
        <v>5.3962251967546848</v>
      </c>
      <c r="V17" s="3">
        <f>[1]Arbeitsmarkt!AR36</f>
        <v>6.8402856907561471</v>
      </c>
      <c r="X17" s="18" t="str">
        <f t="shared" si="8"/>
        <v>NI</v>
      </c>
      <c r="Y17" s="9">
        <f t="shared" si="9"/>
        <v>4.4533731153264142</v>
      </c>
      <c r="Z17" s="18" t="str">
        <f t="shared" si="10"/>
        <v>BY</v>
      </c>
      <c r="AA17" s="9">
        <f t="shared" si="11"/>
        <v>10.944272852240573</v>
      </c>
    </row>
    <row r="18" spans="1:27" x14ac:dyDescent="0.35">
      <c r="A18" t="s">
        <v>343</v>
      </c>
      <c r="B18" s="3">
        <f>([1]Arbeitsmarkt!B36/[1]Arbeitsmarkt!B31)^0.2*100-100</f>
        <v>1.4914095275144916</v>
      </c>
      <c r="C18" s="3">
        <f>([1]Arbeitsmarkt!C36/[1]Arbeitsmarkt!C31)^0.2*100-100</f>
        <v>2.1172285053814335</v>
      </c>
      <c r="D18" s="3">
        <f>([1]Arbeitsmarkt!D36/[1]Arbeitsmarkt!D31)^0.2*100-100</f>
        <v>3.786618617043743</v>
      </c>
      <c r="E18" s="3">
        <f>([1]Arbeitsmarkt!E36/[1]Arbeitsmarkt!E31)^0.2*100-100</f>
        <v>1.0193887325686148</v>
      </c>
      <c r="F18" s="3">
        <f>([1]Arbeitsmarkt!F36/[1]Arbeitsmarkt!F31)^0.2*100-100</f>
        <v>3.0887663141319024</v>
      </c>
      <c r="G18" s="3">
        <f>([1]Arbeitsmarkt!G36/[1]Arbeitsmarkt!G31)^0.2*100-100</f>
        <v>5.9038404148997756</v>
      </c>
      <c r="H18" s="14">
        <f>([1]Arbeitsmarkt!H36/[1]Arbeitsmarkt!H31)^0.2*100-100</f>
        <v>3.4551385103124233</v>
      </c>
      <c r="I18" s="3">
        <f>([1]Arbeitsmarkt!I36/[1]Arbeitsmarkt!I31)^0.2*100-100</f>
        <v>2.4336359287470373</v>
      </c>
      <c r="J18" s="3">
        <f>([1]Arbeitsmarkt!J36/[1]Arbeitsmarkt!J31)^0.2*100-100</f>
        <v>4.5775083741347373</v>
      </c>
      <c r="K18" s="3">
        <f>([1]Arbeitsmarkt!K36/[1]Arbeitsmarkt!K31)^0.2*100-100</f>
        <v>4.4567756198137261</v>
      </c>
      <c r="L18" s="3">
        <f>([1]Arbeitsmarkt!L36/[1]Arbeitsmarkt!L31)^0.2*100-100</f>
        <v>6.511950738365897</v>
      </c>
      <c r="M18" s="3">
        <f>([1]Arbeitsmarkt!M36/[1]Arbeitsmarkt!M31)^0.2*100-100</f>
        <v>6.1175833872577243</v>
      </c>
      <c r="N18" s="3">
        <f>([1]Arbeitsmarkt!N36/[1]Arbeitsmarkt!N31)^0.2*100-100</f>
        <v>2.86389335667225</v>
      </c>
      <c r="O18" s="3">
        <f>([1]Arbeitsmarkt!O36/[1]Arbeitsmarkt!O31)^0.2*100-100</f>
        <v>6.4339968154072409</v>
      </c>
      <c r="P18" s="3">
        <f>([1]Arbeitsmarkt!P36/[1]Arbeitsmarkt!P31)^0.2*100-100</f>
        <v>5.4043342311462794</v>
      </c>
      <c r="Q18" s="3">
        <f>([1]Arbeitsmarkt!Q36/[1]Arbeitsmarkt!Q31)^0.2*100-100</f>
        <v>3.8198598286367798</v>
      </c>
      <c r="R18" s="3">
        <f>([1]Arbeitsmarkt!R36/[1]Arbeitsmarkt!R31)^0.2*100-100</f>
        <v>3.3612247466502794</v>
      </c>
      <c r="S18" s="3">
        <f>([1]Arbeitsmarkt!S36/[1]Arbeitsmarkt!S31)^0.2*100-100</f>
        <v>4.2896089596049052</v>
      </c>
      <c r="T18" s="3">
        <f>([1]Arbeitsmarkt!T36/[1]Arbeitsmarkt!T31)^0.2*100-100</f>
        <v>2.5384647336612431</v>
      </c>
      <c r="U18" s="3">
        <f>([1]Arbeitsmarkt!U36/[1]Arbeitsmarkt!U31)^0.2*100-100</f>
        <v>3.0277012739735341</v>
      </c>
      <c r="V18" s="3">
        <f>([1]Arbeitsmarkt!V36/[1]Arbeitsmarkt!V31)^0.2*100-100</f>
        <v>4.2200582393746089</v>
      </c>
      <c r="X18" s="18" t="str">
        <f t="shared" si="8"/>
        <v>SL</v>
      </c>
      <c r="Y18" s="9">
        <f t="shared" si="9"/>
        <v>2.5384647336612431</v>
      </c>
      <c r="Z18" s="18" t="str">
        <f t="shared" si="10"/>
        <v>BW</v>
      </c>
      <c r="AA18" s="9">
        <f t="shared" si="11"/>
        <v>6.511950738365897</v>
      </c>
    </row>
    <row r="19" spans="1:27" x14ac:dyDescent="0.35">
      <c r="X19" s="11"/>
      <c r="Y19" s="9"/>
      <c r="Z19" s="11"/>
      <c r="AA19" s="9"/>
    </row>
    <row r="20" spans="1:27" x14ac:dyDescent="0.35">
      <c r="A20" s="4" t="s">
        <v>322</v>
      </c>
      <c r="X20" s="11"/>
      <c r="Y20" s="9"/>
      <c r="Z20" s="11"/>
      <c r="AA20" s="9"/>
    </row>
    <row r="21" spans="1:27" x14ac:dyDescent="0.35">
      <c r="A21" s="4" t="s">
        <v>383</v>
      </c>
      <c r="X21" s="11"/>
      <c r="Y21" s="9"/>
      <c r="Z21" s="11"/>
      <c r="AA21" s="9"/>
    </row>
    <row r="22" spans="1:27" x14ac:dyDescent="0.35">
      <c r="A22">
        <f>[1]Arbeitsmarkt!A31</f>
        <v>2019</v>
      </c>
      <c r="B22" s="5">
        <f>[1]Arbeitsmarkt!B31</f>
        <v>76888</v>
      </c>
      <c r="C22" s="5">
        <f>[1]Arbeitsmarkt!C31</f>
        <v>58485</v>
      </c>
      <c r="D22" s="5">
        <f>[1]Arbeitsmarkt!D31</f>
        <v>116051</v>
      </c>
      <c r="E22" s="5">
        <f>[1]Arbeitsmarkt!E31</f>
        <v>80608</v>
      </c>
      <c r="F22" s="5">
        <f>[1]Arbeitsmarkt!F31</f>
        <v>59065</v>
      </c>
      <c r="G22" s="5">
        <f>[1]Arbeitsmarkt!G31</f>
        <v>152565</v>
      </c>
      <c r="H22" s="31">
        <f>[1]Arbeitsmarkt!H31</f>
        <v>543662</v>
      </c>
      <c r="I22" s="5">
        <f>[1]Arbeitsmarkt!I31</f>
        <v>391097</v>
      </c>
      <c r="J22" s="5">
        <f>[1]Arbeitsmarkt!J31</f>
        <v>1875626</v>
      </c>
      <c r="K22" s="5">
        <f>[1]Arbeitsmarkt!K31</f>
        <v>1723061</v>
      </c>
      <c r="L22" s="5">
        <f>[1]Arbeitsmarkt!L31</f>
        <v>196950</v>
      </c>
      <c r="M22" s="5">
        <f>[1]Arbeitsmarkt!M31</f>
        <v>211965</v>
      </c>
      <c r="N22" s="5">
        <f>[1]Arbeitsmarkt!N31</f>
        <v>35702</v>
      </c>
      <c r="O22" s="5">
        <f>[1]Arbeitsmarkt!O31</f>
        <v>64774</v>
      </c>
      <c r="P22" s="5">
        <f>[1]Arbeitsmarkt!P31</f>
        <v>149812</v>
      </c>
      <c r="Q22" s="5">
        <f>[1]Arbeitsmarkt!Q31</f>
        <v>218123</v>
      </c>
      <c r="R22" s="5">
        <f>[1]Arbeitsmarkt!R31</f>
        <v>635486</v>
      </c>
      <c r="S22" s="5">
        <f>[1]Arbeitsmarkt!S31</f>
        <v>97717</v>
      </c>
      <c r="T22" s="5">
        <f>[1]Arbeitsmarkt!T31</f>
        <v>32854</v>
      </c>
      <c r="U22" s="5">
        <f>[1]Arbeitsmarkt!U31</f>
        <v>79678</v>
      </c>
      <c r="V22" s="5">
        <f>[1]Arbeitsmarkt!V31</f>
        <v>2266720</v>
      </c>
      <c r="X22" s="18" t="str">
        <f t="shared" ref="X22:X27" si="12">HLOOKUP(Y22,$L22:$U119,ROW(L$100)-ROW(X22)+1,0)</f>
        <v>SL</v>
      </c>
      <c r="Y22" s="18">
        <f t="shared" ref="Y22:Y27" si="13">MIN(L22:U22)</f>
        <v>32854</v>
      </c>
      <c r="Z22" s="18" t="str">
        <f t="shared" ref="Z22:Z27" si="14">HLOOKUP(AA22,$L22:$U119,ROW(N$100)-ROW(Z22)+1,0)</f>
        <v>NW</v>
      </c>
      <c r="AA22" s="18">
        <f t="shared" ref="AA22:AA27" si="15">MAX(L22:U22)</f>
        <v>635486</v>
      </c>
    </row>
    <row r="23" spans="1:27" x14ac:dyDescent="0.35">
      <c r="A23">
        <f>[1]Arbeitsmarkt!A32</f>
        <v>2020</v>
      </c>
      <c r="B23" s="5">
        <f>[1]Arbeitsmarkt!B32</f>
        <v>82491</v>
      </c>
      <c r="C23" s="5">
        <f>[1]Arbeitsmarkt!C32</f>
        <v>63850</v>
      </c>
      <c r="D23" s="5">
        <f>[1]Arbeitsmarkt!D32</f>
        <v>128669</v>
      </c>
      <c r="E23" s="5">
        <f>[1]Arbeitsmarkt!E32</f>
        <v>86110</v>
      </c>
      <c r="F23" s="5">
        <f>[1]Arbeitsmarkt!F32</f>
        <v>66678</v>
      </c>
      <c r="G23" s="5">
        <f>[1]Arbeitsmarkt!G32</f>
        <v>192644</v>
      </c>
      <c r="H23" s="31">
        <f>[1]Arbeitsmarkt!H32</f>
        <v>620442</v>
      </c>
      <c r="I23" s="5">
        <f>[1]Arbeitsmarkt!I32</f>
        <v>427798</v>
      </c>
      <c r="J23" s="5">
        <f>[1]Arbeitsmarkt!J32</f>
        <v>2267646</v>
      </c>
      <c r="K23" s="5">
        <f>[1]Arbeitsmarkt!K32</f>
        <v>2075002</v>
      </c>
      <c r="L23" s="5">
        <f>[1]Arbeitsmarkt!L32</f>
        <v>259940</v>
      </c>
      <c r="M23" s="5">
        <f>[1]Arbeitsmarkt!M32</f>
        <v>275075</v>
      </c>
      <c r="N23" s="5">
        <f>[1]Arbeitsmarkt!N32</f>
        <v>40822</v>
      </c>
      <c r="O23" s="5">
        <f>[1]Arbeitsmarkt!O32</f>
        <v>80677</v>
      </c>
      <c r="P23" s="5">
        <f>[1]Arbeitsmarkt!P32</f>
        <v>184955</v>
      </c>
      <c r="Q23" s="5">
        <f>[1]Arbeitsmarkt!Q32</f>
        <v>251377</v>
      </c>
      <c r="R23" s="5">
        <f>[1]Arbeitsmarkt!R32</f>
        <v>733740</v>
      </c>
      <c r="S23" s="5">
        <f>[1]Arbeitsmarkt!S32</f>
        <v>117912</v>
      </c>
      <c r="T23" s="5">
        <f>[1]Arbeitsmarkt!T32</f>
        <v>38364</v>
      </c>
      <c r="U23" s="5">
        <f>[1]Arbeitsmarkt!U32</f>
        <v>92140</v>
      </c>
      <c r="V23" s="5">
        <f>[1]Arbeitsmarkt!V32</f>
        <v>2695444</v>
      </c>
      <c r="X23" s="18" t="str">
        <f t="shared" si="12"/>
        <v>SL</v>
      </c>
      <c r="Y23" s="18">
        <f t="shared" si="13"/>
        <v>38364</v>
      </c>
      <c r="Z23" s="18" t="str">
        <f t="shared" si="14"/>
        <v>NW</v>
      </c>
      <c r="AA23" s="18">
        <f t="shared" si="15"/>
        <v>733740</v>
      </c>
    </row>
    <row r="24" spans="1:27" x14ac:dyDescent="0.35">
      <c r="A24">
        <f>[1]Arbeitsmarkt!A33</f>
        <v>2021</v>
      </c>
      <c r="B24" s="5">
        <f>[1]Arbeitsmarkt!B33</f>
        <v>78462.666666666672</v>
      </c>
      <c r="C24" s="5">
        <f>[1]Arbeitsmarkt!C33</f>
        <v>62409.583333333336</v>
      </c>
      <c r="D24" s="5">
        <f>[1]Arbeitsmarkt!D33</f>
        <v>124742.75</v>
      </c>
      <c r="E24" s="5">
        <f>[1]Arbeitsmarkt!E33</f>
        <v>81092.75</v>
      </c>
      <c r="F24" s="5">
        <f>[1]Arbeitsmarkt!F33</f>
        <v>62248.75</v>
      </c>
      <c r="G24" s="5">
        <f>[1]Arbeitsmarkt!G33</f>
        <v>198400.75</v>
      </c>
      <c r="H24" s="31">
        <f>[1]Arbeitsmarkt!H33</f>
        <v>607357.25</v>
      </c>
      <c r="I24" s="5">
        <f>[1]Arbeitsmarkt!I33</f>
        <v>408956.5</v>
      </c>
      <c r="J24" s="5">
        <f>[1]Arbeitsmarkt!J33</f>
        <v>2204532.5</v>
      </c>
      <c r="K24" s="5">
        <f>[1]Arbeitsmarkt!K33</f>
        <v>2006131.75</v>
      </c>
      <c r="L24" s="5">
        <f>[1]Arbeitsmarkt!L33</f>
        <v>247774.25</v>
      </c>
      <c r="M24" s="5">
        <f>[1]Arbeitsmarkt!M33</f>
        <v>262186.25</v>
      </c>
      <c r="N24" s="5">
        <f>[1]Arbeitsmarkt!N33</f>
        <v>39291.916666666664</v>
      </c>
      <c r="O24" s="5">
        <f>[1]Arbeitsmarkt!O33</f>
        <v>80395.083333333328</v>
      </c>
      <c r="P24" s="5">
        <f>[1]Arbeitsmarkt!P33</f>
        <v>178085.58333333334</v>
      </c>
      <c r="Q24" s="5">
        <f>[1]Arbeitsmarkt!Q33</f>
        <v>243020.75</v>
      </c>
      <c r="R24" s="5">
        <f>[1]Arbeitsmarkt!R33</f>
        <v>718219.66666666663</v>
      </c>
      <c r="S24" s="5">
        <f>[1]Arbeitsmarkt!S33</f>
        <v>112137.08333333333</v>
      </c>
      <c r="T24" s="5">
        <f>[1]Arbeitsmarkt!T33</f>
        <v>36156.416666666664</v>
      </c>
      <c r="U24" s="5">
        <f>[1]Arbeitsmarkt!U33</f>
        <v>88864.75</v>
      </c>
      <c r="V24" s="5">
        <f>[1]Arbeitsmarkt!V33</f>
        <v>2613489</v>
      </c>
      <c r="X24" s="18" t="str">
        <f t="shared" si="12"/>
        <v>SL</v>
      </c>
      <c r="Y24" s="18">
        <f t="shared" si="13"/>
        <v>36156.416666666664</v>
      </c>
      <c r="Z24" s="18" t="str">
        <f t="shared" si="14"/>
        <v>NW</v>
      </c>
      <c r="AA24" s="18">
        <f t="shared" si="15"/>
        <v>718219.66666666663</v>
      </c>
    </row>
    <row r="25" spans="1:27" x14ac:dyDescent="0.35">
      <c r="A25">
        <f>[1]Arbeitsmarkt!A34</f>
        <v>2022</v>
      </c>
      <c r="B25" s="5">
        <f>[1]Arbeitsmarkt!B34</f>
        <v>74242</v>
      </c>
      <c r="C25" s="5">
        <f>[1]Arbeitsmarkt!C34</f>
        <v>59571.166666666664</v>
      </c>
      <c r="D25" s="5">
        <f>[1]Arbeitsmarkt!D34</f>
        <v>118216.41666666667</v>
      </c>
      <c r="E25" s="5">
        <f>[1]Arbeitsmarkt!E34</f>
        <v>77977.75</v>
      </c>
      <c r="F25" s="5">
        <f>[1]Arbeitsmarkt!F34</f>
        <v>58172.25</v>
      </c>
      <c r="G25" s="5">
        <f>[1]Arbeitsmarkt!G34</f>
        <v>179327.08333333334</v>
      </c>
      <c r="H25" s="31">
        <f>[1]Arbeitsmarkt!H34</f>
        <v>567506.66666666663</v>
      </c>
      <c r="I25" s="5">
        <f>[1]Arbeitsmarkt!I34</f>
        <v>388179.58333333331</v>
      </c>
      <c r="J25" s="5">
        <f>[1]Arbeitsmarkt!J34</f>
        <v>2029953.1666666665</v>
      </c>
      <c r="K25" s="5">
        <f>[1]Arbeitsmarkt!K34</f>
        <v>1850626.0833333333</v>
      </c>
      <c r="L25" s="5">
        <f>[1]Arbeitsmarkt!L34</f>
        <v>223118.75</v>
      </c>
      <c r="M25" s="5">
        <f>[1]Arbeitsmarkt!M34</f>
        <v>235850.5</v>
      </c>
      <c r="N25" s="5">
        <f>[1]Arbeitsmarkt!N34</f>
        <v>37214.416666666664</v>
      </c>
      <c r="O25" s="5">
        <f>[1]Arbeitsmarkt!O34</f>
        <v>73799.916666666672</v>
      </c>
      <c r="P25" s="5">
        <f>[1]Arbeitsmarkt!P34</f>
        <v>164492.33333333334</v>
      </c>
      <c r="Q25" s="5">
        <f>[1]Arbeitsmarkt!Q34</f>
        <v>230552.75</v>
      </c>
      <c r="R25" s="5">
        <f>[1]Arbeitsmarkt!R34</f>
        <v>668501.58333333337</v>
      </c>
      <c r="S25" s="5">
        <f>[1]Arbeitsmarkt!S34</f>
        <v>102514.58333333333</v>
      </c>
      <c r="T25" s="5">
        <f>[1]Arbeitsmarkt!T34</f>
        <v>33017.166666666664</v>
      </c>
      <c r="U25" s="5">
        <f>[1]Arbeitsmarkt!U34</f>
        <v>81564.083333333328</v>
      </c>
      <c r="V25" s="5">
        <f>[1]Arbeitsmarkt!V34</f>
        <v>2418132.75</v>
      </c>
      <c r="X25" s="18" t="str">
        <f t="shared" si="12"/>
        <v>SL</v>
      </c>
      <c r="Y25" s="18">
        <f t="shared" si="13"/>
        <v>33017.166666666664</v>
      </c>
      <c r="Z25" s="18" t="str">
        <f t="shared" si="14"/>
        <v>NW</v>
      </c>
      <c r="AA25" s="18">
        <f t="shared" si="15"/>
        <v>668501.58333333337</v>
      </c>
    </row>
    <row r="26" spans="1:27" x14ac:dyDescent="0.35">
      <c r="A26">
        <f>[1]Arbeitsmarkt!A35</f>
        <v>2023</v>
      </c>
      <c r="B26" s="5">
        <f>[1]Arbeitsmarkt!B35</f>
        <v>78995.833333333328</v>
      </c>
      <c r="C26" s="5">
        <f>[1]Arbeitsmarkt!C35</f>
        <v>63191.25</v>
      </c>
      <c r="D26" s="5">
        <f>[1]Arbeitsmarkt!D35</f>
        <v>131068.66666666667</v>
      </c>
      <c r="E26" s="5">
        <f>[1]Arbeitsmarkt!E35</f>
        <v>82627</v>
      </c>
      <c r="F26" s="5">
        <f>[1]Arbeitsmarkt!F35</f>
        <v>64978.083333333336</v>
      </c>
      <c r="G26" s="5">
        <f>[1]Arbeitsmarkt!G35</f>
        <v>187929.91666666666</v>
      </c>
      <c r="H26" s="31">
        <f>[1]Arbeitsmarkt!H35</f>
        <v>608790.75</v>
      </c>
      <c r="I26" s="5">
        <f>[1]Arbeitsmarkt!I35</f>
        <v>420860.83333333331</v>
      </c>
      <c r="J26" s="5">
        <f>[1]Arbeitsmarkt!J35</f>
        <v>2187810.6666666665</v>
      </c>
      <c r="K26" s="5">
        <f>[1]Arbeitsmarkt!K35</f>
        <v>1999880.75</v>
      </c>
      <c r="L26" s="5">
        <f>[1]Arbeitsmarkt!L35</f>
        <v>245466.25</v>
      </c>
      <c r="M26" s="5">
        <f>[1]Arbeitsmarkt!M35</f>
        <v>257096.41666666666</v>
      </c>
      <c r="N26" s="5">
        <f>[1]Arbeitsmarkt!N35</f>
        <v>39050.166666666664</v>
      </c>
      <c r="O26" s="5">
        <f>[1]Arbeitsmarkt!O35</f>
        <v>80805.666666666672</v>
      </c>
      <c r="P26" s="5">
        <f>[1]Arbeitsmarkt!P35</f>
        <v>181344</v>
      </c>
      <c r="Q26" s="5">
        <f>[1]Arbeitsmarkt!Q35</f>
        <v>251872.75</v>
      </c>
      <c r="R26" s="5">
        <f>[1]Arbeitsmarkt!R35</f>
        <v>710174.58333333337</v>
      </c>
      <c r="S26" s="5">
        <f>[1]Arbeitsmarkt!S35</f>
        <v>110716</v>
      </c>
      <c r="T26" s="5">
        <f>[1]Arbeitsmarkt!T35</f>
        <v>35597.583333333336</v>
      </c>
      <c r="U26" s="5">
        <f>[1]Arbeitsmarkt!U35</f>
        <v>87757.333333333328</v>
      </c>
      <c r="V26" s="5">
        <f>[1]Arbeitsmarkt!V35</f>
        <v>2608671.5</v>
      </c>
      <c r="X26" s="18" t="str">
        <f t="shared" si="12"/>
        <v>SL</v>
      </c>
      <c r="Y26" s="18">
        <f t="shared" si="13"/>
        <v>35597.583333333336</v>
      </c>
      <c r="Z26" s="18" t="str">
        <f t="shared" si="14"/>
        <v>NW</v>
      </c>
      <c r="AA26" s="18">
        <f t="shared" si="15"/>
        <v>710174.58333333337</v>
      </c>
    </row>
    <row r="27" spans="1:27" x14ac:dyDescent="0.35">
      <c r="A27">
        <f>[1]Arbeitsmarkt!A36</f>
        <v>2024</v>
      </c>
      <c r="B27" s="5">
        <f>[1]Arbeitsmarkt!B36</f>
        <v>82795.166666666672</v>
      </c>
      <c r="C27" s="5">
        <f>[1]Arbeitsmarkt!C36</f>
        <v>64944.083333333336</v>
      </c>
      <c r="D27" s="5">
        <f>[1]Arbeitsmarkt!D36</f>
        <v>139751.25</v>
      </c>
      <c r="E27" s="5">
        <f>[1]Arbeitsmarkt!E36</f>
        <v>84801.166666666672</v>
      </c>
      <c r="F27" s="5">
        <f>[1]Arbeitsmarkt!F36</f>
        <v>68768.083333333328</v>
      </c>
      <c r="G27" s="5">
        <f>[1]Arbeitsmarkt!G36</f>
        <v>203242</v>
      </c>
      <c r="H27" s="31">
        <f>[1]Arbeitsmarkt!H36</f>
        <v>644301.75</v>
      </c>
      <c r="I27" s="5">
        <f>[1]Arbeitsmarkt!I36</f>
        <v>441059.75</v>
      </c>
      <c r="J27" s="5">
        <f>[1]Arbeitsmarkt!J36</f>
        <v>2346052.3333333335</v>
      </c>
      <c r="K27" s="5">
        <f>[1]Arbeitsmarkt!K36</f>
        <v>2142810.3333333335</v>
      </c>
      <c r="L27" s="5">
        <f>[1]Arbeitsmarkt!L36</f>
        <v>269990</v>
      </c>
      <c r="M27" s="5">
        <f>[1]Arbeitsmarkt!M36</f>
        <v>285233.75</v>
      </c>
      <c r="N27" s="5">
        <f>[1]Arbeitsmarkt!N36</f>
        <v>41115.666666666664</v>
      </c>
      <c r="O27" s="5">
        <f>[1]Arbeitsmarkt!O36</f>
        <v>88471.333333333328</v>
      </c>
      <c r="P27" s="5">
        <f>[1]Arbeitsmarkt!P36</f>
        <v>194912.16666666666</v>
      </c>
      <c r="Q27" s="5">
        <f>[1]Arbeitsmarkt!Q36</f>
        <v>263089.58333333331</v>
      </c>
      <c r="R27" s="5">
        <f>[1]Arbeitsmarkt!R36</f>
        <v>749711.58333333337</v>
      </c>
      <c r="S27" s="5">
        <f>[1]Arbeitsmarkt!S36</f>
        <v>120552.25</v>
      </c>
      <c r="T27" s="5">
        <f>[1]Arbeitsmarkt!T36</f>
        <v>37241.083333333336</v>
      </c>
      <c r="U27" s="5">
        <f>[1]Arbeitsmarkt!U36</f>
        <v>92492.916666666672</v>
      </c>
      <c r="V27" s="5">
        <f>[1]Arbeitsmarkt!V36</f>
        <v>2787112.0833333335</v>
      </c>
      <c r="X27" s="18" t="str">
        <f t="shared" si="12"/>
        <v>SL</v>
      </c>
      <c r="Y27" s="18">
        <f t="shared" si="13"/>
        <v>37241.083333333336</v>
      </c>
      <c r="Z27" s="18" t="str">
        <f t="shared" si="14"/>
        <v>NW</v>
      </c>
      <c r="AA27" s="18">
        <f t="shared" si="15"/>
        <v>749711.58333333337</v>
      </c>
    </row>
    <row r="100" spans="12:21" x14ac:dyDescent="0.35">
      <c r="L100" t="s">
        <v>328</v>
      </c>
      <c r="M100" t="s">
        <v>329</v>
      </c>
      <c r="N100" t="s">
        <v>330</v>
      </c>
      <c r="O100" t="s">
        <v>331</v>
      </c>
      <c r="P100" t="s">
        <v>332</v>
      </c>
      <c r="Q100" t="s">
        <v>333</v>
      </c>
      <c r="R100" t="s">
        <v>334</v>
      </c>
      <c r="S100" t="s">
        <v>335</v>
      </c>
      <c r="T100" t="s">
        <v>336</v>
      </c>
      <c r="U100" t="s">
        <v>337</v>
      </c>
    </row>
    <row r="1048576" spans="24:27" x14ac:dyDescent="0.35">
      <c r="X1048576" s="5"/>
      <c r="Y1048576" s="6"/>
      <c r="Z1048576" s="5"/>
      <c r="AA1048576" s="6"/>
    </row>
  </sheetData>
  <pageMargins left="0.7" right="0.7" top="0.78740157499999996" bottom="0.78740157499999996"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0F328C-BB95-43EB-B773-77AF9552B7BF}">
  <sheetPr codeName="Tabelle35"/>
  <dimension ref="A1:Y49"/>
  <sheetViews>
    <sheetView workbookViewId="0">
      <pane ySplit="2" topLeftCell="A3" activePane="bottomLeft" state="frozen"/>
      <selection pane="bottomLeft" activeCell="A3" sqref="A3"/>
    </sheetView>
  </sheetViews>
  <sheetFormatPr baseColWidth="10" defaultColWidth="11.453125" defaultRowHeight="14.5" x14ac:dyDescent="0.35"/>
  <cols>
    <col min="6" max="6" width="100.453125" customWidth="1"/>
    <col min="7" max="7" width="31.81640625" customWidth="1"/>
    <col min="11" max="11" width="12.26953125" customWidth="1"/>
    <col min="16" max="16" width="12" customWidth="1"/>
  </cols>
  <sheetData>
    <row r="1" spans="1:25" ht="29" x14ac:dyDescent="0.35">
      <c r="A1" s="4" t="s">
        <v>384</v>
      </c>
      <c r="I1" t="str">
        <f>Wirtschaftskraft!A2</f>
        <v>Jahr</v>
      </c>
      <c r="J1" s="1" t="s">
        <v>339</v>
      </c>
      <c r="K1" s="1" t="s">
        <v>289</v>
      </c>
      <c r="L1" s="1" t="s">
        <v>290</v>
      </c>
      <c r="M1" s="1" t="s">
        <v>291</v>
      </c>
      <c r="N1" s="1" t="s">
        <v>292</v>
      </c>
      <c r="O1" s="1" t="s">
        <v>293</v>
      </c>
      <c r="P1" s="1" t="s">
        <v>298</v>
      </c>
      <c r="Q1" s="1" t="s">
        <v>299</v>
      </c>
      <c r="R1" s="1" t="s">
        <v>300</v>
      </c>
      <c r="S1" s="1" t="s">
        <v>301</v>
      </c>
      <c r="T1" s="1" t="s">
        <v>302</v>
      </c>
      <c r="U1" s="1" t="s">
        <v>340</v>
      </c>
      <c r="V1" s="1" t="s">
        <v>304</v>
      </c>
      <c r="W1" s="1" t="s">
        <v>305</v>
      </c>
      <c r="X1" s="1" t="s">
        <v>306</v>
      </c>
      <c r="Y1" s="1" t="s">
        <v>307</v>
      </c>
    </row>
    <row r="2" spans="1:25" x14ac:dyDescent="0.35">
      <c r="A2" t="s">
        <v>385</v>
      </c>
    </row>
    <row r="3" spans="1:25" x14ac:dyDescent="0.35">
      <c r="I3" t="str">
        <f>Arbeitslosigkeit!A3&amp;", "&amp;I4</f>
        <v>Arbeitslosenquote (in % aller zivilen Erwerbspersonen), 2024</v>
      </c>
    </row>
    <row r="4" spans="1:25" x14ac:dyDescent="0.35">
      <c r="I4">
        <f>Arbeitslosigkeit!A9</f>
        <v>2024</v>
      </c>
      <c r="J4">
        <f>Arbeitslosigkeit!B9</f>
        <v>6.1</v>
      </c>
      <c r="K4">
        <f>Arbeitslosigkeit!C9</f>
        <v>7.9</v>
      </c>
      <c r="L4">
        <f>Arbeitslosigkeit!D9</f>
        <v>6.5</v>
      </c>
      <c r="M4">
        <f>Arbeitslosigkeit!E9</f>
        <v>7.7</v>
      </c>
      <c r="N4">
        <f>Arbeitslosigkeit!F9</f>
        <v>6.2</v>
      </c>
    </row>
    <row r="5" spans="1:25" x14ac:dyDescent="0.35">
      <c r="O5">
        <f>Arbeitslosigkeit!G9</f>
        <v>9.6999999999999993</v>
      </c>
    </row>
    <row r="6" spans="1:25" x14ac:dyDescent="0.35">
      <c r="P6">
        <f>Arbeitslosigkeit!L9</f>
        <v>4.2</v>
      </c>
      <c r="Q6">
        <f>Arbeitslosigkeit!M9</f>
        <v>3.7</v>
      </c>
      <c r="R6">
        <f>Arbeitslosigkeit!N9</f>
        <v>11.1</v>
      </c>
      <c r="S6">
        <f>Arbeitslosigkeit!O9</f>
        <v>8</v>
      </c>
      <c r="T6">
        <f>Arbeitslosigkeit!P9</f>
        <v>5.5</v>
      </c>
      <c r="U6">
        <f>Arbeitslosigkeit!Q9</f>
        <v>5.9</v>
      </c>
      <c r="V6">
        <f>Arbeitslosigkeit!R9</f>
        <v>7.5</v>
      </c>
      <c r="W6">
        <f>Arbeitslosigkeit!S9</f>
        <v>5.3</v>
      </c>
      <c r="X6">
        <f>Arbeitslosigkeit!T9</f>
        <v>7</v>
      </c>
      <c r="Y6">
        <f>Arbeitslosigkeit!U9</f>
        <v>5.7</v>
      </c>
    </row>
    <row r="7" spans="1:25" x14ac:dyDescent="0.35">
      <c r="J7">
        <f>Arbeitslosigkeit!H9</f>
        <v>7.5</v>
      </c>
      <c r="K7">
        <f>J7</f>
        <v>7.5</v>
      </c>
      <c r="L7">
        <f t="shared" ref="L7" si="0">K7</f>
        <v>7.5</v>
      </c>
      <c r="M7">
        <f t="shared" ref="M7" si="1">L7</f>
        <v>7.5</v>
      </c>
      <c r="N7">
        <f t="shared" ref="N7" si="2">M7</f>
        <v>7.5</v>
      </c>
      <c r="O7">
        <f t="shared" ref="O7" si="3">N7</f>
        <v>7.5</v>
      </c>
    </row>
    <row r="8" spans="1:25" x14ac:dyDescent="0.35">
      <c r="P8">
        <f>Arbeitslosigkeit!K9</f>
        <v>5.7</v>
      </c>
      <c r="Q8">
        <f t="shared" ref="Q8" si="4">P8</f>
        <v>5.7</v>
      </c>
      <c r="R8">
        <f t="shared" ref="R8" si="5">Q8</f>
        <v>5.7</v>
      </c>
      <c r="S8">
        <f t="shared" ref="S8" si="6">R8</f>
        <v>5.7</v>
      </c>
      <c r="T8">
        <f t="shared" ref="T8" si="7">S8</f>
        <v>5.7</v>
      </c>
      <c r="U8">
        <f t="shared" ref="U8" si="8">T8</f>
        <v>5.7</v>
      </c>
      <c r="V8">
        <f t="shared" ref="V8" si="9">U8</f>
        <v>5.7</v>
      </c>
      <c r="W8">
        <f t="shared" ref="W8" si="10">V8</f>
        <v>5.7</v>
      </c>
      <c r="X8">
        <f t="shared" ref="X8" si="11">W8</f>
        <v>5.7</v>
      </c>
      <c r="Y8">
        <f t="shared" ref="Y8" si="12">X8</f>
        <v>5.7</v>
      </c>
    </row>
    <row r="11" spans="1:25" x14ac:dyDescent="0.35">
      <c r="I11" t="str">
        <f>"durchschnittliche "&amp;Arbeitslosigkeit!A11&amp;", "&amp;I12</f>
        <v>durchschnittliche Veränderung der Zahl der Arbeitslosen gegenüber Vorjahr in %, ø 2019-2024</v>
      </c>
    </row>
    <row r="12" spans="1:25" x14ac:dyDescent="0.35">
      <c r="I12" t="str">
        <f>Arbeitslosigkeit!A18</f>
        <v>ø 2019-2024</v>
      </c>
      <c r="J12">
        <f>Arbeitslosigkeit!B18</f>
        <v>1.4914095275144916</v>
      </c>
      <c r="K12">
        <f>Arbeitslosigkeit!C18</f>
        <v>2.1172285053814335</v>
      </c>
      <c r="L12">
        <f>Arbeitslosigkeit!D18</f>
        <v>3.786618617043743</v>
      </c>
      <c r="M12">
        <f>Arbeitslosigkeit!E18</f>
        <v>1.0193887325686148</v>
      </c>
      <c r="N12">
        <f>Arbeitslosigkeit!F18</f>
        <v>3.0887663141319024</v>
      </c>
    </row>
    <row r="13" spans="1:25" x14ac:dyDescent="0.35">
      <c r="O13">
        <f>Arbeitslosigkeit!G18</f>
        <v>5.9038404148997756</v>
      </c>
    </row>
    <row r="14" spans="1:25" x14ac:dyDescent="0.35">
      <c r="P14">
        <f>Arbeitslosigkeit!L18</f>
        <v>6.511950738365897</v>
      </c>
      <c r="Q14">
        <f>Arbeitslosigkeit!M18</f>
        <v>6.1175833872577243</v>
      </c>
      <c r="R14">
        <f>Arbeitslosigkeit!N18</f>
        <v>2.86389335667225</v>
      </c>
      <c r="S14">
        <f>Arbeitslosigkeit!O18</f>
        <v>6.4339968154072409</v>
      </c>
      <c r="T14">
        <f>Arbeitslosigkeit!P18</f>
        <v>5.4043342311462794</v>
      </c>
      <c r="U14">
        <f>Arbeitslosigkeit!Q18</f>
        <v>3.8198598286367798</v>
      </c>
      <c r="V14">
        <f>Arbeitslosigkeit!R18</f>
        <v>3.3612247466502794</v>
      </c>
      <c r="W14">
        <f>Arbeitslosigkeit!S18</f>
        <v>4.2896089596049052</v>
      </c>
      <c r="X14">
        <f>Arbeitslosigkeit!T18</f>
        <v>2.5384647336612431</v>
      </c>
      <c r="Y14">
        <f>Arbeitslosigkeit!U18</f>
        <v>3.0277012739735341</v>
      </c>
    </row>
    <row r="15" spans="1:25" x14ac:dyDescent="0.35">
      <c r="J15">
        <f>Arbeitslosigkeit!H18</f>
        <v>3.4551385103124233</v>
      </c>
      <c r="K15">
        <f>J15</f>
        <v>3.4551385103124233</v>
      </c>
      <c r="L15">
        <f t="shared" ref="L15" si="13">K15</f>
        <v>3.4551385103124233</v>
      </c>
      <c r="M15">
        <f t="shared" ref="M15" si="14">L15</f>
        <v>3.4551385103124233</v>
      </c>
      <c r="N15">
        <f t="shared" ref="N15" si="15">M15</f>
        <v>3.4551385103124233</v>
      </c>
      <c r="O15">
        <f t="shared" ref="O15" si="16">N15</f>
        <v>3.4551385103124233</v>
      </c>
    </row>
    <row r="16" spans="1:25" x14ac:dyDescent="0.35">
      <c r="P16">
        <f>Arbeitslosigkeit!K18</f>
        <v>4.4567756198137261</v>
      </c>
      <c r="Q16">
        <f t="shared" ref="Q16" si="17">P16</f>
        <v>4.4567756198137261</v>
      </c>
      <c r="R16">
        <f t="shared" ref="R16" si="18">Q16</f>
        <v>4.4567756198137261</v>
      </c>
      <c r="S16">
        <f t="shared" ref="S16" si="19">R16</f>
        <v>4.4567756198137261</v>
      </c>
      <c r="T16">
        <f t="shared" ref="T16" si="20">S16</f>
        <v>4.4567756198137261</v>
      </c>
      <c r="U16">
        <f t="shared" ref="U16" si="21">T16</f>
        <v>4.4567756198137261</v>
      </c>
      <c r="V16">
        <f t="shared" ref="V16" si="22">U16</f>
        <v>4.4567756198137261</v>
      </c>
      <c r="W16">
        <f t="shared" ref="W16" si="23">V16</f>
        <v>4.4567756198137261</v>
      </c>
      <c r="X16">
        <f t="shared" ref="X16" si="24">W16</f>
        <v>4.4567756198137261</v>
      </c>
      <c r="Y16">
        <f t="shared" ref="Y16" si="25">X16</f>
        <v>4.4567756198137261</v>
      </c>
    </row>
    <row r="19" spans="9:25" x14ac:dyDescent="0.35">
      <c r="I19" t="s">
        <v>386</v>
      </c>
    </row>
    <row r="20" spans="9:25" x14ac:dyDescent="0.35">
      <c r="I20" t="str">
        <f>I12</f>
        <v>ø 2019-2024</v>
      </c>
      <c r="J20">
        <f>Arbeitslosigkeit!B9-Arbeitslosigkeit!B4</f>
        <v>0.29999999999999982</v>
      </c>
      <c r="K20">
        <f>Arbeitslosigkeit!C9-Arbeitslosigkeit!C4</f>
        <v>0.80000000000000071</v>
      </c>
      <c r="L20">
        <f>Arbeitslosigkeit!D9-Arbeitslosigkeit!D4</f>
        <v>1</v>
      </c>
      <c r="M20">
        <f>Arbeitslosigkeit!E9-Arbeitslosigkeit!E4</f>
        <v>0.60000000000000053</v>
      </c>
      <c r="N20">
        <f>Arbeitslosigkeit!F9-Arbeitslosigkeit!F4</f>
        <v>0.90000000000000036</v>
      </c>
    </row>
    <row r="21" spans="9:25" x14ac:dyDescent="0.35">
      <c r="O21">
        <f>Arbeitslosigkeit!G9-Arbeitslosigkeit!G4</f>
        <v>1.8999999999999995</v>
      </c>
    </row>
    <row r="22" spans="9:25" x14ac:dyDescent="0.35">
      <c r="P22">
        <f>Arbeitslosigkeit!L9-Arbeitslosigkeit!L4</f>
        <v>1</v>
      </c>
      <c r="Q22">
        <f>Arbeitslosigkeit!M9-Arbeitslosigkeit!M4</f>
        <v>0.90000000000000036</v>
      </c>
      <c r="R22">
        <f>Arbeitslosigkeit!N9-Arbeitslosigkeit!N4</f>
        <v>1.1999999999999993</v>
      </c>
      <c r="S22">
        <f>Arbeitslosigkeit!O9-Arbeitslosigkeit!O4</f>
        <v>1.9000000000000004</v>
      </c>
      <c r="T22">
        <f>Arbeitslosigkeit!P9-Arbeitslosigkeit!P4</f>
        <v>1.0999999999999996</v>
      </c>
      <c r="U22">
        <f>Arbeitslosigkeit!Q9-Arbeitslosigkeit!Q4</f>
        <v>0.90000000000000036</v>
      </c>
      <c r="V22">
        <f>Arbeitslosigkeit!R9-Arbeitslosigkeit!R4</f>
        <v>1</v>
      </c>
      <c r="W22">
        <f>Arbeitslosigkeit!S9-Arbeitslosigkeit!S4</f>
        <v>1</v>
      </c>
      <c r="X22">
        <f>Arbeitslosigkeit!T9-Arbeitslosigkeit!T4</f>
        <v>0.79999999999999982</v>
      </c>
      <c r="Y22">
        <f>Arbeitslosigkeit!U9-Arbeitslosigkeit!U4</f>
        <v>0.60000000000000053</v>
      </c>
    </row>
    <row r="23" spans="9:25" x14ac:dyDescent="0.35">
      <c r="J23">
        <f>Arbeitslosigkeit!H9-Arbeitslosigkeit!H4</f>
        <v>1.0999999999999996</v>
      </c>
      <c r="K23">
        <f t="shared" ref="K23" si="26">J23</f>
        <v>1.0999999999999996</v>
      </c>
      <c r="L23">
        <f t="shared" ref="L23" si="27">K23</f>
        <v>1.0999999999999996</v>
      </c>
      <c r="M23">
        <f t="shared" ref="M23" si="28">L23</f>
        <v>1.0999999999999996</v>
      </c>
      <c r="N23">
        <f t="shared" ref="N23:O23" si="29">M23</f>
        <v>1.0999999999999996</v>
      </c>
      <c r="O23">
        <f t="shared" si="29"/>
        <v>1.0999999999999996</v>
      </c>
    </row>
    <row r="24" spans="9:25" x14ac:dyDescent="0.35">
      <c r="P24">
        <f>Arbeitslosigkeit!K9-Arbeitslosigkeit!K4</f>
        <v>1</v>
      </c>
      <c r="Q24">
        <f t="shared" ref="Q24" si="30">P24</f>
        <v>1</v>
      </c>
      <c r="R24">
        <f t="shared" ref="R24" si="31">Q24</f>
        <v>1</v>
      </c>
      <c r="S24">
        <f t="shared" ref="S24" si="32">R24</f>
        <v>1</v>
      </c>
      <c r="T24">
        <f t="shared" ref="T24" si="33">S24</f>
        <v>1</v>
      </c>
      <c r="U24">
        <f t="shared" ref="U24" si="34">T24</f>
        <v>1</v>
      </c>
      <c r="V24">
        <f t="shared" ref="V24" si="35">U24</f>
        <v>1</v>
      </c>
      <c r="W24">
        <f t="shared" ref="W24" si="36">V24</f>
        <v>1</v>
      </c>
      <c r="X24">
        <f t="shared" ref="X24" si="37">W24</f>
        <v>1</v>
      </c>
      <c r="Y24">
        <f t="shared" ref="Y24" si="38">X24</f>
        <v>1</v>
      </c>
    </row>
    <row r="28" spans="9:25" x14ac:dyDescent="0.35">
      <c r="J28" s="7"/>
      <c r="K28" s="7"/>
      <c r="L28" s="7"/>
      <c r="M28" s="7"/>
      <c r="N28" s="7"/>
    </row>
    <row r="29" spans="9:25" x14ac:dyDescent="0.35">
      <c r="O29" s="7"/>
    </row>
    <row r="30" spans="9:25" x14ac:dyDescent="0.35">
      <c r="P30" s="7"/>
      <c r="Q30" s="7"/>
      <c r="R30" s="7"/>
      <c r="S30" s="7"/>
      <c r="T30" s="7"/>
      <c r="U30" s="7"/>
      <c r="V30" s="7"/>
      <c r="W30" s="7"/>
      <c r="X30" s="7"/>
      <c r="Y30" s="7"/>
    </row>
    <row r="31" spans="9:25" x14ac:dyDescent="0.35">
      <c r="J31" s="7"/>
    </row>
    <row r="32" spans="9:25" x14ac:dyDescent="0.35">
      <c r="P32" s="7"/>
    </row>
    <row r="47" spans="9:9" x14ac:dyDescent="0.35">
      <c r="I47" s="7"/>
    </row>
    <row r="48" spans="9:9" x14ac:dyDescent="0.35">
      <c r="I48" s="7"/>
    </row>
    <row r="49" spans="9:9" x14ac:dyDescent="0.35">
      <c r="I49" s="7"/>
    </row>
  </sheetData>
  <pageMargins left="0.7" right="0.7" top="0.78740157499999996" bottom="0.78740157499999996"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2F6FF-A81F-4EE2-9135-977EEBE2DF71}">
  <sheetPr codeName="Tabelle9"/>
  <dimension ref="A1:AA143"/>
  <sheetViews>
    <sheetView workbookViewId="0">
      <pane xSplit="1" ySplit="2" topLeftCell="B35" activePane="bottomRight" state="frozen"/>
      <selection pane="topRight" activeCell="B1" sqref="B1"/>
      <selection pane="bottomLeft" activeCell="A3" sqref="A3"/>
      <selection pane="bottomRight" activeCell="D36" sqref="D36"/>
    </sheetView>
  </sheetViews>
  <sheetFormatPr baseColWidth="10" defaultColWidth="11.453125" defaultRowHeight="14.5" x14ac:dyDescent="0.35"/>
  <cols>
    <col min="8" max="8" width="10.81640625" style="4"/>
    <col min="24" max="24" width="13.7265625" customWidth="1"/>
    <col min="26" max="26" width="14.1796875" customWidth="1"/>
  </cols>
  <sheetData>
    <row r="1" spans="1:27" x14ac:dyDescent="0.35">
      <c r="A1" s="4" t="s">
        <v>387</v>
      </c>
    </row>
    <row r="2" spans="1:27" s="41" customFormat="1" ht="38.5" customHeight="1" x14ac:dyDescent="0.35">
      <c r="A2" s="43" t="str">
        <f>Arbeitslosigkeit!A2</f>
        <v>Jahr</v>
      </c>
      <c r="B2" s="43" t="str">
        <f>Arbeitslosigkeit!B2</f>
        <v>Branden-
burg</v>
      </c>
      <c r="C2" s="43" t="str">
        <f>Arbeitslosigkeit!C2</f>
        <v>Mecklenburg-
Vorpommern</v>
      </c>
      <c r="D2" s="43" t="str">
        <f>Arbeitslosigkeit!D2</f>
        <v>Sachsen</v>
      </c>
      <c r="E2" s="43" t="str">
        <f>Arbeitslosigkeit!E2</f>
        <v>Sachsen-Anhalt</v>
      </c>
      <c r="F2" s="43" t="str">
        <f>Arbeitslosigkeit!F2</f>
        <v>Thüringen</v>
      </c>
      <c r="G2" s="43" t="str">
        <f>Arbeitslosigkeit!G2</f>
        <v>Berlin</v>
      </c>
      <c r="H2" s="44" t="str">
        <f>Arbeitslosigkeit!H2</f>
        <v>Ostdeutsch-land mit Berlin</v>
      </c>
      <c r="I2" s="43" t="str">
        <f>Arbeitslosigkeit!I2</f>
        <v>Ostdeutsch-land ohne Berlin</v>
      </c>
      <c r="J2" s="43" t="str">
        <f>Arbeitslosigkeit!J2</f>
        <v>Westdeutsch-land mit Berlin</v>
      </c>
      <c r="K2" s="43" t="str">
        <f>Arbeitslosigkeit!K2</f>
        <v>Westdeutsch-land ohne Berlin</v>
      </c>
      <c r="L2" s="43" t="str">
        <f>Arbeitslosigkeit!L2</f>
        <v>Baden-
Württemberg</v>
      </c>
      <c r="M2" s="43" t="str">
        <f>Arbeitslosigkeit!M2</f>
        <v>Bayern</v>
      </c>
      <c r="N2" s="43" t="str">
        <f>Arbeitslosigkeit!N2</f>
        <v>Bremen</v>
      </c>
      <c r="O2" s="43" t="str">
        <f>Arbeitslosigkeit!O2</f>
        <v>Hamburg</v>
      </c>
      <c r="P2" s="43" t="str">
        <f>Arbeitslosigkeit!P2</f>
        <v>Hessen</v>
      </c>
      <c r="Q2" s="43" t="str">
        <f>Arbeitslosigkeit!Q2</f>
        <v>Nieder-
sachsen</v>
      </c>
      <c r="R2" s="43" t="str">
        <f>Arbeitslosigkeit!R2</f>
        <v>Nordrhein-
Westfalen</v>
      </c>
      <c r="S2" s="43" t="str">
        <f>Arbeitslosigkeit!S2</f>
        <v>Rheinland-Pfalz</v>
      </c>
      <c r="T2" s="43" t="str">
        <f>Arbeitslosigkeit!T2</f>
        <v>Saarland</v>
      </c>
      <c r="U2" s="43" t="str">
        <f>Arbeitslosigkeit!U2</f>
        <v>Schleswig-
Holstein</v>
      </c>
      <c r="V2" s="43" t="str">
        <f>Arbeitslosigkeit!V2</f>
        <v>Deutschland</v>
      </c>
      <c r="X2" s="43" t="str">
        <f>Arbeitsnachfrage!X2</f>
        <v>Min Westdeutschland ohne Berlin</v>
      </c>
      <c r="Y2" s="43"/>
      <c r="Z2" s="43" t="str">
        <f>Arbeitsnachfrage!Z2</f>
        <v>Max Westdeutschland ohne Berlin</v>
      </c>
      <c r="AA2" s="43"/>
    </row>
    <row r="3" spans="1:27" x14ac:dyDescent="0.35">
      <c r="A3" s="4" t="s">
        <v>388</v>
      </c>
    </row>
    <row r="4" spans="1:27" x14ac:dyDescent="0.35">
      <c r="A4">
        <f>[1]BLG!A67</f>
        <v>2019</v>
      </c>
      <c r="B4" s="3">
        <f>[1]BLG!B67</f>
        <v>82.904581326227316</v>
      </c>
      <c r="C4" s="3">
        <f>[1]BLG!C67</f>
        <v>79.97335246489699</v>
      </c>
      <c r="D4" s="3">
        <f>[1]BLG!D67</f>
        <v>84.113969457825149</v>
      </c>
      <c r="E4" s="3">
        <f>[1]BLG!E67</f>
        <v>81.262170749205694</v>
      </c>
      <c r="F4" s="3">
        <f>[1]BLG!F67</f>
        <v>81.718253561545566</v>
      </c>
      <c r="G4" s="3">
        <f>[1]BLG!G67</f>
        <v>100.65593932561239</v>
      </c>
      <c r="H4" s="14">
        <f>[1]BLG!H67</f>
        <v>87.052885108127498</v>
      </c>
      <c r="I4" s="3">
        <f>[1]BLG!I67</f>
        <v>82.461309828840839</v>
      </c>
      <c r="J4" s="3">
        <f>[1]BLG!J67</f>
        <v>100.03330941887876</v>
      </c>
      <c r="K4" s="3">
        <f>[1]BLG!K67</f>
        <v>100</v>
      </c>
      <c r="L4" s="3">
        <f>[1]BLG!L67</f>
        <v>105.70359741723891</v>
      </c>
      <c r="M4" s="3">
        <f>[1]BLG!M67</f>
        <v>104.56595264937994</v>
      </c>
      <c r="N4" s="3">
        <f>[1]BLG!N67</f>
        <v>99.838577431587581</v>
      </c>
      <c r="O4" s="3">
        <f>[1]BLG!O67</f>
        <v>116.20375115301836</v>
      </c>
      <c r="P4" s="3">
        <f>[1]BLG!P67</f>
        <v>108.99866762324486</v>
      </c>
      <c r="Q4" s="3">
        <f>[1]BLG!Q67</f>
        <v>90.148098800860922</v>
      </c>
      <c r="R4" s="3">
        <f>[1]BLG!R67</f>
        <v>96.348775238290457</v>
      </c>
      <c r="S4" s="3">
        <f>[1]BLG!S67</f>
        <v>89.978989443476479</v>
      </c>
      <c r="T4" s="3">
        <f>[1]BLG!T67</f>
        <v>90.532438249461919</v>
      </c>
      <c r="U4" s="3">
        <f>[1]BLG!U67</f>
        <v>84.654606948857236</v>
      </c>
      <c r="V4" s="3">
        <f>[1]BLG!V67</f>
        <v>97.714461412319366</v>
      </c>
      <c r="X4" s="20" t="str">
        <f>HLOOKUP(Y4,$L4:$U144,ROW(L$143)-ROW(X4)+1,0)</f>
        <v>SH</v>
      </c>
      <c r="Y4" s="9">
        <f t="shared" ref="Y4" si="0">MIN(L4:U4)</f>
        <v>84.654606948857236</v>
      </c>
      <c r="Z4" s="20" t="str">
        <f>HLOOKUP(AA4,$L4:$U144,ROW(N$143)-ROW(Z4)+1,0)</f>
        <v>HH</v>
      </c>
      <c r="AA4" s="9">
        <f t="shared" ref="AA4" si="1">MAX(L4:U4)</f>
        <v>116.20375115301836</v>
      </c>
    </row>
    <row r="5" spans="1:27" x14ac:dyDescent="0.35">
      <c r="A5">
        <f>[1]BLG!A68</f>
        <v>2020</v>
      </c>
      <c r="B5" s="3">
        <f>[1]BLG!B68</f>
        <v>85.010949375241523</v>
      </c>
      <c r="C5" s="3">
        <f>[1]BLG!C68</f>
        <v>81.525183563055521</v>
      </c>
      <c r="D5" s="3">
        <f>[1]BLG!D68</f>
        <v>85.405126883936617</v>
      </c>
      <c r="E5" s="3">
        <f>[1]BLG!E68</f>
        <v>83.310575808321531</v>
      </c>
      <c r="F5" s="3">
        <f>[1]BLG!F68</f>
        <v>82.651036970243467</v>
      </c>
      <c r="G5" s="3">
        <f>[1]BLG!G68</f>
        <v>103.22298080638927</v>
      </c>
      <c r="H5" s="14">
        <f>[1]BLG!H68</f>
        <v>88.888316372536394</v>
      </c>
      <c r="I5" s="3">
        <f>[1]BLG!I68</f>
        <v>84.006183176606982</v>
      </c>
      <c r="J5" s="3">
        <f>[1]BLG!J68</f>
        <v>100.16488470951953</v>
      </c>
      <c r="K5" s="3">
        <f>[1]BLG!K68</f>
        <v>100</v>
      </c>
      <c r="L5" s="3">
        <f>[1]BLG!L68</f>
        <v>104.72497745716862</v>
      </c>
      <c r="M5" s="3">
        <f>[1]BLG!M68</f>
        <v>104.31791833054231</v>
      </c>
      <c r="N5" s="3">
        <f>[1]BLG!N68</f>
        <v>99.082828803297701</v>
      </c>
      <c r="O5" s="3">
        <f>[1]BLG!O68</f>
        <v>115.68465799304393</v>
      </c>
      <c r="P5" s="3">
        <f>[1]BLG!P68</f>
        <v>108.84194254798403</v>
      </c>
      <c r="Q5" s="3">
        <f>[1]BLG!Q68</f>
        <v>90.622182146077549</v>
      </c>
      <c r="R5" s="3">
        <f>[1]BLG!R68</f>
        <v>96.818240370990594</v>
      </c>
      <c r="S5" s="3">
        <f>[1]BLG!S68</f>
        <v>90.85405126883937</v>
      </c>
      <c r="T5" s="3">
        <f>[1]BLG!T68</f>
        <v>90.09918845807033</v>
      </c>
      <c r="U5" s="3">
        <f>[1]BLG!U68</f>
        <v>85.760659538838084</v>
      </c>
      <c r="V5" s="3">
        <f>[1]BLG!V68</f>
        <v>98.039417750869504</v>
      </c>
      <c r="X5" s="20" t="str">
        <f t="shared" ref="X5:X9" si="2">HLOOKUP(Y5,$L5:$U145,ROW(L$143)-ROW(X5)+1,0)</f>
        <v>SH</v>
      </c>
      <c r="Y5" s="9">
        <f t="shared" ref="Y5:Y8" si="3">MIN(L5:U5)</f>
        <v>85.760659538838084</v>
      </c>
      <c r="Z5" s="20" t="str">
        <f t="shared" ref="Z5:Z9" si="4">HLOOKUP(AA5,$L5:$U145,ROW(N$143)-ROW(Z5)+1,0)</f>
        <v>HH</v>
      </c>
      <c r="AA5" s="9">
        <f t="shared" ref="AA5:AA8" si="5">MAX(L5:U5)</f>
        <v>115.68465799304393</v>
      </c>
    </row>
    <row r="6" spans="1:27" x14ac:dyDescent="0.35">
      <c r="A6">
        <f>[1]BLG!A69</f>
        <v>2021</v>
      </c>
      <c r="B6" s="3">
        <f>[1]BLG!B69</f>
        <v>84.897327777639163</v>
      </c>
      <c r="C6" s="3">
        <f>[1]BLG!C69</f>
        <v>81.124778562339387</v>
      </c>
      <c r="D6" s="3">
        <f>[1]BLG!D69</f>
        <v>85.236657601237553</v>
      </c>
      <c r="E6" s="3">
        <f>[1]BLG!E69</f>
        <v>83.103370842585889</v>
      </c>
      <c r="F6" s="3">
        <f>[1]BLG!F69</f>
        <v>83.065944759100773</v>
      </c>
      <c r="G6" s="3">
        <f>[1]BLG!G69</f>
        <v>105.12238329299632</v>
      </c>
      <c r="H6" s="14">
        <f>[1]BLG!H69</f>
        <v>89.351031712368069</v>
      </c>
      <c r="I6" s="3">
        <f>[1]BLG!I69</f>
        <v>83.916764390329107</v>
      </c>
      <c r="J6" s="3">
        <f>[1]BLG!J69</f>
        <v>100.26697272886049</v>
      </c>
      <c r="K6" s="3">
        <f>[1]BLG!K69</f>
        <v>100</v>
      </c>
      <c r="L6" s="3">
        <f>[1]BLG!L69</f>
        <v>105.16729459317847</v>
      </c>
      <c r="M6" s="3">
        <f>[1]BLG!M69</f>
        <v>104.5210708850021</v>
      </c>
      <c r="N6" s="3">
        <f>[1]BLG!N69</f>
        <v>98.71254272811197</v>
      </c>
      <c r="O6" s="3">
        <f>[1]BLG!O69</f>
        <v>116.28533646049053</v>
      </c>
      <c r="P6" s="3">
        <f>[1]BLG!P69</f>
        <v>108.92736844731654</v>
      </c>
      <c r="Q6" s="3">
        <f>[1]BLG!Q69</f>
        <v>90.047156865191241</v>
      </c>
      <c r="R6" s="3">
        <f>[1]BLG!R69</f>
        <v>96.664088425359921</v>
      </c>
      <c r="S6" s="3">
        <f>[1]BLG!S69</f>
        <v>90.586092467376929</v>
      </c>
      <c r="T6" s="3">
        <f>[1]BLG!T69</f>
        <v>89.860026447765662</v>
      </c>
      <c r="U6" s="3">
        <f>[1]BLG!U69</f>
        <v>85.448738740986556</v>
      </c>
      <c r="V6" s="3">
        <f>[1]BLG!V69</f>
        <v>98.11871553681479</v>
      </c>
      <c r="X6" s="20" t="str">
        <f t="shared" si="2"/>
        <v>SH</v>
      </c>
      <c r="Y6" s="9">
        <f t="shared" si="3"/>
        <v>85.448738740986556</v>
      </c>
      <c r="Z6" s="20" t="str">
        <f t="shared" si="4"/>
        <v>HH</v>
      </c>
      <c r="AA6" s="9">
        <f t="shared" si="5"/>
        <v>116.28533646049053</v>
      </c>
    </row>
    <row r="7" spans="1:27" x14ac:dyDescent="0.35">
      <c r="A7">
        <f>[1]BLG!A70</f>
        <v>2022</v>
      </c>
      <c r="B7" s="3">
        <f>[1]BLG!B70</f>
        <v>85.185539861144363</v>
      </c>
      <c r="C7" s="3">
        <f>[1]BLG!C70</f>
        <v>82.29590615274121</v>
      </c>
      <c r="D7" s="3">
        <f>[1]BLG!D70</f>
        <v>85.875029925784048</v>
      </c>
      <c r="E7" s="3">
        <f>[1]BLG!E70</f>
        <v>83.109887479051949</v>
      </c>
      <c r="F7" s="3">
        <f>[1]BLG!F70</f>
        <v>84.115393823318172</v>
      </c>
      <c r="G7" s="3">
        <f>[1]BLG!G70</f>
        <v>105.45128082355757</v>
      </c>
      <c r="H7" s="14">
        <f>[1]BLG!H70</f>
        <v>90.007182188173331</v>
      </c>
      <c r="I7" s="3">
        <f>[1]BLG!I70</f>
        <v>84.52477854919799</v>
      </c>
      <c r="J7" s="3">
        <f>[1]BLG!J70</f>
        <v>100.28968158965765</v>
      </c>
      <c r="K7" s="3">
        <f>[1]BLG!K70</f>
        <v>100</v>
      </c>
      <c r="L7" s="3">
        <f>[1]BLG!L70</f>
        <v>104.97007421594446</v>
      </c>
      <c r="M7" s="3">
        <f>[1]BLG!M70</f>
        <v>104.91261671055783</v>
      </c>
      <c r="N7" s="3">
        <f>[1]BLG!N70</f>
        <v>98.987311467560446</v>
      </c>
      <c r="O7" s="3">
        <f>[1]BLG!O70</f>
        <v>117.0146037826191</v>
      </c>
      <c r="P7" s="3">
        <f>[1]BLG!P70</f>
        <v>108.59947330620064</v>
      </c>
      <c r="Q7" s="3">
        <f>[1]BLG!Q70</f>
        <v>89.722288723964567</v>
      </c>
      <c r="R7" s="3">
        <f>[1]BLG!R70</f>
        <v>96.152741201819495</v>
      </c>
      <c r="S7" s="3">
        <f>[1]BLG!S70</f>
        <v>92.147474263825714</v>
      </c>
      <c r="T7" s="3">
        <f>[1]BLG!T70</f>
        <v>90.421355039502032</v>
      </c>
      <c r="U7" s="3">
        <f>[1]BLG!U70</f>
        <v>85.963610246588459</v>
      </c>
      <c r="V7" s="3">
        <f>[1]BLG!V70</f>
        <v>98.233181709360778</v>
      </c>
      <c r="X7" s="20" t="str">
        <f t="shared" si="2"/>
        <v>SH</v>
      </c>
      <c r="Y7" s="9">
        <f t="shared" si="3"/>
        <v>85.963610246588459</v>
      </c>
      <c r="Z7" s="20" t="str">
        <f t="shared" si="4"/>
        <v>HH</v>
      </c>
      <c r="AA7" s="9">
        <f t="shared" si="5"/>
        <v>117.0146037826191</v>
      </c>
    </row>
    <row r="8" spans="1:27" x14ac:dyDescent="0.35">
      <c r="A8">
        <f>[1]BLG!A71</f>
        <v>2023</v>
      </c>
      <c r="B8" s="3">
        <f>[1]BLG!B71</f>
        <v>86.059186523129597</v>
      </c>
      <c r="C8" s="3">
        <f>[1]BLG!C71</f>
        <v>82.946714111976945</v>
      </c>
      <c r="D8" s="3">
        <f>[1]BLG!D71</f>
        <v>86.960046844736723</v>
      </c>
      <c r="E8" s="3">
        <f>[1]BLG!E71</f>
        <v>83.730462591775151</v>
      </c>
      <c r="F8" s="3">
        <f>[1]BLG!F71</f>
        <v>84.827260033331825</v>
      </c>
      <c r="G8" s="3">
        <f>[1]BLG!G71</f>
        <v>105.58983829557226</v>
      </c>
      <c r="H8" s="14">
        <f>[1]BLG!H71</f>
        <v>90.734651592270623</v>
      </c>
      <c r="I8" s="3">
        <f>[1]BLG!I71</f>
        <v>85.376784829512189</v>
      </c>
      <c r="J8" s="3">
        <f>[1]BLG!J71</f>
        <v>100.29953605693439</v>
      </c>
      <c r="K8" s="3">
        <f>[1]BLG!K71</f>
        <v>100</v>
      </c>
      <c r="L8" s="3">
        <f>[1]BLG!L71</f>
        <v>104.94797531642719</v>
      </c>
      <c r="M8" s="3">
        <f>[1]BLG!M71</f>
        <v>104.91194090356291</v>
      </c>
      <c r="N8" s="3">
        <f>[1]BLG!N71</f>
        <v>98.975271384171876</v>
      </c>
      <c r="O8" s="3">
        <f>[1]BLG!O71</f>
        <v>117.04427728480699</v>
      </c>
      <c r="P8" s="3">
        <f>[1]BLG!P71</f>
        <v>109.15949731994054</v>
      </c>
      <c r="Q8" s="3">
        <f>[1]BLG!Q71</f>
        <v>90.011711184180896</v>
      </c>
      <c r="R8" s="3">
        <f>[1]BLG!R71</f>
        <v>95.948380703571914</v>
      </c>
      <c r="S8" s="3">
        <f>[1]BLG!S71</f>
        <v>90.968875275888479</v>
      </c>
      <c r="T8" s="3">
        <f>[1]BLG!T71</f>
        <v>90.982388180712576</v>
      </c>
      <c r="U8" s="3">
        <f>[1]BLG!U71</f>
        <v>86.068195126345657</v>
      </c>
      <c r="V8" s="3">
        <f>[1]BLG!V71</f>
        <v>98.364938516283047</v>
      </c>
      <c r="X8" s="20" t="str">
        <f t="shared" si="2"/>
        <v>SH</v>
      </c>
      <c r="Y8" s="9">
        <f t="shared" si="3"/>
        <v>86.068195126345657</v>
      </c>
      <c r="Z8" s="20" t="str">
        <f t="shared" si="4"/>
        <v>HH</v>
      </c>
      <c r="AA8" s="9">
        <f t="shared" si="5"/>
        <v>117.04427728480699</v>
      </c>
    </row>
    <row r="9" spans="1:27" x14ac:dyDescent="0.35">
      <c r="A9">
        <f>[1]BLG!A72</f>
        <v>2024</v>
      </c>
      <c r="B9" s="3">
        <f>[1]BLG!B72</f>
        <v>85.424141465914914</v>
      </c>
      <c r="C9" s="3">
        <f>[1]BLG!C72</f>
        <v>82.434221766615408</v>
      </c>
      <c r="D9" s="3">
        <f>[1]BLG!D72</f>
        <v>85.970869639501117</v>
      </c>
      <c r="E9" s="3">
        <f>[1]BLG!E72</f>
        <v>83.23722877157013</v>
      </c>
      <c r="F9" s="3">
        <f>[1]BLG!F72</f>
        <v>83.809584828293183</v>
      </c>
      <c r="G9" s="3">
        <f>[1]BLG!G72</f>
        <v>105.20459593370921</v>
      </c>
      <c r="H9" s="14">
        <f>[1]BLG!H72</f>
        <v>90.090551853750213</v>
      </c>
      <c r="I9" s="3">
        <f>[1]BLG!I72</f>
        <v>84.593370920895268</v>
      </c>
      <c r="J9" s="3">
        <f>[1]BLG!J72</f>
        <v>100.28190671450538</v>
      </c>
      <c r="K9" s="3">
        <f>[1]BLG!K72</f>
        <v>100</v>
      </c>
      <c r="L9" s="3">
        <f>[1]BLG!L72</f>
        <v>104.83299162822483</v>
      </c>
      <c r="M9" s="3">
        <f>[1]BLG!M72</f>
        <v>104.72620878182128</v>
      </c>
      <c r="N9" s="3">
        <f>[1]BLG!N72</f>
        <v>99.72450025627883</v>
      </c>
      <c r="O9" s="3">
        <f>[1]BLG!O72</f>
        <v>117.19844524175636</v>
      </c>
      <c r="P9" s="3">
        <f>[1]BLG!P72</f>
        <v>109.81761489834273</v>
      </c>
      <c r="Q9" s="3">
        <f>[1]BLG!Q72</f>
        <v>89.554501964804373</v>
      </c>
      <c r="R9" s="3">
        <f>[1]BLG!R72</f>
        <v>95.972151033657951</v>
      </c>
      <c r="S9" s="3">
        <f>[1]BLG!S72</f>
        <v>90.887151887920723</v>
      </c>
      <c r="T9" s="3">
        <f>[1]BLG!T72</f>
        <v>90.912779771057572</v>
      </c>
      <c r="U9" s="3">
        <f>[1]BLG!U72</f>
        <v>86.551768323936443</v>
      </c>
      <c r="V9" s="3">
        <f>[1]BLG!V72</f>
        <v>98.257303946694009</v>
      </c>
      <c r="X9" s="20" t="str">
        <f t="shared" si="2"/>
        <v>SH</v>
      </c>
      <c r="Y9" s="9">
        <f t="shared" ref="Y9" si="6">MIN(L9:U9)</f>
        <v>86.551768323936443</v>
      </c>
      <c r="Z9" s="20" t="str">
        <f t="shared" si="4"/>
        <v>HH</v>
      </c>
      <c r="AA9" s="9">
        <f t="shared" ref="AA9" si="7">MAX(L9:U9)</f>
        <v>117.19844524175636</v>
      </c>
    </row>
    <row r="10" spans="1:27" x14ac:dyDescent="0.35">
      <c r="B10" s="3"/>
      <c r="C10" s="3"/>
      <c r="D10" s="3"/>
      <c r="E10" s="3"/>
      <c r="F10" s="3"/>
      <c r="G10" s="3"/>
      <c r="H10" s="14"/>
      <c r="I10" s="3"/>
      <c r="J10" s="3"/>
      <c r="K10" s="3"/>
      <c r="L10" s="3"/>
      <c r="M10" s="3"/>
      <c r="N10" s="3"/>
      <c r="O10" s="3"/>
      <c r="P10" s="3"/>
      <c r="Q10" s="3"/>
      <c r="R10" s="3"/>
      <c r="S10" s="3"/>
      <c r="T10" s="3"/>
      <c r="U10" s="3"/>
      <c r="V10" s="3"/>
      <c r="X10" s="20"/>
      <c r="Y10" s="9"/>
      <c r="Z10" s="20"/>
      <c r="AA10" s="9"/>
    </row>
    <row r="11" spans="1:27" x14ac:dyDescent="0.35">
      <c r="A11" s="4" t="s">
        <v>389</v>
      </c>
      <c r="X11" s="9"/>
      <c r="Y11" s="9"/>
      <c r="Z11" s="9"/>
      <c r="AA11" s="9"/>
    </row>
    <row r="12" spans="1:27" x14ac:dyDescent="0.35">
      <c r="A12" s="7">
        <f>[1]BLG!A175</f>
        <v>2019</v>
      </c>
      <c r="B12" s="3">
        <f>[1]BLG!B175</f>
        <v>79.012760241773009</v>
      </c>
      <c r="C12" s="3">
        <f>[1]BLG!C175</f>
        <v>75.990597716588297</v>
      </c>
      <c r="D12" s="3">
        <f>[1]BLG!D175</f>
        <v>80.859637340496974</v>
      </c>
      <c r="E12" s="3">
        <f>[1]BLG!E175</f>
        <v>76.460711887172593</v>
      </c>
      <c r="F12" s="3">
        <f>[1]BLG!F175</f>
        <v>78.072531900604432</v>
      </c>
      <c r="G12" s="3">
        <f>[1]BLG!G175</f>
        <v>97.817327065144383</v>
      </c>
      <c r="H12" s="14">
        <f>[1]BLG!H175</f>
        <v>83.411685695097376</v>
      </c>
      <c r="I12" s="3">
        <f>[1]BLG!I175</f>
        <v>78.64338482202821</v>
      </c>
      <c r="J12" s="3">
        <f>[1]BLG!J175</f>
        <v>99.899261249160503</v>
      </c>
      <c r="K12" s="3">
        <f>[1]BLG!K175</f>
        <v>100</v>
      </c>
      <c r="L12" s="3">
        <f>[1]BLG!L175</f>
        <v>105.07051712558764</v>
      </c>
      <c r="M12" s="3">
        <f>[1]BLG!M175</f>
        <v>103.99597044996641</v>
      </c>
      <c r="N12" s="3">
        <f>[1]BLG!N175</f>
        <v>99.294828744123578</v>
      </c>
      <c r="O12" s="3">
        <f>[1]BLG!O175</f>
        <v>110.4096709200806</v>
      </c>
      <c r="P12" s="3">
        <f>[1]BLG!P175</f>
        <v>107.62256548018803</v>
      </c>
      <c r="Q12" s="3">
        <f>[1]BLG!Q175</f>
        <v>90.732034922766957</v>
      </c>
      <c r="R12" s="3">
        <f>[1]BLG!R175</f>
        <v>97.51511081262592</v>
      </c>
      <c r="S12" s="3">
        <f>[1]BLG!S175</f>
        <v>92.075218267293494</v>
      </c>
      <c r="T12" s="3">
        <f>[1]BLG!T175</f>
        <v>92.142377434519815</v>
      </c>
      <c r="U12" s="3">
        <f>[1]BLG!U175</f>
        <v>84.754869039623898</v>
      </c>
      <c r="V12" s="3">
        <f>[1]BLG!V175</f>
        <v>96.977837474815303</v>
      </c>
      <c r="X12" s="20" t="str">
        <f>HLOOKUP(Y12,$L12:$U152,ROW(L$143)-ROW(X12)+1,0)</f>
        <v>SH</v>
      </c>
      <c r="Y12" s="9">
        <f t="shared" ref="Y12" si="8">MIN(L12:U12)</f>
        <v>84.754869039623898</v>
      </c>
      <c r="Z12" s="20" t="str">
        <f>HLOOKUP(AA12,$L12:$U152,ROW(N$143)-ROW(Z12)+1,0)</f>
        <v>HH</v>
      </c>
      <c r="AA12" s="9">
        <f t="shared" ref="AA12" si="9">MAX(L12:U12)</f>
        <v>110.4096709200806</v>
      </c>
    </row>
    <row r="13" spans="1:27" x14ac:dyDescent="0.35">
      <c r="A13" s="7">
        <f>[1]BLG!A176</f>
        <v>2020</v>
      </c>
      <c r="B13" s="3">
        <f>[1]BLG!B176</f>
        <v>80.630484237894052</v>
      </c>
      <c r="C13" s="3">
        <f>[1]BLG!C176</f>
        <v>77.153071173220667</v>
      </c>
      <c r="D13" s="3">
        <f>[1]BLG!D176</f>
        <v>82.027949301267469</v>
      </c>
      <c r="E13" s="3">
        <f>[1]BLG!E176</f>
        <v>78.128046798830027</v>
      </c>
      <c r="F13" s="3">
        <f>[1]BLG!F176</f>
        <v>78.518037049073769</v>
      </c>
      <c r="G13" s="3">
        <f>[1]BLG!G176</f>
        <v>100.90997725056874</v>
      </c>
      <c r="H13" s="14">
        <f>[1]BLG!H176</f>
        <v>85.115372115697113</v>
      </c>
      <c r="I13" s="3">
        <f>[1]BLG!I176</f>
        <v>79.88300292492687</v>
      </c>
      <c r="J13" s="3">
        <f>[1]BLG!J176</f>
        <v>100.06499837504062</v>
      </c>
      <c r="K13" s="3">
        <f>[1]BLG!K176</f>
        <v>100</v>
      </c>
      <c r="L13" s="3">
        <f>[1]BLG!L176</f>
        <v>105.36236594085149</v>
      </c>
      <c r="M13" s="3">
        <f>[1]BLG!M176</f>
        <v>103.80240493987651</v>
      </c>
      <c r="N13" s="3">
        <f>[1]BLG!N176</f>
        <v>98.47253818654535</v>
      </c>
      <c r="O13" s="3">
        <f>[1]BLG!O176</f>
        <v>110.49723756906079</v>
      </c>
      <c r="P13" s="3">
        <f>[1]BLG!P176</f>
        <v>107.86480337991549</v>
      </c>
      <c r="Q13" s="3">
        <f>[1]BLG!Q176</f>
        <v>91.062723431914208</v>
      </c>
      <c r="R13" s="3">
        <f>[1]BLG!R176</f>
        <v>97.270068248293796</v>
      </c>
      <c r="S13" s="3">
        <f>[1]BLG!S176</f>
        <v>92.525186870328241</v>
      </c>
      <c r="T13" s="3">
        <f>[1]BLG!T176</f>
        <v>91.77770555736106</v>
      </c>
      <c r="U13" s="3">
        <f>[1]BLG!U176</f>
        <v>85.180370490737729</v>
      </c>
      <c r="V13" s="3">
        <f>[1]BLG!V176</f>
        <v>97.270068248293796</v>
      </c>
      <c r="X13" s="20" t="str">
        <f t="shared" ref="X13:X17" si="10">HLOOKUP(Y13,$L13:$U153,ROW(L$143)-ROW(X13)+1,0)</f>
        <v>SH</v>
      </c>
      <c r="Y13" s="9">
        <f t="shared" ref="Y13:Y17" si="11">MIN(L13:U13)</f>
        <v>85.180370490737729</v>
      </c>
      <c r="Z13" s="20" t="str">
        <f t="shared" ref="Z13:Z17" si="12">HLOOKUP(AA13,$L13:$U153,ROW(N$143)-ROW(Z13)+1,0)</f>
        <v>HH</v>
      </c>
      <c r="AA13" s="9">
        <f t="shared" ref="AA13:AA17" si="13">MAX(L13:U13)</f>
        <v>110.49723756906079</v>
      </c>
    </row>
    <row r="14" spans="1:27" x14ac:dyDescent="0.35">
      <c r="A14" s="7">
        <f>[1]BLG!A177</f>
        <v>2021</v>
      </c>
      <c r="B14" s="3">
        <f>[1]BLG!B177</f>
        <v>81.07499195365304</v>
      </c>
      <c r="C14" s="3">
        <f>[1]BLG!C177</f>
        <v>77.63115545542324</v>
      </c>
      <c r="D14" s="3">
        <f>[1]BLG!D177</f>
        <v>82.458963630511747</v>
      </c>
      <c r="E14" s="3">
        <f>[1]BLG!E177</f>
        <v>78.37141937560348</v>
      </c>
      <c r="F14" s="3">
        <f>[1]BLG!F177</f>
        <v>79.497907949790786</v>
      </c>
      <c r="G14" s="3">
        <f>[1]BLG!G177</f>
        <v>102.51046025104603</v>
      </c>
      <c r="H14" s="14">
        <f>[1]BLG!H177</f>
        <v>85.9671709044094</v>
      </c>
      <c r="I14" s="3">
        <f>[1]BLG!I177</f>
        <v>80.36691342130672</v>
      </c>
      <c r="J14" s="3">
        <f>[1]BLG!J177</f>
        <v>100.12874155133569</v>
      </c>
      <c r="K14" s="3">
        <f>[1]BLG!K177</f>
        <v>100</v>
      </c>
      <c r="L14" s="3">
        <f>[1]BLG!L177</f>
        <v>105.47151593176697</v>
      </c>
      <c r="M14" s="3">
        <f>[1]BLG!M177</f>
        <v>104.05535886707433</v>
      </c>
      <c r="N14" s="3">
        <f>[1]BLG!N177</f>
        <v>98.0688767299646</v>
      </c>
      <c r="O14" s="3">
        <f>[1]BLG!O177</f>
        <v>109.97747022851625</v>
      </c>
      <c r="P14" s="3">
        <f>[1]BLG!P177</f>
        <v>107.82104924364337</v>
      </c>
      <c r="Q14" s="3">
        <f>[1]BLG!Q177</f>
        <v>90.5053105889926</v>
      </c>
      <c r="R14" s="3">
        <f>[1]BLG!R177</f>
        <v>97.232056646282601</v>
      </c>
      <c r="S14" s="3">
        <f>[1]BLG!S177</f>
        <v>92.629546186031547</v>
      </c>
      <c r="T14" s="3">
        <f>[1]BLG!T177</f>
        <v>91.374316060508534</v>
      </c>
      <c r="U14" s="3">
        <f>[1]BLG!U177</f>
        <v>85.033794657225627</v>
      </c>
      <c r="V14" s="3">
        <f>[1]BLG!V177</f>
        <v>97.425168973286119</v>
      </c>
      <c r="X14" s="20" t="str">
        <f t="shared" si="10"/>
        <v>SH</v>
      </c>
      <c r="Y14" s="9">
        <f t="shared" si="11"/>
        <v>85.033794657225627</v>
      </c>
      <c r="Z14" s="20" t="str">
        <f t="shared" si="12"/>
        <v>HH</v>
      </c>
      <c r="AA14" s="9">
        <f t="shared" si="13"/>
        <v>109.97747022851625</v>
      </c>
    </row>
    <row r="15" spans="1:27" x14ac:dyDescent="0.35">
      <c r="A15" s="7">
        <f>[1]BLG!A178</f>
        <v>2022</v>
      </c>
      <c r="B15" s="3">
        <f>[1]BLG!B178</f>
        <v>83.147804576375989</v>
      </c>
      <c r="C15" s="3">
        <f>[1]BLG!C178</f>
        <v>79.499072356215208</v>
      </c>
      <c r="D15" s="3">
        <f>[1]BLG!D178</f>
        <v>84.539270253555955</v>
      </c>
      <c r="E15" s="3">
        <f>[1]BLG!E178</f>
        <v>80.457637600494735</v>
      </c>
      <c r="F15" s="3">
        <f>[1]BLG!F178</f>
        <v>81.849103277674701</v>
      </c>
      <c r="G15" s="3">
        <f>[1]BLG!G178</f>
        <v>103.67965367965368</v>
      </c>
      <c r="H15" s="14">
        <f>[1]BLG!H178</f>
        <v>88.002473716759425</v>
      </c>
      <c r="I15" s="3">
        <f>[1]BLG!I178</f>
        <v>82.467532467532465</v>
      </c>
      <c r="J15" s="3">
        <f>[1]BLG!J178</f>
        <v>100.2164502164502</v>
      </c>
      <c r="K15" s="3">
        <f>[1]BLG!K178</f>
        <v>100</v>
      </c>
      <c r="L15" s="3">
        <f>[1]BLG!L178</f>
        <v>104.79282622139765</v>
      </c>
      <c r="M15" s="3">
        <f>[1]BLG!M178</f>
        <v>105.47309833024117</v>
      </c>
      <c r="N15" s="3">
        <f>[1]BLG!N178</f>
        <v>97.588126159554719</v>
      </c>
      <c r="O15" s="3">
        <f>[1]BLG!O178</f>
        <v>111.00803957946815</v>
      </c>
      <c r="P15" s="3">
        <f>[1]BLG!P178</f>
        <v>106.4625850340136</v>
      </c>
      <c r="Q15" s="3">
        <f>[1]BLG!Q178</f>
        <v>90.290661719233128</v>
      </c>
      <c r="R15" s="3">
        <f>[1]BLG!R178</f>
        <v>96.66048237476808</v>
      </c>
      <c r="S15" s="3">
        <f>[1]BLG!S178</f>
        <v>93.784786641929486</v>
      </c>
      <c r="T15" s="3">
        <f>[1]BLG!T178</f>
        <v>92.02226345083487</v>
      </c>
      <c r="U15" s="3">
        <f>[1]BLG!U178</f>
        <v>86.054421768707471</v>
      </c>
      <c r="V15" s="3">
        <f>[1]BLG!V178</f>
        <v>97.835497835497833</v>
      </c>
      <c r="X15" s="20" t="str">
        <f t="shared" si="10"/>
        <v>SH</v>
      </c>
      <c r="Y15" s="9">
        <f t="shared" si="11"/>
        <v>86.054421768707471</v>
      </c>
      <c r="Z15" s="20" t="str">
        <f t="shared" si="12"/>
        <v>HH</v>
      </c>
      <c r="AA15" s="9">
        <f t="shared" si="13"/>
        <v>111.00803957946815</v>
      </c>
    </row>
    <row r="16" spans="1:27" x14ac:dyDescent="0.35">
      <c r="A16" s="7">
        <f>[1]BLG!A179</f>
        <v>2023</v>
      </c>
      <c r="B16" s="3">
        <f>[1]BLG!B179</f>
        <v>83.99651466744119</v>
      </c>
      <c r="C16" s="3">
        <f>[1]BLG!C179</f>
        <v>80.627359860586694</v>
      </c>
      <c r="D16" s="3">
        <f>[1]BLG!D179</f>
        <v>85.158292187046186</v>
      </c>
      <c r="E16" s="3">
        <f>[1]BLG!E179</f>
        <v>81.063026430438569</v>
      </c>
      <c r="F16" s="3">
        <f>[1]BLG!F179</f>
        <v>82.399070577984318</v>
      </c>
      <c r="G16" s="3">
        <f>[1]BLG!G179</f>
        <v>104.24048794655825</v>
      </c>
      <c r="H16" s="14">
        <f>[1]BLG!H179</f>
        <v>88.730758059831544</v>
      </c>
      <c r="I16" s="3">
        <f>[1]BLG!I179</f>
        <v>83.183270403717685</v>
      </c>
      <c r="J16" s="3">
        <f>[1]BLG!J179</f>
        <v>100.232355503921</v>
      </c>
      <c r="K16" s="3">
        <f>[1]BLG!K179</f>
        <v>100</v>
      </c>
      <c r="L16" s="3">
        <f>[1]BLG!L179</f>
        <v>104.64711007841998</v>
      </c>
      <c r="M16" s="3">
        <f>[1]BLG!M179</f>
        <v>105.40226546616323</v>
      </c>
      <c r="N16" s="3">
        <f>[1]BLG!N179</f>
        <v>97.240778390938132</v>
      </c>
      <c r="O16" s="3">
        <f>[1]BLG!O179</f>
        <v>111.64681963404009</v>
      </c>
      <c r="P16" s="3">
        <f>[1]BLG!P179</f>
        <v>107.05779843160035</v>
      </c>
      <c r="Q16" s="3">
        <f>[1]BLG!Q179</f>
        <v>90.502468777229154</v>
      </c>
      <c r="R16" s="3">
        <f>[1]BLG!R179</f>
        <v>96.514667441185011</v>
      </c>
      <c r="S16" s="3">
        <f>[1]BLG!S179</f>
        <v>92.564623874528024</v>
      </c>
      <c r="T16" s="3">
        <f>[1]BLG!T179</f>
        <v>92.245135056636656</v>
      </c>
      <c r="U16" s="3">
        <f>[1]BLG!U179</f>
        <v>86.232936392680799</v>
      </c>
      <c r="V16" s="3">
        <f>[1]BLG!V179</f>
        <v>97.966889340691253</v>
      </c>
      <c r="X16" s="20" t="str">
        <f t="shared" si="10"/>
        <v>SH</v>
      </c>
      <c r="Y16" s="9">
        <f t="shared" si="11"/>
        <v>86.232936392680799</v>
      </c>
      <c r="Z16" s="20" t="str">
        <f t="shared" si="12"/>
        <v>HH</v>
      </c>
      <c r="AA16" s="9">
        <f t="shared" si="13"/>
        <v>111.64681963404009</v>
      </c>
    </row>
    <row r="17" spans="1:27" x14ac:dyDescent="0.35">
      <c r="A17" s="7">
        <f>[1]BLG!A180</f>
        <v>2024</v>
      </c>
      <c r="B17" s="3">
        <f>[1]BLG!B180</f>
        <v>82.714010459675208</v>
      </c>
      <c r="C17" s="3">
        <f>[1]BLG!C180</f>
        <v>80.677126341866227</v>
      </c>
      <c r="D17" s="3">
        <f>[1]BLG!D180</f>
        <v>84.338012661712085</v>
      </c>
      <c r="E17" s="3">
        <f>[1]BLG!E180</f>
        <v>81.227635562895685</v>
      </c>
      <c r="F17" s="3">
        <f>[1]BLG!F180</f>
        <v>83.952656206991477</v>
      </c>
      <c r="G17" s="3">
        <f>[1]BLG!G180</f>
        <v>102.64244426094137</v>
      </c>
      <c r="H17" s="14">
        <f>[1]BLG!H180</f>
        <v>88.246628131021211</v>
      </c>
      <c r="I17" s="3">
        <f>[1]BLG!I180</f>
        <v>82.989265070189916</v>
      </c>
      <c r="J17" s="3">
        <f>[1]BLG!J180</f>
        <v>100.13762730525737</v>
      </c>
      <c r="K17" s="3">
        <f>[1]BLG!K180</f>
        <v>100</v>
      </c>
      <c r="L17" s="3">
        <f>[1]BLG!L180</f>
        <v>104.59675199559592</v>
      </c>
      <c r="M17" s="3">
        <f>[1]BLG!M180</f>
        <v>104.73437930085328</v>
      </c>
      <c r="N17" s="3">
        <f>[1]BLG!N180</f>
        <v>98.541150564271945</v>
      </c>
      <c r="O17" s="3">
        <f>[1]BLG!O180</f>
        <v>112.68923754472888</v>
      </c>
      <c r="P17" s="3">
        <f>[1]BLG!P180</f>
        <v>108.56041838700799</v>
      </c>
      <c r="Q17" s="3">
        <f>[1]BLG!Q180</f>
        <v>90.173410404624278</v>
      </c>
      <c r="R17" s="3">
        <f>[1]BLG!R180</f>
        <v>96.311588219102688</v>
      </c>
      <c r="S17" s="3">
        <f>[1]BLG!S180</f>
        <v>93.06358381502892</v>
      </c>
      <c r="T17" s="3">
        <f>[1]BLG!T180</f>
        <v>91.109276080374357</v>
      </c>
      <c r="U17" s="3">
        <f>[1]BLG!U180</f>
        <v>86.92540600055051</v>
      </c>
      <c r="V17" s="3">
        <f>[1]BLG!V180</f>
        <v>97.908064960088083</v>
      </c>
      <c r="X17" s="20" t="str">
        <f t="shared" si="10"/>
        <v>SH</v>
      </c>
      <c r="Y17" s="9">
        <f t="shared" si="11"/>
        <v>86.92540600055051</v>
      </c>
      <c r="Z17" s="20" t="str">
        <f t="shared" si="12"/>
        <v>HH</v>
      </c>
      <c r="AA17" s="9">
        <f t="shared" si="13"/>
        <v>112.68923754472888</v>
      </c>
    </row>
    <row r="18" spans="1:27" x14ac:dyDescent="0.35">
      <c r="A18" s="7"/>
      <c r="B18" s="3"/>
      <c r="C18" s="3"/>
      <c r="D18" s="3"/>
      <c r="E18" s="3"/>
      <c r="F18" s="3"/>
      <c r="G18" s="3"/>
      <c r="H18" s="14"/>
      <c r="I18" s="3"/>
      <c r="J18" s="3"/>
      <c r="K18" s="3"/>
      <c r="L18" s="3"/>
      <c r="M18" s="3"/>
      <c r="N18" s="3"/>
      <c r="O18" s="3"/>
      <c r="P18" s="3"/>
      <c r="Q18" s="3"/>
      <c r="R18" s="3"/>
      <c r="S18" s="3"/>
      <c r="T18" s="3"/>
      <c r="U18" s="3"/>
      <c r="V18" s="3"/>
      <c r="X18" s="9"/>
      <c r="Y18" s="9"/>
      <c r="Z18" s="9"/>
      <c r="AA18" s="9"/>
    </row>
    <row r="19" spans="1:27" x14ac:dyDescent="0.35">
      <c r="A19" s="4" t="s">
        <v>390</v>
      </c>
      <c r="X19" s="9"/>
      <c r="Y19" s="9"/>
      <c r="Z19" s="9"/>
      <c r="AA19" s="9"/>
    </row>
    <row r="20" spans="1:27" x14ac:dyDescent="0.35">
      <c r="A20">
        <f>[1]BLG!A211</f>
        <v>2019</v>
      </c>
      <c r="B20" s="3">
        <f>[1]BLG!B211</f>
        <v>4.2072630646589886</v>
      </c>
      <c r="C20" s="3">
        <f>[1]BLG!C211</f>
        <v>4.9142327306444002</v>
      </c>
      <c r="D20" s="3">
        <f>[1]BLG!D211</f>
        <v>4.3327556325823338</v>
      </c>
      <c r="E20" s="3">
        <f>[1]BLG!E211</f>
        <v>4.0676416819012786</v>
      </c>
      <c r="F20" s="3">
        <f>[1]BLG!F211</f>
        <v>4.4943820224719246</v>
      </c>
      <c r="G20" s="3">
        <f>[1]BLG!G211</f>
        <v>5.3145336225596509</v>
      </c>
      <c r="H20" s="14">
        <f>[1]BLG!H211</f>
        <v>4.7217537942664478</v>
      </c>
      <c r="I20" s="3">
        <f>[1]BLG!I211</f>
        <v>4.3672014260249625</v>
      </c>
      <c r="J20" s="3">
        <f>[1]BLG!J211</f>
        <v>3.4422809457579859</v>
      </c>
      <c r="K20" s="3">
        <f>[1]BLG!K211</f>
        <v>3.331020124913266</v>
      </c>
      <c r="L20" s="3">
        <f>[1]BLG!L211</f>
        <v>3.4722222222222285</v>
      </c>
      <c r="M20" s="3">
        <f>[1]BLG!M211</f>
        <v>3.5439652290203867</v>
      </c>
      <c r="N20" s="3">
        <f>[1]BLG!N211</f>
        <v>2.0711080428029049</v>
      </c>
      <c r="O20" s="3">
        <f>[1]BLG!O211</f>
        <v>3.6896877956480694</v>
      </c>
      <c r="P20" s="3">
        <f>[1]BLG!P211</f>
        <v>3.2871414759909641</v>
      </c>
      <c r="Q20" s="3">
        <f>[1]BLG!Q211</f>
        <v>3.4852546916890077</v>
      </c>
      <c r="R20" s="3">
        <f>[1]BLG!R211</f>
        <v>3.125</v>
      </c>
      <c r="S20" s="3">
        <f>[1]BLG!S211</f>
        <v>3.4716981132075517</v>
      </c>
      <c r="T20" s="3">
        <f>[1]BLG!T211</f>
        <v>2.3498694516971312</v>
      </c>
      <c r="U20" s="3">
        <f>[1]BLG!U211</f>
        <v>3.3155955792058904</v>
      </c>
      <c r="V20" s="3">
        <f>[1]BLG!V211</f>
        <v>3.5868005738880981</v>
      </c>
      <c r="X20" s="20" t="str">
        <f>HLOOKUP(Y20,$L20:$U160,ROW(L$143)-ROW(X20)+1,0)</f>
        <v>HB</v>
      </c>
      <c r="Y20" s="9">
        <f t="shared" ref="Y20:Y25" si="14">MIN(L20:U20)</f>
        <v>2.0711080428029049</v>
      </c>
      <c r="Z20" s="20" t="str">
        <f>HLOOKUP(AA20,$L20:$U160,ROW(N$143)-ROW(Z20)+1,0)</f>
        <v>HH</v>
      </c>
      <c r="AA20" s="9">
        <f t="shared" ref="AA20:AA25" si="15">MAX(L20:U20)</f>
        <v>3.6896877956480694</v>
      </c>
    </row>
    <row r="21" spans="1:27" x14ac:dyDescent="0.35">
      <c r="A21">
        <f>[1]BLG!A212</f>
        <v>2020</v>
      </c>
      <c r="B21" s="3">
        <f>[1]BLG!B212</f>
        <v>5.4398640033999044</v>
      </c>
      <c r="C21" s="3">
        <f>[1]BLG!C212</f>
        <v>4.9049933716305674</v>
      </c>
      <c r="D21" s="3">
        <f>[1]BLG!D212</f>
        <v>4.8172757475083046</v>
      </c>
      <c r="E21" s="3">
        <f>[1]BLG!E212</f>
        <v>5.5775142731664431</v>
      </c>
      <c r="F21" s="3">
        <f>[1]BLG!F212</f>
        <v>3.9139784946236489</v>
      </c>
      <c r="G21" s="3">
        <f>[1]BLG!G212</f>
        <v>6.5911431513903267</v>
      </c>
      <c r="H21" s="14">
        <f>[1]BLG!H212</f>
        <v>5.4347826086956559</v>
      </c>
      <c r="I21" s="3">
        <f>[1]BLG!I212</f>
        <v>4.9530315969256833</v>
      </c>
      <c r="J21" s="3">
        <f>[1]BLG!J212</f>
        <v>3.4957983193277329</v>
      </c>
      <c r="K21" s="3">
        <f>[1]BLG!K212</f>
        <v>3.3243787777031457</v>
      </c>
      <c r="L21" s="3">
        <f>[1]BLG!L212</f>
        <v>3.6113774368808009</v>
      </c>
      <c r="M21" s="3">
        <f>[1]BLG!M212</f>
        <v>3.1320632870520058</v>
      </c>
      <c r="N21" s="3">
        <f>[1]BLG!N212</f>
        <v>2.468718295569829</v>
      </c>
      <c r="O21" s="3">
        <f>[1]BLG!O212</f>
        <v>3.4063260340632553</v>
      </c>
      <c r="P21" s="3">
        <f>[1]BLG!P212</f>
        <v>3.5569422776910926</v>
      </c>
      <c r="Q21" s="3">
        <f>[1]BLG!Q212</f>
        <v>3.7009622501850572</v>
      </c>
      <c r="R21" s="3">
        <f>[1]BLG!R212</f>
        <v>3.0647382920110147</v>
      </c>
      <c r="S21" s="3">
        <f>[1]BLG!S212</f>
        <v>3.8293216630196838</v>
      </c>
      <c r="T21" s="3">
        <f>[1]BLG!T212</f>
        <v>2.9154518950437165</v>
      </c>
      <c r="U21" s="3">
        <f>[1]BLG!U212</f>
        <v>3.8431061806656146</v>
      </c>
      <c r="V21" s="3">
        <f>[1]BLG!V212</f>
        <v>3.63573407202216</v>
      </c>
      <c r="X21" s="20" t="str">
        <f t="shared" ref="X21:X25" si="16">HLOOKUP(Y21,$L21:$U161,ROW(L$143)-ROW(X21)+1,0)</f>
        <v>HB</v>
      </c>
      <c r="Y21" s="9">
        <f t="shared" si="14"/>
        <v>2.468718295569829</v>
      </c>
      <c r="Z21" s="20" t="str">
        <f t="shared" ref="Z21:Z25" si="17">HLOOKUP(AA21,$L21:$U161,ROW(N$143)-ROW(Z21)+1,0)</f>
        <v>SH</v>
      </c>
      <c r="AA21" s="9">
        <f t="shared" si="15"/>
        <v>3.8431061806656146</v>
      </c>
    </row>
    <row r="22" spans="1:27" x14ac:dyDescent="0.35">
      <c r="A22">
        <f>[1]BLG!A213</f>
        <v>2021</v>
      </c>
      <c r="B22" s="3">
        <f>[1]BLG!B213</f>
        <v>1.5316404675534017</v>
      </c>
      <c r="C22" s="3">
        <f>[1]BLG!C213</f>
        <v>1.6006739679865376</v>
      </c>
      <c r="D22" s="3">
        <f>[1]BLG!D213</f>
        <v>1.5055467511885894</v>
      </c>
      <c r="E22" s="3">
        <f>[1]BLG!E213</f>
        <v>1.2895174708818615</v>
      </c>
      <c r="F22" s="3">
        <f>[1]BLG!F213</f>
        <v>2.2350993377483519</v>
      </c>
      <c r="G22" s="3">
        <f>[1]BLG!G213</f>
        <v>2.5764895330112836</v>
      </c>
      <c r="H22" s="14">
        <f>[1]BLG!H213</f>
        <v>1.9854906452844574</v>
      </c>
      <c r="I22" s="3">
        <f>[1]BLG!I213</f>
        <v>1.5866558177380057</v>
      </c>
      <c r="J22" s="3">
        <f>[1]BLG!J213</f>
        <v>1.0392984735303656</v>
      </c>
      <c r="K22" s="3">
        <f>[1]BLG!K213</f>
        <v>0.97497562560934625</v>
      </c>
      <c r="L22" s="3">
        <f>[1]BLG!L213</f>
        <v>1.0795805058605907</v>
      </c>
      <c r="M22" s="3">
        <f>[1]BLG!M213</f>
        <v>1.2210394489668062</v>
      </c>
      <c r="N22" s="3">
        <f>[1]BLG!N213</f>
        <v>0.56105610561054675</v>
      </c>
      <c r="O22" s="3">
        <f>[1]BLG!O213</f>
        <v>0.50000000000001421</v>
      </c>
      <c r="P22" s="3">
        <f>[1]BLG!P213</f>
        <v>0.93401626996083564</v>
      </c>
      <c r="Q22" s="3">
        <f>[1]BLG!Q213</f>
        <v>0.35688793718773582</v>
      </c>
      <c r="R22" s="3">
        <f>[1]BLG!R213</f>
        <v>0.93551620447711059</v>
      </c>
      <c r="S22" s="3">
        <f>[1]BLG!S213</f>
        <v>1.0888654724271305</v>
      </c>
      <c r="T22" s="3">
        <f>[1]BLG!T213</f>
        <v>0.53116147308782047</v>
      </c>
      <c r="U22" s="3">
        <f>[1]BLG!U213</f>
        <v>0.80122090805036805</v>
      </c>
      <c r="V22" s="3">
        <f>[1]BLG!V213</f>
        <v>1.1359839625793455</v>
      </c>
      <c r="X22" s="20" t="str">
        <f t="shared" si="16"/>
        <v>NI</v>
      </c>
      <c r="Y22" s="9">
        <f t="shared" si="14"/>
        <v>0.35688793718773582</v>
      </c>
      <c r="Z22" s="20" t="str">
        <f t="shared" si="17"/>
        <v>BY</v>
      </c>
      <c r="AA22" s="9">
        <f t="shared" si="15"/>
        <v>1.2210394489668062</v>
      </c>
    </row>
    <row r="23" spans="1:27" x14ac:dyDescent="0.35">
      <c r="A23">
        <f>[1]BLG!A214</f>
        <v>2022</v>
      </c>
      <c r="B23" s="3">
        <f>[1]BLG!B214</f>
        <v>6.7487098054783701</v>
      </c>
      <c r="C23" s="3">
        <f>[1]BLG!C214</f>
        <v>6.5920398009950247</v>
      </c>
      <c r="D23" s="3">
        <f>[1]BLG!D214</f>
        <v>6.7135050741607927</v>
      </c>
      <c r="E23" s="3">
        <f>[1]BLG!E214</f>
        <v>6.8583162217659179</v>
      </c>
      <c r="F23" s="3">
        <f>[1]BLG!F214</f>
        <v>7.1659919028340084</v>
      </c>
      <c r="G23" s="3">
        <f>[1]BLG!G214</f>
        <v>5.2747252747252844</v>
      </c>
      <c r="H23" s="14">
        <f>[1]BLG!H214</f>
        <v>6.5518532384874533</v>
      </c>
      <c r="I23" s="3">
        <f>[1]BLG!I214</f>
        <v>6.8081698037645282</v>
      </c>
      <c r="J23" s="3">
        <f>[1]BLG!J214</f>
        <v>4.1787206685953038</v>
      </c>
      <c r="K23" s="3">
        <f>[1]BLG!K214</f>
        <v>4.0875442549082663</v>
      </c>
      <c r="L23" s="3">
        <f>[1]BLG!L214</f>
        <v>3.4177601464754304</v>
      </c>
      <c r="M23" s="3">
        <f>[1]BLG!M214</f>
        <v>5.5057222394061256</v>
      </c>
      <c r="N23" s="3">
        <f>[1]BLG!N214</f>
        <v>3.5772891368559385</v>
      </c>
      <c r="O23" s="3">
        <f>[1]BLG!O214</f>
        <v>5.0629206906643134</v>
      </c>
      <c r="P23" s="3">
        <f>[1]BLG!P214</f>
        <v>2.7761194029850742</v>
      </c>
      <c r="Q23" s="3">
        <f>[1]BLG!Q214</f>
        <v>3.8406827880512111</v>
      </c>
      <c r="R23" s="3">
        <f>[1]BLG!R214</f>
        <v>3.4756703078450784</v>
      </c>
      <c r="S23" s="3">
        <f>[1]BLG!S214</f>
        <v>5.3856845031271519</v>
      </c>
      <c r="T23" s="3">
        <f>[1]BLG!T214</f>
        <v>4.8256428319831031</v>
      </c>
      <c r="U23" s="3">
        <f>[1]BLG!U214</f>
        <v>5.3368660105980155</v>
      </c>
      <c r="V23" s="3">
        <f>[1]BLG!V214</f>
        <v>4.5259332672613226</v>
      </c>
      <c r="X23" s="20" t="str">
        <f t="shared" si="16"/>
        <v>HE</v>
      </c>
      <c r="Y23" s="9">
        <f t="shared" si="14"/>
        <v>2.7761194029850742</v>
      </c>
      <c r="Z23" s="20" t="str">
        <f t="shared" si="17"/>
        <v>BY</v>
      </c>
      <c r="AA23" s="9">
        <f t="shared" si="15"/>
        <v>5.5057222394061256</v>
      </c>
    </row>
    <row r="24" spans="1:27" x14ac:dyDescent="0.35">
      <c r="A24">
        <f>[1]BLG!A215</f>
        <v>2023</v>
      </c>
      <c r="B24" s="3">
        <f>[1]BLG!B215</f>
        <v>7.5492748233544091</v>
      </c>
      <c r="C24" s="3">
        <f>[1]BLG!C215</f>
        <v>7.9735511474134739</v>
      </c>
      <c r="D24" s="3">
        <f>[1]BLG!D215</f>
        <v>7.2421360643745345</v>
      </c>
      <c r="E24" s="3">
        <f>[1]BLG!E215</f>
        <v>7.2636433512682572</v>
      </c>
      <c r="F24" s="3">
        <f>[1]BLG!F215</f>
        <v>7.1779372874952969</v>
      </c>
      <c r="G24" s="3">
        <f>[1]BLG!G215</f>
        <v>7.0384730092454504</v>
      </c>
      <c r="H24" s="14">
        <f>[1]BLG!H215</f>
        <v>7.3436401967673817</v>
      </c>
      <c r="I24" s="3">
        <f>[1]BLG!I215</f>
        <v>7.3865766779152437</v>
      </c>
      <c r="J24" s="3">
        <f>[1]BLG!J215</f>
        <v>6.4794816414686949</v>
      </c>
      <c r="K24" s="3">
        <f>[1]BLG!K215</f>
        <v>6.4625850340135997</v>
      </c>
      <c r="L24" s="3">
        <f>[1]BLG!L215</f>
        <v>6.3145470640306911</v>
      </c>
      <c r="M24" s="3">
        <f>[1]BLG!M215</f>
        <v>6.3910876575784243</v>
      </c>
      <c r="N24" s="3">
        <f>[1]BLG!N215</f>
        <v>6.0836501901140565</v>
      </c>
      <c r="O24" s="3">
        <f>[1]BLG!O215</f>
        <v>7.0752089136490355</v>
      </c>
      <c r="P24" s="3">
        <f>[1]BLG!P215</f>
        <v>7.0577984316003466</v>
      </c>
      <c r="Q24" s="3">
        <f>[1]BLG!Q215</f>
        <v>6.7123287671232816</v>
      </c>
      <c r="R24" s="3">
        <f>[1]BLG!R215</f>
        <v>6.3019833653230819</v>
      </c>
      <c r="S24" s="3">
        <f>[1]BLG!S215</f>
        <v>5.0774810418727299</v>
      </c>
      <c r="T24" s="3">
        <f>[1]BLG!T215</f>
        <v>6.7204301075268802</v>
      </c>
      <c r="U24" s="3">
        <f>[1]BLG!U215</f>
        <v>6.6834351419331739</v>
      </c>
      <c r="V24" s="3">
        <f>[1]BLG!V215</f>
        <v>6.6055625790139061</v>
      </c>
      <c r="X24" s="20" t="str">
        <f t="shared" si="16"/>
        <v>RP</v>
      </c>
      <c r="Y24" s="9">
        <f t="shared" si="14"/>
        <v>5.0774810418727299</v>
      </c>
      <c r="Z24" s="20" t="str">
        <f t="shared" si="17"/>
        <v>HH</v>
      </c>
      <c r="AA24" s="9">
        <f t="shared" si="15"/>
        <v>7.0752089136490355</v>
      </c>
    </row>
    <row r="25" spans="1:27" x14ac:dyDescent="0.35">
      <c r="A25">
        <f>[1]BLG!A216</f>
        <v>2024</v>
      </c>
      <c r="B25" s="3">
        <f>[1]BLG!B216</f>
        <v>3.907330567081587</v>
      </c>
      <c r="C25" s="3">
        <f>[1]BLG!C216</f>
        <v>5.5835734870316855</v>
      </c>
      <c r="D25" s="3">
        <f>[1]BLG!D216</f>
        <v>4.5020463847203303</v>
      </c>
      <c r="E25" s="3">
        <f>[1]BLG!E216</f>
        <v>5.7327122895019897</v>
      </c>
      <c r="F25" s="3">
        <f>[1]BLG!F216</f>
        <v>7.5079309129362031</v>
      </c>
      <c r="G25" s="3">
        <f>[1]BLG!G216</f>
        <v>3.9008080245193497</v>
      </c>
      <c r="H25" s="14">
        <f>[1]BLG!H216</f>
        <v>4.9427168576104776</v>
      </c>
      <c r="I25" s="3">
        <f>[1]BLG!I216</f>
        <v>5.2723463687150769</v>
      </c>
      <c r="J25" s="3">
        <f>[1]BLG!J216</f>
        <v>5.4187192118226619</v>
      </c>
      <c r="K25" s="3">
        <f>[1]BLG!K216</f>
        <v>5.5184432181237071</v>
      </c>
      <c r="L25" s="3">
        <f>[1]BLG!L216</f>
        <v>5.4676658340272013</v>
      </c>
      <c r="M25" s="3">
        <f>[1]BLG!M216</f>
        <v>4.8498208872967723</v>
      </c>
      <c r="N25" s="3">
        <f>[1]BLG!N216</f>
        <v>6.9295101553165921</v>
      </c>
      <c r="O25" s="3">
        <f>[1]BLG!O216</f>
        <v>6.503642039542143</v>
      </c>
      <c r="P25" s="3">
        <f>[1]BLG!P216</f>
        <v>6.9994574064025983</v>
      </c>
      <c r="Q25" s="3">
        <f>[1]BLG!Q216</f>
        <v>5.1347881899871624</v>
      </c>
      <c r="R25" s="3">
        <f>[1]BLG!R216</f>
        <v>5.2964188985856282</v>
      </c>
      <c r="S25" s="3">
        <f>[1]BLG!S216</f>
        <v>6.087229369312837</v>
      </c>
      <c r="T25" s="3">
        <f>[1]BLG!T216</f>
        <v>4.2191435768261982</v>
      </c>
      <c r="U25" s="3">
        <f>[1]BLG!U216</f>
        <v>6.3657797238127216</v>
      </c>
      <c r="V25" s="3">
        <f>[1]BLG!V216</f>
        <v>5.4550844945152903</v>
      </c>
      <c r="X25" s="20" t="str">
        <f t="shared" si="16"/>
        <v>SL</v>
      </c>
      <c r="Y25" s="9">
        <f t="shared" si="14"/>
        <v>4.2191435768261982</v>
      </c>
      <c r="Z25" s="20" t="str">
        <f t="shared" si="17"/>
        <v>HE</v>
      </c>
      <c r="AA25" s="9">
        <f t="shared" si="15"/>
        <v>6.9994574064025983</v>
      </c>
    </row>
    <row r="26" spans="1:27" x14ac:dyDescent="0.35">
      <c r="A26" t="s">
        <v>391</v>
      </c>
      <c r="B26" s="3">
        <f>([1]BLG!B145/[1]BLG!B140)^0.2*100-100</f>
        <v>5.0133492337997296</v>
      </c>
      <c r="C26" s="3">
        <f>([1]BLG!C145/[1]BLG!C140)^0.2*100-100</f>
        <v>5.3091852840318552</v>
      </c>
      <c r="D26" s="3">
        <f>([1]BLG!D145/[1]BLG!D140)^0.2*100-100</f>
        <v>4.9364712016428882</v>
      </c>
      <c r="E26" s="3">
        <f>([1]BLG!E145/[1]BLG!E140)^0.2*100-100</f>
        <v>5.3225185615780788</v>
      </c>
      <c r="F26" s="3">
        <f>([1]BLG!F145/[1]BLG!F140)^0.2*100-100</f>
        <v>5.5784729978548597</v>
      </c>
      <c r="G26" s="3">
        <f>([1]BLG!G145/[1]BLG!G140)^0.2*100-100</f>
        <v>5.0631408267998808</v>
      </c>
      <c r="H26" s="14">
        <f>([1]BLG!H145/[1]BLG!H140)^0.2*100-100</f>
        <v>5.2355282200085185</v>
      </c>
      <c r="I26" s="3">
        <f>([1]BLG!I145/[1]BLG!I140)^0.2*100-100</f>
        <v>5.1816756177957899</v>
      </c>
      <c r="J26" s="3">
        <f>([1]BLG!J145/[1]BLG!J140)^0.2*100-100</f>
        <v>4.1058525193982405</v>
      </c>
      <c r="K26" s="3">
        <f>([1]BLG!K145/[1]BLG!K140)^0.2*100-100</f>
        <v>4.0562428692872032</v>
      </c>
      <c r="L26" s="3">
        <f>([1]BLG!L145/[1]BLG!L140)^0.2*100-100</f>
        <v>3.9622348130431817</v>
      </c>
      <c r="M26" s="3">
        <f>([1]BLG!M145/[1]BLG!M140)^0.2*100-100</f>
        <v>4.2035923291361144</v>
      </c>
      <c r="N26" s="3">
        <f>([1]BLG!N145/[1]BLG!N140)^0.2*100-100</f>
        <v>3.8977973216713764</v>
      </c>
      <c r="O26" s="3">
        <f>([1]BLG!O145/[1]BLG!O140)^0.2*100-100</f>
        <v>4.4824158634917239</v>
      </c>
      <c r="P26" s="3">
        <f>([1]BLG!P145/[1]BLG!P140)^0.2*100-100</f>
        <v>4.2369689997395596</v>
      </c>
      <c r="Q26" s="3">
        <f>([1]BLG!Q145/[1]BLG!Q140)^0.2*100-100</f>
        <v>3.9277941796568285</v>
      </c>
      <c r="R26" s="3">
        <f>([1]BLG!R145/[1]BLG!R140)^0.2*100-100</f>
        <v>3.7981148576642738</v>
      </c>
      <c r="S26" s="3">
        <f>([1]BLG!S145/[1]BLG!S140)^0.2*100-100</f>
        <v>4.278684561971275</v>
      </c>
      <c r="T26" s="3">
        <f>([1]BLG!T145/[1]BLG!T140)^0.2*100-100</f>
        <v>3.8218533586574353</v>
      </c>
      <c r="U26" s="3">
        <f>([1]BLG!U145/[1]BLG!U140)^0.2*100-100</f>
        <v>4.5838330798261495</v>
      </c>
      <c r="V26" s="3">
        <f>([1]BLG!V145/[1]BLG!V140)^0.2*100-100</f>
        <v>4.2551062583926864</v>
      </c>
      <c r="X26" s="20" t="str">
        <f t="shared" ref="X26" si="18">HLOOKUP(Y26,$L26:$U149,ROW(L$143)-ROW(X26)+1,0)</f>
        <v>NW</v>
      </c>
      <c r="Y26" s="9">
        <f t="shared" ref="Y26" si="19">MIN(L26:U26)</f>
        <v>3.7981148576642738</v>
      </c>
      <c r="Z26" s="20" t="str">
        <f t="shared" ref="Z26" si="20">HLOOKUP(AA26,$L26:$U149,ROW(N$143)-ROW(Z26)+1,0)</f>
        <v>SH</v>
      </c>
      <c r="AA26" s="9">
        <f t="shared" ref="AA26" si="21">MAX(L26:U26)</f>
        <v>4.5838330798261495</v>
      </c>
    </row>
    <row r="27" spans="1:27" x14ac:dyDescent="0.35">
      <c r="B27" s="3"/>
      <c r="C27" s="3"/>
      <c r="D27" s="3"/>
      <c r="E27" s="3"/>
      <c r="F27" s="3"/>
      <c r="G27" s="3"/>
      <c r="H27" s="14"/>
      <c r="I27" s="3"/>
      <c r="J27" s="3"/>
      <c r="K27" s="3"/>
      <c r="L27" s="3"/>
      <c r="M27" s="3"/>
      <c r="N27" s="3"/>
      <c r="O27" s="3"/>
      <c r="P27" s="3"/>
      <c r="Q27" s="3"/>
      <c r="R27" s="3"/>
      <c r="S27" s="3"/>
      <c r="T27" s="3"/>
      <c r="U27" s="3"/>
      <c r="V27" s="3"/>
      <c r="X27" s="9"/>
      <c r="Y27" s="9"/>
      <c r="Z27" s="9"/>
      <c r="AA27" s="9"/>
    </row>
    <row r="28" spans="1:27" x14ac:dyDescent="0.35">
      <c r="A28" s="4" t="s">
        <v>392</v>
      </c>
      <c r="X28" s="9"/>
      <c r="Y28" s="9"/>
      <c r="Z28" s="9"/>
      <c r="AA28" s="9"/>
    </row>
    <row r="29" spans="1:27" x14ac:dyDescent="0.35">
      <c r="A29">
        <f>[1]BLG!A219</f>
        <v>2020</v>
      </c>
      <c r="B29" s="3">
        <f>[1]BLG!B219</f>
        <v>4.937351440585843</v>
      </c>
      <c r="C29" s="3">
        <f>[1]BLG!C219</f>
        <v>4.3013716412482808</v>
      </c>
      <c r="D29" s="3">
        <f>[1]BLG!D219</f>
        <v>3.9091021854497825</v>
      </c>
      <c r="E29" s="3">
        <f>[1]BLG!E219</f>
        <v>5.0750017103523817</v>
      </c>
      <c r="F29" s="3">
        <f>[1]BLG!F219</f>
        <v>2.6994035958382199</v>
      </c>
      <c r="G29" s="3">
        <f>[1]BLG!G219</f>
        <v>6.1895367256875033</v>
      </c>
      <c r="H29" s="14">
        <f>[1]BLG!H219</f>
        <v>4.7513678313695467</v>
      </c>
      <c r="I29" s="3">
        <f>[1]BLG!I219</f>
        <v>4.186546664976218</v>
      </c>
      <c r="J29" s="3">
        <f>[1]BLG!J219</f>
        <v>3.0127282159749309</v>
      </c>
      <c r="K29" s="3">
        <f>[1]BLG!K219</f>
        <v>2.8373113078835805</v>
      </c>
      <c r="L29" s="3">
        <f>[1]BLG!L219</f>
        <v>3.0077557064985143</v>
      </c>
      <c r="M29" s="3">
        <f>[1]BLG!M219</f>
        <v>2.6295507242379443</v>
      </c>
      <c r="N29" s="3">
        <f>[1]BLG!N219</f>
        <v>1.7637837537772896</v>
      </c>
      <c r="O29" s="3">
        <f>[1]BLG!O219</f>
        <v>3.2059252324600322</v>
      </c>
      <c r="P29" s="3">
        <f>[1]BLG!P219</f>
        <v>3.3565414760878696</v>
      </c>
      <c r="Q29" s="3">
        <f>[1]BLG!Q219</f>
        <v>3.2993558244822339</v>
      </c>
      <c r="R29" s="3">
        <f>[1]BLG!R219</f>
        <v>2.5622257291969532</v>
      </c>
      <c r="S29" s="3">
        <f>[1]BLG!S219</f>
        <v>3.2256999326373972</v>
      </c>
      <c r="T29" s="3">
        <f>[1]BLG!T219</f>
        <v>2.5138454693408931</v>
      </c>
      <c r="U29" s="3">
        <f>[1]BLG!U219</f>
        <v>3.1381716388730752</v>
      </c>
      <c r="V29" s="3">
        <f>[1]BLG!V219</f>
        <v>3.1332215092080986</v>
      </c>
      <c r="X29" s="20" t="str">
        <f t="shared" ref="X29:X34" si="22">HLOOKUP(Y29,$L29:$U152,ROW(L$143)-ROW(X29)+1,0)</f>
        <v>HB</v>
      </c>
      <c r="Y29" s="9">
        <f t="shared" ref="Y29:Y32" si="23">MIN(L29:U29)</f>
        <v>1.7637837537772896</v>
      </c>
      <c r="Z29" s="20" t="str">
        <f t="shared" ref="Z29:Z34" si="24">HLOOKUP(AA29,$L29:$U152,ROW(N$143)-ROW(Z29)+1,0)</f>
        <v>HE</v>
      </c>
      <c r="AA29" s="9">
        <f t="shared" ref="AA29:AA32" si="25">MAX(L29:U29)</f>
        <v>3.3565414760878696</v>
      </c>
    </row>
    <row r="30" spans="1:27" x14ac:dyDescent="0.35">
      <c r="A30">
        <f>[1]BLG!A220</f>
        <v>2021</v>
      </c>
      <c r="B30" s="3">
        <f>[1]BLG!B220</f>
        <v>-1.868359532446604</v>
      </c>
      <c r="C30" s="3">
        <f>[1]BLG!C220</f>
        <v>-1.5993260320134652</v>
      </c>
      <c r="D30" s="3">
        <f>[1]BLG!D220</f>
        <v>-1.6944532488114135</v>
      </c>
      <c r="E30" s="3">
        <f>[1]BLG!E220</f>
        <v>-1.9104825291181413</v>
      </c>
      <c r="F30" s="3">
        <f>[1]BLG!F220</f>
        <v>-0.96490066225165094</v>
      </c>
      <c r="G30" s="3">
        <f>[1]BLG!G220</f>
        <v>-0.22351046698871357</v>
      </c>
      <c r="H30" s="14">
        <f>[1]BLG!H220</f>
        <v>-1.1553716494936985</v>
      </c>
      <c r="I30" s="3">
        <f>[1]BLG!I220</f>
        <v>-1.6553134832274736</v>
      </c>
      <c r="J30" s="3">
        <f>[1]BLG!J220</f>
        <v>-2.0011774099022359</v>
      </c>
      <c r="K30" s="3">
        <f>[1]BLG!K220</f>
        <v>-2.0773064371697521</v>
      </c>
      <c r="L30" s="3">
        <f>[1]BLG!L220</f>
        <v>-1.9204194941394093</v>
      </c>
      <c r="M30" s="3">
        <f>[1]BLG!M220</f>
        <v>-1.9789605510331967</v>
      </c>
      <c r="N30" s="3">
        <f>[1]BLG!N220</f>
        <v>-3.2389438943894504</v>
      </c>
      <c r="O30" s="3">
        <f>[1]BLG!O220</f>
        <v>-2.4000000000000057</v>
      </c>
      <c r="P30" s="3">
        <f>[1]BLG!P220</f>
        <v>-1.8659837300391615</v>
      </c>
      <c r="Q30" s="3">
        <f>[1]BLG!Q220</f>
        <v>-2.6431120628122642</v>
      </c>
      <c r="R30" s="3">
        <f>[1]BLG!R220</f>
        <v>-2.1644837955228837</v>
      </c>
      <c r="S30" s="3">
        <f>[1]BLG!S220</f>
        <v>-1.9111345275728695</v>
      </c>
      <c r="T30" s="3">
        <f>[1]BLG!T220</f>
        <v>-2.3688385269121994</v>
      </c>
      <c r="U30" s="3">
        <f>[1]BLG!U220</f>
        <v>-2.1987790919496319</v>
      </c>
      <c r="V30" s="3">
        <f>[1]BLG!V220</f>
        <v>-1.9640160374206488</v>
      </c>
      <c r="X30" s="20" t="str">
        <f t="shared" si="22"/>
        <v>HB</v>
      </c>
      <c r="Y30" s="9">
        <f t="shared" si="23"/>
        <v>-3.2389438943894504</v>
      </c>
      <c r="Z30" s="20" t="str">
        <f t="shared" si="24"/>
        <v>HE</v>
      </c>
      <c r="AA30" s="9">
        <f t="shared" si="25"/>
        <v>-1.8659837300391615</v>
      </c>
    </row>
    <row r="31" spans="1:27" x14ac:dyDescent="0.35">
      <c r="A31">
        <f>[1]BLG!A221</f>
        <v>2022</v>
      </c>
      <c r="B31" s="3">
        <f>[1]BLG!B221</f>
        <v>-0.31125150980209071</v>
      </c>
      <c r="C31" s="3">
        <f>[1]BLG!C221</f>
        <v>-0.96609973388868298</v>
      </c>
      <c r="D31" s="3">
        <f>[1]BLG!D221</f>
        <v>-0.16633988707950209</v>
      </c>
      <c r="E31" s="3">
        <f>[1]BLG!E221</f>
        <v>-0.40912563869919438</v>
      </c>
      <c r="F31" s="3">
        <f>[1]BLG!F221</f>
        <v>-0.29524840724351975</v>
      </c>
      <c r="G31" s="3">
        <f>[1]BLG!G221</f>
        <v>-1.8264420404498054</v>
      </c>
      <c r="H31" s="14">
        <f>[1]BLG!H221</f>
        <v>-0.60117786783654914</v>
      </c>
      <c r="I31" s="3">
        <f>[1]BLG!I221</f>
        <v>-0.36035663990987299</v>
      </c>
      <c r="J31" s="3">
        <f>[1]BLG!J221</f>
        <v>-2.6317741913739834</v>
      </c>
      <c r="K31" s="3">
        <f>[1]BLG!K221</f>
        <v>-2.7086415446192493</v>
      </c>
      <c r="L31" s="3">
        <f>[1]BLG!L221</f>
        <v>-2.8929194651750549</v>
      </c>
      <c r="M31" s="3">
        <f>[1]BLG!M221</f>
        <v>-1.5679211714465708</v>
      </c>
      <c r="N31" s="3">
        <f>[1]BLG!N221</f>
        <v>-5.2859093217182505</v>
      </c>
      <c r="O31" s="3">
        <f>[1]BLG!O221</f>
        <v>-0.96234655909270828</v>
      </c>
      <c r="P31" s="3">
        <f>[1]BLG!P221</f>
        <v>-4.0332191184157011</v>
      </c>
      <c r="Q31" s="3">
        <f>[1]BLG!Q221</f>
        <v>-2.9554337168031566</v>
      </c>
      <c r="R31" s="3">
        <f>[1]BLG!R221</f>
        <v>-3.6048340568493984</v>
      </c>
      <c r="S31" s="3">
        <f>[1]BLG!S221</f>
        <v>-1.2162572444456572</v>
      </c>
      <c r="T31" s="3">
        <f>[1]BLG!T221</f>
        <v>-1.2968061476087342</v>
      </c>
      <c r="U31" s="3">
        <f>[1]BLG!U221</f>
        <v>-0.87672622241170473</v>
      </c>
      <c r="V31" s="3">
        <f>[1]BLG!V221</f>
        <v>-2.360584676482631</v>
      </c>
      <c r="X31" s="20" t="str">
        <f t="shared" si="22"/>
        <v>HB</v>
      </c>
      <c r="Y31" s="9">
        <f t="shared" si="23"/>
        <v>-5.2859093217182505</v>
      </c>
      <c r="Z31" s="20" t="str">
        <f t="shared" si="24"/>
        <v>SH</v>
      </c>
      <c r="AA31" s="9">
        <f t="shared" si="25"/>
        <v>-0.87672622241170473</v>
      </c>
    </row>
    <row r="32" spans="1:27" x14ac:dyDescent="0.35">
      <c r="A32">
        <f>[1]BLG!A222</f>
        <v>2023</v>
      </c>
      <c r="B32" s="3">
        <f>[1]BLG!B222</f>
        <v>1.0452097827039921</v>
      </c>
      <c r="C32" s="3">
        <f>[1]BLG!C222</f>
        <v>1.5771547510170763</v>
      </c>
      <c r="D32" s="3">
        <f>[1]BLG!D222</f>
        <v>0.7144842058069969</v>
      </c>
      <c r="E32" s="3">
        <f>[1]BLG!E222</f>
        <v>1.3015837306720641</v>
      </c>
      <c r="F32" s="3">
        <f>[1]BLG!F222</f>
        <v>0.95611582671983797</v>
      </c>
      <c r="G32" s="3">
        <f>[1]BLG!G222</f>
        <v>0.86226955783763515</v>
      </c>
      <c r="H32" s="14">
        <f>[1]BLG!H222</f>
        <v>1.0273073799302814</v>
      </c>
      <c r="I32" s="3">
        <f>[1]BLG!I222</f>
        <v>1.0283774309170735</v>
      </c>
      <c r="J32" s="3">
        <f>[1]BLG!J222</f>
        <v>0.58156806222894808</v>
      </c>
      <c r="K32" s="3">
        <f>[1]BLG!K222</f>
        <v>0.57837095236940783</v>
      </c>
      <c r="L32" s="3">
        <f>[1]BLG!L222</f>
        <v>1.3177201016986828E-2</v>
      </c>
      <c r="M32" s="3">
        <f>[1]BLG!M222</f>
        <v>0.50873471640194623</v>
      </c>
      <c r="N32" s="3">
        <f>[1]BLG!N222</f>
        <v>1.8358625794946022</v>
      </c>
      <c r="O32" s="3">
        <f>[1]BLG!O222</f>
        <v>1.4840081803767902</v>
      </c>
      <c r="P32" s="3">
        <f>[1]BLG!P222</f>
        <v>1.2290188323289328</v>
      </c>
      <c r="Q32" s="3">
        <f>[1]BLG!Q222</f>
        <v>0.62141967621417393</v>
      </c>
      <c r="R32" s="3">
        <f>[1]BLG!R222</f>
        <v>0.68604133633758124</v>
      </c>
      <c r="S32" s="3">
        <f>[1]BLG!S222</f>
        <v>-0.7512985573986839</v>
      </c>
      <c r="T32" s="3">
        <f>[1]BLG!T222</f>
        <v>0.95119933829610659</v>
      </c>
      <c r="U32" s="3">
        <f>[1]BLG!U222</f>
        <v>0.65052837776498507</v>
      </c>
      <c r="V32" s="3">
        <f>[1]BLG!V222</f>
        <v>0.7071959728433086</v>
      </c>
      <c r="X32" s="20" t="str">
        <f t="shared" si="22"/>
        <v>RP</v>
      </c>
      <c r="Y32" s="9">
        <f t="shared" si="23"/>
        <v>-0.7512985573986839</v>
      </c>
      <c r="Z32" s="20" t="str">
        <f t="shared" si="24"/>
        <v>HB</v>
      </c>
      <c r="AA32" s="9">
        <f t="shared" si="25"/>
        <v>1.8358625794946022</v>
      </c>
    </row>
    <row r="33" spans="1:27" x14ac:dyDescent="0.35">
      <c r="A33">
        <f>[1]BLG!A223</f>
        <v>2024</v>
      </c>
      <c r="B33" s="3">
        <f>[1]BLG!B223</f>
        <v>1.4476189470646403</v>
      </c>
      <c r="C33" s="3">
        <f>[1]BLG!C223</f>
        <v>3.5513973651011241</v>
      </c>
      <c r="D33" s="3">
        <f>[1]BLG!D223</f>
        <v>1.608429363443733</v>
      </c>
      <c r="E33" s="3">
        <f>[1]BLG!E223</f>
        <v>3.2604190243698525</v>
      </c>
      <c r="F33" s="3">
        <f>[1]BLG!F223</f>
        <v>5.3008001828852542</v>
      </c>
      <c r="G33" s="3">
        <f>[1]BLG!G223</f>
        <v>2.2754872375219293</v>
      </c>
      <c r="H33" s="14">
        <f>[1]BLG!H223</f>
        <v>2.6402417295569962</v>
      </c>
      <c r="I33" s="3">
        <f>[1]BLG!I223</f>
        <v>2.7675579365141085</v>
      </c>
      <c r="J33" s="3">
        <f>[1]BLG!J223</f>
        <v>3.1940145666293409</v>
      </c>
      <c r="K33" s="3">
        <f>[1]BLG!K223</f>
        <v>3.264232440852358</v>
      </c>
      <c r="L33" s="3">
        <f>[1]BLG!L223</f>
        <v>3.2339888580821992</v>
      </c>
      <c r="M33" s="3">
        <f>[1]BLG!M223</f>
        <v>2.3711884086642812</v>
      </c>
      <c r="N33" s="3">
        <f>[1]BLG!N223</f>
        <v>4.8072690687291697</v>
      </c>
      <c r="O33" s="3">
        <f>[1]BLG!O223</f>
        <v>4.7675309284310288</v>
      </c>
      <c r="P33" s="3">
        <f>[1]BLG!P223</f>
        <v>5.1922284907399501</v>
      </c>
      <c r="Q33" s="3">
        <f>[1]BLG!Q223</f>
        <v>2.9925431171508308</v>
      </c>
      <c r="R33" s="3">
        <f>[1]BLG!R223</f>
        <v>3.0665732725135797</v>
      </c>
      <c r="S33" s="3">
        <f>[1]BLG!S223</f>
        <v>3.5054737755090599</v>
      </c>
      <c r="T33" s="3">
        <f>[1]BLG!T223</f>
        <v>1.535160892843507</v>
      </c>
      <c r="U33" s="3">
        <f>[1]BLG!U223</f>
        <v>3.9519866203644511</v>
      </c>
      <c r="V33" s="3">
        <f>[1]BLG!V223</f>
        <v>3.2271496187655231</v>
      </c>
      <c r="X33" s="20" t="str">
        <f t="shared" si="22"/>
        <v>SL</v>
      </c>
      <c r="Y33" s="9">
        <f t="shared" ref="Y33:Y34" si="26">MIN(L33:U33)</f>
        <v>1.535160892843507</v>
      </c>
      <c r="Z33" s="20" t="str">
        <f t="shared" si="24"/>
        <v>HE</v>
      </c>
      <c r="AA33" s="9">
        <f t="shared" ref="AA33:AA34" si="27">MAX(L33:U33)</f>
        <v>5.1922284907399501</v>
      </c>
    </row>
    <row r="34" spans="1:27" x14ac:dyDescent="0.35">
      <c r="A34" t="s">
        <v>343</v>
      </c>
      <c r="B34" s="3">
        <f>((1+B29/100)*(1+B30/100)*(1+B31/100)*(1+B32/100)*(1+B33/100))^(0.2)*100-100</f>
        <v>1.0249345906233174</v>
      </c>
      <c r="C34" s="3">
        <f>((1+C29/100)*(1+C30/100)*(1+C31/100)*(1+C32/100)*(1+C33/100))^(0.2)*100-100</f>
        <v>1.3455763210211842</v>
      </c>
      <c r="D34" s="3">
        <f t="shared" ref="D34:V34" si="28">((1+D29/100)*(1+D30/100)*(1+D31/100)*(1+D32/100)*(1+D33/100))^(0.2)*100-100</f>
        <v>0.85700234833285549</v>
      </c>
      <c r="E34" s="3">
        <f t="shared" si="28"/>
        <v>1.4327811605405998</v>
      </c>
      <c r="F34" s="3">
        <f t="shared" si="28"/>
        <v>1.5143515292580787</v>
      </c>
      <c r="G34" s="3">
        <f t="shared" si="28"/>
        <v>1.4193806454607909</v>
      </c>
      <c r="H34" s="14">
        <f t="shared" si="28"/>
        <v>1.3094812495588712</v>
      </c>
      <c r="I34" s="3">
        <f t="shared" si="28"/>
        <v>1.1716480400712186</v>
      </c>
      <c r="J34" s="3">
        <f t="shared" si="28"/>
        <v>0.40154197366548772</v>
      </c>
      <c r="K34" s="3">
        <f t="shared" si="28"/>
        <v>0.34888933879584272</v>
      </c>
      <c r="L34" s="3">
        <f t="shared" si="28"/>
        <v>0.25726914861490968</v>
      </c>
      <c r="M34" s="3">
        <f t="shared" si="28"/>
        <v>0.37417480040595308</v>
      </c>
      <c r="N34" s="3">
        <f t="shared" si="28"/>
        <v>-9.2033783946291692E-2</v>
      </c>
      <c r="O34" s="3">
        <f t="shared" si="28"/>
        <v>1.1849269150787052</v>
      </c>
      <c r="P34" s="3">
        <f t="shared" si="28"/>
        <v>0.71946967828712616</v>
      </c>
      <c r="Q34" s="3">
        <f t="shared" si="28"/>
        <v>0.22737322215257905</v>
      </c>
      <c r="R34" s="3">
        <f t="shared" si="28"/>
        <v>7.4923602591312033E-2</v>
      </c>
      <c r="S34" s="3">
        <f t="shared" si="28"/>
        <v>0.54401760658117837</v>
      </c>
      <c r="T34" s="3">
        <f t="shared" si="28"/>
        <v>0.25037970099110396</v>
      </c>
      <c r="U34" s="3">
        <f t="shared" si="28"/>
        <v>0.90615060196488173</v>
      </c>
      <c r="V34" s="3">
        <f t="shared" si="28"/>
        <v>0.52006044568931031</v>
      </c>
      <c r="X34" s="20" t="str">
        <f t="shared" si="22"/>
        <v>HB</v>
      </c>
      <c r="Y34" s="9">
        <f t="shared" si="26"/>
        <v>-9.2033783946291692E-2</v>
      </c>
      <c r="Z34" s="20" t="str">
        <f t="shared" si="24"/>
        <v>HH</v>
      </c>
      <c r="AA34" s="9">
        <f t="shared" si="27"/>
        <v>1.1849269150787052</v>
      </c>
    </row>
    <row r="35" spans="1:27" x14ac:dyDescent="0.35">
      <c r="B35" s="3"/>
      <c r="C35" s="3"/>
      <c r="D35" s="3"/>
      <c r="E35" s="3"/>
      <c r="F35" s="3"/>
      <c r="G35" s="3"/>
      <c r="H35" s="14"/>
      <c r="I35" s="3"/>
      <c r="J35" s="3"/>
      <c r="K35" s="3"/>
      <c r="L35" s="3"/>
      <c r="M35" s="3"/>
      <c r="N35" s="3"/>
      <c r="O35" s="3"/>
      <c r="P35" s="3"/>
      <c r="Q35" s="3"/>
      <c r="R35" s="3"/>
      <c r="S35" s="3"/>
      <c r="T35" s="3"/>
      <c r="U35" s="3"/>
      <c r="V35" s="3"/>
      <c r="X35" s="9"/>
      <c r="Y35" s="9"/>
      <c r="Z35" s="9"/>
      <c r="AA35" s="9"/>
    </row>
    <row r="36" spans="1:27" x14ac:dyDescent="0.35">
      <c r="A36" s="4" t="s">
        <v>393</v>
      </c>
      <c r="X36" s="9"/>
      <c r="Y36" s="9"/>
      <c r="Z36" s="9"/>
      <c r="AA36" s="9"/>
    </row>
    <row r="37" spans="1:27" x14ac:dyDescent="0.35">
      <c r="A37">
        <f>'[1]verf EK'!A101</f>
        <v>2019</v>
      </c>
      <c r="B37" s="3">
        <f>'[1]verf EK'!B101</f>
        <v>88.841270477029681</v>
      </c>
      <c r="C37" s="3">
        <f>'[1]verf EK'!C101</f>
        <v>85.460808266912323</v>
      </c>
      <c r="D37" s="3">
        <f>'[1]verf EK'!D101</f>
        <v>87.014859614691403</v>
      </c>
      <c r="E37" s="3">
        <f>'[1]verf EK'!E101</f>
        <v>84.663756158128734</v>
      </c>
      <c r="F37" s="3">
        <f>'[1]verf EK'!F101</f>
        <v>85.540914006488563</v>
      </c>
      <c r="G37" s="3">
        <f>'[1]verf EK'!G101</f>
        <v>88.701085432771251</v>
      </c>
      <c r="H37" s="14">
        <f>'[1]verf EK'!H101</f>
        <v>87.010854327712579</v>
      </c>
      <c r="I37" s="3">
        <f>'[1]verf EK'!I101</f>
        <v>86.518204029318696</v>
      </c>
      <c r="J37" s="3">
        <f>'[1]verf EK'!J101</f>
        <v>99.415228101093447</v>
      </c>
      <c r="K37" s="3">
        <f>'[1]verf EK'!K101</f>
        <v>100</v>
      </c>
      <c r="L37" s="3">
        <f>'[1]verf EK'!L101</f>
        <v>104.79432851363801</v>
      </c>
      <c r="M37" s="3">
        <f>'[1]verf EK'!M101</f>
        <v>108.43112909039934</v>
      </c>
      <c r="N37" s="3">
        <f>'[1]verf EK'!N101</f>
        <v>90.871950975287376</v>
      </c>
      <c r="O37" s="3">
        <f>'[1]verf EK'!O101</f>
        <v>103.83706492570192</v>
      </c>
      <c r="P37" s="3">
        <f>'[1]verf EK'!P101</f>
        <v>99.503344414627307</v>
      </c>
      <c r="Q37" s="3">
        <f>'[1]verf EK'!Q101</f>
        <v>95.049465294188323</v>
      </c>
      <c r="R37" s="3">
        <f>'[1]verf EK'!R101</f>
        <v>94.616894300476631</v>
      </c>
      <c r="S37" s="3">
        <f>'[1]verf EK'!S101</f>
        <v>96.058797612848963</v>
      </c>
      <c r="T37" s="3">
        <f>'[1]verf EK'!T101</f>
        <v>91.809188128329396</v>
      </c>
      <c r="U37" s="3">
        <f>'[1]verf EK'!U101</f>
        <v>99.675571754716231</v>
      </c>
      <c r="V37" s="3">
        <f>'[1]verf EK'!V101</f>
        <v>97.468658629390788</v>
      </c>
      <c r="X37" s="20" t="str">
        <f>HLOOKUP(Y37,$L37:$U159,ROW(L$143)-ROW(X37)+1,0)</f>
        <v>HB</v>
      </c>
      <c r="Y37" s="9">
        <f t="shared" ref="Y37:Y40" si="29">MIN(L37:U37)</f>
        <v>90.871950975287376</v>
      </c>
      <c r="Z37" s="20" t="str">
        <f>HLOOKUP(AA37,$L37:$U159,ROW(N$143)-ROW(Z37)+1,0)</f>
        <v>BY</v>
      </c>
      <c r="AA37" s="9">
        <f t="shared" ref="AA37:AA40" si="30">MAX(L37:U37)</f>
        <v>108.43112909039934</v>
      </c>
    </row>
    <row r="38" spans="1:27" x14ac:dyDescent="0.35">
      <c r="A38">
        <f>'[1]verf EK'!A102</f>
        <v>2020</v>
      </c>
      <c r="B38" s="3">
        <f>'[1]verf EK'!B102</f>
        <v>92.012702496281705</v>
      </c>
      <c r="C38" s="3">
        <f>'[1]verf EK'!C102</f>
        <v>88.189894279856901</v>
      </c>
      <c r="D38" s="3">
        <f>'[1]verf EK'!D102</f>
        <v>88.989829963420036</v>
      </c>
      <c r="E38" s="3">
        <f>'[1]verf EK'!E102</f>
        <v>87.639184789162684</v>
      </c>
      <c r="F38" s="3">
        <f>'[1]verf EK'!F102</f>
        <v>87.980865860031358</v>
      </c>
      <c r="G38" s="3">
        <f>'[1]verf EK'!G102</f>
        <v>89.632994332114009</v>
      </c>
      <c r="H38" s="14">
        <f>'[1]verf EK'!H102</f>
        <v>89.214937492462923</v>
      </c>
      <c r="I38" s="3">
        <f>'[1]verf EK'!I102</f>
        <v>89.090324396028464</v>
      </c>
      <c r="J38" s="3">
        <f>'[1]verf EK'!J102</f>
        <v>99.461349841218791</v>
      </c>
      <c r="K38" s="3">
        <f>'[1]verf EK'!K102</f>
        <v>100</v>
      </c>
      <c r="L38" s="3">
        <f>'[1]verf EK'!L102</f>
        <v>103.87908509868554</v>
      </c>
      <c r="M38" s="3">
        <f>'[1]verf EK'!M102</f>
        <v>107.34011335771999</v>
      </c>
      <c r="N38" s="3">
        <f>'[1]verf EK'!N102</f>
        <v>90.119387385938822</v>
      </c>
      <c r="O38" s="3">
        <f>'[1]verf EK'!O102</f>
        <v>102.32745105921133</v>
      </c>
      <c r="P38" s="3">
        <f>'[1]verf EK'!P102</f>
        <v>99.401053181653737</v>
      </c>
      <c r="Q38" s="3">
        <f>'[1]verf EK'!Q102</f>
        <v>95.264702335490611</v>
      </c>
      <c r="R38" s="3">
        <f>'[1]verf EK'!R102</f>
        <v>95.747075612011088</v>
      </c>
      <c r="S38" s="3">
        <f>'[1]verf EK'!S102</f>
        <v>97.113799895485784</v>
      </c>
      <c r="T38" s="3">
        <f>'[1]verf EK'!T102</f>
        <v>90.449009124894488</v>
      </c>
      <c r="U38" s="3">
        <f>'[1]verf EK'!U102</f>
        <v>100.74767857860674</v>
      </c>
      <c r="V38" s="3">
        <f>'[1]verf EK'!V102</f>
        <v>97.90167624713591</v>
      </c>
      <c r="X38" s="20" t="str">
        <f>HLOOKUP(Y38,$L38:$U160,ROW(L$143)-ROW(X38)+1,0)</f>
        <v>HB</v>
      </c>
      <c r="Y38" s="9">
        <f t="shared" si="29"/>
        <v>90.119387385938822</v>
      </c>
      <c r="Z38" s="20" t="str">
        <f>HLOOKUP(AA38,$L38:$U160,ROW(N$143)-ROW(Z38)+1,0)</f>
        <v>BY</v>
      </c>
      <c r="AA38" s="9">
        <f t="shared" si="30"/>
        <v>107.34011335771999</v>
      </c>
    </row>
    <row r="39" spans="1:27" x14ac:dyDescent="0.35">
      <c r="A39">
        <f>'[1]verf EK'!A103</f>
        <v>2021</v>
      </c>
      <c r="B39" s="3">
        <f>'[1]verf EK'!B103</f>
        <v>91.873633239612616</v>
      </c>
      <c r="C39" s="3">
        <f>'[1]verf EK'!C103</f>
        <v>87.761636988441111</v>
      </c>
      <c r="D39" s="3">
        <f>'[1]verf EK'!D103</f>
        <v>88.562168072477348</v>
      </c>
      <c r="E39" s="3">
        <f>'[1]verf EK'!E103</f>
        <v>87.527335207747583</v>
      </c>
      <c r="F39" s="3">
        <f>'[1]verf EK'!F103</f>
        <v>88.120899718837862</v>
      </c>
      <c r="G39" s="3">
        <f>'[1]verf EK'!G103</f>
        <v>89.663386441736961</v>
      </c>
      <c r="H39" s="14">
        <f>'[1]verf EK'!H103</f>
        <v>89.05420181193378</v>
      </c>
      <c r="I39" s="3">
        <f>'[1]verf EK'!I103</f>
        <v>88.87457044673539</v>
      </c>
      <c r="J39" s="3">
        <f>'[1]verf EK'!J103</f>
        <v>99.461105904404874</v>
      </c>
      <c r="K39" s="3">
        <f>'[1]verf EK'!K103</f>
        <v>100</v>
      </c>
      <c r="L39" s="3">
        <f>'[1]verf EK'!L103</f>
        <v>103.97532021243362</v>
      </c>
      <c r="M39" s="3">
        <f>'[1]verf EK'!M103</f>
        <v>107.45079662605437</v>
      </c>
      <c r="N39" s="3">
        <f>'[1]verf EK'!N103</f>
        <v>89.917213370821614</v>
      </c>
      <c r="O39" s="3">
        <f>'[1]verf EK'!O103</f>
        <v>101.55029678225556</v>
      </c>
      <c r="P39" s="3">
        <f>'[1]verf EK'!P103</f>
        <v>99.500156201187124</v>
      </c>
      <c r="Q39" s="3">
        <f>'[1]verf EK'!Q103</f>
        <v>94.888316151202744</v>
      </c>
      <c r="R39" s="3">
        <f>'[1]verf EK'!R103</f>
        <v>95.888003748828481</v>
      </c>
      <c r="S39" s="3">
        <f>'[1]verf EK'!S103</f>
        <v>96.551858794126829</v>
      </c>
      <c r="T39" s="3">
        <f>'[1]verf EK'!T103</f>
        <v>90.432677288347392</v>
      </c>
      <c r="U39" s="3">
        <f>'[1]verf EK'!U103</f>
        <v>101.04264292408622</v>
      </c>
      <c r="V39" s="3">
        <f>'[1]verf EK'!V103</f>
        <v>97.875663855045303</v>
      </c>
      <c r="X39" s="20" t="str">
        <f>HLOOKUP(Y39,$L39:$U161,ROW(L$143)-ROW(X39)+1,0)</f>
        <v>HB</v>
      </c>
      <c r="Y39" s="9">
        <f t="shared" si="29"/>
        <v>89.917213370821614</v>
      </c>
      <c r="Z39" s="20" t="str">
        <f>HLOOKUP(AA39,$L39:$U161,ROW(N$143)-ROW(Z39)+1,0)</f>
        <v>BY</v>
      </c>
      <c r="AA39" s="9">
        <f t="shared" si="30"/>
        <v>107.45079662605437</v>
      </c>
    </row>
    <row r="40" spans="1:27" x14ac:dyDescent="0.35">
      <c r="A40">
        <f>'[1]verf EK'!A104</f>
        <v>2022</v>
      </c>
      <c r="B40" s="3">
        <f>'[1]verf EK'!B104</f>
        <v>91.285172765709291</v>
      </c>
      <c r="C40" s="3">
        <f>'[1]verf EK'!C104</f>
        <v>88.161539583029594</v>
      </c>
      <c r="D40" s="3">
        <f>'[1]verf EK'!D104</f>
        <v>88.595276279341007</v>
      </c>
      <c r="E40" s="3">
        <f>'[1]verf EK'!E104</f>
        <v>86.820236186032957</v>
      </c>
      <c r="F40" s="3">
        <f>'[1]verf EK'!F104</f>
        <v>88.620790202653438</v>
      </c>
      <c r="G40" s="3">
        <f>'[1]verf EK'!G104</f>
        <v>89.473684210526315</v>
      </c>
      <c r="H40" s="14">
        <f>'[1]verf EK'!H104</f>
        <v>88.941536667152647</v>
      </c>
      <c r="I40" s="3">
        <f>'[1]verf EK'!I104</f>
        <v>88.78116343490305</v>
      </c>
      <c r="J40" s="3">
        <f>'[1]verf EK'!J104</f>
        <v>99.453273071876367</v>
      </c>
      <c r="K40" s="3">
        <f>'[1]verf EK'!K104</f>
        <v>100</v>
      </c>
      <c r="L40" s="3">
        <f>'[1]verf EK'!L104</f>
        <v>103.95101326724013</v>
      </c>
      <c r="M40" s="3">
        <f>'[1]verf EK'!M104</f>
        <v>108.1207173057297</v>
      </c>
      <c r="N40" s="3">
        <f>'[1]verf EK'!N104</f>
        <v>90.242746756086888</v>
      </c>
      <c r="O40" s="3">
        <f>'[1]verf EK'!O104</f>
        <v>101.98279632599505</v>
      </c>
      <c r="P40" s="3">
        <f>'[1]verf EK'!P104</f>
        <v>98.487388832191286</v>
      </c>
      <c r="Q40" s="3">
        <f>'[1]verf EK'!Q104</f>
        <v>94.922729260825193</v>
      </c>
      <c r="R40" s="3">
        <f>'[1]verf EK'!R104</f>
        <v>95.673567575448317</v>
      </c>
      <c r="S40" s="3">
        <f>'[1]verf EK'!S104</f>
        <v>96.260387811634345</v>
      </c>
      <c r="T40" s="3">
        <f>'[1]verf EK'!T104</f>
        <v>89.732468289838181</v>
      </c>
      <c r="U40" s="3">
        <f>'[1]verf EK'!U104</f>
        <v>101.77868493949556</v>
      </c>
      <c r="V40" s="3">
        <f>'[1]verf EK'!V104</f>
        <v>97.856830441755363</v>
      </c>
      <c r="X40" s="20" t="str">
        <f>HLOOKUP(Y40,$L40:$U162,ROW(L$143)-ROW(X40)+1,0)</f>
        <v>SL</v>
      </c>
      <c r="Y40" s="9">
        <f t="shared" si="29"/>
        <v>89.732468289838181</v>
      </c>
      <c r="Z40" s="20" t="str">
        <f>HLOOKUP(AA40,$L40:$U162,ROW(N$143)-ROW(Z40)+1,0)</f>
        <v>BY</v>
      </c>
      <c r="AA40" s="9">
        <f t="shared" si="30"/>
        <v>108.1207173057297</v>
      </c>
    </row>
    <row r="41" spans="1:27" x14ac:dyDescent="0.35">
      <c r="A41">
        <f>A40+1</f>
        <v>2023</v>
      </c>
      <c r="B41" s="3">
        <f>'[1]verf EK'!B105</f>
        <v>90.915342823739778</v>
      </c>
      <c r="C41" s="3">
        <f>'[1]verf EK'!C105</f>
        <v>87.067601953098134</v>
      </c>
      <c r="D41" s="3">
        <f>'[1]verf EK'!D105</f>
        <v>88.528987002269446</v>
      </c>
      <c r="E41" s="3">
        <f>'[1]verf EK'!E105</f>
        <v>86.287050409187813</v>
      </c>
      <c r="F41" s="3">
        <f>'[1]verf EK'!F105</f>
        <v>88.494601471700705</v>
      </c>
      <c r="G41" s="3">
        <f>'[1]verf EK'!G105</f>
        <v>90.121037067601947</v>
      </c>
      <c r="H41" s="14">
        <f>'[1]verf EK'!H105</f>
        <v>88.821264012103711</v>
      </c>
      <c r="I41" s="3">
        <f>'[1]verf EK'!I105</f>
        <v>88.432707516676984</v>
      </c>
      <c r="J41" s="3">
        <f>'[1]verf EK'!J105</f>
        <v>99.480778488412085</v>
      </c>
      <c r="K41" s="3">
        <f>'[1]verf EK'!K105</f>
        <v>100</v>
      </c>
      <c r="L41" s="3">
        <f>'[1]verf EK'!L105</f>
        <v>103.98872154597345</v>
      </c>
      <c r="M41" s="3">
        <f>'[1]verf EK'!M105</f>
        <v>108.40038511794236</v>
      </c>
      <c r="N41" s="3">
        <f>'[1]verf EK'!N105</f>
        <v>89.56743002544529</v>
      </c>
      <c r="O41" s="3">
        <f>'[1]verf EK'!O105</f>
        <v>101.84994154459804</v>
      </c>
      <c r="P41" s="3">
        <f>'[1]verf EK'!P105</f>
        <v>99.119730417440337</v>
      </c>
      <c r="Q41" s="3">
        <f>'[1]verf EK'!Q105</f>
        <v>94.68399697407331</v>
      </c>
      <c r="R41" s="3">
        <f>'[1]verf EK'!R105</f>
        <v>95.43360154047177</v>
      </c>
      <c r="S41" s="3">
        <f>'[1]verf EK'!S105</f>
        <v>96.296678357747055</v>
      </c>
      <c r="T41" s="3">
        <f>'[1]verf EK'!T105</f>
        <v>89.980056392270143</v>
      </c>
      <c r="U41" s="3">
        <f>'[1]verf EK'!U105</f>
        <v>101.07626710680147</v>
      </c>
      <c r="V41" s="3">
        <f>'[1]verf EK'!V105</f>
        <v>97.833711574169584</v>
      </c>
      <c r="X41" s="20"/>
      <c r="Y41" s="9"/>
      <c r="Z41" s="20"/>
      <c r="AA41" s="9"/>
    </row>
    <row r="42" spans="1:27" x14ac:dyDescent="0.35">
      <c r="A42">
        <f>A41+1</f>
        <v>2024</v>
      </c>
      <c r="X42" s="20"/>
      <c r="Y42" s="9"/>
      <c r="Z42" s="20"/>
      <c r="AA42" s="9"/>
    </row>
    <row r="43" spans="1:27" x14ac:dyDescent="0.35">
      <c r="X43" s="20"/>
      <c r="Y43" s="9"/>
      <c r="Z43" s="20"/>
      <c r="AA43" s="9"/>
    </row>
    <row r="44" spans="1:27" x14ac:dyDescent="0.35">
      <c r="A44" s="4" t="s">
        <v>394</v>
      </c>
      <c r="X44" s="9"/>
      <c r="Y44" s="9"/>
      <c r="Z44" s="9"/>
      <c r="AA44" s="9"/>
    </row>
    <row r="45" spans="1:27" x14ac:dyDescent="0.35">
      <c r="A45">
        <f>[1]Verbraucherpreisniveau!A31</f>
        <v>2020</v>
      </c>
      <c r="B45" s="3">
        <f>[1]Verbraucherpreisniveau!B31</f>
        <v>96.153276710041126</v>
      </c>
      <c r="C45" s="3">
        <f>[1]Verbraucherpreisniveau!C31</f>
        <v>94.633853235067903</v>
      </c>
      <c r="D45" s="3">
        <f>[1]Verbraucherpreisniveau!D31</f>
        <v>96.64490741578733</v>
      </c>
      <c r="E45" s="3">
        <f>[1]Verbraucherpreisniveau!E31</f>
        <v>96.94015889138457</v>
      </c>
      <c r="F45" s="3">
        <f>[1]Verbraucherpreisniveau!F31</f>
        <v>96.048307865972902</v>
      </c>
      <c r="G45" s="3">
        <f>[1]Verbraucherpreisniveau!G31</f>
        <v>86.189890681944121</v>
      </c>
      <c r="H45" s="14">
        <f>[1]Verbraucherpreisniveau!H31</f>
        <v>93.66125726715137</v>
      </c>
      <c r="I45" s="3">
        <f>[1]Verbraucherpreisniveau!I31</f>
        <v>96.197549882945765</v>
      </c>
      <c r="J45" s="3">
        <f>[1]Verbraucherpreisniveau!J31</f>
        <v>99.27255623358397</v>
      </c>
      <c r="K45" s="3">
        <f>[1]Verbraucherpreisniveau!K31</f>
        <v>100</v>
      </c>
      <c r="L45" s="3">
        <f>[1]Verbraucherpreisniveau!L31</f>
        <v>101.50537986719097</v>
      </c>
      <c r="M45" s="3">
        <f>[1]Verbraucherpreisniveau!M31</f>
        <v>104.29866187407949</v>
      </c>
      <c r="N45" s="3">
        <f>[1]Verbraucherpreisniveau!N31</f>
        <v>93.561993526724024</v>
      </c>
      <c r="O45" s="3">
        <f>[1]Verbraucherpreisniveau!O31</f>
        <v>92.247150955339777</v>
      </c>
      <c r="P45" s="3">
        <f>[1]Verbraucherpreisniveau!P31</f>
        <v>97.421280586641558</v>
      </c>
      <c r="Q45" s="3">
        <f>[1]Verbraucherpreisniveau!Q31</f>
        <v>99.632957303737584</v>
      </c>
      <c r="R45" s="3">
        <f>[1]Verbraucherpreisniveau!R31</f>
        <v>98.537239577691182</v>
      </c>
      <c r="S45" s="3">
        <f>[1]Verbraucherpreisniveau!S31</f>
        <v>100.55735452652254</v>
      </c>
      <c r="T45" s="3">
        <f>[1]Verbraucherpreisniveau!T31</f>
        <v>94.243308569492797</v>
      </c>
      <c r="U45" s="3">
        <f>[1]Verbraucherpreisniveau!U31</f>
        <v>101.36077519169567</v>
      </c>
      <c r="V45" s="3">
        <f>[1]Verbraucherpreisniveau!V31</f>
        <v>99.443425302788626</v>
      </c>
      <c r="X45" s="20" t="str">
        <f>HLOOKUP(Y45,$L45:$U165,ROW(L$143)-ROW(X45)+1,0)</f>
        <v>HH</v>
      </c>
      <c r="Y45" s="9">
        <f t="shared" ref="Y45:Y47" si="31">MIN(L45:U45)</f>
        <v>92.247150955339777</v>
      </c>
      <c r="Z45" s="20" t="str">
        <f>HLOOKUP(AA45,$L45:$U165,ROW(N$143)-ROW(Z45)+1,0)</f>
        <v>BY</v>
      </c>
      <c r="AA45" s="9">
        <f t="shared" ref="AA45:AA47" si="32">MAX(L45:U45)</f>
        <v>104.29866187407949</v>
      </c>
    </row>
    <row r="46" spans="1:27" x14ac:dyDescent="0.35">
      <c r="A46">
        <f>[1]Verbraucherpreisniveau!A32</f>
        <v>2021</v>
      </c>
      <c r="B46" s="3">
        <f>[1]Verbraucherpreisniveau!B32</f>
        <v>95.685062726070527</v>
      </c>
      <c r="C46" s="3">
        <f>[1]Verbraucherpreisniveau!C32</f>
        <v>94.039478268240572</v>
      </c>
      <c r="D46" s="3">
        <f>[1]Verbraucherpreisniveau!D32</f>
        <v>96.042759810211905</v>
      </c>
      <c r="E46" s="3">
        <f>[1]Verbraucherpreisniveau!E32</f>
        <v>96.677831015723356</v>
      </c>
      <c r="F46" s="3">
        <f>[1]Verbraucherpreisniveau!F32</f>
        <v>96.063455105688178</v>
      </c>
      <c r="G46" s="3">
        <f>[1]Verbraucherpreisniveau!G32</f>
        <v>86.430681783926801</v>
      </c>
      <c r="H46" s="14">
        <f>[1]Verbraucherpreisniveau!H32</f>
        <v>93.421244389207359</v>
      </c>
      <c r="I46" s="3">
        <f>[1]Verbraucherpreisniveau!I32</f>
        <v>95.787187099197794</v>
      </c>
      <c r="J46" s="3">
        <f>[1]Verbraucherpreisniveau!J32</f>
        <v>99.284321855037888</v>
      </c>
      <c r="K46" s="3">
        <f>[1]Verbraucherpreisniveau!K32</f>
        <v>100</v>
      </c>
      <c r="L46" s="3">
        <f>[1]Verbraucherpreisniveau!L32</f>
        <v>101.65095842666561</v>
      </c>
      <c r="M46" s="3">
        <f>[1]Verbraucherpreisniveau!M32</f>
        <v>104.25673509887621</v>
      </c>
      <c r="N46" s="3">
        <f>[1]Verbraucherpreisniveau!N32</f>
        <v>92.679613232767608</v>
      </c>
      <c r="O46" s="3">
        <f>[1]Verbraucherpreisniveau!O32</f>
        <v>91.682008534803188</v>
      </c>
      <c r="P46" s="3">
        <f>[1]Verbraucherpreisniveau!P32</f>
        <v>97.757702694134124</v>
      </c>
      <c r="Q46" s="3">
        <f>[1]Verbraucherpreisniveau!Q32</f>
        <v>99.289657532657884</v>
      </c>
      <c r="R46" s="3">
        <f>[1]Verbraucherpreisniveau!R32</f>
        <v>98.636573419358257</v>
      </c>
      <c r="S46" s="3">
        <f>[1]Verbraucherpreisniveau!S32</f>
        <v>100.02620622127381</v>
      </c>
      <c r="T46" s="3">
        <f>[1]Verbraucherpreisniveau!T32</f>
        <v>94.365710829553691</v>
      </c>
      <c r="U46" s="3">
        <f>[1]Verbraucherpreisniveau!U32</f>
        <v>101.70910649817534</v>
      </c>
      <c r="V46" s="3">
        <f>[1]Verbraucherpreisniveau!V32</f>
        <v>99.370961926894068</v>
      </c>
      <c r="X46" s="20" t="str">
        <f>HLOOKUP(Y46,$L46:$U166,ROW(L$143)-ROW(X46)+1,0)</f>
        <v>HH</v>
      </c>
      <c r="Y46" s="9">
        <f t="shared" si="31"/>
        <v>91.682008534803188</v>
      </c>
      <c r="Z46" s="20" t="str">
        <f>HLOOKUP(AA46,$L46:$U166,ROW(N$143)-ROW(Z46)+1,0)</f>
        <v>BY</v>
      </c>
      <c r="AA46" s="9">
        <f t="shared" si="32"/>
        <v>104.25673509887621</v>
      </c>
    </row>
    <row r="47" spans="1:27" x14ac:dyDescent="0.35">
      <c r="A47">
        <f>[1]Verbraucherpreisniveau!A33</f>
        <v>2022</v>
      </c>
      <c r="B47" s="3">
        <f>[1]Verbraucherpreisniveau!B33</f>
        <v>94.833873992216624</v>
      </c>
      <c r="C47" s="3">
        <f>[1]Verbraucherpreisniveau!C33</f>
        <v>93.794734316866837</v>
      </c>
      <c r="D47" s="3">
        <f>[1]Verbraucherpreisniveau!D33</f>
        <v>95.999334106966984</v>
      </c>
      <c r="E47" s="3">
        <f>[1]Verbraucherpreisniveau!E33</f>
        <v>95.47140392337289</v>
      </c>
      <c r="F47" s="3">
        <f>[1]Verbraucherpreisniveau!F33</f>
        <v>96.006387206170473</v>
      </c>
      <c r="G47" s="3">
        <f>[1]Verbraucherpreisniveau!G33</f>
        <v>85.998523549000822</v>
      </c>
      <c r="H47" s="14">
        <f>[1]Verbraucherpreisniveau!H33</f>
        <v>92.990488775473395</v>
      </c>
      <c r="I47" s="3">
        <f>[1]Verbraucherpreisniveau!I33</f>
        <v>95.351121298071831</v>
      </c>
      <c r="J47" s="3">
        <f>[1]Verbraucherpreisniveau!J33</f>
        <v>99.262317376583368</v>
      </c>
      <c r="K47" s="3">
        <f>[1]Verbraucherpreisniveau!K33</f>
        <v>100</v>
      </c>
      <c r="L47" s="3">
        <f>[1]Verbraucherpreisniveau!L33</f>
        <v>102.08692476897258</v>
      </c>
      <c r="M47" s="3">
        <f>[1]Verbraucherpreisniveau!M33</f>
        <v>104.63040251481183</v>
      </c>
      <c r="N47" s="3">
        <f>[1]Verbraucherpreisniveau!N33</f>
        <v>91.245124254277982</v>
      </c>
      <c r="O47" s="3">
        <f>[1]Verbraucherpreisniveau!O33</f>
        <v>92.737960357136899</v>
      </c>
      <c r="P47" s="3">
        <f>[1]Verbraucherpreisniveau!P33</f>
        <v>96.746597483477572</v>
      </c>
      <c r="Q47" s="3">
        <f>[1]Verbraucherpreisniveau!Q33</f>
        <v>99.321462722781291</v>
      </c>
      <c r="R47" s="3">
        <f>[1]Verbraucherpreisniveau!R33</f>
        <v>98.150459617504907</v>
      </c>
      <c r="S47" s="3">
        <f>[1]Verbraucherpreisniveau!S33</f>
        <v>99.901665238810438</v>
      </c>
      <c r="T47" s="3">
        <f>[1]Verbraucherpreisniveau!T33</f>
        <v>94.225457643598389</v>
      </c>
      <c r="U47" s="3">
        <f>[1]Verbraucherpreisniveau!U33</f>
        <v>103.00752618473126</v>
      </c>
      <c r="V47" s="3">
        <f>[1]Verbraucherpreisniveau!V33</f>
        <v>99.263610249170171</v>
      </c>
      <c r="X47" s="20" t="str">
        <f>HLOOKUP(Y47,$L47:$U167,ROW(L$143)-ROW(X47)+1,0)</f>
        <v>HB</v>
      </c>
      <c r="Y47" s="9">
        <f t="shared" si="31"/>
        <v>91.245124254277982</v>
      </c>
      <c r="Z47" s="20" t="str">
        <f>HLOOKUP(AA47,$L47:$U167,ROW(N$143)-ROW(Z47)+1,0)</f>
        <v>BY</v>
      </c>
      <c r="AA47" s="9">
        <f t="shared" si="32"/>
        <v>104.63040251481183</v>
      </c>
    </row>
    <row r="48" spans="1:27" x14ac:dyDescent="0.35">
      <c r="A48">
        <f>A47+1</f>
        <v>2023</v>
      </c>
      <c r="B48" s="3">
        <f>[1]Verbraucherpreisniveau!B34</f>
        <v>93.901016793196817</v>
      </c>
      <c r="C48" s="3">
        <f>[1]Verbraucherpreisniveau!C34</f>
        <v>92.186007078775773</v>
      </c>
      <c r="D48" s="3">
        <f>[1]Verbraucherpreisniveau!D34</f>
        <v>95.349153721583022</v>
      </c>
      <c r="E48" s="3">
        <f>[1]Verbraucherpreisniveau!E34</f>
        <v>94.81643596618062</v>
      </c>
      <c r="F48" s="3">
        <f>[1]Verbraucherpreisniveau!F34</f>
        <v>95.566040097504029</v>
      </c>
      <c r="G48" s="3">
        <f>[1]Verbraucherpreisniveau!G34</f>
        <v>86.38348314869053</v>
      </c>
      <c r="H48" s="14">
        <f>[1]Verbraucherpreisniveau!H34</f>
        <v>92.490165987817804</v>
      </c>
      <c r="I48" s="3">
        <f>[1]Verbraucherpreisniveau!I34</f>
        <v>94.552351192899508</v>
      </c>
      <c r="J48" s="3">
        <f>[1]Verbraucherpreisniveau!J34</f>
        <v>99.276291060554726</v>
      </c>
      <c r="K48" s="3">
        <f>[1]Verbraucherpreisniveau!K34</f>
        <v>100</v>
      </c>
      <c r="L48" s="3">
        <f>[1]Verbraucherpreisniveau!L34</f>
        <v>101.72432591612497</v>
      </c>
      <c r="M48" s="3">
        <f>[1]Verbraucherpreisniveau!M34</f>
        <v>104.90405298318576</v>
      </c>
      <c r="N48" s="3">
        <f>[1]Verbraucherpreisniveau!N34</f>
        <v>91.984928639219689</v>
      </c>
      <c r="O48" s="3">
        <f>[1]Verbraucherpreisniveau!O34</f>
        <v>92.875192714155204</v>
      </c>
      <c r="P48" s="3">
        <f>[1]Verbraucherpreisniveau!P34</f>
        <v>97.419848403029818</v>
      </c>
      <c r="Q48" s="3">
        <f>[1]Verbraucherpreisniveau!Q34</f>
        <v>98.879747889564158</v>
      </c>
      <c r="R48" s="3">
        <f>[1]Verbraucherpreisniveau!R34</f>
        <v>98.154056804554273</v>
      </c>
      <c r="S48" s="3">
        <f>[1]Verbraucherpreisniveau!S34</f>
        <v>99.992790344289588</v>
      </c>
      <c r="T48" s="3">
        <f>[1]Verbraucherpreisniveau!T34</f>
        <v>94.589211418403877</v>
      </c>
      <c r="U48" s="3">
        <f>[1]Verbraucherpreisniveau!U34</f>
        <v>102.1543107114055</v>
      </c>
      <c r="V48" s="3">
        <f>[1]Verbraucherpreisniveau!V34</f>
        <v>99.228000086650908</v>
      </c>
      <c r="X48" s="20"/>
      <c r="Y48" s="9"/>
      <c r="Z48" s="20"/>
      <c r="AA48" s="9"/>
    </row>
    <row r="49" spans="1:27" x14ac:dyDescent="0.35">
      <c r="A49">
        <f>A48+1</f>
        <v>2024</v>
      </c>
      <c r="B49" s="3"/>
      <c r="C49" s="3"/>
      <c r="D49" s="3"/>
      <c r="E49" s="3"/>
      <c r="F49" s="3"/>
      <c r="G49" s="3"/>
      <c r="H49" s="14"/>
      <c r="I49" s="3"/>
      <c r="J49" s="3"/>
      <c r="K49" s="3"/>
      <c r="L49" s="3"/>
      <c r="M49" s="3"/>
      <c r="N49" s="3"/>
      <c r="O49" s="3"/>
      <c r="P49" s="3"/>
      <c r="Q49" s="3"/>
      <c r="R49" s="3"/>
      <c r="S49" s="3"/>
      <c r="T49" s="3"/>
      <c r="U49" s="3"/>
      <c r="V49" s="3"/>
      <c r="X49" s="20"/>
      <c r="Y49" s="9"/>
      <c r="Z49" s="20"/>
      <c r="AA49" s="9"/>
    </row>
    <row r="50" spans="1:27" x14ac:dyDescent="0.35">
      <c r="H50"/>
      <c r="X50" s="20"/>
      <c r="Y50" s="9"/>
      <c r="Z50" s="20"/>
      <c r="AA50" s="9"/>
    </row>
    <row r="51" spans="1:27" x14ac:dyDescent="0.35">
      <c r="A51" s="4" t="s">
        <v>395</v>
      </c>
      <c r="X51" s="20"/>
      <c r="Y51" s="9"/>
      <c r="Z51" s="20"/>
      <c r="AA51" s="9"/>
    </row>
    <row r="52" spans="1:27" x14ac:dyDescent="0.35">
      <c r="A52">
        <f>[1]Verbraucherpreisniveau!A10</f>
        <v>2020</v>
      </c>
      <c r="B52" s="3">
        <f>[1]Verbraucherpreisniveau!B10</f>
        <v>95.693777315311152</v>
      </c>
      <c r="C52" s="3">
        <f>[1]Verbraucherpreisniveau!C10</f>
        <v>93.190640838427669</v>
      </c>
      <c r="D52" s="3">
        <f>[1]Verbraucherpreisniveau!D10</f>
        <v>92.079171415175054</v>
      </c>
      <c r="E52" s="3">
        <f>[1]Verbraucherpreisniveau!E10</f>
        <v>90.405447846807149</v>
      </c>
      <c r="F52" s="3">
        <f>[1]Verbraucherpreisniveau!F10</f>
        <v>91.600641192764201</v>
      </c>
      <c r="G52" s="3">
        <f>[1]Verbraucherpreisniveau!G10</f>
        <v>103.9947882784485</v>
      </c>
      <c r="H52" s="14">
        <f>[1]Verbraucherpreisniveau!H10</f>
        <v>95.252765226067666</v>
      </c>
      <c r="I52" s="3">
        <f>[1]Verbraucherpreisniveau!I10</f>
        <v>92.611843549481804</v>
      </c>
      <c r="J52" s="3">
        <f>[1]Verbraucherpreisniveau!J10</f>
        <v>100.19017703864763</v>
      </c>
      <c r="K52" s="3">
        <f>[1]Verbraucherpreisniveau!K10</f>
        <v>100</v>
      </c>
      <c r="L52" s="3">
        <f>[1]Verbraucherpreisniveau!L10</f>
        <v>102.33850189477671</v>
      </c>
      <c r="M52" s="3">
        <f>[1]Verbraucherpreisniveau!M10</f>
        <v>102.91609827872237</v>
      </c>
      <c r="N52" s="3">
        <f>[1]Verbraucherpreisniveau!N10</f>
        <v>96.320507920984085</v>
      </c>
      <c r="O52" s="3">
        <f>[1]Verbraucherpreisniveau!O10</f>
        <v>110.92749206829356</v>
      </c>
      <c r="P52" s="3">
        <f>[1]Verbraucherpreisniveau!P10</f>
        <v>102.03217673088527</v>
      </c>
      <c r="Q52" s="3">
        <f>[1]Verbraucherpreisniveau!Q10</f>
        <v>95.615652604860387</v>
      </c>
      <c r="R52" s="3">
        <f>[1]Verbraucherpreisniveau!R10</f>
        <v>97.168416755291574</v>
      </c>
      <c r="S52" s="3">
        <f>[1]Verbraucherpreisniveau!S10</f>
        <v>96.57553179749921</v>
      </c>
      <c r="T52" s="3">
        <f>[1]Verbraucherpreisniveau!T10</f>
        <v>95.973932258755042</v>
      </c>
      <c r="U52" s="3">
        <f>[1]Verbraucherpreisniveau!U10</f>
        <v>99.395134249980416</v>
      </c>
      <c r="V52" s="3">
        <f>[1]Verbraucherpreisniveau!V10</f>
        <v>98.449621932311416</v>
      </c>
      <c r="X52" s="20" t="str">
        <f>HLOOKUP(Y52,$L52:$U170,ROW(L$143)-ROW(X52)+1,0)</f>
        <v>NI</v>
      </c>
      <c r="Y52" s="9">
        <f t="shared" ref="Y52:Y55" si="33">MIN(L52:U52)</f>
        <v>95.615652604860387</v>
      </c>
      <c r="Z52" s="20" t="str">
        <f>HLOOKUP(AA52,$L52:$U170,ROW(N$143)-ROW(Z52)+1,0)</f>
        <v>HH</v>
      </c>
      <c r="AA52" s="9">
        <f t="shared" ref="AA52:AA55" si="34">MAX(L52:U52)</f>
        <v>110.92749206829356</v>
      </c>
    </row>
    <row r="53" spans="1:27" x14ac:dyDescent="0.35">
      <c r="A53">
        <f>[1]Verbraucherpreisniveau!A11</f>
        <v>2021</v>
      </c>
      <c r="B53" s="3">
        <f>[1]Verbraucherpreisniveau!B11</f>
        <v>96.016693329271945</v>
      </c>
      <c r="C53" s="3">
        <f>[1]Verbraucherpreisniveau!C11</f>
        <v>93.32424913939613</v>
      </c>
      <c r="D53" s="3">
        <f>[1]Verbraucherpreisniveau!D11</f>
        <v>92.211186191945345</v>
      </c>
      <c r="E53" s="3">
        <f>[1]Verbraucherpreisniveau!E11</f>
        <v>90.535062990306869</v>
      </c>
      <c r="F53" s="3">
        <f>[1]Verbraucherpreisniveau!F11</f>
        <v>91.73196989623996</v>
      </c>
      <c r="G53" s="3">
        <f>[1]Verbraucherpreisniveau!G11</f>
        <v>103.74022811238697</v>
      </c>
      <c r="H53" s="14">
        <f>[1]Verbraucherpreisniveau!H11</f>
        <v>95.32542880816294</v>
      </c>
      <c r="I53" s="3">
        <f>[1]Verbraucherpreisniveau!I11</f>
        <v>92.783359798107824</v>
      </c>
      <c r="J53" s="3">
        <f>[1]Verbraucherpreisniveau!J11</f>
        <v>100.17805837423668</v>
      </c>
      <c r="K53" s="3">
        <f>[1]Verbraucherpreisniveau!K11</f>
        <v>100</v>
      </c>
      <c r="L53" s="3">
        <f>[1]Verbraucherpreisniveau!L11</f>
        <v>102.28661079220902</v>
      </c>
      <c r="M53" s="3">
        <f>[1]Verbraucherpreisniveau!M11</f>
        <v>103.06365005977692</v>
      </c>
      <c r="N53" s="3">
        <f>[1]Verbraucherpreisniveau!N11</f>
        <v>97.019409376463273</v>
      </c>
      <c r="O53" s="3">
        <f>[1]Verbraucherpreisniveau!O11</f>
        <v>110.76360390131099</v>
      </c>
      <c r="P53" s="3">
        <f>[1]Verbraucherpreisniveau!P11</f>
        <v>101.78242067789259</v>
      </c>
      <c r="Q53" s="3">
        <f>[1]Verbraucherpreisniveau!Q11</f>
        <v>95.56717034701478</v>
      </c>
      <c r="R53" s="3">
        <f>[1]Verbraucherpreisniveau!R11</f>
        <v>97.213437596981308</v>
      </c>
      <c r="S53" s="3">
        <f>[1]Verbraucherpreisniveau!S11</f>
        <v>96.526562829483737</v>
      </c>
      <c r="T53" s="3">
        <f>[1]Verbraucherpreisniveau!T11</f>
        <v>95.832137005452893</v>
      </c>
      <c r="U53" s="3">
        <f>[1]Verbraucherpreisniveau!U11</f>
        <v>99.344735592480021</v>
      </c>
      <c r="V53" s="3">
        <f>[1]Verbraucherpreisniveau!V11</f>
        <v>98.495236392147589</v>
      </c>
      <c r="X53" s="20" t="str">
        <f>HLOOKUP(Y53,$L53:$U171,ROW(L$143)-ROW(X53)+1,0)</f>
        <v>NI</v>
      </c>
      <c r="Y53" s="9">
        <f t="shared" si="33"/>
        <v>95.56717034701478</v>
      </c>
      <c r="Z53" s="20" t="str">
        <f>HLOOKUP(AA53,$L53:$U171,ROW(N$143)-ROW(Z53)+1,0)</f>
        <v>HH</v>
      </c>
      <c r="AA53" s="9">
        <f t="shared" si="34"/>
        <v>110.76360390131099</v>
      </c>
    </row>
    <row r="54" spans="1:27" x14ac:dyDescent="0.35">
      <c r="A54">
        <f>[1]Verbraucherpreisniveau!A12</f>
        <v>2022</v>
      </c>
      <c r="B54" s="3">
        <f>[1]Verbraucherpreisniveau!B12</f>
        <v>96.257981376149843</v>
      </c>
      <c r="C54" s="3">
        <f>[1]Verbraucherpreisniveau!C12</f>
        <v>93.994124750322754</v>
      </c>
      <c r="D54" s="3">
        <f>[1]Verbraucherpreisniveau!D12</f>
        <v>92.287386265225535</v>
      </c>
      <c r="E54" s="3">
        <f>[1]Verbraucherpreisniveau!E12</f>
        <v>90.93847227355792</v>
      </c>
      <c r="F54" s="3">
        <f>[1]Verbraucherpreisniveau!F12</f>
        <v>92.307181617347297</v>
      </c>
      <c r="G54" s="3">
        <f>[1]Verbraucherpreisniveau!G12</f>
        <v>104.04095386538282</v>
      </c>
      <c r="H54" s="14">
        <f>[1]Verbraucherpreisniveau!H12</f>
        <v>95.645842750545185</v>
      </c>
      <c r="I54" s="3">
        <f>[1]Verbraucherpreisniveau!I12</f>
        <v>93.109721444564045</v>
      </c>
      <c r="J54" s="3">
        <f>[1]Verbraucherpreisniveau!J12</f>
        <v>100.19237481084444</v>
      </c>
      <c r="K54" s="3">
        <f>[1]Verbraucherpreisniveau!K12</f>
        <v>100</v>
      </c>
      <c r="L54" s="3">
        <f>[1]Verbraucherpreisniveau!L12</f>
        <v>101.82598163524472</v>
      </c>
      <c r="M54" s="3">
        <f>[1]Verbraucherpreisniveau!M12</f>
        <v>103.33585144186344</v>
      </c>
      <c r="N54" s="3">
        <f>[1]Verbraucherpreisniveau!N12</f>
        <v>98.901445412691075</v>
      </c>
      <c r="O54" s="3">
        <f>[1]Verbraucherpreisniveau!O12</f>
        <v>109.96877215463439</v>
      </c>
      <c r="P54" s="3">
        <f>[1]Verbraucherpreisniveau!P12</f>
        <v>101.79933082298942</v>
      </c>
      <c r="Q54" s="3">
        <f>[1]Verbraucherpreisniveau!Q12</f>
        <v>95.571215584859516</v>
      </c>
      <c r="R54" s="3">
        <f>[1]Verbraucherpreisniveau!R12</f>
        <v>97.476433577887349</v>
      </c>
      <c r="S54" s="3">
        <f>[1]Verbraucherpreisniveau!S12</f>
        <v>96.355138406880641</v>
      </c>
      <c r="T54" s="3">
        <f>[1]Verbraucherpreisniveau!T12</f>
        <v>95.231660884307246</v>
      </c>
      <c r="U54" s="3">
        <f>[1]Verbraucherpreisniveau!U12</f>
        <v>98.807037416827271</v>
      </c>
      <c r="V54" s="3">
        <f>[1]Verbraucherpreisniveau!V12</f>
        <v>98.582783958911506</v>
      </c>
      <c r="X54" s="20" t="str">
        <f>HLOOKUP(Y54,$L54:$U172,ROW(L$143)-ROW(X54)+1,0)</f>
        <v>SL</v>
      </c>
      <c r="Y54" s="9">
        <f t="shared" si="33"/>
        <v>95.231660884307246</v>
      </c>
      <c r="Z54" s="20" t="str">
        <f>HLOOKUP(AA54,$L54:$U172,ROW(N$143)-ROW(Z54)+1,0)</f>
        <v>HH</v>
      </c>
      <c r="AA54" s="9">
        <f t="shared" si="34"/>
        <v>109.96877215463439</v>
      </c>
    </row>
    <row r="55" spans="1:27" x14ac:dyDescent="0.35">
      <c r="A55">
        <f>[1]Verbraucherpreisniveau!A13</f>
        <v>2023</v>
      </c>
      <c r="B55" s="3">
        <f>[1]Verbraucherpreisniveau!B13</f>
        <v>96.820402939797177</v>
      </c>
      <c r="C55" s="3">
        <f>[1]Verbraucherpreisniveau!C13</f>
        <v>94.447741812590053</v>
      </c>
      <c r="D55" s="3">
        <f>[1]Verbraucherpreisniveau!D13</f>
        <v>92.847165965176487</v>
      </c>
      <c r="E55" s="3">
        <f>[1]Verbraucherpreisniveau!E13</f>
        <v>91.004317479265836</v>
      </c>
      <c r="F55" s="3">
        <f>[1]Verbraucherpreisniveau!F13</f>
        <v>92.60046914302562</v>
      </c>
      <c r="G55" s="3">
        <f>[1]Verbraucherpreisniveau!G13</f>
        <v>104.32669971466422</v>
      </c>
      <c r="H55" s="14">
        <f>[1]Verbraucherpreisniveau!H13</f>
        <v>96.033197760508543</v>
      </c>
      <c r="I55" s="3">
        <f>[1]Verbraucherpreisniveau!I13</f>
        <v>93.527772076510658</v>
      </c>
      <c r="J55" s="3">
        <f>[1]Verbraucherpreisniveau!J13</f>
        <v>100.20597810985166</v>
      </c>
      <c r="K55" s="3">
        <f>[1]Verbraucherpreisniveau!K13</f>
        <v>100</v>
      </c>
      <c r="L55" s="3">
        <f>[1]Verbraucherpreisniveau!L13</f>
        <v>102.22601192925626</v>
      </c>
      <c r="M55" s="3">
        <f>[1]Verbraucherpreisniveau!M13</f>
        <v>103.33288565630249</v>
      </c>
      <c r="N55" s="3">
        <f>[1]Verbraucherpreisniveau!N13</f>
        <v>97.371853574778285</v>
      </c>
      <c r="O55" s="3">
        <f>[1]Verbraucherpreisniveau!O13</f>
        <v>109.66323575560664</v>
      </c>
      <c r="P55" s="3">
        <f>[1]Verbraucherpreisniveau!P13</f>
        <v>101.74490316118954</v>
      </c>
      <c r="Q55" s="3">
        <f>[1]Verbraucherpreisniveau!Q13</f>
        <v>95.756713578824076</v>
      </c>
      <c r="R55" s="3">
        <f>[1]Verbraucherpreisniveau!R13</f>
        <v>97.228382246594734</v>
      </c>
      <c r="S55" s="3">
        <f>[1]Verbraucherpreisniveau!S13</f>
        <v>96.303621517295099</v>
      </c>
      <c r="T55" s="3">
        <f>[1]Verbraucherpreisniveau!T13</f>
        <v>95.127187385307906</v>
      </c>
      <c r="U55" s="3">
        <f>[1]Verbraucherpreisniveau!U13</f>
        <v>98.944691029584035</v>
      </c>
      <c r="V55" s="3">
        <f>[1]Verbraucherpreisniveau!V13</f>
        <v>98.594863837562215</v>
      </c>
      <c r="X55" s="20" t="str">
        <f>HLOOKUP(Y55,$L55:$U173,ROW(L$143)-ROW(X55)+1,0)</f>
        <v>SL</v>
      </c>
      <c r="Y55" s="9">
        <f t="shared" si="33"/>
        <v>95.127187385307906</v>
      </c>
      <c r="Z55" s="20" t="str">
        <f>HLOOKUP(AA55,$L55:$U173,ROW(N$143)-ROW(Z55)+1,0)</f>
        <v>HH</v>
      </c>
      <c r="AA55" s="9">
        <f t="shared" si="34"/>
        <v>109.66323575560664</v>
      </c>
    </row>
    <row r="56" spans="1:27" x14ac:dyDescent="0.35">
      <c r="A56">
        <f>A55+1</f>
        <v>2024</v>
      </c>
      <c r="B56" s="3">
        <f>[1]Verbraucherpreisniveau!B14</f>
        <v>97.581914929442107</v>
      </c>
      <c r="C56" s="3">
        <f>[1]Verbraucherpreisniveau!C14</f>
        <v>94.697558915437412</v>
      </c>
      <c r="D56" s="3">
        <f>[1]Verbraucherpreisniveau!D14</f>
        <v>93.99452936540952</v>
      </c>
      <c r="E56" s="3">
        <f>[1]Verbraucherpreisniveau!E14</f>
        <v>91.264521449128324</v>
      </c>
      <c r="F56" s="3">
        <f>[1]Verbraucherpreisniveau!F14</f>
        <v>92.852000480668011</v>
      </c>
      <c r="G56" s="3">
        <f>[1]Verbraucherpreisniveau!G14</f>
        <v>103.96992435311401</v>
      </c>
      <c r="H56" s="14">
        <f>[1]Verbraucherpreisniveau!H14</f>
        <v>96.449875764779733</v>
      </c>
      <c r="I56" s="3">
        <f>[1]Verbraucherpreisniveau!I14</f>
        <v>94.178106495022234</v>
      </c>
      <c r="J56" s="3">
        <f>[1]Verbraucherpreisniveau!J14</f>
        <v>100.18899335947378</v>
      </c>
      <c r="K56" s="3">
        <f>[1]Verbraucherpreisniveau!K14</f>
        <v>100</v>
      </c>
      <c r="L56" s="3">
        <f>[1]Verbraucherpreisniveau!L14</f>
        <v>102.60709634086069</v>
      </c>
      <c r="M56" s="3">
        <f>[1]Verbraucherpreisniveau!M14</f>
        <v>103.55679476409492</v>
      </c>
      <c r="N56" s="3">
        <f>[1]Verbraucherpreisniveau!N14</f>
        <v>95.742278436476056</v>
      </c>
      <c r="O56" s="3">
        <f>[1]Verbraucherpreisniveau!O14</f>
        <v>108.80454934423163</v>
      </c>
      <c r="P56" s="3">
        <f>[1]Verbraucherpreisniveau!P14</f>
        <v>101.24607700029354</v>
      </c>
      <c r="Q56" s="3">
        <f>[1]Verbraucherpreisniveau!Q14</f>
        <v>95.837602318772795</v>
      </c>
      <c r="R56" s="3">
        <f>[1]Verbraucherpreisniveau!R14</f>
        <v>96.957939825212492</v>
      </c>
      <c r="S56" s="3">
        <f>[1]Verbraucherpreisniveau!S14</f>
        <v>96.560536860238102</v>
      </c>
      <c r="T56" s="3">
        <f>[1]Verbraucherpreisniveau!T14</f>
        <v>95.422292044486426</v>
      </c>
      <c r="U56" s="3">
        <f>[1]Verbraucherpreisniveau!U14</f>
        <v>99.237257245739713</v>
      </c>
      <c r="V56" s="3">
        <f>[1]Verbraucherpreisniveau!V14</f>
        <v>98.58169429201908</v>
      </c>
      <c r="X56" s="20"/>
      <c r="Y56" s="9"/>
      <c r="Z56" s="20"/>
      <c r="AA56" s="9"/>
    </row>
    <row r="57" spans="1:27" x14ac:dyDescent="0.35">
      <c r="A57" t="s">
        <v>396</v>
      </c>
      <c r="X57" s="9"/>
      <c r="Y57" s="9"/>
      <c r="Z57" s="9"/>
      <c r="AA57" s="9"/>
    </row>
    <row r="58" spans="1:27" x14ac:dyDescent="0.35">
      <c r="X58" s="9"/>
      <c r="Y58" s="9"/>
      <c r="Z58" s="9"/>
      <c r="AA58" s="9"/>
    </row>
    <row r="59" spans="1:27" x14ac:dyDescent="0.35">
      <c r="A59" s="4" t="s">
        <v>397</v>
      </c>
      <c r="X59" s="9"/>
      <c r="Y59" s="9"/>
      <c r="Z59" s="9"/>
      <c r="AA59" s="9"/>
    </row>
    <row r="60" spans="1:27" x14ac:dyDescent="0.35">
      <c r="A60">
        <f>'[1]BLG VG'!A121</f>
        <v>2019</v>
      </c>
      <c r="B60" s="3">
        <f>'[1]BLG VG'!B121</f>
        <v>70.021703743895827</v>
      </c>
      <c r="C60" s="3">
        <f>'[1]BLG VG'!C121</f>
        <v>65.056972327726541</v>
      </c>
      <c r="D60" s="3">
        <f>'[1]BLG VG'!D121</f>
        <v>70.455778621812257</v>
      </c>
      <c r="E60" s="3">
        <f>'[1]BLG VG'!E121</f>
        <v>68.122626153011396</v>
      </c>
      <c r="F60" s="3">
        <f>'[1]BLG VG'!F121</f>
        <v>66.413456321215421</v>
      </c>
      <c r="G60" s="3">
        <f>'[1]BLG VG'!G121</f>
        <v>95.30656538252849</v>
      </c>
      <c r="H60" s="14">
        <f>'[1]BLG VG'!H121</f>
        <v>71.432447097124253</v>
      </c>
      <c r="I60" s="3">
        <f>'[1]BLG VG'!I121</f>
        <v>68.610960390667387</v>
      </c>
      <c r="J60" s="3">
        <f>'[1]BLG VG'!J121</f>
        <v>99.918610960390666</v>
      </c>
      <c r="K60" s="3">
        <f>'[1]BLG VG'!K121</f>
        <v>100</v>
      </c>
      <c r="L60" s="3">
        <f>'[1]BLG VG'!L121</f>
        <v>105.58871405317419</v>
      </c>
      <c r="M60" s="3">
        <f>'[1]BLG VG'!M121</f>
        <v>102.6587086272382</v>
      </c>
      <c r="N60" s="3">
        <f>'[1]BLG VG'!N121</f>
        <v>110.82474226804125</v>
      </c>
      <c r="O60" s="3">
        <f>'[1]BLG VG'!O121</f>
        <v>120.78133478024959</v>
      </c>
      <c r="P60" s="3">
        <f>'[1]BLG VG'!P121</f>
        <v>100.92240911557244</v>
      </c>
      <c r="Q60" s="3">
        <f>'[1]BLG VG'!Q121</f>
        <v>95.38795442213781</v>
      </c>
      <c r="R60" s="3">
        <f>'[1]BLG VG'!R121</f>
        <v>94.329896907216508</v>
      </c>
      <c r="S60" s="3">
        <f>'[1]BLG VG'!S121</f>
        <v>95.930548019533362</v>
      </c>
      <c r="T60" s="3">
        <f>'[1]BLG VG'!T121</f>
        <v>95.903418339663588</v>
      </c>
      <c r="U60" s="3">
        <f>'[1]BLG VG'!U121</f>
        <v>86.950623982636998</v>
      </c>
      <c r="V60" s="3">
        <f>'[1]BLG VG'!V121</f>
        <v>96.01193705914271</v>
      </c>
      <c r="X60" s="20" t="str">
        <f t="shared" ref="X60:X65" si="35">HLOOKUP(Y60,$L60:$U176,ROW(L$143)-ROW(X60)+1,0)</f>
        <v>SH</v>
      </c>
      <c r="Y60" s="9">
        <f t="shared" ref="Y60:Y64" si="36">MIN(L60:U60)</f>
        <v>86.950623982636998</v>
      </c>
      <c r="Z60" s="20" t="str">
        <f t="shared" ref="Z60:Z65" si="37">HLOOKUP(AA60,$L60:$U176,ROW(N$143)-ROW(Z60)+1,0)</f>
        <v>HH</v>
      </c>
      <c r="AA60" s="9">
        <f t="shared" ref="AA60:AA64" si="38">MAX(L60:U60)</f>
        <v>120.78133478024959</v>
      </c>
    </row>
    <row r="61" spans="1:27" x14ac:dyDescent="0.35">
      <c r="A61">
        <f>'[1]BLG VG'!A122</f>
        <v>2020</v>
      </c>
      <c r="B61" s="3">
        <f>'[1]BLG VG'!B122</f>
        <v>71.378941742383745</v>
      </c>
      <c r="C61" s="3">
        <f>'[1]BLG VG'!C122</f>
        <v>64.991982896846594</v>
      </c>
      <c r="D61" s="3">
        <f>'[1]BLG VG'!D122</f>
        <v>71.592731159807585</v>
      </c>
      <c r="E61" s="3">
        <f>'[1]BLG VG'!E122</f>
        <v>69.321218599679312</v>
      </c>
      <c r="F61" s="3">
        <f>'[1]BLG VG'!F122</f>
        <v>66.541956173169424</v>
      </c>
      <c r="G61" s="3">
        <f>'[1]BLG VG'!G122</f>
        <v>93.800106894708719</v>
      </c>
      <c r="H61" s="14">
        <f>'[1]BLG VG'!H122</f>
        <v>72.047033671833233</v>
      </c>
      <c r="I61" s="3">
        <f>'[1]BLG VG'!I122</f>
        <v>69.454836985569202</v>
      </c>
      <c r="J61" s="3">
        <f>'[1]BLG VG'!J122</f>
        <v>99.89310529128808</v>
      </c>
      <c r="K61" s="3">
        <f>'[1]BLG VG'!K122</f>
        <v>100</v>
      </c>
      <c r="L61" s="3">
        <f>'[1]BLG VG'!L122</f>
        <v>106.4671298770711</v>
      </c>
      <c r="M61" s="3">
        <f>'[1]BLG VG'!M122</f>
        <v>102.27151256012827</v>
      </c>
      <c r="N61" s="3">
        <f>'[1]BLG VG'!N122</f>
        <v>108.25761624799573</v>
      </c>
      <c r="O61" s="3">
        <f>'[1]BLG VG'!O122</f>
        <v>121.88669160876535</v>
      </c>
      <c r="P61" s="3">
        <f>'[1]BLG VG'!P122</f>
        <v>101.22928915018707</v>
      </c>
      <c r="Q61" s="3">
        <f>'[1]BLG VG'!Q122</f>
        <v>95.296632816675569</v>
      </c>
      <c r="R61" s="3">
        <f>'[1]BLG VG'!R122</f>
        <v>93.907001603420625</v>
      </c>
      <c r="S61" s="3">
        <f>'[1]BLG VG'!S122</f>
        <v>96.098343132014961</v>
      </c>
      <c r="T61" s="3">
        <f>'[1]BLG VG'!T122</f>
        <v>95.430251202565472</v>
      </c>
      <c r="U61" s="3">
        <f>'[1]BLG VG'!U122</f>
        <v>87.867450561197231</v>
      </c>
      <c r="V61" s="3">
        <f>'[1]BLG VG'!V122</f>
        <v>96.044895777659008</v>
      </c>
      <c r="X61" s="20" t="str">
        <f t="shared" si="35"/>
        <v>SH</v>
      </c>
      <c r="Y61" s="9">
        <f t="shared" si="36"/>
        <v>87.867450561197231</v>
      </c>
      <c r="Z61" s="20" t="str">
        <f t="shared" si="37"/>
        <v>HH</v>
      </c>
      <c r="AA61" s="9">
        <f t="shared" si="38"/>
        <v>121.88669160876535</v>
      </c>
    </row>
    <row r="62" spans="1:27" x14ac:dyDescent="0.35">
      <c r="A62">
        <f>'[1]BLG VG'!A123</f>
        <v>2021</v>
      </c>
      <c r="B62" s="3">
        <f>'[1]BLG VG'!B123</f>
        <v>73.278383408667906</v>
      </c>
      <c r="C62" s="3">
        <f>'[1]BLG VG'!C123</f>
        <v>66.179207657537887</v>
      </c>
      <c r="D62" s="3">
        <f>'[1]BLG VG'!D123</f>
        <v>72.161659133209255</v>
      </c>
      <c r="E62" s="3">
        <f>'[1]BLG VG'!E123</f>
        <v>70.539750066471683</v>
      </c>
      <c r="F62" s="3">
        <f>'[1]BLG VG'!F123</f>
        <v>68.279712842329161</v>
      </c>
      <c r="G62" s="3">
        <f>'[1]BLG VG'!G123</f>
        <v>95.559691571390587</v>
      </c>
      <c r="H62" s="14">
        <f>'[1]BLG VG'!H123</f>
        <v>73.251794735442701</v>
      </c>
      <c r="I62" s="3">
        <f>'[1]BLG VG'!I123</f>
        <v>70.646104759372506</v>
      </c>
      <c r="J62" s="3">
        <f>'[1]BLG VG'!J123</f>
        <v>99.920233980324383</v>
      </c>
      <c r="K62" s="3">
        <f>'[1]BLG VG'!K123</f>
        <v>100</v>
      </c>
      <c r="L62" s="3">
        <f>'[1]BLG VG'!L123</f>
        <v>106.67375697952673</v>
      </c>
      <c r="M62" s="3">
        <f>'[1]BLG VG'!M123</f>
        <v>102.31321457059292</v>
      </c>
      <c r="N62" s="3">
        <f>'[1]BLG VG'!N123</f>
        <v>107.76389258176017</v>
      </c>
      <c r="O62" s="3">
        <f>'[1]BLG VG'!O123</f>
        <v>119.91491624567934</v>
      </c>
      <c r="P62" s="3">
        <f>'[1]BLG VG'!P123</f>
        <v>100.8242488699814</v>
      </c>
      <c r="Q62" s="3">
        <f>'[1]BLG VG'!Q123</f>
        <v>93.485775059824505</v>
      </c>
      <c r="R62" s="3">
        <f>'[1]BLG VG'!R123</f>
        <v>94.788620047859609</v>
      </c>
      <c r="S62" s="3">
        <f>'[1]BLG VG'!S123</f>
        <v>95.878755650093069</v>
      </c>
      <c r="T62" s="3">
        <f>'[1]BLG VG'!T123</f>
        <v>94.575910662057964</v>
      </c>
      <c r="U62" s="3">
        <f>'[1]BLG VG'!U123</f>
        <v>87.848976336080824</v>
      </c>
      <c r="V62" s="3">
        <f>'[1]BLG VG'!V123</f>
        <v>96.224408402020728</v>
      </c>
      <c r="X62" s="20" t="str">
        <f t="shared" si="35"/>
        <v>SH</v>
      </c>
      <c r="Y62" s="9">
        <f t="shared" si="36"/>
        <v>87.848976336080824</v>
      </c>
      <c r="Z62" s="20" t="str">
        <f t="shared" si="37"/>
        <v>HH</v>
      </c>
      <c r="AA62" s="9">
        <f t="shared" si="38"/>
        <v>119.91491624567934</v>
      </c>
    </row>
    <row r="63" spans="1:27" x14ac:dyDescent="0.35">
      <c r="A63">
        <f>'[1]BLG VG'!A124</f>
        <v>2022</v>
      </c>
      <c r="B63" s="3">
        <f>'[1]BLG VG'!B124</f>
        <v>75.242223355430909</v>
      </c>
      <c r="C63" s="3">
        <f>'[1]BLG VG'!C124</f>
        <v>68.969913309535954</v>
      </c>
      <c r="D63" s="3">
        <f>'[1]BLG VG'!D124</f>
        <v>74.069352371239177</v>
      </c>
      <c r="E63" s="3">
        <f>'[1]BLG VG'!E124</f>
        <v>72.310045894951557</v>
      </c>
      <c r="F63" s="3">
        <f>'[1]BLG VG'!F124</f>
        <v>70.652728199898021</v>
      </c>
      <c r="G63" s="3">
        <f>'[1]BLG VG'!G124</f>
        <v>96.889342172361054</v>
      </c>
      <c r="H63" s="14">
        <f>'[1]BLG VG'!H124</f>
        <v>75.267720550739412</v>
      </c>
      <c r="I63" s="3">
        <f>'[1]BLG VG'!I124</f>
        <v>72.74349821519634</v>
      </c>
      <c r="J63" s="3">
        <f>'[1]BLG VG'!J124</f>
        <v>99.949005609382979</v>
      </c>
      <c r="K63" s="3">
        <f>'[1]BLG VG'!K124</f>
        <v>100</v>
      </c>
      <c r="L63" s="3">
        <f>'[1]BLG VG'!L124</f>
        <v>105.86435492095872</v>
      </c>
      <c r="M63" s="3">
        <f>'[1]BLG VG'!M124</f>
        <v>103.00866904640489</v>
      </c>
      <c r="N63" s="3">
        <f>'[1]BLG VG'!N124</f>
        <v>108.08261091279961</v>
      </c>
      <c r="O63" s="3">
        <f>'[1]BLG VG'!O124</f>
        <v>120.90770015298318</v>
      </c>
      <c r="P63" s="3">
        <f>'[1]BLG VG'!P124</f>
        <v>100.10198878123407</v>
      </c>
      <c r="Q63" s="3">
        <f>'[1]BLG VG'!Q124</f>
        <v>94.594594594594611</v>
      </c>
      <c r="R63" s="3">
        <f>'[1]BLG VG'!R124</f>
        <v>94.594594594594611</v>
      </c>
      <c r="S63" s="3">
        <f>'[1]BLG VG'!S124</f>
        <v>95.639979602243756</v>
      </c>
      <c r="T63" s="3">
        <f>'[1]BLG VG'!T124</f>
        <v>95.512493625701183</v>
      </c>
      <c r="U63" s="3">
        <f>'[1]BLG VG'!U124</f>
        <v>87.684854665986748</v>
      </c>
      <c r="V63" s="3">
        <f>'[1]BLG VG'!V124</f>
        <v>96.557878633350327</v>
      </c>
      <c r="X63" s="20" t="str">
        <f t="shared" si="35"/>
        <v>SH</v>
      </c>
      <c r="Y63" s="9">
        <f t="shared" si="36"/>
        <v>87.684854665986748</v>
      </c>
      <c r="Z63" s="20" t="str">
        <f t="shared" si="37"/>
        <v>HH</v>
      </c>
      <c r="AA63" s="9">
        <f t="shared" si="38"/>
        <v>120.90770015298318</v>
      </c>
    </row>
    <row r="64" spans="1:27" x14ac:dyDescent="0.35">
      <c r="A64">
        <f>'[1]BLG VG'!A125</f>
        <v>2023</v>
      </c>
      <c r="B64" s="3">
        <f>'[1]BLG VG'!B125</f>
        <v>76.574427480916029</v>
      </c>
      <c r="C64" s="3">
        <f>'[1]BLG VG'!C125</f>
        <v>69.94274809160305</v>
      </c>
      <c r="D64" s="3">
        <f>'[1]BLG VG'!D125</f>
        <v>75.858778625954187</v>
      </c>
      <c r="E64" s="3">
        <f>'[1]BLG VG'!E125</f>
        <v>73.425572519083971</v>
      </c>
      <c r="F64" s="3">
        <f>'[1]BLG VG'!F125</f>
        <v>71.541030534351137</v>
      </c>
      <c r="G64" s="3">
        <f>'[1]BLG VG'!G125</f>
        <v>97.352099236641223</v>
      </c>
      <c r="H64" s="14">
        <f>'[1]BLG VG'!H125</f>
        <v>76.526717557251899</v>
      </c>
      <c r="I64" s="3">
        <f>'[1]BLG VG'!I125</f>
        <v>74.093511450381683</v>
      </c>
      <c r="J64" s="3">
        <f>'[1]BLG VG'!J125</f>
        <v>99.952290076335871</v>
      </c>
      <c r="K64" s="3">
        <f>'[1]BLG VG'!K125</f>
        <v>100</v>
      </c>
      <c r="L64" s="3">
        <f>'[1]BLG VG'!L125</f>
        <v>106.34541984732823</v>
      </c>
      <c r="M64" s="3">
        <f>'[1]BLG VG'!M125</f>
        <v>103.07729007633588</v>
      </c>
      <c r="N64" s="3">
        <f>'[1]BLG VG'!N125</f>
        <v>109.42270992366412</v>
      </c>
      <c r="O64" s="3">
        <f>'[1]BLG VG'!O125</f>
        <v>119.34637404580153</v>
      </c>
      <c r="P64" s="3">
        <f>'[1]BLG VG'!P125</f>
        <v>99.689885496183194</v>
      </c>
      <c r="Q64" s="3">
        <f>'[1]BLG VG'!Q125</f>
        <v>94.799618320610691</v>
      </c>
      <c r="R64" s="3">
        <f>'[1]BLG VG'!R125</f>
        <v>94.060114503816791</v>
      </c>
      <c r="S64" s="3">
        <f>'[1]BLG VG'!S125</f>
        <v>94.823473282442748</v>
      </c>
      <c r="T64" s="3">
        <f>'[1]BLG VG'!T125</f>
        <v>96.755725190839698</v>
      </c>
      <c r="U64" s="3">
        <f>'[1]BLG VG'!U125</f>
        <v>88.096374045801511</v>
      </c>
      <c r="V64" s="3">
        <f>'[1]BLG VG'!V125</f>
        <v>96.731870229007626</v>
      </c>
      <c r="X64" s="20" t="str">
        <f t="shared" si="35"/>
        <v>SH</v>
      </c>
      <c r="Y64" s="9">
        <f t="shared" si="36"/>
        <v>88.096374045801511</v>
      </c>
      <c r="Z64" s="20" t="str">
        <f t="shared" si="37"/>
        <v>HH</v>
      </c>
      <c r="AA64" s="9">
        <f t="shared" si="38"/>
        <v>119.34637404580153</v>
      </c>
    </row>
    <row r="65" spans="1:27" x14ac:dyDescent="0.35">
      <c r="A65">
        <f>'[1]BLG VG'!A126</f>
        <v>2024</v>
      </c>
      <c r="B65" s="3">
        <f>'[1]BLG VG'!B126</f>
        <v>74.903737259343146</v>
      </c>
      <c r="C65" s="3">
        <f>'[1]BLG VG'!C126</f>
        <v>69.739524348810875</v>
      </c>
      <c r="D65" s="3">
        <f>'[1]BLG VG'!D126</f>
        <v>73.114382785956963</v>
      </c>
      <c r="E65" s="3">
        <f>'[1]BLG VG'!E126</f>
        <v>73.069082672706671</v>
      </c>
      <c r="F65" s="3">
        <f>'[1]BLG VG'!F126</f>
        <v>71.438278595696488</v>
      </c>
      <c r="G65" s="3">
        <f>'[1]BLG VG'!G126</f>
        <v>95.243488108720271</v>
      </c>
      <c r="H65" s="14">
        <f>'[1]BLG VG'!H126</f>
        <v>75.198187995469993</v>
      </c>
      <c r="I65" s="3">
        <f>'[1]BLG VG'!I126</f>
        <v>72.729331823329559</v>
      </c>
      <c r="J65" s="3">
        <f>'[1]BLG VG'!J126</f>
        <v>99.932049830124569</v>
      </c>
      <c r="K65" s="3">
        <f>'[1]BLG VG'!K126</f>
        <v>100</v>
      </c>
      <c r="L65" s="3">
        <f>'[1]BLG VG'!L126</f>
        <v>106.02491506228766</v>
      </c>
      <c r="M65" s="3">
        <f>'[1]BLG VG'!M126</f>
        <v>103.44280860702153</v>
      </c>
      <c r="N65" s="3">
        <f>'[1]BLG VG'!N126</f>
        <v>108.62967157417893</v>
      </c>
      <c r="O65" s="3">
        <f>'[1]BLG VG'!O126</f>
        <v>119.81879954699887</v>
      </c>
      <c r="P65" s="3">
        <f>'[1]BLG VG'!P126</f>
        <v>99.38844847112118</v>
      </c>
      <c r="Q65" s="3">
        <f>'[1]BLG VG'!Q126</f>
        <v>94.473386183465465</v>
      </c>
      <c r="R65" s="3">
        <f>'[1]BLG VG'!R126</f>
        <v>93.725934314835797</v>
      </c>
      <c r="S65" s="3">
        <f>'[1]BLG VG'!S126</f>
        <v>96.647791619479051</v>
      </c>
      <c r="T65" s="3">
        <f>'[1]BLG VG'!T126</f>
        <v>95.016987542468868</v>
      </c>
      <c r="U65" s="3">
        <f>'[1]BLG VG'!U126</f>
        <v>89.082672706681763</v>
      </c>
      <c r="V65" s="3">
        <f>'[1]BLG VG'!V126</f>
        <v>96.557191392978496</v>
      </c>
      <c r="X65" s="20" t="str">
        <f t="shared" si="35"/>
        <v>SH</v>
      </c>
      <c r="Y65" s="9">
        <f t="shared" ref="Y65" si="39">MIN(L65:U65)</f>
        <v>89.082672706681763</v>
      </c>
      <c r="Z65" s="20" t="str">
        <f t="shared" si="37"/>
        <v>HH</v>
      </c>
      <c r="AA65" s="9">
        <f t="shared" ref="AA65" si="40">MAX(L65:U65)</f>
        <v>119.81879954699887</v>
      </c>
    </row>
    <row r="66" spans="1:27" x14ac:dyDescent="0.35">
      <c r="B66" s="3"/>
      <c r="C66" s="3"/>
      <c r="D66" s="87"/>
      <c r="E66" s="3"/>
      <c r="F66" s="3"/>
      <c r="G66" s="3"/>
      <c r="H66" s="14"/>
      <c r="I66" s="3"/>
      <c r="J66" s="3"/>
      <c r="K66" s="3"/>
      <c r="L66" s="3"/>
      <c r="M66" s="3"/>
      <c r="N66" s="3"/>
      <c r="O66" s="3"/>
      <c r="P66" s="3"/>
      <c r="Q66" s="3"/>
      <c r="R66" s="3"/>
      <c r="S66" s="3"/>
      <c r="T66" s="3"/>
      <c r="U66" s="3"/>
      <c r="V66" s="3"/>
      <c r="X66" s="9"/>
      <c r="Y66" s="9"/>
      <c r="Z66" s="9"/>
      <c r="AA66" s="9"/>
    </row>
    <row r="67" spans="1:27" x14ac:dyDescent="0.35">
      <c r="A67" s="4" t="s">
        <v>398</v>
      </c>
      <c r="X67" s="9"/>
      <c r="Y67" s="9"/>
      <c r="Z67" s="9"/>
      <c r="AA67" s="9"/>
    </row>
    <row r="68" spans="1:27" x14ac:dyDescent="0.35">
      <c r="A68" s="7">
        <f>'[1]verf EK'!A170</f>
        <v>2019</v>
      </c>
      <c r="B68" s="3">
        <f>'[1]verf EK'!B170</f>
        <v>78.265135904229226</v>
      </c>
      <c r="C68" s="3">
        <f>'[1]verf EK'!C170</f>
        <v>71.164099041638053</v>
      </c>
      <c r="D68" s="3">
        <f>'[1]verf EK'!D170</f>
        <v>72.531318483629349</v>
      </c>
      <c r="E68" s="3">
        <f>'[1]verf EK'!E170</f>
        <v>68.393680698655686</v>
      </c>
      <c r="F68" s="3">
        <f>'[1]verf EK'!F170</f>
        <v>71.425767834363654</v>
      </c>
      <c r="G68" s="3">
        <f>'[1]verf EK'!G170</f>
        <v>111.45455140156346</v>
      </c>
      <c r="H68" s="14">
        <f>'[1]verf EK'!H170</f>
        <v>75.811990972426642</v>
      </c>
      <c r="I68" s="3">
        <f>'[1]verf EK'!I170</f>
        <v>72.590193961992611</v>
      </c>
      <c r="J68" s="3">
        <f>'[1]verf EK'!J170</f>
        <v>99.319661138913418</v>
      </c>
      <c r="K68" s="3">
        <f>'[1]verf EK'!K170</f>
        <v>100</v>
      </c>
      <c r="L68" s="3">
        <f>'[1]verf EK'!L170</f>
        <v>107.51643607104309</v>
      </c>
      <c r="M68" s="3">
        <f>'[1]verf EK'!M170</f>
        <v>112.4685179733752</v>
      </c>
      <c r="N68" s="3">
        <f>'[1]verf EK'!N170</f>
        <v>87.116082818172899</v>
      </c>
      <c r="O68" s="3">
        <f>'[1]verf EK'!O170</f>
        <v>111.45455140156346</v>
      </c>
      <c r="P68" s="3">
        <f>'[1]verf EK'!P170</f>
        <v>101.44899093971804</v>
      </c>
      <c r="Q68" s="3">
        <f>'[1]verf EK'!Q170</f>
        <v>90.71402871814999</v>
      </c>
      <c r="R68" s="3">
        <f>'[1]verf EK'!R170</f>
        <v>92.431230170411808</v>
      </c>
      <c r="S68" s="3">
        <f>'[1]verf EK'!S170</f>
        <v>94.547476531580159</v>
      </c>
      <c r="T68" s="3">
        <f>'[1]verf EK'!T170</f>
        <v>82.824714617472935</v>
      </c>
      <c r="U68" s="3">
        <f>'[1]verf EK'!U170</f>
        <v>93.504072220586792</v>
      </c>
      <c r="V68" s="3">
        <f>'[1]verf EK'!V170</f>
        <v>95.28669087102999</v>
      </c>
      <c r="X68" s="20" t="str">
        <f>HLOOKUP(Y68,$L68:$U183,ROW(L$143)-ROW(X68)+1,0)</f>
        <v>SL</v>
      </c>
      <c r="Y68" s="9">
        <f t="shared" ref="Y68:Y71" si="41">MIN(L68:U68)</f>
        <v>82.824714617472935</v>
      </c>
      <c r="Z68" s="20" t="str">
        <f>HLOOKUP(AA68,$L68:$U183,ROW(N$143)-ROW(Z68)+1,0)</f>
        <v>BY</v>
      </c>
      <c r="AA68" s="9">
        <f t="shared" ref="AA68:AA71" si="42">MAX(L68:U68)</f>
        <v>112.4685179733752</v>
      </c>
    </row>
    <row r="69" spans="1:27" x14ac:dyDescent="0.35">
      <c r="A69" s="7">
        <f>'[1]verf EK'!A171</f>
        <v>2020</v>
      </c>
      <c r="B69" s="3">
        <f>'[1]verf EK'!B171</f>
        <v>80.196404793608522</v>
      </c>
      <c r="C69" s="3">
        <f>'[1]verf EK'!C171</f>
        <v>72.476697736351539</v>
      </c>
      <c r="D69" s="3">
        <f>'[1]verf EK'!D171</f>
        <v>73.82822902796272</v>
      </c>
      <c r="E69" s="3">
        <f>'[1]verf EK'!E171</f>
        <v>70.116511318242345</v>
      </c>
      <c r="F69" s="3">
        <f>'[1]verf EK'!F171</f>
        <v>71.984021304926756</v>
      </c>
      <c r="G69" s="3">
        <f>'[1]verf EK'!G171</f>
        <v>111.77762982689747</v>
      </c>
      <c r="H69" s="14">
        <f>'[1]verf EK'!H171</f>
        <v>77.273635153129163</v>
      </c>
      <c r="I69" s="3">
        <f>'[1]verf EK'!I171</f>
        <v>73.978029294274307</v>
      </c>
      <c r="J69" s="3">
        <f>'[1]verf EK'!J171</f>
        <v>99.404127829560579</v>
      </c>
      <c r="K69" s="3">
        <f>'[1]verf EK'!K171</f>
        <v>100</v>
      </c>
      <c r="L69" s="3">
        <f>'[1]verf EK'!L171</f>
        <v>106.58788282290278</v>
      </c>
      <c r="M69" s="3">
        <f>'[1]verf EK'!M171</f>
        <v>112.18042609853529</v>
      </c>
      <c r="N69" s="3">
        <f>'[1]verf EK'!N171</f>
        <v>85.419440745672432</v>
      </c>
      <c r="O69" s="3">
        <f>'[1]verf EK'!O171</f>
        <v>111.77762982689747</v>
      </c>
      <c r="P69" s="3">
        <f>'[1]verf EK'!P171</f>
        <v>101.47470039946738</v>
      </c>
      <c r="Q69" s="3">
        <f>'[1]verf EK'!Q171</f>
        <v>90.862183754993339</v>
      </c>
      <c r="R69" s="3">
        <f>'[1]verf EK'!R171</f>
        <v>92.846205059920109</v>
      </c>
      <c r="S69" s="3">
        <f>'[1]verf EK'!S171</f>
        <v>95.36950732356857</v>
      </c>
      <c r="T69" s="3">
        <f>'[1]verf EK'!T171</f>
        <v>82.436750998668444</v>
      </c>
      <c r="U69" s="3">
        <f>'[1]verf EK'!U171</f>
        <v>94.274300932090554</v>
      </c>
      <c r="V69" s="3">
        <f>'[1]verf EK'!V171</f>
        <v>95.575898801597873</v>
      </c>
      <c r="X69" s="20" t="str">
        <f>HLOOKUP(Y69,$L69:$U184,ROW(L$143)-ROW(X69)+1,0)</f>
        <v>SL</v>
      </c>
      <c r="Y69" s="9">
        <f t="shared" si="41"/>
        <v>82.436750998668444</v>
      </c>
      <c r="Z69" s="20" t="str">
        <f>HLOOKUP(AA69,$L69:$U184,ROW(N$143)-ROW(Z69)+1,0)</f>
        <v>BY</v>
      </c>
      <c r="AA69" s="9">
        <f t="shared" si="42"/>
        <v>112.18042609853529</v>
      </c>
    </row>
    <row r="70" spans="1:27" x14ac:dyDescent="0.35">
      <c r="A70" s="7">
        <f>'[1]verf EK'!A172</f>
        <v>2021</v>
      </c>
      <c r="B70" s="3">
        <f>'[1]verf EK'!B172</f>
        <v>80.11592336177749</v>
      </c>
      <c r="C70" s="3">
        <f>'[1]verf EK'!C172</f>
        <v>72.168732893253903</v>
      </c>
      <c r="D70" s="3">
        <f>'[1]verf EK'!D172</f>
        <v>73.975205280953148</v>
      </c>
      <c r="E70" s="3">
        <f>'[1]verf EK'!E172</f>
        <v>70.091772661407177</v>
      </c>
      <c r="F70" s="3">
        <f>'[1]verf EK'!F172</f>
        <v>72.081790371920789</v>
      </c>
      <c r="G70" s="3">
        <f>'[1]verf EK'!G172</f>
        <v>112.6034454999195</v>
      </c>
      <c r="H70" s="14">
        <f>'[1]verf EK'!H172</f>
        <v>77.6557720173885</v>
      </c>
      <c r="I70" s="3">
        <f>'[1]verf EK'!I172</f>
        <v>73.99130574786669</v>
      </c>
      <c r="J70" s="3">
        <f>'[1]verf EK'!J172</f>
        <v>99.484785058766704</v>
      </c>
      <c r="K70" s="3">
        <f>'[1]verf EK'!K172</f>
        <v>100</v>
      </c>
      <c r="L70" s="3">
        <f>'[1]verf EK'!L172</f>
        <v>106.48204797939141</v>
      </c>
      <c r="M70" s="3">
        <f>'[1]verf EK'!M172</f>
        <v>112.24601513443891</v>
      </c>
      <c r="N70" s="3">
        <f>'[1]verf EK'!N172</f>
        <v>85.760747061664787</v>
      </c>
      <c r="O70" s="3">
        <f>'[1]verf EK'!O172</f>
        <v>112.6034454999195</v>
      </c>
      <c r="P70" s="3">
        <f>'[1]verf EK'!P172</f>
        <v>101.6680083722428</v>
      </c>
      <c r="Q70" s="3">
        <f>'[1]verf EK'!Q172</f>
        <v>90.037031073901147</v>
      </c>
      <c r="R70" s="3">
        <f>'[1]verf EK'!R172</f>
        <v>93.086459507325714</v>
      </c>
      <c r="S70" s="3">
        <f>'[1]verf EK'!S172</f>
        <v>95.414587023023671</v>
      </c>
      <c r="T70" s="3">
        <f>'[1]verf EK'!T172</f>
        <v>81.928835936242152</v>
      </c>
      <c r="U70" s="3">
        <f>'[1]verf EK'!U172</f>
        <v>94.139430043471265</v>
      </c>
      <c r="V70" s="3">
        <f>'[1]verf EK'!V172</f>
        <v>95.659314120109485</v>
      </c>
      <c r="X70" s="20" t="str">
        <f>HLOOKUP(Y70,$L70:$U185,ROW(L$143)-ROW(X70)+1,0)</f>
        <v>SL</v>
      </c>
      <c r="Y70" s="9">
        <f t="shared" si="41"/>
        <v>81.928835936242152</v>
      </c>
      <c r="Z70" s="20" t="str">
        <f>HLOOKUP(AA70,$L70:$U185,ROW(N$143)-ROW(Z70)+1,0)</f>
        <v>HH</v>
      </c>
      <c r="AA70" s="9">
        <f t="shared" si="42"/>
        <v>112.6034454999195</v>
      </c>
    </row>
    <row r="71" spans="1:27" x14ac:dyDescent="0.35">
      <c r="A71" s="7">
        <f>'[1]verf EK'!A173</f>
        <v>2022</v>
      </c>
      <c r="B71" s="3">
        <f>'[1]verf EK'!B173</f>
        <v>80.165012482494063</v>
      </c>
      <c r="C71" s="3">
        <f>'[1]verf EK'!C173</f>
        <v>73.716738720087676</v>
      </c>
      <c r="D71" s="3">
        <f>'[1]verf EK'!D173</f>
        <v>74.380442062960483</v>
      </c>
      <c r="E71" s="3">
        <f>'[1]verf EK'!E173</f>
        <v>70.404311027217929</v>
      </c>
      <c r="F71" s="3">
        <f>'[1]verf EK'!F173</f>
        <v>73.086524995433237</v>
      </c>
      <c r="G71" s="3">
        <f>'[1]verf EK'!G173</f>
        <v>112.67734275101991</v>
      </c>
      <c r="H71" s="14">
        <f>'[1]verf EK'!H173</f>
        <v>78.274371308530718</v>
      </c>
      <c r="I71" s="3">
        <f>'[1]verf EK'!I173</f>
        <v>74.563112707787866</v>
      </c>
      <c r="J71" s="3">
        <f>'[1]verf EK'!J173</f>
        <v>99.518967301954575</v>
      </c>
      <c r="K71" s="3">
        <f>'[1]verf EK'!K173</f>
        <v>100</v>
      </c>
      <c r="L71" s="3">
        <f>'[1]verf EK'!L173</f>
        <v>106.08293247275162</v>
      </c>
      <c r="M71" s="3">
        <f>'[1]verf EK'!M173</f>
        <v>112.90568105705414</v>
      </c>
      <c r="N71" s="3">
        <f>'[1]verf EK'!N173</f>
        <v>86.022651159958599</v>
      </c>
      <c r="O71" s="3">
        <f>'[1]verf EK'!O173</f>
        <v>112.67734275101991</v>
      </c>
      <c r="P71" s="3">
        <f>'[1]verf EK'!P173</f>
        <v>100.87377458442428</v>
      </c>
      <c r="Q71" s="3">
        <f>'[1]verf EK'!Q173</f>
        <v>90.257565609206608</v>
      </c>
      <c r="R71" s="3">
        <f>'[1]verf EK'!R173</f>
        <v>92.720574803629049</v>
      </c>
      <c r="S71" s="3">
        <f>'[1]verf EK'!S173</f>
        <v>95.792486147476097</v>
      </c>
      <c r="T71" s="3">
        <f>'[1]verf EK'!T173</f>
        <v>81.568531936917736</v>
      </c>
      <c r="U71" s="3">
        <f>'[1]verf EK'!U173</f>
        <v>95.390610728855876</v>
      </c>
      <c r="V71" s="3">
        <f>'[1]verf EK'!V173</f>
        <v>95.786397125981864</v>
      </c>
      <c r="X71" s="20" t="str">
        <f>HLOOKUP(Y71,$L71:$U186,ROW(L$143)-ROW(X71)+1,0)</f>
        <v>SL</v>
      </c>
      <c r="Y71" s="9">
        <f t="shared" si="41"/>
        <v>81.568531936917736</v>
      </c>
      <c r="Z71" s="20" t="str">
        <f>HLOOKUP(AA71,$L71:$U186,ROW(N$143)-ROW(Z71)+1,0)</f>
        <v>BY</v>
      </c>
      <c r="AA71" s="9">
        <f t="shared" si="42"/>
        <v>112.90568105705414</v>
      </c>
    </row>
    <row r="72" spans="1:27" x14ac:dyDescent="0.35">
      <c r="A72">
        <f>A71+1</f>
        <v>2023</v>
      </c>
      <c r="B72" s="3"/>
      <c r="C72" s="3"/>
      <c r="D72" s="3"/>
      <c r="E72" s="3"/>
      <c r="F72" s="3"/>
      <c r="G72" s="3"/>
      <c r="H72" s="14"/>
      <c r="I72" s="3"/>
      <c r="J72" s="3"/>
      <c r="K72" s="3"/>
      <c r="L72" s="3"/>
      <c r="M72" s="3"/>
      <c r="N72" s="3"/>
      <c r="O72" s="3"/>
      <c r="P72" s="3"/>
      <c r="Q72" s="3"/>
      <c r="R72" s="3"/>
      <c r="S72" s="3"/>
      <c r="T72" s="3"/>
      <c r="U72" s="3"/>
      <c r="V72" s="3"/>
      <c r="X72" s="20"/>
      <c r="Y72" s="9"/>
      <c r="Z72" s="20"/>
      <c r="AA72" s="9"/>
    </row>
    <row r="73" spans="1:27" x14ac:dyDescent="0.35">
      <c r="A73">
        <f>A72+1</f>
        <v>2024</v>
      </c>
      <c r="B73" s="3"/>
      <c r="C73" s="3"/>
      <c r="D73" s="3"/>
      <c r="E73" s="3"/>
      <c r="F73" s="3"/>
      <c r="G73" s="3"/>
      <c r="H73" s="14"/>
      <c r="I73" s="3"/>
      <c r="J73" s="3"/>
      <c r="K73" s="3"/>
      <c r="L73" s="3"/>
      <c r="M73" s="3"/>
      <c r="N73" s="3"/>
      <c r="O73" s="3"/>
      <c r="P73" s="3"/>
      <c r="Q73" s="3"/>
      <c r="R73" s="3"/>
      <c r="S73" s="3"/>
      <c r="T73" s="3"/>
      <c r="U73" s="3"/>
      <c r="V73" s="3"/>
      <c r="X73" s="20"/>
      <c r="Y73" s="9"/>
      <c r="Z73" s="20"/>
      <c r="AA73" s="9"/>
    </row>
    <row r="74" spans="1:27" x14ac:dyDescent="0.35">
      <c r="A74" t="s">
        <v>399</v>
      </c>
      <c r="X74" s="9"/>
      <c r="Y74" s="9"/>
      <c r="Z74" s="9"/>
      <c r="AA74" s="9"/>
    </row>
    <row r="75" spans="1:27" x14ac:dyDescent="0.35">
      <c r="X75" s="9"/>
      <c r="Y75" s="9"/>
      <c r="Z75" s="9"/>
      <c r="AA75" s="9"/>
    </row>
    <row r="76" spans="1:27" x14ac:dyDescent="0.35">
      <c r="A76" s="4" t="s">
        <v>400</v>
      </c>
      <c r="X76" s="9"/>
      <c r="Y76" s="9"/>
      <c r="Z76" s="9"/>
      <c r="AA76" s="9"/>
    </row>
    <row r="77" spans="1:27" x14ac:dyDescent="0.35">
      <c r="A77" s="7">
        <f>'[1]verf EK'!A238</f>
        <v>2019</v>
      </c>
      <c r="B77" s="3">
        <f>'[1]verf EK'!B238</f>
        <v>7.3010698762955535</v>
      </c>
      <c r="C77" s="3">
        <f>'[1]verf EK'!C238</f>
        <v>1.9304132003493129</v>
      </c>
      <c r="D77" s="3">
        <f>'[1]verf EK'!D238</f>
        <v>2.029312288613303</v>
      </c>
      <c r="E77" s="3">
        <f>'[1]verf EK'!E238</f>
        <v>-1.0903873744619799</v>
      </c>
      <c r="F77" s="3">
        <f>'[1]verf EK'!F238</f>
        <v>2.1981041351834043</v>
      </c>
      <c r="G77" s="3">
        <f>'[1]verf EK'!G238</f>
        <v>35.008070432868671</v>
      </c>
      <c r="H77" s="14">
        <f>'[1]verf EK'!H238</f>
        <v>6.2731900940547067</v>
      </c>
      <c r="I77" s="3">
        <f>'[1]verf EK'!I238</f>
        <v>2.6675077727211285</v>
      </c>
      <c r="J77" s="3">
        <f>'[1]verf EK'!J238</f>
        <v>18.257862670838136</v>
      </c>
      <c r="K77" s="3">
        <f>'[1]verf EK'!K238</f>
        <v>18.336440650246949</v>
      </c>
      <c r="L77" s="3">
        <f>'[1]verf EK'!L238</f>
        <v>20.404003528946486</v>
      </c>
      <c r="M77" s="3">
        <f>'[1]verf EK'!M238</f>
        <v>21.267994765159226</v>
      </c>
      <c r="N77" s="3">
        <f>'[1]verf EK'!N238</f>
        <v>14.815649170233536</v>
      </c>
      <c r="O77" s="3">
        <f>'[1]verf EK'!O238</f>
        <v>23.917828319882613</v>
      </c>
      <c r="P77" s="3">
        <f>'[1]verf EK'!P238</f>
        <v>19.902630900180551</v>
      </c>
      <c r="Q77" s="3">
        <f>'[1]verf EK'!Q238</f>
        <v>14.433547270498307</v>
      </c>
      <c r="R77" s="3">
        <f>'[1]verf EK'!R238</f>
        <v>16.405392972150466</v>
      </c>
      <c r="S77" s="3">
        <f>'[1]verf EK'!S238</f>
        <v>17.031066214626723</v>
      </c>
      <c r="T77" s="3">
        <f>'[1]verf EK'!T238</f>
        <v>9.47792433457073</v>
      </c>
      <c r="U77" s="3">
        <f>'[1]verf EK'!U238</f>
        <v>12.946444187917585</v>
      </c>
      <c r="V77" s="3">
        <f>'[1]verf EK'!V238</f>
        <v>16.466428669504324</v>
      </c>
      <c r="X77" s="20" t="str">
        <f>HLOOKUP(Y77,$L77:$U190,ROW(L$143)-ROW(X77)+1,0)</f>
        <v>SL</v>
      </c>
      <c r="Y77" s="9">
        <f t="shared" ref="Y77" si="43">MIN(L77:U77)</f>
        <v>9.47792433457073</v>
      </c>
      <c r="Z77" s="20" t="str">
        <f>HLOOKUP(AA77,$L77:$U190,ROW(N$143)-ROW(Z77)+1,0)</f>
        <v>HH</v>
      </c>
      <c r="AA77" s="9">
        <f t="shared" ref="AA77" si="44">MAX(L77:U77)</f>
        <v>23.917828319882613</v>
      </c>
    </row>
    <row r="78" spans="1:27" x14ac:dyDescent="0.35">
      <c r="A78" s="7">
        <f>'[1]verf EK'!A239</f>
        <v>2020</v>
      </c>
      <c r="B78" s="3">
        <f>'[1]verf EK'!B239</f>
        <v>4.9852642065501644</v>
      </c>
      <c r="C78" s="3">
        <f>'[1]verf EK'!C239</f>
        <v>-0.76704023516443143</v>
      </c>
      <c r="D78" s="3">
        <f>'[1]verf EK'!D239</f>
        <v>0.18035891423933628</v>
      </c>
      <c r="E78" s="3">
        <f>'[1]verf EK'!E239</f>
        <v>-3.5085220528889525</v>
      </c>
      <c r="F78" s="3">
        <f>'[1]verf EK'!F239</f>
        <v>-1.2162412134665186</v>
      </c>
      <c r="G78" s="3">
        <f>'[1]verf EK'!G239</f>
        <v>33.59342426588838</v>
      </c>
      <c r="H78" s="14">
        <f>'[1]verf EK'!H239</f>
        <v>4.3897815879033297</v>
      </c>
      <c r="I78" s="3">
        <f>'[1]verf EK'!I239</f>
        <v>0.26999055033073843</v>
      </c>
      <c r="J78" s="3">
        <f>'[1]verf EK'!J239</f>
        <v>17.139412611767856</v>
      </c>
      <c r="K78" s="3">
        <f>'[1]verf EK'!K239</f>
        <v>17.187083888149136</v>
      </c>
      <c r="L78" s="3">
        <f>'[1]verf EK'!L239</f>
        <v>19.291670570598708</v>
      </c>
      <c r="M78" s="3">
        <f>'[1]verf EK'!M239</f>
        <v>20.760259948366418</v>
      </c>
      <c r="N78" s="3">
        <f>'[1]verf EK'!N239</f>
        <v>12.630553390491036</v>
      </c>
      <c r="O78" s="3">
        <f>'[1]verf EK'!O239</f>
        <v>24.188456727619275</v>
      </c>
      <c r="P78" s="3">
        <f>'[1]verf EK'!P239</f>
        <v>18.879375389561396</v>
      </c>
      <c r="Q78" s="3">
        <f>'[1]verf EK'!Q239</f>
        <v>13.174574097820113</v>
      </c>
      <c r="R78" s="3">
        <f>'[1]verf EK'!R239</f>
        <v>14.599691656806854</v>
      </c>
      <c r="S78" s="3">
        <f>'[1]verf EK'!S239</f>
        <v>15.672449300150094</v>
      </c>
      <c r="T78" s="3">
        <f>'[1]verf EK'!T239</f>
        <v>9.1382652237118407</v>
      </c>
      <c r="U78" s="3">
        <f>'[1]verf EK'!U239</f>
        <v>11.500706214689266</v>
      </c>
      <c r="V78" s="3">
        <f>'[1]verf EK'!V239</f>
        <v>15.171885340113544</v>
      </c>
      <c r="X78" s="20" t="str">
        <f>HLOOKUP(Y78,$L78:$U191,ROW(L$143)-ROW(X78)+1,0)</f>
        <v>SL</v>
      </c>
      <c r="Y78" s="9">
        <f t="shared" ref="Y78:Y80" si="45">MIN(L78:U78)</f>
        <v>9.1382652237118407</v>
      </c>
      <c r="Z78" s="20" t="str">
        <f>HLOOKUP(AA78,$L78:$U191,ROW(N$143)-ROW(Z78)+1,0)</f>
        <v>HH</v>
      </c>
      <c r="AA78" s="9">
        <f t="shared" ref="AA78:AA80" si="46">MAX(L78:U78)</f>
        <v>24.188456727619275</v>
      </c>
    </row>
    <row r="79" spans="1:27" x14ac:dyDescent="0.35">
      <c r="A79" s="7">
        <f>'[1]verf EK'!A240</f>
        <v>2021</v>
      </c>
      <c r="B79" s="3">
        <f>'[1]verf EK'!B240</f>
        <v>5.4381028938906759</v>
      </c>
      <c r="C79" s="3">
        <f>'[1]verf EK'!C240</f>
        <v>-0.27663751561663397</v>
      </c>
      <c r="D79" s="3">
        <f>'[1]verf EK'!D240</f>
        <v>1.2797632002785879</v>
      </c>
      <c r="E79" s="3">
        <f>'[1]verf EK'!E240</f>
        <v>-2.9723893967933108</v>
      </c>
      <c r="F79" s="3">
        <f>'[1]verf EK'!F240</f>
        <v>-0.80857717221353587</v>
      </c>
      <c r="G79" s="3">
        <f>'[1]verf EK'!G240</f>
        <v>34.338985958992254</v>
      </c>
      <c r="H79" s="14">
        <f>'[1]verf EK'!H240</f>
        <v>5.4362249129208822</v>
      </c>
      <c r="I79" s="3">
        <f>'[1]verf EK'!I240</f>
        <v>0.95308556010096612</v>
      </c>
      <c r="J79" s="3">
        <f>'[1]verf EK'!J240</f>
        <v>17.55947564330798</v>
      </c>
      <c r="K79" s="3">
        <f>'[1]verf EK'!K240</f>
        <v>17.539848655611014</v>
      </c>
      <c r="L79" s="3">
        <f>'[1]verf EK'!L240</f>
        <v>19.481069311721303</v>
      </c>
      <c r="M79" s="3">
        <f>'[1]verf EK'!M240</f>
        <v>21.062596821389636</v>
      </c>
      <c r="N79" s="3">
        <f>'[1]verf EK'!N240</f>
        <v>13.543348477452785</v>
      </c>
      <c r="O79" s="3">
        <f>'[1]verf EK'!O240</f>
        <v>25.634133089307671</v>
      </c>
      <c r="P79" s="3">
        <f>'[1]verf EK'!P240</f>
        <v>19.298134481994108</v>
      </c>
      <c r="Q79" s="3">
        <f>'[1]verf EK'!Q240</f>
        <v>13.096813418690317</v>
      </c>
      <c r="R79" s="3">
        <f>'[1]verf EK'!R240</f>
        <v>15.058115400581155</v>
      </c>
      <c r="S79" s="3">
        <f>'[1]verf EK'!S240</f>
        <v>16.556984239478926</v>
      </c>
      <c r="T79" s="3">
        <f>'[1]verf EK'!T240</f>
        <v>8.9808591754117035</v>
      </c>
      <c r="U79" s="3">
        <f>'[1]verf EK'!U240</f>
        <v>11.493073370959467</v>
      </c>
      <c r="V79" s="3">
        <f>'[1]verf EK'!V240</f>
        <v>15.629312956542229</v>
      </c>
      <c r="X79" s="20" t="str">
        <f>HLOOKUP(Y79,$L79:$U192,ROW(L$143)-ROW(X79)+1,0)</f>
        <v>SL</v>
      </c>
      <c r="Y79" s="9">
        <f t="shared" si="45"/>
        <v>8.9808591754117035</v>
      </c>
      <c r="Z79" s="20" t="str">
        <f>HLOOKUP(AA79,$L79:$U192,ROW(N$143)-ROW(Z79)+1,0)</f>
        <v>HH</v>
      </c>
      <c r="AA79" s="9">
        <f t="shared" si="46"/>
        <v>25.634133089307671</v>
      </c>
    </row>
    <row r="80" spans="1:27" x14ac:dyDescent="0.35">
      <c r="A80" s="7">
        <f>'[1]verf EK'!A241</f>
        <v>2022</v>
      </c>
      <c r="B80" s="3">
        <f>'[1]verf EK'!B241</f>
        <v>4.8839770612585927</v>
      </c>
      <c r="C80" s="3">
        <f>'[1]verf EK'!C241</f>
        <v>0.10325032007599223</v>
      </c>
      <c r="D80" s="3">
        <f>'[1]verf EK'!D241</f>
        <v>0.50755188080717117</v>
      </c>
      <c r="E80" s="3">
        <f>'[1]verf EK'!E241</f>
        <v>-3.0054054054054054</v>
      </c>
      <c r="F80" s="3">
        <f>'[1]verf EK'!F241</f>
        <v>-1.2830125801882863</v>
      </c>
      <c r="G80" s="3">
        <f>'[1]verf EK'!G241</f>
        <v>33.671980545798434</v>
      </c>
      <c r="H80" s="14">
        <f>'[1]verf EK'!H241</f>
        <v>5.0875145857642936</v>
      </c>
      <c r="I80" s="3">
        <f>'[1]verf EK'!I241</f>
        <v>0.54305663304887508</v>
      </c>
      <c r="J80" s="3">
        <f>'[1]verf EK'!J241</f>
        <v>16.525942241801271</v>
      </c>
      <c r="K80" s="3">
        <f>'[1]verf EK'!K241</f>
        <v>16.470803141935093</v>
      </c>
      <c r="L80" s="3">
        <f>'[1]verf EK'!L241</f>
        <v>18.14946619217082</v>
      </c>
      <c r="M80" s="3">
        <f>'[1]verf EK'!M241</f>
        <v>20.010786032088447</v>
      </c>
      <c r="N80" s="3">
        <f>'[1]verf EK'!N241</f>
        <v>12.373031321889931</v>
      </c>
      <c r="O80" s="3">
        <f>'[1]verf EK'!O241</f>
        <v>24.398811132126454</v>
      </c>
      <c r="P80" s="3">
        <f>'[1]verf EK'!P241</f>
        <v>18.446865662632419</v>
      </c>
      <c r="Q80" s="3">
        <f>'[1]verf EK'!Q241</f>
        <v>12.153410240841934</v>
      </c>
      <c r="R80" s="3">
        <f>'[1]verf EK'!R241</f>
        <v>13.810540141191924</v>
      </c>
      <c r="S80" s="3">
        <f>'[1]verf EK'!S241</f>
        <v>16.062801932367147</v>
      </c>
      <c r="T80" s="3">
        <f>'[1]verf EK'!T241</f>
        <v>8.1106300388175576</v>
      </c>
      <c r="U80" s="3">
        <f>'[1]verf EK'!U241</f>
        <v>10.877058598238223</v>
      </c>
      <c r="V80" s="3">
        <f>'[1]verf EK'!V241</f>
        <v>14.66531053334181</v>
      </c>
      <c r="X80" s="20" t="str">
        <f>HLOOKUP(Y80,$L80:$U193,ROW(L$143)-ROW(X80)+1,0)</f>
        <v>SL</v>
      </c>
      <c r="Y80" s="9">
        <f t="shared" si="45"/>
        <v>8.1106300388175576</v>
      </c>
      <c r="Z80" s="20" t="str">
        <f>HLOOKUP(AA80,$L80:$U193,ROW(N$143)-ROW(Z80)+1,0)</f>
        <v>HH</v>
      </c>
      <c r="AA80" s="9">
        <f t="shared" si="46"/>
        <v>24.398811132126454</v>
      </c>
    </row>
    <row r="81" spans="1:27" x14ac:dyDescent="0.35">
      <c r="A81">
        <f>A80+1</f>
        <v>2023</v>
      </c>
      <c r="B81" s="3"/>
      <c r="C81" s="3"/>
      <c r="D81" s="3"/>
      <c r="E81" s="3"/>
      <c r="F81" s="3"/>
      <c r="G81" s="3"/>
      <c r="H81" s="14"/>
      <c r="I81" s="3"/>
      <c r="J81" s="3"/>
      <c r="K81" s="3"/>
      <c r="L81" s="3"/>
      <c r="M81" s="3"/>
      <c r="N81" s="3"/>
      <c r="O81" s="3"/>
      <c r="P81" s="3"/>
      <c r="Q81" s="3"/>
      <c r="R81" s="3"/>
      <c r="S81" s="3"/>
      <c r="T81" s="3"/>
      <c r="U81" s="3"/>
      <c r="V81" s="3"/>
      <c r="X81" s="20"/>
      <c r="Y81" s="9"/>
      <c r="Z81" s="20"/>
      <c r="AA81" s="9"/>
    </row>
    <row r="82" spans="1:27" x14ac:dyDescent="0.35">
      <c r="A82">
        <f>A81+1</f>
        <v>2024</v>
      </c>
      <c r="B82" s="3"/>
      <c r="C82" s="3"/>
      <c r="D82" s="3"/>
      <c r="E82" s="3"/>
      <c r="F82" s="3"/>
      <c r="G82" s="3"/>
      <c r="H82" s="14"/>
      <c r="I82" s="3"/>
      <c r="J82" s="3"/>
      <c r="K82" s="3"/>
      <c r="L82" s="3"/>
      <c r="M82" s="3"/>
      <c r="N82" s="3"/>
      <c r="O82" s="3"/>
      <c r="P82" s="3"/>
      <c r="Q82" s="3"/>
      <c r="R82" s="3"/>
      <c r="S82" s="3"/>
      <c r="T82" s="3"/>
      <c r="U82" s="3"/>
      <c r="V82" s="3"/>
      <c r="X82" s="20"/>
      <c r="Y82" s="9"/>
      <c r="Z82" s="20"/>
      <c r="AA82" s="9"/>
    </row>
    <row r="83" spans="1:27" x14ac:dyDescent="0.35">
      <c r="A83" t="s">
        <v>401</v>
      </c>
      <c r="X83" s="9"/>
      <c r="Y83" s="9"/>
      <c r="Z83" s="9"/>
      <c r="AA83" s="9"/>
    </row>
    <row r="84" spans="1:27" x14ac:dyDescent="0.35">
      <c r="X84" s="9"/>
      <c r="Y84" s="9"/>
      <c r="Z84" s="9"/>
      <c r="AA84" s="9"/>
    </row>
    <row r="85" spans="1:27" x14ac:dyDescent="0.35">
      <c r="A85" s="4" t="s">
        <v>402</v>
      </c>
      <c r="X85" s="9"/>
      <c r="Y85" s="9"/>
      <c r="Z85" s="9"/>
      <c r="AA85" s="9"/>
    </row>
    <row r="86" spans="1:27" x14ac:dyDescent="0.35">
      <c r="A86" t="s">
        <v>403</v>
      </c>
      <c r="X86" s="9"/>
      <c r="Y86" s="9"/>
      <c r="Z86" s="9"/>
      <c r="AA86" s="9"/>
    </row>
    <row r="87" spans="1:27" x14ac:dyDescent="0.35">
      <c r="A87" s="7">
        <f>A77</f>
        <v>2019</v>
      </c>
      <c r="B87" s="11" t="s">
        <v>404</v>
      </c>
      <c r="C87" s="11" t="s">
        <v>404</v>
      </c>
      <c r="D87" s="11" t="s">
        <v>404</v>
      </c>
      <c r="E87" s="11" t="s">
        <v>404</v>
      </c>
      <c r="F87" s="11" t="s">
        <v>404</v>
      </c>
      <c r="G87" s="11" t="s">
        <v>404</v>
      </c>
      <c r="H87" s="15">
        <f>[1]Tarifbindung!B27</f>
        <v>17.282289952358582</v>
      </c>
      <c r="I87" s="11" t="s">
        <v>404</v>
      </c>
      <c r="J87" s="11" t="s">
        <v>404</v>
      </c>
      <c r="K87" s="7">
        <f>[1]Tarifbindung!C27</f>
        <v>25.928037579565537</v>
      </c>
      <c r="L87" s="11" t="s">
        <v>404</v>
      </c>
      <c r="M87" s="11" t="s">
        <v>404</v>
      </c>
      <c r="N87" s="11" t="s">
        <v>404</v>
      </c>
      <c r="O87" s="11" t="s">
        <v>404</v>
      </c>
      <c r="P87" s="11" t="s">
        <v>404</v>
      </c>
      <c r="Q87" s="11" t="s">
        <v>404</v>
      </c>
      <c r="R87" s="11" t="s">
        <v>404</v>
      </c>
      <c r="S87" s="11" t="s">
        <v>404</v>
      </c>
      <c r="T87" s="11" t="s">
        <v>404</v>
      </c>
      <c r="U87" s="11" t="s">
        <v>404</v>
      </c>
      <c r="V87" s="7">
        <f>[1]Tarifbindung!D27</f>
        <v>24.150317747333403</v>
      </c>
      <c r="X87" s="11" t="s">
        <v>404</v>
      </c>
      <c r="Y87" s="9"/>
      <c r="Z87" s="11" t="s">
        <v>404</v>
      </c>
      <c r="AA87" s="9"/>
    </row>
    <row r="88" spans="1:27" x14ac:dyDescent="0.35">
      <c r="A88" s="7">
        <f>A78</f>
        <v>2020</v>
      </c>
      <c r="B88" s="11" t="s">
        <v>404</v>
      </c>
      <c r="C88" s="11" t="s">
        <v>404</v>
      </c>
      <c r="D88" s="11" t="s">
        <v>404</v>
      </c>
      <c r="E88" s="11" t="s">
        <v>404</v>
      </c>
      <c r="F88" s="11" t="s">
        <v>404</v>
      </c>
      <c r="G88" s="11" t="s">
        <v>404</v>
      </c>
      <c r="H88" s="15">
        <f>[1]Tarifbindung!B28</f>
        <v>15.878558010784809</v>
      </c>
      <c r="I88" s="11" t="s">
        <v>404</v>
      </c>
      <c r="J88" s="11" t="s">
        <v>404</v>
      </c>
      <c r="K88" s="7">
        <f>[1]Tarifbindung!C28</f>
        <v>25.406299038899981</v>
      </c>
      <c r="L88" s="11" t="s">
        <v>404</v>
      </c>
      <c r="M88" s="11" t="s">
        <v>404</v>
      </c>
      <c r="N88" s="11" t="s">
        <v>404</v>
      </c>
      <c r="O88" s="11" t="s">
        <v>404</v>
      </c>
      <c r="P88" s="11" t="s">
        <v>404</v>
      </c>
      <c r="Q88" s="11" t="s">
        <v>404</v>
      </c>
      <c r="R88" s="11" t="s">
        <v>404</v>
      </c>
      <c r="S88" s="11" t="s">
        <v>404</v>
      </c>
      <c r="T88" s="11" t="s">
        <v>404</v>
      </c>
      <c r="U88" s="11" t="s">
        <v>404</v>
      </c>
      <c r="V88" s="7">
        <f>[1]Tarifbindung!D28</f>
        <v>23.472041653049438</v>
      </c>
      <c r="X88" s="11" t="s">
        <v>404</v>
      </c>
      <c r="Y88" s="9"/>
      <c r="Z88" s="11" t="s">
        <v>404</v>
      </c>
      <c r="AA88" s="9"/>
    </row>
    <row r="89" spans="1:27" x14ac:dyDescent="0.35">
      <c r="A89" s="7">
        <f>A79</f>
        <v>2021</v>
      </c>
      <c r="B89" s="11" t="s">
        <v>404</v>
      </c>
      <c r="C89" s="11" t="s">
        <v>404</v>
      </c>
      <c r="D89" s="11" t="s">
        <v>404</v>
      </c>
      <c r="E89" s="11" t="s">
        <v>404</v>
      </c>
      <c r="F89" s="11" t="s">
        <v>404</v>
      </c>
      <c r="G89" s="11" t="s">
        <v>404</v>
      </c>
      <c r="H89" s="15">
        <f>[1]Tarifbindung!B29</f>
        <v>15.931697914683546</v>
      </c>
      <c r="I89" s="11" t="s">
        <v>404</v>
      </c>
      <c r="J89" s="11" t="s">
        <v>404</v>
      </c>
      <c r="K89" s="7">
        <f>[1]Tarifbindung!C29</f>
        <v>24.666142763722473</v>
      </c>
      <c r="L89" s="11" t="s">
        <v>404</v>
      </c>
      <c r="M89" s="11" t="s">
        <v>404</v>
      </c>
      <c r="N89" s="11" t="s">
        <v>404</v>
      </c>
      <c r="O89" s="11" t="s">
        <v>404</v>
      </c>
      <c r="P89" s="11" t="s">
        <v>404</v>
      </c>
      <c r="Q89" s="11" t="s">
        <v>404</v>
      </c>
      <c r="R89" s="11" t="s">
        <v>404</v>
      </c>
      <c r="S89" s="11" t="s">
        <v>404</v>
      </c>
      <c r="T89" s="11" t="s">
        <v>404</v>
      </c>
      <c r="U89" s="11" t="s">
        <v>404</v>
      </c>
      <c r="V89" s="7">
        <f>[1]Tarifbindung!D29</f>
        <v>22.889493376663367</v>
      </c>
      <c r="X89" s="11" t="s">
        <v>404</v>
      </c>
      <c r="Y89" s="9"/>
      <c r="Z89" s="11" t="s">
        <v>404</v>
      </c>
      <c r="AA89" s="9"/>
    </row>
    <row r="90" spans="1:27" x14ac:dyDescent="0.35">
      <c r="A90" s="7">
        <f>A80</f>
        <v>2022</v>
      </c>
      <c r="B90" s="11" t="s">
        <v>404</v>
      </c>
      <c r="C90" s="11" t="s">
        <v>404</v>
      </c>
      <c r="D90" s="11" t="s">
        <v>404</v>
      </c>
      <c r="E90" s="11" t="s">
        <v>404</v>
      </c>
      <c r="F90" s="11" t="s">
        <v>404</v>
      </c>
      <c r="G90" s="11" t="s">
        <v>404</v>
      </c>
      <c r="H90" s="15">
        <f>[1]Tarifbindung!B30</f>
        <v>16.401178526403942</v>
      </c>
      <c r="I90" s="11" t="s">
        <v>404</v>
      </c>
      <c r="J90" s="11" t="s">
        <v>404</v>
      </c>
      <c r="K90" s="7">
        <f>[1]Tarifbindung!C30</f>
        <v>24.241386894488464</v>
      </c>
      <c r="L90" s="11" t="s">
        <v>404</v>
      </c>
      <c r="M90" s="11" t="s">
        <v>404</v>
      </c>
      <c r="N90" s="11" t="s">
        <v>404</v>
      </c>
      <c r="O90" s="11" t="s">
        <v>404</v>
      </c>
      <c r="P90" s="11" t="s">
        <v>404</v>
      </c>
      <c r="Q90" s="11" t="s">
        <v>404</v>
      </c>
      <c r="R90" s="11" t="s">
        <v>404</v>
      </c>
      <c r="S90" s="11" t="s">
        <v>404</v>
      </c>
      <c r="T90" s="11" t="s">
        <v>404</v>
      </c>
      <c r="U90" s="11" t="s">
        <v>404</v>
      </c>
      <c r="V90" s="7">
        <f>[1]Tarifbindung!D30</f>
        <v>22.657514529967472</v>
      </c>
      <c r="X90" s="11" t="s">
        <v>404</v>
      </c>
      <c r="Y90" s="9"/>
      <c r="Z90" s="11" t="s">
        <v>404</v>
      </c>
      <c r="AA90" s="9"/>
    </row>
    <row r="91" spans="1:27" x14ac:dyDescent="0.35">
      <c r="A91" s="7">
        <f>A90+1</f>
        <v>2023</v>
      </c>
      <c r="B91" s="11" t="s">
        <v>404</v>
      </c>
      <c r="C91" s="11" t="s">
        <v>404</v>
      </c>
      <c r="D91" s="11" t="s">
        <v>404</v>
      </c>
      <c r="E91" s="11" t="s">
        <v>404</v>
      </c>
      <c r="F91" s="11" t="s">
        <v>404</v>
      </c>
      <c r="G91" s="11" t="s">
        <v>404</v>
      </c>
      <c r="H91" s="15">
        <f>[1]Tarifbindung!B31</f>
        <v>15.516932222977546</v>
      </c>
      <c r="I91" s="11" t="s">
        <v>404</v>
      </c>
      <c r="J91" s="11" t="s">
        <v>404</v>
      </c>
      <c r="K91" s="7">
        <f>[1]Tarifbindung!C31</f>
        <v>22.884477523437269</v>
      </c>
      <c r="L91" s="11" t="s">
        <v>404</v>
      </c>
      <c r="M91" s="11" t="s">
        <v>404</v>
      </c>
      <c r="N91" s="11" t="s">
        <v>404</v>
      </c>
      <c r="O91" s="11" t="s">
        <v>404</v>
      </c>
      <c r="P91" s="11" t="s">
        <v>404</v>
      </c>
      <c r="Q91" s="11" t="s">
        <v>404</v>
      </c>
      <c r="R91" s="11" t="s">
        <v>404</v>
      </c>
      <c r="S91" s="11" t="s">
        <v>404</v>
      </c>
      <c r="T91" s="11" t="s">
        <v>404</v>
      </c>
      <c r="U91" s="11" t="s">
        <v>404</v>
      </c>
      <c r="V91" s="7">
        <f>[1]Tarifbindung!D31</f>
        <v>21.406880248795801</v>
      </c>
      <c r="X91" s="11" t="s">
        <v>404</v>
      </c>
      <c r="Y91" s="9"/>
      <c r="Z91" s="11" t="s">
        <v>404</v>
      </c>
      <c r="AA91" s="9"/>
    </row>
    <row r="92" spans="1:27" x14ac:dyDescent="0.35">
      <c r="A92">
        <f>A91+1</f>
        <v>2024</v>
      </c>
      <c r="B92" s="11"/>
      <c r="C92" s="11"/>
      <c r="D92" s="11"/>
      <c r="E92" s="11"/>
      <c r="F92" s="11"/>
      <c r="G92" s="11"/>
      <c r="H92" s="15"/>
      <c r="I92" s="11"/>
      <c r="J92" s="11"/>
      <c r="K92" s="7"/>
      <c r="L92" s="11"/>
      <c r="M92" s="11"/>
      <c r="N92" s="11"/>
      <c r="O92" s="11"/>
      <c r="P92" s="11"/>
      <c r="Q92" s="11"/>
      <c r="R92" s="11"/>
      <c r="S92" s="11"/>
      <c r="T92" s="11"/>
      <c r="U92" s="11"/>
      <c r="V92" s="7"/>
      <c r="X92" s="11"/>
      <c r="Y92" s="9"/>
      <c r="Z92" s="11"/>
      <c r="AA92" s="9"/>
    </row>
    <row r="93" spans="1:27" x14ac:dyDescent="0.35">
      <c r="X93" s="9"/>
      <c r="Y93" s="9"/>
      <c r="Z93" s="9"/>
      <c r="AA93" s="9"/>
    </row>
    <row r="94" spans="1:27" x14ac:dyDescent="0.35">
      <c r="A94" t="s">
        <v>405</v>
      </c>
      <c r="X94" s="9"/>
      <c r="Y94" s="9"/>
      <c r="Z94" s="9"/>
      <c r="AA94" s="9"/>
    </row>
    <row r="95" spans="1:27" x14ac:dyDescent="0.35">
      <c r="A95" s="7">
        <f>A87</f>
        <v>2019</v>
      </c>
      <c r="B95" s="11" t="s">
        <v>404</v>
      </c>
      <c r="C95" s="11" t="s">
        <v>404</v>
      </c>
      <c r="D95" s="11" t="s">
        <v>404</v>
      </c>
      <c r="E95" s="11" t="s">
        <v>404</v>
      </c>
      <c r="F95" s="11" t="s">
        <v>404</v>
      </c>
      <c r="G95" s="11" t="s">
        <v>404</v>
      </c>
      <c r="H95" s="15">
        <f>[1]Tarifbindung!H27</f>
        <v>37.655964486321842</v>
      </c>
      <c r="I95" s="11" t="s">
        <v>404</v>
      </c>
      <c r="J95" s="11" t="s">
        <v>404</v>
      </c>
      <c r="K95" s="7">
        <f>[1]Tarifbindung!I27</f>
        <v>47.351112585392727</v>
      </c>
      <c r="L95" s="11" t="s">
        <v>404</v>
      </c>
      <c r="M95" s="11" t="s">
        <v>404</v>
      </c>
      <c r="N95" s="11" t="s">
        <v>404</v>
      </c>
      <c r="O95" s="11" t="s">
        <v>404</v>
      </c>
      <c r="P95" s="11" t="s">
        <v>404</v>
      </c>
      <c r="Q95" s="11" t="s">
        <v>404</v>
      </c>
      <c r="R95" s="11" t="s">
        <v>404</v>
      </c>
      <c r="S95" s="11" t="s">
        <v>404</v>
      </c>
      <c r="T95" s="11" t="s">
        <v>404</v>
      </c>
      <c r="U95" s="11" t="s">
        <v>404</v>
      </c>
      <c r="V95" s="7">
        <f>[1]Tarifbindung!J27</f>
        <v>45.64684012301155</v>
      </c>
      <c r="X95" s="11" t="s">
        <v>404</v>
      </c>
      <c r="Y95" s="9"/>
      <c r="Z95" s="11" t="s">
        <v>404</v>
      </c>
      <c r="AA95" s="9"/>
    </row>
    <row r="96" spans="1:27" x14ac:dyDescent="0.35">
      <c r="A96" s="7">
        <f>A88</f>
        <v>2020</v>
      </c>
      <c r="B96" s="11" t="s">
        <v>404</v>
      </c>
      <c r="C96" s="11" t="s">
        <v>404</v>
      </c>
      <c r="D96" s="11" t="s">
        <v>404</v>
      </c>
      <c r="E96" s="11" t="s">
        <v>404</v>
      </c>
      <c r="F96" s="11" t="s">
        <v>404</v>
      </c>
      <c r="G96" s="11" t="s">
        <v>404</v>
      </c>
      <c r="H96" s="15">
        <f>[1]Tarifbindung!H28</f>
        <v>35.222165635521478</v>
      </c>
      <c r="I96" s="11" t="s">
        <v>404</v>
      </c>
      <c r="J96" s="11" t="s">
        <v>404</v>
      </c>
      <c r="K96" s="7">
        <f>[1]Tarifbindung!I28</f>
        <v>46.37192919254035</v>
      </c>
      <c r="L96" s="11" t="s">
        <v>404</v>
      </c>
      <c r="M96" s="11" t="s">
        <v>404</v>
      </c>
      <c r="N96" s="11" t="s">
        <v>404</v>
      </c>
      <c r="O96" s="11" t="s">
        <v>404</v>
      </c>
      <c r="P96" s="11" t="s">
        <v>404</v>
      </c>
      <c r="Q96" s="11" t="s">
        <v>404</v>
      </c>
      <c r="R96" s="11" t="s">
        <v>404</v>
      </c>
      <c r="S96" s="11" t="s">
        <v>404</v>
      </c>
      <c r="T96" s="11" t="s">
        <v>404</v>
      </c>
      <c r="U96" s="11" t="s">
        <v>404</v>
      </c>
      <c r="V96" s="7">
        <f>[1]Tarifbindung!J28</f>
        <v>44.437329564149906</v>
      </c>
      <c r="X96" s="11" t="s">
        <v>404</v>
      </c>
      <c r="Y96" s="9"/>
      <c r="Z96" s="11" t="s">
        <v>404</v>
      </c>
      <c r="AA96" s="9"/>
    </row>
    <row r="97" spans="1:27" x14ac:dyDescent="0.35">
      <c r="A97" s="7">
        <f>A89</f>
        <v>2021</v>
      </c>
      <c r="B97" s="11" t="s">
        <v>404</v>
      </c>
      <c r="C97" s="11" t="s">
        <v>404</v>
      </c>
      <c r="D97" s="11" t="s">
        <v>404</v>
      </c>
      <c r="E97" s="11" t="s">
        <v>404</v>
      </c>
      <c r="F97" s="11" t="s">
        <v>404</v>
      </c>
      <c r="G97" s="11" t="s">
        <v>404</v>
      </c>
      <c r="H97" s="15">
        <f>[1]Tarifbindung!H29</f>
        <v>36.451746388245773</v>
      </c>
      <c r="I97" s="11" t="s">
        <v>404</v>
      </c>
      <c r="J97" s="11" t="s">
        <v>404</v>
      </c>
      <c r="K97" s="7">
        <f>[1]Tarifbindung!I29</f>
        <v>47.652507730167414</v>
      </c>
      <c r="L97" s="11" t="s">
        <v>404</v>
      </c>
      <c r="M97" s="11" t="s">
        <v>404</v>
      </c>
      <c r="N97" s="11" t="s">
        <v>404</v>
      </c>
      <c r="O97" s="11" t="s">
        <v>404</v>
      </c>
      <c r="P97" s="11" t="s">
        <v>404</v>
      </c>
      <c r="Q97" s="11" t="s">
        <v>404</v>
      </c>
      <c r="R97" s="11" t="s">
        <v>404</v>
      </c>
      <c r="S97" s="11" t="s">
        <v>404</v>
      </c>
      <c r="T97" s="11" t="s">
        <v>404</v>
      </c>
      <c r="U97" s="11" t="s">
        <v>404</v>
      </c>
      <c r="V97" s="7">
        <f>[1]Tarifbindung!J29</f>
        <v>45.691523304659547</v>
      </c>
      <c r="X97" s="11" t="s">
        <v>404</v>
      </c>
      <c r="Y97" s="9"/>
      <c r="Z97" s="11" t="s">
        <v>404</v>
      </c>
      <c r="AA97" s="9"/>
    </row>
    <row r="98" spans="1:27" x14ac:dyDescent="0.35">
      <c r="A98" s="7">
        <f>A90</f>
        <v>2022</v>
      </c>
      <c r="B98" s="11" t="s">
        <v>404</v>
      </c>
      <c r="C98" s="11" t="s">
        <v>404</v>
      </c>
      <c r="D98" s="11" t="s">
        <v>404</v>
      </c>
      <c r="E98" s="11" t="s">
        <v>404</v>
      </c>
      <c r="F98" s="11" t="s">
        <v>404</v>
      </c>
      <c r="G98" s="11" t="s">
        <v>404</v>
      </c>
      <c r="H98" s="15">
        <f>[1]Tarifbindung!H30</f>
        <v>37.501324949044999</v>
      </c>
      <c r="I98" s="11" t="s">
        <v>404</v>
      </c>
      <c r="J98" s="11" t="s">
        <v>404</v>
      </c>
      <c r="K98" s="7">
        <f>[1]Tarifbindung!I30</f>
        <v>46.102396436719026</v>
      </c>
      <c r="L98" s="11" t="s">
        <v>404</v>
      </c>
      <c r="M98" s="11" t="s">
        <v>404</v>
      </c>
      <c r="N98" s="11" t="s">
        <v>404</v>
      </c>
      <c r="O98" s="11" t="s">
        <v>404</v>
      </c>
      <c r="P98" s="11" t="s">
        <v>404</v>
      </c>
      <c r="Q98" s="11" t="s">
        <v>404</v>
      </c>
      <c r="R98" s="11" t="s">
        <v>404</v>
      </c>
      <c r="S98" s="11" t="s">
        <v>404</v>
      </c>
      <c r="T98" s="11" t="s">
        <v>404</v>
      </c>
      <c r="U98" s="11" t="s">
        <v>404</v>
      </c>
      <c r="V98" s="7">
        <f>[1]Tarifbindung!J30</f>
        <v>44.579875032784209</v>
      </c>
      <c r="X98" s="11" t="s">
        <v>404</v>
      </c>
      <c r="Y98" s="9"/>
      <c r="Z98" s="11" t="s">
        <v>404</v>
      </c>
      <c r="AA98" s="9"/>
    </row>
    <row r="99" spans="1:27" x14ac:dyDescent="0.35">
      <c r="A99" s="7">
        <f>A91</f>
        <v>2023</v>
      </c>
      <c r="B99" s="11" t="s">
        <v>404</v>
      </c>
      <c r="C99" s="11" t="s">
        <v>404</v>
      </c>
      <c r="D99" s="11" t="s">
        <v>404</v>
      </c>
      <c r="E99" s="11" t="s">
        <v>404</v>
      </c>
      <c r="F99" s="11" t="s">
        <v>404</v>
      </c>
      <c r="G99" s="11" t="s">
        <v>404</v>
      </c>
      <c r="H99" s="15">
        <f>[1]Tarifbindung!H31</f>
        <v>36.60790092021815</v>
      </c>
      <c r="I99" s="11" t="s">
        <v>404</v>
      </c>
      <c r="J99" s="11" t="s">
        <v>404</v>
      </c>
      <c r="K99" s="7">
        <f>[1]Tarifbindung!I31</f>
        <v>43.560912840497963</v>
      </c>
      <c r="L99" s="11" t="s">
        <v>404</v>
      </c>
      <c r="M99" s="11" t="s">
        <v>404</v>
      </c>
      <c r="N99" s="11" t="s">
        <v>404</v>
      </c>
      <c r="O99" s="11" t="s">
        <v>404</v>
      </c>
      <c r="P99" s="11" t="s">
        <v>404</v>
      </c>
      <c r="Q99" s="11" t="s">
        <v>404</v>
      </c>
      <c r="R99" s="11" t="s">
        <v>404</v>
      </c>
      <c r="S99" s="11" t="s">
        <v>404</v>
      </c>
      <c r="T99" s="11" t="s">
        <v>404</v>
      </c>
      <c r="U99" s="11" t="s">
        <v>404</v>
      </c>
      <c r="V99" s="7">
        <f>[1]Tarifbindung!J31</f>
        <v>42.336631895637346</v>
      </c>
      <c r="X99" s="11" t="s">
        <v>404</v>
      </c>
      <c r="Y99" s="9"/>
      <c r="Z99" s="11" t="s">
        <v>404</v>
      </c>
      <c r="AA99" s="9"/>
    </row>
    <row r="100" spans="1:27" x14ac:dyDescent="0.35">
      <c r="A100">
        <f>A99+1</f>
        <v>2024</v>
      </c>
      <c r="X100" s="9"/>
      <c r="Y100" s="9"/>
      <c r="Z100" s="9"/>
      <c r="AA100" s="9"/>
    </row>
    <row r="101" spans="1:27" x14ac:dyDescent="0.35">
      <c r="X101" s="9"/>
      <c r="Y101" s="9"/>
      <c r="Z101" s="9"/>
      <c r="AA101" s="9"/>
    </row>
    <row r="102" spans="1:27" x14ac:dyDescent="0.35">
      <c r="A102" s="4" t="s">
        <v>406</v>
      </c>
      <c r="X102" s="9"/>
      <c r="Y102" s="9"/>
      <c r="Z102" s="9"/>
      <c r="AA102" s="9"/>
    </row>
    <row r="103" spans="1:27" x14ac:dyDescent="0.35">
      <c r="A103">
        <v>2020</v>
      </c>
      <c r="B103" s="3">
        <f>[1]BLG!B231</f>
        <v>84.258858308222557</v>
      </c>
      <c r="C103" s="3">
        <f>[1]BLG!C231</f>
        <v>82.790579052876467</v>
      </c>
      <c r="D103" s="3">
        <f>[1]BLG!D231</f>
        <v>89.084152301297621</v>
      </c>
      <c r="E103" s="3">
        <f>[1]BLG!E231</f>
        <v>86.419622555510927</v>
      </c>
      <c r="F103" s="3">
        <f>[1]BLG!F231</f>
        <v>85.717781040244645</v>
      </c>
      <c r="G103" s="3">
        <f>[1]BLG!G231</f>
        <v>97.033686900135692</v>
      </c>
      <c r="H103" s="14">
        <f>[1]BLG!H231</f>
        <v>89.357376569267018</v>
      </c>
      <c r="I103" s="3">
        <f>[1]BLG!I231</f>
        <v>86.255709705471929</v>
      </c>
      <c r="J103" s="3">
        <f>[1]BLG!J231</f>
        <v>99.875058945590325</v>
      </c>
      <c r="K103" s="3">
        <f>[1]BLG!K231</f>
        <v>100</v>
      </c>
      <c r="L103" s="3">
        <f>[1]BLG!L231</f>
        <v>102.954766769191</v>
      </c>
      <c r="M103" s="3">
        <f>[1]BLG!M231</f>
        <v>100.86119341480841</v>
      </c>
      <c r="N103" s="3">
        <f>[1]BLG!N231</f>
        <v>102.23423890925353</v>
      </c>
      <c r="O103" s="3">
        <f>[1]BLG!O231</f>
        <v>99.612129967773981</v>
      </c>
      <c r="P103" s="3">
        <f>[1]BLG!P231</f>
        <v>105.71645811733887</v>
      </c>
      <c r="Q103" s="3">
        <f>[1]BLG!Q231</f>
        <v>95.23830141936952</v>
      </c>
      <c r="R103" s="3">
        <f>[1]BLG!R231</f>
        <v>100.10461371749857</v>
      </c>
      <c r="S103" s="3">
        <f>[1]BLG!S231</f>
        <v>95.80603404217976</v>
      </c>
      <c r="T103" s="3">
        <f>[1]BLG!T231</f>
        <v>95.627743281289597</v>
      </c>
      <c r="U103" s="3">
        <f>[1]BLG!U231</f>
        <v>85.698732773485347</v>
      </c>
      <c r="V103" s="3">
        <f>[1]BLG!V231</f>
        <v>98.801870783385397</v>
      </c>
      <c r="X103" s="20" t="str">
        <f>HLOOKUP(Y103,$L103:$U211,ROW(L$143)-ROW(X103)+1,0)</f>
        <v>SH</v>
      </c>
      <c r="Y103" s="9">
        <f t="shared" ref="Y103:Y106" si="47">MIN(L103:U103)</f>
        <v>85.698732773485347</v>
      </c>
      <c r="Z103" s="20" t="str">
        <f>HLOOKUP(AA103,$L103:$U211,ROW(N$143)-ROW(Z103)+1,0)</f>
        <v>HE</v>
      </c>
      <c r="AA103" s="9">
        <f t="shared" ref="AA103:AA106" si="48">MAX(L103:U103)</f>
        <v>105.71645811733887</v>
      </c>
    </row>
    <row r="104" spans="1:27" x14ac:dyDescent="0.35">
      <c r="A104">
        <f>A103+1</f>
        <v>2021</v>
      </c>
      <c r="B104" s="3">
        <f>[1]BLG!B232</f>
        <v>84.438433716542377</v>
      </c>
      <c r="C104" s="3">
        <f>[1]BLG!C232</f>
        <v>83.184334373231877</v>
      </c>
      <c r="D104" s="3">
        <f>[1]BLG!D232</f>
        <v>89.424035234582576</v>
      </c>
      <c r="E104" s="3">
        <f>[1]BLG!E232</f>
        <v>86.564715135830099</v>
      </c>
      <c r="F104" s="3">
        <f>[1]BLG!F232</f>
        <v>86.663251688274684</v>
      </c>
      <c r="G104" s="3">
        <f>[1]BLG!G232</f>
        <v>98.814569927484001</v>
      </c>
      <c r="H104" s="14">
        <f>[1]BLG!H232</f>
        <v>90.182831568912746</v>
      </c>
      <c r="I104" s="3">
        <f>[1]BLG!I232</f>
        <v>86.617809051301137</v>
      </c>
      <c r="J104" s="3">
        <f>[1]BLG!J232</f>
        <v>99.950770833752102</v>
      </c>
      <c r="K104" s="3">
        <f>[1]BLG!K232</f>
        <v>100</v>
      </c>
      <c r="L104" s="3">
        <f>[1]BLG!L232</f>
        <v>103.11370678419287</v>
      </c>
      <c r="M104" s="3">
        <f>[1]BLG!M232</f>
        <v>100.9622294637559</v>
      </c>
      <c r="N104" s="3">
        <f>[1]BLG!N232</f>
        <v>101.08170866040744</v>
      </c>
      <c r="O104" s="3">
        <f>[1]BLG!O232</f>
        <v>99.290259936382014</v>
      </c>
      <c r="P104" s="3">
        <f>[1]BLG!P232</f>
        <v>105.93287969133792</v>
      </c>
      <c r="Q104" s="3">
        <f>[1]BLG!Q232</f>
        <v>94.703348713117691</v>
      </c>
      <c r="R104" s="3">
        <f>[1]BLG!R232</f>
        <v>100.01915275270738</v>
      </c>
      <c r="S104" s="3">
        <f>[1]BLG!S232</f>
        <v>95.96275208686717</v>
      </c>
      <c r="T104" s="3">
        <f>[1]BLG!T232</f>
        <v>95.348302684003912</v>
      </c>
      <c r="U104" s="3">
        <f>[1]BLG!U232</f>
        <v>85.594666038511605</v>
      </c>
      <c r="V104" s="3">
        <f>[1]BLG!V232</f>
        <v>98.913584597532108</v>
      </c>
      <c r="X104" s="20" t="str">
        <f>HLOOKUP(Y104,$L104:$U212,ROW(L$143)-ROW(X104)+1,0)</f>
        <v>SH</v>
      </c>
      <c r="Y104" s="9">
        <f t="shared" si="47"/>
        <v>85.594666038511605</v>
      </c>
      <c r="Z104" s="20" t="str">
        <f>HLOOKUP(AA104,$L104:$U212,ROW(N$143)-ROW(Z104)+1,0)</f>
        <v>HE</v>
      </c>
      <c r="AA104" s="9">
        <f t="shared" si="48"/>
        <v>105.93287969133792</v>
      </c>
    </row>
    <row r="105" spans="1:27" x14ac:dyDescent="0.35">
      <c r="A105">
        <f t="shared" ref="A105:A107" si="49">A104+1</f>
        <v>2022</v>
      </c>
      <c r="B105" s="3">
        <f>[1]BLG!B233</f>
        <v>86.380166493890115</v>
      </c>
      <c r="C105" s="3">
        <f>[1]BLG!C233</f>
        <v>84.578767627646016</v>
      </c>
      <c r="D105" s="3">
        <f>[1]BLG!D233</f>
        <v>91.604360763450146</v>
      </c>
      <c r="E105" s="3">
        <f>[1]BLG!E233</f>
        <v>88.474806744569975</v>
      </c>
      <c r="F105" s="3">
        <f>[1]BLG!F233</f>
        <v>88.670352450987167</v>
      </c>
      <c r="G105" s="3">
        <f>[1]BLG!G233</f>
        <v>99.652732724657014</v>
      </c>
      <c r="H105" s="14">
        <f>[1]BLG!H233</f>
        <v>92.008676159903231</v>
      </c>
      <c r="I105" s="3">
        <f>[1]BLG!I233</f>
        <v>88.570270846135244</v>
      </c>
      <c r="J105" s="3">
        <f>[1]BLG!J233</f>
        <v>100.02402917951711</v>
      </c>
      <c r="K105" s="3">
        <f>[1]BLG!K233</f>
        <v>100</v>
      </c>
      <c r="L105" s="3">
        <f>[1]BLG!L233</f>
        <v>102.9136420179877</v>
      </c>
      <c r="M105" s="3">
        <f>[1]BLG!M233</f>
        <v>102.06825303953696</v>
      </c>
      <c r="N105" s="3">
        <f>[1]BLG!N233</f>
        <v>98.672092963195595</v>
      </c>
      <c r="O105" s="3">
        <f>[1]BLG!O233</f>
        <v>100.94505685975319</v>
      </c>
      <c r="P105" s="3">
        <f>[1]BLG!P233</f>
        <v>104.5808299262131</v>
      </c>
      <c r="Q105" s="3">
        <f>[1]BLG!Q233</f>
        <v>94.474744478961156</v>
      </c>
      <c r="R105" s="3">
        <f>[1]BLG!R233</f>
        <v>99.162924644275876</v>
      </c>
      <c r="S105" s="3">
        <f>[1]BLG!S233</f>
        <v>97.332418584572736</v>
      </c>
      <c r="T105" s="3">
        <f>[1]BLG!T233</f>
        <v>96.629905008827535</v>
      </c>
      <c r="U105" s="3">
        <f>[1]BLG!U233</f>
        <v>87.093413605428083</v>
      </c>
      <c r="V105" s="3">
        <f>[1]BLG!V233</f>
        <v>99.241970967542215</v>
      </c>
      <c r="X105" s="20" t="str">
        <f>HLOOKUP(Y105,$L105:$U213,ROW(L$143)-ROW(X105)+1,0)</f>
        <v>SH</v>
      </c>
      <c r="Y105" s="9">
        <f t="shared" si="47"/>
        <v>87.093413605428083</v>
      </c>
      <c r="Z105" s="20" t="str">
        <f>HLOOKUP(AA105,$L105:$U213,ROW(N$143)-ROW(Z105)+1,0)</f>
        <v>HE</v>
      </c>
      <c r="AA105" s="9">
        <f t="shared" si="48"/>
        <v>104.5808299262131</v>
      </c>
    </row>
    <row r="106" spans="1:27" x14ac:dyDescent="0.35">
      <c r="A106">
        <f t="shared" si="49"/>
        <v>2023</v>
      </c>
      <c r="B106" s="3">
        <f>[1]BLG!B234</f>
        <v>86.754973246362283</v>
      </c>
      <c r="C106" s="3">
        <f>[1]BLG!C234</f>
        <v>85.367165284452511</v>
      </c>
      <c r="D106" s="3">
        <f>[1]BLG!D234</f>
        <v>91.718784630417133</v>
      </c>
      <c r="E106" s="3">
        <f>[1]BLG!E234</f>
        <v>89.076022628165688</v>
      </c>
      <c r="F106" s="3">
        <f>[1]BLG!F234</f>
        <v>88.983426693784054</v>
      </c>
      <c r="G106" s="3">
        <f>[1]BLG!G234</f>
        <v>99.917363658256463</v>
      </c>
      <c r="H106" s="14">
        <f>[1]BLG!H234</f>
        <v>92.395921544872294</v>
      </c>
      <c r="I106" s="3">
        <f>[1]BLG!I234</f>
        <v>88.939647076880419</v>
      </c>
      <c r="J106" s="3">
        <f>[1]BLG!J234</f>
        <v>100.02632317409288</v>
      </c>
      <c r="K106" s="3">
        <f>[1]BLG!K234</f>
        <v>100</v>
      </c>
      <c r="L106" s="3">
        <f>[1]BLG!L234</f>
        <v>102.36837777731094</v>
      </c>
      <c r="M106" s="3">
        <f>[1]BLG!M234</f>
        <v>102.0026342985753</v>
      </c>
      <c r="N106" s="3">
        <f>[1]BLG!N234</f>
        <v>99.865386989126677</v>
      </c>
      <c r="O106" s="3">
        <f>[1]BLG!O234</f>
        <v>101.80879568687359</v>
      </c>
      <c r="P106" s="3">
        <f>[1]BLG!P234</f>
        <v>105.22178026155655</v>
      </c>
      <c r="Q106" s="3">
        <f>[1]BLG!Q234</f>
        <v>94.51292279650994</v>
      </c>
      <c r="R106" s="3">
        <f>[1]BLG!R234</f>
        <v>99.265939853242045</v>
      </c>
      <c r="S106" s="3">
        <f>[1]BLG!S234</f>
        <v>96.117490096573775</v>
      </c>
      <c r="T106" s="3">
        <f>[1]BLG!T234</f>
        <v>96.970316890588137</v>
      </c>
      <c r="U106" s="3">
        <f>[1]BLG!U234</f>
        <v>87.152666298081144</v>
      </c>
      <c r="V106" s="3">
        <f>[1]BLG!V234</f>
        <v>99.363075851592455</v>
      </c>
      <c r="X106" s="20" t="str">
        <f>HLOOKUP(Y106,$L106:$U214,ROW(L$143)-ROW(X106)+1,0)</f>
        <v>SH</v>
      </c>
      <c r="Y106" s="9">
        <f t="shared" si="47"/>
        <v>87.152666298081144</v>
      </c>
      <c r="Z106" s="20" t="str">
        <f>HLOOKUP(AA106,$L106:$U214,ROW(N$143)-ROW(Z106)+1,0)</f>
        <v>HE</v>
      </c>
      <c r="AA106" s="9">
        <f t="shared" si="48"/>
        <v>105.22178026155655</v>
      </c>
    </row>
    <row r="107" spans="1:27" x14ac:dyDescent="0.35">
      <c r="A107">
        <f t="shared" si="49"/>
        <v>2024</v>
      </c>
      <c r="B107" s="3">
        <f>[1]BLG!B235</f>
        <v>84.763668062348103</v>
      </c>
      <c r="C107" s="3">
        <f>[1]BLG!C235</f>
        <v>85.194515324211167</v>
      </c>
      <c r="D107" s="3">
        <f>[1]BLG!D235</f>
        <v>89.726511990759477</v>
      </c>
      <c r="E107" s="3">
        <f>[1]BLG!E235</f>
        <v>89.002423146625205</v>
      </c>
      <c r="F107" s="3">
        <f>[1]BLG!F235</f>
        <v>90.415560001284646</v>
      </c>
      <c r="G107" s="3">
        <f>[1]BLG!G235</f>
        <v>98.72320760024401</v>
      </c>
      <c r="H107" s="14">
        <f>[1]BLG!H235</f>
        <v>91.494807464797105</v>
      </c>
      <c r="I107" s="3">
        <f>[1]BLG!I235</f>
        <v>88.119487807472865</v>
      </c>
      <c r="J107" s="3">
        <f>[1]BLG!J235</f>
        <v>99.9487308410894</v>
      </c>
      <c r="K107" s="3">
        <f>[1]BLG!K235</f>
        <v>100</v>
      </c>
      <c r="L107" s="3">
        <f>[1]BLG!L235</f>
        <v>101.93910141275767</v>
      </c>
      <c r="M107" s="3">
        <f>[1]BLG!M235</f>
        <v>101.13713884196682</v>
      </c>
      <c r="N107" s="3">
        <f>[1]BLG!N235</f>
        <v>102.92333979669488</v>
      </c>
      <c r="O107" s="3">
        <f>[1]BLG!O235</f>
        <v>103.57033618898328</v>
      </c>
      <c r="P107" s="3">
        <f>[1]BLG!P235</f>
        <v>107.22432078696072</v>
      </c>
      <c r="Q107" s="3">
        <f>[1]BLG!Q235</f>
        <v>94.089802147482359</v>
      </c>
      <c r="R107" s="3">
        <f>[1]BLG!R235</f>
        <v>99.333369080165085</v>
      </c>
      <c r="S107" s="3">
        <f>[1]BLG!S235</f>
        <v>96.378486326903229</v>
      </c>
      <c r="T107" s="3">
        <f>[1]BLG!T235</f>
        <v>95.480075072917643</v>
      </c>
      <c r="U107" s="3">
        <f>[1]BLG!U235</f>
        <v>87.593519221614997</v>
      </c>
      <c r="V107" s="3">
        <f>[1]BLG!V235</f>
        <v>99.316679088578496</v>
      </c>
      <c r="X107" s="20" t="str">
        <f>HLOOKUP(Y107,$L107:$U215,ROW(L$143)-ROW(X107)+1,0)</f>
        <v>SH</v>
      </c>
      <c r="Y107" s="9">
        <f t="shared" ref="Y107" si="50">MIN(L107:U107)</f>
        <v>87.593519221614997</v>
      </c>
      <c r="Z107" s="20" t="str">
        <f>HLOOKUP(AA107,$L107:$U215,ROW(N$143)-ROW(Z107)+1,0)</f>
        <v>HE</v>
      </c>
      <c r="AA107" s="9">
        <f t="shared" ref="AA107" si="51">MAX(L107:U107)</f>
        <v>107.22432078696072</v>
      </c>
    </row>
    <row r="108" spans="1:27" x14ac:dyDescent="0.35">
      <c r="X108" s="9"/>
      <c r="Y108" s="9"/>
      <c r="Z108" s="9"/>
      <c r="AA108" s="9"/>
    </row>
    <row r="109" spans="1:27" x14ac:dyDescent="0.35">
      <c r="A109" s="4" t="s">
        <v>407</v>
      </c>
      <c r="X109" s="9"/>
      <c r="Y109" s="9"/>
      <c r="Z109" s="9"/>
      <c r="AA109" s="9"/>
    </row>
    <row r="110" spans="1:27" x14ac:dyDescent="0.35">
      <c r="A110">
        <f>[1]Verbraucherpreisniveau!A17</f>
        <v>2020</v>
      </c>
      <c r="B110" s="3">
        <f>[1]Verbraucherpreisniveau!B17</f>
        <v>0.50251256281406143</v>
      </c>
      <c r="C110" s="3">
        <f>[1]Verbraucherpreisniveau!C17</f>
        <v>0.60362173038228661</v>
      </c>
      <c r="D110" s="3">
        <f>[1]Verbraucherpreisniveau!D17</f>
        <v>0.90817356205852207</v>
      </c>
      <c r="E110" s="3">
        <f>[1]Verbraucherpreisniveau!E17</f>
        <v>0.50251256281406143</v>
      </c>
      <c r="F110" s="3">
        <f>[1]Verbraucherpreisniveau!F17</f>
        <v>1.214574898785429</v>
      </c>
      <c r="G110" s="3">
        <f>[1]Verbraucherpreisniveau!G17</f>
        <v>0.40160642570282334</v>
      </c>
      <c r="H110" s="14">
        <f>[1]Verbraucherpreisniveau!H17</f>
        <v>0.68341477732610934</v>
      </c>
      <c r="I110" s="3">
        <f>[1]Verbraucherpreisniveau!I17</f>
        <v>0.76648493194946488</v>
      </c>
      <c r="J110" s="3">
        <f>[1]Verbraucherpreisniveau!J17</f>
        <v>0.48307010335280215</v>
      </c>
      <c r="K110" s="3">
        <f>[1]Verbraucherpreisniveau!K17</f>
        <v>0.48706746981956506</v>
      </c>
      <c r="L110" s="3">
        <f>[1]Verbraucherpreisniveau!L17</f>
        <v>0.60362173038228661</v>
      </c>
      <c r="M110" s="3">
        <f>[1]Verbraucherpreisniveau!M17</f>
        <v>0.50251256281406143</v>
      </c>
      <c r="N110" s="3">
        <f>[1]Verbraucherpreisniveau!N17</f>
        <v>0.70493454179253945</v>
      </c>
      <c r="O110" s="3">
        <f>[1]Verbraucherpreisniveau!O17</f>
        <v>0.20040080160322304</v>
      </c>
      <c r="P110" s="3">
        <f>[1]Verbraucherpreisniveau!P17</f>
        <v>0.20040080160322304</v>
      </c>
      <c r="Q110" s="3">
        <f>[1]Verbraucherpreisniveau!Q17</f>
        <v>0.40160642570282334</v>
      </c>
      <c r="R110" s="3">
        <f>[1]Verbraucherpreisniveau!R17</f>
        <v>0.50251256281406143</v>
      </c>
      <c r="S110" s="3">
        <f>[1]Verbraucherpreisniveau!S17</f>
        <v>0.60362173038228661</v>
      </c>
      <c r="T110" s="3">
        <f>[1]Verbraucherpreisniveau!T17</f>
        <v>0.40160642570282334</v>
      </c>
      <c r="U110" s="3">
        <f>[1]Verbraucherpreisniveau!U17</f>
        <v>0.70493454179253945</v>
      </c>
      <c r="V110" s="3">
        <f>[1]Verbraucherpreisniveau!V17</f>
        <v>0.50251256281406143</v>
      </c>
      <c r="X110" s="20" t="str">
        <f>HLOOKUP(Y110,$L110:$U218,ROW(L$143)-ROW(X110)+1,0)</f>
        <v>HH</v>
      </c>
      <c r="Y110" s="9">
        <f t="shared" ref="Y110:Y114" si="52">MIN(L110:U110)</f>
        <v>0.20040080160322304</v>
      </c>
      <c r="Z110" s="20" t="str">
        <f>HLOOKUP(AA110,$L110:$U218,ROW(N$143)-ROW(Z110)+1,0)</f>
        <v>HB</v>
      </c>
      <c r="AA110" s="9">
        <f t="shared" ref="AA110:AA114" si="53">MAX(L110:U110)</f>
        <v>0.70493454179253945</v>
      </c>
    </row>
    <row r="111" spans="1:27" x14ac:dyDescent="0.35">
      <c r="A111">
        <f>[1]Verbraucherpreisniveau!A18</f>
        <v>2021</v>
      </c>
      <c r="B111" s="3">
        <f>[1]Verbraucherpreisniveau!B18</f>
        <v>3.4000000000000057</v>
      </c>
      <c r="C111" s="3">
        <f>[1]Verbraucherpreisniveau!C18</f>
        <v>3.2000000000000028</v>
      </c>
      <c r="D111" s="3">
        <f>[1]Verbraucherpreisniveau!D18</f>
        <v>3.2000000000000028</v>
      </c>
      <c r="E111" s="3">
        <f>[1]Verbraucherpreisniveau!E18</f>
        <v>3.2000000000000028</v>
      </c>
      <c r="F111" s="3">
        <f>[1]Verbraucherpreisniveau!F18</f>
        <v>3.2000000000000028</v>
      </c>
      <c r="G111" s="3">
        <f>[1]Verbraucherpreisniveau!G18</f>
        <v>2.7999999999999972</v>
      </c>
      <c r="H111" s="14">
        <f>[1]Verbraucherpreisniveau!H18</f>
        <v>3.1408622947781559</v>
      </c>
      <c r="I111" s="3">
        <f>[1]Verbraucherpreisniveau!I18</f>
        <v>3.2419693009654793</v>
      </c>
      <c r="J111" s="3">
        <f>[1]Verbraucherpreisniveau!J18</f>
        <v>3.0404758834326016</v>
      </c>
      <c r="K111" s="3">
        <f>[1]Verbraucherpreisniveau!K18</f>
        <v>3.0522820627790983</v>
      </c>
      <c r="L111" s="3">
        <f>[1]Verbraucherpreisniveau!L18</f>
        <v>3</v>
      </c>
      <c r="M111" s="3">
        <f>[1]Verbraucherpreisniveau!M18</f>
        <v>3.2000000000000028</v>
      </c>
      <c r="N111" s="3">
        <f>[1]Verbraucherpreisniveau!N18</f>
        <v>3.7999999999999972</v>
      </c>
      <c r="O111" s="3">
        <f>[1]Verbraucherpreisniveau!O18</f>
        <v>2.9000000000000199</v>
      </c>
      <c r="P111" s="3">
        <f>[1]Verbraucherpreisniveau!P18</f>
        <v>2.7999999999999972</v>
      </c>
      <c r="Q111" s="3">
        <f>[1]Verbraucherpreisniveau!Q18</f>
        <v>3</v>
      </c>
      <c r="R111" s="3">
        <f>[1]Verbraucherpreisniveau!R18</f>
        <v>3.0999999999999943</v>
      </c>
      <c r="S111" s="3">
        <f>[1]Verbraucherpreisniveau!S18</f>
        <v>3</v>
      </c>
      <c r="T111" s="3">
        <f>[1]Verbraucherpreisniveau!T18</f>
        <v>2.9000000000000199</v>
      </c>
      <c r="U111" s="3">
        <f>[1]Verbraucherpreisniveau!U18</f>
        <v>3</v>
      </c>
      <c r="V111" s="3">
        <f>[1]Verbraucherpreisniveau!V18</f>
        <v>3.0999999999999943</v>
      </c>
      <c r="X111" s="20" t="str">
        <f>HLOOKUP(Y111,$L111:$U219,ROW(L$143)-ROW(X111)+1,0)</f>
        <v>HE</v>
      </c>
      <c r="Y111" s="9">
        <f t="shared" si="52"/>
        <v>2.7999999999999972</v>
      </c>
      <c r="Z111" s="20" t="str">
        <f>HLOOKUP(AA111,$L111:$U219,ROW(N$143)-ROW(Z111)+1,0)</f>
        <v>HB</v>
      </c>
      <c r="AA111" s="9">
        <f t="shared" si="53"/>
        <v>3.7999999999999972</v>
      </c>
    </row>
    <row r="112" spans="1:27" x14ac:dyDescent="0.35">
      <c r="A112">
        <f>[1]Verbraucherpreisniveau!A19</f>
        <v>2022</v>
      </c>
      <c r="B112" s="3">
        <f>[1]Verbraucherpreisniveau!B19</f>
        <v>7.0599613152804608</v>
      </c>
      <c r="C112" s="3">
        <f>[1]Verbraucherpreisniveau!C19</f>
        <v>7.5581395348837077</v>
      </c>
      <c r="D112" s="3">
        <f>[1]Verbraucherpreisniveau!D19</f>
        <v>6.8798449612402948</v>
      </c>
      <c r="E112" s="3">
        <f>[1]Verbraucherpreisniveau!E19</f>
        <v>7.2674418604651123</v>
      </c>
      <c r="F112" s="3">
        <f>[1]Verbraucherpreisniveau!F19</f>
        <v>7.4612403100775282</v>
      </c>
      <c r="G112" s="3">
        <f>[1]Verbraucherpreisniveau!G19</f>
        <v>7.1011673151750898</v>
      </c>
      <c r="H112" s="14">
        <f>[1]Verbraucherpreisniveau!H19</f>
        <v>7.1530311063240024</v>
      </c>
      <c r="I112" s="3">
        <f>[1]Verbraucherpreisniveau!I19</f>
        <v>7.1685264436744012</v>
      </c>
      <c r="J112" s="3">
        <f>[1]Verbraucherpreisniveau!J19</f>
        <v>6.8104948599692872</v>
      </c>
      <c r="K112" s="3">
        <f>[1]Verbraucherpreisniveau!K19</f>
        <v>6.7961857995275157</v>
      </c>
      <c r="L112" s="3">
        <f>[1]Verbraucherpreisniveau!L19</f>
        <v>6.3106796116504853</v>
      </c>
      <c r="M112" s="3">
        <f>[1]Verbraucherpreisniveau!M19</f>
        <v>7.0736434108526964</v>
      </c>
      <c r="N112" s="3">
        <f>[1]Verbraucherpreisniveau!N19</f>
        <v>8.863198458574189</v>
      </c>
      <c r="O112" s="3">
        <f>[1]Verbraucherpreisniveau!O19</f>
        <v>6.0252672497570217</v>
      </c>
      <c r="P112" s="3">
        <f>[1]Verbraucherpreisniveau!P19</f>
        <v>6.8093385214007753</v>
      </c>
      <c r="Q112" s="3">
        <f>[1]Verbraucherpreisniveau!Q19</f>
        <v>6.7961165048543677</v>
      </c>
      <c r="R112" s="3">
        <f>[1]Verbraucherpreisniveau!R19</f>
        <v>7.0805043646944767</v>
      </c>
      <c r="S112" s="3">
        <f>[1]Verbraucherpreisniveau!S19</f>
        <v>6.601941747572809</v>
      </c>
      <c r="T112" s="3">
        <f>[1]Verbraucherpreisniveau!T19</f>
        <v>6.1224489795918373</v>
      </c>
      <c r="U112" s="3">
        <f>[1]Verbraucherpreisniveau!U19</f>
        <v>6.2135922330097202</v>
      </c>
      <c r="V112" s="3">
        <f>[1]Verbraucherpreisniveau!V19</f>
        <v>6.8865179437439537</v>
      </c>
      <c r="X112" s="20" t="str">
        <f>HLOOKUP(Y112,$L112:$U220,ROW(L$143)-ROW(X112)+1,0)</f>
        <v>HH</v>
      </c>
      <c r="Y112" s="9">
        <f t="shared" si="52"/>
        <v>6.0252672497570217</v>
      </c>
      <c r="Z112" s="20" t="str">
        <f>HLOOKUP(AA112,$L112:$U220,ROW(N$143)-ROW(Z112)+1,0)</f>
        <v>HB</v>
      </c>
      <c r="AA112" s="9">
        <f t="shared" si="53"/>
        <v>8.863198458574189</v>
      </c>
    </row>
    <row r="113" spans="1:27" x14ac:dyDescent="0.35">
      <c r="A113">
        <f>[1]Verbraucherpreisniveau!A20</f>
        <v>2023</v>
      </c>
      <c r="B113" s="3">
        <f>[1]Verbraucherpreisniveau!B20</f>
        <v>6.504065040650417</v>
      </c>
      <c r="C113" s="3">
        <f>[1]Verbraucherpreisniveau!C20</f>
        <v>6.3963963963963977</v>
      </c>
      <c r="D113" s="3">
        <f>[1]Verbraucherpreisniveau!D20</f>
        <v>6.5276518585675376</v>
      </c>
      <c r="E113" s="3">
        <f>[1]Verbraucherpreisniveau!E20</f>
        <v>5.9620596205961931</v>
      </c>
      <c r="F113" s="3">
        <f>[1]Verbraucherpreisniveau!F20</f>
        <v>6.2218214607754589</v>
      </c>
      <c r="G113" s="3">
        <f>[1]Verbraucherpreisniveau!G20</f>
        <v>6.1762034514078152</v>
      </c>
      <c r="H113" s="14">
        <f>[1]Verbraucherpreisniveau!H20</f>
        <v>6.3163328168371002</v>
      </c>
      <c r="I113" s="3">
        <f>[1]Verbraucherpreisniveau!I20</f>
        <v>6.3581992469981703</v>
      </c>
      <c r="J113" s="3">
        <f>[1]Verbraucherpreisniveau!J20</f>
        <v>5.8979135792397468</v>
      </c>
      <c r="K113" s="3">
        <f>[1]Verbraucherpreisniveau!K20</f>
        <v>5.8842140816441919</v>
      </c>
      <c r="L113" s="3">
        <f>[1]Verbraucherpreisniveau!L20</f>
        <v>6.3013698630137043</v>
      </c>
      <c r="M113" s="3">
        <f>[1]Verbraucherpreisniveau!M20</f>
        <v>5.8823529411764781</v>
      </c>
      <c r="N113" s="3">
        <f>[1]Verbraucherpreisniveau!N20</f>
        <v>4.2477876106194543</v>
      </c>
      <c r="O113" s="3">
        <f>[1]Verbraucherpreisniveau!O20</f>
        <v>5.5912007332722453</v>
      </c>
      <c r="P113" s="3">
        <f>[1]Verbraucherpreisniveau!P20</f>
        <v>5.8287795992714138</v>
      </c>
      <c r="Q113" s="3">
        <f>[1]Verbraucherpreisniveau!Q20</f>
        <v>6.0909090909091077</v>
      </c>
      <c r="R113" s="3">
        <f>[1]Verbraucherpreisniveau!R20</f>
        <v>5.6159420289855007</v>
      </c>
      <c r="S113" s="3">
        <f>[1]Verbraucherpreisniveau!S20</f>
        <v>5.8287795992714138</v>
      </c>
      <c r="T113" s="3">
        <f>[1]Verbraucherpreisniveau!T20</f>
        <v>5.7692307692307736</v>
      </c>
      <c r="U113" s="3">
        <f>[1]Verbraucherpreisniveau!U20</f>
        <v>6.0329067641681888</v>
      </c>
      <c r="V113" s="3">
        <f>[1]Verbraucherpreisniveau!V20</f>
        <v>5.8983666061705975</v>
      </c>
      <c r="X113" s="20" t="str">
        <f>HLOOKUP(Y113,$L113:$U221,ROW(L$143)-ROW(X113)+1,0)</f>
        <v>HB</v>
      </c>
      <c r="Y113" s="9">
        <f t="shared" si="52"/>
        <v>4.2477876106194543</v>
      </c>
      <c r="Z113" s="20" t="str">
        <f>HLOOKUP(AA113,$L113:$U221,ROW(N$143)-ROW(Z113)+1,0)</f>
        <v>BW</v>
      </c>
      <c r="AA113" s="9">
        <f t="shared" si="53"/>
        <v>6.3013698630137043</v>
      </c>
    </row>
    <row r="114" spans="1:27" x14ac:dyDescent="0.35">
      <c r="A114">
        <f>[1]Verbraucherpreisniveau!A21</f>
        <v>2024</v>
      </c>
      <c r="B114" s="3">
        <f>[1]Verbraucherpreisniveau!B21</f>
        <v>2.4597116200169467</v>
      </c>
      <c r="C114" s="3">
        <f>[1]Verbraucherpreisniveau!C21</f>
        <v>2.0321761219305614</v>
      </c>
      <c r="D114" s="3">
        <f>[1]Verbraucherpreisniveau!D21</f>
        <v>2.8936170212765973</v>
      </c>
      <c r="E114" s="3">
        <f>[1]Verbraucherpreisniveau!E21</f>
        <v>2.4722932651321372</v>
      </c>
      <c r="F114" s="3">
        <f>[1]Verbraucherpreisniveau!F21</f>
        <v>2.2071307300509488</v>
      </c>
      <c r="G114" s="3">
        <f>[1]Verbraucherpreisniveau!G21</f>
        <v>1.6253207869974204</v>
      </c>
      <c r="H114" s="14">
        <f>[1]Verbraucherpreisniveau!H21</f>
        <v>2.3024751280534814</v>
      </c>
      <c r="I114" s="3">
        <f>[1]Verbraucherpreisniveau!I21</f>
        <v>2.5047884322009684</v>
      </c>
      <c r="J114" s="3">
        <f>[1]Verbraucherpreisniveau!J21</f>
        <v>2.224704645193321</v>
      </c>
      <c r="K114" s="3">
        <f>[1]Verbraucherpreisniveau!K21</f>
        <v>2.2542107772713491</v>
      </c>
      <c r="L114" s="3">
        <f>[1]Verbraucherpreisniveau!L21</f>
        <v>2.2336769759450021</v>
      </c>
      <c r="M114" s="3">
        <f>[1]Verbraucherpreisniveau!M21</f>
        <v>2.4786324786324911</v>
      </c>
      <c r="N114" s="3">
        <f>[1]Verbraucherpreisniveau!N21</f>
        <v>2.1222410865874224</v>
      </c>
      <c r="O114" s="3">
        <f>[1]Verbraucherpreisniveau!O21</f>
        <v>1.7361111111111143</v>
      </c>
      <c r="P114" s="3">
        <f>[1]Verbraucherpreisniveau!P21</f>
        <v>1.8072289156626482</v>
      </c>
      <c r="Q114" s="3">
        <f>[1]Verbraucherpreisniveau!Q21</f>
        <v>2.1422450728363316</v>
      </c>
      <c r="R114" s="3">
        <f>[1]Verbraucherpreisniveau!R21</f>
        <v>2.2298456260720485</v>
      </c>
      <c r="S114" s="3">
        <f>[1]Verbraucherpreisniveau!S21</f>
        <v>2.5817555938037771</v>
      </c>
      <c r="T114" s="3">
        <f>[1]Verbraucherpreisniveau!T21</f>
        <v>2.6839826839826912</v>
      </c>
      <c r="U114" s="3">
        <f>[1]Verbraucherpreisniveau!U21</f>
        <v>2.4137931034482705</v>
      </c>
      <c r="V114" s="3">
        <f>[1]Verbraucherpreisniveau!V21</f>
        <v>2.2279348757497672</v>
      </c>
      <c r="X114" s="20" t="str">
        <f>HLOOKUP(Y114,$L114:$U222,ROW(L$143)-ROW(X114)+1,0)</f>
        <v>HH</v>
      </c>
      <c r="Y114" s="9">
        <f t="shared" si="52"/>
        <v>1.7361111111111143</v>
      </c>
      <c r="Z114" s="20" t="str">
        <f>HLOOKUP(AA114,$L114:$U222,ROW(N$143)-ROW(Z114)+1,0)</f>
        <v>SL</v>
      </c>
      <c r="AA114" s="9">
        <f t="shared" si="53"/>
        <v>2.6839826839826912</v>
      </c>
    </row>
    <row r="115" spans="1:27" x14ac:dyDescent="0.35">
      <c r="A115" t="s">
        <v>408</v>
      </c>
      <c r="B115" s="3">
        <f>100*(1+B110/100)*(1+B111/100)*(1+B112/100)*(1+B113/100)*(1+B114/100)-100</f>
        <v>21.407035175879372</v>
      </c>
      <c r="C115" s="3">
        <f t="shared" ref="C115:V115" si="54">100*(1+C110/100)*(1+C111/100)*(1+C112/100)*(1+C113/100)*(1+C114/100)-100</f>
        <v>21.227364185110645</v>
      </c>
      <c r="D115" s="3">
        <f t="shared" si="54"/>
        <v>21.997981836528737</v>
      </c>
      <c r="E115" s="3">
        <f t="shared" si="54"/>
        <v>20.804020100502484</v>
      </c>
      <c r="F115" s="3">
        <f t="shared" si="54"/>
        <v>21.86234817813768</v>
      </c>
      <c r="G115" s="3">
        <f t="shared" si="54"/>
        <v>19.277108433734938</v>
      </c>
      <c r="H115" s="3">
        <f t="shared" si="54"/>
        <v>21.026168545845323</v>
      </c>
      <c r="I115" s="3">
        <f t="shared" si="54"/>
        <v>21.549948079476351</v>
      </c>
      <c r="J115" s="3">
        <f t="shared" si="54"/>
        <v>19.717584822050767</v>
      </c>
      <c r="K115" s="3">
        <f t="shared" si="54"/>
        <v>19.739088177428101</v>
      </c>
      <c r="L115" s="3">
        <f t="shared" si="54"/>
        <v>19.718309859154928</v>
      </c>
      <c r="M115" s="3">
        <f t="shared" si="54"/>
        <v>20.502512562814061</v>
      </c>
      <c r="N115" s="3">
        <f t="shared" si="54"/>
        <v>21.148036253776439</v>
      </c>
      <c r="O115" s="3">
        <f t="shared" si="54"/>
        <v>17.434869739478984</v>
      </c>
      <c r="P115" s="3">
        <f t="shared" si="54"/>
        <v>18.537074148296639</v>
      </c>
      <c r="Q115" s="3">
        <f t="shared" si="54"/>
        <v>19.67871485943779</v>
      </c>
      <c r="R115" s="3">
        <f t="shared" si="54"/>
        <v>19.798994974874347</v>
      </c>
      <c r="S115" s="3">
        <f t="shared" si="54"/>
        <v>19.919517102615686</v>
      </c>
      <c r="T115" s="3">
        <f t="shared" si="54"/>
        <v>19.076305220883583</v>
      </c>
      <c r="U115" s="3">
        <f t="shared" si="54"/>
        <v>19.637462235649551</v>
      </c>
      <c r="V115" s="3">
        <f t="shared" si="54"/>
        <v>19.899497487437159</v>
      </c>
      <c r="X115" s="9"/>
      <c r="Y115" s="9"/>
      <c r="Z115" s="9"/>
      <c r="AA115" s="9"/>
    </row>
    <row r="116" spans="1:27" x14ac:dyDescent="0.35">
      <c r="B116" s="3"/>
      <c r="C116" s="3"/>
      <c r="D116" s="3"/>
      <c r="E116" s="3"/>
      <c r="F116" s="3"/>
      <c r="G116" s="3"/>
      <c r="H116" s="3"/>
      <c r="I116" s="3"/>
      <c r="J116" s="3"/>
      <c r="K116" s="3"/>
      <c r="L116" s="3"/>
      <c r="M116" s="3"/>
      <c r="N116" s="3"/>
      <c r="O116" s="3"/>
      <c r="P116" s="3"/>
      <c r="Q116" s="3"/>
      <c r="R116" s="3"/>
      <c r="S116" s="3"/>
      <c r="T116" s="3"/>
      <c r="U116" s="3"/>
      <c r="V116" s="3"/>
      <c r="X116" s="9"/>
      <c r="Y116" s="9"/>
      <c r="Z116" s="9"/>
      <c r="AA116" s="9"/>
    </row>
    <row r="117" spans="1:27" x14ac:dyDescent="0.35">
      <c r="A117" s="4" t="s">
        <v>322</v>
      </c>
      <c r="X117" s="9"/>
      <c r="Y117" s="9"/>
      <c r="Z117" s="9"/>
      <c r="AA117" s="9"/>
    </row>
    <row r="118" spans="1:27" x14ac:dyDescent="0.35">
      <c r="A118" s="4" t="s">
        <v>409</v>
      </c>
      <c r="X118" s="9"/>
      <c r="Y118" s="9"/>
      <c r="Z118" s="9"/>
      <c r="AA118" s="9"/>
    </row>
    <row r="119" spans="1:27" x14ac:dyDescent="0.35">
      <c r="A119">
        <f>'[1]verf EK'!A31</f>
        <v>2019</v>
      </c>
      <c r="B119" s="5">
        <f>'[1]verf EK'!B31</f>
        <v>22181</v>
      </c>
      <c r="C119" s="5">
        <f>'[1]verf EK'!C31</f>
        <v>21337</v>
      </c>
      <c r="D119" s="5">
        <f>'[1]verf EK'!D31</f>
        <v>21725</v>
      </c>
      <c r="E119" s="5">
        <f>'[1]verf EK'!E31</f>
        <v>21138</v>
      </c>
      <c r="F119" s="5">
        <f>'[1]verf EK'!F31</f>
        <v>21357</v>
      </c>
      <c r="G119" s="5">
        <f>'[1]verf EK'!G31</f>
        <v>22146</v>
      </c>
      <c r="H119" s="31">
        <f>'[1]verf EK'!H31</f>
        <v>21724</v>
      </c>
      <c r="I119" s="5">
        <f>'[1]verf EK'!I31</f>
        <v>21601</v>
      </c>
      <c r="J119" s="5">
        <f>'[1]verf EK'!J31</f>
        <v>24821</v>
      </c>
      <c r="K119" s="5">
        <f>'[1]verf EK'!K31</f>
        <v>24967</v>
      </c>
      <c r="L119" s="5">
        <f>'[1]verf EK'!L31</f>
        <v>26164</v>
      </c>
      <c r="M119" s="5">
        <f>'[1]verf EK'!M31</f>
        <v>27072</v>
      </c>
      <c r="N119" s="5">
        <f>'[1]verf EK'!N31</f>
        <v>22688</v>
      </c>
      <c r="O119" s="5">
        <f>'[1]verf EK'!O31</f>
        <v>25925</v>
      </c>
      <c r="P119" s="5">
        <f>'[1]verf EK'!P31</f>
        <v>24843</v>
      </c>
      <c r="Q119" s="5">
        <f>'[1]verf EK'!Q31</f>
        <v>23731</v>
      </c>
      <c r="R119" s="5">
        <f>'[1]verf EK'!R31</f>
        <v>23623</v>
      </c>
      <c r="S119" s="5">
        <f>'[1]verf EK'!S31</f>
        <v>23983</v>
      </c>
      <c r="T119" s="5">
        <f>'[1]verf EK'!T31</f>
        <v>22922</v>
      </c>
      <c r="U119" s="5">
        <f>'[1]verf EK'!U31</f>
        <v>24886</v>
      </c>
      <c r="V119" s="5">
        <f>'[1]verf EK'!V31</f>
        <v>24335</v>
      </c>
      <c r="X119" s="20" t="str">
        <f>HLOOKUP(Y119,$L119:$U219,ROW(L$143)-ROW(X119)+1,0)</f>
        <v>HB</v>
      </c>
      <c r="Y119" s="18">
        <f t="shared" ref="Y119:Y122" si="55">MIN(L119:U119)</f>
        <v>22688</v>
      </c>
      <c r="Z119" s="18" t="str">
        <f>HLOOKUP(AA119,$L119:$U219,ROW(N$143)-ROW(Z119)+1,0)</f>
        <v>BY</v>
      </c>
      <c r="AA119" s="18">
        <f t="shared" ref="AA119:AA122" si="56">MAX(L119:U119)</f>
        <v>27072</v>
      </c>
    </row>
    <row r="120" spans="1:27" x14ac:dyDescent="0.35">
      <c r="A120">
        <f>'[1]verf EK'!A32</f>
        <v>2020</v>
      </c>
      <c r="B120" s="5">
        <f>'[1]verf EK'!B32</f>
        <v>22890</v>
      </c>
      <c r="C120" s="5">
        <f>'[1]verf EK'!C32</f>
        <v>21939</v>
      </c>
      <c r="D120" s="5">
        <f>'[1]verf EK'!D32</f>
        <v>22138</v>
      </c>
      <c r="E120" s="5">
        <f>'[1]verf EK'!E32</f>
        <v>21802</v>
      </c>
      <c r="F120" s="5">
        <f>'[1]verf EK'!F32</f>
        <v>21887</v>
      </c>
      <c r="G120" s="5">
        <f>'[1]verf EK'!G32</f>
        <v>22298</v>
      </c>
      <c r="H120" s="31">
        <f>'[1]verf EK'!H32</f>
        <v>22194</v>
      </c>
      <c r="I120" s="5">
        <f>'[1]verf EK'!I32</f>
        <v>22163</v>
      </c>
      <c r="J120" s="5">
        <f>'[1]verf EK'!J32</f>
        <v>24743</v>
      </c>
      <c r="K120" s="5">
        <f>'[1]verf EK'!K32</f>
        <v>24877</v>
      </c>
      <c r="L120" s="5">
        <f>'[1]verf EK'!L32</f>
        <v>25842</v>
      </c>
      <c r="M120" s="5">
        <f>'[1]verf EK'!M32</f>
        <v>26703</v>
      </c>
      <c r="N120" s="5">
        <f>'[1]verf EK'!N32</f>
        <v>22419</v>
      </c>
      <c r="O120" s="5">
        <f>'[1]verf EK'!O32</f>
        <v>25456</v>
      </c>
      <c r="P120" s="5">
        <f>'[1]verf EK'!P32</f>
        <v>24728</v>
      </c>
      <c r="Q120" s="5">
        <f>'[1]verf EK'!Q32</f>
        <v>23699</v>
      </c>
      <c r="R120" s="5">
        <f>'[1]verf EK'!R32</f>
        <v>23819</v>
      </c>
      <c r="S120" s="5">
        <f>'[1]verf EK'!S32</f>
        <v>24159</v>
      </c>
      <c r="T120" s="5">
        <f>'[1]verf EK'!T32</f>
        <v>22501</v>
      </c>
      <c r="U120" s="5">
        <f>'[1]verf EK'!U32</f>
        <v>25063</v>
      </c>
      <c r="V120" s="5">
        <f>'[1]verf EK'!V32</f>
        <v>24355</v>
      </c>
      <c r="X120" s="20" t="str">
        <f>HLOOKUP(Y120,$L120:$U220,ROW(L$143)-ROW(X120)+1,0)</f>
        <v>HB</v>
      </c>
      <c r="Y120" s="18">
        <f t="shared" si="55"/>
        <v>22419</v>
      </c>
      <c r="Z120" s="18" t="str">
        <f>HLOOKUP(AA120,$L120:$U220,ROW(N$143)-ROW(Z120)+1,0)</f>
        <v>BY</v>
      </c>
      <c r="AA120" s="18">
        <f t="shared" si="56"/>
        <v>26703</v>
      </c>
    </row>
    <row r="121" spans="1:27" x14ac:dyDescent="0.35">
      <c r="A121">
        <f>'[1]verf EK'!A33</f>
        <v>2021</v>
      </c>
      <c r="B121" s="5">
        <f>'[1]verf EK'!B33</f>
        <v>23527</v>
      </c>
      <c r="C121" s="5">
        <f>'[1]verf EK'!C33</f>
        <v>22474</v>
      </c>
      <c r="D121" s="5">
        <f>'[1]verf EK'!D33</f>
        <v>22679</v>
      </c>
      <c r="E121" s="5">
        <f>'[1]verf EK'!E33</f>
        <v>22414</v>
      </c>
      <c r="F121" s="5">
        <f>'[1]verf EK'!F33</f>
        <v>22566</v>
      </c>
      <c r="G121" s="5">
        <f>'[1]verf EK'!G33</f>
        <v>22961</v>
      </c>
      <c r="H121" s="31">
        <f>'[1]verf EK'!H33</f>
        <v>22805</v>
      </c>
      <c r="I121" s="5">
        <f>'[1]verf EK'!I33</f>
        <v>22759</v>
      </c>
      <c r="J121" s="5">
        <f>'[1]verf EK'!J33</f>
        <v>25470</v>
      </c>
      <c r="K121" s="5">
        <f>'[1]verf EK'!K33</f>
        <v>25608</v>
      </c>
      <c r="L121" s="5">
        <f>'[1]verf EK'!L33</f>
        <v>26626</v>
      </c>
      <c r="M121" s="5">
        <f>'[1]verf EK'!M33</f>
        <v>27516</v>
      </c>
      <c r="N121" s="5">
        <f>'[1]verf EK'!N33</f>
        <v>23026</v>
      </c>
      <c r="O121" s="5">
        <f>'[1]verf EK'!O33</f>
        <v>26005</v>
      </c>
      <c r="P121" s="5">
        <f>'[1]verf EK'!P33</f>
        <v>25480</v>
      </c>
      <c r="Q121" s="5">
        <f>'[1]verf EK'!Q33</f>
        <v>24299</v>
      </c>
      <c r="R121" s="5">
        <f>'[1]verf EK'!R33</f>
        <v>24555</v>
      </c>
      <c r="S121" s="5">
        <f>'[1]verf EK'!S33</f>
        <v>24725</v>
      </c>
      <c r="T121" s="5">
        <f>'[1]verf EK'!T33</f>
        <v>23158</v>
      </c>
      <c r="U121" s="5">
        <f>'[1]verf EK'!U33</f>
        <v>25875</v>
      </c>
      <c r="V121" s="5">
        <f>'[1]verf EK'!V33</f>
        <v>25064</v>
      </c>
      <c r="X121" s="20" t="str">
        <f>HLOOKUP(Y121,$L121:$U221,ROW(L$143)-ROW(X121)+1,0)</f>
        <v>HB</v>
      </c>
      <c r="Y121" s="18">
        <f t="shared" si="55"/>
        <v>23026</v>
      </c>
      <c r="Z121" s="18" t="str">
        <f>HLOOKUP(AA121,$L121:$U221,ROW(N$143)-ROW(Z121)+1,0)</f>
        <v>BY</v>
      </c>
      <c r="AA121" s="18">
        <f t="shared" si="56"/>
        <v>27516</v>
      </c>
    </row>
    <row r="122" spans="1:27" x14ac:dyDescent="0.35">
      <c r="A122">
        <f>'[1]verf EK'!A34</f>
        <v>2022</v>
      </c>
      <c r="B122" s="5">
        <f>'[1]verf EK'!B34</f>
        <v>25045</v>
      </c>
      <c r="C122" s="5">
        <f>'[1]verf EK'!C34</f>
        <v>24188</v>
      </c>
      <c r="D122" s="5">
        <f>'[1]verf EK'!D34</f>
        <v>24307</v>
      </c>
      <c r="E122" s="5">
        <f>'[1]verf EK'!E34</f>
        <v>23820</v>
      </c>
      <c r="F122" s="5">
        <f>'[1]verf EK'!F34</f>
        <v>24314</v>
      </c>
      <c r="G122" s="5">
        <f>'[1]verf EK'!G34</f>
        <v>24548</v>
      </c>
      <c r="H122" s="31">
        <f>'[1]verf EK'!H34</f>
        <v>24402</v>
      </c>
      <c r="I122" s="5">
        <f>'[1]verf EK'!I34</f>
        <v>24358</v>
      </c>
      <c r="J122" s="5">
        <f>'[1]verf EK'!J34</f>
        <v>27286</v>
      </c>
      <c r="K122" s="5">
        <f>'[1]verf EK'!K34</f>
        <v>27436</v>
      </c>
      <c r="L122" s="5">
        <f>'[1]verf EK'!L34</f>
        <v>28520</v>
      </c>
      <c r="M122" s="5">
        <f>'[1]verf EK'!M34</f>
        <v>29664</v>
      </c>
      <c r="N122" s="5">
        <f>'[1]verf EK'!N34</f>
        <v>24759</v>
      </c>
      <c r="O122" s="5">
        <f>'[1]verf EK'!O34</f>
        <v>27980</v>
      </c>
      <c r="P122" s="5">
        <f>'[1]verf EK'!P34</f>
        <v>27021</v>
      </c>
      <c r="Q122" s="5">
        <f>'[1]verf EK'!Q34</f>
        <v>26043</v>
      </c>
      <c r="R122" s="5">
        <f>'[1]verf EK'!R34</f>
        <v>26249</v>
      </c>
      <c r="S122" s="5">
        <f>'[1]verf EK'!S34</f>
        <v>26410</v>
      </c>
      <c r="T122" s="5">
        <f>'[1]verf EK'!T34</f>
        <v>24619</v>
      </c>
      <c r="U122" s="5">
        <f>'[1]verf EK'!U34</f>
        <v>27924</v>
      </c>
      <c r="V122" s="5">
        <f>'[1]verf EK'!V34</f>
        <v>26848</v>
      </c>
      <c r="X122" s="20" t="str">
        <f>HLOOKUP(Y122,$L122:$U222,ROW(L$143)-ROW(X122)+1,0)</f>
        <v>SL</v>
      </c>
      <c r="Y122" s="18">
        <f t="shared" si="55"/>
        <v>24619</v>
      </c>
      <c r="Z122" s="18" t="str">
        <f>HLOOKUP(AA122,$L122:$U222,ROW(N$143)-ROW(Z122)+1,0)</f>
        <v>BY</v>
      </c>
      <c r="AA122" s="18">
        <f t="shared" si="56"/>
        <v>29664</v>
      </c>
    </row>
    <row r="123" spans="1:27" x14ac:dyDescent="0.35">
      <c r="A123">
        <f t="shared" ref="A123:A124" si="57">A122+1</f>
        <v>2023</v>
      </c>
      <c r="B123" s="5"/>
      <c r="C123" s="5"/>
      <c r="D123" s="5"/>
      <c r="E123" s="5"/>
      <c r="F123" s="5"/>
      <c r="G123" s="5"/>
      <c r="H123" s="31"/>
      <c r="I123" s="5"/>
      <c r="J123" s="5"/>
      <c r="K123" s="5"/>
      <c r="L123" s="5"/>
      <c r="M123" s="5"/>
      <c r="N123" s="5"/>
      <c r="O123" s="5"/>
      <c r="P123" s="5"/>
      <c r="Q123" s="5"/>
      <c r="R123" s="5"/>
      <c r="S123" s="5"/>
      <c r="T123" s="5"/>
      <c r="U123" s="5"/>
      <c r="V123" s="5"/>
      <c r="X123" s="20"/>
      <c r="Y123" s="18"/>
      <c r="Z123" s="18"/>
      <c r="AA123" s="18"/>
    </row>
    <row r="124" spans="1:27" x14ac:dyDescent="0.35">
      <c r="A124">
        <f t="shared" si="57"/>
        <v>2024</v>
      </c>
      <c r="B124" s="5"/>
      <c r="C124" s="5"/>
      <c r="D124" s="5"/>
      <c r="E124" s="5"/>
      <c r="F124" s="5"/>
      <c r="G124" s="5"/>
      <c r="H124" s="31"/>
      <c r="I124" s="5"/>
      <c r="J124" s="5"/>
      <c r="K124" s="5"/>
      <c r="L124" s="5"/>
      <c r="M124" s="5"/>
      <c r="N124" s="5"/>
      <c r="O124" s="5"/>
      <c r="P124" s="5"/>
      <c r="Q124" s="5"/>
      <c r="R124" s="5"/>
      <c r="S124" s="5"/>
      <c r="T124" s="5"/>
      <c r="U124" s="5"/>
      <c r="V124" s="5"/>
      <c r="X124" s="20"/>
      <c r="Y124" s="18"/>
      <c r="Z124" s="18"/>
      <c r="AA124" s="18"/>
    </row>
    <row r="126" spans="1:27" x14ac:dyDescent="0.35">
      <c r="A126" s="4" t="s">
        <v>410</v>
      </c>
    </row>
    <row r="127" spans="1:27" x14ac:dyDescent="0.35">
      <c r="A127">
        <f>[1]BLG!A31</f>
        <v>2019</v>
      </c>
      <c r="B127" s="5">
        <f>[1]BLG!B31</f>
        <v>32356</v>
      </c>
      <c r="C127" s="5">
        <f>[1]BLG!C31</f>
        <v>31212</v>
      </c>
      <c r="D127" s="5">
        <f>[1]BLG!D31</f>
        <v>32828</v>
      </c>
      <c r="E127" s="5">
        <f>[1]BLG!E31</f>
        <v>31715</v>
      </c>
      <c r="F127" s="5">
        <f>[1]BLG!F31</f>
        <v>31893</v>
      </c>
      <c r="G127" s="5">
        <f>[1]BLG!G31</f>
        <v>39284</v>
      </c>
      <c r="H127" s="31">
        <f>[1]BLG!H31</f>
        <v>33975</v>
      </c>
      <c r="I127" s="5">
        <f>[1]BLG!I31</f>
        <v>32183</v>
      </c>
      <c r="J127" s="5">
        <f>[1]BLG!J31</f>
        <v>39041</v>
      </c>
      <c r="K127" s="5">
        <f>[1]BLG!K31</f>
        <v>39028</v>
      </c>
      <c r="L127" s="5">
        <f>[1]BLG!L31</f>
        <v>41254</v>
      </c>
      <c r="M127" s="5">
        <f>[1]BLG!M31</f>
        <v>40810</v>
      </c>
      <c r="N127" s="5">
        <f>[1]BLG!N31</f>
        <v>38965</v>
      </c>
      <c r="O127" s="5">
        <f>[1]BLG!O31</f>
        <v>45352</v>
      </c>
      <c r="P127" s="5">
        <f>[1]BLG!P31</f>
        <v>42540</v>
      </c>
      <c r="Q127" s="5">
        <f>[1]BLG!Q31</f>
        <v>35183</v>
      </c>
      <c r="R127" s="5">
        <f>[1]BLG!R31</f>
        <v>37603</v>
      </c>
      <c r="S127" s="5">
        <f>[1]BLG!S31</f>
        <v>35117</v>
      </c>
      <c r="T127" s="5">
        <f>[1]BLG!T31</f>
        <v>35333</v>
      </c>
      <c r="U127" s="5">
        <f>[1]BLG!U31</f>
        <v>33039</v>
      </c>
      <c r="V127" s="5">
        <f>[1]BLG!V31</f>
        <v>38136</v>
      </c>
      <c r="X127" s="37" t="str">
        <f t="shared" ref="X127:X132" si="58">HLOOKUP(Y127,$L127:$U225,ROW(L$143)-ROW(X127)+1,0)</f>
        <v>SH</v>
      </c>
      <c r="Y127" s="18">
        <f t="shared" ref="Y127:Y132" si="59">MIN(L127:U127)</f>
        <v>33039</v>
      </c>
      <c r="Z127" s="18" t="str">
        <f t="shared" ref="Z127:Z132" si="60">HLOOKUP(AA127,$L127:$U225,ROW(N$143)-ROW(Z127)+1,0)</f>
        <v>HH</v>
      </c>
      <c r="AA127" s="18">
        <f t="shared" ref="AA127:AA132" si="61">MAX(L127:U127)</f>
        <v>45352</v>
      </c>
    </row>
    <row r="128" spans="1:27" x14ac:dyDescent="0.35">
      <c r="A128">
        <f>[1]BLG!A32</f>
        <v>2020</v>
      </c>
      <c r="B128" s="5">
        <f>[1]BLG!B32</f>
        <v>32997</v>
      </c>
      <c r="C128" s="5">
        <f>[1]BLG!C32</f>
        <v>31644</v>
      </c>
      <c r="D128" s="5">
        <f>[1]BLG!D32</f>
        <v>33150</v>
      </c>
      <c r="E128" s="5">
        <f>[1]BLG!E32</f>
        <v>32337</v>
      </c>
      <c r="F128" s="5">
        <f>[1]BLG!F32</f>
        <v>32081</v>
      </c>
      <c r="G128" s="5">
        <f>[1]BLG!G32</f>
        <v>40066</v>
      </c>
      <c r="H128" s="31">
        <f>[1]BLG!H32</f>
        <v>34502</v>
      </c>
      <c r="I128" s="5">
        <f>[1]BLG!I32</f>
        <v>32607</v>
      </c>
      <c r="J128" s="5">
        <f>[1]BLG!J32</f>
        <v>38879</v>
      </c>
      <c r="K128" s="5">
        <f>[1]BLG!K32</f>
        <v>38815</v>
      </c>
      <c r="L128" s="5">
        <f>[1]BLG!L32</f>
        <v>40649</v>
      </c>
      <c r="M128" s="5">
        <f>[1]BLG!M32</f>
        <v>40491</v>
      </c>
      <c r="N128" s="5">
        <f>[1]BLG!N32</f>
        <v>38459</v>
      </c>
      <c r="O128" s="5">
        <f>[1]BLG!O32</f>
        <v>44903</v>
      </c>
      <c r="P128" s="5">
        <f>[1]BLG!P32</f>
        <v>42247</v>
      </c>
      <c r="Q128" s="5">
        <f>[1]BLG!Q32</f>
        <v>35175</v>
      </c>
      <c r="R128" s="5">
        <f>[1]BLG!R32</f>
        <v>37580</v>
      </c>
      <c r="S128" s="5">
        <f>[1]BLG!S32</f>
        <v>35265</v>
      </c>
      <c r="T128" s="5">
        <f>[1]BLG!T32</f>
        <v>34972</v>
      </c>
      <c r="U128" s="5">
        <f>[1]BLG!U32</f>
        <v>33288</v>
      </c>
      <c r="V128" s="5">
        <f>[1]BLG!V32</f>
        <v>38054</v>
      </c>
      <c r="X128" s="37" t="str">
        <f t="shared" si="58"/>
        <v>SH</v>
      </c>
      <c r="Y128" s="18">
        <f t="shared" si="59"/>
        <v>33288</v>
      </c>
      <c r="Z128" s="18" t="str">
        <f t="shared" si="60"/>
        <v>HH</v>
      </c>
      <c r="AA128" s="18">
        <f t="shared" si="61"/>
        <v>44903</v>
      </c>
    </row>
    <row r="129" spans="1:27" x14ac:dyDescent="0.35">
      <c r="A129">
        <f>[1]BLG!A33</f>
        <v>2021</v>
      </c>
      <c r="B129" s="5">
        <f>[1]BLG!B33</f>
        <v>34026</v>
      </c>
      <c r="C129" s="5">
        <f>[1]BLG!C33</f>
        <v>32514</v>
      </c>
      <c r="D129" s="5">
        <f>[1]BLG!D33</f>
        <v>34162</v>
      </c>
      <c r="E129" s="5">
        <f>[1]BLG!E33</f>
        <v>33307</v>
      </c>
      <c r="F129" s="5">
        <f>[1]BLG!F33</f>
        <v>33292</v>
      </c>
      <c r="G129" s="5">
        <f>[1]BLG!G33</f>
        <v>42132</v>
      </c>
      <c r="H129" s="31">
        <f>[1]BLG!H33</f>
        <v>35811</v>
      </c>
      <c r="I129" s="5">
        <f>[1]BLG!I33</f>
        <v>33633</v>
      </c>
      <c r="J129" s="5">
        <f>[1]BLG!J33</f>
        <v>40186</v>
      </c>
      <c r="K129" s="5">
        <f>[1]BLG!K33</f>
        <v>40079</v>
      </c>
      <c r="L129" s="5">
        <f>[1]BLG!L33</f>
        <v>42150</v>
      </c>
      <c r="M129" s="5">
        <f>[1]BLG!M33</f>
        <v>41891</v>
      </c>
      <c r="N129" s="5">
        <f>[1]BLG!N33</f>
        <v>39563</v>
      </c>
      <c r="O129" s="5">
        <f>[1]BLG!O33</f>
        <v>46606</v>
      </c>
      <c r="P129" s="5">
        <f>[1]BLG!P33</f>
        <v>43657</v>
      </c>
      <c r="Q129" s="5">
        <f>[1]BLG!Q33</f>
        <v>36090</v>
      </c>
      <c r="R129" s="5">
        <f>[1]BLG!R33</f>
        <v>38742</v>
      </c>
      <c r="S129" s="5">
        <f>[1]BLG!S33</f>
        <v>36306</v>
      </c>
      <c r="T129" s="5">
        <f>[1]BLG!T33</f>
        <v>36015</v>
      </c>
      <c r="U129" s="5">
        <f>[1]BLG!U33</f>
        <v>34247</v>
      </c>
      <c r="V129" s="5">
        <f>[1]BLG!V33</f>
        <v>39325</v>
      </c>
      <c r="X129" s="37" t="str">
        <f t="shared" si="58"/>
        <v>SH</v>
      </c>
      <c r="Y129" s="18">
        <f t="shared" si="59"/>
        <v>34247</v>
      </c>
      <c r="Z129" s="18" t="str">
        <f t="shared" si="60"/>
        <v>HH</v>
      </c>
      <c r="AA129" s="18">
        <f t="shared" si="61"/>
        <v>46606</v>
      </c>
    </row>
    <row r="130" spans="1:27" x14ac:dyDescent="0.35">
      <c r="A130">
        <f>[1]BLG!A34</f>
        <v>2022</v>
      </c>
      <c r="B130" s="5">
        <f>[1]BLG!B34</f>
        <v>35582</v>
      </c>
      <c r="C130" s="5">
        <f>[1]BLG!C34</f>
        <v>34375</v>
      </c>
      <c r="D130" s="5">
        <f>[1]BLG!D34</f>
        <v>35870</v>
      </c>
      <c r="E130" s="5">
        <f>[1]BLG!E34</f>
        <v>34715</v>
      </c>
      <c r="F130" s="5">
        <f>[1]BLG!F34</f>
        <v>35135</v>
      </c>
      <c r="G130" s="5">
        <f>[1]BLG!G34</f>
        <v>44047</v>
      </c>
      <c r="H130" s="31">
        <f>[1]BLG!H34</f>
        <v>37596</v>
      </c>
      <c r="I130" s="5">
        <f>[1]BLG!I34</f>
        <v>35306</v>
      </c>
      <c r="J130" s="5">
        <f>[1]BLG!J34</f>
        <v>41891</v>
      </c>
      <c r="K130" s="5">
        <f>[1]BLG!K34</f>
        <v>41770</v>
      </c>
      <c r="L130" s="5">
        <f>[1]BLG!L34</f>
        <v>43846</v>
      </c>
      <c r="M130" s="5">
        <f>[1]BLG!M34</f>
        <v>43822</v>
      </c>
      <c r="N130" s="5">
        <f>[1]BLG!N34</f>
        <v>41347</v>
      </c>
      <c r="O130" s="5">
        <f>[1]BLG!O34</f>
        <v>48877</v>
      </c>
      <c r="P130" s="5">
        <f>[1]BLG!P34</f>
        <v>45362</v>
      </c>
      <c r="Q130" s="5">
        <f>[1]BLG!Q34</f>
        <v>37477</v>
      </c>
      <c r="R130" s="5">
        <f>[1]BLG!R34</f>
        <v>40163</v>
      </c>
      <c r="S130" s="5">
        <f>[1]BLG!S34</f>
        <v>38490</v>
      </c>
      <c r="T130" s="5">
        <f>[1]BLG!T34</f>
        <v>37769</v>
      </c>
      <c r="U130" s="5">
        <f>[1]BLG!U34</f>
        <v>35907</v>
      </c>
      <c r="V130" s="5">
        <f>[1]BLG!V34</f>
        <v>41032</v>
      </c>
      <c r="X130" s="37" t="str">
        <f t="shared" si="58"/>
        <v>SH</v>
      </c>
      <c r="Y130" s="18">
        <f t="shared" si="59"/>
        <v>35907</v>
      </c>
      <c r="Z130" s="18" t="str">
        <f t="shared" si="60"/>
        <v>HH</v>
      </c>
      <c r="AA130" s="18">
        <f t="shared" si="61"/>
        <v>48877</v>
      </c>
    </row>
    <row r="131" spans="1:27" x14ac:dyDescent="0.35">
      <c r="A131">
        <f>[1]BLG!A35</f>
        <v>2023</v>
      </c>
      <c r="B131" s="5">
        <f>[1]BLG!B35</f>
        <v>38212</v>
      </c>
      <c r="C131" s="5">
        <f>[1]BLG!C35</f>
        <v>36830</v>
      </c>
      <c r="D131" s="5">
        <f>[1]BLG!D35</f>
        <v>38612</v>
      </c>
      <c r="E131" s="5">
        <f>[1]BLG!E35</f>
        <v>37178</v>
      </c>
      <c r="F131" s="5">
        <f>[1]BLG!F35</f>
        <v>37665</v>
      </c>
      <c r="G131" s="5">
        <f>[1]BLG!G35</f>
        <v>46884</v>
      </c>
      <c r="H131" s="31">
        <f>[1]BLG!H35</f>
        <v>40288</v>
      </c>
      <c r="I131" s="5">
        <f>[1]BLG!I35</f>
        <v>37909</v>
      </c>
      <c r="J131" s="5">
        <f>[1]BLG!J35</f>
        <v>44535</v>
      </c>
      <c r="K131" s="5">
        <f>[1]BLG!K35</f>
        <v>44402</v>
      </c>
      <c r="L131" s="5">
        <f>[1]BLG!L35</f>
        <v>46599</v>
      </c>
      <c r="M131" s="5">
        <f>[1]BLG!M35</f>
        <v>46583</v>
      </c>
      <c r="N131" s="5">
        <f>[1]BLG!N35</f>
        <v>43947</v>
      </c>
      <c r="O131" s="5">
        <f>[1]BLG!O35</f>
        <v>51970</v>
      </c>
      <c r="P131" s="5">
        <f>[1]BLG!P35</f>
        <v>48469</v>
      </c>
      <c r="Q131" s="5">
        <f>[1]BLG!Q35</f>
        <v>39967</v>
      </c>
      <c r="R131" s="5">
        <f>[1]BLG!R35</f>
        <v>42603</v>
      </c>
      <c r="S131" s="5">
        <f>[1]BLG!S35</f>
        <v>40392</v>
      </c>
      <c r="T131" s="5">
        <f>[1]BLG!T35</f>
        <v>40398</v>
      </c>
      <c r="U131" s="5">
        <f>[1]BLG!U35</f>
        <v>38216</v>
      </c>
      <c r="V131" s="5">
        <f>[1]BLG!V35</f>
        <v>43676</v>
      </c>
      <c r="X131" s="37" t="str">
        <f t="shared" si="58"/>
        <v>SH</v>
      </c>
      <c r="Y131" s="18">
        <f t="shared" si="59"/>
        <v>38216</v>
      </c>
      <c r="Z131" s="18" t="str">
        <f t="shared" si="60"/>
        <v>HH</v>
      </c>
      <c r="AA131" s="18">
        <f t="shared" si="61"/>
        <v>51970</v>
      </c>
    </row>
    <row r="132" spans="1:27" x14ac:dyDescent="0.35">
      <c r="A132">
        <f>[1]BLG!A36</f>
        <v>2024</v>
      </c>
      <c r="B132" s="5">
        <f>[1]BLG!B36</f>
        <v>39999</v>
      </c>
      <c r="C132" s="5">
        <f>[1]BLG!C36</f>
        <v>38599</v>
      </c>
      <c r="D132" s="5">
        <f>[1]BLG!D36</f>
        <v>40255</v>
      </c>
      <c r="E132" s="5">
        <f>[1]BLG!E36</f>
        <v>38975</v>
      </c>
      <c r="F132" s="5">
        <f>[1]BLG!F36</f>
        <v>39243</v>
      </c>
      <c r="G132" s="5">
        <f>[1]BLG!G36</f>
        <v>49261</v>
      </c>
      <c r="H132" s="31">
        <f>[1]BLG!H36</f>
        <v>42184</v>
      </c>
      <c r="I132" s="5">
        <f>[1]BLG!I36</f>
        <v>39610</v>
      </c>
      <c r="J132" s="5">
        <f>[1]BLG!J36</f>
        <v>46956</v>
      </c>
      <c r="K132" s="5">
        <f>[1]BLG!K36</f>
        <v>46824</v>
      </c>
      <c r="L132" s="5">
        <f>[1]BLG!L36</f>
        <v>49087</v>
      </c>
      <c r="M132" s="5">
        <f>[1]BLG!M36</f>
        <v>49037</v>
      </c>
      <c r="N132" s="5">
        <f>[1]BLG!N36</f>
        <v>46695</v>
      </c>
      <c r="O132" s="5">
        <f>[1]BLG!O36</f>
        <v>54877</v>
      </c>
      <c r="P132" s="5">
        <f>[1]BLG!P36</f>
        <v>51421</v>
      </c>
      <c r="Q132" s="5">
        <f>[1]BLG!Q36</f>
        <v>41933</v>
      </c>
      <c r="R132" s="5">
        <f>[1]BLG!R36</f>
        <v>44938</v>
      </c>
      <c r="S132" s="5">
        <f>[1]BLG!S36</f>
        <v>42557</v>
      </c>
      <c r="T132" s="5">
        <f>[1]BLG!T36</f>
        <v>42569</v>
      </c>
      <c r="U132" s="5">
        <f>[1]BLG!U36</f>
        <v>40527</v>
      </c>
      <c r="V132" s="5">
        <f>[1]BLG!V36</f>
        <v>46008</v>
      </c>
      <c r="X132" s="37" t="str">
        <f t="shared" si="58"/>
        <v>SH</v>
      </c>
      <c r="Y132" s="18">
        <f t="shared" si="59"/>
        <v>40527</v>
      </c>
      <c r="Z132" s="18" t="str">
        <f t="shared" si="60"/>
        <v>HH</v>
      </c>
      <c r="AA132" s="18">
        <f t="shared" si="61"/>
        <v>54877</v>
      </c>
    </row>
    <row r="134" spans="1:27" x14ac:dyDescent="0.35">
      <c r="A134" s="4" t="s">
        <v>411</v>
      </c>
    </row>
    <row r="135" spans="1:27" x14ac:dyDescent="0.35">
      <c r="A135">
        <f>[1]BLG!A140</f>
        <v>2019</v>
      </c>
      <c r="B135" s="10">
        <f>[1]BLG!B140</f>
        <v>23.53</v>
      </c>
      <c r="C135" s="10">
        <f>[1]BLG!C140</f>
        <v>22.63</v>
      </c>
      <c r="D135" s="10">
        <f>[1]BLG!D140</f>
        <v>24.08</v>
      </c>
      <c r="E135" s="10">
        <f>[1]BLG!E140</f>
        <v>22.77</v>
      </c>
      <c r="F135" s="10">
        <f>[1]BLG!F140</f>
        <v>23.25</v>
      </c>
      <c r="G135" s="10">
        <f>[1]BLG!G140</f>
        <v>29.13</v>
      </c>
      <c r="H135" s="16">
        <f>[1]BLG!H140</f>
        <v>24.84</v>
      </c>
      <c r="I135" s="10">
        <f>[1]BLG!I140</f>
        <v>23.42</v>
      </c>
      <c r="J135" s="10">
        <f>[1]BLG!J140</f>
        <v>29.75</v>
      </c>
      <c r="K135" s="10">
        <f>[1]BLG!K140</f>
        <v>29.78</v>
      </c>
      <c r="L135" s="10">
        <f>[1]BLG!L140</f>
        <v>31.29</v>
      </c>
      <c r="M135" s="10">
        <f>[1]BLG!M140</f>
        <v>30.97</v>
      </c>
      <c r="N135" s="10">
        <f>[1]BLG!N140</f>
        <v>29.57</v>
      </c>
      <c r="O135" s="10">
        <f>[1]BLG!O140</f>
        <v>32.880000000000003</v>
      </c>
      <c r="P135" s="10">
        <f>[1]BLG!P140</f>
        <v>32.049999999999997</v>
      </c>
      <c r="Q135" s="10">
        <f>[1]BLG!Q140</f>
        <v>27.02</v>
      </c>
      <c r="R135" s="10">
        <f>[1]BLG!R140</f>
        <v>29.04</v>
      </c>
      <c r="S135" s="10">
        <f>[1]BLG!S140</f>
        <v>27.42</v>
      </c>
      <c r="T135" s="10">
        <f>[1]BLG!T140</f>
        <v>27.44</v>
      </c>
      <c r="U135" s="10">
        <f>[1]BLG!U140</f>
        <v>25.24</v>
      </c>
      <c r="V135" s="10">
        <f>[1]BLG!V140</f>
        <v>28.88</v>
      </c>
      <c r="X135" s="20" t="str">
        <f t="shared" ref="X135:X140" si="62">HLOOKUP(Y135,$L135:$U225,ROW(L$143)-ROW(X135)+1,0)</f>
        <v>SH</v>
      </c>
      <c r="Y135" s="9">
        <f t="shared" ref="Y135:Y140" si="63">MIN(L135:U135)</f>
        <v>25.24</v>
      </c>
      <c r="Z135" s="20" t="str">
        <f t="shared" ref="Z135:Z140" si="64">HLOOKUP(AA135,$L135:$U225,ROW(N$143)-ROW(Z135)+1,0)</f>
        <v>HH</v>
      </c>
      <c r="AA135" s="9">
        <f t="shared" ref="AA135:AA140" si="65">MAX(L135:U135)</f>
        <v>32.880000000000003</v>
      </c>
    </row>
    <row r="136" spans="1:27" x14ac:dyDescent="0.35">
      <c r="A136">
        <f>[1]BLG!A141</f>
        <v>2020</v>
      </c>
      <c r="B136" s="10">
        <f>[1]BLG!B141</f>
        <v>24.81</v>
      </c>
      <c r="C136" s="10">
        <f>[1]BLG!C141</f>
        <v>23.74</v>
      </c>
      <c r="D136" s="10">
        <f>[1]BLG!D141</f>
        <v>25.24</v>
      </c>
      <c r="E136" s="10">
        <f>[1]BLG!E141</f>
        <v>24.04</v>
      </c>
      <c r="F136" s="10">
        <f>[1]BLG!F141</f>
        <v>24.16</v>
      </c>
      <c r="G136" s="10">
        <f>[1]BLG!G141</f>
        <v>31.05</v>
      </c>
      <c r="H136" s="16">
        <f>[1]BLG!H141</f>
        <v>26.19</v>
      </c>
      <c r="I136" s="10">
        <f>[1]BLG!I141</f>
        <v>24.58</v>
      </c>
      <c r="J136" s="10">
        <f>[1]BLG!J141</f>
        <v>30.79</v>
      </c>
      <c r="K136" s="10">
        <f>[1]BLG!K141</f>
        <v>30.77</v>
      </c>
      <c r="L136" s="10">
        <f>[1]BLG!L141</f>
        <v>32.42</v>
      </c>
      <c r="M136" s="10">
        <f>[1]BLG!M141</f>
        <v>31.94</v>
      </c>
      <c r="N136" s="10">
        <f>[1]BLG!N141</f>
        <v>30.3</v>
      </c>
      <c r="O136" s="10">
        <f>[1]BLG!O141</f>
        <v>34</v>
      </c>
      <c r="P136" s="10">
        <f>[1]BLG!P141</f>
        <v>33.19</v>
      </c>
      <c r="Q136" s="10">
        <f>[1]BLG!Q141</f>
        <v>28.02</v>
      </c>
      <c r="R136" s="10">
        <f>[1]BLG!R141</f>
        <v>29.93</v>
      </c>
      <c r="S136" s="10">
        <f>[1]BLG!S141</f>
        <v>28.47</v>
      </c>
      <c r="T136" s="10">
        <f>[1]BLG!T141</f>
        <v>28.24</v>
      </c>
      <c r="U136" s="10">
        <f>[1]BLG!U141</f>
        <v>26.21</v>
      </c>
      <c r="V136" s="10">
        <f>[1]BLG!V141</f>
        <v>29.93</v>
      </c>
      <c r="X136" s="20" t="str">
        <f t="shared" si="62"/>
        <v>SH</v>
      </c>
      <c r="Y136" s="9">
        <f t="shared" si="63"/>
        <v>26.21</v>
      </c>
      <c r="Z136" s="20" t="str">
        <f t="shared" si="64"/>
        <v>HH</v>
      </c>
      <c r="AA136" s="9">
        <f t="shared" si="65"/>
        <v>34</v>
      </c>
    </row>
    <row r="137" spans="1:27" ht="14.5" customHeight="1" x14ac:dyDescent="0.35">
      <c r="A137">
        <f>[1]BLG!A142</f>
        <v>2021</v>
      </c>
      <c r="B137" s="10">
        <f>[1]BLG!B142</f>
        <v>25.19</v>
      </c>
      <c r="C137" s="10">
        <f>[1]BLG!C142</f>
        <v>24.12</v>
      </c>
      <c r="D137" s="10">
        <f>[1]BLG!D142</f>
        <v>25.62</v>
      </c>
      <c r="E137" s="10">
        <f>[1]BLG!E142</f>
        <v>24.35</v>
      </c>
      <c r="F137" s="10">
        <f>[1]BLG!F142</f>
        <v>24.7</v>
      </c>
      <c r="G137" s="10">
        <f>[1]BLG!G142</f>
        <v>31.85</v>
      </c>
      <c r="H137" s="16">
        <f>[1]BLG!H142</f>
        <v>26.71</v>
      </c>
      <c r="I137" s="10">
        <f>[1]BLG!I142</f>
        <v>24.97</v>
      </c>
      <c r="J137" s="10">
        <f>[1]BLG!J142</f>
        <v>31.11</v>
      </c>
      <c r="K137" s="10">
        <f>[1]BLG!K142</f>
        <v>31.07</v>
      </c>
      <c r="L137" s="10">
        <f>[1]BLG!L142</f>
        <v>32.770000000000003</v>
      </c>
      <c r="M137" s="10">
        <f>[1]BLG!M142</f>
        <v>32.33</v>
      </c>
      <c r="N137" s="10">
        <f>[1]BLG!N142</f>
        <v>30.47</v>
      </c>
      <c r="O137" s="10">
        <f>[1]BLG!O142</f>
        <v>34.17</v>
      </c>
      <c r="P137" s="10">
        <f>[1]BLG!P142</f>
        <v>33.5</v>
      </c>
      <c r="Q137" s="10">
        <f>[1]BLG!Q142</f>
        <v>28.12</v>
      </c>
      <c r="R137" s="10">
        <f>[1]BLG!R142</f>
        <v>30.21</v>
      </c>
      <c r="S137" s="10">
        <f>[1]BLG!S142</f>
        <v>28.78</v>
      </c>
      <c r="T137" s="10">
        <f>[1]BLG!T142</f>
        <v>28.39</v>
      </c>
      <c r="U137" s="10">
        <f>[1]BLG!U142</f>
        <v>26.42</v>
      </c>
      <c r="V137" s="10">
        <f>[1]BLG!V142</f>
        <v>30.27</v>
      </c>
      <c r="X137" s="20" t="str">
        <f t="shared" si="62"/>
        <v>SH</v>
      </c>
      <c r="Y137" s="9">
        <f t="shared" si="63"/>
        <v>26.42</v>
      </c>
      <c r="Z137" s="20" t="str">
        <f t="shared" si="64"/>
        <v>HH</v>
      </c>
      <c r="AA137" s="9">
        <f t="shared" si="65"/>
        <v>34.17</v>
      </c>
    </row>
    <row r="138" spans="1:27" x14ac:dyDescent="0.35">
      <c r="A138">
        <f>[1]BLG!A143</f>
        <v>2022</v>
      </c>
      <c r="B138" s="10">
        <f>[1]BLG!B143</f>
        <v>26.89</v>
      </c>
      <c r="C138" s="10">
        <f>[1]BLG!C143</f>
        <v>25.71</v>
      </c>
      <c r="D138" s="10">
        <f>[1]BLG!D143</f>
        <v>27.34</v>
      </c>
      <c r="E138" s="10">
        <f>[1]BLG!E143</f>
        <v>26.02</v>
      </c>
      <c r="F138" s="10">
        <f>[1]BLG!F143</f>
        <v>26.47</v>
      </c>
      <c r="G138" s="10">
        <f>[1]BLG!G143</f>
        <v>33.53</v>
      </c>
      <c r="H138" s="16">
        <f>[1]BLG!H143</f>
        <v>28.46</v>
      </c>
      <c r="I138" s="10">
        <f>[1]BLG!I143</f>
        <v>26.67</v>
      </c>
      <c r="J138" s="10">
        <f>[1]BLG!J143</f>
        <v>32.409999999999997</v>
      </c>
      <c r="K138" s="10">
        <f>[1]BLG!K143</f>
        <v>32.340000000000003</v>
      </c>
      <c r="L138" s="10">
        <f>[1]BLG!L143</f>
        <v>33.89</v>
      </c>
      <c r="M138" s="10">
        <f>[1]BLG!M143</f>
        <v>34.11</v>
      </c>
      <c r="N138" s="10">
        <f>[1]BLG!N143</f>
        <v>31.56</v>
      </c>
      <c r="O138" s="10">
        <f>[1]BLG!O143</f>
        <v>35.9</v>
      </c>
      <c r="P138" s="10">
        <f>[1]BLG!P143</f>
        <v>34.43</v>
      </c>
      <c r="Q138" s="10">
        <f>[1]BLG!Q143</f>
        <v>29.2</v>
      </c>
      <c r="R138" s="10">
        <f>[1]BLG!R143</f>
        <v>31.26</v>
      </c>
      <c r="S138" s="10">
        <f>[1]BLG!S143</f>
        <v>30.33</v>
      </c>
      <c r="T138" s="10">
        <f>[1]BLG!T143</f>
        <v>29.76</v>
      </c>
      <c r="U138" s="10">
        <f>[1]BLG!U143</f>
        <v>27.83</v>
      </c>
      <c r="V138" s="10">
        <f>[1]BLG!V143</f>
        <v>31.64</v>
      </c>
      <c r="X138" s="20" t="str">
        <f t="shared" si="62"/>
        <v>SH</v>
      </c>
      <c r="Y138" s="9">
        <f t="shared" si="63"/>
        <v>27.83</v>
      </c>
      <c r="Z138" s="20" t="str">
        <f t="shared" si="64"/>
        <v>HH</v>
      </c>
      <c r="AA138" s="9">
        <f t="shared" si="65"/>
        <v>35.9</v>
      </c>
    </row>
    <row r="139" spans="1:27" x14ac:dyDescent="0.35">
      <c r="A139">
        <f>[1]BLG!A144</f>
        <v>2023</v>
      </c>
      <c r="B139" s="10">
        <f>[1]BLG!B144</f>
        <v>28.92</v>
      </c>
      <c r="C139" s="10">
        <f>[1]BLG!C144</f>
        <v>27.76</v>
      </c>
      <c r="D139" s="10">
        <f>[1]BLG!D144</f>
        <v>29.32</v>
      </c>
      <c r="E139" s="10">
        <f>[1]BLG!E144</f>
        <v>27.91</v>
      </c>
      <c r="F139" s="10">
        <f>[1]BLG!F144</f>
        <v>28.37</v>
      </c>
      <c r="G139" s="10">
        <f>[1]BLG!G144</f>
        <v>35.89</v>
      </c>
      <c r="H139" s="16">
        <f>[1]BLG!H144</f>
        <v>30.55</v>
      </c>
      <c r="I139" s="10">
        <f>[1]BLG!I144</f>
        <v>28.64</v>
      </c>
      <c r="J139" s="10">
        <f>[1]BLG!J144</f>
        <v>34.51</v>
      </c>
      <c r="K139" s="10">
        <f>[1]BLG!K144</f>
        <v>34.43</v>
      </c>
      <c r="L139" s="10">
        <f>[1]BLG!L144</f>
        <v>36.03</v>
      </c>
      <c r="M139" s="10">
        <f>[1]BLG!M144</f>
        <v>36.29</v>
      </c>
      <c r="N139" s="10">
        <f>[1]BLG!N144</f>
        <v>33.479999999999997</v>
      </c>
      <c r="O139" s="10">
        <f>[1]BLG!O144</f>
        <v>38.44</v>
      </c>
      <c r="P139" s="10">
        <f>[1]BLG!P144</f>
        <v>36.86</v>
      </c>
      <c r="Q139" s="10">
        <f>[1]BLG!Q144</f>
        <v>31.16</v>
      </c>
      <c r="R139" s="10">
        <f>[1]BLG!R144</f>
        <v>33.229999999999997</v>
      </c>
      <c r="S139" s="10">
        <f>[1]BLG!S144</f>
        <v>31.87</v>
      </c>
      <c r="T139" s="10">
        <f>[1]BLG!T144</f>
        <v>31.76</v>
      </c>
      <c r="U139" s="10">
        <f>[1]BLG!U144</f>
        <v>29.69</v>
      </c>
      <c r="V139" s="10">
        <f>[1]BLG!V144</f>
        <v>33.729999999999997</v>
      </c>
      <c r="X139" s="20" t="str">
        <f t="shared" si="62"/>
        <v>SH</v>
      </c>
      <c r="Y139" s="9">
        <f t="shared" si="63"/>
        <v>29.69</v>
      </c>
      <c r="Z139" s="20" t="str">
        <f t="shared" si="64"/>
        <v>HH</v>
      </c>
      <c r="AA139" s="9">
        <f t="shared" si="65"/>
        <v>38.44</v>
      </c>
    </row>
    <row r="140" spans="1:27" x14ac:dyDescent="0.35">
      <c r="A140">
        <f>[1]BLG!A145</f>
        <v>2024</v>
      </c>
      <c r="B140" s="10">
        <f>[1]BLG!B145</f>
        <v>30.05</v>
      </c>
      <c r="C140" s="10">
        <f>[1]BLG!C145</f>
        <v>29.31</v>
      </c>
      <c r="D140" s="10">
        <f>[1]BLG!D145</f>
        <v>30.64</v>
      </c>
      <c r="E140" s="10">
        <f>[1]BLG!E145</f>
        <v>29.51</v>
      </c>
      <c r="F140" s="10">
        <f>[1]BLG!F145</f>
        <v>30.5</v>
      </c>
      <c r="G140" s="10">
        <f>[1]BLG!G145</f>
        <v>37.29</v>
      </c>
      <c r="H140" s="16">
        <f>[1]BLG!H145</f>
        <v>32.06</v>
      </c>
      <c r="I140" s="10">
        <f>[1]BLG!I145</f>
        <v>30.15</v>
      </c>
      <c r="J140" s="10">
        <f>[1]BLG!J145</f>
        <v>36.380000000000003</v>
      </c>
      <c r="K140" s="10">
        <f>[1]BLG!K145</f>
        <v>36.33</v>
      </c>
      <c r="L140" s="10">
        <f>[1]BLG!L145</f>
        <v>38</v>
      </c>
      <c r="M140" s="10">
        <f>[1]BLG!M145</f>
        <v>38.049999999999997</v>
      </c>
      <c r="N140" s="10">
        <f>[1]BLG!N145</f>
        <v>35.799999999999997</v>
      </c>
      <c r="O140" s="10">
        <f>[1]BLG!O145</f>
        <v>40.94</v>
      </c>
      <c r="P140" s="10">
        <f>[1]BLG!P145</f>
        <v>39.44</v>
      </c>
      <c r="Q140" s="10">
        <f>[1]BLG!Q145</f>
        <v>32.76</v>
      </c>
      <c r="R140" s="10">
        <f>[1]BLG!R145</f>
        <v>34.99</v>
      </c>
      <c r="S140" s="10">
        <f>[1]BLG!S145</f>
        <v>33.81</v>
      </c>
      <c r="T140" s="10">
        <f>[1]BLG!T145</f>
        <v>33.1</v>
      </c>
      <c r="U140" s="10">
        <f>[1]BLG!U145</f>
        <v>31.58</v>
      </c>
      <c r="V140" s="10">
        <f>[1]BLG!V145</f>
        <v>35.57</v>
      </c>
      <c r="X140" s="20" t="str">
        <f t="shared" si="62"/>
        <v>SH</v>
      </c>
      <c r="Y140" s="9">
        <f t="shared" si="63"/>
        <v>31.58</v>
      </c>
      <c r="Z140" s="20" t="str">
        <f t="shared" si="64"/>
        <v>HH</v>
      </c>
      <c r="AA140" s="9">
        <f t="shared" si="65"/>
        <v>40.94</v>
      </c>
    </row>
    <row r="143" spans="1:27" x14ac:dyDescent="0.35">
      <c r="L143" t="s">
        <v>328</v>
      </c>
      <c r="M143" t="s">
        <v>329</v>
      </c>
      <c r="N143" t="s">
        <v>330</v>
      </c>
      <c r="O143" t="s">
        <v>331</v>
      </c>
      <c r="P143" t="s">
        <v>332</v>
      </c>
      <c r="Q143" t="s">
        <v>333</v>
      </c>
      <c r="R143" t="s">
        <v>334</v>
      </c>
      <c r="S143" t="s">
        <v>335</v>
      </c>
      <c r="T143" t="s">
        <v>336</v>
      </c>
      <c r="U143" t="s">
        <v>337</v>
      </c>
    </row>
  </sheetData>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30700E-E614-4634-BD64-84FE532C3296}">
  <sheetPr codeName="Tabelle36"/>
  <dimension ref="A1:Y131"/>
  <sheetViews>
    <sheetView workbookViewId="0">
      <pane ySplit="2" topLeftCell="A3" activePane="bottomLeft" state="frozen"/>
      <selection pane="bottomLeft" activeCell="A3" sqref="A3"/>
    </sheetView>
  </sheetViews>
  <sheetFormatPr baseColWidth="10" defaultColWidth="11.453125" defaultRowHeight="14.5" x14ac:dyDescent="0.35"/>
  <cols>
    <col min="6" max="6" width="112.81640625" customWidth="1"/>
    <col min="8" max="10" width="10.81640625" customWidth="1"/>
    <col min="11" max="11" width="12.26953125" customWidth="1"/>
    <col min="12" max="12" width="10.81640625" customWidth="1"/>
    <col min="16" max="16" width="12" customWidth="1"/>
  </cols>
  <sheetData>
    <row r="1" spans="1:25" ht="29" x14ac:dyDescent="0.35">
      <c r="A1" s="4" t="s">
        <v>412</v>
      </c>
      <c r="I1" t="str">
        <f>Wirtschaftskraft!A2</f>
        <v>Jahr</v>
      </c>
      <c r="J1" s="1" t="s">
        <v>339</v>
      </c>
      <c r="K1" s="1" t="s">
        <v>289</v>
      </c>
      <c r="L1" s="1" t="s">
        <v>290</v>
      </c>
      <c r="M1" s="1" t="s">
        <v>291</v>
      </c>
      <c r="N1" s="1" t="s">
        <v>292</v>
      </c>
      <c r="O1" s="1" t="s">
        <v>293</v>
      </c>
      <c r="P1" s="1" t="s">
        <v>298</v>
      </c>
      <c r="Q1" s="1" t="s">
        <v>299</v>
      </c>
      <c r="R1" s="1" t="s">
        <v>300</v>
      </c>
      <c r="S1" s="1" t="s">
        <v>301</v>
      </c>
      <c r="T1" s="1" t="s">
        <v>302</v>
      </c>
      <c r="U1" s="1" t="s">
        <v>340</v>
      </c>
      <c r="V1" s="1" t="s">
        <v>304</v>
      </c>
      <c r="W1" s="1" t="s">
        <v>305</v>
      </c>
      <c r="X1" s="1" t="s">
        <v>306</v>
      </c>
      <c r="Y1" s="1" t="s">
        <v>307</v>
      </c>
    </row>
    <row r="2" spans="1:25" x14ac:dyDescent="0.35">
      <c r="A2" t="str">
        <f>'Abb Arbeitslosigkeit'!A2</f>
        <v>Ost=Ostdeutschland mit Berlin, West=Westdeutschland ohne Berlin</v>
      </c>
    </row>
    <row r="3" spans="1:25" x14ac:dyDescent="0.35">
      <c r="I3" t="str">
        <f>'Löhne, Einkommen'!A3&amp;", "&amp;I4</f>
        <v>Bruttolöhne und -gehälter je Arbeitnehmer, Westdeutschland ohne Berlin=100, 2024</v>
      </c>
    </row>
    <row r="4" spans="1:25" x14ac:dyDescent="0.35">
      <c r="I4">
        <f>'Löhne, Einkommen'!A9</f>
        <v>2024</v>
      </c>
      <c r="J4">
        <f>'Löhne, Einkommen'!B9</f>
        <v>85.424141465914914</v>
      </c>
      <c r="K4">
        <f>'Löhne, Einkommen'!C9</f>
        <v>82.434221766615408</v>
      </c>
      <c r="L4">
        <f>'Löhne, Einkommen'!D9</f>
        <v>85.970869639501117</v>
      </c>
      <c r="M4">
        <f>'Löhne, Einkommen'!E9</f>
        <v>83.23722877157013</v>
      </c>
      <c r="N4">
        <f>'Löhne, Einkommen'!F9</f>
        <v>83.809584828293183</v>
      </c>
    </row>
    <row r="5" spans="1:25" x14ac:dyDescent="0.35">
      <c r="O5">
        <f>'Löhne, Einkommen'!G9</f>
        <v>105.20459593370921</v>
      </c>
    </row>
    <row r="6" spans="1:25" x14ac:dyDescent="0.35">
      <c r="P6">
        <f>'Löhne, Einkommen'!L9</f>
        <v>104.83299162822483</v>
      </c>
      <c r="Q6">
        <f>'Löhne, Einkommen'!M9</f>
        <v>104.72620878182128</v>
      </c>
      <c r="R6">
        <f>'Löhne, Einkommen'!N9</f>
        <v>99.72450025627883</v>
      </c>
      <c r="S6">
        <f>'Löhne, Einkommen'!O9</f>
        <v>117.19844524175636</v>
      </c>
      <c r="T6">
        <f>'Löhne, Einkommen'!P9</f>
        <v>109.81761489834273</v>
      </c>
      <c r="U6">
        <f>'Löhne, Einkommen'!Q9</f>
        <v>89.554501964804373</v>
      </c>
      <c r="V6">
        <f>'Löhne, Einkommen'!R9</f>
        <v>95.972151033657951</v>
      </c>
      <c r="W6">
        <f>'Löhne, Einkommen'!S9</f>
        <v>90.887151887920723</v>
      </c>
      <c r="X6">
        <f>'Löhne, Einkommen'!T9</f>
        <v>90.912779771057572</v>
      </c>
      <c r="Y6">
        <f>'Löhne, Einkommen'!U9</f>
        <v>86.551768323936443</v>
      </c>
    </row>
    <row r="7" spans="1:25" x14ac:dyDescent="0.35">
      <c r="J7">
        <f>'Löhne, Einkommen'!H9</f>
        <v>90.090551853750213</v>
      </c>
      <c r="K7">
        <f>J7</f>
        <v>90.090551853750213</v>
      </c>
      <c r="L7">
        <f t="shared" ref="L7" si="0">K7</f>
        <v>90.090551853750213</v>
      </c>
      <c r="M7">
        <f t="shared" ref="M7" si="1">L7</f>
        <v>90.090551853750213</v>
      </c>
      <c r="N7">
        <f t="shared" ref="N7" si="2">M7</f>
        <v>90.090551853750213</v>
      </c>
      <c r="O7">
        <f t="shared" ref="O7" si="3">N7</f>
        <v>90.090551853750213</v>
      </c>
    </row>
    <row r="8" spans="1:25" x14ac:dyDescent="0.35">
      <c r="P8">
        <f>'Löhne, Einkommen'!K9</f>
        <v>100</v>
      </c>
      <c r="Q8">
        <f t="shared" ref="Q8" si="4">P8</f>
        <v>100</v>
      </c>
      <c r="R8">
        <f t="shared" ref="R8" si="5">Q8</f>
        <v>100</v>
      </c>
      <c r="S8">
        <f t="shared" ref="S8" si="6">R8</f>
        <v>100</v>
      </c>
      <c r="T8">
        <f t="shared" ref="T8" si="7">S8</f>
        <v>100</v>
      </c>
      <c r="U8">
        <f t="shared" ref="U8" si="8">T8</f>
        <v>100</v>
      </c>
      <c r="V8">
        <f t="shared" ref="V8" si="9">U8</f>
        <v>100</v>
      </c>
      <c r="W8">
        <f t="shared" ref="W8" si="10">V8</f>
        <v>100</v>
      </c>
      <c r="X8">
        <f t="shared" ref="X8" si="11">W8</f>
        <v>100</v>
      </c>
      <c r="Y8">
        <f t="shared" ref="Y8" si="12">X8</f>
        <v>100</v>
      </c>
    </row>
    <row r="11" spans="1:25" x14ac:dyDescent="0.35">
      <c r="I11" t="str">
        <f>'Löhne, Einkommen'!A11&amp;", "&amp;I12</f>
        <v>Bruttolöhne und -gehälter je Arbeitsstunde der Arbeitnehmer, Westdeutschland ohne Berlin=100, 2024</v>
      </c>
    </row>
    <row r="12" spans="1:25" x14ac:dyDescent="0.35">
      <c r="I12">
        <f>'Löhne, Einkommen'!A17</f>
        <v>2024</v>
      </c>
      <c r="J12">
        <f>'Löhne, Einkommen'!B17</f>
        <v>82.714010459675208</v>
      </c>
      <c r="K12">
        <f>'Löhne, Einkommen'!C17</f>
        <v>80.677126341866227</v>
      </c>
      <c r="L12">
        <f>'Löhne, Einkommen'!D17</f>
        <v>84.338012661712085</v>
      </c>
      <c r="M12">
        <f>'Löhne, Einkommen'!E17</f>
        <v>81.227635562895685</v>
      </c>
      <c r="N12">
        <f>'Löhne, Einkommen'!F17</f>
        <v>83.952656206991477</v>
      </c>
    </row>
    <row r="13" spans="1:25" x14ac:dyDescent="0.35">
      <c r="O13">
        <f>'Löhne, Einkommen'!G17</f>
        <v>102.64244426094137</v>
      </c>
    </row>
    <row r="14" spans="1:25" x14ac:dyDescent="0.35">
      <c r="P14">
        <f>'Löhne, Einkommen'!L17</f>
        <v>104.59675199559592</v>
      </c>
      <c r="Q14">
        <f>'Löhne, Einkommen'!M17</f>
        <v>104.73437930085328</v>
      </c>
      <c r="R14">
        <f>'Löhne, Einkommen'!N17</f>
        <v>98.541150564271945</v>
      </c>
      <c r="S14">
        <f>'Löhne, Einkommen'!O17</f>
        <v>112.68923754472888</v>
      </c>
      <c r="T14">
        <f>'Löhne, Einkommen'!P17</f>
        <v>108.56041838700799</v>
      </c>
      <c r="U14">
        <f>'Löhne, Einkommen'!Q17</f>
        <v>90.173410404624278</v>
      </c>
      <c r="V14">
        <f>'Löhne, Einkommen'!R17</f>
        <v>96.311588219102688</v>
      </c>
      <c r="W14">
        <f>'Löhne, Einkommen'!S17</f>
        <v>93.06358381502892</v>
      </c>
      <c r="X14">
        <f>'Löhne, Einkommen'!T17</f>
        <v>91.109276080374357</v>
      </c>
      <c r="Y14">
        <f>'Löhne, Einkommen'!U17</f>
        <v>86.92540600055051</v>
      </c>
    </row>
    <row r="15" spans="1:25" x14ac:dyDescent="0.35">
      <c r="J15">
        <f>'Löhne, Einkommen'!H17</f>
        <v>88.246628131021211</v>
      </c>
      <c r="K15">
        <f>J15</f>
        <v>88.246628131021211</v>
      </c>
      <c r="L15">
        <f t="shared" ref="L15" si="13">K15</f>
        <v>88.246628131021211</v>
      </c>
      <c r="M15">
        <f t="shared" ref="M15" si="14">L15</f>
        <v>88.246628131021211</v>
      </c>
      <c r="N15">
        <f t="shared" ref="N15" si="15">M15</f>
        <v>88.246628131021211</v>
      </c>
      <c r="O15">
        <f t="shared" ref="O15" si="16">N15</f>
        <v>88.246628131021211</v>
      </c>
    </row>
    <row r="16" spans="1:25" x14ac:dyDescent="0.35">
      <c r="P16">
        <f>'Löhne, Einkommen'!K17</f>
        <v>100</v>
      </c>
      <c r="Q16">
        <f t="shared" ref="Q16" si="17">P16</f>
        <v>100</v>
      </c>
      <c r="R16">
        <f t="shared" ref="R16" si="18">Q16</f>
        <v>100</v>
      </c>
      <c r="S16">
        <f t="shared" ref="S16" si="19">R16</f>
        <v>100</v>
      </c>
      <c r="T16">
        <f t="shared" ref="T16" si="20">S16</f>
        <v>100</v>
      </c>
      <c r="U16">
        <f t="shared" ref="U16" si="21">T16</f>
        <v>100</v>
      </c>
      <c r="V16">
        <f t="shared" ref="V16" si="22">U16</f>
        <v>100</v>
      </c>
      <c r="W16">
        <f t="shared" ref="W16" si="23">V16</f>
        <v>100</v>
      </c>
      <c r="X16">
        <f t="shared" ref="X16" si="24">W16</f>
        <v>100</v>
      </c>
      <c r="Y16">
        <f t="shared" ref="Y16" si="25">X16</f>
        <v>100</v>
      </c>
    </row>
    <row r="19" spans="9:25" x14ac:dyDescent="0.35">
      <c r="I19" t="str">
        <f>'Löhne, Einkommen'!A19&amp;", "&amp;I20</f>
        <v>Bruttolöhne und -gehälter je Arbeitsstunde, Veränderung gegenüber Vorjahr in %, Durchschnitt 2019-2024</v>
      </c>
    </row>
    <row r="20" spans="9:25" x14ac:dyDescent="0.35">
      <c r="I20" t="str">
        <f>"Durchschnitt "&amp;'Löhne, Einkommen'!A26</f>
        <v>Durchschnitt 2019-2024</v>
      </c>
      <c r="J20">
        <f>'Löhne, Einkommen'!B26</f>
        <v>5.0133492337997296</v>
      </c>
      <c r="K20">
        <f>'Löhne, Einkommen'!C26</f>
        <v>5.3091852840318552</v>
      </c>
      <c r="L20">
        <f>'Löhne, Einkommen'!D26</f>
        <v>4.9364712016428882</v>
      </c>
      <c r="M20">
        <f>'Löhne, Einkommen'!E26</f>
        <v>5.3225185615780788</v>
      </c>
      <c r="N20">
        <f>'Löhne, Einkommen'!F26</f>
        <v>5.5784729978548597</v>
      </c>
    </row>
    <row r="21" spans="9:25" x14ac:dyDescent="0.35">
      <c r="O21">
        <f>'Löhne, Einkommen'!G26</f>
        <v>5.0631408267998808</v>
      </c>
    </row>
    <row r="22" spans="9:25" x14ac:dyDescent="0.35">
      <c r="P22">
        <f>'Löhne, Einkommen'!L26</f>
        <v>3.9622348130431817</v>
      </c>
      <c r="Q22">
        <f>'Löhne, Einkommen'!M26</f>
        <v>4.2035923291361144</v>
      </c>
      <c r="R22">
        <f>'Löhne, Einkommen'!N26</f>
        <v>3.8977973216713764</v>
      </c>
      <c r="S22">
        <f>'Löhne, Einkommen'!O26</f>
        <v>4.4824158634917239</v>
      </c>
      <c r="T22">
        <f>'Löhne, Einkommen'!P26</f>
        <v>4.2369689997395596</v>
      </c>
      <c r="U22">
        <f>'Löhne, Einkommen'!Q26</f>
        <v>3.9277941796568285</v>
      </c>
      <c r="V22">
        <f>'Löhne, Einkommen'!R26</f>
        <v>3.7981148576642738</v>
      </c>
      <c r="W22">
        <f>'Löhne, Einkommen'!S26</f>
        <v>4.278684561971275</v>
      </c>
      <c r="X22">
        <f>'Löhne, Einkommen'!T26</f>
        <v>3.8218533586574353</v>
      </c>
      <c r="Y22">
        <f>'Löhne, Einkommen'!U26</f>
        <v>4.5838330798261495</v>
      </c>
    </row>
    <row r="23" spans="9:25" x14ac:dyDescent="0.35">
      <c r="J23">
        <f>'Löhne, Einkommen'!H26</f>
        <v>5.2355282200085185</v>
      </c>
      <c r="K23">
        <f t="shared" ref="K23" si="26">J23</f>
        <v>5.2355282200085185</v>
      </c>
      <c r="L23">
        <f t="shared" ref="L23" si="27">K23</f>
        <v>5.2355282200085185</v>
      </c>
      <c r="M23">
        <f t="shared" ref="M23" si="28">L23</f>
        <v>5.2355282200085185</v>
      </c>
      <c r="N23">
        <f t="shared" ref="N23" si="29">M23</f>
        <v>5.2355282200085185</v>
      </c>
      <c r="O23">
        <f t="shared" ref="O23" si="30">N23</f>
        <v>5.2355282200085185</v>
      </c>
    </row>
    <row r="24" spans="9:25" x14ac:dyDescent="0.35">
      <c r="P24">
        <f>'Löhne, Einkommen'!K26</f>
        <v>4.0562428692872032</v>
      </c>
      <c r="Q24">
        <f t="shared" ref="Q24" si="31">P24</f>
        <v>4.0562428692872032</v>
      </c>
      <c r="R24">
        <f t="shared" ref="R24" si="32">Q24</f>
        <v>4.0562428692872032</v>
      </c>
      <c r="S24">
        <f t="shared" ref="S24" si="33">R24</f>
        <v>4.0562428692872032</v>
      </c>
      <c r="T24">
        <f t="shared" ref="T24" si="34">S24</f>
        <v>4.0562428692872032</v>
      </c>
      <c r="U24">
        <f t="shared" ref="U24" si="35">T24</f>
        <v>4.0562428692872032</v>
      </c>
      <c r="V24">
        <f t="shared" ref="V24" si="36">U24</f>
        <v>4.0562428692872032</v>
      </c>
      <c r="W24">
        <f t="shared" ref="W24" si="37">V24</f>
        <v>4.0562428692872032</v>
      </c>
      <c r="X24">
        <f t="shared" ref="X24" si="38">W24</f>
        <v>4.0562428692872032</v>
      </c>
      <c r="Y24">
        <f t="shared" ref="Y24" si="39">X24</f>
        <v>4.0562428692872032</v>
      </c>
    </row>
    <row r="27" spans="9:25" x14ac:dyDescent="0.35">
      <c r="I27" t="str">
        <f>'Löhne, Einkommen'!A28&amp;", "&amp;I28</f>
        <v>Bruttolöhne und -gehälter je Arbeitsstunde, real, Veränderung gegenüber Vorjahr in %, Durchschnitt ø 2019-2024</v>
      </c>
    </row>
    <row r="28" spans="9:25" x14ac:dyDescent="0.35">
      <c r="I28" t="str">
        <f>"Durchschnitt "&amp;'Löhne, Einkommen'!A34</f>
        <v>Durchschnitt ø 2019-2024</v>
      </c>
      <c r="J28" s="7">
        <f>'Löhne, Einkommen'!B34</f>
        <v>1.0249345906233174</v>
      </c>
      <c r="K28" s="7">
        <f>'Löhne, Einkommen'!C34</f>
        <v>1.3455763210211842</v>
      </c>
      <c r="L28" s="7">
        <f>'Löhne, Einkommen'!D34</f>
        <v>0.85700234833285549</v>
      </c>
      <c r="M28" s="7">
        <f>'Löhne, Einkommen'!E34</f>
        <v>1.4327811605405998</v>
      </c>
      <c r="N28" s="7">
        <f>'Löhne, Einkommen'!F34</f>
        <v>1.5143515292580787</v>
      </c>
    </row>
    <row r="29" spans="9:25" x14ac:dyDescent="0.35">
      <c r="O29" s="7">
        <f>'Löhne, Einkommen'!G34</f>
        <v>1.4193806454607909</v>
      </c>
    </row>
    <row r="30" spans="9:25" x14ac:dyDescent="0.35">
      <c r="P30" s="7">
        <f>'Löhne, Einkommen'!L34</f>
        <v>0.25726914861490968</v>
      </c>
      <c r="Q30" s="7">
        <f>'Löhne, Einkommen'!M34</f>
        <v>0.37417480040595308</v>
      </c>
      <c r="R30" s="7">
        <f>'Löhne, Einkommen'!N34</f>
        <v>-9.2033783946291692E-2</v>
      </c>
      <c r="S30" s="7">
        <f>'Löhne, Einkommen'!O34</f>
        <v>1.1849269150787052</v>
      </c>
      <c r="T30" s="7">
        <f>'Löhne, Einkommen'!P34</f>
        <v>0.71946967828712616</v>
      </c>
      <c r="U30" s="7">
        <f>'Löhne, Einkommen'!Q34</f>
        <v>0.22737322215257905</v>
      </c>
      <c r="V30" s="7">
        <f>'Löhne, Einkommen'!R34</f>
        <v>7.4923602591312033E-2</v>
      </c>
      <c r="W30" s="7">
        <f>'Löhne, Einkommen'!S34</f>
        <v>0.54401760658117837</v>
      </c>
      <c r="X30" s="7">
        <f>'Löhne, Einkommen'!T34</f>
        <v>0.25037970099110396</v>
      </c>
      <c r="Y30" s="7">
        <f>'Löhne, Einkommen'!U34</f>
        <v>0.90615060196488173</v>
      </c>
    </row>
    <row r="31" spans="9:25" x14ac:dyDescent="0.35">
      <c r="J31" s="7">
        <f>'Löhne, Einkommen'!H34</f>
        <v>1.3094812495588712</v>
      </c>
      <c r="K31">
        <f>J31</f>
        <v>1.3094812495588712</v>
      </c>
      <c r="L31">
        <f t="shared" ref="L31" si="40">K31</f>
        <v>1.3094812495588712</v>
      </c>
      <c r="M31">
        <f t="shared" ref="M31" si="41">L31</f>
        <v>1.3094812495588712</v>
      </c>
      <c r="N31">
        <f t="shared" ref="N31" si="42">M31</f>
        <v>1.3094812495588712</v>
      </c>
      <c r="O31">
        <f t="shared" ref="O31" si="43">N31</f>
        <v>1.3094812495588712</v>
      </c>
    </row>
    <row r="32" spans="9:25" x14ac:dyDescent="0.35">
      <c r="P32" s="7">
        <f>'Löhne, Einkommen'!K34</f>
        <v>0.34888933879584272</v>
      </c>
      <c r="Q32">
        <f t="shared" ref="Q32" si="44">P32</f>
        <v>0.34888933879584272</v>
      </c>
      <c r="R32">
        <f t="shared" ref="R32" si="45">Q32</f>
        <v>0.34888933879584272</v>
      </c>
      <c r="S32">
        <f t="shared" ref="S32" si="46">R32</f>
        <v>0.34888933879584272</v>
      </c>
      <c r="T32">
        <f t="shared" ref="T32" si="47">S32</f>
        <v>0.34888933879584272</v>
      </c>
      <c r="U32">
        <f t="shared" ref="U32" si="48">T32</f>
        <v>0.34888933879584272</v>
      </c>
      <c r="V32">
        <f t="shared" ref="V32" si="49">U32</f>
        <v>0.34888933879584272</v>
      </c>
      <c r="W32">
        <f t="shared" ref="W32" si="50">V32</f>
        <v>0.34888933879584272</v>
      </c>
      <c r="X32">
        <f t="shared" ref="X32" si="51">W32</f>
        <v>0.34888933879584272</v>
      </c>
      <c r="Y32">
        <f t="shared" ref="Y32" si="52">X32</f>
        <v>0.34888933879584272</v>
      </c>
    </row>
    <row r="35" spans="9:25" x14ac:dyDescent="0.35">
      <c r="I35" t="str">
        <f>'Löhne, Einkommen'!A44&amp;", "&amp;I36</f>
        <v>Verfügbare Einkommen je Einwohner, real, Westdeutschland ohne Berlin=100 (Kaufkraft), 2023</v>
      </c>
    </row>
    <row r="36" spans="9:25" x14ac:dyDescent="0.35">
      <c r="I36">
        <f>'Löhne, Einkommen'!A48</f>
        <v>2023</v>
      </c>
      <c r="J36">
        <f>'Löhne, Einkommen'!B48</f>
        <v>93.901016793196817</v>
      </c>
      <c r="K36">
        <f>'Löhne, Einkommen'!C48</f>
        <v>92.186007078775773</v>
      </c>
      <c r="L36">
        <f>'Löhne, Einkommen'!D48</f>
        <v>95.349153721583022</v>
      </c>
      <c r="M36">
        <f>'Löhne, Einkommen'!E48</f>
        <v>94.81643596618062</v>
      </c>
      <c r="N36">
        <f>'Löhne, Einkommen'!F48</f>
        <v>95.566040097504029</v>
      </c>
    </row>
    <row r="37" spans="9:25" x14ac:dyDescent="0.35">
      <c r="O37">
        <f>'Löhne, Einkommen'!G48</f>
        <v>86.38348314869053</v>
      </c>
    </row>
    <row r="38" spans="9:25" x14ac:dyDescent="0.35">
      <c r="I38" s="7"/>
      <c r="P38">
        <f>'Löhne, Einkommen'!L48</f>
        <v>101.72432591612497</v>
      </c>
      <c r="Q38">
        <f>'Löhne, Einkommen'!M48</f>
        <v>104.90405298318576</v>
      </c>
      <c r="R38">
        <f>'Löhne, Einkommen'!N48</f>
        <v>91.984928639219689</v>
      </c>
      <c r="S38">
        <f>'Löhne, Einkommen'!O48</f>
        <v>92.875192714155204</v>
      </c>
      <c r="T38">
        <f>'Löhne, Einkommen'!P48</f>
        <v>97.419848403029818</v>
      </c>
      <c r="U38">
        <f>'Löhne, Einkommen'!Q48</f>
        <v>98.879747889564158</v>
      </c>
      <c r="V38">
        <f>'Löhne, Einkommen'!R48</f>
        <v>98.154056804554273</v>
      </c>
      <c r="W38">
        <f>'Löhne, Einkommen'!S48</f>
        <v>99.992790344289588</v>
      </c>
      <c r="X38">
        <f>'Löhne, Einkommen'!T48</f>
        <v>94.589211418403877</v>
      </c>
      <c r="Y38">
        <f>'Löhne, Einkommen'!U48</f>
        <v>102.1543107114055</v>
      </c>
    </row>
    <row r="39" spans="9:25" x14ac:dyDescent="0.35">
      <c r="I39" s="7"/>
      <c r="J39">
        <f>'Löhne, Einkommen'!H48</f>
        <v>92.490165987817804</v>
      </c>
      <c r="K39">
        <f>J39</f>
        <v>92.490165987817804</v>
      </c>
      <c r="L39">
        <f t="shared" ref="L39" si="53">K39</f>
        <v>92.490165987817804</v>
      </c>
      <c r="M39">
        <f t="shared" ref="M39" si="54">L39</f>
        <v>92.490165987817804</v>
      </c>
      <c r="N39">
        <f t="shared" ref="N39" si="55">M39</f>
        <v>92.490165987817804</v>
      </c>
      <c r="O39">
        <f t="shared" ref="O39" si="56">N39</f>
        <v>92.490165987817804</v>
      </c>
    </row>
    <row r="40" spans="9:25" x14ac:dyDescent="0.35">
      <c r="I40" s="7"/>
      <c r="P40">
        <f>'Löhne, Einkommen'!K48</f>
        <v>100</v>
      </c>
      <c r="Q40">
        <f t="shared" ref="Q40" si="57">P40</f>
        <v>100</v>
      </c>
      <c r="R40">
        <f t="shared" ref="R40" si="58">Q40</f>
        <v>100</v>
      </c>
      <c r="S40">
        <f t="shared" ref="S40" si="59">R40</f>
        <v>100</v>
      </c>
      <c r="T40">
        <f t="shared" ref="T40" si="60">S40</f>
        <v>100</v>
      </c>
      <c r="U40">
        <f t="shared" ref="U40" si="61">T40</f>
        <v>100</v>
      </c>
      <c r="V40">
        <f t="shared" ref="V40" si="62">U40</f>
        <v>100</v>
      </c>
      <c r="W40">
        <f t="shared" ref="W40" si="63">V40</f>
        <v>100</v>
      </c>
      <c r="X40">
        <f t="shared" ref="X40" si="64">W40</f>
        <v>100</v>
      </c>
      <c r="Y40">
        <f t="shared" ref="Y40" si="65">X40</f>
        <v>100</v>
      </c>
    </row>
    <row r="45" spans="9:25" x14ac:dyDescent="0.35">
      <c r="I45" t="str">
        <f>'Löhne, Einkommen'!A36&amp;", "&amp;I46</f>
        <v>Verfügbare Einkommen je Einwohner, Westdeutschland ohne Berlin=100, 2023</v>
      </c>
    </row>
    <row r="46" spans="9:25" x14ac:dyDescent="0.35">
      <c r="I46">
        <f>'Löhne, Einkommen'!A41</f>
        <v>2023</v>
      </c>
      <c r="J46">
        <f>'Löhne, Einkommen'!B41</f>
        <v>90.915342823739778</v>
      </c>
      <c r="K46">
        <f>'Löhne, Einkommen'!C41</f>
        <v>87.067601953098134</v>
      </c>
      <c r="L46">
        <f>'Löhne, Einkommen'!D41</f>
        <v>88.528987002269446</v>
      </c>
      <c r="M46">
        <f>'Löhne, Einkommen'!E41</f>
        <v>86.287050409187813</v>
      </c>
      <c r="N46">
        <f>'Löhne, Einkommen'!F41</f>
        <v>88.494601471700705</v>
      </c>
    </row>
    <row r="47" spans="9:25" x14ac:dyDescent="0.35">
      <c r="I47" s="7"/>
      <c r="O47">
        <f>'Löhne, Einkommen'!G41</f>
        <v>90.121037067601947</v>
      </c>
    </row>
    <row r="48" spans="9:25" x14ac:dyDescent="0.35">
      <c r="I48" s="7"/>
      <c r="P48">
        <f>'Löhne, Einkommen'!L41</f>
        <v>103.98872154597345</v>
      </c>
      <c r="Q48">
        <f>'Löhne, Einkommen'!M41</f>
        <v>108.40038511794236</v>
      </c>
      <c r="R48">
        <f>'Löhne, Einkommen'!N41</f>
        <v>89.56743002544529</v>
      </c>
      <c r="S48">
        <f>'Löhne, Einkommen'!O41</f>
        <v>101.84994154459804</v>
      </c>
      <c r="T48">
        <f>'Löhne, Einkommen'!P41</f>
        <v>99.119730417440337</v>
      </c>
      <c r="U48">
        <f>'Löhne, Einkommen'!Q41</f>
        <v>94.68399697407331</v>
      </c>
      <c r="V48">
        <f>'Löhne, Einkommen'!R41</f>
        <v>95.43360154047177</v>
      </c>
      <c r="W48">
        <f>'Löhne, Einkommen'!S41</f>
        <v>96.296678357747055</v>
      </c>
      <c r="X48">
        <f>'Löhne, Einkommen'!T41</f>
        <v>89.980056392270143</v>
      </c>
      <c r="Y48">
        <f>'Löhne, Einkommen'!U41</f>
        <v>101.07626710680147</v>
      </c>
    </row>
    <row r="49" spans="9:25" x14ac:dyDescent="0.35">
      <c r="I49" s="7"/>
      <c r="J49">
        <f>'Löhne, Einkommen'!H41</f>
        <v>88.821264012103711</v>
      </c>
      <c r="K49">
        <f>J49</f>
        <v>88.821264012103711</v>
      </c>
      <c r="L49">
        <f t="shared" ref="L49" si="66">K49</f>
        <v>88.821264012103711</v>
      </c>
      <c r="M49">
        <f t="shared" ref="M49" si="67">L49</f>
        <v>88.821264012103711</v>
      </c>
      <c r="N49">
        <f t="shared" ref="N49" si="68">M49</f>
        <v>88.821264012103711</v>
      </c>
      <c r="O49">
        <f t="shared" ref="O49" si="69">N49</f>
        <v>88.821264012103711</v>
      </c>
    </row>
    <row r="50" spans="9:25" x14ac:dyDescent="0.35">
      <c r="P50">
        <f>'Löhne, Einkommen'!K41</f>
        <v>100</v>
      </c>
      <c r="Q50">
        <f t="shared" ref="Q50" si="70">P50</f>
        <v>100</v>
      </c>
      <c r="R50">
        <f t="shared" ref="R50" si="71">Q50</f>
        <v>100</v>
      </c>
      <c r="S50">
        <f t="shared" ref="S50" si="72">R50</f>
        <v>100</v>
      </c>
      <c r="T50">
        <f t="shared" ref="T50" si="73">S50</f>
        <v>100</v>
      </c>
      <c r="U50">
        <f t="shared" ref="U50" si="74">T50</f>
        <v>100</v>
      </c>
      <c r="V50">
        <f t="shared" ref="V50" si="75">U50</f>
        <v>100</v>
      </c>
      <c r="W50">
        <f t="shared" ref="W50" si="76">V50</f>
        <v>100</v>
      </c>
      <c r="X50">
        <f t="shared" ref="X50" si="77">W50</f>
        <v>100</v>
      </c>
      <c r="Y50">
        <f t="shared" ref="Y50" si="78">X50</f>
        <v>100</v>
      </c>
    </row>
    <row r="52" spans="9:25" x14ac:dyDescent="0.35">
      <c r="I52" t="str">
        <f>'Löhne, Einkommen'!A51&amp;", "&amp;I53</f>
        <v>Niveau Lebenshaltungspreise, Westdeutschland ohne Berlin=100, 2023</v>
      </c>
    </row>
    <row r="53" spans="9:25" x14ac:dyDescent="0.35">
      <c r="I53">
        <f>'Löhne, Einkommen'!A55</f>
        <v>2023</v>
      </c>
      <c r="J53">
        <f>'Löhne, Einkommen'!B55</f>
        <v>96.820402939797177</v>
      </c>
      <c r="K53">
        <f>'Löhne, Einkommen'!C55</f>
        <v>94.447741812590053</v>
      </c>
      <c r="L53">
        <f>'Löhne, Einkommen'!D55</f>
        <v>92.847165965176487</v>
      </c>
      <c r="M53">
        <f>'Löhne, Einkommen'!E55</f>
        <v>91.004317479265836</v>
      </c>
      <c r="N53">
        <f>'Löhne, Einkommen'!F55</f>
        <v>92.60046914302562</v>
      </c>
    </row>
    <row r="54" spans="9:25" x14ac:dyDescent="0.35">
      <c r="I54" s="7"/>
      <c r="O54">
        <f>'Löhne, Einkommen'!G55</f>
        <v>104.32669971466422</v>
      </c>
    </row>
    <row r="55" spans="9:25" x14ac:dyDescent="0.35">
      <c r="I55" s="7"/>
      <c r="P55">
        <f>'Löhne, Einkommen'!L55</f>
        <v>102.22601192925626</v>
      </c>
      <c r="Q55">
        <f>'Löhne, Einkommen'!M55</f>
        <v>103.33288565630249</v>
      </c>
      <c r="R55">
        <f>'Löhne, Einkommen'!N55</f>
        <v>97.371853574778285</v>
      </c>
      <c r="S55">
        <f>'Löhne, Einkommen'!O55</f>
        <v>109.66323575560664</v>
      </c>
      <c r="T55">
        <f>'Löhne, Einkommen'!P55</f>
        <v>101.74490316118954</v>
      </c>
      <c r="U55">
        <f>'Löhne, Einkommen'!Q55</f>
        <v>95.756713578824076</v>
      </c>
      <c r="V55">
        <f>'Löhne, Einkommen'!R55</f>
        <v>97.228382246594734</v>
      </c>
      <c r="W55">
        <f>'Löhne, Einkommen'!S55</f>
        <v>96.303621517295099</v>
      </c>
      <c r="X55">
        <f>'Löhne, Einkommen'!T55</f>
        <v>95.127187385307906</v>
      </c>
      <c r="Y55">
        <f>'Löhne, Einkommen'!U55</f>
        <v>98.944691029584035</v>
      </c>
    </row>
    <row r="56" spans="9:25" x14ac:dyDescent="0.35">
      <c r="I56" s="7"/>
      <c r="J56">
        <f>'Löhne, Einkommen'!H55</f>
        <v>96.033197760508543</v>
      </c>
      <c r="K56">
        <f>J56</f>
        <v>96.033197760508543</v>
      </c>
      <c r="L56">
        <f t="shared" ref="L56" si="79">K56</f>
        <v>96.033197760508543</v>
      </c>
      <c r="M56">
        <f t="shared" ref="M56" si="80">L56</f>
        <v>96.033197760508543</v>
      </c>
      <c r="N56">
        <f t="shared" ref="N56" si="81">M56</f>
        <v>96.033197760508543</v>
      </c>
      <c r="O56">
        <f t="shared" ref="O56" si="82">N56</f>
        <v>96.033197760508543</v>
      </c>
    </row>
    <row r="57" spans="9:25" x14ac:dyDescent="0.35">
      <c r="P57">
        <f>'Löhne, Einkommen'!K55</f>
        <v>100</v>
      </c>
      <c r="Q57">
        <f t="shared" ref="Q57" si="83">P57</f>
        <v>100</v>
      </c>
      <c r="R57">
        <f t="shared" ref="R57" si="84">Q57</f>
        <v>100</v>
      </c>
      <c r="S57">
        <f t="shared" ref="S57" si="85">R57</f>
        <v>100</v>
      </c>
      <c r="T57">
        <f t="shared" ref="T57" si="86">S57</f>
        <v>100</v>
      </c>
      <c r="U57">
        <f t="shared" ref="U57" si="87">T57</f>
        <v>100</v>
      </c>
      <c r="V57">
        <f t="shared" ref="V57" si="88">U57</f>
        <v>100</v>
      </c>
      <c r="W57">
        <f t="shared" ref="W57" si="89">V57</f>
        <v>100</v>
      </c>
      <c r="X57">
        <f t="shared" ref="X57" si="90">W57</f>
        <v>100</v>
      </c>
      <c r="Y57">
        <f t="shared" ref="Y57" si="91">X57</f>
        <v>100</v>
      </c>
    </row>
    <row r="59" spans="9:25" x14ac:dyDescent="0.35">
      <c r="I59" t="str">
        <f>'Löhne, Einkommen'!A67&amp;", "&amp;I60</f>
        <v>Primäreinkommen je Eínwohner, Westdeutschland ohne Berlin=100, 2022</v>
      </c>
    </row>
    <row r="60" spans="9:25" x14ac:dyDescent="0.35">
      <c r="I60">
        <f>'Löhne, Einkommen'!A71</f>
        <v>2022</v>
      </c>
      <c r="J60">
        <f>'Löhne, Einkommen'!B71</f>
        <v>80.165012482494063</v>
      </c>
      <c r="K60">
        <f>'Löhne, Einkommen'!C71</f>
        <v>73.716738720087676</v>
      </c>
      <c r="L60">
        <f>'Löhne, Einkommen'!D71</f>
        <v>74.380442062960483</v>
      </c>
      <c r="M60">
        <f>'Löhne, Einkommen'!E71</f>
        <v>70.404311027217929</v>
      </c>
      <c r="N60">
        <f>'Löhne, Einkommen'!F71</f>
        <v>73.086524995433237</v>
      </c>
    </row>
    <row r="61" spans="9:25" x14ac:dyDescent="0.35">
      <c r="O61">
        <f>'Löhne, Einkommen'!G71</f>
        <v>112.67734275101991</v>
      </c>
    </row>
    <row r="62" spans="9:25" x14ac:dyDescent="0.35">
      <c r="P62">
        <f>'Löhne, Einkommen'!L71</f>
        <v>106.08293247275162</v>
      </c>
      <c r="Q62">
        <f>'Löhne, Einkommen'!M71</f>
        <v>112.90568105705414</v>
      </c>
      <c r="R62">
        <f>'Löhne, Einkommen'!N71</f>
        <v>86.022651159958599</v>
      </c>
      <c r="S62">
        <f>'Löhne, Einkommen'!O71</f>
        <v>112.67734275101991</v>
      </c>
      <c r="T62">
        <f>'Löhne, Einkommen'!P71</f>
        <v>100.87377458442428</v>
      </c>
      <c r="U62">
        <f>'Löhne, Einkommen'!Q71</f>
        <v>90.257565609206608</v>
      </c>
      <c r="V62">
        <f>'Löhne, Einkommen'!R71</f>
        <v>92.720574803629049</v>
      </c>
      <c r="W62">
        <f>'Löhne, Einkommen'!S71</f>
        <v>95.792486147476097</v>
      </c>
      <c r="X62">
        <f>'Löhne, Einkommen'!T71</f>
        <v>81.568531936917736</v>
      </c>
      <c r="Y62">
        <f>'Löhne, Einkommen'!U71</f>
        <v>95.390610728855876</v>
      </c>
    </row>
    <row r="63" spans="9:25" x14ac:dyDescent="0.35">
      <c r="I63" s="7"/>
      <c r="J63">
        <f>'Löhne, Einkommen'!H71</f>
        <v>78.274371308530718</v>
      </c>
      <c r="K63">
        <f>J63</f>
        <v>78.274371308530718</v>
      </c>
      <c r="L63">
        <f t="shared" ref="L63" si="92">K63</f>
        <v>78.274371308530718</v>
      </c>
      <c r="M63">
        <f t="shared" ref="M63" si="93">L63</f>
        <v>78.274371308530718</v>
      </c>
      <c r="N63">
        <f t="shared" ref="N63" si="94">M63</f>
        <v>78.274371308530718</v>
      </c>
      <c r="O63">
        <f t="shared" ref="O63" si="95">N63</f>
        <v>78.274371308530718</v>
      </c>
    </row>
    <row r="64" spans="9:25" x14ac:dyDescent="0.35">
      <c r="P64">
        <f>'Löhne, Einkommen'!K71</f>
        <v>100</v>
      </c>
      <c r="Q64">
        <f t="shared" ref="Q64" si="96">P64</f>
        <v>100</v>
      </c>
      <c r="R64">
        <f t="shared" ref="R64" si="97">Q64</f>
        <v>100</v>
      </c>
      <c r="S64">
        <f t="shared" ref="S64" si="98">R64</f>
        <v>100</v>
      </c>
      <c r="T64">
        <f t="shared" ref="T64" si="99">S64</f>
        <v>100</v>
      </c>
      <c r="U64">
        <f t="shared" ref="U64" si="100">T64</f>
        <v>100</v>
      </c>
      <c r="V64">
        <f t="shared" ref="V64" si="101">U64</f>
        <v>100</v>
      </c>
      <c r="W64">
        <f t="shared" ref="W64" si="102">V64</f>
        <v>100</v>
      </c>
      <c r="X64">
        <f t="shared" ref="X64" si="103">W64</f>
        <v>100</v>
      </c>
      <c r="Y64">
        <f t="shared" ref="Y64" si="104">X64</f>
        <v>100</v>
      </c>
    </row>
    <row r="67" spans="9:25" x14ac:dyDescent="0.35">
      <c r="I67" t="str">
        <f>'Löhne, Einkommen'!A76&amp;", "&amp;I68</f>
        <v>Verfügbare Einkommen abzüglich Primäreinkommen, in % der Primäreinkommen , 2022</v>
      </c>
    </row>
    <row r="68" spans="9:25" x14ac:dyDescent="0.35">
      <c r="I68">
        <f>'Löhne, Einkommen'!A80</f>
        <v>2022</v>
      </c>
      <c r="J68">
        <f>'Löhne, Einkommen'!B80</f>
        <v>4.8839770612585927</v>
      </c>
      <c r="K68">
        <f>'Löhne, Einkommen'!C80</f>
        <v>0.10325032007599223</v>
      </c>
      <c r="L68">
        <f>'Löhne, Einkommen'!D80</f>
        <v>0.50755188080717117</v>
      </c>
      <c r="M68">
        <f>'Löhne, Einkommen'!E80</f>
        <v>-3.0054054054054054</v>
      </c>
      <c r="N68">
        <f>'Löhne, Einkommen'!F80</f>
        <v>-1.2830125801882863</v>
      </c>
    </row>
    <row r="69" spans="9:25" x14ac:dyDescent="0.35">
      <c r="O69">
        <f>'Löhne, Einkommen'!G80</f>
        <v>33.671980545798434</v>
      </c>
    </row>
    <row r="70" spans="9:25" x14ac:dyDescent="0.35">
      <c r="P70">
        <f>'Löhne, Einkommen'!L80</f>
        <v>18.14946619217082</v>
      </c>
      <c r="Q70">
        <f>'Löhne, Einkommen'!M80</f>
        <v>20.010786032088447</v>
      </c>
      <c r="R70">
        <f>'Löhne, Einkommen'!N80</f>
        <v>12.373031321889931</v>
      </c>
      <c r="S70">
        <f>'Löhne, Einkommen'!O80</f>
        <v>24.398811132126454</v>
      </c>
      <c r="T70">
        <f>'Löhne, Einkommen'!P80</f>
        <v>18.446865662632419</v>
      </c>
      <c r="U70">
        <f>'Löhne, Einkommen'!Q80</f>
        <v>12.153410240841934</v>
      </c>
      <c r="V70">
        <f>'Löhne, Einkommen'!R80</f>
        <v>13.810540141191924</v>
      </c>
      <c r="W70">
        <f>'Löhne, Einkommen'!S80</f>
        <v>16.062801932367147</v>
      </c>
      <c r="X70">
        <f>'Löhne, Einkommen'!T80</f>
        <v>8.1106300388175576</v>
      </c>
      <c r="Y70">
        <f>'Löhne, Einkommen'!U80</f>
        <v>10.877058598238223</v>
      </c>
    </row>
    <row r="71" spans="9:25" x14ac:dyDescent="0.35">
      <c r="I71" s="7"/>
      <c r="J71">
        <f>'Löhne, Einkommen'!H80</f>
        <v>5.0875145857642936</v>
      </c>
      <c r="K71">
        <f>J71</f>
        <v>5.0875145857642936</v>
      </c>
      <c r="L71">
        <f t="shared" ref="L71" si="105">K71</f>
        <v>5.0875145857642936</v>
      </c>
      <c r="M71">
        <f t="shared" ref="M71" si="106">L71</f>
        <v>5.0875145857642936</v>
      </c>
      <c r="N71">
        <f t="shared" ref="N71" si="107">M71</f>
        <v>5.0875145857642936</v>
      </c>
      <c r="O71">
        <f t="shared" ref="O71" si="108">N71</f>
        <v>5.0875145857642936</v>
      </c>
    </row>
    <row r="72" spans="9:25" x14ac:dyDescent="0.35">
      <c r="P72">
        <f>'Löhne, Einkommen'!K80</f>
        <v>16.470803141935093</v>
      </c>
      <c r="Q72">
        <f t="shared" ref="Q72" si="109">P72</f>
        <v>16.470803141935093</v>
      </c>
      <c r="R72">
        <f t="shared" ref="R72" si="110">Q72</f>
        <v>16.470803141935093</v>
      </c>
      <c r="S72">
        <f t="shared" ref="S72" si="111">R72</f>
        <v>16.470803141935093</v>
      </c>
      <c r="T72">
        <f t="shared" ref="T72" si="112">S72</f>
        <v>16.470803141935093</v>
      </c>
      <c r="U72">
        <f t="shared" ref="U72" si="113">T72</f>
        <v>16.470803141935093</v>
      </c>
      <c r="V72">
        <f t="shared" ref="V72" si="114">U72</f>
        <v>16.470803141935093</v>
      </c>
      <c r="W72">
        <f t="shared" ref="W72" si="115">V72</f>
        <v>16.470803141935093</v>
      </c>
      <c r="X72">
        <f t="shared" ref="X72" si="116">W72</f>
        <v>16.470803141935093</v>
      </c>
      <c r="Y72">
        <f t="shared" ref="Y72" si="117">X72</f>
        <v>16.470803141935093</v>
      </c>
    </row>
    <row r="75" spans="9:25" x14ac:dyDescent="0.35">
      <c r="I75" t="str">
        <f>'Löhne, Einkommen'!A59&amp;", "&amp;I76</f>
        <v>Bruttolöhne und -gehälter je Arbeitsstunde, Verarbeitendes Gewerbe, Westdeutschland ohne Berlin=100, 2024</v>
      </c>
    </row>
    <row r="76" spans="9:25" x14ac:dyDescent="0.35">
      <c r="I76">
        <f>'Löhne, Einkommen'!A65</f>
        <v>2024</v>
      </c>
      <c r="J76">
        <f>'Löhne, Einkommen'!B65</f>
        <v>74.903737259343146</v>
      </c>
      <c r="K76">
        <f>'Löhne, Einkommen'!C65</f>
        <v>69.739524348810875</v>
      </c>
      <c r="L76">
        <f>'Löhne, Einkommen'!D65</f>
        <v>73.114382785956963</v>
      </c>
      <c r="M76">
        <f>'Löhne, Einkommen'!E65</f>
        <v>73.069082672706671</v>
      </c>
      <c r="N76">
        <f>'Löhne, Einkommen'!F65</f>
        <v>71.438278595696488</v>
      </c>
    </row>
    <row r="77" spans="9:25" x14ac:dyDescent="0.35">
      <c r="O77">
        <f>'Löhne, Einkommen'!G65</f>
        <v>95.243488108720271</v>
      </c>
    </row>
    <row r="78" spans="9:25" x14ac:dyDescent="0.35">
      <c r="P78">
        <f>'Löhne, Einkommen'!L65</f>
        <v>106.02491506228766</v>
      </c>
      <c r="Q78">
        <f>'Löhne, Einkommen'!M65</f>
        <v>103.44280860702153</v>
      </c>
      <c r="R78">
        <f>'Löhne, Einkommen'!N65</f>
        <v>108.62967157417893</v>
      </c>
      <c r="S78">
        <f>'Löhne, Einkommen'!O65</f>
        <v>119.81879954699887</v>
      </c>
      <c r="T78">
        <f>'Löhne, Einkommen'!P65</f>
        <v>99.38844847112118</v>
      </c>
      <c r="U78">
        <f>'Löhne, Einkommen'!Q65</f>
        <v>94.473386183465465</v>
      </c>
      <c r="V78">
        <f>'Löhne, Einkommen'!R65</f>
        <v>93.725934314835797</v>
      </c>
      <c r="W78">
        <f>'Löhne, Einkommen'!S65</f>
        <v>96.647791619479051</v>
      </c>
      <c r="X78">
        <f>'Löhne, Einkommen'!T65</f>
        <v>95.016987542468868</v>
      </c>
      <c r="Y78">
        <f>'Löhne, Einkommen'!U65</f>
        <v>89.082672706681763</v>
      </c>
    </row>
    <row r="79" spans="9:25" x14ac:dyDescent="0.35">
      <c r="I79" s="7"/>
      <c r="J79">
        <f>'Löhne, Einkommen'!H65</f>
        <v>75.198187995469993</v>
      </c>
      <c r="K79">
        <f>J79</f>
        <v>75.198187995469993</v>
      </c>
      <c r="L79">
        <f t="shared" ref="L79" si="118">K79</f>
        <v>75.198187995469993</v>
      </c>
      <c r="M79">
        <f t="shared" ref="M79" si="119">L79</f>
        <v>75.198187995469993</v>
      </c>
      <c r="N79">
        <f t="shared" ref="N79" si="120">M79</f>
        <v>75.198187995469993</v>
      </c>
      <c r="O79">
        <f t="shared" ref="O79" si="121">N79</f>
        <v>75.198187995469993</v>
      </c>
    </row>
    <row r="80" spans="9:25" x14ac:dyDescent="0.35">
      <c r="P80">
        <f>'Löhne, Einkommen'!K65</f>
        <v>100</v>
      </c>
      <c r="Q80">
        <f t="shared" ref="Q80" si="122">P80</f>
        <v>100</v>
      </c>
      <c r="R80">
        <f t="shared" ref="R80" si="123">Q80</f>
        <v>100</v>
      </c>
      <c r="S80">
        <f t="shared" ref="S80" si="124">R80</f>
        <v>100</v>
      </c>
      <c r="T80">
        <f t="shared" ref="T80" si="125">S80</f>
        <v>100</v>
      </c>
      <c r="U80">
        <f t="shared" ref="U80" si="126">T80</f>
        <v>100</v>
      </c>
      <c r="V80">
        <f t="shared" ref="V80" si="127">U80</f>
        <v>100</v>
      </c>
      <c r="W80">
        <f t="shared" ref="W80" si="128">V80</f>
        <v>100</v>
      </c>
      <c r="X80">
        <f t="shared" ref="X80" si="129">W80</f>
        <v>100</v>
      </c>
      <c r="Y80">
        <f t="shared" ref="Y80" si="130">X80</f>
        <v>100</v>
      </c>
    </row>
    <row r="83" spans="9:25" x14ac:dyDescent="0.35">
      <c r="I83" t="str">
        <f>'Löhne, Einkommen'!A102&amp;", "&amp;I84</f>
        <v>Bruttolöhne und -gehälter je Arbeitsstunde, preisniveaubereinigt, Westdeutschland ohne Berlin=100, 2024</v>
      </c>
    </row>
    <row r="84" spans="9:25" x14ac:dyDescent="0.35">
      <c r="I84">
        <f>'Löhne, Einkommen'!A107</f>
        <v>2024</v>
      </c>
      <c r="J84">
        <f>'Löhne, Einkommen'!B107</f>
        <v>84.763668062348103</v>
      </c>
      <c r="K84">
        <f>'Löhne, Einkommen'!C107</f>
        <v>85.194515324211167</v>
      </c>
      <c r="L84">
        <f>'Löhne, Einkommen'!D107</f>
        <v>89.726511990759477</v>
      </c>
      <c r="M84">
        <f>'Löhne, Einkommen'!E107</f>
        <v>89.002423146625205</v>
      </c>
      <c r="N84">
        <f>'Löhne, Einkommen'!F107</f>
        <v>90.415560001284646</v>
      </c>
    </row>
    <row r="85" spans="9:25" x14ac:dyDescent="0.35">
      <c r="O85">
        <f>'Löhne, Einkommen'!G107</f>
        <v>98.72320760024401</v>
      </c>
    </row>
    <row r="86" spans="9:25" x14ac:dyDescent="0.35">
      <c r="P86">
        <f>'Löhne, Einkommen'!L107</f>
        <v>101.93910141275767</v>
      </c>
      <c r="Q86">
        <f>'Löhne, Einkommen'!M107</f>
        <v>101.13713884196682</v>
      </c>
      <c r="R86">
        <f>'Löhne, Einkommen'!N107</f>
        <v>102.92333979669488</v>
      </c>
      <c r="S86">
        <f>'Löhne, Einkommen'!O107</f>
        <v>103.57033618898328</v>
      </c>
      <c r="T86">
        <f>'Löhne, Einkommen'!P107</f>
        <v>107.22432078696072</v>
      </c>
      <c r="U86">
        <f>'Löhne, Einkommen'!Q107</f>
        <v>94.089802147482359</v>
      </c>
      <c r="V86">
        <f>'Löhne, Einkommen'!R107</f>
        <v>99.333369080165085</v>
      </c>
      <c r="W86">
        <f>'Löhne, Einkommen'!S107</f>
        <v>96.378486326903229</v>
      </c>
      <c r="X86">
        <f>'Löhne, Einkommen'!T107</f>
        <v>95.480075072917643</v>
      </c>
      <c r="Y86">
        <f>'Löhne, Einkommen'!U107</f>
        <v>87.593519221614997</v>
      </c>
    </row>
    <row r="87" spans="9:25" x14ac:dyDescent="0.35">
      <c r="I87" s="7"/>
      <c r="J87">
        <f>'Löhne, Einkommen'!H107</f>
        <v>91.494807464797105</v>
      </c>
      <c r="K87">
        <f>J87</f>
        <v>91.494807464797105</v>
      </c>
      <c r="L87">
        <f t="shared" ref="L87" si="131">K87</f>
        <v>91.494807464797105</v>
      </c>
      <c r="M87">
        <f t="shared" ref="M87" si="132">L87</f>
        <v>91.494807464797105</v>
      </c>
      <c r="N87">
        <f t="shared" ref="N87" si="133">M87</f>
        <v>91.494807464797105</v>
      </c>
      <c r="O87">
        <f t="shared" ref="O87" si="134">N87</f>
        <v>91.494807464797105</v>
      </c>
    </row>
    <row r="88" spans="9:25" x14ac:dyDescent="0.35">
      <c r="P88">
        <f>'Löhne, Einkommen'!K107</f>
        <v>100</v>
      </c>
      <c r="Q88">
        <f t="shared" ref="Q88" si="135">P88</f>
        <v>100</v>
      </c>
      <c r="R88">
        <f t="shared" ref="R88" si="136">Q88</f>
        <v>100</v>
      </c>
      <c r="S88">
        <f t="shared" ref="S88" si="137">R88</f>
        <v>100</v>
      </c>
      <c r="T88">
        <f t="shared" ref="T88" si="138">S88</f>
        <v>100</v>
      </c>
      <c r="U88">
        <f t="shared" ref="U88" si="139">T88</f>
        <v>100</v>
      </c>
      <c r="V88">
        <f t="shared" ref="V88" si="140">U88</f>
        <v>100</v>
      </c>
      <c r="W88">
        <f t="shared" ref="W88" si="141">V88</f>
        <v>100</v>
      </c>
      <c r="X88">
        <f t="shared" ref="X88" si="142">W88</f>
        <v>100</v>
      </c>
      <c r="Y88">
        <f t="shared" ref="Y88" si="143">X88</f>
        <v>100</v>
      </c>
    </row>
    <row r="90" spans="9:25" x14ac:dyDescent="0.35">
      <c r="I90" s="7"/>
    </row>
    <row r="96" spans="9:25" x14ac:dyDescent="0.35">
      <c r="I96" s="7"/>
    </row>
    <row r="99" spans="9:9" x14ac:dyDescent="0.35">
      <c r="I99" s="7"/>
    </row>
    <row r="125" spans="9:9" x14ac:dyDescent="0.35">
      <c r="I125" s="7"/>
    </row>
    <row r="131" spans="9:9" x14ac:dyDescent="0.35">
      <c r="I131" s="7"/>
    </row>
  </sheetData>
  <pageMargins left="0.7" right="0.7" top="0.78740157499999996" bottom="0.78740157499999996"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79507B-CF9A-47CF-BD36-293A00133410}">
  <sheetPr codeName="Tabelle10"/>
  <dimension ref="A1:AA102"/>
  <sheetViews>
    <sheetView workbookViewId="0">
      <pane xSplit="1" ySplit="2" topLeftCell="B16" activePane="bottomRight" state="frozen"/>
      <selection pane="topRight" activeCell="B1" sqref="B1"/>
      <selection pane="bottomLeft" activeCell="A3" sqref="A3"/>
      <selection pane="bottomRight" activeCell="A3" sqref="A3"/>
    </sheetView>
  </sheetViews>
  <sheetFormatPr baseColWidth="10" defaultColWidth="11.453125" defaultRowHeight="14.5" x14ac:dyDescent="0.35"/>
  <cols>
    <col min="1" max="1" width="11.81640625" customWidth="1"/>
    <col min="8" max="8" width="10.81640625" style="4"/>
    <col min="24" max="24" width="13.7265625" customWidth="1"/>
    <col min="26" max="26" width="13.453125" customWidth="1"/>
  </cols>
  <sheetData>
    <row r="1" spans="1:27" x14ac:dyDescent="0.35">
      <c r="A1" s="4" t="s">
        <v>125</v>
      </c>
    </row>
    <row r="2" spans="1:27" s="41" customFormat="1" ht="37" customHeight="1" x14ac:dyDescent="0.35">
      <c r="A2" s="43" t="str">
        <f>'Löhne, Einkommen'!A2</f>
        <v>Jahr</v>
      </c>
      <c r="B2" s="43" t="str">
        <f>'Löhne, Einkommen'!B2</f>
        <v>Branden-
burg</v>
      </c>
      <c r="C2" s="43" t="str">
        <f>'Löhne, Einkommen'!C2</f>
        <v>Mecklenburg-
Vorpommern</v>
      </c>
      <c r="D2" s="43" t="str">
        <f>'Löhne, Einkommen'!D2</f>
        <v>Sachsen</v>
      </c>
      <c r="E2" s="43" t="str">
        <f>'Löhne, Einkommen'!E2</f>
        <v>Sachsen-Anhalt</v>
      </c>
      <c r="F2" s="43" t="str">
        <f>'Löhne, Einkommen'!F2</f>
        <v>Thüringen</v>
      </c>
      <c r="G2" s="43" t="str">
        <f>'Löhne, Einkommen'!G2</f>
        <v>Berlin</v>
      </c>
      <c r="H2" s="44" t="str">
        <f>'Löhne, Einkommen'!H2</f>
        <v>Ostdeutsch-land mit Berlin</v>
      </c>
      <c r="I2" s="43" t="str">
        <f>'Löhne, Einkommen'!I2</f>
        <v>Ostdeutsch-land ohne Berlin</v>
      </c>
      <c r="J2" s="43" t="str">
        <f>'Löhne, Einkommen'!J2</f>
        <v>Westdeutsch-land mit Berlin</v>
      </c>
      <c r="K2" s="43" t="str">
        <f>'Löhne, Einkommen'!K2</f>
        <v>Westdeutsch-land ohne Berlin</v>
      </c>
      <c r="L2" s="43" t="str">
        <f>'Löhne, Einkommen'!L2</f>
        <v>Baden-
Württemberg</v>
      </c>
      <c r="M2" s="43" t="str">
        <f>'Löhne, Einkommen'!M2</f>
        <v>Bayern</v>
      </c>
      <c r="N2" s="43" t="str">
        <f>'Löhne, Einkommen'!N2</f>
        <v>Bremen</v>
      </c>
      <c r="O2" s="43" t="str">
        <f>'Löhne, Einkommen'!O2</f>
        <v>Hamburg</v>
      </c>
      <c r="P2" s="43" t="str">
        <f>'Löhne, Einkommen'!P2</f>
        <v>Hessen</v>
      </c>
      <c r="Q2" s="43" t="str">
        <f>'Löhne, Einkommen'!Q2</f>
        <v>Nieder-
sachsen</v>
      </c>
      <c r="R2" s="43" t="str">
        <f>'Löhne, Einkommen'!R2</f>
        <v>Nordrhein-
Westfalen</v>
      </c>
      <c r="S2" s="43" t="str">
        <f>'Löhne, Einkommen'!S2</f>
        <v>Rheinland-Pfalz</v>
      </c>
      <c r="T2" s="43" t="str">
        <f>'Löhne, Einkommen'!T2</f>
        <v>Saarland</v>
      </c>
      <c r="U2" s="43" t="str">
        <f>'Löhne, Einkommen'!U2</f>
        <v>Schleswig-
Holstein</v>
      </c>
      <c r="V2" s="43" t="str">
        <f>'Löhne, Einkommen'!V2</f>
        <v>Deutschland</v>
      </c>
      <c r="X2" s="43" t="str">
        <f>'Löhne, Einkommen'!X2</f>
        <v>Min Westdeutschland ohne Berlin</v>
      </c>
      <c r="Y2" s="43"/>
      <c r="Z2" s="43" t="str">
        <f>'Löhne, Einkommen'!Z2</f>
        <v>Max Westdeutschland ohne Berlin</v>
      </c>
      <c r="AA2" s="43"/>
    </row>
    <row r="3" spans="1:27" x14ac:dyDescent="0.35">
      <c r="A3" s="4" t="s">
        <v>413</v>
      </c>
    </row>
    <row r="4" spans="1:27" x14ac:dyDescent="0.35">
      <c r="A4">
        <f>[1]Medianentgelt!A3</f>
        <v>2019</v>
      </c>
      <c r="B4" s="3">
        <f>[1]Medianentgelt!B10</f>
        <v>76.814929181659082</v>
      </c>
      <c r="C4" s="3">
        <f>[1]Medianentgelt!C10</f>
        <v>73.975043849702629</v>
      </c>
      <c r="D4" s="3">
        <f>[1]Medianentgelt!D10</f>
        <v>76.440122709854634</v>
      </c>
      <c r="E4" s="3">
        <f>[1]Medianentgelt!E10</f>
        <v>76.635444815953463</v>
      </c>
      <c r="F4" s="3">
        <f>[1]Medianentgelt!F10</f>
        <v>75.425544974057175</v>
      </c>
      <c r="G4" s="3">
        <f>[1]Medianentgelt!G10</f>
        <v>95.962763741519126</v>
      </c>
      <c r="H4" s="14">
        <f>[1]Medianentgelt!H10</f>
        <v>80.182396982782549</v>
      </c>
      <c r="I4" s="9" t="str">
        <f>[1]Medianentgelt!I10</f>
        <v>.</v>
      </c>
      <c r="J4" s="9" t="str">
        <f>[1]Medianentgelt!J10</f>
        <v>.</v>
      </c>
      <c r="K4" s="3">
        <f>[1]Medianentgelt!K10</f>
        <v>100</v>
      </c>
      <c r="L4" s="3">
        <f>[1]Medianentgelt!L10</f>
        <v>106.49448491865792</v>
      </c>
      <c r="M4" s="3">
        <f>[1]Medianentgelt!M10</f>
        <v>100.65144305058915</v>
      </c>
      <c r="N4" s="3">
        <f>[1]Medianentgelt!N10</f>
        <v>101.50218092060335</v>
      </c>
      <c r="O4" s="3">
        <f>[1]Medianentgelt!O10</f>
        <v>108.3600831201676</v>
      </c>
      <c r="P4" s="3">
        <f>[1]Medianentgelt!P10</f>
        <v>104.55934818303305</v>
      </c>
      <c r="Q4" s="3">
        <f>[1]Medianentgelt!Q10</f>
        <v>92.484253516847204</v>
      </c>
      <c r="R4" s="3">
        <f>[1]Medianentgelt!R10</f>
        <v>98.631554078816364</v>
      </c>
      <c r="S4" s="3">
        <f>[1]Medianentgelt!S10</f>
        <v>95.112467177245534</v>
      </c>
      <c r="T4" s="3">
        <f>[1]Medianentgelt!T10</f>
        <v>98.379465502086418</v>
      </c>
      <c r="U4" s="3">
        <f>[1]Medianentgelt!U10</f>
        <v>88.881909013603007</v>
      </c>
      <c r="V4" s="3">
        <f>[1]Medianentgelt!V10</f>
        <v>96.469838761256284</v>
      </c>
      <c r="X4" s="21" t="str">
        <f t="shared" ref="X4" si="0">HLOOKUP(Y4,$L4:$U103,ROW(L$102)-ROW(X4)+1,0)</f>
        <v>SH</v>
      </c>
      <c r="Y4" s="9">
        <f t="shared" ref="Y4" si="1">MIN(L4:U4)</f>
        <v>88.881909013603007</v>
      </c>
      <c r="Z4" s="21" t="str">
        <f t="shared" ref="Z4" si="2">HLOOKUP(AA4,$L4:$U103,ROW(N$102)-ROW(Z4)+1,0)</f>
        <v>HH</v>
      </c>
      <c r="AA4" s="9">
        <f t="shared" ref="AA4" si="3">MAX(L4:U4)</f>
        <v>108.3600831201676</v>
      </c>
    </row>
    <row r="5" spans="1:27" x14ac:dyDescent="0.35">
      <c r="A5">
        <f>[1]Medianentgelt!A4</f>
        <v>2020</v>
      </c>
      <c r="B5" s="3">
        <f>[1]Medianentgelt!B11</f>
        <v>78.313206550874696</v>
      </c>
      <c r="C5" s="3">
        <f>[1]Medianentgelt!C11</f>
        <v>75.575393620736349</v>
      </c>
      <c r="D5" s="3">
        <f>[1]Medianentgelt!D11</f>
        <v>77.44931825514665</v>
      </c>
      <c r="E5" s="3">
        <f>[1]Medianentgelt!E11</f>
        <v>77.798674072586934</v>
      </c>
      <c r="F5" s="3">
        <f>[1]Medianentgelt!F11</f>
        <v>76.237251855008196</v>
      </c>
      <c r="G5" s="3">
        <f>[1]Medianentgelt!G11</f>
        <v>98.408506197807455</v>
      </c>
      <c r="H5" s="14">
        <f>[1]Medianentgelt!H11</f>
        <v>81.645067333301284</v>
      </c>
      <c r="I5" s="9" t="str">
        <f>[1]Medianentgelt!I11</f>
        <v>.</v>
      </c>
      <c r="J5" s="9" t="str">
        <f>[1]Medianentgelt!J11</f>
        <v>.</v>
      </c>
      <c r="K5" s="3">
        <f>[1]Medianentgelt!K11</f>
        <v>100</v>
      </c>
      <c r="L5" s="3">
        <f>[1]Medianentgelt!L11</f>
        <v>105.94588655526942</v>
      </c>
      <c r="M5" s="3">
        <f>[1]Medianentgelt!M11</f>
        <v>100.8966768023482</v>
      </c>
      <c r="N5" s="3">
        <f>[1]Medianentgelt!N11</f>
        <v>101.62547124696306</v>
      </c>
      <c r="O5" s="3">
        <f>[1]Medianentgelt!O11</f>
        <v>109.10879849074639</v>
      </c>
      <c r="P5" s="3">
        <f>[1]Medianentgelt!P11</f>
        <v>104.76382273244526</v>
      </c>
      <c r="Q5" s="3">
        <f>[1]Medianentgelt!Q11</f>
        <v>92.722983527573362</v>
      </c>
      <c r="R5" s="3">
        <f>[1]Medianentgelt!R11</f>
        <v>98.493310565539517</v>
      </c>
      <c r="S5" s="3">
        <f>[1]Medianentgelt!S11</f>
        <v>95.239672174203406</v>
      </c>
      <c r="T5" s="3">
        <f>[1]Medianentgelt!T11</f>
        <v>97.61976141286047</v>
      </c>
      <c r="U5" s="3">
        <f>[1]Medianentgelt!U11</f>
        <v>89.544748213479792</v>
      </c>
      <c r="V5" s="3">
        <f>[1]Medianentgelt!V11</f>
        <v>96.793861625013292</v>
      </c>
      <c r="X5" s="21" t="str">
        <f>HLOOKUP(Y5,$L5:$U104,ROW(L$102)-ROW(X5)+1,0)</f>
        <v>SH</v>
      </c>
      <c r="Y5" s="9">
        <f t="shared" ref="Y5:Y8" si="4">MIN(L5:U5)</f>
        <v>89.544748213479792</v>
      </c>
      <c r="Z5" s="21" t="str">
        <f>HLOOKUP(AA5,$L5:$U104,ROW(N$102)-ROW(Z5)+1,0)</f>
        <v>HH</v>
      </c>
      <c r="AA5" s="9">
        <f t="shared" ref="AA5:AA8" si="5">MAX(L5:U5)</f>
        <v>109.10879849074639</v>
      </c>
    </row>
    <row r="6" spans="1:27" x14ac:dyDescent="0.35">
      <c r="A6">
        <f>[1]Medianentgelt!A5</f>
        <v>2021</v>
      </c>
      <c r="B6" s="3">
        <f>[1]Medianentgelt!B12</f>
        <v>79.389358875072901</v>
      </c>
      <c r="C6" s="3">
        <f>[1]Medianentgelt!C12</f>
        <v>76.816880542819135</v>
      </c>
      <c r="D6" s="3">
        <f>[1]Medianentgelt!D12</f>
        <v>78.80122288663209</v>
      </c>
      <c r="E6" s="3">
        <f>[1]Medianentgelt!E12</f>
        <v>78.748636576218829</v>
      </c>
      <c r="F6" s="3">
        <f>[1]Medianentgelt!F12</f>
        <v>77.420966859393232</v>
      </c>
      <c r="G6" s="3">
        <f>[1]Medianentgelt!G12</f>
        <v>100.16278108070478</v>
      </c>
      <c r="H6" s="14">
        <f>[1]Medianentgelt!H12</f>
        <v>82.930645141326451</v>
      </c>
      <c r="I6" s="9" t="str">
        <f>[1]Medianentgelt!I12</f>
        <v>.</v>
      </c>
      <c r="J6" s="9" t="str">
        <f>[1]Medianentgelt!J12</f>
        <v>.</v>
      </c>
      <c r="K6" s="3">
        <f>[1]Medianentgelt!K12</f>
        <v>100</v>
      </c>
      <c r="L6" s="3">
        <f>[1]Medianentgelt!L12</f>
        <v>106.0002991937467</v>
      </c>
      <c r="M6" s="3">
        <f>[1]Medianentgelt!M12</f>
        <v>101.03465780374154</v>
      </c>
      <c r="N6" s="3">
        <f>[1]Medianentgelt!N12</f>
        <v>101.17975487713002</v>
      </c>
      <c r="O6" s="3">
        <f>[1]Medianentgelt!O12</f>
        <v>109.29288268664352</v>
      </c>
      <c r="P6" s="3">
        <f>[1]Medianentgelt!P12</f>
        <v>104.77675946229472</v>
      </c>
      <c r="Q6" s="3">
        <f>[1]Medianentgelt!Q12</f>
        <v>92.838142630433865</v>
      </c>
      <c r="R6" s="3">
        <f>[1]Medianentgelt!R12</f>
        <v>98.363707191432241</v>
      </c>
      <c r="S6" s="3">
        <f>[1]Medianentgelt!S12</f>
        <v>95.130184419445072</v>
      </c>
      <c r="T6" s="3">
        <f>[1]Medianentgelt!T12</f>
        <v>96.922509678357898</v>
      </c>
      <c r="U6" s="3">
        <f>[1]Medianentgelt!U12</f>
        <v>89.745791177061719</v>
      </c>
      <c r="V6" s="3">
        <f>[1]Medianentgelt!V12</f>
        <v>96.966187390470438</v>
      </c>
      <c r="X6" s="21" t="str">
        <f>HLOOKUP(Y6,$L6:$U105,ROW(L$102)-ROW(X6)+1,0)</f>
        <v>SH</v>
      </c>
      <c r="Y6" s="9">
        <f t="shared" si="4"/>
        <v>89.745791177061719</v>
      </c>
      <c r="Z6" s="21" t="str">
        <f>HLOOKUP(AA6,$L6:$U105,ROW(N$102)-ROW(Z6)+1,0)</f>
        <v>HH</v>
      </c>
      <c r="AA6" s="9">
        <f t="shared" si="5"/>
        <v>109.29288268664352</v>
      </c>
    </row>
    <row r="7" spans="1:27" x14ac:dyDescent="0.35">
      <c r="A7">
        <f>[1]Medianentgelt!A6</f>
        <v>2022</v>
      </c>
      <c r="B7" s="3">
        <f>[1]Medianentgelt!B13</f>
        <v>80.257455713491737</v>
      </c>
      <c r="C7" s="3">
        <f>[1]Medianentgelt!C13</f>
        <v>78.21176569071325</v>
      </c>
      <c r="D7" s="3">
        <f>[1]Medianentgelt!D13</f>
        <v>80.281774055513594</v>
      </c>
      <c r="E7" s="3">
        <f>[1]Medianentgelt!E13</f>
        <v>79.770254098347635</v>
      </c>
      <c r="F7" s="3">
        <f>[1]Medianentgelt!F13</f>
        <v>78.481947247514881</v>
      </c>
      <c r="G7" s="3">
        <f>[1]Medianentgelt!G13</f>
        <v>101.44371612070104</v>
      </c>
      <c r="H7" s="14">
        <f>[1]Medianentgelt!H13</f>
        <v>84.140865847393769</v>
      </c>
      <c r="I7" s="9" t="str">
        <f>[1]Medianentgelt!I13</f>
        <v>.</v>
      </c>
      <c r="J7" s="9" t="str">
        <f>[1]Medianentgelt!J13</f>
        <v>.</v>
      </c>
      <c r="K7" s="3">
        <f>[1]Medianentgelt!K13</f>
        <v>100</v>
      </c>
      <c r="L7" s="3">
        <f>[1]Medianentgelt!L13</f>
        <v>106.00431449447878</v>
      </c>
      <c r="M7" s="3">
        <f>[1]Medianentgelt!M13</f>
        <v>101.07766967832018</v>
      </c>
      <c r="N7" s="3">
        <f>[1]Medianentgelt!N13</f>
        <v>100.76821181320237</v>
      </c>
      <c r="O7" s="3">
        <f>[1]Medianentgelt!O13</f>
        <v>109.99577066476618</v>
      </c>
      <c r="P7" s="3">
        <f>[1]Medianentgelt!P13</f>
        <v>104.96349105874555</v>
      </c>
      <c r="Q7" s="3">
        <f>[1]Medianentgelt!Q13</f>
        <v>92.966642259067811</v>
      </c>
      <c r="R7" s="3">
        <f>[1]Medianentgelt!R13</f>
        <v>98.279349622608905</v>
      </c>
      <c r="S7" s="3">
        <f>[1]Medianentgelt!S13</f>
        <v>95.140061504325558</v>
      </c>
      <c r="T7" s="3">
        <f>[1]Medianentgelt!T13</f>
        <v>96.504495127055804</v>
      </c>
      <c r="U7" s="3">
        <f>[1]Medianentgelt!U13</f>
        <v>90.225188712172113</v>
      </c>
      <c r="V7" s="3">
        <f>[1]Medianentgelt!V13</f>
        <v>97.174873959254853</v>
      </c>
      <c r="X7" s="21" t="str">
        <f>HLOOKUP(Y7,$L7:$U106,ROW(L$102)-ROW(X7)+1,0)</f>
        <v>SH</v>
      </c>
      <c r="Y7" s="9">
        <f t="shared" si="4"/>
        <v>90.225188712172113</v>
      </c>
      <c r="Z7" s="21" t="str">
        <f>HLOOKUP(AA7,$L7:$U106,ROW(N$102)-ROW(Z7)+1,0)</f>
        <v>HH</v>
      </c>
      <c r="AA7" s="9">
        <f t="shared" si="5"/>
        <v>109.99577066476618</v>
      </c>
    </row>
    <row r="8" spans="1:27" x14ac:dyDescent="0.35">
      <c r="A8">
        <f>[1]Medianentgelt!A7</f>
        <v>2023</v>
      </c>
      <c r="B8" s="3">
        <f>[1]Medianentgelt!B14</f>
        <v>81.410891091425569</v>
      </c>
      <c r="C8" s="3">
        <f>[1]Medianentgelt!C14</f>
        <v>79.481968758997581</v>
      </c>
      <c r="D8" s="3">
        <f>[1]Medianentgelt!D14</f>
        <v>81.648534496547626</v>
      </c>
      <c r="E8" s="3">
        <f>[1]Medianentgelt!E14</f>
        <v>80.879361019613683</v>
      </c>
      <c r="F8" s="3">
        <f>[1]Medianentgelt!F14</f>
        <v>79.762332588601609</v>
      </c>
      <c r="G8" s="3">
        <f>[1]Medianentgelt!G14</f>
        <v>102.16478447037287</v>
      </c>
      <c r="H8" s="14">
        <f>[1]Medianentgelt!H14</f>
        <v>85.404808371828537</v>
      </c>
      <c r="I8" s="9" t="str">
        <f>[1]Medianentgelt!I14</f>
        <v>.</v>
      </c>
      <c r="J8" s="9" t="str">
        <f>[1]Medianentgelt!J14</f>
        <v>.</v>
      </c>
      <c r="K8" s="3">
        <f>[1]Medianentgelt!K14</f>
        <v>100</v>
      </c>
      <c r="L8" s="3">
        <f>[1]Medianentgelt!L14</f>
        <v>106.05594440679222</v>
      </c>
      <c r="M8" s="3">
        <f>[1]Medianentgelt!M14</f>
        <v>101.28772492738707</v>
      </c>
      <c r="N8" s="3">
        <f>[1]Medianentgelt!N14</f>
        <v>101.12946199369847</v>
      </c>
      <c r="O8" s="3">
        <f>[1]Medianentgelt!O14</f>
        <v>110.42407688472591</v>
      </c>
      <c r="P8" s="3">
        <f>[1]Medianentgelt!P14</f>
        <v>104.85978751410681</v>
      </c>
      <c r="Q8" s="3">
        <f>[1]Medianentgelt!Q14</f>
        <v>93.048948145465943</v>
      </c>
      <c r="R8" s="3">
        <f>[1]Medianentgelt!R14</f>
        <v>98.023247734064498</v>
      </c>
      <c r="S8" s="3">
        <f>[1]Medianentgelt!S14</f>
        <v>95.108107781153237</v>
      </c>
      <c r="T8" s="3">
        <f>[1]Medianentgelt!T14</f>
        <v>96.730676995895394</v>
      </c>
      <c r="U8" s="3">
        <f>[1]Medianentgelt!U14</f>
        <v>90.475375920809512</v>
      </c>
      <c r="V8" s="3">
        <f>[1]Medianentgelt!V14</f>
        <v>97.380696025110936</v>
      </c>
      <c r="X8" s="21" t="str">
        <f>HLOOKUP(Y8,$L8:$U107,ROW(L$102)-ROW(X8)+1,0)</f>
        <v>SH</v>
      </c>
      <c r="Y8" s="9">
        <f t="shared" si="4"/>
        <v>90.475375920809512</v>
      </c>
      <c r="Z8" s="21" t="str">
        <f>HLOOKUP(AA8,$L8:$U107,ROW(N$102)-ROW(Z8)+1,0)</f>
        <v>HH</v>
      </c>
      <c r="AA8" s="9">
        <f t="shared" si="5"/>
        <v>110.42407688472591</v>
      </c>
    </row>
    <row r="9" spans="1:27" x14ac:dyDescent="0.35">
      <c r="A9">
        <f>A8+1</f>
        <v>2024</v>
      </c>
      <c r="X9" s="12"/>
      <c r="Y9" s="9"/>
      <c r="Z9" s="12"/>
      <c r="AA9" s="9"/>
    </row>
    <row r="10" spans="1:27" x14ac:dyDescent="0.35">
      <c r="X10" s="12"/>
      <c r="Y10" s="9"/>
      <c r="Z10" s="12"/>
      <c r="AA10" s="9"/>
    </row>
    <row r="11" spans="1:27" x14ac:dyDescent="0.35">
      <c r="A11" s="4" t="str">
        <f>[1]Medianentgelt!A16</f>
        <v>Lohnverteilung: Anteile Gering-/Hochverdiener, 2023</v>
      </c>
      <c r="X11" s="12"/>
      <c r="Y11" s="9"/>
      <c r="Z11" s="12"/>
      <c r="AA11" s="9"/>
    </row>
    <row r="12" spans="1:27" x14ac:dyDescent="0.35">
      <c r="A12" t="str">
        <f>[1]Medianentgelt!A17</f>
        <v>Niedriglohnsektor (unter 2530 Euro/Monat) nach OECD-Abgrenzung</v>
      </c>
      <c r="B12" s="3">
        <f>[1]Medianentgelt!B17</f>
        <v>24.54448584144669</v>
      </c>
      <c r="C12" s="3">
        <f>[1]Medianentgelt!C17</f>
        <v>26.511456885217335</v>
      </c>
      <c r="D12" s="3">
        <f>[1]Medianentgelt!D17</f>
        <v>24.669298526287001</v>
      </c>
      <c r="E12" s="3">
        <f>[1]Medianentgelt!E17</f>
        <v>24.322735367566199</v>
      </c>
      <c r="F12" s="3">
        <f>[1]Medianentgelt!F17</f>
        <v>25.733342585816356</v>
      </c>
      <c r="G12" s="3">
        <f>[1]Medianentgelt!G17</f>
        <v>14.272627337785927</v>
      </c>
      <c r="H12" s="14">
        <f>[1]Medianentgelt!H17</f>
        <v>22.177321776290945</v>
      </c>
      <c r="I12" s="3" t="str">
        <f>[1]Medianentgelt!I17</f>
        <v>.</v>
      </c>
      <c r="J12" s="3" t="str">
        <f>[1]Medianentgelt!J17</f>
        <v>.</v>
      </c>
      <c r="K12" s="3">
        <f>[1]Medianentgelt!K17</f>
        <v>13.801021410463809</v>
      </c>
      <c r="L12" s="3">
        <f>[1]Medianentgelt!L17</f>
        <v>11.62074697659996</v>
      </c>
      <c r="M12" s="3">
        <f>[1]Medianentgelt!M17</f>
        <v>12.77327236865788</v>
      </c>
      <c r="N12" s="3">
        <f>[1]Medianentgelt!N17</f>
        <v>14.416426871685843</v>
      </c>
      <c r="O12" s="3">
        <f>[1]Medianentgelt!O17</f>
        <v>11.505932225582187</v>
      </c>
      <c r="P12" s="3">
        <f>[1]Medianentgelt!P17</f>
        <v>13.060425641056579</v>
      </c>
      <c r="Q12" s="3">
        <f>[1]Medianentgelt!Q17</f>
        <v>16.570887178706034</v>
      </c>
      <c r="R12" s="3">
        <f>[1]Medianentgelt!R17</f>
        <v>14.672468901246305</v>
      </c>
      <c r="S12" s="3">
        <f>[1]Medianentgelt!S17</f>
        <v>15.75151856622605</v>
      </c>
      <c r="T12" s="3">
        <f>[1]Medianentgelt!T17</f>
        <v>15.446449626267277</v>
      </c>
      <c r="U12" s="3">
        <f>[1]Medianentgelt!U17</f>
        <v>17.211860485919583</v>
      </c>
      <c r="V12" s="3">
        <f>[1]Medianentgelt!V17</f>
        <v>15.287171715990651</v>
      </c>
      <c r="X12" s="21" t="str">
        <f>HLOOKUP(Y12,$L12:$U110,ROW(L$102)-ROW(X12)+1,0)</f>
        <v>HH</v>
      </c>
      <c r="Y12" s="9">
        <f t="shared" ref="Y12:Y13" si="6">MIN(L12:U12)</f>
        <v>11.505932225582187</v>
      </c>
      <c r="Z12" s="21" t="str">
        <f>HLOOKUP(AA12,$L12:$U110,ROW(N$102)-ROW(Z12)+1,0)</f>
        <v>SH</v>
      </c>
      <c r="AA12" s="9">
        <f t="shared" ref="AA12:AA13" si="7">MAX(L12:U12)</f>
        <v>17.211860485919583</v>
      </c>
    </row>
    <row r="13" spans="1:27" x14ac:dyDescent="0.35">
      <c r="A13" t="str">
        <f>[1]Medianentgelt!A18</f>
        <v>über 6000 Euro/Monat</v>
      </c>
      <c r="B13" s="3">
        <f>[1]Medianentgelt!B18</f>
        <v>7.9618220061891121</v>
      </c>
      <c r="C13" s="3">
        <f>[1]Medianentgelt!C18</f>
        <v>6.5599504108040163</v>
      </c>
      <c r="D13" s="3">
        <f>[1]Medianentgelt!D18</f>
        <v>9.0330435979547143</v>
      </c>
      <c r="E13" s="3">
        <f>[1]Medianentgelt!E18</f>
        <v>6.7736784263563843</v>
      </c>
      <c r="F13" s="3">
        <f>[1]Medianentgelt!F18</f>
        <v>6.3357546408393866</v>
      </c>
      <c r="G13" s="3">
        <f>[1]Medianentgelt!G18</f>
        <v>20.985122375117335</v>
      </c>
      <c r="H13" s="14">
        <f>[1]Medianentgelt!H18</f>
        <v>11.170423011046282</v>
      </c>
      <c r="I13" s="3" t="str">
        <f>[1]Medianentgelt!I18</f>
        <v>.</v>
      </c>
      <c r="J13" s="3" t="str">
        <f>[1]Medianentgelt!J18</f>
        <v>.</v>
      </c>
      <c r="K13" s="3">
        <f>[1]Medianentgelt!K18</f>
        <v>18.670701976493852</v>
      </c>
      <c r="L13" s="3">
        <f>[1]Medianentgelt!L18</f>
        <v>22.104977277591672</v>
      </c>
      <c r="M13" s="3">
        <f>[1]Medianentgelt!M18</f>
        <v>20.578908622193811</v>
      </c>
      <c r="N13" s="3">
        <f>[1]Medianentgelt!N18</f>
        <v>18.385378501775548</v>
      </c>
      <c r="O13" s="3">
        <f>[1]Medianentgelt!O18</f>
        <v>25.619989926497578</v>
      </c>
      <c r="P13" s="3">
        <f>[1]Medianentgelt!P18</f>
        <v>22.87859296118209</v>
      </c>
      <c r="Q13" s="3">
        <f>[1]Medianentgelt!Q18</f>
        <v>13.255183209858565</v>
      </c>
      <c r="R13" s="3">
        <f>[1]Medianentgelt!R18</f>
        <v>16.484287890717216</v>
      </c>
      <c r="S13" s="3">
        <f>[1]Medianentgelt!S18</f>
        <v>14.347959284193342</v>
      </c>
      <c r="T13" s="3">
        <f>[1]Medianentgelt!T18</f>
        <v>12.61214596669922</v>
      </c>
      <c r="U13" s="3">
        <f>[1]Medianentgelt!U18</f>
        <v>11.493077242971673</v>
      </c>
      <c r="V13" s="3">
        <f>[1]Medianentgelt!V18</f>
        <v>17.340371008223556</v>
      </c>
      <c r="X13" s="21" t="str">
        <f>HLOOKUP(Y13,$L13:$U111,ROW(L$102)-ROW(X13)+1,0)</f>
        <v>SH</v>
      </c>
      <c r="Y13" s="9">
        <f t="shared" si="6"/>
        <v>11.493077242971673</v>
      </c>
      <c r="Z13" s="21" t="str">
        <f>HLOOKUP(AA13,$L13:$U111,ROW(N$102)-ROW(Z13)+1,0)</f>
        <v>HH</v>
      </c>
      <c r="AA13" s="9">
        <f t="shared" si="7"/>
        <v>25.619989926497578</v>
      </c>
    </row>
    <row r="14" spans="1:27" x14ac:dyDescent="0.35">
      <c r="X14" s="12"/>
      <c r="Y14" s="9"/>
      <c r="Z14" s="12"/>
      <c r="AA14" s="9"/>
    </row>
    <row r="15" spans="1:27" x14ac:dyDescent="0.35">
      <c r="A15" s="4" t="s">
        <v>414</v>
      </c>
      <c r="X15" s="12"/>
      <c r="Y15" s="9"/>
      <c r="Z15" s="12"/>
      <c r="AA15" s="9"/>
    </row>
    <row r="16" spans="1:27" x14ac:dyDescent="0.35">
      <c r="A16">
        <f>[1]Armut!A3</f>
        <v>2020</v>
      </c>
      <c r="B16" s="3">
        <f>[1]Armut!B3</f>
        <v>13.4</v>
      </c>
      <c r="C16" s="3">
        <f>[1]Armut!C3</f>
        <v>13.7</v>
      </c>
      <c r="D16" s="3">
        <f>[1]Armut!D3</f>
        <v>12.7</v>
      </c>
      <c r="E16" s="3">
        <f>[1]Armut!E3</f>
        <v>14.8</v>
      </c>
      <c r="F16" s="3">
        <f>[1]Armut!F3</f>
        <v>12.7</v>
      </c>
      <c r="G16" s="3">
        <f>[1]Armut!G3</f>
        <v>19</v>
      </c>
      <c r="H16" s="14">
        <f>[1]Armut!H3</f>
        <v>14.631784807211266</v>
      </c>
      <c r="I16" s="3">
        <f>[1]Armut!I3</f>
        <v>13.336768780496522</v>
      </c>
      <c r="J16" s="3">
        <f>[1]Armut!J3</f>
        <v>16.57508482145106</v>
      </c>
      <c r="K16" s="3">
        <f>[1]Armut!K3</f>
        <v>16.441666622129105</v>
      </c>
      <c r="L16" s="3">
        <f>[1]Armut!L3</f>
        <v>15.4</v>
      </c>
      <c r="M16" s="3">
        <f>[1]Armut!M3</f>
        <v>14.5</v>
      </c>
      <c r="N16" s="3">
        <f>[1]Armut!N3</f>
        <v>19.399999999999999</v>
      </c>
      <c r="O16" s="3">
        <f>[1]Armut!O3</f>
        <v>18.899999999999999</v>
      </c>
      <c r="P16" s="3">
        <f>[1]Armut!P3</f>
        <v>17.899999999999999</v>
      </c>
      <c r="Q16" s="3">
        <f>[1]Armut!Q3</f>
        <v>17</v>
      </c>
      <c r="R16" s="3">
        <f>[1]Armut!R3</f>
        <v>17.399999999999999</v>
      </c>
      <c r="S16" s="3">
        <f>[1]Armut!S3</f>
        <v>16.5</v>
      </c>
      <c r="T16" s="3">
        <f>[1]Armut!T3</f>
        <v>15.8</v>
      </c>
      <c r="U16" s="3">
        <f>[1]Armut!U3</f>
        <v>16.5</v>
      </c>
      <c r="V16" s="3">
        <f>[1]Armut!V3</f>
        <v>16.100000000000001</v>
      </c>
      <c r="X16" s="21" t="str">
        <f>HLOOKUP(Y16,$L16:$U114,ROW(L$102)-ROW(X16)+1,0)</f>
        <v>BY</v>
      </c>
      <c r="Y16" s="9">
        <f t="shared" ref="Y16:Y17" si="8">MIN(L16:U16)</f>
        <v>14.5</v>
      </c>
      <c r="Z16" s="21" t="str">
        <f>HLOOKUP(AA16,$L16:$U114,ROW(N$102)-ROW(Z16)+1,0)</f>
        <v>HB</v>
      </c>
      <c r="AA16" s="9">
        <f t="shared" ref="AA16:AA17" si="9">MAX(L16:U16)</f>
        <v>19.399999999999999</v>
      </c>
    </row>
    <row r="17" spans="1:27" x14ac:dyDescent="0.35">
      <c r="A17">
        <f>[1]Armut!A4</f>
        <v>2023</v>
      </c>
      <c r="B17" s="3">
        <f>[1]Armut!B4</f>
        <v>14.5</v>
      </c>
      <c r="C17" s="3">
        <f>[1]Armut!C4</f>
        <v>14.1</v>
      </c>
      <c r="D17" s="3">
        <f>[1]Armut!D4</f>
        <v>13.2</v>
      </c>
      <c r="E17" s="3">
        <f>[1]Armut!E4</f>
        <v>15.4</v>
      </c>
      <c r="F17" s="3">
        <f>[1]Armut!F4</f>
        <v>13.4</v>
      </c>
      <c r="G17" s="3">
        <f>[1]Armut!G4</f>
        <v>19.600000000000001</v>
      </c>
      <c r="H17" s="14">
        <f>[1]Armut!H4</f>
        <v>15.286936091121152</v>
      </c>
      <c r="I17" s="3">
        <f>[1]Armut!I4</f>
        <v>13.997108012850701</v>
      </c>
      <c r="J17" s="3">
        <f>[1]Armut!J4</f>
        <v>16.933899878103489</v>
      </c>
      <c r="K17" s="3">
        <f>[1]Armut!K4</f>
        <v>16.78644834960901</v>
      </c>
      <c r="L17" s="3">
        <f>[1]Armut!L4</f>
        <v>15.4</v>
      </c>
      <c r="M17" s="3">
        <f>[1]Armut!M4</f>
        <v>14.8</v>
      </c>
      <c r="N17" s="3">
        <f>[1]Armut!N4</f>
        <v>20.399999999999999</v>
      </c>
      <c r="O17" s="3">
        <f>[1]Armut!O4</f>
        <v>19.399999999999999</v>
      </c>
      <c r="P17" s="3">
        <f>[1]Armut!P4</f>
        <v>17.899999999999999</v>
      </c>
      <c r="Q17" s="3">
        <f>[1]Armut!Q4</f>
        <v>16.600000000000001</v>
      </c>
      <c r="R17" s="3">
        <f>[1]Armut!R4</f>
        <v>18.3</v>
      </c>
      <c r="S17" s="3">
        <f>[1]Armut!S4</f>
        <v>17</v>
      </c>
      <c r="T17" s="3">
        <f>[1]Armut!T4</f>
        <v>17.899999999999999</v>
      </c>
      <c r="U17" s="3">
        <f>[1]Armut!U4</f>
        <v>16.7</v>
      </c>
      <c r="V17" s="3">
        <f>[1]Armut!V4</f>
        <v>14.3</v>
      </c>
      <c r="X17" s="21" t="str">
        <f>HLOOKUP(Y17,$L17:$U115,ROW(L$102)-ROW(X17)+1,0)</f>
        <v>BY</v>
      </c>
      <c r="Y17" s="9">
        <f t="shared" si="8"/>
        <v>14.8</v>
      </c>
      <c r="Z17" s="21" t="str">
        <f>HLOOKUP(AA17,$L17:$U115,ROW(N$102)-ROW(Z17)+1,0)</f>
        <v>HB</v>
      </c>
      <c r="AA17" s="9">
        <f t="shared" si="9"/>
        <v>20.399999999999999</v>
      </c>
    </row>
    <row r="18" spans="1:27" x14ac:dyDescent="0.35">
      <c r="A18">
        <f>A17+1</f>
        <v>2024</v>
      </c>
      <c r="B18" s="3"/>
      <c r="C18" s="3"/>
      <c r="D18" s="3"/>
      <c r="E18" s="3"/>
      <c r="F18" s="3"/>
      <c r="G18" s="3"/>
      <c r="H18" s="14"/>
      <c r="I18" s="3"/>
      <c r="J18" s="3"/>
      <c r="K18" s="3"/>
      <c r="L18" s="3"/>
      <c r="M18" s="3"/>
      <c r="N18" s="3"/>
      <c r="O18" s="3"/>
      <c r="P18" s="3"/>
      <c r="Q18" s="3"/>
      <c r="R18" s="3"/>
      <c r="S18" s="3"/>
      <c r="T18" s="3"/>
      <c r="U18" s="3"/>
      <c r="V18" s="3"/>
      <c r="X18" s="21"/>
      <c r="Y18" s="9"/>
      <c r="Z18" s="21"/>
      <c r="AA18" s="9"/>
    </row>
    <row r="19" spans="1:27" x14ac:dyDescent="0.35">
      <c r="A19" t="s">
        <v>415</v>
      </c>
      <c r="X19" s="12"/>
      <c r="Y19" s="9"/>
      <c r="Z19" s="12"/>
      <c r="AA19" s="9"/>
    </row>
    <row r="20" spans="1:27" x14ac:dyDescent="0.35">
      <c r="A20" t="s">
        <v>416</v>
      </c>
      <c r="X20" s="12"/>
      <c r="Y20" s="9"/>
      <c r="Z20" s="12"/>
      <c r="AA20" s="9"/>
    </row>
    <row r="21" spans="1:27" x14ac:dyDescent="0.35">
      <c r="A21" t="s">
        <v>417</v>
      </c>
      <c r="X21" s="12"/>
      <c r="Y21" s="9"/>
      <c r="Z21" s="12"/>
      <c r="AA21" s="9"/>
    </row>
    <row r="22" spans="1:27" x14ac:dyDescent="0.35">
      <c r="X22" s="12"/>
      <c r="Y22" s="9"/>
      <c r="Z22" s="12"/>
      <c r="AA22" s="9"/>
    </row>
    <row r="23" spans="1:27" x14ac:dyDescent="0.35">
      <c r="A23" s="4" t="s">
        <v>418</v>
      </c>
      <c r="X23" s="12"/>
      <c r="Y23" s="9"/>
      <c r="Z23" s="12"/>
      <c r="AA23" s="9"/>
    </row>
    <row r="24" spans="1:27" x14ac:dyDescent="0.35">
      <c r="A24" s="4" t="s">
        <v>419</v>
      </c>
      <c r="X24" s="12"/>
      <c r="Y24" s="9"/>
      <c r="Z24" s="12"/>
      <c r="AA24" s="9"/>
    </row>
    <row r="25" spans="1:27" x14ac:dyDescent="0.35">
      <c r="A25">
        <f>[1]Medianentgelt!A3</f>
        <v>2019</v>
      </c>
      <c r="B25" s="5">
        <f>[1]Medianentgelt!B3</f>
        <v>2708.237556561086</v>
      </c>
      <c r="C25" s="5">
        <f>[1]Medianentgelt!C3</f>
        <v>2608.1126954921801</v>
      </c>
      <c r="D25" s="5">
        <f>[1]Medianentgelt!D3</f>
        <v>2695.0231336071515</v>
      </c>
      <c r="E25" s="5">
        <f>[1]Medianentgelt!E3</f>
        <v>2701.9095379688929</v>
      </c>
      <c r="F25" s="5">
        <f>[1]Medianentgelt!F3</f>
        <v>2659.2525150905431</v>
      </c>
      <c r="G25" s="5">
        <f>[1]Medianentgelt!G3</f>
        <v>3383.3261784511783</v>
      </c>
      <c r="H25" s="31">
        <f>[1]Medianentgelt!H3</f>
        <v>2826.9632114132191</v>
      </c>
      <c r="I25" s="5" t="str">
        <f>[1]Medianentgelt!I3</f>
        <v>.</v>
      </c>
      <c r="J25" s="5" t="str">
        <f>[1]Medianentgelt!J3</f>
        <v>.</v>
      </c>
      <c r="K25" s="5">
        <f>[1]Medianentgelt!K3</f>
        <v>3525.6656296022793</v>
      </c>
      <c r="L25" s="5">
        <f>[1]Medianentgelt!L3</f>
        <v>3754.6394521991047</v>
      </c>
      <c r="M25" s="5">
        <f>[1]Medianentgelt!M3</f>
        <v>3548.6333333333332</v>
      </c>
      <c r="N25" s="5">
        <f>[1]Medianentgelt!N3</f>
        <v>3578.6275060144349</v>
      </c>
      <c r="O25" s="5">
        <f>[1]Medianentgelt!O3</f>
        <v>3820.4142067762104</v>
      </c>
      <c r="P25" s="5">
        <f>[1]Medianentgelt!P3</f>
        <v>3686.4130014253715</v>
      </c>
      <c r="Q25" s="5">
        <f>[1]Medianentgelt!Q3</f>
        <v>3260.6855390377191</v>
      </c>
      <c r="R25" s="5">
        <f>[1]Medianentgelt!R3</f>
        <v>3477.4188020994134</v>
      </c>
      <c r="S25" s="5">
        <f>[1]Medianentgelt!S3</f>
        <v>3353.3475647348951</v>
      </c>
      <c r="T25" s="5">
        <f>[1]Medianentgelt!T3</f>
        <v>3468.5310017934921</v>
      </c>
      <c r="U25" s="5">
        <f>[1]Medianentgelt!U3</f>
        <v>3133.6789170269712</v>
      </c>
      <c r="V25" s="5">
        <f>[1]Medianentgelt!V3</f>
        <v>3401.2039481383499</v>
      </c>
      <c r="X25" s="21" t="str">
        <f t="shared" ref="X25:X29" si="10">HLOOKUP(Y25,$L25:$U122,ROW(L$102)-ROW(X25)+1,0)</f>
        <v>SH</v>
      </c>
      <c r="Y25" s="9">
        <f t="shared" ref="Y25:Y29" si="11">MIN(L25:U25)</f>
        <v>3133.6789170269712</v>
      </c>
      <c r="Z25" s="21" t="str">
        <f t="shared" ref="Z25:Z29" si="12">HLOOKUP(AA25,$L25:$U122,ROW(N$102)-ROW(Z25)+1,0)</f>
        <v>HH</v>
      </c>
      <c r="AA25" s="9">
        <f t="shared" ref="AA25:AA29" si="13">MAX(L25:U25)</f>
        <v>3820.4142067762104</v>
      </c>
    </row>
    <row r="26" spans="1:27" x14ac:dyDescent="0.35">
      <c r="A26">
        <f>[1]Medianentgelt!A4</f>
        <v>2020</v>
      </c>
      <c r="B26" s="5">
        <f>[1]Medianentgelt!B4</f>
        <v>2772.4836743821984</v>
      </c>
      <c r="C26" s="5">
        <f>[1]Medianentgelt!C4</f>
        <v>2675.5582388569655</v>
      </c>
      <c r="D26" s="5">
        <f>[1]Medianentgelt!D4</f>
        <v>2741.899864806735</v>
      </c>
      <c r="E26" s="5">
        <f>[1]Medianentgelt!E4</f>
        <v>2754.2679358264604</v>
      </c>
      <c r="F26" s="5">
        <f>[1]Medianentgelt!F4</f>
        <v>2698.9896782027931</v>
      </c>
      <c r="G26" s="5">
        <f>[1]Medianentgelt!G4</f>
        <v>3483.9076175040518</v>
      </c>
      <c r="H26" s="31">
        <f>[1]Medianentgelt!H4</f>
        <v>2890.4398918765114</v>
      </c>
      <c r="I26" s="5" t="str">
        <f>[1]Medianentgelt!I4</f>
        <v>.</v>
      </c>
      <c r="J26" s="5" t="str">
        <f>[1]Medianentgelt!J4</f>
        <v>.</v>
      </c>
      <c r="K26" s="5">
        <f>[1]Medianentgelt!K4</f>
        <v>3540.2504845477201</v>
      </c>
      <c r="L26" s="5">
        <f>[1]Medianentgelt!L4</f>
        <v>3750.7497621313037</v>
      </c>
      <c r="M26" s="5">
        <f>[1]Medianentgelt!M4</f>
        <v>3571.9950893876789</v>
      </c>
      <c r="N26" s="5">
        <f>[1]Medianentgelt!N4</f>
        <v>3597.7962382445139</v>
      </c>
      <c r="O26" s="5">
        <f>[1]Medianentgelt!O4</f>
        <v>3862.7247672528447</v>
      </c>
      <c r="P26" s="5">
        <f>[1]Medianentgelt!P4</f>
        <v>3708.9017419161078</v>
      </c>
      <c r="Q26" s="5">
        <f>[1]Medianentgelt!Q4</f>
        <v>3282.6258736220188</v>
      </c>
      <c r="R26" s="5">
        <f>[1]Medianentgelt!R4</f>
        <v>3486.9099045436037</v>
      </c>
      <c r="S26" s="5">
        <f>[1]Medianentgelt!S4</f>
        <v>3371.7229556288962</v>
      </c>
      <c r="T26" s="5">
        <f>[1]Medianentgelt!T4</f>
        <v>3455.9840764331211</v>
      </c>
      <c r="U26" s="5">
        <f>[1]Medianentgelt!U4</f>
        <v>3170.1083825147543</v>
      </c>
      <c r="V26" s="5">
        <f>[1]Medianentgelt!V4</f>
        <v>3426.7451551919826</v>
      </c>
      <c r="X26" s="21" t="str">
        <f t="shared" si="10"/>
        <v>SH</v>
      </c>
      <c r="Y26" s="9">
        <f t="shared" si="11"/>
        <v>3170.1083825147543</v>
      </c>
      <c r="Z26" s="21" t="str">
        <f t="shared" si="12"/>
        <v>HH</v>
      </c>
      <c r="AA26" s="9">
        <f t="shared" si="13"/>
        <v>3862.7247672528447</v>
      </c>
    </row>
    <row r="27" spans="1:27" x14ac:dyDescent="0.35">
      <c r="A27">
        <f>[1]Medianentgelt!A5</f>
        <v>2021</v>
      </c>
      <c r="B27" s="5">
        <f>[1]Medianentgelt!B5</f>
        <v>2878.2624942686839</v>
      </c>
      <c r="C27" s="5">
        <f>[1]Medianentgelt!C5</f>
        <v>2784.9972505891596</v>
      </c>
      <c r="D27" s="5">
        <f>[1]Medianentgelt!D5</f>
        <v>2856.9396144640664</v>
      </c>
      <c r="E27" s="5">
        <f>[1]Medianentgelt!E5</f>
        <v>2855.0330969267138</v>
      </c>
      <c r="F27" s="5">
        <f>[1]Medianentgelt!F5</f>
        <v>2806.898409799076</v>
      </c>
      <c r="G27" s="5">
        <f>[1]Medianentgelt!G5</f>
        <v>3631.4032534246576</v>
      </c>
      <c r="H27" s="31">
        <f>[1]Medianentgelt!H5</f>
        <v>3006.6518853162383</v>
      </c>
      <c r="I27" s="5" t="str">
        <f>[1]Medianentgelt!I5</f>
        <v>.</v>
      </c>
      <c r="J27" s="5" t="str">
        <f>[1]Medianentgelt!J5</f>
        <v>.</v>
      </c>
      <c r="K27" s="5">
        <f>[1]Medianentgelt!K5</f>
        <v>3625.5016227022538</v>
      </c>
      <c r="L27" s="5">
        <f>[1]Medianentgelt!L5</f>
        <v>3843.0425673385307</v>
      </c>
      <c r="M27" s="5">
        <f>[1]Medianentgelt!M5</f>
        <v>3663.013158166319</v>
      </c>
      <c r="N27" s="5">
        <f>[1]Medianentgelt!N5</f>
        <v>3668.273654916512</v>
      </c>
      <c r="O27" s="5">
        <f>[1]Medianentgelt!O5</f>
        <v>3962.4152353023319</v>
      </c>
      <c r="P27" s="5">
        <f>[1]Medianentgelt!P5</f>
        <v>3798.6831145203323</v>
      </c>
      <c r="Q27" s="5">
        <f>[1]Medianentgelt!Q5</f>
        <v>3365.8483675530124</v>
      </c>
      <c r="R27" s="5">
        <f>[1]Medianentgelt!R5</f>
        <v>3566.1778003754694</v>
      </c>
      <c r="S27" s="5">
        <f>[1]Medianentgelt!S5</f>
        <v>3448.9463798066276</v>
      </c>
      <c r="T27" s="5">
        <f>[1]Medianentgelt!T5</f>
        <v>3513.9271611526146</v>
      </c>
      <c r="U27" s="5">
        <f>[1]Medianentgelt!U5</f>
        <v>3253.7351154313487</v>
      </c>
      <c r="V27" s="5">
        <f>[1]Medianentgelt!V5</f>
        <v>3515.5106973140141</v>
      </c>
      <c r="X27" s="21" t="str">
        <f t="shared" si="10"/>
        <v>SH</v>
      </c>
      <c r="Y27" s="9">
        <f t="shared" si="11"/>
        <v>3253.7351154313487</v>
      </c>
      <c r="Z27" s="21" t="str">
        <f t="shared" si="12"/>
        <v>HH</v>
      </c>
      <c r="AA27" s="9">
        <f t="shared" si="13"/>
        <v>3962.4152353023319</v>
      </c>
    </row>
    <row r="28" spans="1:27" x14ac:dyDescent="0.35">
      <c r="A28">
        <f>[1]Medianentgelt!A6</f>
        <v>2022</v>
      </c>
      <c r="B28" s="5">
        <f>[1]Medianentgelt!B6</f>
        <v>3011.2667954496674</v>
      </c>
      <c r="C28" s="5">
        <f>[1]Medianentgelt!C6</f>
        <v>2934.5123259164397</v>
      </c>
      <c r="D28" s="5">
        <f>[1]Medianentgelt!D6</f>
        <v>3012.1792217806515</v>
      </c>
      <c r="E28" s="5">
        <f>[1]Medianentgelt!E6</f>
        <v>2992.9869480095713</v>
      </c>
      <c r="F28" s="5">
        <f>[1]Medianentgelt!F6</f>
        <v>2944.6495616848406</v>
      </c>
      <c r="G28" s="5">
        <f>[1]Medianentgelt!G6</f>
        <v>3806.1771488469603</v>
      </c>
      <c r="H28" s="31">
        <f>[1]Medianentgelt!H6</f>
        <v>3156.9726851439264</v>
      </c>
      <c r="I28" s="5" t="str">
        <f>[1]Medianentgelt!I6</f>
        <v>.</v>
      </c>
      <c r="J28" s="5" t="str">
        <f>[1]Medianentgelt!J6</f>
        <v>.</v>
      </c>
      <c r="K28" s="5">
        <f>[1]Medianentgelt!K6</f>
        <v>3752.0087930515542</v>
      </c>
      <c r="L28" s="5">
        <f>[1]Medianentgelt!L6</f>
        <v>3977.291200846867</v>
      </c>
      <c r="M28" s="5">
        <f>[1]Medianentgelt!M6</f>
        <v>3792.4430541421775</v>
      </c>
      <c r="N28" s="5">
        <f>[1]Medianentgelt!N6</f>
        <v>3780.8321678321677</v>
      </c>
      <c r="O28" s="5">
        <f>[1]Medianentgelt!O6</f>
        <v>4127.0509873268493</v>
      </c>
      <c r="P28" s="5">
        <f>[1]Medianentgelt!P6</f>
        <v>3938.2394140180145</v>
      </c>
      <c r="Q28" s="5">
        <f>[1]Medianentgelt!Q6</f>
        <v>3488.1165921650063</v>
      </c>
      <c r="R28" s="5">
        <f>[1]Medianentgelt!R6</f>
        <v>3687.4498395941655</v>
      </c>
      <c r="S28" s="5">
        <f>[1]Medianentgelt!S6</f>
        <v>3569.6634733569517</v>
      </c>
      <c r="T28" s="5">
        <f>[1]Medianentgelt!T6</f>
        <v>3620.8571428571427</v>
      </c>
      <c r="U28" s="5">
        <f>[1]Medianentgelt!U6</f>
        <v>3385.2570140280559</v>
      </c>
      <c r="V28" s="5">
        <f>[1]Medianentgelt!V6</f>
        <v>3646.0098155880069</v>
      </c>
      <c r="X28" s="21" t="str">
        <f t="shared" si="10"/>
        <v>SH</v>
      </c>
      <c r="Y28" s="9">
        <f t="shared" si="11"/>
        <v>3385.2570140280559</v>
      </c>
      <c r="Z28" s="21" t="str">
        <f t="shared" si="12"/>
        <v>HH</v>
      </c>
      <c r="AA28" s="9">
        <f t="shared" si="13"/>
        <v>4127.0509873268493</v>
      </c>
    </row>
    <row r="29" spans="1:27" x14ac:dyDescent="0.35">
      <c r="A29">
        <f>[1]Medianentgelt!A7</f>
        <v>2023</v>
      </c>
      <c r="B29" s="5">
        <f>[1]Medianentgelt!B7</f>
        <v>3173.1116933259791</v>
      </c>
      <c r="C29" s="5">
        <f>[1]Medianentgelt!C7</f>
        <v>3097.9290497448978</v>
      </c>
      <c r="D29" s="5">
        <f>[1]Medianentgelt!D7</f>
        <v>3182.3742017879949</v>
      </c>
      <c r="E29" s="5">
        <f>[1]Medianentgelt!E7</f>
        <v>3152.3945108506441</v>
      </c>
      <c r="F29" s="5">
        <f>[1]Medianentgelt!F7</f>
        <v>3108.8566508824797</v>
      </c>
      <c r="G29" s="5">
        <f>[1]Medianentgelt!G7</f>
        <v>3982.0258432622923</v>
      </c>
      <c r="H29" s="31">
        <f>[1]Medianentgelt!H7</f>
        <v>3328.7806149496378</v>
      </c>
      <c r="I29" s="5" t="str">
        <f>[1]Medianentgelt!I7</f>
        <v>.</v>
      </c>
      <c r="J29" s="5" t="str">
        <f>[1]Medianentgelt!J7</f>
        <v>.</v>
      </c>
      <c r="K29" s="5">
        <f>[1]Medianentgelt!K7</f>
        <v>3897.650118781442</v>
      </c>
      <c r="L29" s="5">
        <f>[1]Medianentgelt!L7</f>
        <v>4133.6896431461173</v>
      </c>
      <c r="M29" s="5">
        <f>[1]Medianentgelt!M7</f>
        <v>3947.8411309433222</v>
      </c>
      <c r="N29" s="5">
        <f>[1]Medianentgelt!N7</f>
        <v>3941.6725955204215</v>
      </c>
      <c r="O29" s="5">
        <f>[1]Medianentgelt!O7</f>
        <v>4303.9441638608305</v>
      </c>
      <c r="P29" s="5">
        <f>[1]Medianentgelt!P7</f>
        <v>4087.0676325975519</v>
      </c>
      <c r="Q29" s="5">
        <f>[1]Medianentgelt!Q7</f>
        <v>3626.722437916636</v>
      </c>
      <c r="R29" s="5">
        <f>[1]Medianentgelt!R7</f>
        <v>3820.6032317401923</v>
      </c>
      <c r="S29" s="5">
        <f>[1]Medianentgelt!S7</f>
        <v>3706.981275902901</v>
      </c>
      <c r="T29" s="5">
        <f>[1]Medianentgelt!T7</f>
        <v>3770.2233468286099</v>
      </c>
      <c r="U29" s="5">
        <f>[1]Medianentgelt!U7</f>
        <v>3526.4135970453881</v>
      </c>
      <c r="V29" s="5">
        <f>[1]Medianentgelt!V7</f>
        <v>3795.5588142929314</v>
      </c>
      <c r="X29" s="21" t="str">
        <f t="shared" si="10"/>
        <v>SH</v>
      </c>
      <c r="Y29" s="9">
        <f t="shared" si="11"/>
        <v>3526.4135970453881</v>
      </c>
      <c r="Z29" s="21" t="str">
        <f t="shared" si="12"/>
        <v>HH</v>
      </c>
      <c r="AA29" s="9">
        <f t="shared" si="13"/>
        <v>4303.9441638608305</v>
      </c>
    </row>
    <row r="30" spans="1:27" x14ac:dyDescent="0.35">
      <c r="A30">
        <f>A29+1</f>
        <v>2024</v>
      </c>
      <c r="D30">
        <v>3388</v>
      </c>
    </row>
    <row r="31" spans="1:27" x14ac:dyDescent="0.35">
      <c r="D31" s="91">
        <f>D30/D29*100-100</f>
        <v>6.4613959633180684</v>
      </c>
    </row>
    <row r="102" spans="12:21" x14ac:dyDescent="0.35">
      <c r="L102" t="s">
        <v>328</v>
      </c>
      <c r="M102" t="s">
        <v>329</v>
      </c>
      <c r="N102" t="s">
        <v>330</v>
      </c>
      <c r="O102" t="s">
        <v>331</v>
      </c>
      <c r="P102" t="s">
        <v>332</v>
      </c>
      <c r="Q102" t="s">
        <v>333</v>
      </c>
      <c r="R102" t="s">
        <v>334</v>
      </c>
      <c r="S102" t="s">
        <v>335</v>
      </c>
      <c r="T102" t="s">
        <v>336</v>
      </c>
      <c r="U102" t="s">
        <v>337</v>
      </c>
    </row>
  </sheetData>
  <pageMargins left="0.7" right="0.7" top="0.78740157499999996" bottom="0.78740157499999996"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0DDC9B-F59E-4235-8FA9-C1F7EFC3452D}">
  <sheetPr codeName="Tabelle37"/>
  <dimension ref="A1:Y131"/>
  <sheetViews>
    <sheetView workbookViewId="0">
      <pane ySplit="2" topLeftCell="A3" activePane="bottomLeft" state="frozen"/>
      <selection pane="bottomLeft" activeCell="F7" sqref="F7"/>
    </sheetView>
  </sheetViews>
  <sheetFormatPr baseColWidth="10" defaultColWidth="11.453125" defaultRowHeight="14.5" x14ac:dyDescent="0.35"/>
  <cols>
    <col min="6" max="6" width="109.54296875" customWidth="1"/>
    <col min="7" max="7" width="77.1796875" customWidth="1"/>
    <col min="11" max="11" width="12.26953125" customWidth="1"/>
    <col min="16" max="16" width="12" customWidth="1"/>
  </cols>
  <sheetData>
    <row r="1" spans="1:25" ht="29" x14ac:dyDescent="0.35">
      <c r="A1" s="4" t="s">
        <v>420</v>
      </c>
      <c r="I1" t="str">
        <f>Wirtschaftskraft!A2</f>
        <v>Jahr</v>
      </c>
      <c r="J1" s="1" t="s">
        <v>339</v>
      </c>
      <c r="K1" s="1" t="s">
        <v>289</v>
      </c>
      <c r="L1" s="1" t="s">
        <v>290</v>
      </c>
      <c r="M1" s="1" t="s">
        <v>291</v>
      </c>
      <c r="N1" s="1" t="s">
        <v>292</v>
      </c>
      <c r="O1" s="1" t="s">
        <v>293</v>
      </c>
      <c r="P1" s="1" t="s">
        <v>298</v>
      </c>
      <c r="Q1" s="1" t="s">
        <v>299</v>
      </c>
      <c r="R1" s="1" t="s">
        <v>300</v>
      </c>
      <c r="S1" s="1" t="s">
        <v>301</v>
      </c>
      <c r="T1" s="1" t="s">
        <v>302</v>
      </c>
      <c r="U1" s="1" t="s">
        <v>340</v>
      </c>
      <c r="V1" s="1" t="s">
        <v>304</v>
      </c>
      <c r="W1" s="1" t="s">
        <v>305</v>
      </c>
      <c r="X1" s="1" t="s">
        <v>306</v>
      </c>
      <c r="Y1" s="1" t="s">
        <v>307</v>
      </c>
    </row>
    <row r="2" spans="1:25" x14ac:dyDescent="0.35">
      <c r="A2" t="str">
        <f>'Abb Arbeitslosigkeit'!A2</f>
        <v>Ost=Ostdeutschland mit Berlin, West=Westdeutschland ohne Berlin</v>
      </c>
    </row>
    <row r="3" spans="1:25" x14ac:dyDescent="0.35">
      <c r="I3" t="str">
        <f>Einkommensverteilung!A3&amp;", "&amp;I5</f>
        <v xml:space="preserve">Medianentgelt der Sozialversicherungspflichtig Vollzeitbeschäftigten pro Monat, Westdeutschland ohne Berlin=100, </v>
      </c>
    </row>
    <row r="4" spans="1:25" x14ac:dyDescent="0.35">
      <c r="I4">
        <f>Einkommensverteilung!A8</f>
        <v>2023</v>
      </c>
      <c r="J4">
        <f>Einkommensverteilung!B8</f>
        <v>81.410891091425569</v>
      </c>
      <c r="K4">
        <f>Einkommensverteilung!C8</f>
        <v>79.481968758997581</v>
      </c>
      <c r="L4">
        <f>Einkommensverteilung!D8</f>
        <v>81.648534496547626</v>
      </c>
      <c r="M4">
        <f>Einkommensverteilung!E8</f>
        <v>80.879361019613683</v>
      </c>
      <c r="N4">
        <f>Einkommensverteilung!F8</f>
        <v>79.762332588601609</v>
      </c>
    </row>
    <row r="5" spans="1:25" x14ac:dyDescent="0.35">
      <c r="O5">
        <f>Einkommensverteilung!G8</f>
        <v>102.16478447037287</v>
      </c>
    </row>
    <row r="6" spans="1:25" x14ac:dyDescent="0.35">
      <c r="P6">
        <f>Einkommensverteilung!L8</f>
        <v>106.05594440679222</v>
      </c>
      <c r="Q6">
        <f>Einkommensverteilung!M8</f>
        <v>101.28772492738707</v>
      </c>
      <c r="R6">
        <f>Einkommensverteilung!N8</f>
        <v>101.12946199369847</v>
      </c>
      <c r="S6">
        <f>Einkommensverteilung!O8</f>
        <v>110.42407688472591</v>
      </c>
      <c r="T6">
        <f>Einkommensverteilung!P8</f>
        <v>104.85978751410681</v>
      </c>
      <c r="U6">
        <f>Einkommensverteilung!Q8</f>
        <v>93.048948145465943</v>
      </c>
      <c r="V6">
        <f>Einkommensverteilung!R8</f>
        <v>98.023247734064498</v>
      </c>
      <c r="W6">
        <f>Einkommensverteilung!S8</f>
        <v>95.108107781153237</v>
      </c>
      <c r="X6">
        <f>Einkommensverteilung!T8</f>
        <v>96.730676995895394</v>
      </c>
      <c r="Y6">
        <f>Einkommensverteilung!U8</f>
        <v>90.475375920809512</v>
      </c>
    </row>
    <row r="7" spans="1:25" x14ac:dyDescent="0.35">
      <c r="J7">
        <f>Einkommensverteilung!H8</f>
        <v>85.404808371828537</v>
      </c>
      <c r="K7">
        <f>J7</f>
        <v>85.404808371828537</v>
      </c>
      <c r="L7">
        <f>K7</f>
        <v>85.404808371828537</v>
      </c>
      <c r="M7">
        <f>L7</f>
        <v>85.404808371828537</v>
      </c>
      <c r="N7">
        <f>M7</f>
        <v>85.404808371828537</v>
      </c>
      <c r="O7">
        <f>N7</f>
        <v>85.404808371828537</v>
      </c>
    </row>
    <row r="8" spans="1:25" x14ac:dyDescent="0.35">
      <c r="P8">
        <f>Einkommensverteilung!K8</f>
        <v>100</v>
      </c>
      <c r="Q8">
        <f t="shared" ref="Q8:Y8" si="0">P8</f>
        <v>100</v>
      </c>
      <c r="R8">
        <f t="shared" si="0"/>
        <v>100</v>
      </c>
      <c r="S8">
        <f t="shared" si="0"/>
        <v>100</v>
      </c>
      <c r="T8">
        <f t="shared" si="0"/>
        <v>100</v>
      </c>
      <c r="U8">
        <f t="shared" si="0"/>
        <v>100</v>
      </c>
      <c r="V8">
        <f t="shared" si="0"/>
        <v>100</v>
      </c>
      <c r="W8">
        <f t="shared" si="0"/>
        <v>100</v>
      </c>
      <c r="X8">
        <f t="shared" si="0"/>
        <v>100</v>
      </c>
      <c r="Y8">
        <f t="shared" si="0"/>
        <v>100</v>
      </c>
    </row>
    <row r="11" spans="1:25" x14ac:dyDescent="0.35">
      <c r="I11" t="s">
        <v>421</v>
      </c>
    </row>
    <row r="12" spans="1:25" x14ac:dyDescent="0.35">
      <c r="J12">
        <f>Einkommensverteilung!B12</f>
        <v>24.54448584144669</v>
      </c>
      <c r="K12">
        <f>Einkommensverteilung!C12</f>
        <v>26.511456885217335</v>
      </c>
      <c r="L12">
        <f>Einkommensverteilung!D12</f>
        <v>24.669298526287001</v>
      </c>
      <c r="M12">
        <f>Einkommensverteilung!E12</f>
        <v>24.322735367566199</v>
      </c>
      <c r="N12">
        <f>Einkommensverteilung!F12</f>
        <v>25.733342585816356</v>
      </c>
    </row>
    <row r="13" spans="1:25" x14ac:dyDescent="0.35">
      <c r="O13">
        <f>Einkommensverteilung!G12</f>
        <v>14.272627337785927</v>
      </c>
    </row>
    <row r="14" spans="1:25" x14ac:dyDescent="0.35">
      <c r="P14">
        <f>Einkommensverteilung!L12</f>
        <v>11.62074697659996</v>
      </c>
      <c r="Q14">
        <f>Einkommensverteilung!M12</f>
        <v>12.77327236865788</v>
      </c>
      <c r="R14">
        <f>Einkommensverteilung!N12</f>
        <v>14.416426871685843</v>
      </c>
      <c r="S14">
        <f>Einkommensverteilung!O12</f>
        <v>11.505932225582187</v>
      </c>
      <c r="T14">
        <f>Einkommensverteilung!P12</f>
        <v>13.060425641056579</v>
      </c>
      <c r="U14">
        <f>Einkommensverteilung!Q12</f>
        <v>16.570887178706034</v>
      </c>
      <c r="V14">
        <f>Einkommensverteilung!R12</f>
        <v>14.672468901246305</v>
      </c>
      <c r="W14">
        <f>Einkommensverteilung!S12</f>
        <v>15.75151856622605</v>
      </c>
      <c r="X14">
        <f>Einkommensverteilung!T12</f>
        <v>15.446449626267277</v>
      </c>
      <c r="Y14">
        <f>Einkommensverteilung!U12</f>
        <v>17.211860485919583</v>
      </c>
    </row>
    <row r="15" spans="1:25" x14ac:dyDescent="0.35">
      <c r="J15">
        <f>Einkommensverteilung!H12</f>
        <v>22.177321776290945</v>
      </c>
      <c r="K15">
        <f>J15</f>
        <v>22.177321776290945</v>
      </c>
      <c r="L15">
        <f t="shared" ref="L15:O15" si="1">K15</f>
        <v>22.177321776290945</v>
      </c>
      <c r="M15">
        <f t="shared" si="1"/>
        <v>22.177321776290945</v>
      </c>
      <c r="N15">
        <f t="shared" si="1"/>
        <v>22.177321776290945</v>
      </c>
      <c r="O15">
        <f t="shared" si="1"/>
        <v>22.177321776290945</v>
      </c>
    </row>
    <row r="16" spans="1:25" x14ac:dyDescent="0.35">
      <c r="P16">
        <f>Einkommensverteilung!K12</f>
        <v>13.801021410463809</v>
      </c>
      <c r="Q16">
        <f t="shared" ref="Q16:Y16" si="2">P16</f>
        <v>13.801021410463809</v>
      </c>
      <c r="R16">
        <f t="shared" si="2"/>
        <v>13.801021410463809</v>
      </c>
      <c r="S16">
        <f t="shared" si="2"/>
        <v>13.801021410463809</v>
      </c>
      <c r="T16">
        <f t="shared" si="2"/>
        <v>13.801021410463809</v>
      </c>
      <c r="U16">
        <f t="shared" si="2"/>
        <v>13.801021410463809</v>
      </c>
      <c r="V16">
        <f t="shared" si="2"/>
        <v>13.801021410463809</v>
      </c>
      <c r="W16">
        <f t="shared" si="2"/>
        <v>13.801021410463809</v>
      </c>
      <c r="X16">
        <f t="shared" si="2"/>
        <v>13.801021410463809</v>
      </c>
      <c r="Y16">
        <f t="shared" si="2"/>
        <v>13.801021410463809</v>
      </c>
    </row>
    <row r="19" spans="9:25" x14ac:dyDescent="0.35">
      <c r="I19" t="s">
        <v>422</v>
      </c>
    </row>
    <row r="20" spans="9:25" x14ac:dyDescent="0.35">
      <c r="J20">
        <f>Einkommensverteilung!B13</f>
        <v>7.9618220061891121</v>
      </c>
      <c r="K20">
        <f>Einkommensverteilung!C13</f>
        <v>6.5599504108040163</v>
      </c>
      <c r="L20">
        <f>Einkommensverteilung!D13</f>
        <v>9.0330435979547143</v>
      </c>
      <c r="M20">
        <f>Einkommensverteilung!E13</f>
        <v>6.7736784263563843</v>
      </c>
      <c r="N20">
        <f>Einkommensverteilung!F13</f>
        <v>6.3357546408393866</v>
      </c>
    </row>
    <row r="21" spans="9:25" x14ac:dyDescent="0.35">
      <c r="O21">
        <f>Einkommensverteilung!G13</f>
        <v>20.985122375117335</v>
      </c>
    </row>
    <row r="22" spans="9:25" x14ac:dyDescent="0.35">
      <c r="P22">
        <f>Einkommensverteilung!L13</f>
        <v>22.104977277591672</v>
      </c>
      <c r="Q22">
        <f>Einkommensverteilung!M13</f>
        <v>20.578908622193811</v>
      </c>
      <c r="R22">
        <f>Einkommensverteilung!N13</f>
        <v>18.385378501775548</v>
      </c>
      <c r="S22">
        <f>Einkommensverteilung!O13</f>
        <v>25.619989926497578</v>
      </c>
      <c r="T22">
        <f>Einkommensverteilung!P13</f>
        <v>22.87859296118209</v>
      </c>
      <c r="U22">
        <f>Einkommensverteilung!Q13</f>
        <v>13.255183209858565</v>
      </c>
      <c r="V22">
        <f>Einkommensverteilung!R13</f>
        <v>16.484287890717216</v>
      </c>
      <c r="W22">
        <f>Einkommensverteilung!S13</f>
        <v>14.347959284193342</v>
      </c>
      <c r="X22">
        <f>Einkommensverteilung!T13</f>
        <v>12.61214596669922</v>
      </c>
      <c r="Y22">
        <f>Einkommensverteilung!U13</f>
        <v>11.493077242971673</v>
      </c>
    </row>
    <row r="23" spans="9:25" x14ac:dyDescent="0.35">
      <c r="J23">
        <f>Einkommensverteilung!H13</f>
        <v>11.170423011046282</v>
      </c>
      <c r="K23">
        <f>J23</f>
        <v>11.170423011046282</v>
      </c>
      <c r="L23">
        <f t="shared" ref="L23:O23" si="3">K23</f>
        <v>11.170423011046282</v>
      </c>
      <c r="M23">
        <f t="shared" si="3"/>
        <v>11.170423011046282</v>
      </c>
      <c r="N23">
        <f t="shared" si="3"/>
        <v>11.170423011046282</v>
      </c>
      <c r="O23">
        <f t="shared" si="3"/>
        <v>11.170423011046282</v>
      </c>
    </row>
    <row r="24" spans="9:25" x14ac:dyDescent="0.35">
      <c r="P24">
        <f>Einkommensverteilung!K13</f>
        <v>18.670701976493852</v>
      </c>
      <c r="Q24">
        <f>P24</f>
        <v>18.670701976493852</v>
      </c>
      <c r="R24">
        <f t="shared" ref="R24:Y24" si="4">Q24</f>
        <v>18.670701976493852</v>
      </c>
      <c r="S24">
        <f t="shared" si="4"/>
        <v>18.670701976493852</v>
      </c>
      <c r="T24">
        <f t="shared" si="4"/>
        <v>18.670701976493852</v>
      </c>
      <c r="U24">
        <f t="shared" si="4"/>
        <v>18.670701976493852</v>
      </c>
      <c r="V24">
        <f t="shared" si="4"/>
        <v>18.670701976493852</v>
      </c>
      <c r="W24">
        <f t="shared" si="4"/>
        <v>18.670701976493852</v>
      </c>
      <c r="X24">
        <f t="shared" si="4"/>
        <v>18.670701976493852</v>
      </c>
      <c r="Y24">
        <f t="shared" si="4"/>
        <v>18.670701976493852</v>
      </c>
    </row>
    <row r="27" spans="9:25" x14ac:dyDescent="0.35">
      <c r="I27" t="s">
        <v>423</v>
      </c>
    </row>
    <row r="28" spans="9:25" x14ac:dyDescent="0.35">
      <c r="J28" s="7">
        <f>Einkommensverteilung!B17</f>
        <v>14.5</v>
      </c>
      <c r="K28" s="7">
        <f>Einkommensverteilung!C17</f>
        <v>14.1</v>
      </c>
      <c r="L28" s="7">
        <f>Einkommensverteilung!D17</f>
        <v>13.2</v>
      </c>
      <c r="M28" s="7">
        <f>Einkommensverteilung!E17</f>
        <v>15.4</v>
      </c>
      <c r="N28" s="7">
        <f>Einkommensverteilung!F17</f>
        <v>13.4</v>
      </c>
    </row>
    <row r="29" spans="9:25" x14ac:dyDescent="0.35">
      <c r="O29" s="7">
        <f>Einkommensverteilung!G17</f>
        <v>19.600000000000001</v>
      </c>
    </row>
    <row r="30" spans="9:25" x14ac:dyDescent="0.35">
      <c r="P30" s="7">
        <f>Einkommensverteilung!L17</f>
        <v>15.4</v>
      </c>
      <c r="Q30" s="7">
        <f>Einkommensverteilung!M17</f>
        <v>14.8</v>
      </c>
      <c r="R30" s="7">
        <f>Einkommensverteilung!N17</f>
        <v>20.399999999999999</v>
      </c>
      <c r="S30" s="7">
        <f>Einkommensverteilung!O17</f>
        <v>19.399999999999999</v>
      </c>
      <c r="T30" s="7">
        <f>Einkommensverteilung!P17</f>
        <v>17.899999999999999</v>
      </c>
      <c r="U30" s="7">
        <f>Einkommensverteilung!Q17</f>
        <v>16.600000000000001</v>
      </c>
      <c r="V30" s="7">
        <f>Einkommensverteilung!R17</f>
        <v>18.3</v>
      </c>
      <c r="W30" s="7">
        <f>Einkommensverteilung!S17</f>
        <v>17</v>
      </c>
      <c r="X30" s="7">
        <f>Einkommensverteilung!T17</f>
        <v>17.899999999999999</v>
      </c>
      <c r="Y30" s="7">
        <f>Einkommensverteilung!U17</f>
        <v>16.7</v>
      </c>
    </row>
    <row r="31" spans="9:25" x14ac:dyDescent="0.35">
      <c r="J31" s="7">
        <f>Einkommensverteilung!H17</f>
        <v>15.286936091121152</v>
      </c>
      <c r="K31" s="7">
        <f>J31</f>
        <v>15.286936091121152</v>
      </c>
      <c r="L31" s="7">
        <f t="shared" ref="L31:O31" si="5">K31</f>
        <v>15.286936091121152</v>
      </c>
      <c r="M31" s="7">
        <f t="shared" si="5"/>
        <v>15.286936091121152</v>
      </c>
      <c r="N31" s="7">
        <f t="shared" si="5"/>
        <v>15.286936091121152</v>
      </c>
      <c r="O31" s="7">
        <f t="shared" si="5"/>
        <v>15.286936091121152</v>
      </c>
    </row>
    <row r="32" spans="9:25" x14ac:dyDescent="0.35">
      <c r="P32" s="7">
        <f>Einkommensverteilung!K17</f>
        <v>16.78644834960901</v>
      </c>
      <c r="Q32">
        <f t="shared" ref="Q32:Y32" si="6">P32</f>
        <v>16.78644834960901</v>
      </c>
      <c r="R32">
        <f t="shared" si="6"/>
        <v>16.78644834960901</v>
      </c>
      <c r="S32">
        <f t="shared" si="6"/>
        <v>16.78644834960901</v>
      </c>
      <c r="T32">
        <f t="shared" si="6"/>
        <v>16.78644834960901</v>
      </c>
      <c r="U32">
        <f t="shared" si="6"/>
        <v>16.78644834960901</v>
      </c>
      <c r="V32">
        <f t="shared" si="6"/>
        <v>16.78644834960901</v>
      </c>
      <c r="W32">
        <f t="shared" si="6"/>
        <v>16.78644834960901</v>
      </c>
      <c r="X32">
        <f t="shared" si="6"/>
        <v>16.78644834960901</v>
      </c>
      <c r="Y32">
        <f t="shared" si="6"/>
        <v>16.78644834960901</v>
      </c>
    </row>
    <row r="35" spans="9:25" x14ac:dyDescent="0.35">
      <c r="I35" t="str">
        <f>Einkommensverteilung!A44&amp;", "&amp;I36</f>
        <v>, 0</v>
      </c>
    </row>
    <row r="36" spans="9:25" x14ac:dyDescent="0.35">
      <c r="I36">
        <f>Einkommensverteilung!A47</f>
        <v>0</v>
      </c>
      <c r="J36">
        <f>Einkommensverteilung!B47</f>
        <v>0</v>
      </c>
      <c r="K36">
        <f>Einkommensverteilung!C47</f>
        <v>0</v>
      </c>
      <c r="L36">
        <f>Einkommensverteilung!D47</f>
        <v>0</v>
      </c>
      <c r="M36">
        <f>Einkommensverteilung!E47</f>
        <v>0</v>
      </c>
      <c r="N36">
        <f>Einkommensverteilung!F47</f>
        <v>0</v>
      </c>
    </row>
    <row r="37" spans="9:25" x14ac:dyDescent="0.35">
      <c r="O37">
        <f>Einkommensverteilung!G47</f>
        <v>0</v>
      </c>
    </row>
    <row r="38" spans="9:25" x14ac:dyDescent="0.35">
      <c r="I38" s="7"/>
      <c r="P38">
        <f>Einkommensverteilung!L47</f>
        <v>0</v>
      </c>
      <c r="Q38">
        <f>Einkommensverteilung!M47</f>
        <v>0</v>
      </c>
      <c r="R38">
        <f>Einkommensverteilung!N47</f>
        <v>0</v>
      </c>
      <c r="S38">
        <f>Einkommensverteilung!O47</f>
        <v>0</v>
      </c>
      <c r="T38">
        <f>Einkommensverteilung!P47</f>
        <v>0</v>
      </c>
      <c r="U38">
        <f>Einkommensverteilung!Q47</f>
        <v>0</v>
      </c>
      <c r="V38">
        <f>Einkommensverteilung!R47</f>
        <v>0</v>
      </c>
      <c r="W38">
        <f>Einkommensverteilung!S47</f>
        <v>0</v>
      </c>
      <c r="X38">
        <f>Einkommensverteilung!T47</f>
        <v>0</v>
      </c>
      <c r="Y38">
        <f>Einkommensverteilung!U47</f>
        <v>0</v>
      </c>
    </row>
    <row r="39" spans="9:25" x14ac:dyDescent="0.35">
      <c r="I39" s="7"/>
      <c r="J39">
        <f>Einkommensverteilung!H47</f>
        <v>0</v>
      </c>
      <c r="K39">
        <f>J39</f>
        <v>0</v>
      </c>
      <c r="L39">
        <f t="shared" ref="L39:O39" si="7">K39</f>
        <v>0</v>
      </c>
      <c r="M39">
        <f t="shared" si="7"/>
        <v>0</v>
      </c>
      <c r="N39">
        <f t="shared" si="7"/>
        <v>0</v>
      </c>
      <c r="O39">
        <f t="shared" si="7"/>
        <v>0</v>
      </c>
    </row>
    <row r="40" spans="9:25" x14ac:dyDescent="0.35">
      <c r="I40" s="7"/>
      <c r="P40">
        <f>Einkommensverteilung!K47</f>
        <v>0</v>
      </c>
      <c r="Q40">
        <f t="shared" ref="Q40:Y40" si="8">P40</f>
        <v>0</v>
      </c>
      <c r="R40">
        <f t="shared" si="8"/>
        <v>0</v>
      </c>
      <c r="S40">
        <f t="shared" si="8"/>
        <v>0</v>
      </c>
      <c r="T40">
        <f t="shared" si="8"/>
        <v>0</v>
      </c>
      <c r="U40">
        <f t="shared" si="8"/>
        <v>0</v>
      </c>
      <c r="V40">
        <f t="shared" si="8"/>
        <v>0</v>
      </c>
      <c r="W40">
        <f t="shared" si="8"/>
        <v>0</v>
      </c>
      <c r="X40">
        <f t="shared" si="8"/>
        <v>0</v>
      </c>
      <c r="Y40">
        <f t="shared" si="8"/>
        <v>0</v>
      </c>
    </row>
    <row r="45" spans="9:25" x14ac:dyDescent="0.35">
      <c r="I45" t="str">
        <f>Einkommensverteilung!A38&amp;", "&amp;I47</f>
        <v xml:space="preserve">, </v>
      </c>
    </row>
    <row r="46" spans="9:25" x14ac:dyDescent="0.35">
      <c r="I46">
        <f>Einkommensverteilung!A42</f>
        <v>0</v>
      </c>
      <c r="J46">
        <f>Einkommensverteilung!B42</f>
        <v>0</v>
      </c>
      <c r="K46">
        <f>Einkommensverteilung!C42</f>
        <v>0</v>
      </c>
      <c r="L46">
        <f>Einkommensverteilung!D42</f>
        <v>0</v>
      </c>
      <c r="M46">
        <f>Einkommensverteilung!E42</f>
        <v>0</v>
      </c>
      <c r="N46">
        <f>Einkommensverteilung!F42</f>
        <v>0</v>
      </c>
    </row>
    <row r="47" spans="9:25" x14ac:dyDescent="0.35">
      <c r="I47" s="7"/>
      <c r="O47">
        <f>Einkommensverteilung!G42</f>
        <v>0</v>
      </c>
    </row>
    <row r="48" spans="9:25" x14ac:dyDescent="0.35">
      <c r="I48" s="7"/>
      <c r="P48">
        <f>Einkommensverteilung!L42</f>
        <v>0</v>
      </c>
      <c r="Q48">
        <f>Einkommensverteilung!M42</f>
        <v>0</v>
      </c>
      <c r="R48">
        <f>Einkommensverteilung!N42</f>
        <v>0</v>
      </c>
      <c r="S48">
        <f>Einkommensverteilung!O42</f>
        <v>0</v>
      </c>
      <c r="T48">
        <f>Einkommensverteilung!P42</f>
        <v>0</v>
      </c>
      <c r="U48">
        <f>Einkommensverteilung!Q42</f>
        <v>0</v>
      </c>
      <c r="V48">
        <f>Einkommensverteilung!R42</f>
        <v>0</v>
      </c>
      <c r="W48">
        <f>Einkommensverteilung!S42</f>
        <v>0</v>
      </c>
      <c r="X48">
        <f>Einkommensverteilung!T42</f>
        <v>0</v>
      </c>
      <c r="Y48">
        <f>Einkommensverteilung!U42</f>
        <v>0</v>
      </c>
    </row>
    <row r="49" spans="9:25" x14ac:dyDescent="0.35">
      <c r="I49" s="7"/>
      <c r="J49">
        <f>Einkommensverteilung!H42</f>
        <v>0</v>
      </c>
      <c r="K49">
        <f>J49</f>
        <v>0</v>
      </c>
      <c r="L49">
        <f t="shared" ref="L49:O49" si="9">K49</f>
        <v>0</v>
      </c>
      <c r="M49">
        <f t="shared" si="9"/>
        <v>0</v>
      </c>
      <c r="N49">
        <f t="shared" si="9"/>
        <v>0</v>
      </c>
      <c r="O49">
        <f t="shared" si="9"/>
        <v>0</v>
      </c>
    </row>
    <row r="50" spans="9:25" x14ac:dyDescent="0.35">
      <c r="P50">
        <f>Einkommensverteilung!K42</f>
        <v>0</v>
      </c>
      <c r="Q50">
        <f t="shared" ref="Q50:Y50" si="10">P50</f>
        <v>0</v>
      </c>
      <c r="R50">
        <f t="shared" si="10"/>
        <v>0</v>
      </c>
      <c r="S50">
        <f t="shared" si="10"/>
        <v>0</v>
      </c>
      <c r="T50">
        <f t="shared" si="10"/>
        <v>0</v>
      </c>
      <c r="U50">
        <f t="shared" si="10"/>
        <v>0</v>
      </c>
      <c r="V50">
        <f t="shared" si="10"/>
        <v>0</v>
      </c>
      <c r="W50">
        <f t="shared" si="10"/>
        <v>0</v>
      </c>
      <c r="X50">
        <f t="shared" si="10"/>
        <v>0</v>
      </c>
      <c r="Y50">
        <f t="shared" si="10"/>
        <v>0</v>
      </c>
    </row>
    <row r="52" spans="9:25" x14ac:dyDescent="0.35">
      <c r="I52" t="str">
        <f>Einkommensverteilung!A49&amp;", "&amp;I53</f>
        <v>, 0</v>
      </c>
    </row>
    <row r="53" spans="9:25" x14ac:dyDescent="0.35">
      <c r="I53">
        <f>Einkommensverteilung!A53</f>
        <v>0</v>
      </c>
      <c r="J53">
        <f>Einkommensverteilung!B53</f>
        <v>0</v>
      </c>
      <c r="K53">
        <f>Einkommensverteilung!C53</f>
        <v>0</v>
      </c>
      <c r="L53">
        <f>Einkommensverteilung!D53</f>
        <v>0</v>
      </c>
      <c r="M53">
        <f>Einkommensverteilung!E53</f>
        <v>0</v>
      </c>
      <c r="N53">
        <f>Einkommensverteilung!F53</f>
        <v>0</v>
      </c>
    </row>
    <row r="54" spans="9:25" x14ac:dyDescent="0.35">
      <c r="I54" s="7"/>
      <c r="O54">
        <f>Einkommensverteilung!G53</f>
        <v>0</v>
      </c>
    </row>
    <row r="55" spans="9:25" x14ac:dyDescent="0.35">
      <c r="I55" s="7"/>
      <c r="P55">
        <f>Einkommensverteilung!L53</f>
        <v>0</v>
      </c>
      <c r="Q55">
        <f>Einkommensverteilung!M53</f>
        <v>0</v>
      </c>
      <c r="R55">
        <f>Einkommensverteilung!N53</f>
        <v>0</v>
      </c>
      <c r="S55">
        <f>Einkommensverteilung!O53</f>
        <v>0</v>
      </c>
      <c r="T55">
        <f>Einkommensverteilung!P53</f>
        <v>0</v>
      </c>
      <c r="U55">
        <f>Einkommensverteilung!Q53</f>
        <v>0</v>
      </c>
      <c r="V55">
        <f>Einkommensverteilung!R53</f>
        <v>0</v>
      </c>
      <c r="W55">
        <f>Einkommensverteilung!S53</f>
        <v>0</v>
      </c>
      <c r="X55">
        <f>Einkommensverteilung!T53</f>
        <v>0</v>
      </c>
      <c r="Y55">
        <f>Einkommensverteilung!U53</f>
        <v>0</v>
      </c>
    </row>
    <row r="56" spans="9:25" x14ac:dyDescent="0.35">
      <c r="I56" s="7"/>
      <c r="J56">
        <f>Einkommensverteilung!H53</f>
        <v>0</v>
      </c>
      <c r="K56">
        <f>J56</f>
        <v>0</v>
      </c>
      <c r="L56">
        <f t="shared" ref="L56:O56" si="11">K56</f>
        <v>0</v>
      </c>
      <c r="M56">
        <f t="shared" si="11"/>
        <v>0</v>
      </c>
      <c r="N56">
        <f t="shared" si="11"/>
        <v>0</v>
      </c>
      <c r="O56">
        <f t="shared" si="11"/>
        <v>0</v>
      </c>
    </row>
    <row r="57" spans="9:25" x14ac:dyDescent="0.35">
      <c r="P57">
        <f>Einkommensverteilung!K53</f>
        <v>0</v>
      </c>
      <c r="Q57">
        <f t="shared" ref="Q57:Y57" si="12">P57</f>
        <v>0</v>
      </c>
      <c r="R57">
        <f t="shared" si="12"/>
        <v>0</v>
      </c>
      <c r="S57">
        <f t="shared" si="12"/>
        <v>0</v>
      </c>
      <c r="T57">
        <f t="shared" si="12"/>
        <v>0</v>
      </c>
      <c r="U57">
        <f t="shared" si="12"/>
        <v>0</v>
      </c>
      <c r="V57">
        <f t="shared" si="12"/>
        <v>0</v>
      </c>
      <c r="W57">
        <f t="shared" si="12"/>
        <v>0</v>
      </c>
      <c r="X57">
        <f t="shared" si="12"/>
        <v>0</v>
      </c>
      <c r="Y57">
        <f t="shared" si="12"/>
        <v>0</v>
      </c>
    </row>
    <row r="59" spans="9:25" x14ac:dyDescent="0.35">
      <c r="I59" t="str">
        <f>Einkommensverteilung!A64&amp;", "&amp;I60</f>
        <v>, 0</v>
      </c>
    </row>
    <row r="60" spans="9:25" x14ac:dyDescent="0.35">
      <c r="I60">
        <f>Einkommensverteilung!A68</f>
        <v>0</v>
      </c>
      <c r="J60">
        <f>Einkommensverteilung!B68</f>
        <v>0</v>
      </c>
      <c r="K60">
        <f>Einkommensverteilung!C68</f>
        <v>0</v>
      </c>
      <c r="L60">
        <f>Einkommensverteilung!D68</f>
        <v>0</v>
      </c>
      <c r="M60">
        <f>Einkommensverteilung!E68</f>
        <v>0</v>
      </c>
      <c r="N60">
        <f>Einkommensverteilung!F68</f>
        <v>0</v>
      </c>
    </row>
    <row r="61" spans="9:25" x14ac:dyDescent="0.35">
      <c r="O61">
        <f>Einkommensverteilung!G68</f>
        <v>0</v>
      </c>
    </row>
    <row r="62" spans="9:25" x14ac:dyDescent="0.35">
      <c r="P62">
        <f>Einkommensverteilung!L68</f>
        <v>0</v>
      </c>
      <c r="Q62">
        <f>Einkommensverteilung!M68</f>
        <v>0</v>
      </c>
      <c r="R62">
        <f>Einkommensverteilung!N68</f>
        <v>0</v>
      </c>
      <c r="S62">
        <f>Einkommensverteilung!O68</f>
        <v>0</v>
      </c>
      <c r="T62">
        <f>Einkommensverteilung!P68</f>
        <v>0</v>
      </c>
      <c r="U62">
        <f>Einkommensverteilung!Q68</f>
        <v>0</v>
      </c>
      <c r="V62">
        <f>Einkommensverteilung!R68</f>
        <v>0</v>
      </c>
      <c r="W62">
        <f>Einkommensverteilung!S68</f>
        <v>0</v>
      </c>
      <c r="X62">
        <f>Einkommensverteilung!T68</f>
        <v>0</v>
      </c>
      <c r="Y62">
        <f>Einkommensverteilung!U68</f>
        <v>0</v>
      </c>
    </row>
    <row r="63" spans="9:25" x14ac:dyDescent="0.35">
      <c r="I63" s="7"/>
      <c r="J63">
        <f>Einkommensverteilung!H68</f>
        <v>0</v>
      </c>
      <c r="K63">
        <f>J63</f>
        <v>0</v>
      </c>
      <c r="L63">
        <f t="shared" ref="L63:O63" si="13">K63</f>
        <v>0</v>
      </c>
      <c r="M63">
        <f t="shared" si="13"/>
        <v>0</v>
      </c>
      <c r="N63">
        <f t="shared" si="13"/>
        <v>0</v>
      </c>
      <c r="O63">
        <f t="shared" si="13"/>
        <v>0</v>
      </c>
    </row>
    <row r="64" spans="9:25" x14ac:dyDescent="0.35">
      <c r="P64">
        <f>Einkommensverteilung!K68</f>
        <v>0</v>
      </c>
      <c r="Q64">
        <f t="shared" ref="Q64:Y64" si="14">P64</f>
        <v>0</v>
      </c>
      <c r="R64">
        <f t="shared" si="14"/>
        <v>0</v>
      </c>
      <c r="S64">
        <f t="shared" si="14"/>
        <v>0</v>
      </c>
      <c r="T64">
        <f t="shared" si="14"/>
        <v>0</v>
      </c>
      <c r="U64">
        <f t="shared" si="14"/>
        <v>0</v>
      </c>
      <c r="V64">
        <f t="shared" si="14"/>
        <v>0</v>
      </c>
      <c r="W64">
        <f t="shared" si="14"/>
        <v>0</v>
      </c>
      <c r="X64">
        <f t="shared" si="14"/>
        <v>0</v>
      </c>
      <c r="Y64">
        <f t="shared" si="14"/>
        <v>0</v>
      </c>
    </row>
    <row r="67" spans="9:25" x14ac:dyDescent="0.35">
      <c r="I67" t="str">
        <f>Einkommensverteilung!A71&amp;", "&amp;I68</f>
        <v>, 0</v>
      </c>
    </row>
    <row r="68" spans="9:25" x14ac:dyDescent="0.35">
      <c r="I68">
        <f>Einkommensverteilung!A75</f>
        <v>0</v>
      </c>
      <c r="J68">
        <f>Einkommensverteilung!B75</f>
        <v>0</v>
      </c>
      <c r="K68">
        <f>Einkommensverteilung!C75</f>
        <v>0</v>
      </c>
      <c r="L68">
        <f>Einkommensverteilung!D75</f>
        <v>0</v>
      </c>
      <c r="M68">
        <f>Einkommensverteilung!E75</f>
        <v>0</v>
      </c>
      <c r="N68">
        <f>Einkommensverteilung!F75</f>
        <v>0</v>
      </c>
    </row>
    <row r="69" spans="9:25" x14ac:dyDescent="0.35">
      <c r="O69">
        <f>Einkommensverteilung!G75</f>
        <v>0</v>
      </c>
    </row>
    <row r="70" spans="9:25" x14ac:dyDescent="0.35">
      <c r="P70">
        <f>Einkommensverteilung!L75</f>
        <v>0</v>
      </c>
      <c r="Q70">
        <f>Einkommensverteilung!M75</f>
        <v>0</v>
      </c>
      <c r="R70">
        <f>Einkommensverteilung!N75</f>
        <v>0</v>
      </c>
      <c r="S70">
        <f>Einkommensverteilung!O75</f>
        <v>0</v>
      </c>
      <c r="T70">
        <f>Einkommensverteilung!P75</f>
        <v>0</v>
      </c>
      <c r="U70">
        <f>Einkommensverteilung!Q75</f>
        <v>0</v>
      </c>
      <c r="V70">
        <f>Einkommensverteilung!R75</f>
        <v>0</v>
      </c>
      <c r="W70">
        <f>Einkommensverteilung!S75</f>
        <v>0</v>
      </c>
      <c r="X70">
        <f>Einkommensverteilung!T75</f>
        <v>0</v>
      </c>
      <c r="Y70">
        <f>Einkommensverteilung!U75</f>
        <v>0</v>
      </c>
    </row>
    <row r="71" spans="9:25" x14ac:dyDescent="0.35">
      <c r="I71" s="7"/>
      <c r="J71">
        <f>Einkommensverteilung!H75</f>
        <v>0</v>
      </c>
      <c r="K71">
        <f>J71</f>
        <v>0</v>
      </c>
      <c r="L71">
        <f t="shared" ref="L71:O71" si="15">K71</f>
        <v>0</v>
      </c>
      <c r="M71">
        <f t="shared" si="15"/>
        <v>0</v>
      </c>
      <c r="N71">
        <f t="shared" si="15"/>
        <v>0</v>
      </c>
      <c r="O71">
        <f t="shared" si="15"/>
        <v>0</v>
      </c>
    </row>
    <row r="72" spans="9:25" x14ac:dyDescent="0.35">
      <c r="P72">
        <f>Einkommensverteilung!K75</f>
        <v>0</v>
      </c>
      <c r="Q72">
        <f t="shared" ref="Q72:Y72" si="16">P72</f>
        <v>0</v>
      </c>
      <c r="R72">
        <f t="shared" si="16"/>
        <v>0</v>
      </c>
      <c r="S72">
        <f t="shared" si="16"/>
        <v>0</v>
      </c>
      <c r="T72">
        <f t="shared" si="16"/>
        <v>0</v>
      </c>
      <c r="U72">
        <f t="shared" si="16"/>
        <v>0</v>
      </c>
      <c r="V72">
        <f t="shared" si="16"/>
        <v>0</v>
      </c>
      <c r="W72">
        <f t="shared" si="16"/>
        <v>0</v>
      </c>
      <c r="X72">
        <f t="shared" si="16"/>
        <v>0</v>
      </c>
      <c r="Y72">
        <f t="shared" si="16"/>
        <v>0</v>
      </c>
    </row>
    <row r="75" spans="9:25" x14ac:dyDescent="0.35">
      <c r="I75" t="str">
        <f>Einkommensverteilung!A56&amp;", "&amp;I76</f>
        <v>, 0</v>
      </c>
    </row>
    <row r="76" spans="9:25" x14ac:dyDescent="0.35">
      <c r="I76">
        <f>Einkommensverteilung!A62</f>
        <v>0</v>
      </c>
      <c r="J76">
        <f>Einkommensverteilung!B62</f>
        <v>0</v>
      </c>
      <c r="K76">
        <f>Einkommensverteilung!C62</f>
        <v>0</v>
      </c>
      <c r="L76">
        <f>Einkommensverteilung!D62</f>
        <v>0</v>
      </c>
      <c r="M76">
        <f>Einkommensverteilung!E62</f>
        <v>0</v>
      </c>
      <c r="N76">
        <f>Einkommensverteilung!F62</f>
        <v>0</v>
      </c>
    </row>
    <row r="77" spans="9:25" x14ac:dyDescent="0.35">
      <c r="O77">
        <f>Einkommensverteilung!G62</f>
        <v>0</v>
      </c>
    </row>
    <row r="78" spans="9:25" x14ac:dyDescent="0.35">
      <c r="P78">
        <f>Einkommensverteilung!L62</f>
        <v>0</v>
      </c>
      <c r="Q78">
        <f>Einkommensverteilung!M62</f>
        <v>0</v>
      </c>
      <c r="R78">
        <f>Einkommensverteilung!N62</f>
        <v>0</v>
      </c>
      <c r="S78">
        <f>Einkommensverteilung!O62</f>
        <v>0</v>
      </c>
      <c r="T78">
        <f>Einkommensverteilung!P62</f>
        <v>0</v>
      </c>
      <c r="U78">
        <f>Einkommensverteilung!Q62</f>
        <v>0</v>
      </c>
      <c r="V78">
        <f>Einkommensverteilung!R62</f>
        <v>0</v>
      </c>
      <c r="W78">
        <f>Einkommensverteilung!S62</f>
        <v>0</v>
      </c>
      <c r="X78">
        <f>Einkommensverteilung!T62</f>
        <v>0</v>
      </c>
      <c r="Y78">
        <f>Einkommensverteilung!U62</f>
        <v>0</v>
      </c>
    </row>
    <row r="79" spans="9:25" x14ac:dyDescent="0.35">
      <c r="I79" s="7"/>
      <c r="J79">
        <f>Einkommensverteilung!H62</f>
        <v>0</v>
      </c>
      <c r="K79">
        <f>J79</f>
        <v>0</v>
      </c>
      <c r="L79">
        <f t="shared" ref="L79:O79" si="17">K79</f>
        <v>0</v>
      </c>
      <c r="M79">
        <f t="shared" si="17"/>
        <v>0</v>
      </c>
      <c r="N79">
        <f t="shared" si="17"/>
        <v>0</v>
      </c>
      <c r="O79">
        <f t="shared" si="17"/>
        <v>0</v>
      </c>
    </row>
    <row r="80" spans="9:25" x14ac:dyDescent="0.35">
      <c r="P80">
        <f>Einkommensverteilung!K62</f>
        <v>0</v>
      </c>
      <c r="Q80">
        <f t="shared" ref="Q80:Y80" si="18">P80</f>
        <v>0</v>
      </c>
      <c r="R80">
        <f t="shared" si="18"/>
        <v>0</v>
      </c>
      <c r="S80">
        <f t="shared" si="18"/>
        <v>0</v>
      </c>
      <c r="T80">
        <f t="shared" si="18"/>
        <v>0</v>
      </c>
      <c r="U80">
        <f t="shared" si="18"/>
        <v>0</v>
      </c>
      <c r="V80">
        <f t="shared" si="18"/>
        <v>0</v>
      </c>
      <c r="W80">
        <f t="shared" si="18"/>
        <v>0</v>
      </c>
      <c r="X80">
        <f t="shared" si="18"/>
        <v>0</v>
      </c>
      <c r="Y80">
        <f t="shared" si="18"/>
        <v>0</v>
      </c>
    </row>
    <row r="83" spans="9:25" x14ac:dyDescent="0.35">
      <c r="I83" t="str">
        <f>Einkommensverteilung!A92&amp;", "&amp;I84</f>
        <v>, 0</v>
      </c>
    </row>
    <row r="84" spans="9:25" x14ac:dyDescent="0.35">
      <c r="I84">
        <f>Einkommensverteilung!A97</f>
        <v>0</v>
      </c>
      <c r="J84">
        <f>Einkommensverteilung!B97</f>
        <v>0</v>
      </c>
      <c r="K84">
        <f>Einkommensverteilung!C97</f>
        <v>0</v>
      </c>
      <c r="L84">
        <f>Einkommensverteilung!D97</f>
        <v>0</v>
      </c>
      <c r="M84">
        <f>Einkommensverteilung!E97</f>
        <v>0</v>
      </c>
      <c r="N84">
        <f>Einkommensverteilung!F97</f>
        <v>0</v>
      </c>
    </row>
    <row r="85" spans="9:25" x14ac:dyDescent="0.35">
      <c r="O85">
        <f>Einkommensverteilung!G97</f>
        <v>0</v>
      </c>
    </row>
    <row r="86" spans="9:25" x14ac:dyDescent="0.35">
      <c r="P86">
        <f>Einkommensverteilung!L97</f>
        <v>0</v>
      </c>
      <c r="Q86">
        <f>Einkommensverteilung!M97</f>
        <v>0</v>
      </c>
      <c r="R86">
        <f>Einkommensverteilung!N97</f>
        <v>0</v>
      </c>
      <c r="S86">
        <f>Einkommensverteilung!O97</f>
        <v>0</v>
      </c>
      <c r="T86">
        <f>Einkommensverteilung!P97</f>
        <v>0</v>
      </c>
      <c r="U86">
        <f>Einkommensverteilung!Q97</f>
        <v>0</v>
      </c>
      <c r="V86">
        <f>Einkommensverteilung!R97</f>
        <v>0</v>
      </c>
      <c r="W86">
        <f>Einkommensverteilung!S97</f>
        <v>0</v>
      </c>
      <c r="X86">
        <f>Einkommensverteilung!T97</f>
        <v>0</v>
      </c>
      <c r="Y86">
        <f>Einkommensverteilung!U97</f>
        <v>0</v>
      </c>
    </row>
    <row r="87" spans="9:25" x14ac:dyDescent="0.35">
      <c r="I87" s="7"/>
      <c r="J87">
        <f>Einkommensverteilung!H97</f>
        <v>0</v>
      </c>
      <c r="K87">
        <f>J87</f>
        <v>0</v>
      </c>
      <c r="L87">
        <f t="shared" ref="L87:O87" si="19">K87</f>
        <v>0</v>
      </c>
      <c r="M87">
        <f t="shared" si="19"/>
        <v>0</v>
      </c>
      <c r="N87">
        <f t="shared" si="19"/>
        <v>0</v>
      </c>
      <c r="O87">
        <f t="shared" si="19"/>
        <v>0</v>
      </c>
    </row>
    <row r="88" spans="9:25" x14ac:dyDescent="0.35">
      <c r="P88">
        <f>Einkommensverteilung!K97</f>
        <v>0</v>
      </c>
      <c r="Q88">
        <f t="shared" ref="Q88:Y88" si="20">P88</f>
        <v>0</v>
      </c>
      <c r="R88">
        <f t="shared" si="20"/>
        <v>0</v>
      </c>
      <c r="S88">
        <f t="shared" si="20"/>
        <v>0</v>
      </c>
      <c r="T88">
        <f t="shared" si="20"/>
        <v>0</v>
      </c>
      <c r="U88">
        <f t="shared" si="20"/>
        <v>0</v>
      </c>
      <c r="V88">
        <f t="shared" si="20"/>
        <v>0</v>
      </c>
      <c r="W88">
        <f t="shared" si="20"/>
        <v>0</v>
      </c>
      <c r="X88">
        <f t="shared" si="20"/>
        <v>0</v>
      </c>
      <c r="Y88">
        <f t="shared" si="20"/>
        <v>0</v>
      </c>
    </row>
    <row r="90" spans="9:25" x14ac:dyDescent="0.35">
      <c r="I90" s="7"/>
    </row>
    <row r="96" spans="9:25" x14ac:dyDescent="0.35">
      <c r="I96" s="7"/>
    </row>
    <row r="99" spans="9:9" x14ac:dyDescent="0.35">
      <c r="I99" s="7"/>
    </row>
    <row r="125" spans="9:9" x14ac:dyDescent="0.35">
      <c r="I125" s="7"/>
    </row>
    <row r="131" spans="9:9" x14ac:dyDescent="0.35">
      <c r="I131" s="7"/>
    </row>
  </sheetData>
  <pageMargins left="0.7" right="0.7" top="0.78740157499999996" bottom="0.78740157499999996"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4A1F27-7100-444D-B117-2E8062E94F09}">
  <sheetPr codeName="Tabelle11"/>
  <dimension ref="A1:AA105"/>
  <sheetViews>
    <sheetView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ColWidth="11.453125" defaultRowHeight="14.5" x14ac:dyDescent="0.35"/>
  <cols>
    <col min="1" max="1" width="11.453125" bestFit="1" customWidth="1"/>
    <col min="2" max="7" width="11" bestFit="1" customWidth="1"/>
    <col min="8" max="8" width="11" style="4" bestFit="1" customWidth="1"/>
    <col min="9" max="22" width="11" bestFit="1" customWidth="1"/>
    <col min="24" max="24" width="13.453125" customWidth="1"/>
    <col min="26" max="26" width="13.81640625" customWidth="1"/>
  </cols>
  <sheetData>
    <row r="1" spans="1:27" x14ac:dyDescent="0.35">
      <c r="A1" s="4" t="s">
        <v>424</v>
      </c>
    </row>
    <row r="2" spans="1:27" s="41" customFormat="1" ht="37" customHeight="1" x14ac:dyDescent="0.35">
      <c r="A2" s="43" t="str">
        <f>Einkommensverteilung!A2</f>
        <v>Jahr</v>
      </c>
      <c r="B2" s="43" t="str">
        <f>Einkommensverteilung!B2</f>
        <v>Branden-
burg</v>
      </c>
      <c r="C2" s="43" t="str">
        <f>Einkommensverteilung!C2</f>
        <v>Mecklenburg-
Vorpommern</v>
      </c>
      <c r="D2" s="43" t="str">
        <f>Einkommensverteilung!D2</f>
        <v>Sachsen</v>
      </c>
      <c r="E2" s="43" t="str">
        <f>Einkommensverteilung!E2</f>
        <v>Sachsen-Anhalt</v>
      </c>
      <c r="F2" s="43" t="str">
        <f>Einkommensverteilung!F2</f>
        <v>Thüringen</v>
      </c>
      <c r="G2" s="43" t="str">
        <f>Einkommensverteilung!G2</f>
        <v>Berlin</v>
      </c>
      <c r="H2" s="44" t="str">
        <f>Einkommensverteilung!H2</f>
        <v>Ostdeutsch-land mit Berlin</v>
      </c>
      <c r="I2" s="43" t="str">
        <f>Einkommensverteilung!I2</f>
        <v>Ostdeutsch-land ohne Berlin</v>
      </c>
      <c r="J2" s="43" t="str">
        <f>Einkommensverteilung!J2</f>
        <v>Westdeutsch-land mit Berlin</v>
      </c>
      <c r="K2" s="43" t="str">
        <f>Einkommensverteilung!K2</f>
        <v>Westdeutsch-land ohne Berlin</v>
      </c>
      <c r="L2" s="43" t="str">
        <f>Einkommensverteilung!L2</f>
        <v>Baden-
Württemberg</v>
      </c>
      <c r="M2" s="43" t="str">
        <f>Einkommensverteilung!M2</f>
        <v>Bayern</v>
      </c>
      <c r="N2" s="43" t="str">
        <f>Einkommensverteilung!N2</f>
        <v>Bremen</v>
      </c>
      <c r="O2" s="43" t="str">
        <f>Einkommensverteilung!O2</f>
        <v>Hamburg</v>
      </c>
      <c r="P2" s="43" t="str">
        <f>Einkommensverteilung!P2</f>
        <v>Hessen</v>
      </c>
      <c r="Q2" s="43" t="str">
        <f>Einkommensverteilung!Q2</f>
        <v>Nieder-
sachsen</v>
      </c>
      <c r="R2" s="43" t="str">
        <f>Einkommensverteilung!R2</f>
        <v>Nordrhein-
Westfalen</v>
      </c>
      <c r="S2" s="43" t="str">
        <f>Einkommensverteilung!S2</f>
        <v>Rheinland-Pfalz</v>
      </c>
      <c r="T2" s="43" t="str">
        <f>Einkommensverteilung!T2</f>
        <v>Saarland</v>
      </c>
      <c r="U2" s="43" t="str">
        <f>Einkommensverteilung!U2</f>
        <v>Schleswig-
Holstein</v>
      </c>
      <c r="V2" s="43" t="str">
        <f>Einkommensverteilung!V2</f>
        <v>Deutschland</v>
      </c>
      <c r="X2" s="43" t="str">
        <f>Einkommensverteilung!X2</f>
        <v>Min Westdeutschland ohne Berlin</v>
      </c>
      <c r="Y2" s="43"/>
      <c r="Z2" s="43" t="str">
        <f>Einkommensverteilung!Z2</f>
        <v>Max Westdeutschland ohne Berlin</v>
      </c>
      <c r="AA2" s="43"/>
    </row>
    <row r="3" spans="1:27" x14ac:dyDescent="0.35">
      <c r="A3" s="4" t="s">
        <v>425</v>
      </c>
      <c r="X3" s="11"/>
      <c r="Y3" s="11"/>
      <c r="Z3" s="11"/>
      <c r="AA3" s="11"/>
    </row>
    <row r="4" spans="1:27" x14ac:dyDescent="0.35">
      <c r="A4" s="4" t="s">
        <v>426</v>
      </c>
      <c r="X4" s="11"/>
      <c r="Y4" s="11"/>
      <c r="Z4" s="11"/>
      <c r="AA4" s="11"/>
    </row>
    <row r="5" spans="1:27" x14ac:dyDescent="0.35">
      <c r="A5">
        <f>[3]Renten!A169</f>
        <v>2019</v>
      </c>
      <c r="B5" s="3">
        <f>[3]Renten!B169</f>
        <v>144.40272151500787</v>
      </c>
      <c r="C5" s="3">
        <f>[3]Renten!C169</f>
        <v>142.41870084837939</v>
      </c>
      <c r="D5" s="3">
        <f>[3]Renten!D169</f>
        <v>142.05621005088923</v>
      </c>
      <c r="E5" s="3">
        <f>[3]Renten!E169</f>
        <v>139.70877980633554</v>
      </c>
      <c r="F5" s="3">
        <f>[3]Renten!F169</f>
        <v>141.02483819884179</v>
      </c>
      <c r="G5" s="3">
        <f>[3]Renten!G169</f>
        <v>134.25728616350037</v>
      </c>
      <c r="H5" s="14">
        <f>[3]Renten!H169</f>
        <v>140.6687940794456</v>
      </c>
      <c r="I5" s="3">
        <f>[3]Renten!I169</f>
        <v>141.93434878408121</v>
      </c>
      <c r="J5" s="3">
        <f>[3]Renten!J169</f>
        <v>101.67388615548512</v>
      </c>
      <c r="K5" s="3">
        <f>[3]Renten!K169</f>
        <v>100</v>
      </c>
      <c r="L5" s="3">
        <f>[3]Renten!L169</f>
        <v>105.95959290898816</v>
      </c>
      <c r="M5" s="3">
        <f>[3]Renten!M169</f>
        <v>101.79017015766279</v>
      </c>
      <c r="N5" s="3">
        <f>[3]Renten!N169</f>
        <v>103.43818743091124</v>
      </c>
      <c r="O5" s="3">
        <f>[3]Renten!O169</f>
        <v>115.37285678762473</v>
      </c>
      <c r="P5" s="3">
        <f>[3]Renten!P169</f>
        <v>102.77034139959463</v>
      </c>
      <c r="Q5" s="3">
        <f>[3]Renten!Q169</f>
        <v>97.378340156339377</v>
      </c>
      <c r="R5" s="3">
        <f>[3]Renten!R169</f>
        <v>95.972445352961003</v>
      </c>
      <c r="S5" s="3">
        <f>[3]Renten!S169</f>
        <v>93.651125633512692</v>
      </c>
      <c r="T5" s="3">
        <f>[3]Renten!T169</f>
        <v>84.831909234526734</v>
      </c>
      <c r="U5" s="3">
        <f>[3]Renten!U169</f>
        <v>101.88679274303993</v>
      </c>
      <c r="V5" s="3">
        <f>[3]Renten!V169</f>
        <v>109.66256840484058</v>
      </c>
      <c r="X5" s="18" t="str">
        <f>HLOOKUP(Y5,$L5:$U107,ROW(L$105)-ROW(X5)+1,0)</f>
        <v>SL</v>
      </c>
      <c r="Y5" s="19">
        <f t="shared" ref="Y5" si="0">MIN(L5:U5)</f>
        <v>84.831909234526734</v>
      </c>
      <c r="Z5" s="18" t="str">
        <f>HLOOKUP(AA5,$L5:$U107,ROW(N$105)-ROW(Z5)+1,0)</f>
        <v>HH</v>
      </c>
      <c r="AA5" s="19">
        <f t="shared" ref="AA5" si="1">MAX(L5:U5)</f>
        <v>115.37285678762473</v>
      </c>
    </row>
    <row r="6" spans="1:27" x14ac:dyDescent="0.35">
      <c r="A6">
        <f>[3]Renten!A170</f>
        <v>2020</v>
      </c>
      <c r="B6" s="3">
        <f>[3]Renten!B170</f>
        <v>144.0500475743309</v>
      </c>
      <c r="C6" s="3">
        <f>[3]Renten!C170</f>
        <v>142.20161270017357</v>
      </c>
      <c r="D6" s="3">
        <f>[3]Renten!D170</f>
        <v>141.81705029919672</v>
      </c>
      <c r="E6" s="3">
        <f>[3]Renten!E170</f>
        <v>139.5941731257202</v>
      </c>
      <c r="F6" s="3">
        <f>[3]Renten!F170</f>
        <v>140.57357581732032</v>
      </c>
      <c r="G6" s="3">
        <f>[3]Renten!G170</f>
        <v>133.45405073497963</v>
      </c>
      <c r="H6" s="14">
        <f>[3]Renten!H170</f>
        <v>140.31914954366579</v>
      </c>
      <c r="I6" s="3">
        <f>[3]Renten!I170</f>
        <v>141.66686443704822</v>
      </c>
      <c r="J6" s="3">
        <f>[3]Renten!J170</f>
        <v>101.62366917080902</v>
      </c>
      <c r="K6" s="3">
        <f>[3]Renten!K170</f>
        <v>100</v>
      </c>
      <c r="L6" s="3">
        <f>[3]Renten!L170</f>
        <v>105.80743009990033</v>
      </c>
      <c r="M6" s="3">
        <f>[3]Renten!M170</f>
        <v>101.67197001179346</v>
      </c>
      <c r="N6" s="3">
        <f>[3]Renten!N170</f>
        <v>103.3432878800804</v>
      </c>
      <c r="O6" s="3">
        <f>[3]Renten!O170</f>
        <v>114.64881945320393</v>
      </c>
      <c r="P6" s="3">
        <f>[3]Renten!P170</f>
        <v>102.71202310264171</v>
      </c>
      <c r="Q6" s="3">
        <f>[3]Renten!Q170</f>
        <v>97.417613336720535</v>
      </c>
      <c r="R6" s="3">
        <f>[3]Renten!R170</f>
        <v>96.153816456845803</v>
      </c>
      <c r="S6" s="3">
        <f>[3]Renten!S170</f>
        <v>93.87636919630053</v>
      </c>
      <c r="T6" s="3">
        <f>[3]Renten!T170</f>
        <v>85.368975887507986</v>
      </c>
      <c r="U6" s="3">
        <f>[3]Renten!U170</f>
        <v>101.86890325684048</v>
      </c>
      <c r="V6" s="3">
        <f>[3]Renten!V170</f>
        <v>109.56110966228027</v>
      </c>
      <c r="X6" s="18" t="str">
        <f>HLOOKUP(Y6,$L6:$U108,ROW(L$105)-ROW(X6)+1,0)</f>
        <v>SL</v>
      </c>
      <c r="Y6" s="19">
        <f t="shared" ref="Y6:Y9" si="2">MIN(L6:U6)</f>
        <v>85.368975887507986</v>
      </c>
      <c r="Z6" s="18" t="str">
        <f>HLOOKUP(AA6,$L6:$U108,ROW(N$105)-ROW(Z6)+1,0)</f>
        <v>HH</v>
      </c>
      <c r="AA6" s="19">
        <f t="shared" ref="AA6:AA9" si="3">MAX(L6:U6)</f>
        <v>114.64881945320393</v>
      </c>
    </row>
    <row r="7" spans="1:27" x14ac:dyDescent="0.35">
      <c r="A7">
        <f>[3]Renten!A171</f>
        <v>2021</v>
      </c>
      <c r="B7" s="3">
        <f>[3]Renten!B171</f>
        <v>143.62966242241072</v>
      </c>
      <c r="C7" s="3">
        <f>[3]Renten!C171</f>
        <v>141.90827220516204</v>
      </c>
      <c r="D7" s="3">
        <f>[3]Renten!D171</f>
        <v>141.2382066537788</v>
      </c>
      <c r="E7" s="3">
        <f>[3]Renten!E171</f>
        <v>139.39699740552527</v>
      </c>
      <c r="F7" s="3">
        <f>[3]Renten!F171</f>
        <v>140.02472286842709</v>
      </c>
      <c r="G7" s="3">
        <f>[3]Renten!G171</f>
        <v>132.46844839141022</v>
      </c>
      <c r="H7" s="14">
        <f>[3]Renten!H171</f>
        <v>139.79865864705593</v>
      </c>
      <c r="I7" s="3">
        <f>[3]Renten!I171</f>
        <v>141.23363148778057</v>
      </c>
      <c r="J7" s="3">
        <f>[3]Renten!J171</f>
        <v>101.56146924929266</v>
      </c>
      <c r="K7" s="3">
        <f>[3]Renten!K171</f>
        <v>100</v>
      </c>
      <c r="L7" s="3">
        <f>[3]Renten!L171</f>
        <v>105.6250739470308</v>
      </c>
      <c r="M7" s="3">
        <f>[3]Renten!M171</f>
        <v>101.62026504497037</v>
      </c>
      <c r="N7" s="3">
        <f>[3]Renten!N171</f>
        <v>102.88749046184937</v>
      </c>
      <c r="O7" s="3">
        <f>[3]Renten!O171</f>
        <v>113.9237140859542</v>
      </c>
      <c r="P7" s="3">
        <f>[3]Renten!P171</f>
        <v>102.63500519251023</v>
      </c>
      <c r="Q7" s="3">
        <f>[3]Renten!Q171</f>
        <v>97.414791887894296</v>
      </c>
      <c r="R7" s="3">
        <f>[3]Renten!R171</f>
        <v>96.32502942798331</v>
      </c>
      <c r="S7" s="3">
        <f>[3]Renten!S171</f>
        <v>94.23636366246653</v>
      </c>
      <c r="T7" s="3">
        <f>[3]Renten!T171</f>
        <v>85.978548725901845</v>
      </c>
      <c r="U7" s="3">
        <f>[3]Renten!U171</f>
        <v>101.74779915619735</v>
      </c>
      <c r="V7" s="3">
        <f>[3]Renten!V171</f>
        <v>109.38547194744382</v>
      </c>
      <c r="X7" s="18" t="str">
        <f>HLOOKUP(Y7,$L7:$U109,ROW(L$105)-ROW(X7)+1,0)</f>
        <v>SL</v>
      </c>
      <c r="Y7" s="19">
        <f t="shared" si="2"/>
        <v>85.978548725901845</v>
      </c>
      <c r="Z7" s="18" t="str">
        <f>HLOOKUP(AA7,$L7:$U109,ROW(N$105)-ROW(Z7)+1,0)</f>
        <v>HH</v>
      </c>
      <c r="AA7" s="19">
        <f t="shared" si="3"/>
        <v>113.9237140859542</v>
      </c>
    </row>
    <row r="8" spans="1:27" x14ac:dyDescent="0.35">
      <c r="A8">
        <f>[3]Renten!A172</f>
        <v>2022</v>
      </c>
      <c r="B8" s="3">
        <f>[3]Renten!B172</f>
        <v>143.22458584502201</v>
      </c>
      <c r="C8" s="3">
        <f>[3]Renten!C172</f>
        <v>141.37091192018983</v>
      </c>
      <c r="D8" s="3">
        <f>[3]Renten!D172</f>
        <v>140.77449066887385</v>
      </c>
      <c r="E8" s="3">
        <f>[3]Renten!E172</f>
        <v>139.02020087399453</v>
      </c>
      <c r="F8" s="3">
        <f>[3]Renten!F172</f>
        <v>139.4882736607567</v>
      </c>
      <c r="G8" s="3">
        <f>[3]Renten!G172</f>
        <v>131.52040480172596</v>
      </c>
      <c r="H8" s="14">
        <f>[3]Renten!H172</f>
        <v>139.27410382801563</v>
      </c>
      <c r="I8" s="3">
        <f>[3]Renten!I172</f>
        <v>140.77393532409994</v>
      </c>
      <c r="J8" s="3">
        <f>[3]Renten!J172</f>
        <v>101.490032500623</v>
      </c>
      <c r="K8" s="3">
        <f>[3]Renten!K172</f>
        <v>100</v>
      </c>
      <c r="L8" s="3">
        <f>[3]Renten!L172</f>
        <v>105.35819123628531</v>
      </c>
      <c r="M8" s="3">
        <f>[3]Renten!M172</f>
        <v>101.60244570094601</v>
      </c>
      <c r="N8" s="3">
        <f>[3]Renten!N172</f>
        <v>102.55368232447455</v>
      </c>
      <c r="O8" s="3">
        <f>[3]Renten!O172</f>
        <v>112.81486541245937</v>
      </c>
      <c r="P8" s="3">
        <f>[3]Renten!P172</f>
        <v>102.54878967871058</v>
      </c>
      <c r="Q8" s="3">
        <f>[3]Renten!Q172</f>
        <v>97.607334875790997</v>
      </c>
      <c r="R8" s="3">
        <f>[3]Renten!R172</f>
        <v>96.405003432950622</v>
      </c>
      <c r="S8" s="3">
        <f>[3]Renten!S172</f>
        <v>94.7040811461966</v>
      </c>
      <c r="T8" s="3">
        <f>[3]Renten!T172</f>
        <v>86.741385547169855</v>
      </c>
      <c r="U8" s="3">
        <f>[3]Renten!U172</f>
        <v>101.73413902278648</v>
      </c>
      <c r="V8" s="3">
        <f>[3]Renten!V172</f>
        <v>109.20494659813953</v>
      </c>
      <c r="X8" s="18" t="str">
        <f>HLOOKUP(Y8,$L8:$U110,ROW(L$105)-ROW(X8)+1,0)</f>
        <v>SL</v>
      </c>
      <c r="Y8" s="19">
        <f t="shared" si="2"/>
        <v>86.741385547169855</v>
      </c>
      <c r="Z8" s="18" t="str">
        <f>HLOOKUP(AA8,$L8:$U110,ROW(N$105)-ROW(Z8)+1,0)</f>
        <v>HH</v>
      </c>
      <c r="AA8" s="19">
        <f t="shared" si="3"/>
        <v>112.81486541245937</v>
      </c>
    </row>
    <row r="9" spans="1:27" x14ac:dyDescent="0.35">
      <c r="A9">
        <f>[3]Renten!A173</f>
        <v>2023</v>
      </c>
      <c r="B9" s="3">
        <f>[3]Renten!B173</f>
        <v>143.59902123546689</v>
      </c>
      <c r="C9" s="3">
        <f>[3]Renten!C173</f>
        <v>141.80007507598808</v>
      </c>
      <c r="D9" s="3">
        <f>[3]Renten!D173</f>
        <v>141.0925079302888</v>
      </c>
      <c r="E9" s="3">
        <f>[3]Renten!E173</f>
        <v>139.52732747116241</v>
      </c>
      <c r="F9" s="3">
        <f>[3]Renten!F173</f>
        <v>139.73632599339956</v>
      </c>
      <c r="G9" s="3">
        <f>[3]Renten!G173</f>
        <v>130.93316041690875</v>
      </c>
      <c r="H9" s="14">
        <f>[3]Renten!H173</f>
        <v>139.497123268195</v>
      </c>
      <c r="I9" s="3">
        <f>[3]Renten!I173</f>
        <v>141.14382596490734</v>
      </c>
      <c r="J9" s="3">
        <f>[3]Renten!J173</f>
        <v>101.44646081928776</v>
      </c>
      <c r="K9" s="3">
        <f>[3]Renten!K173</f>
        <v>100</v>
      </c>
      <c r="L9" s="3">
        <f>[3]Renten!L173</f>
        <v>105.1005432799095</v>
      </c>
      <c r="M9" s="3">
        <f>[3]Renten!M173</f>
        <v>101.39684828560162</v>
      </c>
      <c r="N9" s="3">
        <f>[3]Renten!N173</f>
        <v>102.2586913692865</v>
      </c>
      <c r="O9" s="3">
        <f>[3]Renten!O173</f>
        <v>112.07683902470265</v>
      </c>
      <c r="P9" s="3">
        <f>[3]Renten!P173</f>
        <v>102.54416825722446</v>
      </c>
      <c r="Q9" s="3">
        <f>[3]Renten!Q173</f>
        <v>97.711216755889012</v>
      </c>
      <c r="R9" s="3">
        <f>[3]Renten!R173</f>
        <v>96.63514609908303</v>
      </c>
      <c r="S9" s="3">
        <f>[3]Renten!S173</f>
        <v>95.019723172803609</v>
      </c>
      <c r="T9" s="3">
        <f>[3]Renten!T173</f>
        <v>87.461564869226422</v>
      </c>
      <c r="U9" s="3">
        <f>[3]Renten!U173</f>
        <v>101.68369375097537</v>
      </c>
      <c r="V9" s="3">
        <f>[3]Renten!V173</f>
        <v>109.21191509547748</v>
      </c>
      <c r="X9" s="18" t="str">
        <f>HLOOKUP(Y9,$L9:$U111,ROW(L$105)-ROW(X9)+1,0)</f>
        <v>SL</v>
      </c>
      <c r="Y9" s="19">
        <f t="shared" si="2"/>
        <v>87.461564869226422</v>
      </c>
      <c r="Z9" s="18" t="str">
        <f>HLOOKUP(AA9,$L9:$U111,ROW(N$105)-ROW(Z9)+1,0)</f>
        <v>HH</v>
      </c>
      <c r="AA9" s="19">
        <f t="shared" si="3"/>
        <v>112.07683902470265</v>
      </c>
    </row>
    <row r="10" spans="1:27" x14ac:dyDescent="0.35">
      <c r="A10" s="7">
        <f>A9+1</f>
        <v>2024</v>
      </c>
      <c r="B10" s="3"/>
      <c r="X10" s="11"/>
      <c r="Y10" s="11"/>
      <c r="Z10" s="11"/>
      <c r="AA10" s="11"/>
    </row>
    <row r="11" spans="1:27" x14ac:dyDescent="0.35">
      <c r="A11" s="7"/>
      <c r="B11" s="3"/>
      <c r="X11" s="11"/>
      <c r="Y11" s="11"/>
      <c r="Z11" s="11"/>
      <c r="AA11" s="11"/>
    </row>
    <row r="12" spans="1:27" x14ac:dyDescent="0.35">
      <c r="A12" s="4" t="str">
        <f>[3]Renten!A175</f>
        <v>Männer</v>
      </c>
      <c r="B12" s="3"/>
      <c r="X12" s="11"/>
      <c r="Y12" s="11"/>
      <c r="Z12" s="11"/>
      <c r="AA12" s="11"/>
    </row>
    <row r="13" spans="1:27" x14ac:dyDescent="0.35">
      <c r="A13">
        <f>[3]Renten!A203</f>
        <v>2019</v>
      </c>
      <c r="B13" s="3">
        <f>[3]Renten!B203</f>
        <v>99.810061849667903</v>
      </c>
      <c r="C13" s="3">
        <f>[3]Renten!C203</f>
        <v>96.357774078892461</v>
      </c>
      <c r="D13" s="3">
        <f>[3]Renten!D203</f>
        <v>100.14673449667666</v>
      </c>
      <c r="E13" s="3">
        <f>[3]Renten!E203</f>
        <v>98.835533254065609</v>
      </c>
      <c r="F13" s="3">
        <f>[3]Renten!F203</f>
        <v>98.278788775962568</v>
      </c>
      <c r="G13" s="3">
        <f>[3]Renten!G203</f>
        <v>94.246197843642321</v>
      </c>
      <c r="H13" s="14">
        <f>[3]Renten!H203</f>
        <v>98.282640653104281</v>
      </c>
      <c r="I13" s="3">
        <f>[3]Renten!I203</f>
        <v>99.048755370846749</v>
      </c>
      <c r="J13" s="3">
        <f>[3]Renten!J203</f>
        <v>99.734095080690793</v>
      </c>
      <c r="K13" s="3">
        <f>[3]Renten!K203</f>
        <v>100</v>
      </c>
      <c r="L13" s="3">
        <f>[3]Renten!L203</f>
        <v>102.51719016541094</v>
      </c>
      <c r="M13" s="3">
        <f>[3]Renten!M203</f>
        <v>96.071823529944879</v>
      </c>
      <c r="N13" s="3">
        <f>[3]Renten!N203</f>
        <v>95.109217486184022</v>
      </c>
      <c r="O13" s="3">
        <f>[3]Renten!O203</f>
        <v>96.446503546767133</v>
      </c>
      <c r="P13" s="3">
        <f>[3]Renten!P203</f>
        <v>99.95892264886615</v>
      </c>
      <c r="Q13" s="3">
        <f>[3]Renten!Q203</f>
        <v>97.322470239047703</v>
      </c>
      <c r="R13" s="3">
        <f>[3]Renten!R203</f>
        <v>103.78721555810755</v>
      </c>
      <c r="S13" s="3">
        <f>[3]Renten!S203</f>
        <v>97.764713983935124</v>
      </c>
      <c r="T13" s="3">
        <f>[3]Renten!T203</f>
        <v>104.39088891340728</v>
      </c>
      <c r="U13" s="3">
        <f>[3]Renten!U203</f>
        <v>96.68642665708505</v>
      </c>
      <c r="V13" s="3">
        <f>[3]Renten!V203</f>
        <v>99.599898650918846</v>
      </c>
      <c r="X13" s="18" t="str">
        <f>HLOOKUP(Y13,$L13:$U114,ROW(L$105)-ROW(X13)+1,0)</f>
        <v>HB</v>
      </c>
      <c r="Y13" s="19">
        <f t="shared" ref="Y13:Y17" si="4">MIN(L13:U13)</f>
        <v>95.109217486184022</v>
      </c>
      <c r="Z13" s="18" t="str">
        <f>HLOOKUP(AA13,$L13:$U114,ROW(N$105)-ROW(Z13)+1,0)</f>
        <v>SL</v>
      </c>
      <c r="AA13" s="19">
        <f t="shared" ref="AA13:AA17" si="5">MAX(L13:U13)</f>
        <v>104.39088891340728</v>
      </c>
    </row>
    <row r="14" spans="1:27" x14ac:dyDescent="0.35">
      <c r="A14">
        <f>[3]Renten!A204</f>
        <v>2020</v>
      </c>
      <c r="B14" s="3">
        <f>[3]Renten!B204</f>
        <v>99.260714367343596</v>
      </c>
      <c r="C14" s="3">
        <f>[3]Renten!C204</f>
        <v>95.887459471675683</v>
      </c>
      <c r="D14" s="3">
        <f>[3]Renten!D204</f>
        <v>99.780872387080095</v>
      </c>
      <c r="E14" s="3">
        <f>[3]Renten!E204</f>
        <v>98.479554247430428</v>
      </c>
      <c r="F14" s="3">
        <f>[3]Renten!F204</f>
        <v>97.847123108283256</v>
      </c>
      <c r="G14" s="3">
        <f>[3]Renten!G204</f>
        <v>93.519197998101362</v>
      </c>
      <c r="H14" s="14">
        <f>[3]Renten!H204</f>
        <v>97.811373596298097</v>
      </c>
      <c r="I14" s="3">
        <f>[3]Renten!I204</f>
        <v>98.619495971199711</v>
      </c>
      <c r="J14" s="3">
        <f>[3]Renten!J204</f>
        <v>99.702080849216841</v>
      </c>
      <c r="K14" s="3">
        <f>[3]Renten!K204</f>
        <v>100</v>
      </c>
      <c r="L14" s="3">
        <f>[3]Renten!L204</f>
        <v>102.7440017768531</v>
      </c>
      <c r="M14" s="3">
        <f>[3]Renten!M204</f>
        <v>96.345713195879554</v>
      </c>
      <c r="N14" s="3">
        <f>[3]Renten!N204</f>
        <v>95.101848478409721</v>
      </c>
      <c r="O14" s="3">
        <f>[3]Renten!O204</f>
        <v>95.785768315140587</v>
      </c>
      <c r="P14" s="3">
        <f>[3]Renten!P204</f>
        <v>99.811929856903632</v>
      </c>
      <c r="Q14" s="3">
        <f>[3]Renten!Q204</f>
        <v>97.320618750946196</v>
      </c>
      <c r="R14" s="3">
        <f>[3]Renten!R204</f>
        <v>103.5845345664877</v>
      </c>
      <c r="S14" s="3">
        <f>[3]Renten!S204</f>
        <v>97.811245339346002</v>
      </c>
      <c r="T14" s="3">
        <f>[3]Renten!T204</f>
        <v>104.25916853108706</v>
      </c>
      <c r="U14" s="3">
        <f>[3]Renten!U204</f>
        <v>96.600512833283176</v>
      </c>
      <c r="V14" s="3">
        <f>[3]Renten!V204</f>
        <v>99.489630904518222</v>
      </c>
      <c r="X14" s="18" t="str">
        <f>HLOOKUP(Y14,$L14:$U115,ROW(L$105)-ROW(X14)+1,0)</f>
        <v>HB</v>
      </c>
      <c r="Y14" s="19">
        <f t="shared" si="4"/>
        <v>95.101848478409721</v>
      </c>
      <c r="Z14" s="18" t="str">
        <f>HLOOKUP(AA14,$L14:$U115,ROW(N$105)-ROW(Z14)+1,0)</f>
        <v>SL</v>
      </c>
      <c r="AA14" s="19">
        <f t="shared" si="5"/>
        <v>104.25916853108706</v>
      </c>
    </row>
    <row r="15" spans="1:27" x14ac:dyDescent="0.35">
      <c r="A15">
        <f>[3]Renten!A205</f>
        <v>2021</v>
      </c>
      <c r="B15" s="3">
        <f>[3]Renten!B205</f>
        <v>98.817185320384951</v>
      </c>
      <c r="C15" s="3">
        <f>[3]Renten!C205</f>
        <v>95.428826498506822</v>
      </c>
      <c r="D15" s="3">
        <f>[3]Renten!D205</f>
        <v>99.254518331409997</v>
      </c>
      <c r="E15" s="3">
        <f>[3]Renten!E205</f>
        <v>98.038318535363999</v>
      </c>
      <c r="F15" s="3">
        <f>[3]Renten!F205</f>
        <v>97.433215034508308</v>
      </c>
      <c r="G15" s="3">
        <f>[3]Renten!G205</f>
        <v>92.783729114549175</v>
      </c>
      <c r="H15" s="14">
        <f>[3]Renten!H205</f>
        <v>97.306658089538701</v>
      </c>
      <c r="I15" s="3">
        <f>[3]Renten!I205</f>
        <v>98.141401759426842</v>
      </c>
      <c r="J15" s="3">
        <f>[3]Renten!J205</f>
        <v>99.677383165496508</v>
      </c>
      <c r="K15" s="3">
        <f>[3]Renten!K205</f>
        <v>100</v>
      </c>
      <c r="L15" s="3">
        <f>[3]Renten!L205</f>
        <v>102.95502978655581</v>
      </c>
      <c r="M15" s="3">
        <f>[3]Renten!M205</f>
        <v>96.756051519112845</v>
      </c>
      <c r="N15" s="3">
        <f>[3]Renten!N205</f>
        <v>94.543978703158317</v>
      </c>
      <c r="O15" s="3">
        <f>[3]Renten!O205</f>
        <v>95.116557393490595</v>
      </c>
      <c r="P15" s="3">
        <f>[3]Renten!P205</f>
        <v>99.704991373883416</v>
      </c>
      <c r="Q15" s="3">
        <f>[3]Renten!Q205</f>
        <v>97.184352655718669</v>
      </c>
      <c r="R15" s="3">
        <f>[3]Renten!R205</f>
        <v>103.35523164947833</v>
      </c>
      <c r="S15" s="3">
        <f>[3]Renten!S205</f>
        <v>97.998964164370051</v>
      </c>
      <c r="T15" s="3">
        <f>[3]Renten!T205</f>
        <v>104.18856395661355</v>
      </c>
      <c r="U15" s="3">
        <f>[3]Renten!U205</f>
        <v>96.343729056451451</v>
      </c>
      <c r="V15" s="3">
        <f>[3]Renten!V205</f>
        <v>99.372393510496366</v>
      </c>
      <c r="X15" s="18" t="str">
        <f>HLOOKUP(Y15,$L15:$U116,ROW(L$105)-ROW(X15)+1,0)</f>
        <v>HB</v>
      </c>
      <c r="Y15" s="19">
        <f t="shared" si="4"/>
        <v>94.543978703158317</v>
      </c>
      <c r="Z15" s="18" t="str">
        <f>HLOOKUP(AA15,$L15:$U116,ROW(N$105)-ROW(Z15)+1,0)</f>
        <v>SL</v>
      </c>
      <c r="AA15" s="19">
        <f t="shared" si="5"/>
        <v>104.18856395661355</v>
      </c>
    </row>
    <row r="16" spans="1:27" x14ac:dyDescent="0.35">
      <c r="A16">
        <f>[3]Renten!A206</f>
        <v>2022</v>
      </c>
      <c r="B16" s="3">
        <f>[3]Renten!B206</f>
        <v>98.814729860518895</v>
      </c>
      <c r="C16" s="3">
        <f>[3]Renten!C206</f>
        <v>95.172626131767473</v>
      </c>
      <c r="D16" s="3">
        <f>[3]Renten!D206</f>
        <v>99.163783028359958</v>
      </c>
      <c r="E16" s="3">
        <f>[3]Renten!E206</f>
        <v>97.872184236109831</v>
      </c>
      <c r="F16" s="3">
        <f>[3]Renten!F206</f>
        <v>97.314941086505868</v>
      </c>
      <c r="G16" s="3">
        <f>[3]Renten!G206</f>
        <v>92.43818811160196</v>
      </c>
      <c r="H16" s="14">
        <f>[3]Renten!H206</f>
        <v>97.157226657873821</v>
      </c>
      <c r="I16" s="3">
        <f>[3]Renten!I206</f>
        <v>98.028163958954863</v>
      </c>
      <c r="J16" s="3">
        <f>[3]Renten!J206</f>
        <v>99.661935111185414</v>
      </c>
      <c r="K16" s="3">
        <f>[3]Renten!K206</f>
        <v>100</v>
      </c>
      <c r="L16" s="3">
        <f>[3]Renten!L206</f>
        <v>103.21189565080982</v>
      </c>
      <c r="M16" s="3">
        <f>[3]Renten!M206</f>
        <v>97.156558083534691</v>
      </c>
      <c r="N16" s="3">
        <f>[3]Renten!N206</f>
        <v>94.082988560848534</v>
      </c>
      <c r="O16" s="3">
        <f>[3]Renten!O206</f>
        <v>94.432670152352117</v>
      </c>
      <c r="P16" s="3">
        <f>[3]Renten!P206</f>
        <v>99.655201162531242</v>
      </c>
      <c r="Q16" s="3">
        <f>[3]Renten!Q206</f>
        <v>97.2300088913736</v>
      </c>
      <c r="R16" s="3">
        <f>[3]Renten!R206</f>
        <v>102.99988712068277</v>
      </c>
      <c r="S16" s="3">
        <f>[3]Renten!S206</f>
        <v>98.055069470424229</v>
      </c>
      <c r="T16" s="3">
        <f>[3]Renten!T206</f>
        <v>104.17124849299981</v>
      </c>
      <c r="U16" s="3">
        <f>[3]Renten!U206</f>
        <v>96.196068285609144</v>
      </c>
      <c r="V16" s="3">
        <f>[3]Renten!V206</f>
        <v>99.343348495958494</v>
      </c>
      <c r="X16" s="18" t="str">
        <f>HLOOKUP(Y16,$L16:$U117,ROW(L$105)-ROW(X16)+1,0)</f>
        <v>HB</v>
      </c>
      <c r="Y16" s="19">
        <f t="shared" si="4"/>
        <v>94.082988560848534</v>
      </c>
      <c r="Z16" s="18" t="str">
        <f>HLOOKUP(AA16,$L16:$U117,ROW(N$105)-ROW(Z16)+1,0)</f>
        <v>SL</v>
      </c>
      <c r="AA16" s="19">
        <f t="shared" si="5"/>
        <v>104.17124849299981</v>
      </c>
    </row>
    <row r="17" spans="1:27" x14ac:dyDescent="0.35">
      <c r="A17">
        <f>[3]Renten!A207</f>
        <v>2023</v>
      </c>
      <c r="B17" s="3">
        <f>[3]Renten!B207</f>
        <v>99.149180656184569</v>
      </c>
      <c r="C17" s="3">
        <f>[3]Renten!C207</f>
        <v>95.389628973305136</v>
      </c>
      <c r="D17" s="3">
        <f>[3]Renten!D207</f>
        <v>99.500750914550437</v>
      </c>
      <c r="E17" s="3">
        <f>[3]Renten!E207</f>
        <v>98.184956606921673</v>
      </c>
      <c r="F17" s="3">
        <f>[3]Renten!F207</f>
        <v>97.624031218604074</v>
      </c>
      <c r="G17" s="3">
        <f>[3]Renten!G207</f>
        <v>92.036824308093287</v>
      </c>
      <c r="H17" s="14">
        <f>[3]Renten!H207</f>
        <v>97.360854336236969</v>
      </c>
      <c r="I17" s="3">
        <f>[3]Renten!I207</f>
        <v>98.337025567038154</v>
      </c>
      <c r="J17" s="3">
        <f>[3]Renten!J207</f>
        <v>99.647726125503894</v>
      </c>
      <c r="K17" s="3">
        <f>[3]Renten!K207</f>
        <v>100</v>
      </c>
      <c r="L17" s="3">
        <f>[3]Renten!L207</f>
        <v>103.37029052230456</v>
      </c>
      <c r="M17" s="3">
        <f>[3]Renten!M207</f>
        <v>97.457396683176484</v>
      </c>
      <c r="N17" s="3">
        <f>[3]Renten!N207</f>
        <v>93.748371830487329</v>
      </c>
      <c r="O17" s="3">
        <f>[3]Renten!O207</f>
        <v>93.897370467622466</v>
      </c>
      <c r="P17" s="3">
        <f>[3]Renten!P207</f>
        <v>99.604466840924985</v>
      </c>
      <c r="Q17" s="3">
        <f>[3]Renten!Q207</f>
        <v>97.242349054042549</v>
      </c>
      <c r="R17" s="3">
        <f>[3]Renten!R207</f>
        <v>102.77205044172098</v>
      </c>
      <c r="S17" s="3">
        <f>[3]Renten!S207</f>
        <v>98.14326952461802</v>
      </c>
      <c r="T17" s="3">
        <f>[3]Renten!T207</f>
        <v>103.9797378113938</v>
      </c>
      <c r="U17" s="3">
        <f>[3]Renten!U207</f>
        <v>96.048016124697682</v>
      </c>
      <c r="V17" s="3">
        <f>[3]Renten!V207</f>
        <v>99.392958156840692</v>
      </c>
      <c r="X17" s="18" t="str">
        <f>HLOOKUP(Y17,$L17:$U118,ROW(L$105)-ROW(X17)+1,0)</f>
        <v>HB</v>
      </c>
      <c r="Y17" s="19">
        <f t="shared" si="4"/>
        <v>93.748371830487329</v>
      </c>
      <c r="Z17" s="18" t="str">
        <f>HLOOKUP(AA17,$L17:$U118,ROW(N$105)-ROW(Z17)+1,0)</f>
        <v>SL</v>
      </c>
      <c r="AA17" s="19">
        <f t="shared" si="5"/>
        <v>103.9797378113938</v>
      </c>
    </row>
    <row r="18" spans="1:27" x14ac:dyDescent="0.35">
      <c r="A18" s="7">
        <f>A17+1</f>
        <v>2024</v>
      </c>
      <c r="B18" s="3"/>
      <c r="X18" s="11"/>
      <c r="Y18" s="11"/>
      <c r="Z18" s="11"/>
      <c r="AA18" s="11"/>
    </row>
    <row r="19" spans="1:27" x14ac:dyDescent="0.35">
      <c r="A19" s="7"/>
      <c r="B19" s="3"/>
      <c r="X19" s="11"/>
      <c r="Y19" s="11"/>
      <c r="Z19" s="11"/>
      <c r="AA19" s="11"/>
    </row>
    <row r="20" spans="1:27" x14ac:dyDescent="0.35">
      <c r="A20" s="4" t="s">
        <v>427</v>
      </c>
      <c r="B20" s="3"/>
      <c r="X20" s="11"/>
      <c r="Y20" s="11"/>
      <c r="Z20" s="11"/>
      <c r="AA20" s="11"/>
    </row>
    <row r="21" spans="1:27" x14ac:dyDescent="0.35">
      <c r="A21" s="7">
        <f>[3]Renten!A135</f>
        <v>2019</v>
      </c>
      <c r="B21" s="3">
        <f>[3]Renten!B135</f>
        <v>118.80423239306603</v>
      </c>
      <c r="C21" s="3">
        <f>[3]Renten!C135</f>
        <v>115.86417089782384</v>
      </c>
      <c r="D21" s="3">
        <f>[3]Renten!D135</f>
        <v>117.75658775666476</v>
      </c>
      <c r="E21" s="3">
        <f>[3]Renten!E135</f>
        <v>115.99186003185811</v>
      </c>
      <c r="F21" s="3">
        <f>[3]Renten!F135</f>
        <v>116.41619000542835</v>
      </c>
      <c r="G21" s="3">
        <f>[3]Renten!G135</f>
        <v>110.91788688631605</v>
      </c>
      <c r="H21" s="14">
        <f>[3]Renten!H135</f>
        <v>116.15164934742791</v>
      </c>
      <c r="I21" s="3">
        <f>[3]Renten!I135</f>
        <v>117.16766615320699</v>
      </c>
      <c r="J21" s="3">
        <f>[3]Renten!J135</f>
        <v>100.52093066983159</v>
      </c>
      <c r="K21" s="3">
        <f>[3]Renten!K135</f>
        <v>100</v>
      </c>
      <c r="L21" s="3">
        <f>[3]Renten!L135</f>
        <v>104.0032383262874</v>
      </c>
      <c r="M21" s="3">
        <f>[3]Renten!M135</f>
        <v>98.282064513506455</v>
      </c>
      <c r="N21" s="3">
        <f>[3]Renten!N135</f>
        <v>98.097563038695625</v>
      </c>
      <c r="O21" s="3">
        <f>[3]Renten!O135</f>
        <v>103.88876018711825</v>
      </c>
      <c r="P21" s="3">
        <f>[3]Renten!P135</f>
        <v>101.4164301212317</v>
      </c>
      <c r="Q21" s="3">
        <f>[3]Renten!Q135</f>
        <v>97.362762577781155</v>
      </c>
      <c r="R21" s="3">
        <f>[3]Renten!R135</f>
        <v>100.5259973669379</v>
      </c>
      <c r="S21" s="3">
        <f>[3]Renten!S135</f>
        <v>96.441488221586908</v>
      </c>
      <c r="T21" s="3">
        <f>[3]Renten!T135</f>
        <v>97.241383893061922</v>
      </c>
      <c r="U21" s="3">
        <f>[3]Renten!U135</f>
        <v>98.663731762370318</v>
      </c>
      <c r="V21" s="3">
        <f>[3]Renten!V135</f>
        <v>103.80521400145228</v>
      </c>
      <c r="X21" s="18" t="str">
        <f>HLOOKUP(Y21,$L21:$U121,ROW(L$105)-ROW(X21)+1,0)</f>
        <v>RP</v>
      </c>
      <c r="Y21" s="19">
        <f t="shared" ref="Y21:Y25" si="6">MIN(L21:U21)</f>
        <v>96.441488221586908</v>
      </c>
      <c r="Z21" s="18" t="str">
        <f>HLOOKUP(AA21,$L21:$U121,ROW(N$105)-ROW(Z21)+1,0)</f>
        <v>BW</v>
      </c>
      <c r="AA21" s="19">
        <f t="shared" ref="AA21:AA25" si="7">MAX(L21:U21)</f>
        <v>104.0032383262874</v>
      </c>
    </row>
    <row r="22" spans="1:27" x14ac:dyDescent="0.35">
      <c r="A22" s="7">
        <f>[3]Renten!A136</f>
        <v>2020</v>
      </c>
      <c r="B22" s="3">
        <f>[3]Renten!B136</f>
        <v>118.47033333158454</v>
      </c>
      <c r="C22" s="3">
        <f>[3]Renten!C136</f>
        <v>115.66773543094844</v>
      </c>
      <c r="D22" s="3">
        <f>[3]Renten!D136</f>
        <v>117.59102236175683</v>
      </c>
      <c r="E22" s="3">
        <f>[3]Renten!E136</f>
        <v>115.89164979600429</v>
      </c>
      <c r="F22" s="3">
        <f>[3]Renten!F136</f>
        <v>116.12249170136224</v>
      </c>
      <c r="G22" s="3">
        <f>[3]Renten!G136</f>
        <v>110.29659722567774</v>
      </c>
      <c r="H22" s="14">
        <f>[3]Renten!H136</f>
        <v>115.87882872636008</v>
      </c>
      <c r="I22" s="3">
        <f>[3]Renten!I136</f>
        <v>116.9553970517172</v>
      </c>
      <c r="J22" s="3">
        <f>[3]Renten!J136</f>
        <v>100.48829398463026</v>
      </c>
      <c r="K22" s="3">
        <f>[3]Renten!K136</f>
        <v>100</v>
      </c>
      <c r="L22" s="3">
        <f>[3]Renten!L136</f>
        <v>104.09340219882965</v>
      </c>
      <c r="M22" s="3">
        <f>[3]Renten!M136</f>
        <v>98.421746625349314</v>
      </c>
      <c r="N22" s="3">
        <f>[3]Renten!N136</f>
        <v>98.081788725152308</v>
      </c>
      <c r="O22" s="3">
        <f>[3]Renten!O136</f>
        <v>103.27470436777733</v>
      </c>
      <c r="P22" s="3">
        <f>[3]Renten!P136</f>
        <v>101.28587554647734</v>
      </c>
      <c r="Q22" s="3">
        <f>[3]Renten!Q136</f>
        <v>97.368583616411968</v>
      </c>
      <c r="R22" s="3">
        <f>[3]Renten!R136</f>
        <v>100.46209856960679</v>
      </c>
      <c r="S22" s="3">
        <f>[3]Renten!S136</f>
        <v>96.52492542533146</v>
      </c>
      <c r="T22" s="3">
        <f>[3]Renten!T136</f>
        <v>97.218916975786698</v>
      </c>
      <c r="U22" s="3">
        <f>[3]Renten!U136</f>
        <v>98.634313381997288</v>
      </c>
      <c r="V22" s="3">
        <f>[3]Renten!V136</f>
        <v>103.7383348911477</v>
      </c>
      <c r="X22" s="18" t="str">
        <f>HLOOKUP(Y22,$L22:$U122,ROW(L$105)-ROW(X22)+1,0)</f>
        <v>RP</v>
      </c>
      <c r="Y22" s="19">
        <f t="shared" si="6"/>
        <v>96.52492542533146</v>
      </c>
      <c r="Z22" s="18" t="str">
        <f>HLOOKUP(AA22,$L22:$U122,ROW(N$105)-ROW(Z22)+1,0)</f>
        <v>BW</v>
      </c>
      <c r="AA22" s="19">
        <f t="shared" si="7"/>
        <v>104.09340219882965</v>
      </c>
    </row>
    <row r="23" spans="1:27" x14ac:dyDescent="0.35">
      <c r="A23" s="7">
        <f>[3]Renten!A137</f>
        <v>2021</v>
      </c>
      <c r="B23" s="3">
        <f>[3]Renten!B137</f>
        <v>118.17472613260908</v>
      </c>
      <c r="C23" s="3">
        <f>[3]Renten!C137</f>
        <v>115.43409951818575</v>
      </c>
      <c r="D23" s="3">
        <f>[3]Renten!D137</f>
        <v>117.17983666166027</v>
      </c>
      <c r="E23" s="3">
        <f>[3]Renten!E137</f>
        <v>115.69806222894164</v>
      </c>
      <c r="F23" s="3">
        <f>[3]Renten!F137</f>
        <v>115.78346507758779</v>
      </c>
      <c r="G23" s="3">
        <f>[3]Renten!G137</f>
        <v>109.56731571096225</v>
      </c>
      <c r="H23" s="14">
        <f>[3]Renten!H137</f>
        <v>115.50010578292576</v>
      </c>
      <c r="I23" s="3">
        <f>[3]Renten!I137</f>
        <v>116.64009794677814</v>
      </c>
      <c r="J23" s="3">
        <f>[3]Renten!J137</f>
        <v>100.44959704598615</v>
      </c>
      <c r="K23" s="3">
        <f>[3]Renten!K137</f>
        <v>100</v>
      </c>
      <c r="L23" s="3">
        <f>[3]Renten!L137</f>
        <v>104.14882114584346</v>
      </c>
      <c r="M23" s="3">
        <f>[3]Renten!M137</f>
        <v>98.663457784014014</v>
      </c>
      <c r="N23" s="3">
        <f>[3]Renten!N137</f>
        <v>97.591241288131386</v>
      </c>
      <c r="O23" s="3">
        <f>[3]Renten!O137</f>
        <v>102.64338460804647</v>
      </c>
      <c r="P23" s="3">
        <f>[3]Renten!P137</f>
        <v>101.16742689857374</v>
      </c>
      <c r="Q23" s="3">
        <f>[3]Renten!Q137</f>
        <v>97.289086300991585</v>
      </c>
      <c r="R23" s="3">
        <f>[3]Renten!R137</f>
        <v>100.3860970722223</v>
      </c>
      <c r="S23" s="3">
        <f>[3]Renten!S137</f>
        <v>96.768485321957286</v>
      </c>
      <c r="T23" s="3">
        <f>[3]Renten!T137</f>
        <v>97.272322212216139</v>
      </c>
      <c r="U23" s="3">
        <f>[3]Renten!U137</f>
        <v>98.442958440981556</v>
      </c>
      <c r="V23" s="3">
        <f>[3]Renten!V137</f>
        <v>103.63111161512776</v>
      </c>
      <c r="X23" s="18" t="str">
        <f>HLOOKUP(Y23,$L23:$U123,ROW(L$105)-ROW(X23)+1,0)</f>
        <v>RP</v>
      </c>
      <c r="Y23" s="19">
        <f t="shared" si="6"/>
        <v>96.768485321957286</v>
      </c>
      <c r="Z23" s="18" t="str">
        <f>HLOOKUP(AA23,$L23:$U123,ROW(N$105)-ROW(Z23)+1,0)</f>
        <v>BW</v>
      </c>
      <c r="AA23" s="19">
        <f t="shared" si="7"/>
        <v>104.14882114584346</v>
      </c>
    </row>
    <row r="24" spans="1:27" x14ac:dyDescent="0.35">
      <c r="A24" s="7">
        <f>[3]Renten!A138</f>
        <v>2022</v>
      </c>
      <c r="B24" s="3">
        <f>[3]Renten!B138</f>
        <v>118.17857428605495</v>
      </c>
      <c r="C24" s="3">
        <f>[3]Renten!C138</f>
        <v>115.25895447781409</v>
      </c>
      <c r="D24" s="3">
        <f>[3]Renten!D138</f>
        <v>117.11458035956908</v>
      </c>
      <c r="E24" s="3">
        <f>[3]Renten!E138</f>
        <v>115.62577158329015</v>
      </c>
      <c r="F24" s="3">
        <f>[3]Renten!F138</f>
        <v>115.65967843757655</v>
      </c>
      <c r="G24" s="3">
        <f>[3]Renten!G138</f>
        <v>109.15434398128461</v>
      </c>
      <c r="H24" s="14">
        <f>[3]Renten!H138</f>
        <v>115.37933928877109</v>
      </c>
      <c r="I24" s="3">
        <f>[3]Renten!I138</f>
        <v>116.55965148704135</v>
      </c>
      <c r="J24" s="3">
        <f>[3]Renten!J138</f>
        <v>100.42257202354492</v>
      </c>
      <c r="K24" s="3">
        <f>[3]Renten!K138</f>
        <v>100</v>
      </c>
      <c r="L24" s="3">
        <f>[3]Renten!L138</f>
        <v>104.19521326358363</v>
      </c>
      <c r="M24" s="3">
        <f>[3]Renten!M138</f>
        <v>98.919461828613393</v>
      </c>
      <c r="N24" s="3">
        <f>[3]Renten!N138</f>
        <v>97.215166304174289</v>
      </c>
      <c r="O24" s="3">
        <f>[3]Renten!O138</f>
        <v>101.89004790582707</v>
      </c>
      <c r="P24" s="3">
        <f>[3]Renten!P138</f>
        <v>101.09155981674643</v>
      </c>
      <c r="Q24" s="3">
        <f>[3]Renten!Q138</f>
        <v>97.406207892318861</v>
      </c>
      <c r="R24" s="3">
        <f>[3]Renten!R138</f>
        <v>100.19234736557266</v>
      </c>
      <c r="S24" s="3">
        <f>[3]Renten!S138</f>
        <v>96.955585779442245</v>
      </c>
      <c r="T24" s="3">
        <f>[3]Renten!T138</f>
        <v>97.40765885183859</v>
      </c>
      <c r="U24" s="3">
        <f>[3]Renten!U138</f>
        <v>98.35405512799629</v>
      </c>
      <c r="V24" s="3">
        <f>[3]Renten!V138</f>
        <v>103.58201927338003</v>
      </c>
      <c r="X24" s="18" t="str">
        <f>HLOOKUP(Y24,$L24:$U124,ROW(L$105)-ROW(X24)+1,0)</f>
        <v>RP</v>
      </c>
      <c r="Y24" s="19">
        <f t="shared" si="6"/>
        <v>96.955585779442245</v>
      </c>
      <c r="Z24" s="18" t="str">
        <f>HLOOKUP(AA24,$L24:$U124,ROW(N$105)-ROW(Z24)+1,0)</f>
        <v>BW</v>
      </c>
      <c r="AA24" s="19">
        <f t="shared" si="7"/>
        <v>104.19521326358363</v>
      </c>
    </row>
    <row r="25" spans="1:27" x14ac:dyDescent="0.35">
      <c r="A25" s="7">
        <f>[3]Renten!A139</f>
        <v>2023</v>
      </c>
      <c r="B25" s="3">
        <f>[3]Renten!B139</f>
        <v>118.64236827633235</v>
      </c>
      <c r="C25" s="3">
        <f>[3]Renten!C139</f>
        <v>115.68516966056379</v>
      </c>
      <c r="D25" s="3">
        <f>[3]Renten!D139</f>
        <v>117.55411494793191</v>
      </c>
      <c r="E25" s="3">
        <f>[3]Renten!E139</f>
        <v>116.13422810400141</v>
      </c>
      <c r="F25" s="3">
        <f>[3]Renten!F139</f>
        <v>116.05212546604646</v>
      </c>
      <c r="G25" s="3">
        <f>[3]Renten!G139</f>
        <v>108.78878177412781</v>
      </c>
      <c r="H25" s="14">
        <f>[3]Renten!H139</f>
        <v>115.70423826646552</v>
      </c>
      <c r="I25" s="3">
        <f>[3]Renten!I139</f>
        <v>117.00728922319341</v>
      </c>
      <c r="J25" s="3">
        <f>[3]Renten!J139</f>
        <v>100.40135171517346</v>
      </c>
      <c r="K25" s="3">
        <f>[3]Renten!K139</f>
        <v>100</v>
      </c>
      <c r="L25" s="3">
        <f>[3]Renten!L139</f>
        <v>104.1937042676953</v>
      </c>
      <c r="M25" s="3">
        <f>[3]Renten!M139</f>
        <v>99.031705229362174</v>
      </c>
      <c r="N25" s="3">
        <f>[3]Renten!N139</f>
        <v>96.912883635438021</v>
      </c>
      <c r="O25" s="3">
        <f>[3]Renten!O139</f>
        <v>101.31443069235797</v>
      </c>
      <c r="P25" s="3">
        <f>[3]Renten!P139</f>
        <v>101.05504766550546</v>
      </c>
      <c r="Q25" s="3">
        <f>[3]Renten!Q139</f>
        <v>97.454285071908089</v>
      </c>
      <c r="R25" s="3">
        <f>[3]Renten!R139</f>
        <v>100.14661876053769</v>
      </c>
      <c r="S25" s="3">
        <f>[3]Renten!S139</f>
        <v>97.0975106867336</v>
      </c>
      <c r="T25" s="3">
        <f>[3]Renten!T139</f>
        <v>97.476101462679779</v>
      </c>
      <c r="U25" s="3">
        <f>[3]Renten!U139</f>
        <v>98.230947513279119</v>
      </c>
      <c r="V25" s="3">
        <f>[3]Renten!V139</f>
        <v>103.64081319403702</v>
      </c>
      <c r="X25" s="18" t="str">
        <f>HLOOKUP(Y25,$L25:$U125,ROW(L$105)-ROW(X25)+1,0)</f>
        <v>HB</v>
      </c>
      <c r="Y25" s="19">
        <f t="shared" si="6"/>
        <v>96.912883635438021</v>
      </c>
      <c r="Z25" s="18" t="str">
        <f>HLOOKUP(AA25,$L25:$U125,ROW(N$105)-ROW(Z25)+1,0)</f>
        <v>BW</v>
      </c>
      <c r="AA25" s="19">
        <f t="shared" si="7"/>
        <v>104.1937042676953</v>
      </c>
    </row>
    <row r="26" spans="1:27" x14ac:dyDescent="0.35">
      <c r="A26" s="7">
        <f>A25+1</f>
        <v>2024</v>
      </c>
      <c r="B26" s="3"/>
      <c r="X26" s="11"/>
      <c r="Y26" s="11"/>
      <c r="Z26" s="11"/>
      <c r="AA26" s="11"/>
    </row>
    <row r="27" spans="1:27" x14ac:dyDescent="0.35">
      <c r="A27" s="7"/>
      <c r="B27" s="3"/>
      <c r="X27" s="11"/>
      <c r="Y27" s="11"/>
      <c r="Z27" s="11"/>
      <c r="AA27" s="11"/>
    </row>
    <row r="28" spans="1:27" x14ac:dyDescent="0.35">
      <c r="A28" s="4" t="s">
        <v>428</v>
      </c>
      <c r="B28" s="3"/>
      <c r="X28" s="11"/>
      <c r="Y28" s="11"/>
      <c r="Z28" s="11"/>
      <c r="AA28" s="11"/>
    </row>
    <row r="29" spans="1:27" x14ac:dyDescent="0.35">
      <c r="A29" s="7">
        <f>[3]Renten!A239</f>
        <v>2019</v>
      </c>
      <c r="B29" s="3">
        <f>[3]Renten!B239</f>
        <v>42.319623834250031</v>
      </c>
      <c r="C29" s="3">
        <f>[3]Renten!C239</f>
        <v>42.785072560113967</v>
      </c>
      <c r="D29" s="3">
        <f>[3]Renten!D239</f>
        <v>41.343334447385971</v>
      </c>
      <c r="E29" s="3">
        <f>[3]Renten!E239</f>
        <v>42.152905016339851</v>
      </c>
      <c r="F29" s="3">
        <f>[3]Renten!F239</f>
        <v>42.070989035481659</v>
      </c>
      <c r="G29" s="3">
        <f>[3]Renten!G239</f>
        <v>32.542476331358586</v>
      </c>
      <c r="H29" s="14">
        <f>[3]Renten!H239</f>
        <v>39.403121568474361</v>
      </c>
      <c r="I29" s="3">
        <f>[3]Renten!I239</f>
        <v>41.961013271749579</v>
      </c>
      <c r="J29" s="3">
        <f>[3]Renten!J239</f>
        <v>29.675652746878782</v>
      </c>
      <c r="K29" s="3">
        <f>[3]Renten!K239</f>
        <v>29.531697862867567</v>
      </c>
      <c r="L29" s="3">
        <f>[3]Renten!L239</f>
        <v>29.056647891444637</v>
      </c>
      <c r="M29" s="3">
        <f>[3]Renten!M239</f>
        <v>27.756991267357257</v>
      </c>
      <c r="N29" s="3">
        <f>[3]Renten!N239</f>
        <v>29.016715454779675</v>
      </c>
      <c r="O29" s="3">
        <f>[3]Renten!O239</f>
        <v>26.402000337785058</v>
      </c>
      <c r="P29" s="3">
        <f>[3]Renten!P239</f>
        <v>27.477394338645368</v>
      </c>
      <c r="Q29" s="3">
        <f>[3]Renten!Q239</f>
        <v>31.895156146251235</v>
      </c>
      <c r="R29" s="3">
        <f>[3]Renten!R239</f>
        <v>30.812051053701651</v>
      </c>
      <c r="S29" s="3">
        <f>[3]Renten!S239</f>
        <v>31.652732590360223</v>
      </c>
      <c r="T29" s="3">
        <f>[3]Renten!T239</f>
        <v>31.720157154986261</v>
      </c>
      <c r="U29" s="3">
        <f>[3]Renten!U239</f>
        <v>34.418770831806022</v>
      </c>
      <c r="V29" s="3">
        <f>[3]Renten!V239</f>
        <v>31.372472121047895</v>
      </c>
      <c r="X29" s="18" t="str">
        <f>HLOOKUP(Y29,$L29:$U128,ROW(L$105)-ROW(X29)+1,0)</f>
        <v>HH</v>
      </c>
      <c r="Y29" s="19">
        <f t="shared" ref="Y29" si="8">MIN(L29:U29)</f>
        <v>26.402000337785058</v>
      </c>
      <c r="Z29" s="18" t="str">
        <f>HLOOKUP(AA29,$L29:$U128,ROW(N$105)-ROW(Z29)+1,0)</f>
        <v>SH</v>
      </c>
      <c r="AA29" s="19">
        <f t="shared" ref="AA29" si="9">MAX(L29:U29)</f>
        <v>34.418770831806022</v>
      </c>
    </row>
    <row r="30" spans="1:27" x14ac:dyDescent="0.35">
      <c r="A30" s="7">
        <f>[3]Renten!A240</f>
        <v>2020</v>
      </c>
      <c r="B30" s="3">
        <f>[3]Renten!B240</f>
        <v>42.922991160191309</v>
      </c>
      <c r="C30" s="3">
        <f>[3]Renten!C240</f>
        <v>43.699420957572137</v>
      </c>
      <c r="D30" s="3">
        <f>[3]Renten!D240</f>
        <v>42.407772238814161</v>
      </c>
      <c r="E30" s="3">
        <f>[3]Renten!E240</f>
        <v>42.845700137416301</v>
      </c>
      <c r="F30" s="3">
        <f>[3]Renten!F240</f>
        <v>43.27362468907873</v>
      </c>
      <c r="G30" s="3">
        <f>[3]Renten!G240</f>
        <v>32.910990467508391</v>
      </c>
      <c r="H30" s="14">
        <f>[3]Renten!H240</f>
        <v>40.152690499245644</v>
      </c>
      <c r="I30" s="3">
        <f>[3]Renten!I240</f>
        <v>42.880935301186845</v>
      </c>
      <c r="J30" s="3">
        <f>[3]Renten!J240</f>
        <v>30.899767554099604</v>
      </c>
      <c r="K30" s="3">
        <f>[3]Renten!K240</f>
        <v>30.800320434146599</v>
      </c>
      <c r="L30" s="3">
        <f>[3]Renten!L240</f>
        <v>30.614569901585497</v>
      </c>
      <c r="M30" s="3">
        <f>[3]Renten!M240</f>
        <v>29.059450018392507</v>
      </c>
      <c r="N30" s="3">
        <f>[3]Renten!N240</f>
        <v>30.489142851242608</v>
      </c>
      <c r="O30" s="3">
        <f>[3]Renten!O240</f>
        <v>27.496247492563512</v>
      </c>
      <c r="P30" s="3">
        <f>[3]Renten!P240</f>
        <v>28.662088798252324</v>
      </c>
      <c r="Q30" s="3">
        <f>[3]Renten!Q240</f>
        <v>33.093261545725113</v>
      </c>
      <c r="R30" s="3">
        <f>[3]Renten!R240</f>
        <v>31.959523490346729</v>
      </c>
      <c r="S30" s="3">
        <f>[3]Renten!S240</f>
        <v>32.722796523240746</v>
      </c>
      <c r="T30" s="3">
        <f>[3]Renten!T240</f>
        <v>33.234192742018131</v>
      </c>
      <c r="U30" s="3">
        <f>[3]Renten!U240</f>
        <v>35.423800076907739</v>
      </c>
      <c r="V30" s="3">
        <f>[3]Renten!V240</f>
        <v>32.590707179345948</v>
      </c>
      <c r="X30" s="18" t="str">
        <f>HLOOKUP(Y30,$L30:$U129,ROW(L$105)-ROW(X30)+1,0)</f>
        <v>HH</v>
      </c>
      <c r="Y30" s="19">
        <f t="shared" ref="Y30:Y33" si="10">MIN(L30:U30)</f>
        <v>27.496247492563512</v>
      </c>
      <c r="Z30" s="18" t="str">
        <f>HLOOKUP(AA30,$L30:$U129,ROW(N$105)-ROW(Z30)+1,0)</f>
        <v>SH</v>
      </c>
      <c r="AA30" s="19">
        <f t="shared" ref="AA30:AA33" si="11">MAX(L30:U30)</f>
        <v>35.423800076907739</v>
      </c>
    </row>
    <row r="31" spans="1:27" x14ac:dyDescent="0.35">
      <c r="A31" s="7">
        <f>[3]Renten!A241</f>
        <v>2021</v>
      </c>
      <c r="B31" s="3">
        <f>[3]Renten!B241</f>
        <v>41.670250941697539</v>
      </c>
      <c r="C31" s="3">
        <f>[3]Renten!C241</f>
        <v>42.5967168460651</v>
      </c>
      <c r="D31" s="3">
        <f>[3]Renten!D241</f>
        <v>41.154943418382608</v>
      </c>
      <c r="E31" s="3">
        <f>[3]Renten!E241</f>
        <v>41.6776263858834</v>
      </c>
      <c r="F31" s="3">
        <f>[3]Renten!F241</f>
        <v>41.727182920574045</v>
      </c>
      <c r="G31" s="3">
        <f>[3]Renten!G241</f>
        <v>31.201922619619161</v>
      </c>
      <c r="H31" s="14">
        <f>[3]Renten!H241</f>
        <v>38.697093104725994</v>
      </c>
      <c r="I31" s="3">
        <f>[3]Renten!I241</f>
        <v>41.609708887181732</v>
      </c>
      <c r="J31" s="3">
        <f>[3]Renten!J241</f>
        <v>29.990646511381325</v>
      </c>
      <c r="K31" s="3">
        <f>[3]Renten!K241</f>
        <v>29.936121441093682</v>
      </c>
      <c r="L31" s="3">
        <f>[3]Renten!L241</f>
        <v>29.646210543205768</v>
      </c>
      <c r="M31" s="3">
        <f>[3]Renten!M241</f>
        <v>28.258428936975999</v>
      </c>
      <c r="N31" s="3">
        <f>[3]Renten!N241</f>
        <v>29.596069253685357</v>
      </c>
      <c r="O31" s="3">
        <f>[3]Renten!O241</f>
        <v>26.424181416849322</v>
      </c>
      <c r="P31" s="3">
        <f>[3]Renten!P241</f>
        <v>27.803484291309715</v>
      </c>
      <c r="Q31" s="3">
        <f>[3]Renten!Q241</f>
        <v>32.3436963896566</v>
      </c>
      <c r="R31" s="3">
        <f>[3]Renten!R241</f>
        <v>31.088798765965048</v>
      </c>
      <c r="S31" s="3">
        <f>[3]Renten!S241</f>
        <v>31.979226052962439</v>
      </c>
      <c r="T31" s="3">
        <f>[3]Renten!T241</f>
        <v>32.405466209102158</v>
      </c>
      <c r="U31" s="3">
        <f>[3]Renten!U241</f>
        <v>34.488517938722914</v>
      </c>
      <c r="V31" s="3">
        <f>[3]Renten!V241</f>
        <v>31.617959177441435</v>
      </c>
      <c r="X31" s="18" t="str">
        <f>HLOOKUP(Y31,$L31:$U130,ROW(L$105)-ROW(X31)+1,0)</f>
        <v>HH</v>
      </c>
      <c r="Y31" s="19">
        <f t="shared" si="10"/>
        <v>26.424181416849322</v>
      </c>
      <c r="Z31" s="18" t="str">
        <f>HLOOKUP(AA31,$L31:$U130,ROW(N$105)-ROW(Z31)+1,0)</f>
        <v>SH</v>
      </c>
      <c r="AA31" s="19">
        <f t="shared" si="11"/>
        <v>34.488517938722914</v>
      </c>
    </row>
    <row r="32" spans="1:27" x14ac:dyDescent="0.35">
      <c r="A32" s="7">
        <f>[3]Renten!A242</f>
        <v>2022</v>
      </c>
      <c r="B32" s="3">
        <f>[3]Renten!B242</f>
        <v>42.294392572003574</v>
      </c>
      <c r="C32" s="3">
        <f>[3]Renten!C242</f>
        <v>42.697885667876534</v>
      </c>
      <c r="D32" s="3">
        <f>[3]Renten!D242</f>
        <v>41.577080561052455</v>
      </c>
      <c r="E32" s="3">
        <f>[3]Renten!E242</f>
        <v>42.414258148639746</v>
      </c>
      <c r="F32" s="3">
        <f>[3]Renten!F242</f>
        <v>41.91953183471211</v>
      </c>
      <c r="G32" s="3">
        <f>[3]Renten!G242</f>
        <v>31.557245655026851</v>
      </c>
      <c r="H32" s="14">
        <f>[3]Renten!H242</f>
        <v>39.08056265947625</v>
      </c>
      <c r="I32" s="3">
        <f>[3]Renten!I242</f>
        <v>42.041105194045358</v>
      </c>
      <c r="J32" s="3">
        <f>[3]Renten!J242</f>
        <v>30.527062346795951</v>
      </c>
      <c r="K32" s="3">
        <f>[3]Renten!K242</f>
        <v>30.486665506933907</v>
      </c>
      <c r="L32" s="3">
        <f>[3]Renten!L242</f>
        <v>30.261621113610804</v>
      </c>
      <c r="M32" s="3">
        <f>[3]Renten!M242</f>
        <v>28.745108447870482</v>
      </c>
      <c r="N32" s="3">
        <f>[3]Renten!N242</f>
        <v>29.940870333543529</v>
      </c>
      <c r="O32" s="3">
        <f>[3]Renten!O242</f>
        <v>26.546154997550982</v>
      </c>
      <c r="P32" s="3">
        <f>[3]Renten!P242</f>
        <v>28.379001075057531</v>
      </c>
      <c r="Q32" s="3">
        <f>[3]Renten!Q242</f>
        <v>33.097578322462276</v>
      </c>
      <c r="R32" s="3">
        <f>[3]Renten!R242</f>
        <v>31.767483093149135</v>
      </c>
      <c r="S32" s="3">
        <f>[3]Renten!S242</f>
        <v>32.07741217327181</v>
      </c>
      <c r="T32" s="3">
        <f>[3]Renten!T242</f>
        <v>32.84218326447553</v>
      </c>
      <c r="U32" s="3">
        <f>[3]Renten!U242</f>
        <v>34.880889382571716</v>
      </c>
      <c r="V32" s="3">
        <f>[3]Renten!V242</f>
        <v>32.14667711225524</v>
      </c>
      <c r="X32" s="18" t="str">
        <f>HLOOKUP(Y32,$L32:$U131,ROW(L$105)-ROW(X32)+1,0)</f>
        <v>HH</v>
      </c>
      <c r="Y32" s="19">
        <f t="shared" si="10"/>
        <v>26.546154997550982</v>
      </c>
      <c r="Z32" s="18" t="str">
        <f>HLOOKUP(AA32,$L32:$U131,ROW(N$105)-ROW(Z32)+1,0)</f>
        <v>SH</v>
      </c>
      <c r="AA32" s="19">
        <f t="shared" si="11"/>
        <v>34.880889382571716</v>
      </c>
    </row>
    <row r="33" spans="1:27" x14ac:dyDescent="0.35">
      <c r="A33" s="7">
        <f>[3]Renten!A243</f>
        <v>2023</v>
      </c>
      <c r="B33" s="3">
        <f>[3]Renten!B243</f>
        <v>41.309313917508831</v>
      </c>
      <c r="C33" s="3">
        <f>[3]Renten!C243</f>
        <v>41.791110619415257</v>
      </c>
      <c r="D33" s="3">
        <f>[3]Renten!D243</f>
        <v>40.506384649575942</v>
      </c>
      <c r="E33" s="3">
        <f>[3]Renten!E243</f>
        <v>41.56063347401733</v>
      </c>
      <c r="F33" s="3">
        <f>[3]Renten!F243</f>
        <v>40.994261864924319</v>
      </c>
      <c r="G33" s="3">
        <f>[3]Renten!G243</f>
        <v>30.87218728085649</v>
      </c>
      <c r="H33" s="14">
        <f>[3]Renten!H243</f>
        <v>38.21039286793367</v>
      </c>
      <c r="I33" s="3">
        <f>[3]Renten!I243</f>
        <v>41.065634123801473</v>
      </c>
      <c r="J33" s="3">
        <f>[3]Renten!J243</f>
        <v>29.994805288346761</v>
      </c>
      <c r="K33" s="3">
        <f>[3]Renten!K243</f>
        <v>29.964387960372441</v>
      </c>
      <c r="L33" s="3">
        <f>[3]Renten!L243</f>
        <v>29.74903106317328</v>
      </c>
      <c r="M33" s="3">
        <f>[3]Renten!M243</f>
        <v>28.284906468345355</v>
      </c>
      <c r="N33" s="3">
        <f>[3]Renten!N243</f>
        <v>29.340007892871423</v>
      </c>
      <c r="O33" s="3">
        <f>[3]Renten!O243</f>
        <v>25.937405720938621</v>
      </c>
      <c r="P33" s="3">
        <f>[3]Renten!P243</f>
        <v>27.739708664359981</v>
      </c>
      <c r="Q33" s="3">
        <f>[3]Renten!Q243</f>
        <v>32.44197858121143</v>
      </c>
      <c r="R33" s="3">
        <f>[3]Renten!R243</f>
        <v>31.275484958221412</v>
      </c>
      <c r="S33" s="3">
        <f>[3]Renten!S243</f>
        <v>31.98310929293039</v>
      </c>
      <c r="T33" s="3">
        <f>[3]Renten!T243</f>
        <v>32.103045210144849</v>
      </c>
      <c r="U33" s="3">
        <f>[3]Renten!U243</f>
        <v>34.198814285369942</v>
      </c>
      <c r="V33" s="3">
        <f>[3]Renten!V243</f>
        <v>31.571549598036203</v>
      </c>
      <c r="X33" s="18" t="str">
        <f>HLOOKUP(Y33,$L33:$U132,ROW(L$105)-ROW(X33)+1,0)</f>
        <v>HH</v>
      </c>
      <c r="Y33" s="19">
        <f t="shared" si="10"/>
        <v>25.937405720938621</v>
      </c>
      <c r="Z33" s="18" t="str">
        <f>HLOOKUP(AA33,$L33:$U132,ROW(N$105)-ROW(Z33)+1,0)</f>
        <v>SH</v>
      </c>
      <c r="AA33" s="19">
        <f t="shared" si="11"/>
        <v>34.198814285369942</v>
      </c>
    </row>
    <row r="34" spans="1:27" x14ac:dyDescent="0.35">
      <c r="A34" s="7">
        <f>A33+1</f>
        <v>2024</v>
      </c>
      <c r="B34" s="3"/>
      <c r="X34" s="11"/>
      <c r="Y34" s="11"/>
      <c r="Z34" s="11"/>
      <c r="AA34" s="11"/>
    </row>
    <row r="35" spans="1:27" x14ac:dyDescent="0.35">
      <c r="A35" t="s">
        <v>429</v>
      </c>
      <c r="B35" s="3"/>
      <c r="X35" s="11"/>
      <c r="Y35" s="11"/>
      <c r="Z35" s="11"/>
      <c r="AA35" s="11"/>
    </row>
    <row r="36" spans="1:27" x14ac:dyDescent="0.35">
      <c r="B36" s="3"/>
      <c r="X36" s="11"/>
      <c r="Y36" s="11"/>
      <c r="Z36" s="11"/>
      <c r="AA36" s="11"/>
    </row>
    <row r="37" spans="1:27" x14ac:dyDescent="0.35">
      <c r="A37" s="4" t="s">
        <v>418</v>
      </c>
      <c r="B37" s="3"/>
      <c r="X37" s="11"/>
      <c r="Y37" s="11"/>
      <c r="Z37" s="11"/>
      <c r="AA37" s="11"/>
    </row>
    <row r="38" spans="1:27" x14ac:dyDescent="0.35">
      <c r="A38" s="4" t="s">
        <v>430</v>
      </c>
      <c r="B38" s="3"/>
      <c r="X38" s="11"/>
      <c r="Y38" s="11"/>
      <c r="Z38" s="11"/>
      <c r="AA38" s="11"/>
    </row>
    <row r="39" spans="1:27" x14ac:dyDescent="0.35">
      <c r="A39" s="4" t="s">
        <v>426</v>
      </c>
      <c r="B39" s="3"/>
      <c r="X39" s="11"/>
      <c r="Y39" s="11"/>
      <c r="Z39" s="11"/>
      <c r="AA39" s="11"/>
    </row>
    <row r="40" spans="1:27" x14ac:dyDescent="0.35">
      <c r="A40">
        <f>[3]Renten!A66</f>
        <v>2019</v>
      </c>
      <c r="B40" s="7">
        <f>[3]Renten!B66</f>
        <v>1042.6391596548251</v>
      </c>
      <c r="C40" s="7">
        <f>[3]Renten!C66</f>
        <v>1028.313822715962</v>
      </c>
      <c r="D40" s="7">
        <f>[3]Renten!D66</f>
        <v>1025.6965098529322</v>
      </c>
      <c r="E40" s="7">
        <f>[3]Renten!E66</f>
        <v>1008.747226128557</v>
      </c>
      <c r="F40" s="7">
        <f>[3]Renten!F66</f>
        <v>1018.2496371774845</v>
      </c>
      <c r="G40" s="7">
        <f>[3]Renten!G66</f>
        <v>969.38549740907069</v>
      </c>
      <c r="H40" s="15">
        <f>[3]Renten!H66</f>
        <v>1015.6788716299063</v>
      </c>
      <c r="I40" s="7">
        <f>[3]Renten!I66</f>
        <v>1024.8166280370897</v>
      </c>
      <c r="J40" s="7">
        <f>[3]Renten!J66</f>
        <v>734.12172643143538</v>
      </c>
      <c r="K40" s="7">
        <f>[3]Renten!K66</f>
        <v>722.0356712920144</v>
      </c>
      <c r="L40" s="7">
        <f>[3]Renten!L66</f>
        <v>765.06605795869837</v>
      </c>
      <c r="M40" s="7">
        <f>[3]Renten!M66</f>
        <v>734.96133840716425</v>
      </c>
      <c r="N40" s="7">
        <f>[3]Renten!N66</f>
        <v>746.86061098907203</v>
      </c>
      <c r="O40" s="7">
        <f>[3]Renten!O66</f>
        <v>833.03318099530054</v>
      </c>
      <c r="P40" s="7">
        <f>[3]Renten!P66</f>
        <v>742.03852441365802</v>
      </c>
      <c r="Q40" s="7">
        <f>[3]Renten!Q66</f>
        <v>703.10635204084622</v>
      </c>
      <c r="R40" s="7">
        <f>[3]Renten!R66</f>
        <v>692.95529005961362</v>
      </c>
      <c r="S40" s="7">
        <f>[3]Renten!S66</f>
        <v>676.19453364046115</v>
      </c>
      <c r="T40" s="7">
        <f>[3]Renten!T66</f>
        <v>612.51664531134747</v>
      </c>
      <c r="U40" s="7">
        <f>[3]Renten!U66</f>
        <v>735.65898794011184</v>
      </c>
      <c r="V40" s="7">
        <f>[3]Renten!V66</f>
        <v>791.80286193795519</v>
      </c>
      <c r="X40" s="18" t="str">
        <f t="shared" ref="X40" si="12">HLOOKUP(Y40,$L40:$U138,ROW(L$105)-ROW(X40)+1,0)</f>
        <v>SL</v>
      </c>
      <c r="Y40" s="19">
        <f t="shared" ref="Y40" si="13">MIN(L40:U40)</f>
        <v>612.51664531134747</v>
      </c>
      <c r="Z40" s="18" t="str">
        <f t="shared" ref="Z40" si="14">HLOOKUP(AA40,$L40:$U138,ROW(N$105)-ROW(Z40)+1,0)</f>
        <v>HH</v>
      </c>
      <c r="AA40" s="19">
        <f t="shared" ref="AA40" si="15">MAX(L40:U40)</f>
        <v>833.03318099530054</v>
      </c>
    </row>
    <row r="41" spans="1:27" x14ac:dyDescent="0.35">
      <c r="A41">
        <f>[3]Renten!A67</f>
        <v>2020</v>
      </c>
      <c r="B41" s="7">
        <f>[3]Renten!B67</f>
        <v>1085.0458330674169</v>
      </c>
      <c r="C41" s="7">
        <f>[3]Renten!C67</f>
        <v>1071.1226404571125</v>
      </c>
      <c r="D41" s="7">
        <f>[3]Renten!D67</f>
        <v>1068.2259539390534</v>
      </c>
      <c r="E41" s="7">
        <f>[3]Renten!E67</f>
        <v>1051.4823036930734</v>
      </c>
      <c r="F41" s="7">
        <f>[3]Renten!F67</f>
        <v>1058.8595786562585</v>
      </c>
      <c r="G41" s="7">
        <f>[3]Renten!G67</f>
        <v>1005.2323070649278</v>
      </c>
      <c r="H41" s="15">
        <f>[3]Renten!H67</f>
        <v>1056.9431324439845</v>
      </c>
      <c r="I41" s="7">
        <f>[3]Renten!I67</f>
        <v>1067.0946905576527</v>
      </c>
      <c r="J41" s="7">
        <f>[3]Renten!J67</f>
        <v>765.47242178389274</v>
      </c>
      <c r="K41" s="7">
        <f>[3]Renten!K67</f>
        <v>753.24225943592626</v>
      </c>
      <c r="L41" s="7">
        <f>[3]Renten!L67</f>
        <v>796.98627713557755</v>
      </c>
      <c r="M41" s="7">
        <f>[3]Renten!M67</f>
        <v>765.83624412985046</v>
      </c>
      <c r="N41" s="7">
        <f>[3]Renten!N67</f>
        <v>778.42531660329144</v>
      </c>
      <c r="O41" s="7">
        <f>[3]Renten!O67</f>
        <v>863.58335806592902</v>
      </c>
      <c r="P41" s="7">
        <f>[3]Renten!P67</f>
        <v>773.67036353068897</v>
      </c>
      <c r="Q41" s="7">
        <f>[3]Renten!Q67</f>
        <v>733.79063178606793</v>
      </c>
      <c r="R41" s="7">
        <f>[3]Renten!R67</f>
        <v>724.27117961341889</v>
      </c>
      <c r="S41" s="7">
        <f>[3]Renten!S67</f>
        <v>707.11648441062596</v>
      </c>
      <c r="T41" s="7">
        <f>[3]Renten!T67</f>
        <v>643.03520283237629</v>
      </c>
      <c r="U41" s="7">
        <f>[3]Renten!U67</f>
        <v>767.31962855442305</v>
      </c>
      <c r="V41" s="7">
        <f>[3]Renten!V67</f>
        <v>825.26057788323283</v>
      </c>
      <c r="X41" s="18" t="str">
        <f>HLOOKUP(Y41,$L41:$U139,ROW(L$105)-ROW(X41)+1,0)</f>
        <v>SL</v>
      </c>
      <c r="Y41" s="19">
        <f t="shared" ref="Y41:Y52" si="16">MIN(L41:U41)</f>
        <v>643.03520283237629</v>
      </c>
      <c r="Z41" s="18" t="str">
        <f>HLOOKUP(AA41,$L41:$U139,ROW(N$105)-ROW(Z41)+1,0)</f>
        <v>HH</v>
      </c>
      <c r="AA41" s="19">
        <f t="shared" ref="AA41:AA52" si="17">MAX(L41:U41)</f>
        <v>863.58335806592902</v>
      </c>
    </row>
    <row r="42" spans="1:27" x14ac:dyDescent="0.35">
      <c r="A42">
        <f>[3]Renten!A68</f>
        <v>2021</v>
      </c>
      <c r="B42" s="7">
        <f>[3]Renten!B68</f>
        <v>1092.7567060969238</v>
      </c>
      <c r="C42" s="7">
        <f>[3]Renten!C68</f>
        <v>1079.6601028467121</v>
      </c>
      <c r="D42" s="7">
        <f>[3]Renten!D68</f>
        <v>1074.5621404032363</v>
      </c>
      <c r="E42" s="7">
        <f>[3]Renten!E68</f>
        <v>1060.5539354167238</v>
      </c>
      <c r="F42" s="7">
        <f>[3]Renten!F68</f>
        <v>1065.3297679126354</v>
      </c>
      <c r="G42" s="7">
        <f>[3]Renten!G68</f>
        <v>1007.840461953083</v>
      </c>
      <c r="H42" s="15">
        <f>[3]Renten!H68</f>
        <v>1063.6098363208907</v>
      </c>
      <c r="I42" s="7">
        <f>[3]Renten!I68</f>
        <v>1074.5273318320696</v>
      </c>
      <c r="J42" s="7">
        <f>[3]Renten!J68</f>
        <v>772.69538012855753</v>
      </c>
      <c r="K42" s="7">
        <f>[3]Renten!K68</f>
        <v>760.81548035889523</v>
      </c>
      <c r="L42" s="7">
        <f>[3]Renten!L68</f>
        <v>803.61191372954067</v>
      </c>
      <c r="M42" s="7">
        <f>[3]Renten!M68</f>
        <v>773.1427076438739</v>
      </c>
      <c r="N42" s="7">
        <f>[3]Renten!N68</f>
        <v>782.78395478653181</v>
      </c>
      <c r="O42" s="7">
        <f>[3]Renten!O68</f>
        <v>866.74925256574681</v>
      </c>
      <c r="P42" s="7">
        <f>[3]Renten!P68</f>
        <v>780.86300777177371</v>
      </c>
      <c r="Q42" s="7">
        <f>[3]Renten!Q68</f>
        <v>741.14681684250104</v>
      </c>
      <c r="R42" s="7">
        <f>[3]Renten!R68</f>
        <v>732.85573534835839</v>
      </c>
      <c r="S42" s="7">
        <f>[3]Renten!S68</f>
        <v>716.96484287135013</v>
      </c>
      <c r="T42" s="7">
        <f>[3]Renten!T68</f>
        <v>654.13810849457695</v>
      </c>
      <c r="U42" s="7">
        <f>[3]Renten!U68</f>
        <v>774.11300690482676</v>
      </c>
      <c r="V42" s="7">
        <f>[3]Renten!V68</f>
        <v>832.22160383978917</v>
      </c>
      <c r="X42" s="18" t="str">
        <f>HLOOKUP(Y42,$L42:$U140,ROW(L$105)-ROW(X42)+1,0)</f>
        <v>SL</v>
      </c>
      <c r="Y42" s="19">
        <f t="shared" si="16"/>
        <v>654.13810849457695</v>
      </c>
      <c r="Z42" s="18" t="str">
        <f>HLOOKUP(AA42,$L42:$U140,ROW(N$105)-ROW(Z42)+1,0)</f>
        <v>HH</v>
      </c>
      <c r="AA42" s="19">
        <f t="shared" si="17"/>
        <v>866.74925256574681</v>
      </c>
    </row>
    <row r="43" spans="1:27" x14ac:dyDescent="0.35">
      <c r="A43">
        <f>[3]Renten!A69</f>
        <v>2022</v>
      </c>
      <c r="B43" s="7">
        <f>[3]Renten!B69</f>
        <v>1167.3122247871293</v>
      </c>
      <c r="C43" s="7">
        <f>[3]Renten!C69</f>
        <v>1152.2043700814636</v>
      </c>
      <c r="D43" s="7">
        <f>[3]Renten!D69</f>
        <v>1147.3434042516353</v>
      </c>
      <c r="E43" s="7">
        <f>[3]Renten!E69</f>
        <v>1133.0455523060357</v>
      </c>
      <c r="F43" s="7">
        <f>[3]Renten!F69</f>
        <v>1136.8604496077385</v>
      </c>
      <c r="G43" s="7">
        <f>[3]Renten!G69</f>
        <v>1071.9205465193711</v>
      </c>
      <c r="H43" s="15">
        <f>[3]Renten!H69</f>
        <v>1135.1149178440105</v>
      </c>
      <c r="I43" s="7">
        <f>[3]Renten!I69</f>
        <v>1147.3388780682308</v>
      </c>
      <c r="J43" s="7">
        <f>[3]Renten!J69</f>
        <v>827.16633413911836</v>
      </c>
      <c r="K43" s="7">
        <f>[3]Renten!K69</f>
        <v>815.02223790699907</v>
      </c>
      <c r="L43" s="7">
        <f>[3]Renten!L69</f>
        <v>858.69268803230841</v>
      </c>
      <c r="M43" s="7">
        <f>[3]Renten!M69</f>
        <v>828.08252672009371</v>
      </c>
      <c r="N43" s="7">
        <f>[3]Renten!N69</f>
        <v>835.835316736967</v>
      </c>
      <c r="O43" s="7">
        <f>[3]Renten!O69</f>
        <v>919.46624077639547</v>
      </c>
      <c r="P43" s="7">
        <f>[3]Renten!P69</f>
        <v>835.79544058596866</v>
      </c>
      <c r="Q43" s="7">
        <f>[3]Renten!Q69</f>
        <v>795.52148506605056</v>
      </c>
      <c r="R43" s="7">
        <f>[3]Renten!R69</f>
        <v>785.7222164335534</v>
      </c>
      <c r="S43" s="7">
        <f>[3]Renten!S69</f>
        <v>771.85932154699196</v>
      </c>
      <c r="T43" s="7">
        <f>[3]Renten!T69</f>
        <v>706.96158167808198</v>
      </c>
      <c r="U43" s="7">
        <f>[3]Renten!U69</f>
        <v>829.155856578932</v>
      </c>
      <c r="V43" s="7">
        <f>[3]Renten!V69</f>
        <v>890.04459966930006</v>
      </c>
      <c r="X43" s="18" t="str">
        <f>HLOOKUP(Y43,$L43:$U141,ROW(L$105)-ROW(X43)+1,0)</f>
        <v>SL</v>
      </c>
      <c r="Y43" s="19">
        <f t="shared" si="16"/>
        <v>706.96158167808198</v>
      </c>
      <c r="Z43" s="18" t="str">
        <f>HLOOKUP(AA43,$L43:$U141,ROW(N$105)-ROW(Z43)+1,0)</f>
        <v>HH</v>
      </c>
      <c r="AA43" s="19">
        <f t="shared" si="17"/>
        <v>919.46624077639547</v>
      </c>
    </row>
    <row r="44" spans="1:27" x14ac:dyDescent="0.35">
      <c r="A44">
        <f>[3]Renten!A70</f>
        <v>2023</v>
      </c>
      <c r="B44" s="7">
        <f>[3]Renten!B70</f>
        <v>1230.9662719989697</v>
      </c>
      <c r="C44" s="7">
        <f>[3]Renten!C70</f>
        <v>1215.5452612677798</v>
      </c>
      <c r="D44" s="7">
        <f>[3]Renten!D70</f>
        <v>1209.4798209602016</v>
      </c>
      <c r="E44" s="7">
        <f>[3]Renten!E70</f>
        <v>1196.0627075411821</v>
      </c>
      <c r="F44" s="7">
        <f>[3]Renten!F70</f>
        <v>1197.8542944862609</v>
      </c>
      <c r="G44" s="7">
        <f>[3]Renten!G70</f>
        <v>1122.3913852111793</v>
      </c>
      <c r="H44" s="15">
        <f>[3]Renten!H70</f>
        <v>1195.8037896543774</v>
      </c>
      <c r="I44" s="7">
        <f>[3]Renten!I70</f>
        <v>1209.9197318260083</v>
      </c>
      <c r="J44" s="7">
        <f>[3]Renten!J70</f>
        <v>869.62411448083992</v>
      </c>
      <c r="K44" s="7">
        <f>[3]Renten!K70</f>
        <v>857.22469513248939</v>
      </c>
      <c r="L44" s="7">
        <f>[3]Renten!L70</f>
        <v>900.94781171379418</v>
      </c>
      <c r="M44" s="7">
        <f>[3]Renten!M70</f>
        <v>869.1988235902013</v>
      </c>
      <c r="N44" s="7">
        <f>[3]Renten!N70</f>
        <v>876.58675533683936</v>
      </c>
      <c r="O44" s="7">
        <f>[3]Renten!O70</f>
        <v>960.75034164363808</v>
      </c>
      <c r="P44" s="7">
        <f>[3]Renten!P70</f>
        <v>879.03393371913933</v>
      </c>
      <c r="Q44" s="7">
        <f>[3]Renten!Q70</f>
        <v>837.60467994591556</v>
      </c>
      <c r="R44" s="7">
        <f>[3]Renten!R70</f>
        <v>828.38033653870025</v>
      </c>
      <c r="S44" s="7">
        <f>[3]Renten!S70</f>
        <v>814.53253228380106</v>
      </c>
      <c r="T44" s="7">
        <f>[3]Renten!T70</f>
        <v>749.74213280833055</v>
      </c>
      <c r="U44" s="7">
        <f>[3]Renten!U70</f>
        <v>871.6577337562527</v>
      </c>
      <c r="V44" s="7">
        <f>[3]Renten!V70</f>
        <v>936.19150622555992</v>
      </c>
      <c r="X44" s="18" t="str">
        <f>HLOOKUP(Y44,$L44:$U142,ROW(L$105)-ROW(X44)+1,0)</f>
        <v>SL</v>
      </c>
      <c r="Y44" s="19">
        <f t="shared" si="16"/>
        <v>749.74213280833055</v>
      </c>
      <c r="Z44" s="18" t="str">
        <f>HLOOKUP(AA44,$L44:$U142,ROW(N$105)-ROW(Z44)+1,0)</f>
        <v>HH</v>
      </c>
      <c r="AA44" s="19">
        <f t="shared" si="17"/>
        <v>960.75034164363808</v>
      </c>
    </row>
    <row r="45" spans="1:27" x14ac:dyDescent="0.35">
      <c r="A45" s="7">
        <f>A44+1</f>
        <v>2024</v>
      </c>
      <c r="B45" s="3"/>
      <c r="X45" s="18"/>
      <c r="Y45" s="19"/>
      <c r="Z45" s="18"/>
      <c r="AA45" s="19"/>
    </row>
    <row r="46" spans="1:27" x14ac:dyDescent="0.35">
      <c r="A46" s="7"/>
      <c r="B46" s="3"/>
      <c r="X46" s="18"/>
      <c r="Y46" s="19"/>
      <c r="Z46" s="18"/>
      <c r="AA46" s="19"/>
    </row>
    <row r="47" spans="1:27" x14ac:dyDescent="0.35">
      <c r="A47" s="4" t="s">
        <v>431</v>
      </c>
      <c r="X47" s="18"/>
      <c r="Y47" s="19"/>
      <c r="Z47" s="18"/>
      <c r="AA47" s="19"/>
    </row>
    <row r="48" spans="1:27" x14ac:dyDescent="0.35">
      <c r="A48">
        <f>[3]Renten!A100</f>
        <v>2019</v>
      </c>
      <c r="B48" s="7">
        <f>[3]Renten!B100</f>
        <v>1268.4910080332661</v>
      </c>
      <c r="C48" s="7">
        <f>[3]Renten!C100</f>
        <v>1224.6157121641211</v>
      </c>
      <c r="D48" s="7">
        <f>[3]Renten!D100</f>
        <v>1272.7697973403463</v>
      </c>
      <c r="E48" s="7">
        <f>[3]Renten!E100</f>
        <v>1256.1056759566795</v>
      </c>
      <c r="F48" s="7">
        <f>[3]Renten!F100</f>
        <v>1249.0299828736556</v>
      </c>
      <c r="G48" s="7">
        <f>[3]Renten!G100</f>
        <v>1197.7795854495032</v>
      </c>
      <c r="H48" s="15">
        <f>[3]Renten!H100</f>
        <v>1249.0789365705853</v>
      </c>
      <c r="I48" s="7">
        <f>[3]Renten!I100</f>
        <v>1258.8155263749477</v>
      </c>
      <c r="J48" s="7">
        <f>[3]Renten!J100</f>
        <v>1267.5255426125359</v>
      </c>
      <c r="K48" s="7">
        <f>[3]Renten!K100</f>
        <v>1270.9049413713863</v>
      </c>
      <c r="L48" s="7">
        <f>[3]Renten!L100</f>
        <v>1302.8960355673084</v>
      </c>
      <c r="M48" s="7">
        <f>[3]Renten!M100</f>
        <v>1220.9815525076676</v>
      </c>
      <c r="N48" s="7">
        <f>[3]Renten!N100</f>
        <v>1208.7477447315714</v>
      </c>
      <c r="O48" s="7">
        <f>[3]Renten!O100</f>
        <v>1225.7433793557927</v>
      </c>
      <c r="P48" s="7">
        <f>[3]Renten!P100</f>
        <v>1270.3828872860418</v>
      </c>
      <c r="Q48" s="7">
        <f>[3]Renten!Q100</f>
        <v>1236.876083332754</v>
      </c>
      <c r="R48" s="7">
        <f>[3]Renten!R100</f>
        <v>1319.0368510397609</v>
      </c>
      <c r="S48" s="7">
        <f>[3]Renten!S100</f>
        <v>1242.4965809394341</v>
      </c>
      <c r="T48" s="7">
        <f>[3]Renten!T100</f>
        <v>1326.7089655420079</v>
      </c>
      <c r="U48" s="7">
        <f>[3]Renten!U100</f>
        <v>1228.7925740203152</v>
      </c>
      <c r="V48" s="7">
        <f>[3]Renten!V100</f>
        <v>1265.8200335554202</v>
      </c>
      <c r="X48" s="18" t="str">
        <f>HLOOKUP(Y48,$L48:$U145,ROW(L$105)-ROW(X48)+1,0)</f>
        <v>HB</v>
      </c>
      <c r="Y48" s="19">
        <f t="shared" si="16"/>
        <v>1208.7477447315714</v>
      </c>
      <c r="Z48" s="18" t="str">
        <f>HLOOKUP(AA48,$L48:$U145,ROW(N$105)-ROW(Z48)+1,0)</f>
        <v>SL</v>
      </c>
      <c r="AA48" s="19">
        <f t="shared" si="17"/>
        <v>1326.7089655420079</v>
      </c>
    </row>
    <row r="49" spans="1:27" x14ac:dyDescent="0.35">
      <c r="A49">
        <f>[3]Renten!A101</f>
        <v>2020</v>
      </c>
      <c r="B49" s="7">
        <f>[3]Renten!B101</f>
        <v>1303.4766358625895</v>
      </c>
      <c r="C49" s="7">
        <f>[3]Renten!C101</f>
        <v>1259.1795645455329</v>
      </c>
      <c r="D49" s="7">
        <f>[3]Renten!D101</f>
        <v>1310.3072720312343</v>
      </c>
      <c r="E49" s="7">
        <f>[3]Renten!E101</f>
        <v>1293.2185597277937</v>
      </c>
      <c r="F49" s="7">
        <f>[3]Renten!F101</f>
        <v>1284.9135699952042</v>
      </c>
      <c r="G49" s="7">
        <f>[3]Renten!G101</f>
        <v>1228.0799143153986</v>
      </c>
      <c r="H49" s="15">
        <f>[3]Renten!H101</f>
        <v>1284.4441128296664</v>
      </c>
      <c r="I49" s="7">
        <f>[3]Renten!I101</f>
        <v>1295.0562532047975</v>
      </c>
      <c r="J49" s="7">
        <f>[3]Renten!J101</f>
        <v>1309.2725935145318</v>
      </c>
      <c r="K49" s="7">
        <f>[3]Renten!K101</f>
        <v>1313.1848225861938</v>
      </c>
      <c r="L49" s="7">
        <f>[3]Renten!L101</f>
        <v>1349.2186374513242</v>
      </c>
      <c r="M49" s="7">
        <f>[3]Renten!M101</f>
        <v>1265.1972829007141</v>
      </c>
      <c r="N49" s="7">
        <f>[3]Renten!N101</f>
        <v>1248.8630402173956</v>
      </c>
      <c r="O49" s="7">
        <f>[3]Renten!O101</f>
        <v>1257.8441717120015</v>
      </c>
      <c r="P49" s="7">
        <f>[3]Renten!P101</f>
        <v>1310.7151140112362</v>
      </c>
      <c r="Q49" s="7">
        <f>[3]Renten!Q101</f>
        <v>1277.999594684399</v>
      </c>
      <c r="R49" s="7">
        <f>[3]Renten!R101</f>
        <v>1360.2563864736662</v>
      </c>
      <c r="S49" s="7">
        <f>[3]Renten!S101</f>
        <v>1284.4424285788375</v>
      </c>
      <c r="T49" s="7">
        <f>[3]Renten!T101</f>
        <v>1369.1155773047965</v>
      </c>
      <c r="U49" s="7">
        <f>[3]Renten!U101</f>
        <v>1268.543273067103</v>
      </c>
      <c r="V49" s="7">
        <f>[3]Renten!V101</f>
        <v>1306.4827330851567</v>
      </c>
      <c r="X49" s="18" t="str">
        <f>HLOOKUP(Y49,$L49:$U146,ROW(L$105)-ROW(X49)+1,0)</f>
        <v>HB</v>
      </c>
      <c r="Y49" s="19">
        <f t="shared" si="16"/>
        <v>1248.8630402173956</v>
      </c>
      <c r="Z49" s="18" t="str">
        <f>HLOOKUP(AA49,$L49:$U146,ROW(N$105)-ROW(Z49)+1,0)</f>
        <v>SL</v>
      </c>
      <c r="AA49" s="19">
        <f t="shared" si="17"/>
        <v>1369.1155773047965</v>
      </c>
    </row>
    <row r="50" spans="1:27" x14ac:dyDescent="0.35">
      <c r="A50">
        <f>[3]Renten!A102</f>
        <v>2021</v>
      </c>
      <c r="B50" s="7">
        <f>[3]Renten!B102</f>
        <v>1296.2441293589841</v>
      </c>
      <c r="C50" s="7">
        <f>[3]Renten!C102</f>
        <v>1251.7969998765864</v>
      </c>
      <c r="D50" s="7">
        <f>[3]Renten!D102</f>
        <v>1301.9808880642452</v>
      </c>
      <c r="E50" s="7">
        <f>[3]Renten!E102</f>
        <v>1286.0272678448378</v>
      </c>
      <c r="F50" s="7">
        <f>[3]Renten!F102</f>
        <v>1278.0897632691335</v>
      </c>
      <c r="G50" s="7">
        <f>[3]Renten!G102</f>
        <v>1217.0996752723547</v>
      </c>
      <c r="H50" s="15">
        <f>[3]Renten!H102</f>
        <v>1276.4296401193537</v>
      </c>
      <c r="I50" s="7">
        <f>[3]Renten!I102</f>
        <v>1287.3794721561994</v>
      </c>
      <c r="J50" s="7">
        <f>[3]Renten!J102</f>
        <v>1307.5278590381688</v>
      </c>
      <c r="K50" s="7">
        <f>[3]Renten!K102</f>
        <v>1311.7598170361796</v>
      </c>
      <c r="L50" s="7">
        <f>[3]Renten!L102</f>
        <v>1350.5227103576688</v>
      </c>
      <c r="M50" s="7">
        <f>[3]Renten!M102</f>
        <v>1269.2070043785463</v>
      </c>
      <c r="N50" s="7">
        <f>[3]Renten!N102</f>
        <v>1240.1899220552741</v>
      </c>
      <c r="O50" s="7">
        <f>[3]Renten!O102</f>
        <v>1247.700779235965</v>
      </c>
      <c r="P50" s="7">
        <f>[3]Renten!P102</f>
        <v>1307.8900124219917</v>
      </c>
      <c r="Q50" s="7">
        <f>[3]Renten!Q102</f>
        <v>1274.8252865844509</v>
      </c>
      <c r="R50" s="7">
        <f>[3]Renten!R102</f>
        <v>1355.7723975825165</v>
      </c>
      <c r="S50" s="7">
        <f>[3]Renten!S102</f>
        <v>1285.5110330198918</v>
      </c>
      <c r="T50" s="7">
        <f>[3]Renten!T102</f>
        <v>1366.703715929897</v>
      </c>
      <c r="U50" s="7">
        <f>[3]Renten!U102</f>
        <v>1263.7983239967402</v>
      </c>
      <c r="V50" s="7">
        <f>[3]Renten!V102</f>
        <v>1303.5271272977595</v>
      </c>
      <c r="X50" s="18" t="str">
        <f>HLOOKUP(Y50,$L50:$U147,ROW(L$105)-ROW(X50)+1,0)</f>
        <v>HB</v>
      </c>
      <c r="Y50" s="19">
        <f t="shared" si="16"/>
        <v>1240.1899220552741</v>
      </c>
      <c r="Z50" s="18" t="str">
        <f>HLOOKUP(AA50,$L50:$U147,ROW(N$105)-ROW(Z50)+1,0)</f>
        <v>SL</v>
      </c>
      <c r="AA50" s="19">
        <f t="shared" si="17"/>
        <v>1366.703715929897</v>
      </c>
    </row>
    <row r="51" spans="1:27" x14ac:dyDescent="0.35">
      <c r="A51">
        <f>[3]Renten!A103</f>
        <v>2022</v>
      </c>
      <c r="B51" s="7">
        <f>[3]Renten!B103</f>
        <v>1366.0458161248116</v>
      </c>
      <c r="C51" s="7">
        <f>[3]Renten!C103</f>
        <v>1315.6962319324928</v>
      </c>
      <c r="D51" s="7">
        <f>[3]Renten!D103</f>
        <v>1370.8712365880103</v>
      </c>
      <c r="E51" s="7">
        <f>[3]Renten!E103</f>
        <v>1353.0157698093667</v>
      </c>
      <c r="F51" s="7">
        <f>[3]Renten!F103</f>
        <v>1345.3122657451931</v>
      </c>
      <c r="G51" s="7">
        <f>[3]Renten!G103</f>
        <v>1277.8945031601493</v>
      </c>
      <c r="H51" s="15">
        <f>[3]Renten!H103</f>
        <v>1343.1319720209738</v>
      </c>
      <c r="I51" s="7">
        <f>[3]Renten!I103</f>
        <v>1355.1720824167433</v>
      </c>
      <c r="J51" s="7">
        <f>[3]Renten!J103</f>
        <v>1377.7578472127434</v>
      </c>
      <c r="K51" s="7">
        <f>[3]Renten!K103</f>
        <v>1382.4313622605073</v>
      </c>
      <c r="L51" s="7">
        <f>[3]Renten!L103</f>
        <v>1426.8336150603834</v>
      </c>
      <c r="M51" s="7">
        <f>[3]Renten!M103</f>
        <v>1343.1227294396297</v>
      </c>
      <c r="N51" s="7">
        <f>[3]Renten!N103</f>
        <v>1300.6327404171357</v>
      </c>
      <c r="O51" s="7">
        <f>[3]Renten!O103</f>
        <v>1305.4668484061328</v>
      </c>
      <c r="P51" s="7">
        <f>[3]Renten!P103</f>
        <v>1377.6647549946297</v>
      </c>
      <c r="Q51" s="7">
        <f>[3]Renten!Q103</f>
        <v>1344.1381364430283</v>
      </c>
      <c r="R51" s="7">
        <f>[3]Renten!R103</f>
        <v>1423.9027426492396</v>
      </c>
      <c r="S51" s="7">
        <f>[3]Renten!S103</f>
        <v>1355.5440326454725</v>
      </c>
      <c r="T51" s="7">
        <f>[3]Renten!T103</f>
        <v>1440.0960096255553</v>
      </c>
      <c r="U51" s="7">
        <f>[3]Renten!U103</f>
        <v>1329.8446172417944</v>
      </c>
      <c r="V51" s="7">
        <f>[3]Renten!V103</f>
        <v>1373.3536059278822</v>
      </c>
      <c r="X51" s="18" t="str">
        <f>HLOOKUP(Y51,$L51:$U148,ROW(L$105)-ROW(X51)+1,0)</f>
        <v>HB</v>
      </c>
      <c r="Y51" s="19">
        <f t="shared" si="16"/>
        <v>1300.6327404171357</v>
      </c>
      <c r="Z51" s="18" t="str">
        <f>HLOOKUP(AA51,$L51:$U148,ROW(N$105)-ROW(Z51)+1,0)</f>
        <v>SL</v>
      </c>
      <c r="AA51" s="19">
        <f t="shared" si="17"/>
        <v>1440.0960096255553</v>
      </c>
    </row>
    <row r="52" spans="1:27" x14ac:dyDescent="0.35">
      <c r="A52" s="7">
        <f>A51+1</f>
        <v>2023</v>
      </c>
      <c r="B52" s="7">
        <f>[3]Renten!B104</f>
        <v>1423.910537249586</v>
      </c>
      <c r="C52" s="7">
        <f>[3]Renten!C104</f>
        <v>1369.9185100723798</v>
      </c>
      <c r="D52" s="7">
        <f>[3]Renten!D104</f>
        <v>1428.9595411057717</v>
      </c>
      <c r="E52" s="7">
        <f>[3]Renten!E104</f>
        <v>1410.0630321574777</v>
      </c>
      <c r="F52" s="7">
        <f>[3]Renten!F104</f>
        <v>1402.0074177212284</v>
      </c>
      <c r="G52" s="7">
        <f>[3]Renten!G104</f>
        <v>1321.7678964158774</v>
      </c>
      <c r="H52" s="15">
        <f>[3]Renten!H104</f>
        <v>1398.227857128968</v>
      </c>
      <c r="I52" s="7">
        <f>[3]Renten!I104</f>
        <v>1412.2469392080995</v>
      </c>
      <c r="J52" s="7">
        <f>[3]Renten!J104</f>
        <v>1431.0702953268965</v>
      </c>
      <c r="K52" s="7">
        <f>[3]Renten!K104</f>
        <v>1436.1294040212199</v>
      </c>
      <c r="L52" s="7">
        <f>[3]Renten!L104</f>
        <v>1484.5311372129761</v>
      </c>
      <c r="M52" s="7">
        <f>[3]Renten!M104</f>
        <v>1399.6143301606985</v>
      </c>
      <c r="N52" s="7">
        <f>[3]Renten!N104</f>
        <v>1346.3479336487749</v>
      </c>
      <c r="O52" s="7">
        <f>[3]Renten!O104</f>
        <v>1348.4877468882635</v>
      </c>
      <c r="P52" s="7">
        <f>[3]Renten!P104</f>
        <v>1430.4490360210896</v>
      </c>
      <c r="Q52" s="7">
        <f>[3]Renten!Q104</f>
        <v>1396.5259679260557</v>
      </c>
      <c r="R52" s="7">
        <f>[3]Renten!R104</f>
        <v>1475.9396355090748</v>
      </c>
      <c r="S52" s="7">
        <f>[3]Renten!S104</f>
        <v>1409.4643517108364</v>
      </c>
      <c r="T52" s="7">
        <f>[3]Renten!T104</f>
        <v>1493.2835889335968</v>
      </c>
      <c r="U52" s="7">
        <f>[3]Renten!U104</f>
        <v>1379.3738015458262</v>
      </c>
      <c r="V52" s="7">
        <f>[3]Renten!V104</f>
        <v>1427.4114976168967</v>
      </c>
      <c r="X52" s="18" t="str">
        <f>HLOOKUP(Y52,$L52:$U149,ROW(L$105)-ROW(X52)+1,0)</f>
        <v>HB</v>
      </c>
      <c r="Y52" s="19">
        <f t="shared" si="16"/>
        <v>1346.3479336487749</v>
      </c>
      <c r="Z52" s="18" t="str">
        <f>HLOOKUP(AA52,$L52:$U149,ROW(N$105)-ROW(Z52)+1,0)</f>
        <v>SL</v>
      </c>
      <c r="AA52" s="19">
        <f t="shared" si="17"/>
        <v>1493.2835889335968</v>
      </c>
    </row>
    <row r="53" spans="1:27" x14ac:dyDescent="0.35">
      <c r="A53" s="7">
        <f>A52+1</f>
        <v>2024</v>
      </c>
      <c r="X53" s="18"/>
      <c r="Y53" s="19"/>
      <c r="Z53" s="18"/>
      <c r="AA53" s="19"/>
    </row>
    <row r="54" spans="1:27" x14ac:dyDescent="0.35">
      <c r="X54" s="18"/>
      <c r="Y54" s="19"/>
      <c r="Z54" s="18"/>
      <c r="AA54" s="19"/>
    </row>
    <row r="55" spans="1:27" x14ac:dyDescent="0.35">
      <c r="X55" s="18"/>
      <c r="Y55" s="19"/>
      <c r="Z55" s="18"/>
      <c r="AA55" s="19"/>
    </row>
    <row r="56" spans="1:27" x14ac:dyDescent="0.35">
      <c r="X56" s="18"/>
      <c r="Y56" s="19"/>
      <c r="Z56" s="18"/>
      <c r="AA56" s="19"/>
    </row>
    <row r="57" spans="1:27" x14ac:dyDescent="0.35">
      <c r="X57" s="18"/>
      <c r="Y57" s="19"/>
      <c r="Z57" s="18"/>
      <c r="AA57" s="19"/>
    </row>
    <row r="58" spans="1:27" x14ac:dyDescent="0.35">
      <c r="X58" s="18"/>
      <c r="Y58" s="19"/>
      <c r="Z58" s="18"/>
      <c r="AA58" s="19"/>
    </row>
    <row r="59" spans="1:27" x14ac:dyDescent="0.35">
      <c r="X59" s="18"/>
      <c r="Y59" s="19"/>
      <c r="Z59" s="18"/>
      <c r="AA59" s="19"/>
    </row>
    <row r="60" spans="1:27" x14ac:dyDescent="0.35">
      <c r="X60" s="18"/>
      <c r="Y60" s="19"/>
      <c r="Z60" s="18"/>
      <c r="AA60" s="19"/>
    </row>
    <row r="61" spans="1:27" x14ac:dyDescent="0.35">
      <c r="X61" s="18"/>
      <c r="Y61" s="19"/>
      <c r="Z61" s="18"/>
      <c r="AA61" s="19"/>
    </row>
    <row r="62" spans="1:27" x14ac:dyDescent="0.35">
      <c r="X62" s="18"/>
      <c r="Y62" s="19"/>
      <c r="Z62" s="18"/>
      <c r="AA62" s="19"/>
    </row>
    <row r="63" spans="1:27" x14ac:dyDescent="0.35">
      <c r="X63" s="18"/>
      <c r="Y63" s="19"/>
      <c r="Z63" s="18"/>
      <c r="AA63" s="19"/>
    </row>
    <row r="105" spans="12:27" x14ac:dyDescent="0.35">
      <c r="L105" t="s">
        <v>328</v>
      </c>
      <c r="M105" t="s">
        <v>329</v>
      </c>
      <c r="N105" t="s">
        <v>330</v>
      </c>
      <c r="O105" t="s">
        <v>331</v>
      </c>
      <c r="P105" t="s">
        <v>332</v>
      </c>
      <c r="Q105" t="s">
        <v>333</v>
      </c>
      <c r="R105" t="s">
        <v>334</v>
      </c>
      <c r="S105" t="s">
        <v>335</v>
      </c>
      <c r="T105" t="s">
        <v>336</v>
      </c>
      <c r="U105" t="s">
        <v>337</v>
      </c>
      <c r="X105" s="5"/>
      <c r="Y105" s="6"/>
      <c r="Z105" s="5"/>
      <c r="AA105" s="6"/>
    </row>
  </sheetData>
  <pageMargins left="0.7" right="0.7" top="0.78740157499999996" bottom="0.78740157499999996"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2D119-72B8-4C7C-A584-9CBE54FE84B0}">
  <sheetPr codeName="Tabelle38"/>
  <dimension ref="A1:Y131"/>
  <sheetViews>
    <sheetView workbookViewId="0">
      <pane ySplit="2" topLeftCell="A3" activePane="bottomLeft" state="frozen"/>
      <selection pane="bottomLeft" activeCell="A3" sqref="A3"/>
    </sheetView>
  </sheetViews>
  <sheetFormatPr baseColWidth="10" defaultColWidth="11.453125" defaultRowHeight="14.5" x14ac:dyDescent="0.35"/>
  <cols>
    <col min="6" max="6" width="96.1796875" customWidth="1"/>
    <col min="7" max="7" width="17.453125" customWidth="1"/>
    <col min="11" max="11" width="12.26953125" customWidth="1"/>
    <col min="16" max="16" width="12" customWidth="1"/>
  </cols>
  <sheetData>
    <row r="1" spans="1:25" ht="29" x14ac:dyDescent="0.35">
      <c r="A1" s="4" t="s">
        <v>432</v>
      </c>
      <c r="I1" t="str">
        <f>Wirtschaftskraft!A2</f>
        <v>Jahr</v>
      </c>
      <c r="J1" s="1" t="s">
        <v>339</v>
      </c>
      <c r="K1" s="1" t="s">
        <v>289</v>
      </c>
      <c r="L1" s="1" t="s">
        <v>290</v>
      </c>
      <c r="M1" s="1" t="s">
        <v>291</v>
      </c>
      <c r="N1" s="1" t="s">
        <v>292</v>
      </c>
      <c r="O1" s="1" t="s">
        <v>293</v>
      </c>
      <c r="P1" s="1" t="s">
        <v>298</v>
      </c>
      <c r="Q1" s="1" t="s">
        <v>299</v>
      </c>
      <c r="R1" s="1" t="s">
        <v>300</v>
      </c>
      <c r="S1" s="1" t="s">
        <v>301</v>
      </c>
      <c r="T1" s="1" t="s">
        <v>302</v>
      </c>
      <c r="U1" s="1" t="s">
        <v>340</v>
      </c>
      <c r="V1" s="1" t="s">
        <v>304</v>
      </c>
      <c r="W1" s="1" t="s">
        <v>305</v>
      </c>
      <c r="X1" s="1" t="s">
        <v>306</v>
      </c>
      <c r="Y1" s="1" t="s">
        <v>307</v>
      </c>
    </row>
    <row r="2" spans="1:25" x14ac:dyDescent="0.35">
      <c r="A2" t="str">
        <f>'Abb Arbeitslosigkeit'!A2</f>
        <v>Ost=Ostdeutschland mit Berlin, West=Westdeutschland ohne Berlin</v>
      </c>
    </row>
    <row r="3" spans="1:25" x14ac:dyDescent="0.35">
      <c r="I3" t="str">
        <f>Renten!A3&amp;", "&amp;I4</f>
        <v>Gesetzliche Renten in % von Westdeutschland ohne Berlin, Frauen, 2023</v>
      </c>
    </row>
    <row r="4" spans="1:25" x14ac:dyDescent="0.35">
      <c r="I4" t="str">
        <f>"Frauen, "&amp;Renten!A9</f>
        <v>Frauen, 2023</v>
      </c>
      <c r="J4">
        <f>Renten!B9</f>
        <v>143.59902123546689</v>
      </c>
      <c r="K4">
        <f>Renten!C9</f>
        <v>141.80007507598808</v>
      </c>
      <c r="L4">
        <f>Renten!D9</f>
        <v>141.0925079302888</v>
      </c>
      <c r="M4">
        <f>Renten!E9</f>
        <v>139.52732747116241</v>
      </c>
      <c r="N4">
        <f>Renten!F9</f>
        <v>139.73632599339956</v>
      </c>
    </row>
    <row r="5" spans="1:25" x14ac:dyDescent="0.35">
      <c r="O5">
        <f>Renten!G9</f>
        <v>130.93316041690875</v>
      </c>
    </row>
    <row r="6" spans="1:25" x14ac:dyDescent="0.35">
      <c r="P6">
        <f>Renten!L9</f>
        <v>105.1005432799095</v>
      </c>
      <c r="Q6">
        <f>Renten!M9</f>
        <v>101.39684828560162</v>
      </c>
      <c r="R6">
        <f>Renten!N9</f>
        <v>102.2586913692865</v>
      </c>
      <c r="S6">
        <f>Renten!O9</f>
        <v>112.07683902470265</v>
      </c>
      <c r="T6">
        <f>Renten!P9</f>
        <v>102.54416825722446</v>
      </c>
      <c r="U6">
        <f>Renten!Q9</f>
        <v>97.711216755889012</v>
      </c>
      <c r="V6">
        <f>Renten!R9</f>
        <v>96.63514609908303</v>
      </c>
      <c r="W6">
        <f>Renten!S9</f>
        <v>95.019723172803609</v>
      </c>
      <c r="X6">
        <f>Renten!T9</f>
        <v>87.461564869226422</v>
      </c>
      <c r="Y6">
        <f>Renten!U9</f>
        <v>101.68369375097537</v>
      </c>
    </row>
    <row r="7" spans="1:25" x14ac:dyDescent="0.35">
      <c r="J7">
        <f>Renten!H9</f>
        <v>139.497123268195</v>
      </c>
      <c r="K7">
        <f>J7</f>
        <v>139.497123268195</v>
      </c>
      <c r="L7">
        <f t="shared" ref="L7:O7" si="0">K7</f>
        <v>139.497123268195</v>
      </c>
      <c r="M7">
        <f t="shared" si="0"/>
        <v>139.497123268195</v>
      </c>
      <c r="N7">
        <f t="shared" si="0"/>
        <v>139.497123268195</v>
      </c>
      <c r="O7">
        <f t="shared" si="0"/>
        <v>139.497123268195</v>
      </c>
    </row>
    <row r="8" spans="1:25" x14ac:dyDescent="0.35">
      <c r="P8">
        <f>Renten!K9</f>
        <v>100</v>
      </c>
      <c r="Q8">
        <f t="shared" ref="Q8:Y8" si="1">P8</f>
        <v>100</v>
      </c>
      <c r="R8">
        <f t="shared" si="1"/>
        <v>100</v>
      </c>
      <c r="S8">
        <f t="shared" si="1"/>
        <v>100</v>
      </c>
      <c r="T8">
        <f t="shared" si="1"/>
        <v>100</v>
      </c>
      <c r="U8">
        <f t="shared" si="1"/>
        <v>100</v>
      </c>
      <c r="V8">
        <f t="shared" si="1"/>
        <v>100</v>
      </c>
      <c r="W8">
        <f t="shared" si="1"/>
        <v>100</v>
      </c>
      <c r="X8">
        <f t="shared" si="1"/>
        <v>100</v>
      </c>
      <c r="Y8">
        <f t="shared" si="1"/>
        <v>100</v>
      </c>
    </row>
    <row r="11" spans="1:25" x14ac:dyDescent="0.35">
      <c r="I11" t="str">
        <f>Renten!A3&amp;", "&amp;"Männer, 2023"</f>
        <v>Gesetzliche Renten in % von Westdeutschland ohne Berlin, Männer, 2023</v>
      </c>
    </row>
    <row r="12" spans="1:25" x14ac:dyDescent="0.35">
      <c r="I12">
        <f>Renten!A17</f>
        <v>2023</v>
      </c>
      <c r="J12">
        <f>Renten!B17</f>
        <v>99.149180656184569</v>
      </c>
      <c r="K12">
        <f>Renten!C17</f>
        <v>95.389628973305136</v>
      </c>
      <c r="L12">
        <f>Renten!D17</f>
        <v>99.500750914550437</v>
      </c>
      <c r="M12">
        <f>Renten!E17</f>
        <v>98.184956606921673</v>
      </c>
      <c r="N12">
        <f>Renten!F17</f>
        <v>97.624031218604074</v>
      </c>
    </row>
    <row r="13" spans="1:25" x14ac:dyDescent="0.35">
      <c r="O13">
        <f>Renten!G17</f>
        <v>92.036824308093287</v>
      </c>
    </row>
    <row r="14" spans="1:25" x14ac:dyDescent="0.35">
      <c r="P14">
        <f>Renten!L17</f>
        <v>103.37029052230456</v>
      </c>
      <c r="Q14">
        <f>Renten!M17</f>
        <v>97.457396683176484</v>
      </c>
      <c r="R14">
        <f>Renten!N17</f>
        <v>93.748371830487329</v>
      </c>
      <c r="S14">
        <f>Renten!O17</f>
        <v>93.897370467622466</v>
      </c>
      <c r="T14">
        <f>Renten!P17</f>
        <v>99.604466840924985</v>
      </c>
      <c r="U14">
        <f>Renten!Q17</f>
        <v>97.242349054042549</v>
      </c>
      <c r="V14">
        <f>Renten!R17</f>
        <v>102.77205044172098</v>
      </c>
      <c r="W14">
        <f>Renten!S17</f>
        <v>98.14326952461802</v>
      </c>
      <c r="X14">
        <f>Renten!T17</f>
        <v>103.9797378113938</v>
      </c>
      <c r="Y14">
        <f>Renten!U17</f>
        <v>96.048016124697682</v>
      </c>
    </row>
    <row r="15" spans="1:25" x14ac:dyDescent="0.35">
      <c r="J15">
        <f>Renten!H17</f>
        <v>97.360854336236969</v>
      </c>
      <c r="K15">
        <f>J15</f>
        <v>97.360854336236969</v>
      </c>
      <c r="L15">
        <f t="shared" ref="L15:O15" si="2">K15</f>
        <v>97.360854336236969</v>
      </c>
      <c r="M15">
        <f t="shared" si="2"/>
        <v>97.360854336236969</v>
      </c>
      <c r="N15">
        <f t="shared" si="2"/>
        <v>97.360854336236969</v>
      </c>
      <c r="O15">
        <f t="shared" si="2"/>
        <v>97.360854336236969</v>
      </c>
    </row>
    <row r="16" spans="1:25" x14ac:dyDescent="0.35">
      <c r="P16">
        <f>Renten!K17</f>
        <v>100</v>
      </c>
      <c r="Q16">
        <f t="shared" ref="Q16:Y16" si="3">P16</f>
        <v>100</v>
      </c>
      <c r="R16">
        <f t="shared" si="3"/>
        <v>100</v>
      </c>
      <c r="S16">
        <f t="shared" si="3"/>
        <v>100</v>
      </c>
      <c r="T16">
        <f t="shared" si="3"/>
        <v>100</v>
      </c>
      <c r="U16">
        <f t="shared" si="3"/>
        <v>100</v>
      </c>
      <c r="V16">
        <f t="shared" si="3"/>
        <v>100</v>
      </c>
      <c r="W16">
        <f t="shared" si="3"/>
        <v>100</v>
      </c>
      <c r="X16">
        <f t="shared" si="3"/>
        <v>100</v>
      </c>
      <c r="Y16">
        <f t="shared" si="3"/>
        <v>100</v>
      </c>
    </row>
    <row r="19" spans="9:25" x14ac:dyDescent="0.35">
      <c r="I19" t="str">
        <f>Renten!A3&amp;", insgesamt, 2023"</f>
        <v>Gesetzliche Renten in % von Westdeutschland ohne Berlin, insgesamt, 2023</v>
      </c>
    </row>
    <row r="20" spans="9:25" x14ac:dyDescent="0.35">
      <c r="J20">
        <f>Renten!B25</f>
        <v>118.64236827633235</v>
      </c>
      <c r="K20">
        <f>Renten!C25</f>
        <v>115.68516966056379</v>
      </c>
      <c r="L20">
        <f>Renten!D25</f>
        <v>117.55411494793191</v>
      </c>
      <c r="M20">
        <f>Renten!E25</f>
        <v>116.13422810400141</v>
      </c>
      <c r="N20">
        <f>Renten!F25</f>
        <v>116.05212546604646</v>
      </c>
    </row>
    <row r="21" spans="9:25" x14ac:dyDescent="0.35">
      <c r="O21">
        <f>Renten!G25</f>
        <v>108.78878177412781</v>
      </c>
    </row>
    <row r="22" spans="9:25" x14ac:dyDescent="0.35">
      <c r="P22">
        <f>Renten!L25</f>
        <v>104.1937042676953</v>
      </c>
      <c r="Q22">
        <f>Renten!M25</f>
        <v>99.031705229362174</v>
      </c>
      <c r="R22">
        <f>Renten!N25</f>
        <v>96.912883635438021</v>
      </c>
      <c r="S22">
        <f>Renten!O25</f>
        <v>101.31443069235797</v>
      </c>
      <c r="T22">
        <f>Renten!P25</f>
        <v>101.05504766550546</v>
      </c>
      <c r="U22">
        <f>Renten!Q25</f>
        <v>97.454285071908089</v>
      </c>
      <c r="V22">
        <f>Renten!R25</f>
        <v>100.14661876053769</v>
      </c>
      <c r="W22">
        <f>Renten!S25</f>
        <v>97.0975106867336</v>
      </c>
      <c r="X22">
        <f>Renten!T25</f>
        <v>97.476101462679779</v>
      </c>
      <c r="Y22">
        <f>Renten!U25</f>
        <v>98.230947513279119</v>
      </c>
    </row>
    <row r="23" spans="9:25" x14ac:dyDescent="0.35">
      <c r="J23">
        <f>Renten!H25</f>
        <v>115.70423826646552</v>
      </c>
      <c r="K23">
        <f t="shared" ref="K23:O23" si="4">J23</f>
        <v>115.70423826646552</v>
      </c>
      <c r="L23">
        <f t="shared" si="4"/>
        <v>115.70423826646552</v>
      </c>
      <c r="M23">
        <f t="shared" si="4"/>
        <v>115.70423826646552</v>
      </c>
      <c r="N23">
        <f t="shared" si="4"/>
        <v>115.70423826646552</v>
      </c>
      <c r="O23">
        <f t="shared" si="4"/>
        <v>115.70423826646552</v>
      </c>
    </row>
    <row r="24" spans="9:25" x14ac:dyDescent="0.35">
      <c r="P24">
        <f>Renten!K25</f>
        <v>100</v>
      </c>
      <c r="Q24">
        <f t="shared" ref="Q24:Y24" si="5">P24</f>
        <v>100</v>
      </c>
      <c r="R24">
        <f t="shared" si="5"/>
        <v>100</v>
      </c>
      <c r="S24">
        <f t="shared" si="5"/>
        <v>100</v>
      </c>
      <c r="T24">
        <f t="shared" si="5"/>
        <v>100</v>
      </c>
      <c r="U24">
        <f t="shared" si="5"/>
        <v>100</v>
      </c>
      <c r="V24">
        <f t="shared" si="5"/>
        <v>100</v>
      </c>
      <c r="W24">
        <f t="shared" si="5"/>
        <v>100</v>
      </c>
      <c r="X24">
        <f t="shared" si="5"/>
        <v>100</v>
      </c>
      <c r="Y24">
        <f t="shared" si="5"/>
        <v>100</v>
      </c>
    </row>
    <row r="27" spans="9:25" x14ac:dyDescent="0.35">
      <c r="I27" t="str">
        <f>Renten!A28&amp;", "&amp;I28</f>
        <v>Renten (insg.) in % der durchschnittlichen Arbeitseinkommen, 2023</v>
      </c>
    </row>
    <row r="28" spans="9:25" x14ac:dyDescent="0.35">
      <c r="I28" s="7">
        <f>Renten!A33</f>
        <v>2023</v>
      </c>
      <c r="J28" s="7">
        <f>Renten!B33</f>
        <v>41.309313917508831</v>
      </c>
      <c r="K28" s="7">
        <f>Renten!C33</f>
        <v>41.791110619415257</v>
      </c>
      <c r="L28" s="7">
        <f>Renten!D33</f>
        <v>40.506384649575942</v>
      </c>
      <c r="M28" s="7">
        <f>Renten!E33</f>
        <v>41.56063347401733</v>
      </c>
      <c r="N28" s="7">
        <f>Renten!F33</f>
        <v>40.994261864924319</v>
      </c>
    </row>
    <row r="29" spans="9:25" x14ac:dyDescent="0.35">
      <c r="I29" s="7"/>
      <c r="O29" s="7">
        <f>Renten!G33</f>
        <v>30.87218728085649</v>
      </c>
    </row>
    <row r="30" spans="9:25" x14ac:dyDescent="0.35">
      <c r="I30" s="7"/>
      <c r="P30" s="7">
        <f>Renten!L33</f>
        <v>29.74903106317328</v>
      </c>
      <c r="Q30" s="7">
        <f>Renten!M33</f>
        <v>28.284906468345355</v>
      </c>
      <c r="R30" s="7">
        <f>Renten!N33</f>
        <v>29.340007892871423</v>
      </c>
      <c r="S30" s="7">
        <f>Renten!O33</f>
        <v>25.937405720938621</v>
      </c>
      <c r="T30" s="7">
        <f>Renten!P33</f>
        <v>27.739708664359981</v>
      </c>
      <c r="U30" s="7">
        <f>Renten!Q33</f>
        <v>32.44197858121143</v>
      </c>
      <c r="V30" s="7">
        <f>Renten!R33</f>
        <v>31.275484958221412</v>
      </c>
      <c r="W30" s="7">
        <f>Renten!S33</f>
        <v>31.98310929293039</v>
      </c>
      <c r="X30" s="7">
        <f>Renten!T33</f>
        <v>32.103045210144849</v>
      </c>
      <c r="Y30" s="7">
        <f>Renten!U33</f>
        <v>34.198814285369942</v>
      </c>
    </row>
    <row r="31" spans="9:25" x14ac:dyDescent="0.35">
      <c r="I31" s="7"/>
      <c r="J31" s="7">
        <f>Renten!H33</f>
        <v>38.21039286793367</v>
      </c>
      <c r="K31">
        <f>J31</f>
        <v>38.21039286793367</v>
      </c>
      <c r="L31">
        <f t="shared" ref="L31:O31" si="6">K31</f>
        <v>38.21039286793367</v>
      </c>
      <c r="M31">
        <f t="shared" si="6"/>
        <v>38.21039286793367</v>
      </c>
      <c r="N31">
        <f t="shared" si="6"/>
        <v>38.21039286793367</v>
      </c>
      <c r="O31">
        <f t="shared" si="6"/>
        <v>38.21039286793367</v>
      </c>
    </row>
    <row r="32" spans="9:25" x14ac:dyDescent="0.35">
      <c r="P32" s="7">
        <f>Renten!K33</f>
        <v>29.964387960372441</v>
      </c>
      <c r="Q32">
        <f t="shared" ref="Q32:Y32" si="7">P32</f>
        <v>29.964387960372441</v>
      </c>
      <c r="R32">
        <f t="shared" si="7"/>
        <v>29.964387960372441</v>
      </c>
      <c r="S32">
        <f t="shared" si="7"/>
        <v>29.964387960372441</v>
      </c>
      <c r="T32">
        <f t="shared" si="7"/>
        <v>29.964387960372441</v>
      </c>
      <c r="U32">
        <f t="shared" si="7"/>
        <v>29.964387960372441</v>
      </c>
      <c r="V32">
        <f t="shared" si="7"/>
        <v>29.964387960372441</v>
      </c>
      <c r="W32">
        <f t="shared" si="7"/>
        <v>29.964387960372441</v>
      </c>
      <c r="X32">
        <f t="shared" si="7"/>
        <v>29.964387960372441</v>
      </c>
      <c r="Y32">
        <f t="shared" si="7"/>
        <v>29.964387960372441</v>
      </c>
    </row>
    <row r="35" spans="9:25" x14ac:dyDescent="0.35">
      <c r="I35" t="str">
        <f>Renten!A47&amp;", "&amp;I36</f>
        <v>Männer, 2021</v>
      </c>
    </row>
    <row r="36" spans="9:25" x14ac:dyDescent="0.35">
      <c r="I36">
        <f>Renten!A50</f>
        <v>2021</v>
      </c>
      <c r="J36" s="7">
        <f>Renten!B50</f>
        <v>1296.2441293589841</v>
      </c>
      <c r="K36" s="7">
        <f>Renten!C50</f>
        <v>1251.7969998765864</v>
      </c>
      <c r="L36" s="7">
        <f>Renten!D50</f>
        <v>1301.9808880642452</v>
      </c>
      <c r="M36" s="7">
        <f>Renten!E50</f>
        <v>1286.0272678448378</v>
      </c>
      <c r="N36" s="7">
        <f>Renten!F50</f>
        <v>1278.0897632691335</v>
      </c>
    </row>
    <row r="37" spans="9:25" x14ac:dyDescent="0.35">
      <c r="O37" s="7">
        <f>Renten!G50</f>
        <v>1217.0996752723547</v>
      </c>
    </row>
    <row r="38" spans="9:25" x14ac:dyDescent="0.35">
      <c r="I38" s="7"/>
      <c r="P38" s="7">
        <f>Renten!L50</f>
        <v>1350.5227103576688</v>
      </c>
      <c r="Q38" s="7">
        <f>Renten!M50</f>
        <v>1269.2070043785463</v>
      </c>
      <c r="R38" s="7">
        <f>Renten!N50</f>
        <v>1240.1899220552741</v>
      </c>
      <c r="S38" s="7">
        <f>Renten!O50</f>
        <v>1247.700779235965</v>
      </c>
      <c r="T38" s="7">
        <f>Renten!P50</f>
        <v>1307.8900124219917</v>
      </c>
      <c r="U38" s="7">
        <f>Renten!Q50</f>
        <v>1274.8252865844509</v>
      </c>
      <c r="V38" s="7">
        <f>Renten!R50</f>
        <v>1355.7723975825165</v>
      </c>
      <c r="W38" s="7">
        <f>Renten!S50</f>
        <v>1285.5110330198918</v>
      </c>
      <c r="X38" s="7">
        <f>Renten!T50</f>
        <v>1366.703715929897</v>
      </c>
      <c r="Y38" s="7">
        <f>Renten!U50</f>
        <v>1263.7983239967402</v>
      </c>
    </row>
    <row r="39" spans="9:25" x14ac:dyDescent="0.35">
      <c r="I39" s="7"/>
      <c r="J39" s="7">
        <f>Renten!H50</f>
        <v>1276.4296401193537</v>
      </c>
      <c r="K39">
        <f>J39</f>
        <v>1276.4296401193537</v>
      </c>
      <c r="L39">
        <f t="shared" ref="L39:O39" si="8">K39</f>
        <v>1276.4296401193537</v>
      </c>
      <c r="M39">
        <f t="shared" si="8"/>
        <v>1276.4296401193537</v>
      </c>
      <c r="N39">
        <f t="shared" si="8"/>
        <v>1276.4296401193537</v>
      </c>
      <c r="O39">
        <f t="shared" si="8"/>
        <v>1276.4296401193537</v>
      </c>
    </row>
    <row r="40" spans="9:25" x14ac:dyDescent="0.35">
      <c r="I40" s="7"/>
      <c r="P40" s="7">
        <f>Renten!K50</f>
        <v>1311.7598170361796</v>
      </c>
      <c r="Q40">
        <f t="shared" ref="Q40:Y40" si="9">P40</f>
        <v>1311.7598170361796</v>
      </c>
      <c r="R40">
        <f t="shared" si="9"/>
        <v>1311.7598170361796</v>
      </c>
      <c r="S40">
        <f t="shared" si="9"/>
        <v>1311.7598170361796</v>
      </c>
      <c r="T40">
        <f t="shared" si="9"/>
        <v>1311.7598170361796</v>
      </c>
      <c r="U40">
        <f t="shared" si="9"/>
        <v>1311.7598170361796</v>
      </c>
      <c r="V40">
        <f t="shared" si="9"/>
        <v>1311.7598170361796</v>
      </c>
      <c r="W40">
        <f t="shared" si="9"/>
        <v>1311.7598170361796</v>
      </c>
      <c r="X40">
        <f t="shared" si="9"/>
        <v>1311.7598170361796</v>
      </c>
      <c r="Y40">
        <f t="shared" si="9"/>
        <v>1311.7598170361796</v>
      </c>
    </row>
    <row r="52" spans="9:25" x14ac:dyDescent="0.35">
      <c r="I52" t="str">
        <f>Renten!A52&amp;", "&amp;I53</f>
        <v>2023, 0</v>
      </c>
    </row>
    <row r="53" spans="9:25" x14ac:dyDescent="0.35">
      <c r="I53">
        <f>Renten!A56</f>
        <v>0</v>
      </c>
      <c r="J53">
        <f>Renten!B56</f>
        <v>0</v>
      </c>
      <c r="K53">
        <f>Renten!C56</f>
        <v>0</v>
      </c>
      <c r="L53">
        <f>Renten!D56</f>
        <v>0</v>
      </c>
      <c r="M53">
        <f>Renten!E56</f>
        <v>0</v>
      </c>
      <c r="N53">
        <f>Renten!F56</f>
        <v>0</v>
      </c>
    </row>
    <row r="54" spans="9:25" x14ac:dyDescent="0.35">
      <c r="I54" s="7"/>
      <c r="O54">
        <f>Renten!G56</f>
        <v>0</v>
      </c>
    </row>
    <row r="55" spans="9:25" x14ac:dyDescent="0.35">
      <c r="I55" s="7"/>
      <c r="P55">
        <f>Renten!L56</f>
        <v>0</v>
      </c>
      <c r="Q55">
        <f>Renten!M56</f>
        <v>0</v>
      </c>
      <c r="R55">
        <f>Renten!N56</f>
        <v>0</v>
      </c>
      <c r="S55">
        <f>Renten!O56</f>
        <v>0</v>
      </c>
      <c r="T55">
        <f>Renten!P56</f>
        <v>0</v>
      </c>
      <c r="U55">
        <f>Renten!Q56</f>
        <v>0</v>
      </c>
      <c r="V55">
        <f>Renten!R56</f>
        <v>0</v>
      </c>
      <c r="W55">
        <f>Renten!S56</f>
        <v>0</v>
      </c>
      <c r="X55">
        <f>Renten!T56</f>
        <v>0</v>
      </c>
      <c r="Y55">
        <f>Renten!U56</f>
        <v>0</v>
      </c>
    </row>
    <row r="56" spans="9:25" x14ac:dyDescent="0.35">
      <c r="I56" s="7"/>
      <c r="J56">
        <f>Renten!H56</f>
        <v>0</v>
      </c>
      <c r="K56">
        <f>J56</f>
        <v>0</v>
      </c>
      <c r="L56">
        <f t="shared" ref="L56:O56" si="10">K56</f>
        <v>0</v>
      </c>
      <c r="M56">
        <f t="shared" si="10"/>
        <v>0</v>
      </c>
      <c r="N56">
        <f t="shared" si="10"/>
        <v>0</v>
      </c>
      <c r="O56">
        <f t="shared" si="10"/>
        <v>0</v>
      </c>
    </row>
    <row r="57" spans="9:25" x14ac:dyDescent="0.35">
      <c r="P57">
        <f>Renten!K56</f>
        <v>0</v>
      </c>
      <c r="Q57">
        <f t="shared" ref="Q57:Y57" si="11">P57</f>
        <v>0</v>
      </c>
      <c r="R57">
        <f t="shared" si="11"/>
        <v>0</v>
      </c>
      <c r="S57">
        <f t="shared" si="11"/>
        <v>0</v>
      </c>
      <c r="T57">
        <f t="shared" si="11"/>
        <v>0</v>
      </c>
      <c r="U57">
        <f t="shared" si="11"/>
        <v>0</v>
      </c>
      <c r="V57">
        <f t="shared" si="11"/>
        <v>0</v>
      </c>
      <c r="W57">
        <f t="shared" si="11"/>
        <v>0</v>
      </c>
      <c r="X57">
        <f t="shared" si="11"/>
        <v>0</v>
      </c>
      <c r="Y57">
        <f t="shared" si="11"/>
        <v>0</v>
      </c>
    </row>
    <row r="59" spans="9:25" x14ac:dyDescent="0.35">
      <c r="I59" t="str">
        <f>Renten!A67&amp;", "&amp;I60</f>
        <v>, 0</v>
      </c>
    </row>
    <row r="60" spans="9:25" x14ac:dyDescent="0.35">
      <c r="I60">
        <f>Renten!A71</f>
        <v>0</v>
      </c>
      <c r="J60">
        <f>Renten!B71</f>
        <v>0</v>
      </c>
      <c r="K60">
        <f>Renten!C71</f>
        <v>0</v>
      </c>
      <c r="L60">
        <f>Renten!D71</f>
        <v>0</v>
      </c>
      <c r="M60">
        <f>Renten!E71</f>
        <v>0</v>
      </c>
      <c r="N60">
        <f>Renten!F71</f>
        <v>0</v>
      </c>
    </row>
    <row r="61" spans="9:25" x14ac:dyDescent="0.35">
      <c r="O61">
        <f>Renten!G71</f>
        <v>0</v>
      </c>
    </row>
    <row r="62" spans="9:25" x14ac:dyDescent="0.35">
      <c r="P62">
        <f>Renten!L71</f>
        <v>0</v>
      </c>
      <c r="Q62">
        <f>Renten!M71</f>
        <v>0</v>
      </c>
      <c r="R62">
        <f>Renten!N71</f>
        <v>0</v>
      </c>
      <c r="S62">
        <f>Renten!O71</f>
        <v>0</v>
      </c>
      <c r="T62">
        <f>Renten!P71</f>
        <v>0</v>
      </c>
      <c r="U62">
        <f>Renten!Q71</f>
        <v>0</v>
      </c>
      <c r="V62">
        <f>Renten!R71</f>
        <v>0</v>
      </c>
      <c r="W62">
        <f>Renten!S71</f>
        <v>0</v>
      </c>
      <c r="X62">
        <f>Renten!T71</f>
        <v>0</v>
      </c>
      <c r="Y62">
        <f>Renten!U71</f>
        <v>0</v>
      </c>
    </row>
    <row r="63" spans="9:25" x14ac:dyDescent="0.35">
      <c r="I63" s="7"/>
      <c r="J63">
        <f>Renten!H71</f>
        <v>0</v>
      </c>
      <c r="K63">
        <f>J63</f>
        <v>0</v>
      </c>
      <c r="L63">
        <f t="shared" ref="L63:O63" si="12">K63</f>
        <v>0</v>
      </c>
      <c r="M63">
        <f t="shared" si="12"/>
        <v>0</v>
      </c>
      <c r="N63">
        <f t="shared" si="12"/>
        <v>0</v>
      </c>
      <c r="O63">
        <f t="shared" si="12"/>
        <v>0</v>
      </c>
    </row>
    <row r="64" spans="9:25" x14ac:dyDescent="0.35">
      <c r="P64">
        <f>Renten!K71</f>
        <v>0</v>
      </c>
      <c r="Q64">
        <f t="shared" ref="Q64:Y64" si="13">P64</f>
        <v>0</v>
      </c>
      <c r="R64">
        <f t="shared" si="13"/>
        <v>0</v>
      </c>
      <c r="S64">
        <f t="shared" si="13"/>
        <v>0</v>
      </c>
      <c r="T64">
        <f t="shared" si="13"/>
        <v>0</v>
      </c>
      <c r="U64">
        <f t="shared" si="13"/>
        <v>0</v>
      </c>
      <c r="V64">
        <f t="shared" si="13"/>
        <v>0</v>
      </c>
      <c r="W64">
        <f t="shared" si="13"/>
        <v>0</v>
      </c>
      <c r="X64">
        <f t="shared" si="13"/>
        <v>0</v>
      </c>
      <c r="Y64">
        <f t="shared" si="13"/>
        <v>0</v>
      </c>
    </row>
    <row r="67" spans="9:25" x14ac:dyDescent="0.35">
      <c r="I67" t="str">
        <f>Renten!A74&amp;", "&amp;I68</f>
        <v>, 0</v>
      </c>
    </row>
    <row r="68" spans="9:25" x14ac:dyDescent="0.35">
      <c r="I68">
        <f>Renten!A78</f>
        <v>0</v>
      </c>
      <c r="J68">
        <f>Renten!B78</f>
        <v>0</v>
      </c>
      <c r="K68">
        <f>Renten!C78</f>
        <v>0</v>
      </c>
      <c r="L68">
        <f>Renten!D78</f>
        <v>0</v>
      </c>
      <c r="M68">
        <f>Renten!E78</f>
        <v>0</v>
      </c>
      <c r="N68">
        <f>Renten!F78</f>
        <v>0</v>
      </c>
    </row>
    <row r="69" spans="9:25" x14ac:dyDescent="0.35">
      <c r="O69">
        <f>Renten!G78</f>
        <v>0</v>
      </c>
    </row>
    <row r="70" spans="9:25" x14ac:dyDescent="0.35">
      <c r="P70">
        <f>Renten!L78</f>
        <v>0</v>
      </c>
      <c r="Q70">
        <f>Renten!M78</f>
        <v>0</v>
      </c>
      <c r="R70">
        <f>Renten!N78</f>
        <v>0</v>
      </c>
      <c r="S70">
        <f>Renten!O78</f>
        <v>0</v>
      </c>
      <c r="T70">
        <f>Renten!P78</f>
        <v>0</v>
      </c>
      <c r="U70">
        <f>Renten!Q78</f>
        <v>0</v>
      </c>
      <c r="V70">
        <f>Renten!R78</f>
        <v>0</v>
      </c>
      <c r="W70">
        <f>Renten!S78</f>
        <v>0</v>
      </c>
      <c r="X70">
        <f>Renten!T78</f>
        <v>0</v>
      </c>
      <c r="Y70">
        <f>Renten!U78</f>
        <v>0</v>
      </c>
    </row>
    <row r="71" spans="9:25" x14ac:dyDescent="0.35">
      <c r="I71" s="7"/>
      <c r="J71">
        <f>Renten!H78</f>
        <v>0</v>
      </c>
      <c r="K71">
        <f>J71</f>
        <v>0</v>
      </c>
      <c r="L71">
        <f t="shared" ref="L71:O71" si="14">K71</f>
        <v>0</v>
      </c>
      <c r="M71">
        <f t="shared" si="14"/>
        <v>0</v>
      </c>
      <c r="N71">
        <f t="shared" si="14"/>
        <v>0</v>
      </c>
      <c r="O71">
        <f t="shared" si="14"/>
        <v>0</v>
      </c>
    </row>
    <row r="72" spans="9:25" x14ac:dyDescent="0.35">
      <c r="P72">
        <f>Renten!K78</f>
        <v>0</v>
      </c>
      <c r="Q72">
        <f t="shared" ref="Q72:Y72" si="15">P72</f>
        <v>0</v>
      </c>
      <c r="R72">
        <f t="shared" si="15"/>
        <v>0</v>
      </c>
      <c r="S72">
        <f t="shared" si="15"/>
        <v>0</v>
      </c>
      <c r="T72">
        <f t="shared" si="15"/>
        <v>0</v>
      </c>
      <c r="U72">
        <f t="shared" si="15"/>
        <v>0</v>
      </c>
      <c r="V72">
        <f t="shared" si="15"/>
        <v>0</v>
      </c>
      <c r="W72">
        <f t="shared" si="15"/>
        <v>0</v>
      </c>
      <c r="X72">
        <f t="shared" si="15"/>
        <v>0</v>
      </c>
      <c r="Y72">
        <f t="shared" si="15"/>
        <v>0</v>
      </c>
    </row>
    <row r="75" spans="9:25" x14ac:dyDescent="0.35">
      <c r="I75" t="str">
        <f>Renten!A59&amp;", "&amp;I76</f>
        <v>, 0</v>
      </c>
    </row>
    <row r="76" spans="9:25" x14ac:dyDescent="0.35">
      <c r="I76">
        <f>Renten!A65</f>
        <v>0</v>
      </c>
      <c r="J76">
        <f>Renten!B65</f>
        <v>0</v>
      </c>
      <c r="K76">
        <f>Renten!C65</f>
        <v>0</v>
      </c>
      <c r="L76">
        <f>Renten!D65</f>
        <v>0</v>
      </c>
      <c r="M76">
        <f>Renten!E65</f>
        <v>0</v>
      </c>
      <c r="N76">
        <f>Renten!F65</f>
        <v>0</v>
      </c>
    </row>
    <row r="77" spans="9:25" x14ac:dyDescent="0.35">
      <c r="O77">
        <f>Renten!G65</f>
        <v>0</v>
      </c>
    </row>
    <row r="78" spans="9:25" x14ac:dyDescent="0.35">
      <c r="P78">
        <f>Renten!L65</f>
        <v>0</v>
      </c>
      <c r="Q78">
        <f>Renten!M65</f>
        <v>0</v>
      </c>
      <c r="R78">
        <f>Renten!N65</f>
        <v>0</v>
      </c>
      <c r="S78">
        <f>Renten!O65</f>
        <v>0</v>
      </c>
      <c r="T78">
        <f>Renten!P65</f>
        <v>0</v>
      </c>
      <c r="U78">
        <f>Renten!Q65</f>
        <v>0</v>
      </c>
      <c r="V78">
        <f>Renten!R65</f>
        <v>0</v>
      </c>
      <c r="W78">
        <f>Renten!S65</f>
        <v>0</v>
      </c>
      <c r="X78">
        <f>Renten!T65</f>
        <v>0</v>
      </c>
      <c r="Y78">
        <f>Renten!U65</f>
        <v>0</v>
      </c>
    </row>
    <row r="79" spans="9:25" x14ac:dyDescent="0.35">
      <c r="I79" s="7"/>
      <c r="J79">
        <f>Renten!H65</f>
        <v>0</v>
      </c>
      <c r="K79">
        <f>J79</f>
        <v>0</v>
      </c>
      <c r="L79">
        <f t="shared" ref="L79:O79" si="16">K79</f>
        <v>0</v>
      </c>
      <c r="M79">
        <f t="shared" si="16"/>
        <v>0</v>
      </c>
      <c r="N79">
        <f t="shared" si="16"/>
        <v>0</v>
      </c>
      <c r="O79">
        <f t="shared" si="16"/>
        <v>0</v>
      </c>
    </row>
    <row r="80" spans="9:25" x14ac:dyDescent="0.35">
      <c r="P80">
        <f>Renten!K65</f>
        <v>0</v>
      </c>
      <c r="Q80">
        <f t="shared" ref="Q80:Y80" si="17">P80</f>
        <v>0</v>
      </c>
      <c r="R80">
        <f t="shared" si="17"/>
        <v>0</v>
      </c>
      <c r="S80">
        <f t="shared" si="17"/>
        <v>0</v>
      </c>
      <c r="T80">
        <f t="shared" si="17"/>
        <v>0</v>
      </c>
      <c r="U80">
        <f t="shared" si="17"/>
        <v>0</v>
      </c>
      <c r="V80">
        <f t="shared" si="17"/>
        <v>0</v>
      </c>
      <c r="W80">
        <f t="shared" si="17"/>
        <v>0</v>
      </c>
      <c r="X80">
        <f t="shared" si="17"/>
        <v>0</v>
      </c>
      <c r="Y80">
        <f t="shared" si="17"/>
        <v>0</v>
      </c>
    </row>
    <row r="83" spans="9:25" x14ac:dyDescent="0.35">
      <c r="I83" t="str">
        <f>Renten!A95&amp;", "&amp;I84</f>
        <v>, 0</v>
      </c>
    </row>
    <row r="84" spans="9:25" x14ac:dyDescent="0.35">
      <c r="I84">
        <f>Renten!A100</f>
        <v>0</v>
      </c>
      <c r="J84">
        <f>Renten!B100</f>
        <v>0</v>
      </c>
      <c r="K84">
        <f>Renten!C100</f>
        <v>0</v>
      </c>
      <c r="L84">
        <f>Renten!D100</f>
        <v>0</v>
      </c>
      <c r="M84">
        <f>Renten!E100</f>
        <v>0</v>
      </c>
      <c r="N84">
        <f>Renten!F100</f>
        <v>0</v>
      </c>
    </row>
    <row r="85" spans="9:25" x14ac:dyDescent="0.35">
      <c r="O85">
        <f>Renten!G100</f>
        <v>0</v>
      </c>
    </row>
    <row r="86" spans="9:25" x14ac:dyDescent="0.35">
      <c r="P86">
        <f>Renten!L100</f>
        <v>0</v>
      </c>
      <c r="Q86">
        <f>Renten!M100</f>
        <v>0</v>
      </c>
      <c r="R86">
        <f>Renten!N100</f>
        <v>0</v>
      </c>
      <c r="S86">
        <f>Renten!O100</f>
        <v>0</v>
      </c>
      <c r="T86">
        <f>Renten!P100</f>
        <v>0</v>
      </c>
      <c r="U86">
        <f>Renten!Q100</f>
        <v>0</v>
      </c>
      <c r="V86">
        <f>Renten!R100</f>
        <v>0</v>
      </c>
      <c r="W86">
        <f>Renten!S100</f>
        <v>0</v>
      </c>
      <c r="X86">
        <f>Renten!T100</f>
        <v>0</v>
      </c>
      <c r="Y86">
        <f>Renten!U100</f>
        <v>0</v>
      </c>
    </row>
    <row r="87" spans="9:25" x14ac:dyDescent="0.35">
      <c r="I87" s="7"/>
      <c r="J87">
        <f>Renten!H100</f>
        <v>0</v>
      </c>
      <c r="K87">
        <f>J87</f>
        <v>0</v>
      </c>
      <c r="L87">
        <f t="shared" ref="L87:O87" si="18">K87</f>
        <v>0</v>
      </c>
      <c r="M87">
        <f t="shared" si="18"/>
        <v>0</v>
      </c>
      <c r="N87">
        <f t="shared" si="18"/>
        <v>0</v>
      </c>
      <c r="O87">
        <f t="shared" si="18"/>
        <v>0</v>
      </c>
    </row>
    <row r="88" spans="9:25" x14ac:dyDescent="0.35">
      <c r="P88">
        <f>Renten!K100</f>
        <v>0</v>
      </c>
      <c r="Q88">
        <f t="shared" ref="Q88:Y88" si="19">P88</f>
        <v>0</v>
      </c>
      <c r="R88">
        <f t="shared" si="19"/>
        <v>0</v>
      </c>
      <c r="S88">
        <f t="shared" si="19"/>
        <v>0</v>
      </c>
      <c r="T88">
        <f t="shared" si="19"/>
        <v>0</v>
      </c>
      <c r="U88">
        <f t="shared" si="19"/>
        <v>0</v>
      </c>
      <c r="V88">
        <f t="shared" si="19"/>
        <v>0</v>
      </c>
      <c r="W88">
        <f t="shared" si="19"/>
        <v>0</v>
      </c>
      <c r="X88">
        <f t="shared" si="19"/>
        <v>0</v>
      </c>
      <c r="Y88">
        <f t="shared" si="19"/>
        <v>0</v>
      </c>
    </row>
    <row r="90" spans="9:25" x14ac:dyDescent="0.35">
      <c r="I90" s="7"/>
    </row>
    <row r="96" spans="9:25" x14ac:dyDescent="0.35">
      <c r="I96" s="7"/>
    </row>
    <row r="99" spans="9:9" x14ac:dyDescent="0.35">
      <c r="I99" s="7"/>
    </row>
    <row r="125" spans="9:9" x14ac:dyDescent="0.35">
      <c r="I125" s="7"/>
    </row>
    <row r="131" spans="9:9" x14ac:dyDescent="0.35">
      <c r="I131" s="7"/>
    </row>
  </sheetData>
  <pageMargins left="0.7" right="0.7" top="0.78740157499999996" bottom="0.78740157499999996"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DF9151-8C42-41C7-95EE-7F4C5F7DCB48}">
  <sheetPr codeName="Tabelle2"/>
  <dimension ref="A1:AA149"/>
  <sheetViews>
    <sheetView workbookViewId="0">
      <pane xSplit="2" ySplit="2" topLeftCell="C76" activePane="bottomRight" state="frozen"/>
      <selection pane="topRight" activeCell="B1" sqref="B1"/>
      <selection pane="bottomLeft" activeCell="A2" sqref="A2"/>
      <selection pane="bottomRight" activeCell="A33" sqref="A33"/>
    </sheetView>
  </sheetViews>
  <sheetFormatPr baseColWidth="10" defaultColWidth="11.453125" defaultRowHeight="14.5" x14ac:dyDescent="0.35"/>
  <cols>
    <col min="1" max="1" width="27.1796875" customWidth="1"/>
    <col min="2" max="7" width="11.1796875" bestFit="1" customWidth="1"/>
    <col min="8" max="8" width="11.1796875" style="4" bestFit="1" customWidth="1"/>
    <col min="9" max="9" width="11.1796875" bestFit="1" customWidth="1"/>
    <col min="10" max="11" width="12.7265625" bestFit="1" customWidth="1"/>
    <col min="12" max="13" width="11.26953125" bestFit="1" customWidth="1"/>
    <col min="14" max="14" width="11.1796875" bestFit="1" customWidth="1"/>
    <col min="15" max="16" width="11.26953125" bestFit="1" customWidth="1"/>
    <col min="17" max="21" width="11.1796875" bestFit="1" customWidth="1"/>
    <col min="22" max="22" width="12.7265625" bestFit="1" customWidth="1"/>
    <col min="24" max="24" width="14.7265625" customWidth="1"/>
    <col min="26" max="26" width="14.54296875" customWidth="1"/>
  </cols>
  <sheetData>
    <row r="1" spans="1:27" x14ac:dyDescent="0.35">
      <c r="A1" s="4" t="s">
        <v>286</v>
      </c>
    </row>
    <row r="2" spans="1:27" s="41" customFormat="1" ht="43" customHeight="1" x14ac:dyDescent="0.35">
      <c r="A2" s="41" t="s">
        <v>287</v>
      </c>
      <c r="B2" s="41" t="s">
        <v>288</v>
      </c>
      <c r="C2" s="41" t="s">
        <v>289</v>
      </c>
      <c r="D2" s="41" t="s">
        <v>290</v>
      </c>
      <c r="E2" s="41" t="s">
        <v>291</v>
      </c>
      <c r="F2" s="41" t="s">
        <v>292</v>
      </c>
      <c r="G2" s="41" t="s">
        <v>293</v>
      </c>
      <c r="H2" s="42" t="s">
        <v>294</v>
      </c>
      <c r="I2" s="41" t="s">
        <v>295</v>
      </c>
      <c r="J2" s="41" t="s">
        <v>296</v>
      </c>
      <c r="K2" s="41" t="s">
        <v>297</v>
      </c>
      <c r="L2" s="41" t="s">
        <v>298</v>
      </c>
      <c r="M2" s="41" t="s">
        <v>299</v>
      </c>
      <c r="N2" s="41" t="s">
        <v>300</v>
      </c>
      <c r="O2" s="41" t="s">
        <v>301</v>
      </c>
      <c r="P2" s="41" t="s">
        <v>302</v>
      </c>
      <c r="Q2" s="41" t="s">
        <v>303</v>
      </c>
      <c r="R2" s="41" t="s">
        <v>304</v>
      </c>
      <c r="S2" s="41" t="s">
        <v>305</v>
      </c>
      <c r="T2" s="41" t="s">
        <v>306</v>
      </c>
      <c r="U2" s="41" t="s">
        <v>307</v>
      </c>
      <c r="V2" s="41" t="s">
        <v>308</v>
      </c>
      <c r="X2" s="41" t="s">
        <v>309</v>
      </c>
      <c r="Z2" s="41" t="s">
        <v>310</v>
      </c>
    </row>
    <row r="3" spans="1:27" x14ac:dyDescent="0.35">
      <c r="A3" s="4" t="s">
        <v>311</v>
      </c>
    </row>
    <row r="4" spans="1:27" x14ac:dyDescent="0.35">
      <c r="A4">
        <f>'[1]BIP je EW'!A68</f>
        <v>2019</v>
      </c>
      <c r="B4" s="3">
        <f>'[1]BIP je EW'!B68</f>
        <v>68.673997267820752</v>
      </c>
      <c r="C4" s="3">
        <f>'[1]BIP je EW'!C68</f>
        <v>67.133227330750458</v>
      </c>
      <c r="D4" s="3">
        <f>'[1]BIP je EW'!D68</f>
        <v>72.852887823886419</v>
      </c>
      <c r="E4" s="3">
        <f>'[1]BIP je EW'!E68</f>
        <v>66.454661500906994</v>
      </c>
      <c r="F4" s="3">
        <f>'[1]BIP je EW'!F68</f>
        <v>67.988712964414489</v>
      </c>
      <c r="G4" s="3">
        <f>'[1]BIP je EW'!G68</f>
        <v>97.726916444583793</v>
      </c>
      <c r="H4" s="14">
        <f>'[1]BIP je EW'!H68</f>
        <v>75.739591964705625</v>
      </c>
      <c r="I4" s="3">
        <f>'[1]BIP je EW'!I68</f>
        <v>69.327928694600587</v>
      </c>
      <c r="J4" s="3">
        <f>'[1]BIP je EW'!J68</f>
        <v>99.881306967057085</v>
      </c>
      <c r="K4" s="3">
        <f>'[1]BIP je EW'!K68</f>
        <v>100</v>
      </c>
      <c r="L4" s="3">
        <f>'[1]BIP je EW'!L68</f>
        <v>108.30627281481648</v>
      </c>
      <c r="M4" s="3">
        <f>'[1]BIP je EW'!M68</f>
        <v>111.3183884621414</v>
      </c>
      <c r="N4" s="3">
        <f>'[1]BIP je EW'!N68</f>
        <v>109.76866056032068</v>
      </c>
      <c r="O4" s="3">
        <f>'[1]BIP je EW'!O68</f>
        <v>157.75871721944773</v>
      </c>
      <c r="P4" s="3">
        <f>'[1]BIP je EW'!P68</f>
        <v>108.01961794280339</v>
      </c>
      <c r="Q4" s="3">
        <f>'[1]BIP je EW'!Q68</f>
        <v>88.159810091147293</v>
      </c>
      <c r="R4" s="3">
        <f>'[1]BIP je EW'!R68</f>
        <v>91.31301368329116</v>
      </c>
      <c r="S4" s="3">
        <f>'[1]BIP je EW'!S68</f>
        <v>82.417754686135311</v>
      </c>
      <c r="T4" s="3">
        <f>'[1]BIP je EW'!T68</f>
        <v>83.824155151949469</v>
      </c>
      <c r="U4" s="3">
        <f>'[1]BIP je EW'!U68</f>
        <v>77.392336461156034</v>
      </c>
      <c r="V4" s="3">
        <f>'[1]BIP je EW'!V68</f>
        <v>95.270194611784191</v>
      </c>
      <c r="X4" s="18" t="str">
        <f t="shared" ref="X4:X9" si="0">HLOOKUP(Y4,$L4:$U149,ROW(L$149)-ROW(X4)+1,0)</f>
        <v>SH</v>
      </c>
      <c r="Y4" s="3">
        <f t="shared" ref="Y4:Y9" si="1">MIN(L4:U4)</f>
        <v>77.392336461156034</v>
      </c>
      <c r="Z4" s="18" t="str">
        <f t="shared" ref="Z4:Z9" si="2">HLOOKUP(AA4,$L4:$U149,ROW(N$149)-ROW(Z4)+1,0)</f>
        <v>HH</v>
      </c>
      <c r="AA4" s="6">
        <f t="shared" ref="AA4:AA9" si="3">MAX(L4:U4)</f>
        <v>157.75871721944773</v>
      </c>
    </row>
    <row r="5" spans="1:27" x14ac:dyDescent="0.35">
      <c r="A5">
        <f>'[1]BIP je EW'!A69</f>
        <v>2020</v>
      </c>
      <c r="B5" s="3">
        <f>'[1]BIP je EW'!B69</f>
        <v>69.437602154745733</v>
      </c>
      <c r="C5" s="3">
        <f>'[1]BIP je EW'!C69</f>
        <v>67.644282787356985</v>
      </c>
      <c r="D5" s="3">
        <f>'[1]BIP je EW'!D69</f>
        <v>73.279771633785302</v>
      </c>
      <c r="E5" s="3">
        <f>'[1]BIP je EW'!E69</f>
        <v>67.662699417574075</v>
      </c>
      <c r="F5" s="3">
        <f>'[1]BIP je EW'!F69</f>
        <v>69.216602592140703</v>
      </c>
      <c r="G5" s="3">
        <f>'[1]BIP je EW'!G69</f>
        <v>99.829646170491955</v>
      </c>
      <c r="H5" s="14">
        <f>'[1]BIP je EW'!H69</f>
        <v>76.843389580791452</v>
      </c>
      <c r="I5" s="3">
        <f>'[1]BIP je EW'!I69</f>
        <v>70.10750707889224</v>
      </c>
      <c r="J5" s="3">
        <f>'[1]BIP je EW'!J69</f>
        <v>99.990791684891462</v>
      </c>
      <c r="K5" s="3">
        <f>'[1]BIP je EW'!K69</f>
        <v>100</v>
      </c>
      <c r="L5" s="3">
        <f>'[1]BIP je EW'!L69</f>
        <v>107.18248578466356</v>
      </c>
      <c r="M5" s="3">
        <f>'[1]BIP je EW'!M69</f>
        <v>111.2870922442966</v>
      </c>
      <c r="N5" s="3">
        <f>'[1]BIP je EW'!N69</f>
        <v>109.72398075462142</v>
      </c>
      <c r="O5" s="3">
        <f>'[1]BIP je EW'!O69</f>
        <v>154.52013167890607</v>
      </c>
      <c r="P5" s="3">
        <f>'[1]BIP je EW'!P69</f>
        <v>107.53470383756532</v>
      </c>
      <c r="Q5" s="3">
        <f>'[1]BIP je EW'!Q69</f>
        <v>88.259398236607652</v>
      </c>
      <c r="R5" s="3">
        <f>'[1]BIP je EW'!R69</f>
        <v>92.087755242984414</v>
      </c>
      <c r="S5" s="3">
        <f>'[1]BIP je EW'!S69</f>
        <v>83.052096042726589</v>
      </c>
      <c r="T5" s="3">
        <f>'[1]BIP je EW'!T69</f>
        <v>82.895554685881351</v>
      </c>
      <c r="U5" s="3">
        <f>'[1]BIP je EW'!U69</f>
        <v>79.092520546053095</v>
      </c>
      <c r="V5" s="3">
        <f>'[1]BIP je EW'!V69</f>
        <v>95.492529754368192</v>
      </c>
      <c r="W5" s="3"/>
      <c r="X5" s="18" t="str">
        <f t="shared" si="0"/>
        <v>SH</v>
      </c>
      <c r="Y5" s="3">
        <f t="shared" si="1"/>
        <v>79.092520546053095</v>
      </c>
      <c r="Z5" s="18" t="str">
        <f t="shared" si="2"/>
        <v>HH</v>
      </c>
      <c r="AA5" s="6">
        <f t="shared" si="3"/>
        <v>154.52013167890607</v>
      </c>
    </row>
    <row r="6" spans="1:27" x14ac:dyDescent="0.35">
      <c r="A6">
        <f>'[1]BIP je EW'!A70</f>
        <v>2021</v>
      </c>
      <c r="B6" s="3">
        <f>'[1]BIP je EW'!B70</f>
        <v>69.209497267051219</v>
      </c>
      <c r="C6" s="3">
        <f>'[1]BIP je EW'!C70</f>
        <v>67.273748568712605</v>
      </c>
      <c r="D6" s="3">
        <f>'[1]BIP je EW'!D70</f>
        <v>72.718041782789982</v>
      </c>
      <c r="E6" s="3">
        <f>'[1]BIP je EW'!E70</f>
        <v>67.170047745587311</v>
      </c>
      <c r="F6" s="3">
        <f>'[1]BIP je EW'!F70</f>
        <v>68.332361138116539</v>
      </c>
      <c r="G6" s="3">
        <f>'[1]BIP je EW'!G70</f>
        <v>100.75399140147341</v>
      </c>
      <c r="H6" s="14">
        <f>'[1]BIP je EW'!H70</f>
        <v>76.673796098256531</v>
      </c>
      <c r="I6" s="3">
        <f>'[1]BIP je EW'!I70</f>
        <v>69.59405448614082</v>
      </c>
      <c r="J6" s="3">
        <f>'[1]BIP je EW'!J70</f>
        <v>100.03888780867199</v>
      </c>
      <c r="K6" s="3">
        <f>'[1]BIP je EW'!K70</f>
        <v>100</v>
      </c>
      <c r="L6" s="3">
        <f>'[1]BIP je EW'!L70</f>
        <v>108.01520945405838</v>
      </c>
      <c r="M6" s="3">
        <f>'[1]BIP je EW'!M70</f>
        <v>110.82593384751658</v>
      </c>
      <c r="N6" s="3">
        <f>'[1]BIP je EW'!N70</f>
        <v>113.0166137360382</v>
      </c>
      <c r="O6" s="3">
        <f>'[1]BIP je EW'!O70</f>
        <v>160.45757988204033</v>
      </c>
      <c r="P6" s="3">
        <f>'[1]BIP je EW'!P70</f>
        <v>107.54207444854926</v>
      </c>
      <c r="Q6" s="3">
        <f>'[1]BIP je EW'!Q70</f>
        <v>86.559941236200231</v>
      </c>
      <c r="R6" s="3">
        <f>'[1]BIP je EW'!R70</f>
        <v>90.924017542722581</v>
      </c>
      <c r="S6" s="3">
        <f>'[1]BIP je EW'!S70</f>
        <v>88.348780435111379</v>
      </c>
      <c r="T6" s="3">
        <f>'[1]BIP je EW'!T70</f>
        <v>81.364097910860494</v>
      </c>
      <c r="U6" s="3">
        <f>'[1]BIP je EW'!U70</f>
        <v>78.283319290513532</v>
      </c>
      <c r="V6" s="3">
        <f>'[1]BIP je EW'!V70</f>
        <v>95.469570289714184</v>
      </c>
      <c r="W6" s="3"/>
      <c r="X6" s="18" t="str">
        <f t="shared" si="0"/>
        <v>SH</v>
      </c>
      <c r="Y6" s="3">
        <f t="shared" si="1"/>
        <v>78.283319290513532</v>
      </c>
      <c r="Z6" s="18" t="str">
        <f t="shared" si="2"/>
        <v>HH</v>
      </c>
      <c r="AA6" s="6">
        <f t="shared" si="3"/>
        <v>160.45757988204033</v>
      </c>
    </row>
    <row r="7" spans="1:27" x14ac:dyDescent="0.35">
      <c r="A7">
        <f>'[1]BIP je EW'!A71</f>
        <v>2022</v>
      </c>
      <c r="B7" s="3">
        <f>'[1]BIP je EW'!B71</f>
        <v>71.04243972666626</v>
      </c>
      <c r="C7" s="3">
        <f>'[1]BIP je EW'!C71</f>
        <v>69.679826429020423</v>
      </c>
      <c r="D7" s="3">
        <f>'[1]BIP je EW'!D71</f>
        <v>73.477705456536285</v>
      </c>
      <c r="E7" s="3">
        <f>'[1]BIP je EW'!E71</f>
        <v>69.071516921142802</v>
      </c>
      <c r="F7" s="3">
        <f>'[1]BIP je EW'!F71</f>
        <v>68.461179714905612</v>
      </c>
      <c r="G7" s="3">
        <f>'[1]BIP je EW'!G71</f>
        <v>100.67116815702497</v>
      </c>
      <c r="H7" s="14">
        <f>'[1]BIP je EW'!H71</f>
        <v>77.691262647768525</v>
      </c>
      <c r="I7" s="3">
        <f>'[1]BIP je EW'!I71</f>
        <v>70.878196159539314</v>
      </c>
      <c r="J7" s="3">
        <f>'[1]BIP je EW'!J71</f>
        <v>100.03447087211306</v>
      </c>
      <c r="K7" s="3">
        <f>'[1]BIP je EW'!K71</f>
        <v>100</v>
      </c>
      <c r="L7" s="3">
        <f>'[1]BIP je EW'!L71</f>
        <v>107.76202932051828</v>
      </c>
      <c r="M7" s="3">
        <f>'[1]BIP je EW'!M71</f>
        <v>110.54808686659771</v>
      </c>
      <c r="N7" s="3">
        <f>'[1]BIP je EW'!N71</f>
        <v>115.64572054261208</v>
      </c>
      <c r="O7" s="3">
        <f>'[1]BIP je EW'!O71</f>
        <v>168.52606606241255</v>
      </c>
      <c r="P7" s="3">
        <f>'[1]BIP je EW'!P71</f>
        <v>106.24125555082426</v>
      </c>
      <c r="Q7" s="3">
        <f>'[1]BIP je EW'!Q71</f>
        <v>86.199484964616673</v>
      </c>
      <c r="R7" s="3">
        <f>'[1]BIP je EW'!R71</f>
        <v>90.731390798304844</v>
      </c>
      <c r="S7" s="3">
        <f>'[1]BIP je EW'!S71</f>
        <v>86.777378997100399</v>
      </c>
      <c r="T7" s="3">
        <f>'[1]BIP je EW'!T71</f>
        <v>83.881825739602974</v>
      </c>
      <c r="U7" s="3">
        <f>'[1]BIP je EW'!U71</f>
        <v>80.836222803495744</v>
      </c>
      <c r="V7" s="3">
        <f>'[1]BIP je EW'!V71</f>
        <v>95.672891700630615</v>
      </c>
      <c r="W7" s="3"/>
      <c r="X7" s="18" t="str">
        <f t="shared" si="0"/>
        <v>SH</v>
      </c>
      <c r="Y7" s="3">
        <f t="shared" si="1"/>
        <v>80.836222803495744</v>
      </c>
      <c r="Z7" s="18" t="str">
        <f t="shared" si="2"/>
        <v>HH</v>
      </c>
      <c r="AA7" s="6">
        <f t="shared" si="3"/>
        <v>168.52606606241255</v>
      </c>
    </row>
    <row r="8" spans="1:27" x14ac:dyDescent="0.35">
      <c r="A8">
        <f>'[1]BIP je EW'!A72</f>
        <v>2023</v>
      </c>
      <c r="B8" s="3">
        <f>'[1]BIP je EW'!B72</f>
        <v>72.454927477294291</v>
      </c>
      <c r="C8" s="3">
        <f>'[1]BIP je EW'!C72</f>
        <v>70.342183233602512</v>
      </c>
      <c r="D8" s="3">
        <f>'[1]BIP je EW'!D72</f>
        <v>74.796181180890414</v>
      </c>
      <c r="E8" s="3">
        <f>'[1]BIP je EW'!E72</f>
        <v>69.65278181219621</v>
      </c>
      <c r="F8" s="3">
        <f>'[1]BIP je EW'!F72</f>
        <v>69.987799918666127</v>
      </c>
      <c r="G8" s="3">
        <f>'[1]BIP je EW'!G72</f>
        <v>101.70220182420265</v>
      </c>
      <c r="H8" s="14">
        <f>'[1]BIP je EW'!H72</f>
        <v>78.868684521388872</v>
      </c>
      <c r="I8" s="3">
        <f>'[1]BIP je EW'!I72</f>
        <v>72.040512016111862</v>
      </c>
      <c r="J8" s="3">
        <f>'[1]BIP je EW'!J72</f>
        <v>100.08907995894576</v>
      </c>
      <c r="K8" s="3">
        <f>'[1]BIP je EW'!K72</f>
        <v>100</v>
      </c>
      <c r="L8" s="3">
        <f>'[1]BIP je EW'!L72</f>
        <v>108.13532407676369</v>
      </c>
      <c r="M8" s="3">
        <f>'[1]BIP je EW'!M72</f>
        <v>111.78566587269312</v>
      </c>
      <c r="N8" s="3">
        <f>'[1]BIP je EW'!N72</f>
        <v>113.49174073858906</v>
      </c>
      <c r="O8" s="3">
        <f>'[1]BIP je EW'!O72</f>
        <v>156.59869478494937</v>
      </c>
      <c r="P8" s="3">
        <f>'[1]BIP je EW'!P72</f>
        <v>107.16125409090029</v>
      </c>
      <c r="Q8" s="3">
        <f>'[1]BIP je EW'!Q72</f>
        <v>87.701156102945447</v>
      </c>
      <c r="R8" s="3">
        <f>'[1]BIP je EW'!R72</f>
        <v>90.727938186254576</v>
      </c>
      <c r="S8" s="3">
        <f>'[1]BIP je EW'!S72</f>
        <v>83.924940451983971</v>
      </c>
      <c r="T8" s="3">
        <f>'[1]BIP je EW'!T72</f>
        <v>82.003911772110229</v>
      </c>
      <c r="U8" s="3">
        <f>'[1]BIP je EW'!U72</f>
        <v>79.976374445670899</v>
      </c>
      <c r="V8" s="3">
        <f>'[1]BIP je EW'!V72</f>
        <v>95.90619493018842</v>
      </c>
      <c r="W8" s="3"/>
      <c r="X8" s="18" t="str">
        <f t="shared" si="0"/>
        <v>SH</v>
      </c>
      <c r="Y8" s="3">
        <f t="shared" si="1"/>
        <v>79.976374445670899</v>
      </c>
      <c r="Z8" s="18" t="str">
        <f t="shared" si="2"/>
        <v>HH</v>
      </c>
      <c r="AA8" s="6">
        <f t="shared" si="3"/>
        <v>156.59869478494937</v>
      </c>
    </row>
    <row r="9" spans="1:27" x14ac:dyDescent="0.35">
      <c r="A9">
        <f>'[1]BIP je EW'!A73</f>
        <v>2024</v>
      </c>
      <c r="B9" s="3">
        <f>'[1]BIP je EW'!B73</f>
        <v>71.31744892950195</v>
      </c>
      <c r="C9" s="3">
        <f>'[1]BIP je EW'!C73</f>
        <v>71.094664501755844</v>
      </c>
      <c r="D9" s="3">
        <f>'[1]BIP je EW'!D73</f>
        <v>74.891439791564395</v>
      </c>
      <c r="E9" s="3">
        <f>'[1]BIP je EW'!E73</f>
        <v>68.944228372918488</v>
      </c>
      <c r="F9" s="3">
        <f>'[1]BIP je EW'!F73</f>
        <v>69.746629913529432</v>
      </c>
      <c r="G9" s="3">
        <f>'[1]BIP je EW'!G73</f>
        <v>103.09821394857077</v>
      </c>
      <c r="H9" s="14">
        <f>'[1]BIP je EW'!H73</f>
        <v>79.028055733867006</v>
      </c>
      <c r="I9" s="3">
        <f>'[1]BIP je EW'!I73</f>
        <v>71.774345806743938</v>
      </c>
      <c r="J9" s="3">
        <f>'[1]BIP je EW'!J73</f>
        <v>100.16236831174716</v>
      </c>
      <c r="K9" s="3">
        <f>'[1]BIP je EW'!K73</f>
        <v>100</v>
      </c>
      <c r="L9" s="3">
        <f>'[1]BIP je EW'!L73</f>
        <v>108.171279688857</v>
      </c>
      <c r="M9" s="3">
        <f>'[1]BIP je EW'!M73</f>
        <v>111.04670920968169</v>
      </c>
      <c r="N9" s="3">
        <f>'[1]BIP je EW'!N73</f>
        <v>112.8742967186497</v>
      </c>
      <c r="O9" s="3">
        <f>'[1]BIP je EW'!O73</f>
        <v>159.50987425895858</v>
      </c>
      <c r="P9" s="3">
        <f>'[1]BIP je EW'!P73</f>
        <v>108.15995166710719</v>
      </c>
      <c r="Q9" s="3">
        <f>'[1]BIP je EW'!Q73</f>
        <v>88.181097307706835</v>
      </c>
      <c r="R9" s="3">
        <f>'[1]BIP je EW'!R73</f>
        <v>90.465581693916846</v>
      </c>
      <c r="S9" s="3">
        <f>'[1]BIP je EW'!S73</f>
        <v>83.159007665294709</v>
      </c>
      <c r="T9" s="3">
        <f>'[1]BIP je EW'!T73</f>
        <v>80.951931427708345</v>
      </c>
      <c r="U9" s="3">
        <f>'[1]BIP je EW'!U73</f>
        <v>80.627194804214014</v>
      </c>
      <c r="V9" s="3">
        <f>'[1]BIP je EW'!V73</f>
        <v>95.946456217195944</v>
      </c>
      <c r="W9" s="3"/>
      <c r="X9" s="18" t="str">
        <f t="shared" si="0"/>
        <v>SH</v>
      </c>
      <c r="Y9" s="3">
        <f t="shared" si="1"/>
        <v>80.627194804214014</v>
      </c>
      <c r="Z9" s="18" t="str">
        <f t="shared" si="2"/>
        <v>HH</v>
      </c>
      <c r="AA9" s="6">
        <f t="shared" si="3"/>
        <v>159.50987425895858</v>
      </c>
    </row>
    <row r="10" spans="1:27" x14ac:dyDescent="0.35">
      <c r="B10" s="3"/>
      <c r="C10" s="3"/>
      <c r="D10" s="3"/>
      <c r="E10" s="3"/>
      <c r="F10" s="3"/>
      <c r="G10" s="3"/>
      <c r="H10" s="14"/>
      <c r="I10" s="3"/>
      <c r="J10" s="3"/>
      <c r="K10" s="3"/>
      <c r="L10" s="3"/>
      <c r="M10" s="3"/>
      <c r="N10" s="3"/>
      <c r="O10" s="3"/>
      <c r="P10" s="3"/>
      <c r="Q10" s="3"/>
      <c r="R10" s="3"/>
      <c r="S10" s="3"/>
      <c r="T10" s="3"/>
      <c r="U10" s="3"/>
      <c r="V10" s="3"/>
      <c r="W10" s="3"/>
      <c r="X10" s="11"/>
      <c r="Y10" s="3"/>
      <c r="Z10" s="11"/>
    </row>
    <row r="11" spans="1:27" x14ac:dyDescent="0.35">
      <c r="A11" s="4" t="s">
        <v>312</v>
      </c>
      <c r="X11" s="11"/>
      <c r="Y11" s="3"/>
      <c r="Z11" s="11"/>
    </row>
    <row r="12" spans="1:27" x14ac:dyDescent="0.35">
      <c r="A12" s="7">
        <f>'[1]BIP je ET'!A69</f>
        <v>2019</v>
      </c>
      <c r="B12" s="3">
        <f>'[1]BIP je ET'!B69</f>
        <v>85.104395056806865</v>
      </c>
      <c r="C12" s="3">
        <f>'[1]BIP je ET'!C69</f>
        <v>78.897996810843125</v>
      </c>
      <c r="D12" s="3">
        <f>'[1]BIP je ET'!D69</f>
        <v>79.986794897349014</v>
      </c>
      <c r="E12" s="3">
        <f>'[1]BIP je ET'!E69</f>
        <v>80.817719752840347</v>
      </c>
      <c r="F12" s="3">
        <f>'[1]BIP je ET'!F69</f>
        <v>77.435469404026307</v>
      </c>
      <c r="G12" s="3">
        <f>'[1]BIP je ET'!G69</f>
        <v>95.964969105042854</v>
      </c>
      <c r="H12" s="14">
        <f>'[1]BIP je ET'!H69</f>
        <v>84.471546741080331</v>
      </c>
      <c r="I12" s="3">
        <f>'[1]BIP je ET'!I69</f>
        <v>80.50752441698225</v>
      </c>
      <c r="J12" s="3">
        <f>'[1]BIP je ET'!J69</f>
        <v>99.786974287422765</v>
      </c>
      <c r="K12" s="3">
        <f>'[1]BIP je ET'!K69</f>
        <v>100</v>
      </c>
      <c r="L12" s="3">
        <f>'[1]BIP je ET'!L69</f>
        <v>105.28826988239983</v>
      </c>
      <c r="M12" s="3">
        <f>'[1]BIP je ET'!M69</f>
        <v>104.91578632648992</v>
      </c>
      <c r="N12" s="3">
        <f>'[1]BIP je ET'!N69</f>
        <v>94.897349013354599</v>
      </c>
      <c r="O12" s="3">
        <f>'[1]BIP je ET'!O69</f>
        <v>124.70350807255332</v>
      </c>
      <c r="P12" s="3">
        <f>'[1]BIP je ET'!P69</f>
        <v>106.85045844129959</v>
      </c>
      <c r="Q12" s="3">
        <f>'[1]BIP je ET'!Q69</f>
        <v>93.650338847917084</v>
      </c>
      <c r="R12" s="3">
        <f>'[1]BIP je ET'!R69</f>
        <v>94.341738090492328</v>
      </c>
      <c r="S12" s="3">
        <f>'[1]BIP je ET'!S69</f>
        <v>91.437861271676297</v>
      </c>
      <c r="T12" s="3">
        <f>'[1]BIP je ET'!T69</f>
        <v>86.00757424755831</v>
      </c>
      <c r="U12" s="3">
        <f>'[1]BIP je ET'!U69</f>
        <v>86.614261510863059</v>
      </c>
      <c r="V12" s="3">
        <f>'[1]BIP je ET'!V69</f>
        <v>97.229419972094874</v>
      </c>
      <c r="W12" s="3"/>
      <c r="X12" s="18" t="str">
        <f t="shared" ref="X12:X17" si="4">HLOOKUP(Y12,$L12:$U156,ROW(L$149)-ROW(X12)+1,0)</f>
        <v>SL</v>
      </c>
      <c r="Y12" s="3">
        <f>MIN(L12:U12)</f>
        <v>86.00757424755831</v>
      </c>
      <c r="Z12" s="18" t="str">
        <f t="shared" ref="Z12:Z17" si="5">HLOOKUP(AA12,$L12:$U156,ROW(N$149)-ROW(Z12)+1,0)</f>
        <v>HH</v>
      </c>
      <c r="AA12" s="6">
        <f>MAX(L12:U12)</f>
        <v>124.70350807255332</v>
      </c>
    </row>
    <row r="13" spans="1:27" x14ac:dyDescent="0.35">
      <c r="A13" s="7">
        <f>'[1]BIP je ET'!A70</f>
        <v>2020</v>
      </c>
      <c r="B13" s="3">
        <f>'[1]BIP je ET'!B70</f>
        <v>86.181938236489231</v>
      </c>
      <c r="C13" s="3">
        <f>'[1]BIP je ET'!C70</f>
        <v>79.382110930516049</v>
      </c>
      <c r="D13" s="3">
        <f>'[1]BIP je ET'!D70</f>
        <v>80.123679398618449</v>
      </c>
      <c r="E13" s="3">
        <f>'[1]BIP je ET'!E70</f>
        <v>81.949664770418522</v>
      </c>
      <c r="F13" s="3">
        <f>'[1]BIP je ET'!F70</f>
        <v>78.926249492076394</v>
      </c>
      <c r="G13" s="3">
        <f>'[1]BIP je ET'!G70</f>
        <v>97.721962616822438</v>
      </c>
      <c r="H13" s="14">
        <f>'[1]BIP je ET'!H70</f>
        <v>85.507669646485169</v>
      </c>
      <c r="I13" s="3">
        <f>'[1]BIP je ET'!I70</f>
        <v>81.270316944331583</v>
      </c>
      <c r="J13" s="3">
        <f>'[1]BIP je ET'!J70</f>
        <v>99.879368143031286</v>
      </c>
      <c r="K13" s="3">
        <f>'[1]BIP je ET'!K70</f>
        <v>100</v>
      </c>
      <c r="L13" s="3">
        <f>'[1]BIP je ET'!L70</f>
        <v>104.45575985371801</v>
      </c>
      <c r="M13" s="3">
        <f>'[1]BIP je ET'!M70</f>
        <v>104.92558919138561</v>
      </c>
      <c r="N13" s="3">
        <f>'[1]BIP je ET'!N70</f>
        <v>94.779815115806585</v>
      </c>
      <c r="O13" s="3">
        <f>'[1]BIP je ET'!O70</f>
        <v>121.87880942706218</v>
      </c>
      <c r="P13" s="3">
        <f>'[1]BIP je ET'!P70</f>
        <v>106.44301097114995</v>
      </c>
      <c r="Q13" s="3">
        <f>'[1]BIP je ET'!Q70</f>
        <v>93.63952661519707</v>
      </c>
      <c r="R13" s="3">
        <f>'[1]BIP je ET'!R70</f>
        <v>94.981714750101588</v>
      </c>
      <c r="S13" s="3">
        <f>'[1]BIP je ET'!S70</f>
        <v>92.496698496546117</v>
      </c>
      <c r="T13" s="3">
        <f>'[1]BIP je ET'!T70</f>
        <v>85.301960585128001</v>
      </c>
      <c r="U13" s="3">
        <f>'[1]BIP je ET'!U70</f>
        <v>88.251726940268185</v>
      </c>
      <c r="V13" s="3">
        <f>'[1]BIP je ET'!V70</f>
        <v>97.414668833807397</v>
      </c>
      <c r="X13" s="18" t="str">
        <f t="shared" si="4"/>
        <v>SL</v>
      </c>
      <c r="Y13" s="3">
        <f t="shared" ref="Y13:Y16" si="6">MIN(L13:U13)</f>
        <v>85.301960585128001</v>
      </c>
      <c r="Z13" s="18" t="str">
        <f t="shared" si="5"/>
        <v>HH</v>
      </c>
      <c r="AA13" s="6">
        <f t="shared" ref="AA13:AA16" si="7">MAX(L13:U13)</f>
        <v>121.87880942706218</v>
      </c>
    </row>
    <row r="14" spans="1:27" x14ac:dyDescent="0.35">
      <c r="A14" s="7">
        <f>'[1]BIP je ET'!A71</f>
        <v>2021</v>
      </c>
      <c r="B14" s="3">
        <f>'[1]BIP je ET'!B71</f>
        <v>85.748193029746417</v>
      </c>
      <c r="C14" s="3">
        <f>'[1]BIP je ET'!C71</f>
        <v>78.943727487416808</v>
      </c>
      <c r="D14" s="3">
        <f>'[1]BIP je ET'!D71</f>
        <v>79.25502731327974</v>
      </c>
      <c r="E14" s="3">
        <f>'[1]BIP je ET'!E71</f>
        <v>81.027408697311614</v>
      </c>
      <c r="F14" s="3">
        <f>'[1]BIP je ET'!F71</f>
        <v>78.022947925860535</v>
      </c>
      <c r="G14" s="3">
        <f>'[1]BIP je ET'!G71</f>
        <v>97.905584313351298</v>
      </c>
      <c r="H14" s="14">
        <f>'[1]BIP je ET'!H71</f>
        <v>85.037332124710758</v>
      </c>
      <c r="I14" s="3">
        <f>'[1]BIP je ET'!I71</f>
        <v>80.531237327353836</v>
      </c>
      <c r="J14" s="3">
        <f>'[1]BIP je ET'!J71</f>
        <v>99.889077073543092</v>
      </c>
      <c r="K14" s="3">
        <f>'[1]BIP je ET'!K71</f>
        <v>100</v>
      </c>
      <c r="L14" s="3">
        <f>'[1]BIP je ET'!L71</f>
        <v>105.4769685837647</v>
      </c>
      <c r="M14" s="3">
        <f>'[1]BIP je ET'!M71</f>
        <v>104.77087855728632</v>
      </c>
      <c r="N14" s="3">
        <f>'[1]BIP je ET'!N71</f>
        <v>97.650342310536487</v>
      </c>
      <c r="O14" s="3">
        <f>'[1]BIP je ET'!O71</f>
        <v>126.7109563226068</v>
      </c>
      <c r="P14" s="3">
        <f>'[1]BIP je ET'!P71</f>
        <v>106.29278881706065</v>
      </c>
      <c r="Q14" s="3">
        <f>'[1]BIP je ET'!Q71</f>
        <v>91.868037499105455</v>
      </c>
      <c r="R14" s="3">
        <f>'[1]BIP je ET'!R71</f>
        <v>93.463896376517738</v>
      </c>
      <c r="S14" s="3">
        <f>'[1]BIP je ET'!S71</f>
        <v>98.462584384914493</v>
      </c>
      <c r="T14" s="3">
        <f>'[1]BIP je ET'!T71</f>
        <v>84.127287039908396</v>
      </c>
      <c r="U14" s="3">
        <f>'[1]BIP je ET'!U71</f>
        <v>87.206889148636719</v>
      </c>
      <c r="V14" s="3">
        <f>'[1]BIP je ET'!V71</f>
        <v>97.32950072755898</v>
      </c>
      <c r="X14" s="18" t="str">
        <f t="shared" si="4"/>
        <v>SL</v>
      </c>
      <c r="Y14" s="3">
        <f t="shared" si="6"/>
        <v>84.127287039908396</v>
      </c>
      <c r="Z14" s="18" t="str">
        <f t="shared" si="5"/>
        <v>HH</v>
      </c>
      <c r="AA14" s="6">
        <f t="shared" si="7"/>
        <v>126.7109563226068</v>
      </c>
    </row>
    <row r="15" spans="1:27" x14ac:dyDescent="0.35">
      <c r="A15" s="7">
        <f>'[1]BIP je ET'!A72</f>
        <v>2022</v>
      </c>
      <c r="B15" s="3">
        <f>'[1]BIP je ET'!B72</f>
        <v>88.291018045011143</v>
      </c>
      <c r="C15" s="3">
        <f>'[1]BIP je ET'!C72</f>
        <v>82.321070535493021</v>
      </c>
      <c r="D15" s="3">
        <f>'[1]BIP je ET'!D72</f>
        <v>80.178647863209349</v>
      </c>
      <c r="E15" s="3">
        <f>'[1]BIP je ET'!E72</f>
        <v>83.866498456824885</v>
      </c>
      <c r="F15" s="3">
        <f>'[1]BIP je ET'!F72</f>
        <v>78.445110275068146</v>
      </c>
      <c r="G15" s="3">
        <f>'[1]BIP je ET'!G72</f>
        <v>96.387618554146286</v>
      </c>
      <c r="H15" s="14">
        <f>'[1]BIP je ET'!H72</f>
        <v>86.034828448489492</v>
      </c>
      <c r="I15" s="3">
        <f>'[1]BIP je ET'!I72</f>
        <v>82.312059293969227</v>
      </c>
      <c r="J15" s="3">
        <f>'[1]BIP je ET'!J72</f>
        <v>99.802879091666853</v>
      </c>
      <c r="K15" s="3">
        <f>'[1]BIP je ET'!K72</f>
        <v>100</v>
      </c>
      <c r="L15" s="3">
        <f>'[1]BIP je ET'!L72</f>
        <v>105.42138818175675</v>
      </c>
      <c r="M15" s="3">
        <f>'[1]BIP je ET'!M72</f>
        <v>104.6216404965194</v>
      </c>
      <c r="N15" s="3">
        <f>'[1]BIP je ET'!N72</f>
        <v>99.317398454572086</v>
      </c>
      <c r="O15" s="3">
        <f>'[1]BIP je ET'!O72</f>
        <v>132.42807902858817</v>
      </c>
      <c r="P15" s="3">
        <f>'[1]BIP je ET'!P72</f>
        <v>104.83791029309064</v>
      </c>
      <c r="Q15" s="3">
        <f>'[1]BIP je ET'!Q72</f>
        <v>91.76935727319831</v>
      </c>
      <c r="R15" s="3">
        <f>'[1]BIP je ET'!R72</f>
        <v>93.005023767149524</v>
      </c>
      <c r="S15" s="3">
        <f>'[1]BIP je ET'!S72</f>
        <v>96.926040235193398</v>
      </c>
      <c r="T15" s="3">
        <f>'[1]BIP je ET'!T72</f>
        <v>87.388767487440575</v>
      </c>
      <c r="U15" s="3">
        <f>'[1]BIP je ET'!U72</f>
        <v>90.158597850818893</v>
      </c>
      <c r="V15" s="3">
        <f>'[1]BIP je ET'!V72</f>
        <v>97.50726531347857</v>
      </c>
      <c r="X15" s="18" t="str">
        <f t="shared" si="4"/>
        <v>SL</v>
      </c>
      <c r="Y15" s="3">
        <f t="shared" si="6"/>
        <v>87.388767487440575</v>
      </c>
      <c r="Z15" s="18" t="str">
        <f t="shared" si="5"/>
        <v>HH</v>
      </c>
      <c r="AA15" s="6">
        <f t="shared" si="7"/>
        <v>132.42807902858817</v>
      </c>
    </row>
    <row r="16" spans="1:27" x14ac:dyDescent="0.35">
      <c r="A16" s="7">
        <f>'[1]BIP je ET'!A73</f>
        <v>2023</v>
      </c>
      <c r="B16" s="3">
        <f>'[1]BIP je ET'!B73</f>
        <v>90.445483368262671</v>
      </c>
      <c r="C16" s="3">
        <f>'[1]BIP je ET'!C73</f>
        <v>83.408028373367728</v>
      </c>
      <c r="D16" s="3">
        <f>'[1]BIP je ET'!D73</f>
        <v>81.819549680262242</v>
      </c>
      <c r="E16" s="3">
        <f>'[1]BIP je ET'!E73</f>
        <v>84.958890859261643</v>
      </c>
      <c r="F16" s="3">
        <f>'[1]BIP je ET'!F73</f>
        <v>80.429899510989316</v>
      </c>
      <c r="G16" s="3">
        <f>'[1]BIP je ET'!G73</f>
        <v>97.101402547154606</v>
      </c>
      <c r="H16" s="14">
        <f>'[1]BIP je ET'!H73</f>
        <v>87.467354505884259</v>
      </c>
      <c r="I16" s="3">
        <f>'[1]BIP je ET'!I73</f>
        <v>83.950776505991726</v>
      </c>
      <c r="J16" s="3">
        <f>'[1]BIP je ET'!J73</f>
        <v>99.840937180933949</v>
      </c>
      <c r="K16" s="3">
        <f>'[1]BIP je ET'!K73</f>
        <v>100</v>
      </c>
      <c r="L16" s="3">
        <f>'[1]BIP je ET'!L73</f>
        <v>105.7004675157182</v>
      </c>
      <c r="M16" s="3">
        <f>'[1]BIP je ET'!M73</f>
        <v>105.74775646192703</v>
      </c>
      <c r="N16" s="3">
        <f>'[1]BIP je ET'!N73</f>
        <v>97.569993014132947</v>
      </c>
      <c r="O16" s="3">
        <f>'[1]BIP je ET'!O73</f>
        <v>122.34725133000161</v>
      </c>
      <c r="P16" s="3">
        <f>'[1]BIP je ET'!P73</f>
        <v>105.62523510129506</v>
      </c>
      <c r="Q16" s="3">
        <f>'[1]BIP je ET'!Q73</f>
        <v>93.562254822935145</v>
      </c>
      <c r="R16" s="3">
        <f>'[1]BIP je ET'!R73</f>
        <v>93.083991616959537</v>
      </c>
      <c r="S16" s="3">
        <f>'[1]BIP je ET'!S73</f>
        <v>94.016873555806342</v>
      </c>
      <c r="T16" s="3">
        <f>'[1]BIP je ET'!T73</f>
        <v>85.860605083561708</v>
      </c>
      <c r="U16" s="3">
        <f>'[1]BIP je ET'!U73</f>
        <v>89.054758450212262</v>
      </c>
      <c r="V16" s="3">
        <f>'[1]BIP je ET'!V73</f>
        <v>97.767746789188024</v>
      </c>
      <c r="X16" s="18" t="str">
        <f t="shared" si="4"/>
        <v>SL</v>
      </c>
      <c r="Y16" s="3">
        <f t="shared" si="6"/>
        <v>85.860605083561708</v>
      </c>
      <c r="Z16" s="18" t="str">
        <f t="shared" si="5"/>
        <v>HH</v>
      </c>
      <c r="AA16" s="6">
        <f t="shared" si="7"/>
        <v>122.34725133000161</v>
      </c>
    </row>
    <row r="17" spans="1:27" x14ac:dyDescent="0.35">
      <c r="A17" s="7">
        <f>'[1]BIP je ET'!A74</f>
        <v>2024</v>
      </c>
      <c r="B17" s="3">
        <f>'[1]BIP je ET'!B74</f>
        <v>89.203284044736733</v>
      </c>
      <c r="C17" s="3">
        <f>'[1]BIP je ET'!C74</f>
        <v>84.723327608595483</v>
      </c>
      <c r="D17" s="3">
        <f>'[1]BIP je ET'!D74</f>
        <v>81.999539228417035</v>
      </c>
      <c r="E17" s="3">
        <f>'[1]BIP je ET'!E74</f>
        <v>84.081389016880991</v>
      </c>
      <c r="F17" s="3">
        <f>'[1]BIP je ET'!F74</f>
        <v>80.411971683491814</v>
      </c>
      <c r="G17" s="3">
        <f>'[1]BIP je ET'!G74</f>
        <v>98.687848196707577</v>
      </c>
      <c r="H17" s="14">
        <f>'[1]BIP je ET'!H74</f>
        <v>87.801072341138521</v>
      </c>
      <c r="I17" s="3">
        <f>'[1]BIP je ET'!I74</f>
        <v>83.798642818246549</v>
      </c>
      <c r="J17" s="3">
        <f>'[1]BIP je ET'!J74</f>
        <v>99.928789846269851</v>
      </c>
      <c r="K17" s="3">
        <f>'[1]BIP je ET'!K74</f>
        <v>100</v>
      </c>
      <c r="L17" s="3">
        <f>'[1]BIP je ET'!L74</f>
        <v>105.83504377330037</v>
      </c>
      <c r="M17" s="3">
        <f>'[1]BIP je ET'!M74</f>
        <v>105.01403258911741</v>
      </c>
      <c r="N17" s="3">
        <f>'[1]BIP je ET'!N74</f>
        <v>97.530683198592556</v>
      </c>
      <c r="O17" s="3">
        <f>'[1]BIP je ET'!O74</f>
        <v>124.43241318644493</v>
      </c>
      <c r="P17" s="3">
        <f>'[1]BIP je ET'!P74</f>
        <v>106.42252754157415</v>
      </c>
      <c r="Q17" s="3">
        <f>'[1]BIP je ET'!Q74</f>
        <v>94.074896326393826</v>
      </c>
      <c r="R17" s="3">
        <f>'[1]BIP je ET'!R74</f>
        <v>92.784735894106305</v>
      </c>
      <c r="S17" s="3">
        <f>'[1]BIP je ET'!S74</f>
        <v>93.514639969840403</v>
      </c>
      <c r="T17" s="3">
        <f>'[1]BIP je ET'!T74</f>
        <v>85.365266200309975</v>
      </c>
      <c r="U17" s="3">
        <f>'[1]BIP je ET'!U74</f>
        <v>89.607506387969664</v>
      </c>
      <c r="V17" s="3">
        <f>'[1]BIP je ET'!V74</f>
        <v>97.83646797637499</v>
      </c>
      <c r="X17" s="18" t="str">
        <f t="shared" si="4"/>
        <v>SL</v>
      </c>
      <c r="Y17" s="3">
        <f t="shared" ref="Y17" si="8">MIN(L17:U17)</f>
        <v>85.365266200309975</v>
      </c>
      <c r="Z17" s="18" t="str">
        <f t="shared" si="5"/>
        <v>HH</v>
      </c>
      <c r="AA17" s="6">
        <f t="shared" ref="AA17" si="9">MAX(L17:U17)</f>
        <v>124.43241318644493</v>
      </c>
    </row>
    <row r="18" spans="1:27" x14ac:dyDescent="0.35">
      <c r="A18" s="7"/>
      <c r="B18" s="3"/>
      <c r="C18" s="3"/>
      <c r="D18" s="3"/>
      <c r="E18" s="3"/>
      <c r="F18" s="3"/>
      <c r="G18" s="3"/>
      <c r="H18" s="14"/>
      <c r="I18" s="3"/>
      <c r="J18" s="3"/>
      <c r="K18" s="3"/>
      <c r="L18" s="3"/>
      <c r="M18" s="3"/>
      <c r="N18" s="3"/>
      <c r="O18" s="3"/>
      <c r="P18" s="3"/>
      <c r="Q18" s="3"/>
      <c r="R18" s="3"/>
      <c r="S18" s="3"/>
      <c r="T18" s="3"/>
      <c r="U18" s="3"/>
      <c r="V18" s="3"/>
      <c r="X18" s="18"/>
      <c r="Y18" s="3"/>
      <c r="Z18" s="18"/>
      <c r="AA18" s="6"/>
    </row>
    <row r="19" spans="1:27" x14ac:dyDescent="0.35">
      <c r="A19" s="4" t="s">
        <v>313</v>
      </c>
      <c r="X19" s="11"/>
      <c r="Y19" s="3"/>
      <c r="Z19" s="11"/>
    </row>
    <row r="20" spans="1:27" x14ac:dyDescent="0.35">
      <c r="A20">
        <f>'[1]BIP je ET-Stunde'!A51</f>
        <v>2019</v>
      </c>
      <c r="B20" s="3">
        <f>'[1]BIP je ET-Stunde'!B51</f>
        <v>80.875615136602747</v>
      </c>
      <c r="C20" s="3">
        <f>'[1]BIP je ET-Stunde'!C51</f>
        <v>75.258781605294416</v>
      </c>
      <c r="D20" s="3">
        <f>'[1]BIP je ET-Stunde'!D51</f>
        <v>77.142372306125921</v>
      </c>
      <c r="E20" s="3">
        <f>'[1]BIP je ET-Stunde'!E51</f>
        <v>76.735109451892072</v>
      </c>
      <c r="F20" s="3">
        <f>'[1]BIP je ET-Stunde'!F51</f>
        <v>74.308501612082139</v>
      </c>
      <c r="G20" s="3">
        <f>'[1]BIP je ET-Stunde'!G51</f>
        <v>93.246224333955539</v>
      </c>
      <c r="H20" s="14">
        <f>'[1]BIP je ET-Stunde'!H51</f>
        <v>81.164092991685038</v>
      </c>
      <c r="I20" s="3">
        <f>'[1]BIP je ET-Stunde'!I51</f>
        <v>77.057525878160533</v>
      </c>
      <c r="J20" s="3">
        <f>'[1]BIP je ET-Stunde'!J51</f>
        <v>99.643645002545384</v>
      </c>
      <c r="K20" s="3">
        <f>'[1]BIP je ET-Stunde'!K51</f>
        <v>100</v>
      </c>
      <c r="L20" s="3">
        <f>'[1]BIP je ET-Stunde'!L51</f>
        <v>104.87018496521297</v>
      </c>
      <c r="M20" s="3">
        <f>'[1]BIP je ET-Stunde'!M51</f>
        <v>103.86899711522146</v>
      </c>
      <c r="N20" s="3">
        <f>'[1]BIP je ET-Stunde'!N51</f>
        <v>95.554047174613956</v>
      </c>
      <c r="O20" s="3">
        <f>'[1]BIP je ET-Stunde'!O51</f>
        <v>119.68437128796879</v>
      </c>
      <c r="P20" s="3">
        <f>'[1]BIP je ET-Stunde'!P51</f>
        <v>105.83743424401833</v>
      </c>
      <c r="Q20" s="3">
        <f>'[1]BIP je ET-Stunde'!Q51</f>
        <v>94.111657899202456</v>
      </c>
      <c r="R20" s="3">
        <f>'[1]BIP je ET-Stunde'!R51</f>
        <v>95.672832173765485</v>
      </c>
      <c r="S20" s="3">
        <f>'[1]BIP je ET-Stunde'!S51</f>
        <v>92.940777193280169</v>
      </c>
      <c r="T20" s="3">
        <f>'[1]BIP je ET-Stunde'!T51</f>
        <v>87.951807228915655</v>
      </c>
      <c r="U20" s="3">
        <f>'[1]BIP je ET-Stunde'!U51</f>
        <v>86.017308671304932</v>
      </c>
      <c r="V20" s="3">
        <f>'[1]BIP je ET-Stunde'!V51</f>
        <v>96.521296453419311</v>
      </c>
      <c r="X20" s="18" t="str">
        <f t="shared" ref="X20:X25" si="10">HLOOKUP(Y20,$L20:$U163,ROW(L$149)-ROW(X20)+1,0)</f>
        <v>SH</v>
      </c>
      <c r="Y20" s="3">
        <f t="shared" ref="Y20" si="11">MIN(L20:U20)</f>
        <v>86.017308671304932</v>
      </c>
      <c r="Z20" s="18" t="str">
        <f t="shared" ref="Z20:Z25" si="12">HLOOKUP(AA20,$L20:$U163,ROW(N$149)-ROW(Z20)+1,0)</f>
        <v>HH</v>
      </c>
      <c r="AA20" s="6">
        <f t="shared" ref="AA20" si="13">MAX(L20:U20)</f>
        <v>119.68437128796879</v>
      </c>
    </row>
    <row r="21" spans="1:27" x14ac:dyDescent="0.35">
      <c r="A21">
        <f>'[1]BIP je ET-Stunde'!A52</f>
        <v>2020</v>
      </c>
      <c r="B21" s="3">
        <f>'[1]BIP je ET-Stunde'!B52</f>
        <v>81.556291390728475</v>
      </c>
      <c r="C21" s="3">
        <f>'[1]BIP je ET-Stunde'!C52</f>
        <v>75.347682119205288</v>
      </c>
      <c r="D21" s="3">
        <f>'[1]BIP je ET-Stunde'!D52</f>
        <v>77.135761589403984</v>
      </c>
      <c r="E21" s="3">
        <f>'[1]BIP je ET-Stunde'!E52</f>
        <v>77.433774834437102</v>
      </c>
      <c r="F21" s="3">
        <f>'[1]BIP je ET-Stunde'!F52</f>
        <v>75.248344370860934</v>
      </c>
      <c r="G21" s="3">
        <f>'[1]BIP je ET-Stunde'!G52</f>
        <v>95.794701986754973</v>
      </c>
      <c r="H21" s="14">
        <f>'[1]BIP je ET-Stunde'!H52</f>
        <v>82.086092715231786</v>
      </c>
      <c r="I21" s="3">
        <f>'[1]BIP je ET-Stunde'!I52</f>
        <v>77.466887417218544</v>
      </c>
      <c r="J21" s="3">
        <f>'[1]BIP je ET-Stunde'!J52</f>
        <v>99.768211920529808</v>
      </c>
      <c r="K21" s="3">
        <f>'[1]BIP je ET-Stunde'!K52</f>
        <v>100</v>
      </c>
      <c r="L21" s="3">
        <f>'[1]BIP je ET-Stunde'!L52</f>
        <v>105.13245033112584</v>
      </c>
      <c r="M21" s="3">
        <f>'[1]BIP je ET-Stunde'!M52</f>
        <v>103.95695364238411</v>
      </c>
      <c r="N21" s="3">
        <f>'[1]BIP je ET-Stunde'!N52</f>
        <v>95.298013245033118</v>
      </c>
      <c r="O21" s="3">
        <f>'[1]BIP je ET-Stunde'!O52</f>
        <v>117.63245033112581</v>
      </c>
      <c r="P21" s="3">
        <f>'[1]BIP je ET-Stunde'!P52</f>
        <v>105.72847682119206</v>
      </c>
      <c r="Q21" s="3">
        <f>'[1]BIP je ET-Stunde'!Q52</f>
        <v>93.890728476821195</v>
      </c>
      <c r="R21" s="3">
        <f>'[1]BIP je ET-Stunde'!R52</f>
        <v>95.662251655629134</v>
      </c>
      <c r="S21" s="3">
        <f>'[1]BIP je ET-Stunde'!S52</f>
        <v>93.642384105960275</v>
      </c>
      <c r="T21" s="3">
        <f>'[1]BIP je ET-Stunde'!T52</f>
        <v>87.168874172185426</v>
      </c>
      <c r="U21" s="3">
        <f>'[1]BIP je ET-Stunde'!U52</f>
        <v>87.086092715231786</v>
      </c>
      <c r="V21" s="3">
        <f>'[1]BIP je ET-Stunde'!V52</f>
        <v>96.688741721854313</v>
      </c>
      <c r="X21" s="18" t="str">
        <f t="shared" si="10"/>
        <v>SH</v>
      </c>
      <c r="Y21" s="3">
        <f t="shared" ref="Y21:Y24" si="14">MIN(L21:U21)</f>
        <v>87.086092715231786</v>
      </c>
      <c r="Z21" s="18" t="str">
        <f t="shared" si="12"/>
        <v>HH</v>
      </c>
      <c r="AA21" s="6">
        <f t="shared" ref="AA21:AA24" si="15">MAX(L21:U21)</f>
        <v>117.63245033112581</v>
      </c>
    </row>
    <row r="22" spans="1:27" x14ac:dyDescent="0.35">
      <c r="A22">
        <f>'[1]BIP je ET-Stunde'!A53</f>
        <v>2021</v>
      </c>
      <c r="B22" s="3">
        <f>'[1]BIP je ET-Stunde'!B53</f>
        <v>81.637519872813996</v>
      </c>
      <c r="C22" s="3">
        <f>'[1]BIP je ET-Stunde'!C53</f>
        <v>75.5643879173291</v>
      </c>
      <c r="D22" s="3">
        <f>'[1]BIP je ET-Stunde'!D53</f>
        <v>76.709062003179653</v>
      </c>
      <c r="E22" s="3">
        <f>'[1]BIP je ET-Stunde'!E53</f>
        <v>76.899841017488072</v>
      </c>
      <c r="F22" s="3">
        <f>'[1]BIP je ET-Stunde'!F53</f>
        <v>74.769475357710661</v>
      </c>
      <c r="G22" s="3">
        <f>'[1]BIP je ET-Stunde'!G53</f>
        <v>95.802861685214623</v>
      </c>
      <c r="H22" s="14">
        <f>'[1]BIP je ET-Stunde'!H53</f>
        <v>81.955484896661375</v>
      </c>
      <c r="I22" s="3">
        <f>'[1]BIP je ET-Stunde'!I53</f>
        <v>77.201907790143082</v>
      </c>
      <c r="J22" s="3">
        <f>'[1]BIP je ET-Stunde'!J53</f>
        <v>99.777424483306831</v>
      </c>
      <c r="K22" s="3">
        <f>'[1]BIP je ET-Stunde'!K53</f>
        <v>100</v>
      </c>
      <c r="L22" s="3">
        <f>'[1]BIP je ET-Stunde'!L53</f>
        <v>105.89825119236885</v>
      </c>
      <c r="M22" s="3">
        <f>'[1]BIP je ET-Stunde'!M53</f>
        <v>103.87917329093801</v>
      </c>
      <c r="N22" s="3">
        <f>'[1]BIP je ET-Stunde'!N53</f>
        <v>98.187599364069953</v>
      </c>
      <c r="O22" s="3">
        <f>'[1]BIP je ET-Stunde'!O53</f>
        <v>121.25596184419713</v>
      </c>
      <c r="P22" s="3">
        <f>'[1]BIP je ET-Stunde'!P53</f>
        <v>105.48489666136724</v>
      </c>
      <c r="Q22" s="3">
        <f>'[1]BIP je ET-Stunde'!Q53</f>
        <v>92.17806041335453</v>
      </c>
      <c r="R22" s="3">
        <f>'[1]BIP je ET-Stunde'!R53</f>
        <v>94.26073131955485</v>
      </c>
      <c r="S22" s="3">
        <f>'[1]BIP je ET-Stunde'!S53</f>
        <v>100.12718600953893</v>
      </c>
      <c r="T22" s="3">
        <f>'[1]BIP je ET-Stunde'!T53</f>
        <v>85.834658187599359</v>
      </c>
      <c r="U22" s="3">
        <f>'[1]BIP je ET-Stunde'!U53</f>
        <v>86.232114467408593</v>
      </c>
      <c r="V22" s="3">
        <f>'[1]BIP je ET-Stunde'!V53</f>
        <v>96.677265500794917</v>
      </c>
      <c r="X22" s="18" t="str">
        <f t="shared" si="10"/>
        <v>SL</v>
      </c>
      <c r="Y22" s="3">
        <f t="shared" si="14"/>
        <v>85.834658187599359</v>
      </c>
      <c r="Z22" s="18" t="str">
        <f t="shared" si="12"/>
        <v>HH</v>
      </c>
      <c r="AA22" s="6">
        <f t="shared" si="15"/>
        <v>121.25596184419713</v>
      </c>
    </row>
    <row r="23" spans="1:27" x14ac:dyDescent="0.35">
      <c r="A23">
        <f>'[1]BIP je ET-Stunde'!A54</f>
        <v>2022</v>
      </c>
      <c r="B23" s="3">
        <f>'[1]BIP je ET-Stunde'!B54</f>
        <v>85.703547805171382</v>
      </c>
      <c r="C23" s="3">
        <f>'[1]BIP je ET-Stunde'!C54</f>
        <v>79.344558027660867</v>
      </c>
      <c r="D23" s="3">
        <f>'[1]BIP je ET-Stunde'!D54</f>
        <v>78.803367408298257</v>
      </c>
      <c r="E23" s="3">
        <f>'[1]BIP je ET-Stunde'!E54</f>
        <v>81.494287432351172</v>
      </c>
      <c r="F23" s="3">
        <f>'[1]BIP je ET-Stunde'!F54</f>
        <v>76.292844257366212</v>
      </c>
      <c r="G23" s="3">
        <f>'[1]BIP je ET-Stunde'!G54</f>
        <v>94.873722188815407</v>
      </c>
      <c r="H23" s="14">
        <f>'[1]BIP je ET-Stunde'!H54</f>
        <v>84.064942874323521</v>
      </c>
      <c r="I23" s="3">
        <f>'[1]BIP je ET-Stunde'!I54</f>
        <v>80.216476247745035</v>
      </c>
      <c r="J23" s="3">
        <f>'[1]BIP je ET-Stunde'!J54</f>
        <v>99.714371617558626</v>
      </c>
      <c r="K23" s="3">
        <f>'[1]BIP je ET-Stunde'!K54</f>
        <v>100</v>
      </c>
      <c r="L23" s="3">
        <f>'[1]BIP je ET-Stunde'!L54</f>
        <v>105.411906193626</v>
      </c>
      <c r="M23" s="3">
        <f>'[1]BIP je ET-Stunde'!M54</f>
        <v>104.6452194828623</v>
      </c>
      <c r="N23" s="3">
        <f>'[1]BIP je ET-Stunde'!N54</f>
        <v>99.067949488875541</v>
      </c>
      <c r="O23" s="3">
        <f>'[1]BIP je ET-Stunde'!O54</f>
        <v>127.01443174984968</v>
      </c>
      <c r="P23" s="3">
        <f>'[1]BIP je ET-Stunde'!P54</f>
        <v>103.11184606133494</v>
      </c>
      <c r="Q23" s="3">
        <f>'[1]BIP je ET-Stunde'!Q54</f>
        <v>92.137702946482264</v>
      </c>
      <c r="R23" s="3">
        <f>'[1]BIP je ET-Stunde'!R54</f>
        <v>93.71617558628985</v>
      </c>
      <c r="S23" s="3">
        <f>'[1]BIP je ET-Stunde'!S54</f>
        <v>98.196031268791344</v>
      </c>
      <c r="T23" s="3">
        <f>'[1]BIP je ET-Stunde'!T54</f>
        <v>89.281419122068556</v>
      </c>
      <c r="U23" s="3">
        <f>'[1]BIP je ET-Stunde'!U54</f>
        <v>89.567047504509929</v>
      </c>
      <c r="V23" s="3">
        <f>'[1]BIP je ET-Stunde'!V54</f>
        <v>97.098616957306078</v>
      </c>
      <c r="X23" s="18" t="str">
        <f t="shared" si="10"/>
        <v>SL</v>
      </c>
      <c r="Y23" s="3">
        <f t="shared" si="14"/>
        <v>89.281419122068556</v>
      </c>
      <c r="Z23" s="18" t="str">
        <f t="shared" si="12"/>
        <v>HH</v>
      </c>
      <c r="AA23" s="6">
        <f t="shared" si="15"/>
        <v>127.01443174984968</v>
      </c>
    </row>
    <row r="24" spans="1:27" x14ac:dyDescent="0.35">
      <c r="A24">
        <f>'[1]BIP je ET-Stunde'!A55</f>
        <v>2023</v>
      </c>
      <c r="B24" s="3">
        <f>'[1]BIP je ET-Stunde'!B55</f>
        <v>87.837644704873526</v>
      </c>
      <c r="C24" s="3">
        <f>'[1]BIP je ET-Stunde'!C55</f>
        <v>80.791767900528797</v>
      </c>
      <c r="D24" s="3">
        <f>'[1]BIP je ET-Stunde'!D55</f>
        <v>80.048592253823074</v>
      </c>
      <c r="E24" s="3">
        <f>'[1]BIP je ET-Stunde'!E55</f>
        <v>82.521080463055597</v>
      </c>
      <c r="F24" s="3">
        <f>'[1]BIP je ET-Stunde'!F55</f>
        <v>78.090610261540661</v>
      </c>
      <c r="G24" s="3">
        <f>'[1]BIP je ET-Stunde'!G55</f>
        <v>95.941117621837918</v>
      </c>
      <c r="H24" s="14">
        <f>'[1]BIP je ET-Stunde'!H55</f>
        <v>85.465199371159059</v>
      </c>
      <c r="I24" s="3">
        <f>'[1]BIP je ET-Stunde'!I55</f>
        <v>81.706445619551232</v>
      </c>
      <c r="J24" s="3">
        <f>'[1]BIP je ET-Stunde'!J55</f>
        <v>99.771330570244402</v>
      </c>
      <c r="K24" s="3">
        <f>'[1]BIP je ET-Stunde'!K55</f>
        <v>100</v>
      </c>
      <c r="L24" s="3">
        <f>'[1]BIP je ET-Stunde'!L55</f>
        <v>105.55952551093326</v>
      </c>
      <c r="M24" s="3">
        <f>'[1]BIP je ET-Stunde'!M55</f>
        <v>105.77390310132915</v>
      </c>
      <c r="N24" s="3">
        <f>'[1]BIP je ET-Stunde'!N55</f>
        <v>96.912962698299282</v>
      </c>
      <c r="O24" s="3">
        <f>'[1]BIP je ET-Stunde'!O55</f>
        <v>117.9219665570959</v>
      </c>
      <c r="P24" s="3">
        <f>'[1]BIP je ET-Stunde'!P55</f>
        <v>103.93025582392454</v>
      </c>
      <c r="Q24" s="3">
        <f>'[1]BIP je ET-Stunde'!Q55</f>
        <v>93.840217235958264</v>
      </c>
      <c r="R24" s="3">
        <f>'[1]BIP je ET-Stunde'!R55</f>
        <v>93.854509075317992</v>
      </c>
      <c r="S24" s="3">
        <f>'[1]BIP je ET-Stunde'!S55</f>
        <v>95.29798485065028</v>
      </c>
      <c r="T24" s="3">
        <f>'[1]BIP je ET-Stunde'!T55</f>
        <v>87.423181363441486</v>
      </c>
      <c r="U24" s="3">
        <f>'[1]BIP je ET-Stunde'!U55</f>
        <v>88.523652994140349</v>
      </c>
      <c r="V24" s="3">
        <f>'[1]BIP je ET-Stunde'!V55</f>
        <v>97.370301557810492</v>
      </c>
      <c r="X24" s="18" t="str">
        <f t="shared" si="10"/>
        <v>SL</v>
      </c>
      <c r="Y24" s="3">
        <f t="shared" si="14"/>
        <v>87.423181363441486</v>
      </c>
      <c r="Z24" s="18" t="str">
        <f t="shared" si="12"/>
        <v>HH</v>
      </c>
      <c r="AA24" s="6">
        <f t="shared" si="15"/>
        <v>117.9219665570959</v>
      </c>
    </row>
    <row r="25" spans="1:27" x14ac:dyDescent="0.35">
      <c r="A25">
        <f>'[1]BIP je ET-Stunde'!A56</f>
        <v>2024</v>
      </c>
      <c r="B25" s="3">
        <f>'[1]BIP je ET-Stunde'!B56</f>
        <v>85.99611003056404</v>
      </c>
      <c r="C25" s="3">
        <f>'[1]BIP je ET-Stunde'!C56</f>
        <v>82.606279522089466</v>
      </c>
      <c r="D25" s="3">
        <f>'[1]BIP je ET-Stunde'!D56</f>
        <v>80.341761600444556</v>
      </c>
      <c r="E25" s="3">
        <f>'[1]BIP je ET-Stunde'!E56</f>
        <v>82.245068074465138</v>
      </c>
      <c r="F25" s="3">
        <f>'[1]BIP je ET-Stunde'!F56</f>
        <v>80.175048624617943</v>
      </c>
      <c r="G25" s="3">
        <f>'[1]BIP je ET-Stunde'!G56</f>
        <v>96.485134759655452</v>
      </c>
      <c r="H25" s="14">
        <f>'[1]BIP je ET-Stunde'!H56</f>
        <v>85.912753542650734</v>
      </c>
      <c r="I25" s="3">
        <f>'[1]BIP je ET-Stunde'!I56</f>
        <v>82.022784106696307</v>
      </c>
      <c r="J25" s="3">
        <f>'[1]BIP je ET-Stunde'!J56</f>
        <v>99.805501528202285</v>
      </c>
      <c r="K25" s="3">
        <f>'[1]BIP je ET-Stunde'!K56</f>
        <v>100</v>
      </c>
      <c r="L25" s="3">
        <f>'[1]BIP je ET-Stunde'!L56</f>
        <v>105.72381217004722</v>
      </c>
      <c r="M25" s="3">
        <f>'[1]BIP je ET-Stunde'!M56</f>
        <v>104.64017782717421</v>
      </c>
      <c r="N25" s="3">
        <f>'[1]BIP je ET-Stunde'!N56</f>
        <v>97.332592386774095</v>
      </c>
      <c r="O25" s="3">
        <f>'[1]BIP je ET-Stunde'!O56</f>
        <v>120.76965823839956</v>
      </c>
      <c r="P25" s="3">
        <f>'[1]BIP je ET-Stunde'!P56</f>
        <v>105.4459572103362</v>
      </c>
      <c r="Q25" s="3">
        <f>'[1]BIP je ET-Stunde'!Q56</f>
        <v>94.442900805779388</v>
      </c>
      <c r="R25" s="3">
        <f>'[1]BIP je ET-Stunde'!R56</f>
        <v>93.33148096693526</v>
      </c>
      <c r="S25" s="3">
        <f>'[1]BIP je ET-Stunde'!S56</f>
        <v>95.318143928869119</v>
      </c>
      <c r="T25" s="3">
        <f>'[1]BIP je ET-Stunde'!T56</f>
        <v>86.010002778549591</v>
      </c>
      <c r="U25" s="3">
        <f>'[1]BIP je ET-Stunde'!U56</f>
        <v>89.260905807168655</v>
      </c>
      <c r="V25" s="3">
        <f>'[1]BIP je ET-Stunde'!V56</f>
        <v>97.457627118644069</v>
      </c>
      <c r="X25" s="18" t="str">
        <f t="shared" si="10"/>
        <v>SL</v>
      </c>
      <c r="Y25" s="3">
        <f t="shared" ref="Y25" si="16">MIN(L25:U25)</f>
        <v>86.010002778549591</v>
      </c>
      <c r="Z25" s="18" t="str">
        <f t="shared" si="12"/>
        <v>HH</v>
      </c>
      <c r="AA25" s="6">
        <f t="shared" ref="AA25" si="17">MAX(L25:U25)</f>
        <v>120.76965823839956</v>
      </c>
    </row>
    <row r="26" spans="1:27" x14ac:dyDescent="0.35">
      <c r="B26" s="3"/>
      <c r="C26" s="3"/>
      <c r="D26" s="3"/>
      <c r="E26" s="3"/>
      <c r="F26" s="3"/>
      <c r="G26" s="3"/>
      <c r="H26" s="14"/>
      <c r="I26" s="3"/>
      <c r="J26" s="3"/>
      <c r="K26" s="3"/>
      <c r="L26" s="3"/>
      <c r="M26" s="3"/>
      <c r="N26" s="3"/>
      <c r="O26" s="3"/>
      <c r="P26" s="3"/>
      <c r="Q26" s="3"/>
      <c r="R26" s="3"/>
      <c r="S26" s="3"/>
      <c r="T26" s="3"/>
      <c r="U26" s="3"/>
      <c r="V26" s="3"/>
      <c r="X26" s="18"/>
      <c r="Y26" s="3"/>
      <c r="Z26" s="18"/>
      <c r="AA26" s="6"/>
    </row>
    <row r="27" spans="1:27" x14ac:dyDescent="0.35">
      <c r="A27" s="4" t="s">
        <v>314</v>
      </c>
      <c r="B27" s="3"/>
      <c r="X27" s="11"/>
      <c r="Y27" s="3"/>
      <c r="Z27" s="11"/>
    </row>
    <row r="28" spans="1:27" x14ac:dyDescent="0.35">
      <c r="A28">
        <f>'[1]BWS je ET-Stunde VG'!A68</f>
        <v>2019</v>
      </c>
      <c r="B28" s="3">
        <f>'[1]BWS je ET-Stunde VG'!B68</f>
        <v>72.418116282714308</v>
      </c>
      <c r="C28" s="3">
        <f>'[1]BWS je ET-Stunde VG'!C68</f>
        <v>62.356997335840767</v>
      </c>
      <c r="D28" s="3">
        <f>'[1]BWS je ET-Stunde VG'!D68</f>
        <v>67.230841560883874</v>
      </c>
      <c r="E28" s="3">
        <f>'[1]BWS je ET-Stunde VG'!E68</f>
        <v>73.922582667293526</v>
      </c>
      <c r="F28" s="3">
        <f>'[1]BWS je ET-Stunde VG'!F68</f>
        <v>64.958470459175672</v>
      </c>
      <c r="G28" s="3">
        <f>'[1]BWS je ET-Stunde VG'!G68</f>
        <v>97.304497727628899</v>
      </c>
      <c r="H28" s="14">
        <f>'[1]BWS je ET-Stunde VG'!H68</f>
        <v>71.242751919761787</v>
      </c>
      <c r="I28" s="3">
        <f>'[1]BWS je ET-Stunde VG'!I68</f>
        <v>68.13979000156715</v>
      </c>
      <c r="J28" s="3">
        <f>'[1]BWS je ET-Stunde VG'!J68</f>
        <v>99.952985425481899</v>
      </c>
      <c r="K28" s="3">
        <f>'[1]BWS je ET-Stunde VG'!K68</f>
        <v>100</v>
      </c>
      <c r="L28" s="3">
        <f>'[1]BWS je ET-Stunde VG'!L68</f>
        <v>106.5820404325341</v>
      </c>
      <c r="M28" s="3">
        <f>'[1]BWS je ET-Stunde VG'!M68</f>
        <v>105.14026014731232</v>
      </c>
      <c r="N28" s="3">
        <f>'[1]BWS je ET-Stunde VG'!N68</f>
        <v>100.5171603196991</v>
      </c>
      <c r="O28" s="3">
        <f>'[1]BWS je ET-Stunde VG'!O68</f>
        <v>138.03479078514337</v>
      </c>
      <c r="P28" s="3">
        <f>'[1]BWS je ET-Stunde VG'!P68</f>
        <v>101.42610876038238</v>
      </c>
      <c r="Q28" s="3">
        <f>'[1]BWS je ET-Stunde VG'!Q68</f>
        <v>102.91490362012223</v>
      </c>
      <c r="R28" s="3">
        <f>'[1]BWS je ET-Stunde VG'!R68</f>
        <v>87.509794703024596</v>
      </c>
      <c r="S28" s="3">
        <f>'[1]BWS je ET-Stunde VG'!S68</f>
        <v>95.455257796583609</v>
      </c>
      <c r="T28" s="3">
        <f>'[1]BWS je ET-Stunde VG'!T68</f>
        <v>82.447892179909104</v>
      </c>
      <c r="U28" s="3">
        <f>'[1]BWS je ET-Stunde VG'!U68</f>
        <v>86.020999843284756</v>
      </c>
      <c r="V28" s="3">
        <f>'[1]BWS je ET-Stunde VG'!V68</f>
        <v>95.909732016925247</v>
      </c>
      <c r="X28" s="18" t="str">
        <f t="shared" ref="X28:X33" si="18">HLOOKUP(Y28,$L28:$U170,ROW(L$149)-ROW(X28)+1,0)</f>
        <v>SL</v>
      </c>
      <c r="Y28" s="3">
        <f t="shared" ref="Y28:Y32" si="19">MIN(L28:U28)</f>
        <v>82.447892179909104</v>
      </c>
      <c r="Z28" s="18" t="str">
        <f t="shared" ref="Z28:Z33" si="20">HLOOKUP(AA28,$L28:$U170,ROW(N$149)-ROW(Z28)+1,0)</f>
        <v>HH</v>
      </c>
      <c r="AA28" s="6">
        <f t="shared" ref="AA28:AA32" si="21">MAX(L28:U28)</f>
        <v>138.03479078514337</v>
      </c>
    </row>
    <row r="29" spans="1:27" x14ac:dyDescent="0.35">
      <c r="A29">
        <f>'[1]BWS je ET-Stunde VG'!A69</f>
        <v>2020</v>
      </c>
      <c r="B29" s="3">
        <f>'[1]BWS je ET-Stunde VG'!B69</f>
        <v>71.142723151477256</v>
      </c>
      <c r="C29" s="3">
        <f>'[1]BWS je ET-Stunde VG'!C69</f>
        <v>61.825855869939026</v>
      </c>
      <c r="D29" s="3">
        <f>'[1]BWS je ET-Stunde VG'!D69</f>
        <v>68.485227450367375</v>
      </c>
      <c r="E29" s="3">
        <f>'[1]BWS je ET-Stunde VG'!E69</f>
        <v>73.987806784430205</v>
      </c>
      <c r="F29" s="3">
        <f>'[1]BWS je ET-Stunde VG'!F69</f>
        <v>67.125214944505231</v>
      </c>
      <c r="G29" s="3">
        <f>'[1]BWS je ET-Stunde VG'!G69</f>
        <v>95.169610755041433</v>
      </c>
      <c r="H29" s="14">
        <f>'[1]BWS je ET-Stunde VG'!H69</f>
        <v>71.736751602313589</v>
      </c>
      <c r="I29" s="3">
        <f>'[1]BWS je ET-Stunde VG'!I69</f>
        <v>68.922932624667823</v>
      </c>
      <c r="J29" s="3">
        <f>'[1]BWS je ET-Stunde VG'!J69</f>
        <v>99.906206034078465</v>
      </c>
      <c r="K29" s="3">
        <f>'[1]BWS je ET-Stunde VG'!K69</f>
        <v>100</v>
      </c>
      <c r="L29" s="3">
        <f>'[1]BWS je ET-Stunde VG'!L69</f>
        <v>108.91042676254494</v>
      </c>
      <c r="M29" s="3">
        <f>'[1]BWS je ET-Stunde VG'!M69</f>
        <v>105.72143192121305</v>
      </c>
      <c r="N29" s="3">
        <f>'[1]BWS je ET-Stunde VG'!N69</f>
        <v>98.499296545255589</v>
      </c>
      <c r="O29" s="3">
        <f>'[1]BWS je ET-Stunde VG'!O69</f>
        <v>116.28888541503829</v>
      </c>
      <c r="P29" s="3">
        <f>'[1]BWS je ET-Stunde VG'!P69</f>
        <v>102.5168047522276</v>
      </c>
      <c r="Q29" s="3">
        <f>'[1]BWS je ET-Stunde VG'!Q69</f>
        <v>100.20322025949665</v>
      </c>
      <c r="R29" s="3">
        <f>'[1]BWS je ET-Stunde VG'!R69</f>
        <v>87.00953571986868</v>
      </c>
      <c r="S29" s="3">
        <f>'[1]BWS je ET-Stunde VG'!S69</f>
        <v>95.18524308269501</v>
      </c>
      <c r="T29" s="3">
        <f>'[1]BWS je ET-Stunde VG'!T69</f>
        <v>82.319837423792393</v>
      </c>
      <c r="U29" s="3">
        <f>'[1]BWS je ET-Stunde VG'!U69</f>
        <v>91.011411599187113</v>
      </c>
      <c r="V29" s="3">
        <f>'[1]BWS je ET-Stunde VG'!V69</f>
        <v>95.966859465374398</v>
      </c>
      <c r="X29" s="18" t="str">
        <f t="shared" si="18"/>
        <v>SL</v>
      </c>
      <c r="Y29" s="3">
        <f t="shared" si="19"/>
        <v>82.319837423792393</v>
      </c>
      <c r="Z29" s="18" t="str">
        <f t="shared" si="20"/>
        <v>HH</v>
      </c>
      <c r="AA29" s="6">
        <f t="shared" si="21"/>
        <v>116.28888541503829</v>
      </c>
    </row>
    <row r="30" spans="1:27" x14ac:dyDescent="0.35">
      <c r="A30">
        <f>'[1]BWS je ET-Stunde VG'!A70</f>
        <v>2021</v>
      </c>
      <c r="B30" s="3">
        <f>'[1]BWS je ET-Stunde VG'!B70</f>
        <v>75.372245384157239</v>
      </c>
      <c r="C30" s="3">
        <f>'[1]BWS je ET-Stunde VG'!C70</f>
        <v>64.93448481238832</v>
      </c>
      <c r="D30" s="3">
        <f>'[1]BWS je ET-Stunde VG'!D70</f>
        <v>66.378796902918396</v>
      </c>
      <c r="E30" s="3">
        <f>'[1]BWS je ET-Stunde VG'!E70</f>
        <v>74.329958308516979</v>
      </c>
      <c r="F30" s="3">
        <f>'[1]BWS je ET-Stunde VG'!F70</f>
        <v>67.212626563430618</v>
      </c>
      <c r="G30" s="3">
        <f>'[1]BWS je ET-Stunde VG'!G70</f>
        <v>90.961882072662306</v>
      </c>
      <c r="H30" s="14">
        <f>'[1]BWS je ET-Stunde VG'!H70</f>
        <v>71.381774865991659</v>
      </c>
      <c r="I30" s="3">
        <f>'[1]BWS je ET-Stunde VG'!I70</f>
        <v>69.05896366885051</v>
      </c>
      <c r="J30" s="3">
        <f>'[1]BWS je ET-Stunde VG'!J70</f>
        <v>99.836212030970813</v>
      </c>
      <c r="K30" s="3">
        <f>'[1]BWS je ET-Stunde VG'!K70</f>
        <v>100</v>
      </c>
      <c r="L30" s="3">
        <f>'[1]BWS je ET-Stunde VG'!L70</f>
        <v>111.50982727814176</v>
      </c>
      <c r="M30" s="3">
        <f>'[1]BWS je ET-Stunde VG'!M70</f>
        <v>103.7969029184038</v>
      </c>
      <c r="N30" s="3">
        <f>'[1]BWS je ET-Stunde VG'!N70</f>
        <v>117.62954139368674</v>
      </c>
      <c r="O30" s="3">
        <f>'[1]BWS je ET-Stunde VG'!O70</f>
        <v>130.56879094699227</v>
      </c>
      <c r="P30" s="3">
        <f>'[1]BWS je ET-Stunde VG'!P70</f>
        <v>102.20369267421086</v>
      </c>
      <c r="Q30" s="3">
        <f>'[1]BWS je ET-Stunde VG'!Q70</f>
        <v>93.165574746873148</v>
      </c>
      <c r="R30" s="3">
        <f>'[1]BWS je ET-Stunde VG'!R70</f>
        <v>86.658725431804655</v>
      </c>
      <c r="S30" s="3">
        <f>'[1]BWS je ET-Stunde VG'!S70</f>
        <v>102.1143537820131</v>
      </c>
      <c r="T30" s="3">
        <f>'[1]BWS je ET-Stunde VG'!T70</f>
        <v>85.795116140559855</v>
      </c>
      <c r="U30" s="3">
        <f>'[1]BWS je ET-Stunde VG'!U70</f>
        <v>84.589041095890423</v>
      </c>
      <c r="V30" s="3">
        <f>'[1]BWS je ET-Stunde VG'!V70</f>
        <v>95.920190589636704</v>
      </c>
      <c r="X30" s="18" t="str">
        <f t="shared" si="18"/>
        <v>SH</v>
      </c>
      <c r="Y30" s="3">
        <f t="shared" si="19"/>
        <v>84.589041095890423</v>
      </c>
      <c r="Z30" s="18" t="str">
        <f t="shared" si="20"/>
        <v>HH</v>
      </c>
      <c r="AA30" s="6">
        <f t="shared" si="21"/>
        <v>130.56879094699227</v>
      </c>
    </row>
    <row r="31" spans="1:27" x14ac:dyDescent="0.35">
      <c r="A31">
        <f>'[1]BWS je ET-Stunde VG'!A71</f>
        <v>2022</v>
      </c>
      <c r="B31" s="3">
        <f>'[1]BWS je ET-Stunde VG'!B71</f>
        <v>83.086889170539351</v>
      </c>
      <c r="C31" s="3">
        <f>'[1]BWS je ET-Stunde VG'!C71</f>
        <v>66.286438529784533</v>
      </c>
      <c r="D31" s="3">
        <f>'[1]BWS je ET-Stunde VG'!D71</f>
        <v>67.793268553724829</v>
      </c>
      <c r="E31" s="3">
        <f>'[1]BWS je ET-Stunde VG'!E71</f>
        <v>81.101253344599357</v>
      </c>
      <c r="F31" s="3">
        <f>'[1]BWS je ET-Stunde VG'!F71</f>
        <v>68.074919025489365</v>
      </c>
      <c r="G31" s="3">
        <f>'[1]BWS je ET-Stunde VG'!G71</f>
        <v>91.578650894240241</v>
      </c>
      <c r="H31" s="14">
        <f>'[1]BWS je ET-Stunde VG'!H71</f>
        <v>74.228981833544566</v>
      </c>
      <c r="I31" s="3">
        <f>'[1]BWS je ET-Stunde VG'!I71</f>
        <v>72.187015913251656</v>
      </c>
      <c r="J31" s="3">
        <f>'[1]BWS je ET-Stunde VG'!J71</f>
        <v>99.859174764117725</v>
      </c>
      <c r="K31" s="3">
        <f>'[1]BWS je ET-Stunde VG'!K71</f>
        <v>100</v>
      </c>
      <c r="L31" s="3">
        <f>'[1]BWS je ET-Stunde VG'!L71</f>
        <v>112.29404309252216</v>
      </c>
      <c r="M31" s="3">
        <f>'[1]BWS je ET-Stunde VG'!M71</f>
        <v>103.61920856217432</v>
      </c>
      <c r="N31" s="3">
        <f>'[1]BWS je ET-Stunde VG'!N71</f>
        <v>120.29291649063512</v>
      </c>
      <c r="O31" s="3">
        <f>'[1]BWS je ET-Stunde VG'!O71</f>
        <v>144.35994930291508</v>
      </c>
      <c r="P31" s="3">
        <f>'[1]BWS je ET-Stunde VG'!P71</f>
        <v>99.014223348824103</v>
      </c>
      <c r="Q31" s="3">
        <f>'[1]BWS je ET-Stunde VG'!Q71</f>
        <v>91.043514997887627</v>
      </c>
      <c r="R31" s="3">
        <f>'[1]BWS je ET-Stunde VG'!R71</f>
        <v>86.861005492184191</v>
      </c>
      <c r="S31" s="3">
        <f>'[1]BWS je ET-Stunde VG'!S71</f>
        <v>99.338121391353326</v>
      </c>
      <c r="T31" s="3">
        <f>'[1]BWS je ET-Stunde VG'!T71</f>
        <v>101.88705816082239</v>
      </c>
      <c r="U31" s="3">
        <f>'[1]BWS je ET-Stunde VG'!U71</f>
        <v>82.805238698774815</v>
      </c>
      <c r="V31" s="3">
        <f>'[1]BWS je ET-Stunde VG'!V71</f>
        <v>96.38079143782565</v>
      </c>
      <c r="X31" s="18" t="str">
        <f t="shared" si="18"/>
        <v>SH</v>
      </c>
      <c r="Y31" s="3">
        <f t="shared" si="19"/>
        <v>82.805238698774815</v>
      </c>
      <c r="Z31" s="18" t="str">
        <f t="shared" si="20"/>
        <v>HH</v>
      </c>
      <c r="AA31" s="6">
        <f t="shared" si="21"/>
        <v>144.35994930291508</v>
      </c>
    </row>
    <row r="32" spans="1:27" x14ac:dyDescent="0.35">
      <c r="A32">
        <f>'[1]BWS je ET-Stunde VG'!A72</f>
        <v>2023</v>
      </c>
      <c r="B32" s="3">
        <f>'[1]BWS je ET-Stunde VG'!B72</f>
        <v>75.59562985388969</v>
      </c>
      <c r="C32" s="3">
        <f>'[1]BWS je ET-Stunde VG'!C72</f>
        <v>65.854942740555487</v>
      </c>
      <c r="D32" s="3">
        <f>'[1]BWS je ET-Stunde VG'!D72</f>
        <v>69.014084507042256</v>
      </c>
      <c r="E32" s="3">
        <f>'[1]BWS je ET-Stunde VG'!E72</f>
        <v>75.29287876793471</v>
      </c>
      <c r="F32" s="3">
        <f>'[1]BWS je ET-Stunde VG'!F72</f>
        <v>68.816638146636834</v>
      </c>
      <c r="G32" s="3">
        <f>'[1]BWS je ET-Stunde VG'!G72</f>
        <v>94.840068448071605</v>
      </c>
      <c r="H32" s="14">
        <f>'[1]BWS je ET-Stunde VG'!H72</f>
        <v>73.278925891799389</v>
      </c>
      <c r="I32" s="3">
        <f>'[1]BWS je ET-Stunde VG'!I72</f>
        <v>70.73844938791629</v>
      </c>
      <c r="J32" s="3">
        <f>'[1]BWS je ET-Stunde VG'!J72</f>
        <v>99.907858365144136</v>
      </c>
      <c r="K32" s="3">
        <f>'[1]BWS je ET-Stunde VG'!K72</f>
        <v>100</v>
      </c>
      <c r="L32" s="3">
        <f>'[1]BWS je ET-Stunde VG'!L72</f>
        <v>112.25483743582994</v>
      </c>
      <c r="M32" s="3">
        <f>'[1]BWS je ET-Stunde VG'!M72</f>
        <v>107.04225352112675</v>
      </c>
      <c r="N32" s="3">
        <f>'[1]BWS je ET-Stunde VG'!N72</f>
        <v>120.21850730551533</v>
      </c>
      <c r="O32" s="3">
        <f>'[1]BWS je ET-Stunde VG'!O72</f>
        <v>130.85428458602081</v>
      </c>
      <c r="P32" s="3">
        <f>'[1]BWS je ET-Stunde VG'!P72</f>
        <v>98.854811109648537</v>
      </c>
      <c r="Q32" s="3">
        <f>'[1]BWS je ET-Stunde VG'!Q72</f>
        <v>94.603132815585113</v>
      </c>
      <c r="R32" s="3">
        <f>'[1]BWS je ET-Stunde VG'!R72</f>
        <v>84.375411346584173</v>
      </c>
      <c r="S32" s="3">
        <f>'[1]BWS je ET-Stunde VG'!S72</f>
        <v>93.78702119257602</v>
      </c>
      <c r="T32" s="3">
        <f>'[1]BWS je ET-Stunde VG'!T72</f>
        <v>90.009214163485581</v>
      </c>
      <c r="U32" s="3">
        <f>'[1]BWS je ET-Stunde VG'!U72</f>
        <v>84.125312623403971</v>
      </c>
      <c r="V32" s="3">
        <f>'[1]BWS je ET-Stunde VG'!V72</f>
        <v>96.248519152296964</v>
      </c>
      <c r="X32" s="18" t="str">
        <f t="shared" si="18"/>
        <v>SH</v>
      </c>
      <c r="Y32" s="3">
        <f t="shared" si="19"/>
        <v>84.125312623403971</v>
      </c>
      <c r="Z32" s="18" t="str">
        <f t="shared" si="20"/>
        <v>HH</v>
      </c>
      <c r="AA32" s="6">
        <f t="shared" si="21"/>
        <v>130.85428458602081</v>
      </c>
    </row>
    <row r="33" spans="1:27" x14ac:dyDescent="0.35">
      <c r="A33">
        <f>'[1]BWS je ET-Stunde VG'!A73</f>
        <v>2024</v>
      </c>
      <c r="B33" s="3">
        <f>'[1]BWS je ET-Stunde VG'!B73</f>
        <v>74.644766001825062</v>
      </c>
      <c r="C33" s="3">
        <f>'[1]BWS je ET-Stunde VG'!C73</f>
        <v>76.834832485986183</v>
      </c>
      <c r="D33" s="3">
        <f>'[1]BWS je ET-Stunde VG'!D73</f>
        <v>68.81762482075348</v>
      </c>
      <c r="E33" s="3">
        <f>'[1]BWS je ET-Stunde VG'!E73</f>
        <v>75.166210402815807</v>
      </c>
      <c r="F33" s="3">
        <f>'[1]BWS je ET-Stunde VG'!F73</f>
        <v>70.082127493156037</v>
      </c>
      <c r="G33" s="3">
        <f>'[1]BWS je ET-Stunde VG'!G73</f>
        <v>97.262416894798605</v>
      </c>
      <c r="H33" s="14">
        <f>'[1]BWS je ET-Stunde VG'!H73</f>
        <v>74.501368791552608</v>
      </c>
      <c r="I33" s="3">
        <f>'[1]BWS je ET-Stunde VG'!I73</f>
        <v>71.698605136227357</v>
      </c>
      <c r="J33" s="3">
        <f>'[1]BWS je ET-Stunde VG'!J73</f>
        <v>99.94785555990093</v>
      </c>
      <c r="K33" s="3">
        <f>'[1]BWS je ET-Stunde VG'!K73</f>
        <v>100</v>
      </c>
      <c r="L33" s="3">
        <f>'[1]BWS je ET-Stunde VG'!L73</f>
        <v>113.90952939642811</v>
      </c>
      <c r="M33" s="3">
        <f>'[1]BWS je ET-Stunde VG'!M73</f>
        <v>104.32798852822319</v>
      </c>
      <c r="N33" s="3">
        <f>'[1]BWS je ET-Stunde VG'!N73</f>
        <v>118.62860122539436</v>
      </c>
      <c r="O33" s="3">
        <f>'[1]BWS je ET-Stunde VG'!O73</f>
        <v>137.8438274019033</v>
      </c>
      <c r="P33" s="3">
        <f>'[1]BWS je ET-Stunde VG'!P73</f>
        <v>97.457958545170129</v>
      </c>
      <c r="Q33" s="3">
        <f>'[1]BWS je ET-Stunde VG'!Q73</f>
        <v>98.292269586755339</v>
      </c>
      <c r="R33" s="3">
        <f>'[1]BWS je ET-Stunde VG'!R73</f>
        <v>83.600573588841087</v>
      </c>
      <c r="S33" s="3">
        <f>'[1]BWS je ET-Stunde VG'!S73</f>
        <v>92.087081214965465</v>
      </c>
      <c r="T33" s="3">
        <f>'[1]BWS je ET-Stunde VG'!T73</f>
        <v>85.555990092556371</v>
      </c>
      <c r="U33" s="3">
        <f>'[1]BWS je ET-Stunde VG'!U73</f>
        <v>89.518967540086052</v>
      </c>
      <c r="V33" s="3">
        <f>'[1]BWS je ET-Stunde VG'!V73</f>
        <v>96.415069743188624</v>
      </c>
      <c r="X33" s="18" t="str">
        <f t="shared" si="18"/>
        <v>NW</v>
      </c>
      <c r="Y33" s="3">
        <f t="shared" ref="Y33" si="22">MIN(L33:U33)</f>
        <v>83.600573588841087</v>
      </c>
      <c r="Z33" s="18" t="str">
        <f t="shared" si="20"/>
        <v>HH</v>
      </c>
      <c r="AA33" s="6">
        <f t="shared" ref="AA33" si="23">MAX(L33:U33)</f>
        <v>137.8438274019033</v>
      </c>
    </row>
    <row r="34" spans="1:27" x14ac:dyDescent="0.35">
      <c r="B34" s="3"/>
      <c r="C34" s="3"/>
      <c r="D34" s="3"/>
      <c r="E34" s="3"/>
      <c r="F34" s="3"/>
      <c r="G34" s="3"/>
      <c r="H34" s="14"/>
      <c r="I34" s="3"/>
      <c r="J34" s="3"/>
      <c r="K34" s="3"/>
      <c r="L34" s="3"/>
      <c r="M34" s="3"/>
      <c r="N34" s="3"/>
      <c r="O34" s="3"/>
      <c r="P34" s="3"/>
      <c r="Q34" s="3"/>
      <c r="R34" s="3"/>
      <c r="S34" s="3"/>
      <c r="T34" s="3"/>
      <c r="U34" s="3"/>
      <c r="V34" s="3"/>
      <c r="X34" s="11"/>
      <c r="Y34" s="3"/>
      <c r="Z34" s="11"/>
    </row>
    <row r="35" spans="1:27" x14ac:dyDescent="0.35">
      <c r="A35" s="4" t="s">
        <v>315</v>
      </c>
      <c r="X35" s="11"/>
      <c r="Y35" s="3"/>
      <c r="Z35" s="11"/>
    </row>
    <row r="36" spans="1:27" x14ac:dyDescent="0.35">
      <c r="A36">
        <f>[1]TFP!A99</f>
        <v>2019</v>
      </c>
      <c r="B36" s="3">
        <f>[1]TFP!B99</f>
        <v>78.553026054026617</v>
      </c>
      <c r="C36" s="3">
        <f>[1]TFP!C99</f>
        <v>83.967224626143178</v>
      </c>
      <c r="D36" s="3">
        <f>[1]TFP!D99</f>
        <v>101.20225569563324</v>
      </c>
      <c r="E36" s="3">
        <f>[1]TFP!E99</f>
        <v>85.785608546192989</v>
      </c>
      <c r="F36" s="3">
        <f>[1]TFP!F99</f>
        <v>95.550415262272224</v>
      </c>
      <c r="G36" s="3">
        <f>[1]TFP!G99</f>
        <v>124.30296465750794</v>
      </c>
      <c r="H36" s="14">
        <f>[1]TFP!H99</f>
        <v>98.567318391787396</v>
      </c>
      <c r="I36" s="3">
        <f>[1]TFP!I99</f>
        <v>90.521058843600883</v>
      </c>
      <c r="J36" s="3">
        <f>[1]TFP!J99</f>
        <v>101.10911387722416</v>
      </c>
      <c r="K36" s="3">
        <f>[1]TFP!K99</f>
        <v>100</v>
      </c>
      <c r="L36" s="3">
        <f>[1]TFP!L99</f>
        <v>102.29390281255417</v>
      </c>
      <c r="M36" s="3">
        <f>[1]TFP!M99</f>
        <v>97.428352647499096</v>
      </c>
      <c r="N36" s="3">
        <f>[1]TFP!N99</f>
        <v>118.19673611500959</v>
      </c>
      <c r="O36" s="3">
        <f>[1]TFP!O99</f>
        <v>106.61495789153257</v>
      </c>
      <c r="P36" s="3">
        <f>[1]TFP!P99</f>
        <v>116.10409808760933</v>
      </c>
      <c r="Q36" s="3">
        <f>[1]TFP!Q99</f>
        <v>83.948276415826172</v>
      </c>
      <c r="R36" s="3">
        <f>[1]TFP!R99</f>
        <v>109.74575150064399</v>
      </c>
      <c r="S36" s="3">
        <f>[1]TFP!S99</f>
        <v>80.084142560312117</v>
      </c>
      <c r="T36" s="3">
        <f>[1]TFP!T99</f>
        <v>103.58151971828131</v>
      </c>
      <c r="U36" s="3">
        <f>[1]TFP!U99</f>
        <v>80.988623499121857</v>
      </c>
      <c r="V36" s="3">
        <f>[1]TFP!V99</f>
        <v>99.776474914130972</v>
      </c>
      <c r="X36" s="18" t="str">
        <f>HLOOKUP(Y36,$L36:$U178,ROW(L$149)-ROW(X36)+1,0)</f>
        <v>RP</v>
      </c>
      <c r="Y36" s="3">
        <f t="shared" ref="Y36" si="24">MIN(L36:U36)</f>
        <v>80.084142560312117</v>
      </c>
      <c r="Z36" s="18" t="str">
        <f>HLOOKUP(AA36,$L36:$U178,ROW(N$149)-ROW(Z36)+1,0)</f>
        <v>HB</v>
      </c>
      <c r="AA36" s="6">
        <f t="shared" ref="AA36" si="25">MAX(L36:U36)</f>
        <v>118.19673611500959</v>
      </c>
    </row>
    <row r="37" spans="1:27" x14ac:dyDescent="0.35">
      <c r="A37">
        <f>[1]TFP!A100</f>
        <v>2020</v>
      </c>
      <c r="B37" s="3">
        <f>[1]TFP!B100</f>
        <v>78.313391029109226</v>
      </c>
      <c r="C37" s="3">
        <f>[1]TFP!C100</f>
        <v>83.352049368878667</v>
      </c>
      <c r="D37" s="3">
        <f>[1]TFP!D100</f>
        <v>102.59583732311326</v>
      </c>
      <c r="E37" s="3">
        <f>[1]TFP!E100</f>
        <v>85.30258309683191</v>
      </c>
      <c r="F37" s="3">
        <f>[1]TFP!F100</f>
        <v>98.428451317914096</v>
      </c>
      <c r="G37" s="3">
        <f>[1]TFP!G100</f>
        <v>130.89579868540494</v>
      </c>
      <c r="H37" s="14">
        <f>[1]TFP!H100</f>
        <v>100.62551353697309</v>
      </c>
      <c r="I37" s="3">
        <f>[1]TFP!I100</f>
        <v>91.125821982629191</v>
      </c>
      <c r="J37" s="3">
        <f>[1]TFP!J100</f>
        <v>101.39541031459704</v>
      </c>
      <c r="K37" s="3">
        <f>[1]TFP!K100</f>
        <v>100</v>
      </c>
      <c r="L37" s="3">
        <f>[1]TFP!L100</f>
        <v>100.41221218526049</v>
      </c>
      <c r="M37" s="3">
        <f>[1]TFP!M100</f>
        <v>97.590852771825325</v>
      </c>
      <c r="N37" s="3">
        <f>[1]TFP!N100</f>
        <v>114.86114715825919</v>
      </c>
      <c r="O37" s="3">
        <f>[1]TFP!O100</f>
        <v>101.23433921010702</v>
      </c>
      <c r="P37" s="3">
        <f>[1]TFP!P100</f>
        <v>117.67208428635465</v>
      </c>
      <c r="Q37" s="3">
        <f>[1]TFP!Q100</f>
        <v>84.366547571062284</v>
      </c>
      <c r="R37" s="3">
        <f>[1]TFP!R100</f>
        <v>112.12305628353954</v>
      </c>
      <c r="S37" s="3">
        <f>[1]TFP!S100</f>
        <v>78.819675271382906</v>
      </c>
      <c r="T37" s="3">
        <f>[1]TFP!T100</f>
        <v>103.07809716774747</v>
      </c>
      <c r="U37" s="3">
        <f>[1]TFP!U100</f>
        <v>80.793015014333207</v>
      </c>
      <c r="V37" s="3">
        <f>[1]TFP!V100</f>
        <v>100.10203022375465</v>
      </c>
      <c r="X37" s="18" t="str">
        <f>HLOOKUP(Y37,$L37:$U179,ROW(L$149)-ROW(X37)+1,0)</f>
        <v>RP</v>
      </c>
      <c r="Y37" s="3">
        <f t="shared" ref="Y37:Y38" si="26">MIN(L37:U37)</f>
        <v>78.819675271382906</v>
      </c>
      <c r="Z37" s="18" t="str">
        <f>HLOOKUP(AA37,$L37:$U179,ROW(N$149)-ROW(Z37)+1,0)</f>
        <v>HE</v>
      </c>
      <c r="AA37" s="6">
        <f t="shared" ref="AA37:AA38" si="27">MAX(L37:U37)</f>
        <v>117.67208428635465</v>
      </c>
    </row>
    <row r="38" spans="1:27" x14ac:dyDescent="0.35">
      <c r="A38">
        <f>[1]TFP!A101</f>
        <v>2021</v>
      </c>
      <c r="B38" s="3">
        <f>[1]TFP!B101</f>
        <v>75.871185625557032</v>
      </c>
      <c r="C38" s="3">
        <f>[1]TFP!C101</f>
        <v>80.278395781738283</v>
      </c>
      <c r="D38" s="3">
        <f>[1]TFP!D101</f>
        <v>102.20560445719913</v>
      </c>
      <c r="E38" s="3">
        <f>[1]TFP!E101</f>
        <v>82.051396897109782</v>
      </c>
      <c r="F38" s="3">
        <f>[1]TFP!F101</f>
        <v>97.195916498258654</v>
      </c>
      <c r="G38" s="3">
        <f>[1]TFP!G101</f>
        <v>135.83902888696829</v>
      </c>
      <c r="H38" s="14">
        <f>[1]TFP!H101</f>
        <v>100.30756922823885</v>
      </c>
      <c r="I38" s="3">
        <f>[1]TFP!I101</f>
        <v>89.203781852239061</v>
      </c>
      <c r="J38" s="3">
        <f>[1]TFP!J101</f>
        <v>101.61070434267583</v>
      </c>
      <c r="K38" s="3">
        <f>[1]TFP!K101</f>
        <v>100</v>
      </c>
      <c r="L38" s="3">
        <f>[1]TFP!L101</f>
        <v>100.77564988128702</v>
      </c>
      <c r="M38" s="3">
        <f>[1]TFP!M101</f>
        <v>96.400916340651719</v>
      </c>
      <c r="N38" s="3">
        <f>[1]TFP!N101</f>
        <v>116.92658479350048</v>
      </c>
      <c r="O38" s="3">
        <f>[1]TFP!O101</f>
        <v>107.08732250545334</v>
      </c>
      <c r="P38" s="3">
        <f>[1]TFP!P101</f>
        <v>118.63902820624608</v>
      </c>
      <c r="Q38" s="3">
        <f>[1]TFP!Q101</f>
        <v>82.266779426629014</v>
      </c>
      <c r="R38" s="3">
        <f>[1]TFP!R101</f>
        <v>112.11341092882134</v>
      </c>
      <c r="S38" s="3">
        <f>[1]TFP!S101</f>
        <v>82.912072995069892</v>
      </c>
      <c r="T38" s="3">
        <f>[1]TFP!T101</f>
        <v>102.82996085078251</v>
      </c>
      <c r="U38" s="3">
        <f>[1]TFP!U101</f>
        <v>78.229600891776684</v>
      </c>
      <c r="V38" s="3">
        <f>[1]TFP!V101</f>
        <v>100.05720772281363</v>
      </c>
      <c r="X38" s="18" t="str">
        <f>HLOOKUP(Y38,$L38:$U180,ROW(L$149)-ROW(X38)+1,0)</f>
        <v>SH</v>
      </c>
      <c r="Y38" s="3">
        <f t="shared" si="26"/>
        <v>78.229600891776684</v>
      </c>
      <c r="Z38" s="18" t="str">
        <f>HLOOKUP(AA38,$L38:$U180,ROW(N$149)-ROW(Z38)+1,0)</f>
        <v>HE</v>
      </c>
      <c r="AA38" s="6">
        <f t="shared" si="27"/>
        <v>118.63902820624608</v>
      </c>
    </row>
    <row r="39" spans="1:27" x14ac:dyDescent="0.35">
      <c r="A39">
        <f>A38+1</f>
        <v>2022</v>
      </c>
      <c r="B39" s="3"/>
      <c r="C39" s="3"/>
      <c r="D39" s="3"/>
      <c r="E39" s="3"/>
      <c r="F39" s="3"/>
      <c r="G39" s="3"/>
      <c r="H39" s="14"/>
      <c r="I39" s="3"/>
      <c r="J39" s="3"/>
      <c r="K39" s="3"/>
      <c r="L39" s="3"/>
      <c r="M39" s="3"/>
      <c r="N39" s="3"/>
      <c r="O39" s="3"/>
      <c r="P39" s="3"/>
      <c r="Q39" s="3"/>
      <c r="R39" s="3"/>
      <c r="S39" s="3"/>
      <c r="T39" s="3"/>
      <c r="U39" s="3"/>
      <c r="V39" s="3"/>
      <c r="X39" s="18"/>
      <c r="Y39" s="3"/>
      <c r="Z39" s="18"/>
      <c r="AA39" s="6"/>
    </row>
    <row r="40" spans="1:27" x14ac:dyDescent="0.35">
      <c r="A40">
        <f t="shared" ref="A40:A41" si="28">A39+1</f>
        <v>2023</v>
      </c>
      <c r="B40" s="3"/>
      <c r="C40" s="3"/>
      <c r="D40" s="3"/>
      <c r="E40" s="3"/>
      <c r="F40" s="3"/>
      <c r="G40" s="3"/>
      <c r="H40" s="14"/>
      <c r="I40" s="3"/>
      <c r="J40" s="3"/>
      <c r="K40" s="3"/>
      <c r="L40" s="3"/>
      <c r="M40" s="3"/>
      <c r="N40" s="3"/>
      <c r="O40" s="3"/>
      <c r="P40" s="3"/>
      <c r="Q40" s="3"/>
      <c r="R40" s="3"/>
      <c r="S40" s="3"/>
      <c r="T40" s="3"/>
      <c r="U40" s="3"/>
      <c r="V40" s="3"/>
      <c r="X40" s="18"/>
      <c r="Y40" s="3"/>
      <c r="Z40" s="18"/>
      <c r="AA40" s="6"/>
    </row>
    <row r="41" spans="1:27" x14ac:dyDescent="0.35">
      <c r="A41">
        <f t="shared" si="28"/>
        <v>2024</v>
      </c>
      <c r="B41" s="3"/>
      <c r="C41" s="3"/>
      <c r="D41" s="3"/>
      <c r="E41" s="3"/>
      <c r="F41" s="3"/>
      <c r="G41" s="3"/>
      <c r="H41" s="14"/>
      <c r="I41" s="3"/>
      <c r="J41" s="3"/>
      <c r="K41" s="3"/>
      <c r="L41" s="3"/>
      <c r="M41" s="3"/>
      <c r="N41" s="3"/>
      <c r="O41" s="3"/>
      <c r="P41" s="3"/>
      <c r="Q41" s="3"/>
      <c r="R41" s="3"/>
      <c r="S41" s="3"/>
      <c r="T41" s="3"/>
      <c r="U41" s="3"/>
      <c r="V41" s="3"/>
      <c r="X41" s="18"/>
      <c r="Y41" s="3"/>
      <c r="Z41" s="18"/>
      <c r="AA41" s="6"/>
    </row>
    <row r="42" spans="1:27" x14ac:dyDescent="0.35">
      <c r="A42" t="s">
        <v>316</v>
      </c>
      <c r="X42" s="11"/>
      <c r="Y42" s="3"/>
      <c r="Z42" s="11"/>
    </row>
    <row r="43" spans="1:27" x14ac:dyDescent="0.35">
      <c r="X43" s="11"/>
      <c r="Y43" s="3"/>
      <c r="Z43" s="11"/>
    </row>
    <row r="44" spans="1:27" x14ac:dyDescent="0.35">
      <c r="A44" s="4" t="s">
        <v>317</v>
      </c>
      <c r="X44" s="11"/>
      <c r="Y44" s="3"/>
      <c r="Z44" s="11"/>
    </row>
    <row r="45" spans="1:27" x14ac:dyDescent="0.35">
      <c r="A45">
        <f>'[1]BWS je ET Bau'!A68</f>
        <v>2019</v>
      </c>
      <c r="B45" s="3">
        <f>'[1]BWS je ET Bau'!B68</f>
        <v>85.94894293215421</v>
      </c>
      <c r="C45" s="3">
        <f>'[1]BWS je ET Bau'!C68</f>
        <v>87.375639076965598</v>
      </c>
      <c r="D45" s="3">
        <f>'[1]BWS je ET Bau'!D68</f>
        <v>88.997512781539314</v>
      </c>
      <c r="E45" s="3">
        <f>'[1]BWS je ET Bau'!E68</f>
        <v>86.420478098659672</v>
      </c>
      <c r="F45" s="3">
        <f>'[1]BWS je ET Bau'!F68</f>
        <v>82.041937266823268</v>
      </c>
      <c r="G45" s="3">
        <f>'[1]BWS je ET Bau'!G68</f>
        <v>95.509188890424213</v>
      </c>
      <c r="H45" s="3">
        <f>'[1]BWS je ET Bau'!H68</f>
        <v>88.087259914329138</v>
      </c>
      <c r="I45" s="3">
        <f>'[1]BWS je ET Bau'!I68</f>
        <v>86.589747132789824</v>
      </c>
      <c r="J45" s="3">
        <f>'[1]BWS je ET Bau'!J68</f>
        <v>99.801367970153379</v>
      </c>
      <c r="K45" s="3">
        <f>'[1]BWS je ET Bau'!K68</f>
        <v>100</v>
      </c>
      <c r="L45" s="3">
        <f>'[1]BWS je ET Bau'!L68</f>
        <v>110.81940030399338</v>
      </c>
      <c r="M45" s="3">
        <f>'[1]BWS je ET Bau'!M68</f>
        <v>109.52397402238496</v>
      </c>
      <c r="N45" s="3">
        <f>'[1]BWS je ET Bau'!N68</f>
        <v>110.21314080420063</v>
      </c>
      <c r="O45" s="3">
        <f>'[1]BWS je ET Bau'!O68</f>
        <v>126.33860715766201</v>
      </c>
      <c r="P45" s="3">
        <f>'[1]BWS je ET Bau'!P68</f>
        <v>95.474644189581312</v>
      </c>
      <c r="Q45" s="3">
        <f>'[1]BWS je ET Bau'!Q68</f>
        <v>92.369075583805454</v>
      </c>
      <c r="R45" s="3">
        <f>'[1]BWS je ET Bau'!R68</f>
        <v>91.736907558380537</v>
      </c>
      <c r="S45" s="3">
        <f>'[1]BWS je ET Bau'!S68</f>
        <v>92.735249412740089</v>
      </c>
      <c r="T45" s="3">
        <f>'[1]BWS je ET Bau'!T68</f>
        <v>84.935055962415362</v>
      </c>
      <c r="U45" s="3">
        <f>'[1]BWS je ET Bau'!U68</f>
        <v>88.645156832941836</v>
      </c>
      <c r="V45" s="3">
        <f>'[1]BWS je ET Bau'!V68</f>
        <v>97.42814702224679</v>
      </c>
      <c r="X45" s="18" t="str">
        <f t="shared" ref="X45:X82" si="29">HLOOKUP(Y45,$L45:$U187,ROW(L$149)-ROW(X45)+1,0)</f>
        <v>SL</v>
      </c>
      <c r="Y45" s="3">
        <f t="shared" ref="Y45:Y82" si="30">MIN(L45:U45)</f>
        <v>84.935055962415362</v>
      </c>
      <c r="Z45" s="18" t="str">
        <f t="shared" ref="Z45:Z82" si="31">HLOOKUP(AA45,$L45:$U187,ROW(N$149)-ROW(Z45)+1,0)</f>
        <v>HH</v>
      </c>
      <c r="AA45" s="6">
        <f t="shared" ref="AA45:AA82" si="32">MAX(L45:U45)</f>
        <v>126.33860715766201</v>
      </c>
    </row>
    <row r="46" spans="1:27" x14ac:dyDescent="0.35">
      <c r="A46">
        <f>'[1]BWS je ET Bau'!A69</f>
        <v>2020</v>
      </c>
      <c r="B46" s="3">
        <f>'[1]BWS je ET Bau'!B69</f>
        <v>86.575805874508021</v>
      </c>
      <c r="C46" s="3">
        <f>'[1]BWS je ET Bau'!C69</f>
        <v>91.598087369482485</v>
      </c>
      <c r="D46" s="3">
        <f>'[1]BWS je ET Bau'!D69</f>
        <v>88.420128159255768</v>
      </c>
      <c r="E46" s="3">
        <f>'[1]BWS je ET Bau'!E69</f>
        <v>86.248902189116222</v>
      </c>
      <c r="F46" s="3">
        <f>'[1]BWS je ET Bau'!F69</f>
        <v>82.143902677032159</v>
      </c>
      <c r="G46" s="3">
        <f>'[1]BWS je ET Bau'!G69</f>
        <v>99.56738119246657</v>
      </c>
      <c r="H46" s="3">
        <f>'[1]BWS je ET Bau'!H69</f>
        <v>89.111342419412551</v>
      </c>
      <c r="I46" s="3">
        <f>'[1]BWS je ET Bau'!I69</f>
        <v>87.018183001008367</v>
      </c>
      <c r="J46" s="3">
        <f>'[1]BWS je ET Bau'!J69</f>
        <v>99.982109748560646</v>
      </c>
      <c r="K46" s="3">
        <f>'[1]BWS je ET Bau'!K69</f>
        <v>100</v>
      </c>
      <c r="L46" s="3">
        <f>'[1]BWS je ET Bau'!L69</f>
        <v>108.9727742900823</v>
      </c>
      <c r="M46" s="3">
        <f>'[1]BWS je ET Bau'!M69</f>
        <v>109.28991965650717</v>
      </c>
      <c r="N46" s="3">
        <f>'[1]BWS je ET Bau'!N69</f>
        <v>105.37846013726701</v>
      </c>
      <c r="O46" s="3">
        <f>'[1]BWS je ET Bau'!O69</f>
        <v>121.73177633932927</v>
      </c>
      <c r="P46" s="3">
        <f>'[1]BWS je ET Bau'!P69</f>
        <v>91.885957779006603</v>
      </c>
      <c r="Q46" s="3">
        <f>'[1]BWS je ET Bau'!Q69</f>
        <v>94.582506586865307</v>
      </c>
      <c r="R46" s="3">
        <f>'[1]BWS je ET Bau'!R69</f>
        <v>93.413134697329468</v>
      </c>
      <c r="S46" s="3">
        <f>'[1]BWS je ET Bau'!S69</f>
        <v>93.961226945971447</v>
      </c>
      <c r="T46" s="3">
        <f>'[1]BWS je ET Bau'!T69</f>
        <v>85.700809940474258</v>
      </c>
      <c r="U46" s="3">
        <f>'[1]BWS je ET Bau'!U69</f>
        <v>89.321146277201308</v>
      </c>
      <c r="V46" s="3">
        <f>'[1]BWS je ET Bau'!V69</f>
        <v>97.685652018345635</v>
      </c>
      <c r="X46" s="18" t="str">
        <f t="shared" si="29"/>
        <v>SL</v>
      </c>
      <c r="Y46" s="3">
        <f t="shared" si="30"/>
        <v>85.700809940474258</v>
      </c>
      <c r="Z46" s="18" t="str">
        <f t="shared" si="31"/>
        <v>HH</v>
      </c>
      <c r="AA46" s="6">
        <f t="shared" si="32"/>
        <v>121.73177633932927</v>
      </c>
    </row>
    <row r="47" spans="1:27" x14ac:dyDescent="0.35">
      <c r="A47">
        <f>'[1]BWS je ET Bau'!A70</f>
        <v>2021</v>
      </c>
      <c r="B47" s="3">
        <f>'[1]BWS je ET Bau'!B70</f>
        <v>88.665456480235363</v>
      </c>
      <c r="C47" s="3">
        <f>'[1]BWS je ET Bau'!C70</f>
        <v>84.981690713905664</v>
      </c>
      <c r="D47" s="3">
        <f>'[1]BWS je ET Bau'!D70</f>
        <v>86.91903226816062</v>
      </c>
      <c r="E47" s="3">
        <f>'[1]BWS je ET Bau'!E70</f>
        <v>86.354104722856874</v>
      </c>
      <c r="F47" s="3">
        <f>'[1]BWS je ET Bau'!F70</f>
        <v>82.275985102187718</v>
      </c>
      <c r="G47" s="3">
        <f>'[1]BWS je ET Bau'!G70</f>
        <v>97.935901849707363</v>
      </c>
      <c r="H47" s="3">
        <f>'[1]BWS je ET Bau'!H70</f>
        <v>88.166254577321524</v>
      </c>
      <c r="I47" s="3">
        <f>'[1]BWS je ET Bau'!I70</f>
        <v>86.203874683108509</v>
      </c>
      <c r="J47" s="3">
        <f>'[1]BWS je ET Bau'!J70</f>
        <v>99.912365810146781</v>
      </c>
      <c r="K47" s="3">
        <f>'[1]BWS je ET Bau'!K70</f>
        <v>100</v>
      </c>
      <c r="L47" s="3">
        <f>'[1]BWS je ET Bau'!L70</f>
        <v>108.12181152389597</v>
      </c>
      <c r="M47" s="3">
        <f>'[1]BWS je ET Bau'!M70</f>
        <v>108.22039998748083</v>
      </c>
      <c r="N47" s="3">
        <f>'[1]BWS je ET Bau'!N70</f>
        <v>96.536884604550721</v>
      </c>
      <c r="O47" s="3">
        <f>'[1]BWS je ET Bau'!O70</f>
        <v>128.49832556101529</v>
      </c>
      <c r="P47" s="3">
        <f>'[1]BWS je ET Bau'!P70</f>
        <v>95.040843792056577</v>
      </c>
      <c r="Q47" s="3">
        <f>'[1]BWS je ET Bau'!Q70</f>
        <v>95.751306688366569</v>
      </c>
      <c r="R47" s="3">
        <f>'[1]BWS je ET Bau'!R70</f>
        <v>93.685643641826545</v>
      </c>
      <c r="S47" s="3">
        <f>'[1]BWS je ET Bau'!S70</f>
        <v>91.915745986041131</v>
      </c>
      <c r="T47" s="3">
        <f>'[1]BWS je ET Bau'!T70</f>
        <v>85.08810365872742</v>
      </c>
      <c r="U47" s="3">
        <f>'[1]BWS je ET Bau'!U70</f>
        <v>87.582548277049227</v>
      </c>
      <c r="V47" s="3">
        <f>'[1]BWS je ET Bau'!V70</f>
        <v>97.530593721636265</v>
      </c>
      <c r="X47" s="18" t="str">
        <f t="shared" si="29"/>
        <v>SL</v>
      </c>
      <c r="Y47" s="3">
        <f t="shared" si="30"/>
        <v>85.08810365872742</v>
      </c>
      <c r="Z47" s="18" t="str">
        <f t="shared" si="31"/>
        <v>HH</v>
      </c>
      <c r="AA47" s="6">
        <f t="shared" si="32"/>
        <v>128.49832556101529</v>
      </c>
    </row>
    <row r="48" spans="1:27" x14ac:dyDescent="0.35">
      <c r="A48">
        <f>'[1]BWS je ET Bau'!A71</f>
        <v>2022</v>
      </c>
      <c r="B48" s="3">
        <f>'[1]BWS je ET Bau'!B71</f>
        <v>88.57892085691428</v>
      </c>
      <c r="C48" s="3">
        <f>'[1]BWS je ET Bau'!C71</f>
        <v>86.924057009096572</v>
      </c>
      <c r="D48" s="3">
        <f>'[1]BWS je ET Bau'!D71</f>
        <v>88.088535956620944</v>
      </c>
      <c r="E48" s="3">
        <f>'[1]BWS je ET Bau'!E71</f>
        <v>85.869210939583397</v>
      </c>
      <c r="F48" s="3">
        <f>'[1]BWS je ET Bau'!F71</f>
        <v>81.392041245666533</v>
      </c>
      <c r="G48" s="3">
        <f>'[1]BWS je ET Bau'!G71</f>
        <v>97.669560579572718</v>
      </c>
      <c r="H48" s="3">
        <f>'[1]BWS je ET Bau'!H71</f>
        <v>88.503363062609267</v>
      </c>
      <c r="I48" s="3">
        <f>'[1]BWS je ET Bau'!I71</f>
        <v>86.605529052712669</v>
      </c>
      <c r="J48" s="3">
        <f>'[1]BWS je ET Bau'!J71</f>
        <v>99.900737799638506</v>
      </c>
      <c r="K48" s="3">
        <f>'[1]BWS je ET Bau'!K71</f>
        <v>100</v>
      </c>
      <c r="L48" s="3">
        <f>'[1]BWS je ET Bau'!L71</f>
        <v>108.29950517052357</v>
      </c>
      <c r="M48" s="3">
        <f>'[1]BWS je ET Bau'!M71</f>
        <v>108.54247533260244</v>
      </c>
      <c r="N48" s="3">
        <f>'[1]BWS je ET Bau'!N71</f>
        <v>90.058964710065482</v>
      </c>
      <c r="O48" s="3">
        <f>'[1]BWS je ET Bau'!O71</f>
        <v>124.07775045186524</v>
      </c>
      <c r="P48" s="3">
        <f>'[1]BWS je ET Bau'!P71</f>
        <v>93.987970013926343</v>
      </c>
      <c r="Q48" s="3">
        <f>'[1]BWS je ET Bau'!Q71</f>
        <v>95.685798097721403</v>
      </c>
      <c r="R48" s="3">
        <f>'[1]BWS je ET Bau'!R71</f>
        <v>93.830928323802183</v>
      </c>
      <c r="S48" s="3">
        <f>'[1]BWS je ET Bau'!S71</f>
        <v>91.910871433227641</v>
      </c>
      <c r="T48" s="3">
        <f>'[1]BWS je ET Bau'!T71</f>
        <v>83.33728406767608</v>
      </c>
      <c r="U48" s="3">
        <f>'[1]BWS je ET Bau'!U71</f>
        <v>91.184923997748086</v>
      </c>
      <c r="V48" s="3">
        <f>'[1]BWS je ET Bau'!V71</f>
        <v>97.63696702124507</v>
      </c>
      <c r="X48" s="18" t="str">
        <f t="shared" si="29"/>
        <v>SL</v>
      </c>
      <c r="Y48" s="3">
        <f t="shared" si="30"/>
        <v>83.33728406767608</v>
      </c>
      <c r="Z48" s="18" t="str">
        <f t="shared" si="31"/>
        <v>HH</v>
      </c>
      <c r="AA48" s="6">
        <f t="shared" si="32"/>
        <v>124.07775045186524</v>
      </c>
    </row>
    <row r="49" spans="1:27" x14ac:dyDescent="0.35">
      <c r="A49">
        <f>'[1]BWS je ET Bau'!A72</f>
        <v>2023</v>
      </c>
      <c r="B49" s="3">
        <f>'[1]BWS je ET Bau'!B72</f>
        <v>86.967915122075937</v>
      </c>
      <c r="C49" s="3">
        <f>'[1]BWS je ET Bau'!C72</f>
        <v>84.596702032468357</v>
      </c>
      <c r="D49" s="3">
        <f>'[1]BWS je ET Bau'!D72</f>
        <v>88.347181388214238</v>
      </c>
      <c r="E49" s="3">
        <f>'[1]BWS je ET Bau'!E72</f>
        <v>89.18701265499169</v>
      </c>
      <c r="F49" s="3">
        <f>'[1]BWS je ET Bau'!F72</f>
        <v>83.565128467339903</v>
      </c>
      <c r="G49" s="3">
        <f>'[1]BWS je ET Bau'!G72</f>
        <v>99.41326856704589</v>
      </c>
      <c r="H49" s="3">
        <f>'[1]BWS je ET Bau'!H72</f>
        <v>89.153777323277524</v>
      </c>
      <c r="I49" s="3">
        <f>'[1]BWS je ET Bau'!I72</f>
        <v>86.95896714815288</v>
      </c>
      <c r="J49" s="3">
        <f>'[1]BWS je ET Bau'!J72</f>
        <v>99.97443436021986</v>
      </c>
      <c r="K49" s="3">
        <f>'[1]BWS je ET Bau'!K72</f>
        <v>100</v>
      </c>
      <c r="L49" s="3">
        <f>'[1]BWS je ET Bau'!L72</f>
        <v>108.96714815288253</v>
      </c>
      <c r="M49" s="3">
        <f>'[1]BWS je ET Bau'!M72</f>
        <v>106.86437428096637</v>
      </c>
      <c r="N49" s="3">
        <f>'[1]BWS je ET Bau'!N72</f>
        <v>101.5850696663684</v>
      </c>
      <c r="O49" s="3">
        <f>'[1]BWS je ET Bau'!O72</f>
        <v>119.16144701521156</v>
      </c>
      <c r="P49" s="3">
        <f>'[1]BWS je ET Bau'!P72</f>
        <v>96.144701521155568</v>
      </c>
      <c r="Q49" s="3">
        <f>'[1]BWS je ET Bau'!Q72</f>
        <v>95.904384507222289</v>
      </c>
      <c r="R49" s="3">
        <f>'[1]BWS je ET Bau'!R72</f>
        <v>94.172312412118103</v>
      </c>
      <c r="S49" s="3">
        <f>'[1]BWS je ET Bau'!S72</f>
        <v>92.222932378882788</v>
      </c>
      <c r="T49" s="3">
        <f>'[1]BWS je ET Bau'!T72</f>
        <v>80.235203885977242</v>
      </c>
      <c r="U49" s="3">
        <f>'[1]BWS je ET Bau'!U72</f>
        <v>91.205419915633385</v>
      </c>
      <c r="V49" s="3">
        <f>'[1]BWS je ET Bau'!V72</f>
        <v>97.803911542886354</v>
      </c>
      <c r="X49" s="18" t="str">
        <f t="shared" si="29"/>
        <v>SL</v>
      </c>
      <c r="Y49" s="3">
        <f t="shared" si="30"/>
        <v>80.235203885977242</v>
      </c>
      <c r="Z49" s="18" t="str">
        <f t="shared" si="31"/>
        <v>HH</v>
      </c>
      <c r="AA49" s="6">
        <f t="shared" si="32"/>
        <v>119.16144701521156</v>
      </c>
    </row>
    <row r="50" spans="1:27" x14ac:dyDescent="0.35">
      <c r="A50">
        <f>'[1]BWS je ET Bau'!A73</f>
        <v>2024</v>
      </c>
      <c r="B50" s="3">
        <f>'[1]BWS je ET Bau'!B73</f>
        <v>86.821790913101012</v>
      </c>
      <c r="C50" s="3">
        <f>'[1]BWS je ET Bau'!C73</f>
        <v>87.014164583639669</v>
      </c>
      <c r="D50" s="3">
        <f>'[1]BWS je ET Bau'!D73</f>
        <v>89.929177081801697</v>
      </c>
      <c r="E50" s="3">
        <f>'[1]BWS je ET Bau'!E73</f>
        <v>91.507376366220655</v>
      </c>
      <c r="F50" s="3">
        <f>'[1]BWS je ET Bau'!F73</f>
        <v>82.987795912365826</v>
      </c>
      <c r="G50" s="3">
        <f>'[1]BWS je ET Bau'!G73</f>
        <v>105.22349654462579</v>
      </c>
      <c r="H50" s="3">
        <f>'[1]BWS je ET Bau'!H73</f>
        <v>91.12140371513992</v>
      </c>
      <c r="I50" s="3">
        <f>'[1]BWS je ET Bau'!I73</f>
        <v>88.049551536538743</v>
      </c>
      <c r="J50" s="3">
        <f>'[1]BWS je ET Bau'!J73</f>
        <v>100.22423173062785</v>
      </c>
      <c r="K50" s="3">
        <f>'[1]BWS je ET Bau'!K73</f>
        <v>100</v>
      </c>
      <c r="L50" s="3">
        <f>'[1]BWS je ET Bau'!L73</f>
        <v>106.30421996765182</v>
      </c>
      <c r="M50" s="3">
        <f>'[1]BWS je ET Bau'!M73</f>
        <v>107.9547125422732</v>
      </c>
      <c r="N50" s="3">
        <f>'[1]BWS je ET Bau'!N73</f>
        <v>96.781110620987107</v>
      </c>
      <c r="O50" s="3">
        <f>'[1]BWS je ET Bau'!O73</f>
        <v>123.6386805861883</v>
      </c>
      <c r="P50" s="3">
        <f>'[1]BWS je ET Bau'!P73</f>
        <v>98.785717786600017</v>
      </c>
      <c r="Q50" s="3">
        <f>'[1]BWS je ET Bau'!Q73</f>
        <v>96.289761309611336</v>
      </c>
      <c r="R50" s="3">
        <f>'[1]BWS je ET Bau'!R73</f>
        <v>93.144390530804287</v>
      </c>
      <c r="S50" s="3">
        <f>'[1]BWS je ET Bau'!S73</f>
        <v>94.717688575209522</v>
      </c>
      <c r="T50" s="3">
        <f>'[1]BWS je ET Bau'!T73</f>
        <v>79.229770131843352</v>
      </c>
      <c r="U50" s="3">
        <f>'[1]BWS je ET Bau'!U73</f>
        <v>90.039454982110485</v>
      </c>
      <c r="V50" s="3">
        <f>'[1]BWS je ET Bau'!V73</f>
        <v>98.219624565014954</v>
      </c>
      <c r="X50" s="18" t="str">
        <f t="shared" si="29"/>
        <v>SL</v>
      </c>
      <c r="Y50" s="3">
        <f t="shared" si="30"/>
        <v>79.229770131843352</v>
      </c>
      <c r="Z50" s="18" t="str">
        <f t="shared" si="31"/>
        <v>HH</v>
      </c>
      <c r="AA50" s="6">
        <f t="shared" si="32"/>
        <v>123.6386805861883</v>
      </c>
    </row>
    <row r="51" spans="1:27" x14ac:dyDescent="0.35">
      <c r="B51" s="3"/>
      <c r="C51" s="3"/>
      <c r="D51" s="3"/>
      <c r="E51" s="3"/>
      <c r="F51" s="3"/>
      <c r="G51" s="3"/>
      <c r="H51" s="14"/>
      <c r="I51" s="3"/>
      <c r="J51" s="3"/>
      <c r="K51" s="3"/>
      <c r="L51" s="3"/>
      <c r="M51" s="3"/>
      <c r="N51" s="3"/>
      <c r="O51" s="3"/>
      <c r="P51" s="3"/>
      <c r="Q51" s="3"/>
      <c r="R51" s="3"/>
      <c r="S51" s="3"/>
      <c r="T51" s="3"/>
      <c r="U51" s="3"/>
      <c r="V51" s="3"/>
      <c r="X51" s="18"/>
      <c r="Y51" s="3"/>
      <c r="Z51" s="18"/>
      <c r="AA51" s="6"/>
    </row>
    <row r="52" spans="1:27" x14ac:dyDescent="0.35">
      <c r="A52" s="4" t="s">
        <v>318</v>
      </c>
      <c r="B52" s="3"/>
      <c r="C52" s="3"/>
      <c r="D52" s="3"/>
      <c r="E52" s="3"/>
      <c r="F52" s="3"/>
      <c r="G52" s="3"/>
      <c r="H52" s="14"/>
      <c r="I52" s="3"/>
      <c r="J52" s="3"/>
      <c r="K52" s="3"/>
      <c r="L52" s="3"/>
      <c r="M52" s="3"/>
      <c r="N52" s="3"/>
      <c r="O52" s="3"/>
      <c r="P52" s="3"/>
      <c r="Q52" s="3"/>
      <c r="R52" s="3"/>
      <c r="S52" s="3"/>
      <c r="T52" s="3"/>
      <c r="U52" s="3"/>
      <c r="V52" s="3"/>
      <c r="X52" s="18"/>
      <c r="Y52" s="3"/>
      <c r="Z52" s="18"/>
      <c r="AA52" s="6"/>
    </row>
    <row r="53" spans="1:27" x14ac:dyDescent="0.35">
      <c r="A53">
        <f>'[1]BWS je ET VG'!A68</f>
        <v>2019</v>
      </c>
      <c r="B53" s="3">
        <f>'[1]BWS je ET VG'!B68</f>
        <v>74.972929814391492</v>
      </c>
      <c r="C53" s="3">
        <f>'[1]BWS je ET VG'!C68</f>
        <v>65.355631145479009</v>
      </c>
      <c r="D53" s="3">
        <f>'[1]BWS je ET VG'!D68</f>
        <v>69.302956392391906</v>
      </c>
      <c r="E53" s="3">
        <f>'[1]BWS je ET VG'!E68</f>
        <v>77.561823928950332</v>
      </c>
      <c r="F53" s="3">
        <f>'[1]BWS je ET VG'!F68</f>
        <v>66.836561703617008</v>
      </c>
      <c r="G53" s="3">
        <f>'[1]BWS je ET VG'!G68</f>
        <v>97.298450163514858</v>
      </c>
      <c r="H53" s="3">
        <f>'[1]BWS je ET VG'!H68</f>
        <v>73.500749215238045</v>
      </c>
      <c r="I53" s="3">
        <f>'[1]BWS je ET VG'!I68</f>
        <v>70.57060670028109</v>
      </c>
      <c r="J53" s="3">
        <f>'[1]BWS je ET VG'!J68</f>
        <v>99.95296897045796</v>
      </c>
      <c r="K53" s="3">
        <f>'[1]BWS je ET VG'!K68</f>
        <v>100</v>
      </c>
      <c r="L53" s="3">
        <f>'[1]BWS je ET VG'!L68</f>
        <v>106.46075096522985</v>
      </c>
      <c r="M53" s="3">
        <f>'[1]BWS je ET VG'!M68</f>
        <v>104.40669809360269</v>
      </c>
      <c r="N53" s="3">
        <f>'[1]BWS je ET VG'!N68</f>
        <v>101.03140141530587</v>
      </c>
      <c r="O53" s="3">
        <f>'[1]BWS je ET VG'!O68</f>
        <v>140.59324721915365</v>
      </c>
      <c r="P53" s="3">
        <f>'[1]BWS je ET VG'!P68</f>
        <v>101.29171269509673</v>
      </c>
      <c r="Q53" s="3">
        <f>'[1]BWS je ET VG'!Q68</f>
        <v>104.69654048496648</v>
      </c>
      <c r="R53" s="3">
        <f>'[1]BWS je ET VG'!R68</f>
        <v>87.559745813691507</v>
      </c>
      <c r="S53" s="3">
        <f>'[1]BWS je ET VG'!S68</f>
        <v>94.91408634022028</v>
      </c>
      <c r="T53" s="3">
        <f>'[1]BWS je ET VG'!T68</f>
        <v>80.954620525216285</v>
      </c>
      <c r="U53" s="3">
        <f>'[1]BWS je ET VG'!U68</f>
        <v>87.191153791466604</v>
      </c>
      <c r="V53" s="3">
        <f>'[1]BWS je ET VG'!V68</f>
        <v>96.339235909831672</v>
      </c>
      <c r="X53" s="18" t="str">
        <f t="shared" si="29"/>
        <v>SL</v>
      </c>
      <c r="Y53" s="3">
        <f t="shared" si="30"/>
        <v>80.954620525216285</v>
      </c>
      <c r="Z53" s="18" t="str">
        <f t="shared" si="31"/>
        <v>HH</v>
      </c>
      <c r="AA53" s="6">
        <f t="shared" si="32"/>
        <v>140.59324721915365</v>
      </c>
    </row>
    <row r="54" spans="1:27" x14ac:dyDescent="0.35">
      <c r="A54">
        <f>'[1]BWS je ET VG'!A69</f>
        <v>2020</v>
      </c>
      <c r="B54" s="3">
        <f>'[1]BWS je ET VG'!B69</f>
        <v>74.67819951061287</v>
      </c>
      <c r="C54" s="3">
        <f>'[1]BWS je ET VG'!C69</f>
        <v>64.660558811813573</v>
      </c>
      <c r="D54" s="3">
        <f>'[1]BWS je ET VG'!D69</f>
        <v>70.180390371592779</v>
      </c>
      <c r="E54" s="3">
        <f>'[1]BWS je ET VG'!E69</f>
        <v>78.883514482444667</v>
      </c>
      <c r="F54" s="3">
        <f>'[1]BWS je ET VG'!F69</f>
        <v>69.317703294827297</v>
      </c>
      <c r="G54" s="3">
        <f>'[1]BWS je ET VG'!G69</f>
        <v>96.916861093723327</v>
      </c>
      <c r="H54" s="3">
        <f>'[1]BWS je ET VG'!H69</f>
        <v>74.362943151425483</v>
      </c>
      <c r="I54" s="3">
        <f>'[1]BWS je ET VG'!I69</f>
        <v>71.597336823536111</v>
      </c>
      <c r="J54" s="3">
        <f>'[1]BWS je ET VG'!J69</f>
        <v>99.947646958402089</v>
      </c>
      <c r="K54" s="3">
        <f>'[1]BWS je ET VG'!K69</f>
        <v>100</v>
      </c>
      <c r="L54" s="3">
        <f>'[1]BWS je ET VG'!L69</f>
        <v>106.78085699652877</v>
      </c>
      <c r="M54" s="3">
        <f>'[1]BWS je ET VG'!M69</f>
        <v>105.06344961019747</v>
      </c>
      <c r="N54" s="3">
        <f>'[1]BWS je ET VG'!N69</f>
        <v>99.379730268024815</v>
      </c>
      <c r="O54" s="3">
        <f>'[1]BWS je ET VG'!O69</f>
        <v>116.79166903772833</v>
      </c>
      <c r="P54" s="3">
        <f>'[1]BWS je ET VG'!P69</f>
        <v>102.6051328742958</v>
      </c>
      <c r="Q54" s="3">
        <f>'[1]BWS je ET VG'!Q69</f>
        <v>102.30694815910772</v>
      </c>
      <c r="R54" s="3">
        <f>'[1]BWS je ET VG'!R69</f>
        <v>88.131793091674723</v>
      </c>
      <c r="S54" s="3">
        <f>'[1]BWS je ET VG'!S69</f>
        <v>95.630797245774772</v>
      </c>
      <c r="T54" s="3">
        <f>'[1]BWS je ET VG'!T69</f>
        <v>79.514027200819442</v>
      </c>
      <c r="U54" s="3">
        <f>'[1]BWS je ET VG'!U69</f>
        <v>93.76884994024924</v>
      </c>
      <c r="V54" s="3">
        <f>'[1]BWS je ET VG'!V69</f>
        <v>96.45478859614181</v>
      </c>
      <c r="X54" s="18" t="str">
        <f t="shared" si="29"/>
        <v>SL</v>
      </c>
      <c r="Y54" s="3">
        <f t="shared" si="30"/>
        <v>79.514027200819442</v>
      </c>
      <c r="Z54" s="18" t="str">
        <f t="shared" si="31"/>
        <v>HH</v>
      </c>
      <c r="AA54" s="6">
        <f t="shared" si="32"/>
        <v>116.79166903772833</v>
      </c>
    </row>
    <row r="55" spans="1:27" x14ac:dyDescent="0.35">
      <c r="A55">
        <f>'[1]BWS je ET VG'!A70</f>
        <v>2021</v>
      </c>
      <c r="B55" s="3">
        <f>'[1]BWS je ET VG'!B70</f>
        <v>77.950470042026055</v>
      </c>
      <c r="C55" s="3">
        <f>'[1]BWS je ET VG'!C70</f>
        <v>67.504742341511474</v>
      </c>
      <c r="D55" s="3">
        <f>'[1]BWS je ET VG'!D70</f>
        <v>68.03399813450433</v>
      </c>
      <c r="E55" s="3">
        <f>'[1]BWS je ET VG'!E70</f>
        <v>78.179988890868501</v>
      </c>
      <c r="F55" s="3">
        <f>'[1]BWS je ET VG'!F70</f>
        <v>68.963601873879924</v>
      </c>
      <c r="G55" s="3">
        <f>'[1]BWS je ET VG'!G70</f>
        <v>91.60736556378842</v>
      </c>
      <c r="H55" s="3">
        <f>'[1]BWS je ET VG'!H70</f>
        <v>73.489000911787201</v>
      </c>
      <c r="I55" s="3">
        <f>'[1]BWS je ET VG'!I70</f>
        <v>71.296519488141527</v>
      </c>
      <c r="J55" s="3">
        <f>'[1]BWS je ET VG'!J70</f>
        <v>99.856419715564314</v>
      </c>
      <c r="K55" s="3">
        <f>'[1]BWS je ET VG'!K70</f>
        <v>100</v>
      </c>
      <c r="L55" s="3">
        <f>'[1]BWS je ET VG'!L70</f>
        <v>110.54529067147362</v>
      </c>
      <c r="M55" s="3">
        <f>'[1]BWS je ET VG'!M70</f>
        <v>103.22269616525357</v>
      </c>
      <c r="N55" s="3">
        <f>'[1]BWS je ET VG'!N70</f>
        <v>115.33374555896746</v>
      </c>
      <c r="O55" s="3">
        <f>'[1]BWS je ET VG'!O70</f>
        <v>131.57613423184549</v>
      </c>
      <c r="P55" s="3">
        <f>'[1]BWS je ET VG'!P70</f>
        <v>102.7762348428477</v>
      </c>
      <c r="Q55" s="3">
        <f>'[1]BWS je ET VG'!Q70</f>
        <v>94.775564102832831</v>
      </c>
      <c r="R55" s="3">
        <f>'[1]BWS je ET VG'!R70</f>
        <v>87.182577528113441</v>
      </c>
      <c r="S55" s="3">
        <f>'[1]BWS je ET VG'!S70</f>
        <v>101.4305626879906</v>
      </c>
      <c r="T55" s="3">
        <f>'[1]BWS je ET VG'!T70</f>
        <v>83.357263380739283</v>
      </c>
      <c r="U55" s="3">
        <f>'[1]BWS je ET VG'!U70</f>
        <v>86.306423383673774</v>
      </c>
      <c r="V55" s="3">
        <f>'[1]BWS je ET VG'!V70</f>
        <v>96.322458262154541</v>
      </c>
      <c r="X55" s="18" t="str">
        <f t="shared" si="29"/>
        <v>SL</v>
      </c>
      <c r="Y55" s="3">
        <f t="shared" si="30"/>
        <v>83.357263380739283</v>
      </c>
      <c r="Z55" s="18" t="str">
        <f t="shared" si="31"/>
        <v>HH</v>
      </c>
      <c r="AA55" s="6">
        <f t="shared" si="32"/>
        <v>131.57613423184549</v>
      </c>
    </row>
    <row r="56" spans="1:27" x14ac:dyDescent="0.35">
      <c r="A56">
        <f>'[1]BWS je ET VG'!A71</f>
        <v>2022</v>
      </c>
      <c r="B56" s="3">
        <f>'[1]BWS je ET VG'!B71</f>
        <v>84.252970287111069</v>
      </c>
      <c r="C56" s="3">
        <f>'[1]BWS je ET VG'!C71</f>
        <v>68.095209472861697</v>
      </c>
      <c r="D56" s="3">
        <f>'[1]BWS je ET VG'!D71</f>
        <v>68.308589288934314</v>
      </c>
      <c r="E56" s="3">
        <f>'[1]BWS je ET VG'!E71</f>
        <v>83.711005589950119</v>
      </c>
      <c r="F56" s="3">
        <f>'[1]BWS je ET VG'!F71</f>
        <v>68.862575384183842</v>
      </c>
      <c r="G56" s="3">
        <f>'[1]BWS je ET VG'!G71</f>
        <v>90.582236380757749</v>
      </c>
      <c r="H56" s="3">
        <f>'[1]BWS je ET VG'!H71</f>
        <v>75.145759451824247</v>
      </c>
      <c r="I56" s="3">
        <f>'[1]BWS je ET VG'!I71</f>
        <v>73.280439181743503</v>
      </c>
      <c r="J56" s="3">
        <f>'[1]BWS je ET VG'!J71</f>
        <v>99.838712908977982</v>
      </c>
      <c r="K56" s="3">
        <f>'[1]BWS je ET VG'!K71</f>
        <v>100</v>
      </c>
      <c r="L56" s="3">
        <f>'[1]BWS je ET VG'!L71</f>
        <v>112.04143375207869</v>
      </c>
      <c r="M56" s="3">
        <f>'[1]BWS je ET VG'!M71</f>
        <v>102.06667868806475</v>
      </c>
      <c r="N56" s="3">
        <f>'[1]BWS je ET VG'!N71</f>
        <v>120.54757468293562</v>
      </c>
      <c r="O56" s="3">
        <f>'[1]BWS je ET VG'!O71</f>
        <v>145.96581915810143</v>
      </c>
      <c r="P56" s="3">
        <f>'[1]BWS je ET VG'!P71</f>
        <v>99.937889443208917</v>
      </c>
      <c r="Q56" s="3">
        <f>'[1]BWS je ET VG'!Q71</f>
        <v>91.30652561559576</v>
      </c>
      <c r="R56" s="3">
        <f>'[1]BWS je ET VG'!R71</f>
        <v>87.865400412734658</v>
      </c>
      <c r="S56" s="3">
        <f>'[1]BWS je ET VG'!S71</f>
        <v>99.317785658472076</v>
      </c>
      <c r="T56" s="3">
        <f>'[1]BWS je ET VG'!T71</f>
        <v>100.25244935986055</v>
      </c>
      <c r="U56" s="3">
        <f>'[1]BWS je ET VG'!U71</f>
        <v>83.990503095510007</v>
      </c>
      <c r="V56" s="3">
        <f>'[1]BWS je ET VG'!V71</f>
        <v>96.54685339905032</v>
      </c>
      <c r="X56" s="18" t="str">
        <f t="shared" si="29"/>
        <v>SH</v>
      </c>
      <c r="Y56" s="3">
        <f t="shared" si="30"/>
        <v>83.990503095510007</v>
      </c>
      <c r="Z56" s="18" t="str">
        <f t="shared" si="31"/>
        <v>HH</v>
      </c>
      <c r="AA56" s="6">
        <f t="shared" si="32"/>
        <v>145.96581915810143</v>
      </c>
    </row>
    <row r="57" spans="1:27" x14ac:dyDescent="0.35">
      <c r="A57">
        <f>'[1]BWS je ET VG'!A72</f>
        <v>2023</v>
      </c>
      <c r="B57" s="3">
        <f>'[1]BWS je ET VG'!B72</f>
        <v>76.888189035774218</v>
      </c>
      <c r="C57" s="3">
        <f>'[1]BWS je ET VG'!C72</f>
        <v>67.763592132309952</v>
      </c>
      <c r="D57" s="3">
        <f>'[1]BWS je ET VG'!D72</f>
        <v>69.821034567295897</v>
      </c>
      <c r="E57" s="3">
        <f>'[1]BWS je ET VG'!E72</f>
        <v>77.911252758028922</v>
      </c>
      <c r="F57" s="3">
        <f>'[1]BWS je ET VG'!F72</f>
        <v>69.720142568880007</v>
      </c>
      <c r="G57" s="3">
        <f>'[1]BWS je ET VG'!G72</f>
        <v>93.947423010918968</v>
      </c>
      <c r="H57" s="3">
        <f>'[1]BWS je ET VG'!H72</f>
        <v>74.377204065853249</v>
      </c>
      <c r="I57" s="3">
        <f>'[1]BWS je ET VG'!I72</f>
        <v>72.008599392762179</v>
      </c>
      <c r="J57" s="3">
        <f>'[1]BWS je ET VG'!J72</f>
        <v>99.896279253964963</v>
      </c>
      <c r="K57" s="3">
        <f>'[1]BWS je ET VG'!K72</f>
        <v>100</v>
      </c>
      <c r="L57" s="3">
        <f>'[1]BWS je ET VG'!L72</f>
        <v>111.98540366228525</v>
      </c>
      <c r="M57" s="3">
        <f>'[1]BWS je ET VG'!M72</f>
        <v>105.68201105097404</v>
      </c>
      <c r="N57" s="3">
        <f>'[1]BWS je ET VG'!N72</f>
        <v>121.428706130839</v>
      </c>
      <c r="O57" s="3">
        <f>'[1]BWS je ET VG'!O72</f>
        <v>132.88796273596469</v>
      </c>
      <c r="P57" s="3">
        <f>'[1]BWS je ET VG'!P72</f>
        <v>99.372018028551494</v>
      </c>
      <c r="Q57" s="3">
        <f>'[1]BWS je ET VG'!Q72</f>
        <v>95.307107699851031</v>
      </c>
      <c r="R57" s="3">
        <f>'[1]BWS je ET VG'!R72</f>
        <v>85.047240085239594</v>
      </c>
      <c r="S57" s="3">
        <f>'[1]BWS je ET VG'!S72</f>
        <v>94.052086672827045</v>
      </c>
      <c r="T57" s="3">
        <f>'[1]BWS je ET VG'!T72</f>
        <v>88.608633337733608</v>
      </c>
      <c r="U57" s="3">
        <f>'[1]BWS je ET VG'!U72</f>
        <v>84.964263488411561</v>
      </c>
      <c r="V57" s="3">
        <f>'[1]BWS je ET VG'!V72</f>
        <v>96.443321326871214</v>
      </c>
      <c r="X57" s="18" t="str">
        <f t="shared" si="29"/>
        <v>SH</v>
      </c>
      <c r="Y57" s="3">
        <f t="shared" si="30"/>
        <v>84.964263488411561</v>
      </c>
      <c r="Z57" s="18" t="str">
        <f t="shared" si="31"/>
        <v>HH</v>
      </c>
      <c r="AA57" s="6">
        <f t="shared" si="32"/>
        <v>132.88796273596469</v>
      </c>
    </row>
    <row r="58" spans="1:27" x14ac:dyDescent="0.35">
      <c r="A58">
        <f>'[1]BWS je ET VG'!A73</f>
        <v>2024</v>
      </c>
      <c r="B58" s="3">
        <f>'[1]BWS je ET VG'!B73</f>
        <v>77.397273119408865</v>
      </c>
      <c r="C58" s="3">
        <f>'[1]BWS je ET VG'!C73</f>
        <v>78.36781005607547</v>
      </c>
      <c r="D58" s="3">
        <f>'[1]BWS je ET VG'!D73</f>
        <v>70.402843157480163</v>
      </c>
      <c r="E58" s="3">
        <f>'[1]BWS je ET VG'!E73</f>
        <v>77.431968642748643</v>
      </c>
      <c r="F58" s="3">
        <f>'[1]BWS je ET VG'!F73</f>
        <v>70.523808630745862</v>
      </c>
      <c r="G58" s="3">
        <f>'[1]BWS je ET VG'!G73</f>
        <v>99.158867988222283</v>
      </c>
      <c r="H58" s="3">
        <f>'[1]BWS je ET VG'!H73</f>
        <v>76.137919393859832</v>
      </c>
      <c r="I58" s="3">
        <f>'[1]BWS je ET VG'!I73</f>
        <v>73.282571594681272</v>
      </c>
      <c r="J58" s="3">
        <f>'[1]BWS je ET VG'!J73</f>
        <v>99.985934247294679</v>
      </c>
      <c r="K58" s="3">
        <f>'[1]BWS je ET VG'!K73</f>
        <v>100</v>
      </c>
      <c r="L58" s="3">
        <f>'[1]BWS je ET VG'!L73</f>
        <v>113.6831642317286</v>
      </c>
      <c r="M58" s="3">
        <f>'[1]BWS je ET VG'!M73</f>
        <v>102.37429905665685</v>
      </c>
      <c r="N58" s="3">
        <f>'[1]BWS je ET VG'!N73</f>
        <v>122.60366459743817</v>
      </c>
      <c r="O58" s="3">
        <f>'[1]BWS je ET VG'!O73</f>
        <v>140.62564468033233</v>
      </c>
      <c r="P58" s="3">
        <f>'[1]BWS je ET VG'!P73</f>
        <v>98.758462894544365</v>
      </c>
      <c r="Q58" s="3">
        <f>'[1]BWS je ET VG'!Q73</f>
        <v>98.840044260235189</v>
      </c>
      <c r="R58" s="3">
        <f>'[1]BWS je ET VG'!R73</f>
        <v>84.738658314735289</v>
      </c>
      <c r="S58" s="3">
        <f>'[1]BWS je ET VG'!S73</f>
        <v>90.928527221920064</v>
      </c>
      <c r="T58" s="3">
        <f>'[1]BWS je ET VG'!T73</f>
        <v>87.193601020235931</v>
      </c>
      <c r="U58" s="3">
        <f>'[1]BWS je ET VG'!U73</f>
        <v>89.599782449691489</v>
      </c>
      <c r="V58" s="3">
        <f>'[1]BWS je ET VG'!V73</f>
        <v>96.708613866956739</v>
      </c>
      <c r="X58" s="18" t="str">
        <f t="shared" si="29"/>
        <v>NW</v>
      </c>
      <c r="Y58" s="3">
        <f t="shared" si="30"/>
        <v>84.738658314735289</v>
      </c>
      <c r="Z58" s="18" t="str">
        <f t="shared" si="31"/>
        <v>HH</v>
      </c>
      <c r="AA58" s="6">
        <f t="shared" si="32"/>
        <v>140.62564468033233</v>
      </c>
    </row>
    <row r="59" spans="1:27" x14ac:dyDescent="0.35">
      <c r="B59" s="3"/>
      <c r="C59" s="3"/>
      <c r="D59" s="3"/>
      <c r="E59" s="3"/>
      <c r="F59" s="3"/>
      <c r="G59" s="3"/>
      <c r="H59" s="14"/>
      <c r="I59" s="3"/>
      <c r="J59" s="3"/>
      <c r="K59" s="3"/>
      <c r="L59" s="3"/>
      <c r="M59" s="3"/>
      <c r="N59" s="3"/>
      <c r="O59" s="3"/>
      <c r="P59" s="3"/>
      <c r="Q59" s="3"/>
      <c r="R59" s="3"/>
      <c r="S59" s="3"/>
      <c r="T59" s="3"/>
      <c r="U59" s="3"/>
      <c r="V59" s="3"/>
      <c r="X59" s="18"/>
      <c r="Y59" s="3"/>
      <c r="Z59" s="18"/>
      <c r="AA59" s="6"/>
    </row>
    <row r="60" spans="1:27" x14ac:dyDescent="0.35">
      <c r="A60" s="4" t="s">
        <v>319</v>
      </c>
      <c r="B60" s="3"/>
      <c r="C60" s="3"/>
      <c r="D60" s="3"/>
      <c r="E60" s="3"/>
      <c r="F60" s="3"/>
      <c r="G60" s="3"/>
      <c r="H60" s="14"/>
      <c r="I60" s="3"/>
      <c r="J60" s="3"/>
      <c r="K60" s="3"/>
      <c r="L60" s="3"/>
      <c r="M60" s="3"/>
      <c r="N60" s="3"/>
      <c r="O60" s="3"/>
      <c r="P60" s="3"/>
      <c r="Q60" s="3"/>
      <c r="R60" s="3"/>
      <c r="S60" s="3"/>
      <c r="T60" s="3"/>
      <c r="U60" s="3"/>
      <c r="V60" s="3"/>
      <c r="X60" s="18"/>
      <c r="Y60" s="3"/>
      <c r="Z60" s="18"/>
      <c r="AA60" s="6"/>
    </row>
    <row r="61" spans="1:27" x14ac:dyDescent="0.35">
      <c r="A61">
        <f>'[1]BWS je ET Handel'!A68</f>
        <v>2019</v>
      </c>
      <c r="B61" s="3">
        <f>'[1]BWS je ET Handel'!B68</f>
        <v>81.664144731372318</v>
      </c>
      <c r="C61" s="3">
        <f>'[1]BWS je ET Handel'!C68</f>
        <v>73.873858893563252</v>
      </c>
      <c r="D61" s="3">
        <f>'[1]BWS je ET Handel'!D68</f>
        <v>79.261377808077953</v>
      </c>
      <c r="E61" s="3">
        <f>'[1]BWS je ET Handel'!E68</f>
        <v>71.200053210063345</v>
      </c>
      <c r="F61" s="3">
        <f>'[1]BWS je ET Handel'!F68</f>
        <v>68.444769617053822</v>
      </c>
      <c r="G61" s="3">
        <f>'[1]BWS je ET Handel'!G68</f>
        <v>100.03491910407556</v>
      </c>
      <c r="H61" s="3">
        <f>'[1]BWS je ET Handel'!H68</f>
        <v>82.5919952110943</v>
      </c>
      <c r="I61" s="3">
        <f>'[1]BWS je ET Handel'!I68</f>
        <v>75.970667952576534</v>
      </c>
      <c r="J61" s="3">
        <f>'[1]BWS je ET Handel'!J68</f>
        <v>100.0016628144798</v>
      </c>
      <c r="K61" s="3">
        <f>'[1]BWS je ET Handel'!K68</f>
        <v>100</v>
      </c>
      <c r="L61" s="3">
        <f>'[1]BWS je ET Handel'!L68</f>
        <v>103.4387003442026</v>
      </c>
      <c r="M61" s="3">
        <f>'[1]BWS je ET Handel'!M68</f>
        <v>103.05126457041187</v>
      </c>
      <c r="N61" s="3">
        <f>'[1]BWS je ET Handel'!N68</f>
        <v>102.98142636226075</v>
      </c>
      <c r="O61" s="3">
        <f>'[1]BWS je ET Handel'!O68</f>
        <v>146.02670480054542</v>
      </c>
      <c r="P61" s="3">
        <f>'[1]BWS je ET Handel'!P68</f>
        <v>111.22898618201167</v>
      </c>
      <c r="Q61" s="3">
        <f>'[1]BWS je ET Handel'!Q68</f>
        <v>82.247792613778074</v>
      </c>
      <c r="R61" s="3">
        <f>'[1]BWS je ET Handel'!R68</f>
        <v>96.438251384293054</v>
      </c>
      <c r="S61" s="3">
        <f>'[1]BWS je ET Handel'!S68</f>
        <v>86.211942333593839</v>
      </c>
      <c r="T61" s="3">
        <f>'[1]BWS je ET Handel'!T68</f>
        <v>82.307653935050467</v>
      </c>
      <c r="U61" s="3">
        <f>'[1]BWS je ET Handel'!U68</f>
        <v>87.425796903839441</v>
      </c>
      <c r="V61" s="3">
        <f>'[1]BWS je ET Handel'!V68</f>
        <v>97.036864597016915</v>
      </c>
      <c r="X61" s="18" t="str">
        <f t="shared" si="29"/>
        <v>NI</v>
      </c>
      <c r="Y61" s="3">
        <f t="shared" si="30"/>
        <v>82.247792613778074</v>
      </c>
      <c r="Z61" s="18" t="str">
        <f t="shared" si="31"/>
        <v>HH</v>
      </c>
      <c r="AA61" s="6">
        <f t="shared" si="32"/>
        <v>146.02670480054542</v>
      </c>
    </row>
    <row r="62" spans="1:27" x14ac:dyDescent="0.35">
      <c r="A62">
        <f>'[1]BWS je ET Handel'!A69</f>
        <v>2020</v>
      </c>
      <c r="B62" s="3">
        <f>'[1]BWS je ET Handel'!B69</f>
        <v>82.459030313322586</v>
      </c>
      <c r="C62" s="3">
        <f>'[1]BWS je ET Handel'!C69</f>
        <v>70.292943873652035</v>
      </c>
      <c r="D62" s="3">
        <f>'[1]BWS je ET Handel'!D69</f>
        <v>75.851235458945396</v>
      </c>
      <c r="E62" s="3">
        <f>'[1]BWS je ET Handel'!E69</f>
        <v>71.182813959412414</v>
      </c>
      <c r="F62" s="3">
        <f>'[1]BWS je ET Handel'!F69</f>
        <v>69.471002802071837</v>
      </c>
      <c r="G62" s="3">
        <f>'[1]BWS je ET Handel'!G69</f>
        <v>100.5977753247856</v>
      </c>
      <c r="H62" s="3">
        <f>'[1]BWS je ET Handel'!H69</f>
        <v>81.77464549545725</v>
      </c>
      <c r="I62" s="3">
        <f>'[1]BWS je ET Handel'!I69</f>
        <v>74.645495457247179</v>
      </c>
      <c r="J62" s="3">
        <f>'[1]BWS je ET Handel'!J69</f>
        <v>100.03226628173559</v>
      </c>
      <c r="K62" s="3">
        <f>'[1]BWS je ET Handel'!K69</f>
        <v>100</v>
      </c>
      <c r="L62" s="3">
        <f>'[1]BWS je ET Handel'!L69</f>
        <v>101.47745605841895</v>
      </c>
      <c r="M62" s="3">
        <f>'[1]BWS je ET Handel'!M69</f>
        <v>103.30135008915684</v>
      </c>
      <c r="N62" s="3">
        <f>'[1]BWS je ET Handel'!N69</f>
        <v>104.06385327332937</v>
      </c>
      <c r="O62" s="3">
        <f>'[1]BWS je ET Handel'!O69</f>
        <v>143.27417848348475</v>
      </c>
      <c r="P62" s="3">
        <f>'[1]BWS je ET Handel'!P69</f>
        <v>107.33633353145962</v>
      </c>
      <c r="Q62" s="3">
        <f>'[1]BWS je ET Handel'!Q69</f>
        <v>82.408083552687444</v>
      </c>
      <c r="R62" s="3">
        <f>'[1]BWS je ET Handel'!R69</f>
        <v>99.077863632504034</v>
      </c>
      <c r="S62" s="3">
        <f>'[1]BWS je ET Handel'!S69</f>
        <v>86.641759361467265</v>
      </c>
      <c r="T62" s="3">
        <f>'[1]BWS je ET Handel'!T69</f>
        <v>84.856924513882987</v>
      </c>
      <c r="U62" s="3">
        <f>'[1]BWS je ET Handel'!U69</f>
        <v>86.894794939288445</v>
      </c>
      <c r="V62" s="3">
        <f>'[1]BWS je ET Handel'!V69</f>
        <v>96.897342277320192</v>
      </c>
      <c r="X62" s="18" t="str">
        <f t="shared" si="29"/>
        <v>NI</v>
      </c>
      <c r="Y62" s="3">
        <f t="shared" si="30"/>
        <v>82.408083552687444</v>
      </c>
      <c r="Z62" s="18" t="str">
        <f t="shared" si="31"/>
        <v>HH</v>
      </c>
      <c r="AA62" s="6">
        <f t="shared" si="32"/>
        <v>143.27417848348475</v>
      </c>
    </row>
    <row r="63" spans="1:27" x14ac:dyDescent="0.35">
      <c r="A63">
        <f>'[1]BWS je ET Handel'!A70</f>
        <v>2021</v>
      </c>
      <c r="B63" s="3">
        <f>'[1]BWS je ET Handel'!B70</f>
        <v>80.781588819069626</v>
      </c>
      <c r="C63" s="3">
        <f>'[1]BWS je ET Handel'!C70</f>
        <v>71.023599613795724</v>
      </c>
      <c r="D63" s="3">
        <f>'[1]BWS je ET Handel'!D70</f>
        <v>75.616898019911687</v>
      </c>
      <c r="E63" s="3">
        <f>'[1]BWS je ET Handel'!E70</f>
        <v>70.15305718672343</v>
      </c>
      <c r="F63" s="3">
        <f>'[1]BWS je ET Handel'!F70</f>
        <v>66.958957881574577</v>
      </c>
      <c r="G63" s="3">
        <f>'[1]BWS je ET Handel'!G70</f>
        <v>104.06464173222115</v>
      </c>
      <c r="H63" s="3">
        <f>'[1]BWS je ET Handel'!H70</f>
        <v>82.180787920036721</v>
      </c>
      <c r="I63" s="3">
        <f>'[1]BWS je ET Handel'!I70</f>
        <v>73.791924531885599</v>
      </c>
      <c r="J63" s="3">
        <f>'[1]BWS je ET Handel'!J70</f>
        <v>100.22000981338736</v>
      </c>
      <c r="K63" s="3">
        <f>'[1]BWS je ET Handel'!K70</f>
        <v>100</v>
      </c>
      <c r="L63" s="3">
        <f>'[1]BWS je ET Handel'!L70</f>
        <v>102.97250668734866</v>
      </c>
      <c r="M63" s="3">
        <f>'[1]BWS je ET Handel'!M70</f>
        <v>101.3912850789028</v>
      </c>
      <c r="N63" s="3">
        <f>'[1]BWS je ET Handel'!N70</f>
        <v>110.3325472071416</v>
      </c>
      <c r="O63" s="3">
        <f>'[1]BWS je ET Handel'!O70</f>
        <v>159.93763750613337</v>
      </c>
      <c r="P63" s="3">
        <f>'[1]BWS je ET Handel'!P70</f>
        <v>108.61203881036421</v>
      </c>
      <c r="Q63" s="3">
        <f>'[1]BWS je ET Handel'!Q70</f>
        <v>82.329571534845442</v>
      </c>
      <c r="R63" s="3">
        <f>'[1]BWS je ET Handel'!R70</f>
        <v>95.721679672042924</v>
      </c>
      <c r="S63" s="3">
        <f>'[1]BWS je ET Handel'!S70</f>
        <v>85.821238069611738</v>
      </c>
      <c r="T63" s="3">
        <f>'[1]BWS je ET Handel'!T70</f>
        <v>80.920875607401186</v>
      </c>
      <c r="U63" s="3">
        <f>'[1]BWS je ET Handel'!U70</f>
        <v>91.145792114468421</v>
      </c>
      <c r="V63" s="3">
        <f>'[1]BWS je ET Handel'!V70</f>
        <v>96.951518700834143</v>
      </c>
      <c r="X63" s="18" t="str">
        <f t="shared" si="29"/>
        <v>SL</v>
      </c>
      <c r="Y63" s="3">
        <f t="shared" si="30"/>
        <v>80.920875607401186</v>
      </c>
      <c r="Z63" s="18" t="str">
        <f t="shared" si="31"/>
        <v>HH</v>
      </c>
      <c r="AA63" s="6">
        <f t="shared" si="32"/>
        <v>159.93763750613337</v>
      </c>
    </row>
    <row r="64" spans="1:27" x14ac:dyDescent="0.35">
      <c r="A64">
        <f>'[1]BWS je ET Handel'!A71</f>
        <v>2022</v>
      </c>
      <c r="B64" s="3">
        <f>'[1]BWS je ET Handel'!B71</f>
        <v>79.229251573323339</v>
      </c>
      <c r="C64" s="3">
        <f>'[1]BWS je ET Handel'!C71</f>
        <v>74.436555825976754</v>
      </c>
      <c r="D64" s="3">
        <f>'[1]BWS je ET Handel'!D71</f>
        <v>75.36686876251099</v>
      </c>
      <c r="E64" s="3">
        <f>'[1]BWS je ET Handel'!E71</f>
        <v>72.292227710652512</v>
      </c>
      <c r="F64" s="3">
        <f>'[1]BWS je ET Handel'!F71</f>
        <v>65.614424170854988</v>
      </c>
      <c r="G64" s="3">
        <f>'[1]BWS je ET Handel'!G71</f>
        <v>101.77277898587249</v>
      </c>
      <c r="H64" s="3">
        <f>'[1]BWS je ET Handel'!H71</f>
        <v>81.972666657065915</v>
      </c>
      <c r="I64" s="3">
        <f>'[1]BWS je ET Handel'!I71</f>
        <v>73.995881277092124</v>
      </c>
      <c r="J64" s="3">
        <f>'[1]BWS je ET Handel'!J71</f>
        <v>100.09936779043478</v>
      </c>
      <c r="K64" s="3">
        <f>'[1]BWS je ET Handel'!K71</f>
        <v>100</v>
      </c>
      <c r="L64" s="3">
        <f>'[1]BWS je ET Handel'!L71</f>
        <v>100.20449603248895</v>
      </c>
      <c r="M64" s="3">
        <f>'[1]BWS je ET Handel'!M71</f>
        <v>101.62876769538731</v>
      </c>
      <c r="N64" s="3">
        <f>'[1]BWS je ET Handel'!N71</f>
        <v>111.7959648036406</v>
      </c>
      <c r="O64" s="3">
        <f>'[1]BWS je ET Handel'!O71</f>
        <v>171.49440516136465</v>
      </c>
      <c r="P64" s="3">
        <f>'[1]BWS je ET Handel'!P71</f>
        <v>109.33049151053442</v>
      </c>
      <c r="Q64" s="3">
        <f>'[1]BWS je ET Handel'!Q71</f>
        <v>82.328374544564298</v>
      </c>
      <c r="R64" s="3">
        <f>'[1]BWS je ET Handel'!R71</f>
        <v>93.918403202811092</v>
      </c>
      <c r="S64" s="3">
        <f>'[1]BWS je ET Handel'!S71</f>
        <v>87.507020550411156</v>
      </c>
      <c r="T64" s="3">
        <f>'[1]BWS je ET Handel'!T71</f>
        <v>78.009475942913923</v>
      </c>
      <c r="U64" s="3">
        <f>'[1]BWS je ET Handel'!U71</f>
        <v>95.718544333875784</v>
      </c>
      <c r="V64" s="3">
        <f>'[1]BWS je ET Handel'!V71</f>
        <v>96.899436915854196</v>
      </c>
      <c r="X64" s="18" t="str">
        <f t="shared" si="29"/>
        <v>SL</v>
      </c>
      <c r="Y64" s="3">
        <f t="shared" si="30"/>
        <v>78.009475942913923</v>
      </c>
      <c r="Z64" s="18" t="str">
        <f t="shared" si="31"/>
        <v>HH</v>
      </c>
      <c r="AA64" s="6">
        <f t="shared" si="32"/>
        <v>171.49440516136465</v>
      </c>
    </row>
    <row r="65" spans="1:27" x14ac:dyDescent="0.35">
      <c r="A65">
        <f>'[1]BWS je ET Handel'!A72</f>
        <v>2023</v>
      </c>
      <c r="B65" s="3">
        <f>'[1]BWS je ET Handel'!B72</f>
        <v>82.259340907806234</v>
      </c>
      <c r="C65" s="3">
        <f>'[1]BWS je ET Handel'!C72</f>
        <v>76.9444915493754</v>
      </c>
      <c r="D65" s="3">
        <f>'[1]BWS je ET Handel'!D72</f>
        <v>77.88988751342491</v>
      </c>
      <c r="E65" s="3">
        <f>'[1]BWS je ET Handel'!E72</f>
        <v>74.843140579955914</v>
      </c>
      <c r="F65" s="3">
        <f>'[1]BWS je ET Handel'!F72</f>
        <v>69.584817138658067</v>
      </c>
      <c r="G65" s="3">
        <f>'[1]BWS je ET Handel'!G72</f>
        <v>106.40579955909783</v>
      </c>
      <c r="H65" s="3">
        <f>'[1]BWS je ET Handel'!H72</f>
        <v>85.444576338251082</v>
      </c>
      <c r="I65" s="3">
        <f>'[1]BWS je ET Handel'!I72</f>
        <v>76.849810638177601</v>
      </c>
      <c r="J65" s="3">
        <f>'[1]BWS je ET Handel'!J72</f>
        <v>100.36317901757957</v>
      </c>
      <c r="K65" s="3">
        <f>'[1]BWS je ET Handel'!K72</f>
        <v>100</v>
      </c>
      <c r="L65" s="3">
        <f>'[1]BWS je ET Handel'!L72</f>
        <v>101.86959470917417</v>
      </c>
      <c r="M65" s="3">
        <f>'[1]BWS je ET Handel'!M72</f>
        <v>103.01848397490249</v>
      </c>
      <c r="N65" s="3">
        <f>'[1]BWS je ET Handel'!N72</f>
        <v>103.37459725284042</v>
      </c>
      <c r="O65" s="3">
        <f>'[1]BWS je ET Handel'!O72</f>
        <v>145.74218529195636</v>
      </c>
      <c r="P65" s="3">
        <f>'[1]BWS je ET Handel'!P72</f>
        <v>112.6264767395851</v>
      </c>
      <c r="Q65" s="3">
        <f>'[1]BWS je ET Handel'!Q72</f>
        <v>83.505737380588997</v>
      </c>
      <c r="R65" s="3">
        <f>'[1]BWS je ET Handel'!R72</f>
        <v>95.353569611666941</v>
      </c>
      <c r="S65" s="3">
        <f>'[1]BWS je ET Handel'!S72</f>
        <v>89.024080040698664</v>
      </c>
      <c r="T65" s="3">
        <f>'[1]BWS je ET Handel'!T72</f>
        <v>80.046351252049064</v>
      </c>
      <c r="U65" s="3">
        <f>'[1]BWS je ET Handel'!U72</f>
        <v>88.602961958057762</v>
      </c>
      <c r="V65" s="3">
        <f>'[1]BWS je ET Handel'!V72</f>
        <v>97.507207054434446</v>
      </c>
      <c r="X65" s="18" t="str">
        <f t="shared" si="29"/>
        <v>SL</v>
      </c>
      <c r="Y65" s="3">
        <f t="shared" si="30"/>
        <v>80.046351252049064</v>
      </c>
      <c r="Z65" s="18" t="str">
        <f t="shared" si="31"/>
        <v>HH</v>
      </c>
      <c r="AA65" s="6">
        <f t="shared" si="32"/>
        <v>145.74218529195636</v>
      </c>
    </row>
    <row r="66" spans="1:27" x14ac:dyDescent="0.35">
      <c r="A66">
        <f>'[1]BWS je ET Handel'!A73</f>
        <v>2024</v>
      </c>
      <c r="B66" s="3">
        <f>'[1]BWS je ET Handel'!B73</f>
        <v>82.773120829427015</v>
      </c>
      <c r="C66" s="3">
        <f>'[1]BWS je ET Handel'!C73</f>
        <v>78.504660012132575</v>
      </c>
      <c r="D66" s="3">
        <f>'[1]BWS je ET Handel'!D73</f>
        <v>78.455026746815207</v>
      </c>
      <c r="E66" s="3">
        <f>'[1]BWS je ET Handel'!E73</f>
        <v>75.044118458059899</v>
      </c>
      <c r="F66" s="3">
        <f>'[1]BWS je ET Handel'!F73</f>
        <v>69.75128219268737</v>
      </c>
      <c r="G66" s="3">
        <f>'[1]BWS je ET Handel'!G73</f>
        <v>108.96983400430156</v>
      </c>
      <c r="H66" s="3">
        <f>'[1]BWS je ET Handel'!H73</f>
        <v>86.6017757679369</v>
      </c>
      <c r="I66" s="3">
        <f>'[1]BWS je ET Handel'!I73</f>
        <v>77.419621684222136</v>
      </c>
      <c r="J66" s="3">
        <f>'[1]BWS je ET Handel'!J73</f>
        <v>100.50598356587437</v>
      </c>
      <c r="K66" s="3">
        <f>'[1]BWS je ET Handel'!K73</f>
        <v>100</v>
      </c>
      <c r="L66" s="3">
        <f>'[1]BWS je ET Handel'!L73</f>
        <v>102.22936083383887</v>
      </c>
      <c r="M66" s="3">
        <f>'[1]BWS je ET Handel'!M73</f>
        <v>102.72982959245573</v>
      </c>
      <c r="N66" s="3">
        <f>'[1]BWS je ET Handel'!N73</f>
        <v>101.3828379198147</v>
      </c>
      <c r="O66" s="3">
        <f>'[1]BWS je ET Handel'!O73</f>
        <v>147.02889759002923</v>
      </c>
      <c r="P66" s="3">
        <f>'[1]BWS je ET Handel'!P73</f>
        <v>113.42579826835053</v>
      </c>
      <c r="Q66" s="3">
        <f>'[1]BWS je ET Handel'!Q73</f>
        <v>83.578282689020028</v>
      </c>
      <c r="R66" s="3">
        <f>'[1]BWS je ET Handel'!R73</f>
        <v>94.796779352561629</v>
      </c>
      <c r="S66" s="3">
        <f>'[1]BWS je ET Handel'!S73</f>
        <v>89.239232338829751</v>
      </c>
      <c r="T66" s="3">
        <f>'[1]BWS je ET Handel'!T73</f>
        <v>81.158661004797878</v>
      </c>
      <c r="U66" s="3">
        <f>'[1]BWS je ET Handel'!U73</f>
        <v>88.471295428224778</v>
      </c>
      <c r="V66" s="3">
        <f>'[1]BWS je ET Handel'!V73</f>
        <v>97.71549109358628</v>
      </c>
      <c r="X66" s="18" t="str">
        <f t="shared" si="29"/>
        <v>SL</v>
      </c>
      <c r="Y66" s="3">
        <f t="shared" si="30"/>
        <v>81.158661004797878</v>
      </c>
      <c r="Z66" s="18" t="str">
        <f t="shared" si="31"/>
        <v>HH</v>
      </c>
      <c r="AA66" s="6">
        <f t="shared" si="32"/>
        <v>147.02889759002923</v>
      </c>
    </row>
    <row r="67" spans="1:27" x14ac:dyDescent="0.35">
      <c r="B67" s="3"/>
      <c r="C67" s="3"/>
      <c r="D67" s="3"/>
      <c r="E67" s="3"/>
      <c r="F67" s="3"/>
      <c r="G67" s="3"/>
      <c r="H67" s="14"/>
      <c r="I67" s="3"/>
      <c r="J67" s="3"/>
      <c r="K67" s="3"/>
      <c r="L67" s="3"/>
      <c r="M67" s="3"/>
      <c r="N67" s="3"/>
      <c r="O67" s="3"/>
      <c r="P67" s="3"/>
      <c r="Q67" s="3"/>
      <c r="R67" s="3"/>
      <c r="S67" s="3"/>
      <c r="T67" s="3"/>
      <c r="U67" s="3"/>
      <c r="V67" s="3"/>
      <c r="X67" s="18"/>
      <c r="Y67" s="3"/>
      <c r="Z67" s="18"/>
      <c r="AA67" s="6"/>
    </row>
    <row r="68" spans="1:27" x14ac:dyDescent="0.35">
      <c r="A68" s="4" t="s">
        <v>320</v>
      </c>
      <c r="B68" s="3"/>
      <c r="C68" s="3"/>
      <c r="D68" s="3"/>
      <c r="E68" s="3"/>
      <c r="F68" s="3"/>
      <c r="G68" s="3"/>
      <c r="H68" s="14"/>
      <c r="I68" s="3"/>
      <c r="J68" s="3"/>
      <c r="K68" s="3"/>
      <c r="L68" s="3"/>
      <c r="M68" s="3"/>
      <c r="N68" s="3"/>
      <c r="O68" s="3"/>
      <c r="P68" s="3"/>
      <c r="Q68" s="3"/>
      <c r="R68" s="3"/>
      <c r="S68" s="3"/>
      <c r="T68" s="3"/>
      <c r="U68" s="3"/>
      <c r="V68" s="3"/>
      <c r="X68" s="18"/>
      <c r="Y68" s="3"/>
      <c r="Z68" s="18"/>
      <c r="AA68" s="6"/>
    </row>
    <row r="69" spans="1:27" x14ac:dyDescent="0.35">
      <c r="A69">
        <f>'[1]BWS je ET UnternDst'!A68</f>
        <v>2019</v>
      </c>
      <c r="B69" s="3">
        <f>'[1]BWS je ET UnternDst'!B68</f>
        <v>82.288059741973981</v>
      </c>
      <c r="C69" s="3">
        <f>'[1]BWS je ET UnternDst'!C68</f>
        <v>72.359392092867665</v>
      </c>
      <c r="D69" s="3">
        <f>'[1]BWS je ET UnternDst'!D68</f>
        <v>69.595602527823232</v>
      </c>
      <c r="E69" s="3">
        <f>'[1]BWS je ET UnternDst'!E68</f>
        <v>68.800007232684507</v>
      </c>
      <c r="F69" s="3">
        <f>'[1]BWS je ET UnternDst'!F68</f>
        <v>67.42218083519424</v>
      </c>
      <c r="G69" s="3">
        <f>'[1]BWS je ET UnternDst'!G68</f>
        <v>83.972371145205187</v>
      </c>
      <c r="H69" s="3">
        <f>'[1]BWS je ET UnternDst'!H68</f>
        <v>76.102306322270337</v>
      </c>
      <c r="I69" s="3">
        <f>'[1]BWS je ET UnternDst'!I68</f>
        <v>71.907349311538852</v>
      </c>
      <c r="J69" s="3">
        <f>'[1]BWS je ET UnternDst'!J68</f>
        <v>98.831017367483653</v>
      </c>
      <c r="K69" s="3">
        <f>'[1]BWS je ET UnternDst'!K68</f>
        <v>100</v>
      </c>
      <c r="L69" s="3">
        <f>'[1]BWS je ET UnternDst'!L68</f>
        <v>103.99786635807213</v>
      </c>
      <c r="M69" s="3">
        <f>'[1]BWS je ET UnternDst'!M68</f>
        <v>108.90524279217786</v>
      </c>
      <c r="N69" s="3">
        <f>'[1]BWS je ET UnternDst'!N68</f>
        <v>76.660127114430111</v>
      </c>
      <c r="O69" s="3">
        <f>'[1]BWS je ET UnternDst'!O68</f>
        <v>106.95060980571201</v>
      </c>
      <c r="P69" s="3">
        <f>'[1]BWS je ET UnternDst'!P68</f>
        <v>107.81039517579944</v>
      </c>
      <c r="Q69" s="3">
        <f>'[1]BWS je ET UnternDst'!Q68</f>
        <v>96.571707546402195</v>
      </c>
      <c r="R69" s="3">
        <f>'[1]BWS je ET UnternDst'!R68</f>
        <v>91.615510491912957</v>
      </c>
      <c r="S69" s="3">
        <f>'[1]BWS je ET UnternDst'!S68</f>
        <v>97.389904980607369</v>
      </c>
      <c r="T69" s="3">
        <f>'[1]BWS je ET UnternDst'!T68</f>
        <v>82.250992233905023</v>
      </c>
      <c r="U69" s="3">
        <f>'[1]BWS je ET UnternDst'!U68</f>
        <v>88.961115279950093</v>
      </c>
      <c r="V69" s="3">
        <f>'[1]BWS je ET UnternDst'!V68</f>
        <v>95.588966539793333</v>
      </c>
      <c r="X69" s="18" t="str">
        <f t="shared" si="29"/>
        <v>HB</v>
      </c>
      <c r="Y69" s="3">
        <f t="shared" si="30"/>
        <v>76.660127114430111</v>
      </c>
      <c r="Z69" s="18" t="str">
        <f t="shared" si="31"/>
        <v>BY</v>
      </c>
      <c r="AA69" s="6">
        <f t="shared" si="32"/>
        <v>108.90524279217786</v>
      </c>
    </row>
    <row r="70" spans="1:27" x14ac:dyDescent="0.35">
      <c r="A70">
        <f>'[1]BWS je ET UnternDst'!A69</f>
        <v>2020</v>
      </c>
      <c r="B70" s="3">
        <f>'[1]BWS je ET UnternDst'!B69</f>
        <v>83.057873341891309</v>
      </c>
      <c r="C70" s="3">
        <f>'[1]BWS je ET UnternDst'!C69</f>
        <v>72.701825702467545</v>
      </c>
      <c r="D70" s="3">
        <f>'[1]BWS je ET UnternDst'!D69</f>
        <v>70.248538011695899</v>
      </c>
      <c r="E70" s="3">
        <f>'[1]BWS je ET UnternDst'!E69</f>
        <v>69.137783483097991</v>
      </c>
      <c r="F70" s="3">
        <f>'[1]BWS je ET UnternDst'!F69</f>
        <v>68.099236913421763</v>
      </c>
      <c r="G70" s="3">
        <f>'[1]BWS je ET UnternDst'!G69</f>
        <v>83.918128654970758</v>
      </c>
      <c r="H70" s="3">
        <f>'[1]BWS je ET UnternDst'!H69</f>
        <v>76.518150049921559</v>
      </c>
      <c r="I70" s="3">
        <f>'[1]BWS je ET UnternDst'!I69</f>
        <v>72.501248038796177</v>
      </c>
      <c r="J70" s="3">
        <f>'[1]BWS je ET UnternDst'!J69</f>
        <v>98.816146056197411</v>
      </c>
      <c r="K70" s="3">
        <f>'[1]BWS je ET UnternDst'!K69</f>
        <v>100</v>
      </c>
      <c r="L70" s="3">
        <f>'[1]BWS je ET UnternDst'!L69</f>
        <v>104.3913136499786</v>
      </c>
      <c r="M70" s="3">
        <f>'[1]BWS je ET UnternDst'!M69</f>
        <v>108.39127799172728</v>
      </c>
      <c r="N70" s="3">
        <f>'[1]BWS je ET UnternDst'!N69</f>
        <v>76.487840536300098</v>
      </c>
      <c r="O70" s="3">
        <f>'[1]BWS je ET UnternDst'!O69</f>
        <v>107.0469619169876</v>
      </c>
      <c r="P70" s="3">
        <f>'[1]BWS je ET UnternDst'!P69</f>
        <v>108.82185137640849</v>
      </c>
      <c r="Q70" s="3">
        <f>'[1]BWS je ET UnternDst'!Q69</f>
        <v>98.29731849950079</v>
      </c>
      <c r="R70" s="3">
        <f>'[1]BWS je ET UnternDst'!R69</f>
        <v>90.704785337327053</v>
      </c>
      <c r="S70" s="3">
        <f>'[1]BWS je ET UnternDst'!S69</f>
        <v>97.738375410069892</v>
      </c>
      <c r="T70" s="3">
        <f>'[1]BWS je ET UnternDst'!T69</f>
        <v>80.616174582798465</v>
      </c>
      <c r="U70" s="3">
        <f>'[1]BWS je ET UnternDst'!U69</f>
        <v>89.329268292682926</v>
      </c>
      <c r="V70" s="3">
        <f>'[1]BWS je ET UnternDst'!V69</f>
        <v>95.673762658679223</v>
      </c>
      <c r="X70" s="18" t="str">
        <f t="shared" si="29"/>
        <v>HB</v>
      </c>
      <c r="Y70" s="3">
        <f t="shared" si="30"/>
        <v>76.487840536300098</v>
      </c>
      <c r="Z70" s="18" t="str">
        <f t="shared" si="31"/>
        <v>HE</v>
      </c>
      <c r="AA70" s="6">
        <f t="shared" si="32"/>
        <v>108.82185137640849</v>
      </c>
    </row>
    <row r="71" spans="1:27" x14ac:dyDescent="0.35">
      <c r="A71">
        <f>'[1]BWS je ET UnternDst'!A70</f>
        <v>2021</v>
      </c>
      <c r="B71" s="3">
        <f>'[1]BWS je ET UnternDst'!B70</f>
        <v>80.916569132820342</v>
      </c>
      <c r="C71" s="3">
        <f>'[1]BWS je ET UnternDst'!C70</f>
        <v>72.16757559910684</v>
      </c>
      <c r="D71" s="3">
        <f>'[1]BWS je ET UnternDst'!D70</f>
        <v>68.57666990396028</v>
      </c>
      <c r="E71" s="3">
        <f>'[1]BWS je ET UnternDst'!E70</f>
        <v>67.002847158237259</v>
      </c>
      <c r="F71" s="3">
        <f>'[1]BWS je ET UnternDst'!F70</f>
        <v>66.220086161814876</v>
      </c>
      <c r="G71" s="3">
        <f>'[1]BWS je ET UnternDst'!G70</f>
        <v>84.667679358517816</v>
      </c>
      <c r="H71" s="3">
        <f>'[1]BWS je ET UnternDst'!H70</f>
        <v>75.648911356260015</v>
      </c>
      <c r="I71" s="3">
        <f>'[1]BWS je ET UnternDst'!I70</f>
        <v>70.783010019008714</v>
      </c>
      <c r="J71" s="3">
        <f>'[1]BWS je ET UnternDst'!J70</f>
        <v>98.880228436719207</v>
      </c>
      <c r="K71" s="3">
        <f>'[1]BWS je ET UnternDst'!K70</f>
        <v>100</v>
      </c>
      <c r="L71" s="3">
        <f>'[1]BWS je ET UnternDst'!L70</f>
        <v>101.66513102738419</v>
      </c>
      <c r="M71" s="3">
        <f>'[1]BWS je ET UnternDst'!M70</f>
        <v>110.12857866208465</v>
      </c>
      <c r="N71" s="3">
        <f>'[1]BWS je ET UnternDst'!N70</f>
        <v>73.48324493031518</v>
      </c>
      <c r="O71" s="3">
        <f>'[1]BWS je ET UnternDst'!O70</f>
        <v>104.14456591212824</v>
      </c>
      <c r="P71" s="3">
        <f>'[1]BWS je ET UnternDst'!P70</f>
        <v>106.70202787392817</v>
      </c>
      <c r="Q71" s="3">
        <f>'[1]BWS je ET UnternDst'!Q70</f>
        <v>97.880817790173566</v>
      </c>
      <c r="R71" s="3">
        <f>'[1]BWS je ET UnternDst'!R70</f>
        <v>89.129334030596567</v>
      </c>
      <c r="S71" s="3">
        <f>'[1]BWS je ET UnternDst'!S70</f>
        <v>122.48341924612562</v>
      </c>
      <c r="T71" s="3">
        <f>'[1]BWS je ET UnternDst'!T70</f>
        <v>78.788256094827801</v>
      </c>
      <c r="U71" s="3">
        <f>'[1]BWS je ET UnternDst'!U70</f>
        <v>86.990230013862259</v>
      </c>
      <c r="V71" s="3">
        <f>'[1]BWS je ET UnternDst'!V70</f>
        <v>95.53170472561861</v>
      </c>
      <c r="X71" s="18" t="str">
        <f t="shared" si="29"/>
        <v>HB</v>
      </c>
      <c r="Y71" s="3">
        <f t="shared" si="30"/>
        <v>73.48324493031518</v>
      </c>
      <c r="Z71" s="18" t="str">
        <f t="shared" si="31"/>
        <v>RP</v>
      </c>
      <c r="AA71" s="6">
        <f t="shared" si="32"/>
        <v>122.48341924612562</v>
      </c>
    </row>
    <row r="72" spans="1:27" x14ac:dyDescent="0.35">
      <c r="A72">
        <f>'[1]BWS je ET UnternDst'!A71</f>
        <v>2022</v>
      </c>
      <c r="B72" s="3">
        <f>'[1]BWS je ET UnternDst'!B71</f>
        <v>79.156098873765501</v>
      </c>
      <c r="C72" s="3">
        <f>'[1]BWS je ET UnternDst'!C71</f>
        <v>74.865642915976878</v>
      </c>
      <c r="D72" s="3">
        <f>'[1]BWS je ET UnternDst'!D71</f>
        <v>68.109051467530037</v>
      </c>
      <c r="E72" s="3">
        <f>'[1]BWS je ET UnternDst'!E71</f>
        <v>67.18180409554644</v>
      </c>
      <c r="F72" s="3">
        <f>'[1]BWS je ET UnternDst'!F71</f>
        <v>66.626434297551</v>
      </c>
      <c r="G72" s="3">
        <f>'[1]BWS je ET UnternDst'!G71</f>
        <v>84.463509513052415</v>
      </c>
      <c r="H72" s="3">
        <f>'[1]BWS je ET UnternDst'!H71</f>
        <v>75.642834424772261</v>
      </c>
      <c r="I72" s="3">
        <f>'[1]BWS je ET UnternDst'!I71</f>
        <v>70.713010006442616</v>
      </c>
      <c r="J72" s="3">
        <f>'[1]BWS je ET UnternDst'!J71</f>
        <v>98.846037791242935</v>
      </c>
      <c r="K72" s="3">
        <f>'[1]BWS je ET UnternDst'!K71</f>
        <v>100</v>
      </c>
      <c r="L72" s="3">
        <f>'[1]BWS je ET UnternDst'!L71</f>
        <v>102.70019001639197</v>
      </c>
      <c r="M72" s="3">
        <f>'[1]BWS je ET UnternDst'!M71</f>
        <v>110.62134544653853</v>
      </c>
      <c r="N72" s="3">
        <f>'[1]BWS je ET UnternDst'!N71</f>
        <v>75.572699619151692</v>
      </c>
      <c r="O72" s="3">
        <f>'[1]BWS je ET UnternDst'!O71</f>
        <v>106.66035997096745</v>
      </c>
      <c r="P72" s="3">
        <f>'[1]BWS je ET UnternDst'!P71</f>
        <v>105.18834457393105</v>
      </c>
      <c r="Q72" s="3">
        <f>'[1]BWS je ET UnternDst'!Q71</f>
        <v>96.584598070477327</v>
      </c>
      <c r="R72" s="3">
        <f>'[1]BWS je ET UnternDst'!R71</f>
        <v>88.793110478629274</v>
      </c>
      <c r="S72" s="3">
        <f>'[1]BWS je ET UnternDst'!S71</f>
        <v>118.78389509137912</v>
      </c>
      <c r="T72" s="3">
        <f>'[1]BWS je ET UnternDst'!T71</f>
        <v>79.054158749317011</v>
      </c>
      <c r="U72" s="3">
        <f>'[1]BWS je ET UnternDst'!U71</f>
        <v>89.253879841136509</v>
      </c>
      <c r="V72" s="3">
        <f>'[1]BWS je ET UnternDst'!V71</f>
        <v>95.546439843093751</v>
      </c>
      <c r="X72" s="18" t="str">
        <f t="shared" si="29"/>
        <v>HB</v>
      </c>
      <c r="Y72" s="3">
        <f t="shared" si="30"/>
        <v>75.572699619151692</v>
      </c>
      <c r="Z72" s="18" t="str">
        <f t="shared" si="31"/>
        <v>RP</v>
      </c>
      <c r="AA72" s="6">
        <f t="shared" si="32"/>
        <v>118.78389509137912</v>
      </c>
    </row>
    <row r="73" spans="1:27" x14ac:dyDescent="0.35">
      <c r="A73">
        <f>'[1]BWS je ET UnternDst'!A72</f>
        <v>2023</v>
      </c>
      <c r="B73" s="3">
        <f>'[1]BWS je ET UnternDst'!B72</f>
        <v>81.056412717828024</v>
      </c>
      <c r="C73" s="3">
        <f>'[1]BWS je ET UnternDst'!C72</f>
        <v>75.93072855782556</v>
      </c>
      <c r="D73" s="3">
        <f>'[1]BWS je ET UnternDst'!D72</f>
        <v>69.096483011155584</v>
      </c>
      <c r="E73" s="3">
        <f>'[1]BWS je ET UnternDst'!E72</f>
        <v>67.915895736725162</v>
      </c>
      <c r="F73" s="3">
        <f>'[1]BWS je ET UnternDst'!F72</f>
        <v>67.4924326291098</v>
      </c>
      <c r="G73" s="3">
        <f>'[1]BWS je ET UnternDst'!G72</f>
        <v>84.620625053223193</v>
      </c>
      <c r="H73" s="3">
        <f>'[1]BWS je ET UnternDst'!H72</f>
        <v>76.469540848319696</v>
      </c>
      <c r="I73" s="3">
        <f>'[1]BWS je ET UnternDst'!I72</f>
        <v>71.81454328690981</v>
      </c>
      <c r="J73" s="3">
        <f>'[1]BWS je ET UnternDst'!J72</f>
        <v>98.84650817121225</v>
      </c>
      <c r="K73" s="3">
        <f>'[1]BWS je ET UnternDst'!K72</f>
        <v>100</v>
      </c>
      <c r="L73" s="3">
        <f>'[1]BWS je ET UnternDst'!L72</f>
        <v>103.38538239415358</v>
      </c>
      <c r="M73" s="3">
        <f>'[1]BWS je ET UnternDst'!M72</f>
        <v>110.61986638074521</v>
      </c>
      <c r="N73" s="3">
        <f>'[1]BWS je ET UnternDst'!N72</f>
        <v>76.233423393433611</v>
      </c>
      <c r="O73" s="3">
        <f>'[1]BWS je ET UnternDst'!O72</f>
        <v>105.1969064742632</v>
      </c>
      <c r="P73" s="3">
        <f>'[1]BWS je ET UnternDst'!P72</f>
        <v>105.82629496876281</v>
      </c>
      <c r="Q73" s="3">
        <f>'[1]BWS je ET UnternDst'!Q72</f>
        <v>98.402142862672534</v>
      </c>
      <c r="R73" s="3">
        <f>'[1]BWS je ET UnternDst'!R72</f>
        <v>89.51638500305792</v>
      </c>
      <c r="S73" s="3">
        <f>'[1]BWS je ET UnternDst'!S72</f>
        <v>106.34652752510199</v>
      </c>
      <c r="T73" s="3">
        <f>'[1]BWS je ET UnternDst'!T72</f>
        <v>80.254387526805132</v>
      </c>
      <c r="U73" s="3">
        <f>'[1]BWS je ET UnternDst'!U72</f>
        <v>89.621670163269414</v>
      </c>
      <c r="V73" s="3">
        <f>'[1]BWS je ET UnternDst'!V72</f>
        <v>95.707307254612033</v>
      </c>
      <c r="X73" s="18" t="str">
        <f t="shared" si="29"/>
        <v>HB</v>
      </c>
      <c r="Y73" s="3">
        <f t="shared" si="30"/>
        <v>76.233423393433611</v>
      </c>
      <c r="Z73" s="18" t="str">
        <f t="shared" si="31"/>
        <v>BY</v>
      </c>
      <c r="AA73" s="6">
        <f t="shared" si="32"/>
        <v>110.61986638074521</v>
      </c>
    </row>
    <row r="74" spans="1:27" x14ac:dyDescent="0.35">
      <c r="A74">
        <f>'[1]BWS je ET UnternDst'!A73</f>
        <v>2024</v>
      </c>
      <c r="B74" s="3">
        <f>'[1]BWS je ET UnternDst'!B73</f>
        <v>81.555317693931556</v>
      </c>
      <c r="C74" s="3">
        <f>'[1]BWS je ET UnternDst'!C73</f>
        <v>75.773793595575782</v>
      </c>
      <c r="D74" s="3">
        <f>'[1]BWS je ET UnternDst'!D73</f>
        <v>68.598549044093588</v>
      </c>
      <c r="E74" s="3">
        <f>'[1]BWS je ET UnternDst'!E73</f>
        <v>67.189962239467192</v>
      </c>
      <c r="F74" s="3">
        <f>'[1]BWS je ET UnternDst'!F73</f>
        <v>68.238783337793237</v>
      </c>
      <c r="G74" s="3">
        <f>'[1]BWS je ET UnternDst'!G73</f>
        <v>83.756281033508756</v>
      </c>
      <c r="H74" s="3">
        <f>'[1]BWS je ET UnternDst'!H73</f>
        <v>76.114976362501125</v>
      </c>
      <c r="I74" s="3">
        <f>'[1]BWS je ET UnternDst'!I73</f>
        <v>71.701899919721697</v>
      </c>
      <c r="J74" s="3">
        <f>'[1]BWS je ET UnternDst'!J73</f>
        <v>98.772782683673782</v>
      </c>
      <c r="K74" s="3">
        <f>'[1]BWS je ET UnternDst'!K73</f>
        <v>100</v>
      </c>
      <c r="L74" s="3">
        <f>'[1]BWS je ET UnternDst'!L73</f>
        <v>103.50920227157852</v>
      </c>
      <c r="M74" s="3">
        <f>'[1]BWS je ET UnternDst'!M73</f>
        <v>110.66660720126067</v>
      </c>
      <c r="N74" s="3">
        <f>'[1]BWS je ET UnternDst'!N73</f>
        <v>77.439568281152432</v>
      </c>
      <c r="O74" s="3">
        <f>'[1]BWS je ET UnternDst'!O73</f>
        <v>104.74905598667974</v>
      </c>
      <c r="P74" s="3">
        <f>'[1]BWS je ET UnternDst'!P73</f>
        <v>106.02012903993101</v>
      </c>
      <c r="Q74" s="3">
        <f>'[1]BWS je ET UnternDst'!Q73</f>
        <v>98.196711563048197</v>
      </c>
      <c r="R74" s="3">
        <f>'[1]BWS je ET UnternDst'!R73</f>
        <v>89.33413611631434</v>
      </c>
      <c r="S74" s="3">
        <f>'[1]BWS je ET UnternDst'!S73</f>
        <v>106.18291558885618</v>
      </c>
      <c r="T74" s="3">
        <f>'[1]BWS je ET UnternDst'!T73</f>
        <v>80.551095650105552</v>
      </c>
      <c r="U74" s="3">
        <f>'[1]BWS je ET UnternDst'!U73</f>
        <v>89.731811018939737</v>
      </c>
      <c r="V74" s="3">
        <f>'[1]BWS je ET UnternDst'!V73</f>
        <v>95.641185740195638</v>
      </c>
      <c r="X74" s="18" t="str">
        <f t="shared" si="29"/>
        <v>HB</v>
      </c>
      <c r="Y74" s="3">
        <f t="shared" si="30"/>
        <v>77.439568281152432</v>
      </c>
      <c r="Z74" s="18" t="str">
        <f t="shared" si="31"/>
        <v>BY</v>
      </c>
      <c r="AA74" s="6">
        <f t="shared" si="32"/>
        <v>110.66660720126067</v>
      </c>
    </row>
    <row r="75" spans="1:27" x14ac:dyDescent="0.35">
      <c r="X75" s="18"/>
      <c r="Y75" s="3"/>
      <c r="Z75" s="18"/>
      <c r="AA75" s="6"/>
    </row>
    <row r="76" spans="1:27" x14ac:dyDescent="0.35">
      <c r="A76" s="4" t="s">
        <v>321</v>
      </c>
      <c r="X76" s="18"/>
      <c r="Y76" s="3"/>
      <c r="Z76" s="18"/>
      <c r="AA76" s="6"/>
    </row>
    <row r="77" spans="1:27" x14ac:dyDescent="0.35">
      <c r="A77">
        <f>'[1]BWS je ET ÖSD'!A68</f>
        <v>2019</v>
      </c>
      <c r="B77" s="3">
        <f>'[1]BWS je ET ÖSD'!B68</f>
        <v>103.46086712276548</v>
      </c>
      <c r="C77" s="3">
        <f>'[1]BWS je ET ÖSD'!C68</f>
        <v>103.48494272014123</v>
      </c>
      <c r="D77" s="3">
        <f>'[1]BWS je ET ÖSD'!D68</f>
        <v>100.5577513392051</v>
      </c>
      <c r="E77" s="3">
        <f>'[1]BWS je ET ÖSD'!E68</f>
        <v>101.85382099793352</v>
      </c>
      <c r="F77" s="3">
        <f>'[1]BWS je ET ÖSD'!F68</f>
        <v>105.0297935517525</v>
      </c>
      <c r="G77" s="3">
        <f>'[1]BWS je ET ÖSD'!G68</f>
        <v>113.34991874485884</v>
      </c>
      <c r="H77" s="3">
        <f>'[1]BWS je ET ÖSD'!H68</f>
        <v>105.58353229139499</v>
      </c>
      <c r="I77" s="3">
        <f>'[1]BWS je ET ÖSD'!I68</f>
        <v>102.49383062817246</v>
      </c>
      <c r="J77" s="3">
        <f>'[1]BWS je ET ÖSD'!J68</f>
        <v>100.85869630640209</v>
      </c>
      <c r="K77" s="3">
        <f>'[1]BWS je ET ÖSD'!K68</f>
        <v>100</v>
      </c>
      <c r="L77" s="3">
        <f>'[1]BWS je ET ÖSD'!L68</f>
        <v>97.520213470296738</v>
      </c>
      <c r="M77" s="3">
        <f>'[1]BWS je ET ÖSD'!M68</f>
        <v>100.01404409846918</v>
      </c>
      <c r="N77" s="3">
        <f>'[1]BWS je ET ÖSD'!N68</f>
        <v>101.95212968721788</v>
      </c>
      <c r="O77" s="3">
        <f>'[1]BWS je ET ÖSD'!O68</f>
        <v>112.66777681921232</v>
      </c>
      <c r="P77" s="3">
        <f>'[1]BWS je ET ÖSD'!P68</f>
        <v>104.16909094556908</v>
      </c>
      <c r="Q77" s="3">
        <f>'[1]BWS je ET ÖSD'!Q68</f>
        <v>97.157073209879016</v>
      </c>
      <c r="R77" s="3">
        <f>'[1]BWS je ET ÖSD'!R68</f>
        <v>101.31613265654154</v>
      </c>
      <c r="S77" s="3">
        <f>'[1]BWS je ET ÖSD'!S68</f>
        <v>95.790783058804649</v>
      </c>
      <c r="T77" s="3">
        <f>'[1]BWS je ET ÖSD'!T68</f>
        <v>98.639728748269562</v>
      </c>
      <c r="U77" s="3">
        <f>'[1]BWS je ET ÖSD'!U68</f>
        <v>95.736612964709195</v>
      </c>
      <c r="V77" s="3">
        <f>'[1]BWS je ET ÖSD'!V68</f>
        <v>101.08741448147182</v>
      </c>
      <c r="X77" s="18" t="str">
        <f t="shared" si="29"/>
        <v>SH</v>
      </c>
      <c r="Y77" s="3">
        <f t="shared" si="30"/>
        <v>95.736612964709195</v>
      </c>
      <c r="Z77" s="18" t="str">
        <f t="shared" si="31"/>
        <v>HH</v>
      </c>
      <c r="AA77" s="6">
        <f t="shared" si="32"/>
        <v>112.66777681921232</v>
      </c>
    </row>
    <row r="78" spans="1:27" x14ac:dyDescent="0.35">
      <c r="A78">
        <f>'[1]BWS je ET ÖSD'!A69</f>
        <v>2020</v>
      </c>
      <c r="B78" s="3">
        <f>'[1]BWS je ET ÖSD'!B69</f>
        <v>103.90582333785068</v>
      </c>
      <c r="C78" s="3">
        <f>'[1]BWS je ET ÖSD'!C69</f>
        <v>103.71164465300673</v>
      </c>
      <c r="D78" s="3">
        <f>'[1]BWS je ET ÖSD'!D69</f>
        <v>101.20754869637332</v>
      </c>
      <c r="E78" s="3">
        <f>'[1]BWS je ET ÖSD'!E69</f>
        <v>102.6234349400271</v>
      </c>
      <c r="F78" s="3">
        <f>'[1]BWS je ET ÖSD'!F69</f>
        <v>105.13359898056191</v>
      </c>
      <c r="G78" s="3">
        <f>'[1]BWS je ET ÖSD'!G69</f>
        <v>115.82758550941566</v>
      </c>
      <c r="H78" s="3">
        <f>'[1]BWS je ET ÖSD'!H69</f>
        <v>106.64455187200387</v>
      </c>
      <c r="I78" s="3">
        <f>'[1]BWS je ET ÖSD'!I69</f>
        <v>102.97336111167297</v>
      </c>
      <c r="J78" s="3">
        <f>'[1]BWS je ET ÖSD'!J69</f>
        <v>101.02146079006454</v>
      </c>
      <c r="K78" s="3">
        <f>'[1]BWS je ET ÖSD'!K69</f>
        <v>100</v>
      </c>
      <c r="L78" s="3">
        <f>'[1]BWS je ET ÖSD'!L69</f>
        <v>97.036752361495985</v>
      </c>
      <c r="M78" s="3">
        <f>'[1]BWS je ET ÖSD'!M69</f>
        <v>99.977750359028292</v>
      </c>
      <c r="N78" s="3">
        <f>'[1]BWS je ET ÖSD'!N69</f>
        <v>102.36453002690185</v>
      </c>
      <c r="O78" s="3">
        <f>'[1]BWS je ET ÖSD'!O69</f>
        <v>112.42743583001274</v>
      </c>
      <c r="P78" s="3">
        <f>'[1]BWS je ET ÖSD'!P69</f>
        <v>103.06438237019357</v>
      </c>
      <c r="Q78" s="3">
        <f>'[1]BWS je ET ÖSD'!Q69</f>
        <v>97.394769311677024</v>
      </c>
      <c r="R78" s="3">
        <f>'[1]BWS je ET ÖSD'!R69</f>
        <v>101.25002528368292</v>
      </c>
      <c r="S78" s="3">
        <f>'[1]BWS je ET ÖSD'!S69</f>
        <v>98.952244179696194</v>
      </c>
      <c r="T78" s="3">
        <f>'[1]BWS je ET ÖSD'!T69</f>
        <v>96.78189283763831</v>
      </c>
      <c r="U78" s="3">
        <f>'[1]BWS je ET ÖSD'!U69</f>
        <v>95.978883068023222</v>
      </c>
      <c r="V78" s="3">
        <f>'[1]BWS je ET ÖSD'!V69</f>
        <v>101.29250187099255</v>
      </c>
      <c r="X78" s="18" t="str">
        <f t="shared" si="29"/>
        <v>SH</v>
      </c>
      <c r="Y78" s="3">
        <f t="shared" si="30"/>
        <v>95.978883068023222</v>
      </c>
      <c r="Z78" s="18" t="str">
        <f t="shared" si="31"/>
        <v>HH</v>
      </c>
      <c r="AA78" s="6">
        <f t="shared" si="32"/>
        <v>112.42743583001274</v>
      </c>
    </row>
    <row r="79" spans="1:27" x14ac:dyDescent="0.35">
      <c r="A79">
        <f>'[1]BWS je ET ÖSD'!A70</f>
        <v>2021</v>
      </c>
      <c r="B79" s="3">
        <f>'[1]BWS je ET ÖSD'!B70</f>
        <v>105.41506922786597</v>
      </c>
      <c r="C79" s="3">
        <f>'[1]BWS je ET ÖSD'!C70</f>
        <v>103.72857114479253</v>
      </c>
      <c r="D79" s="3">
        <f>'[1]BWS je ET ÖSD'!D70</f>
        <v>102.52478099362349</v>
      </c>
      <c r="E79" s="3">
        <f>'[1]BWS je ET ÖSD'!E70</f>
        <v>103.09886573568265</v>
      </c>
      <c r="F79" s="3">
        <f>'[1]BWS je ET ÖSD'!F70</f>
        <v>106.1341649947359</v>
      </c>
      <c r="G79" s="3">
        <f>'[1]BWS je ET ÖSD'!G70</f>
        <v>117.27021711924675</v>
      </c>
      <c r="H79" s="3">
        <f>'[1]BWS je ET ÖSD'!H70</f>
        <v>107.79086629188932</v>
      </c>
      <c r="I79" s="3">
        <f>'[1]BWS je ET ÖSD'!I70</f>
        <v>103.95105381299537</v>
      </c>
      <c r="J79" s="3">
        <f>'[1]BWS je ET ÖSD'!J70</f>
        <v>101.1243320553823</v>
      </c>
      <c r="K79" s="3">
        <f>'[1]BWS je ET ÖSD'!K70</f>
        <v>100</v>
      </c>
      <c r="L79" s="3">
        <f>'[1]BWS je ET ÖSD'!L70</f>
        <v>96.837567787687973</v>
      </c>
      <c r="M79" s="3">
        <f>'[1]BWS je ET ÖSD'!M70</f>
        <v>100.39530402653899</v>
      </c>
      <c r="N79" s="3">
        <f>'[1]BWS je ET ÖSD'!N70</f>
        <v>103.16839156949604</v>
      </c>
      <c r="O79" s="3">
        <f>'[1]BWS je ET ÖSD'!O70</f>
        <v>112.70534951629885</v>
      </c>
      <c r="P79" s="3">
        <f>'[1]BWS je ET ÖSD'!P70</f>
        <v>102.87836951987445</v>
      </c>
      <c r="Q79" s="3">
        <f>'[1]BWS je ET ÖSD'!Q70</f>
        <v>97.920184342782221</v>
      </c>
      <c r="R79" s="3">
        <f>'[1]BWS je ET ÖSD'!R70</f>
        <v>101.32893665203314</v>
      </c>
      <c r="S79" s="3">
        <f>'[1]BWS je ET ÖSD'!S70</f>
        <v>96.549532190461051</v>
      </c>
      <c r="T79" s="3">
        <f>'[1]BWS je ET ÖSD'!T70</f>
        <v>94.690212749051469</v>
      </c>
      <c r="U79" s="3">
        <f>'[1]BWS je ET ÖSD'!U70</f>
        <v>96.768041953874572</v>
      </c>
      <c r="V79" s="3">
        <f>'[1]BWS je ET ÖSD'!V70</f>
        <v>101.51566317713197</v>
      </c>
      <c r="X79" s="18" t="str">
        <f t="shared" si="29"/>
        <v>SL</v>
      </c>
      <c r="Y79" s="3">
        <f t="shared" si="30"/>
        <v>94.690212749051469</v>
      </c>
      <c r="Z79" s="18" t="str">
        <f t="shared" si="31"/>
        <v>HH</v>
      </c>
      <c r="AA79" s="6">
        <f t="shared" si="32"/>
        <v>112.70534951629885</v>
      </c>
    </row>
    <row r="80" spans="1:27" x14ac:dyDescent="0.35">
      <c r="A80">
        <f>'[1]BWS je ET ÖSD'!A71</f>
        <v>2022</v>
      </c>
      <c r="B80" s="3">
        <f>'[1]BWS je ET ÖSD'!B71</f>
        <v>106.97574786722797</v>
      </c>
      <c r="C80" s="3">
        <f>'[1]BWS je ET ÖSD'!C71</f>
        <v>104.1966248183884</v>
      </c>
      <c r="D80" s="3">
        <f>'[1]BWS je ET ÖSD'!D71</f>
        <v>103.50743210520434</v>
      </c>
      <c r="E80" s="3">
        <f>'[1]BWS je ET ÖSD'!E71</f>
        <v>102.72883060760721</v>
      </c>
      <c r="F80" s="3">
        <f>'[1]BWS je ET ÖSD'!F71</f>
        <v>107.33897105390604</v>
      </c>
      <c r="G80" s="3">
        <f>'[1]BWS je ET ÖSD'!G71</f>
        <v>116.10475729240397</v>
      </c>
      <c r="H80" s="3">
        <f>'[1]BWS je ET ÖSD'!H71</f>
        <v>108.06914279327944</v>
      </c>
      <c r="I80" s="3">
        <f>'[1]BWS je ET ÖSD'!I71</f>
        <v>104.78336996609916</v>
      </c>
      <c r="J80" s="3">
        <f>'[1]BWS je ET ÖSD'!J71</f>
        <v>101.05427858287077</v>
      </c>
      <c r="K80" s="3">
        <f>'[1]BWS je ET ÖSD'!K71</f>
        <v>100</v>
      </c>
      <c r="L80" s="3">
        <f>'[1]BWS je ET ÖSD'!L71</f>
        <v>97.746153559587228</v>
      </c>
      <c r="M80" s="3">
        <f>'[1]BWS je ET ÖSD'!M71</f>
        <v>100.82144320679507</v>
      </c>
      <c r="N80" s="3">
        <f>'[1]BWS je ET ÖSD'!N71</f>
        <v>103.1963640427672</v>
      </c>
      <c r="O80" s="3">
        <f>'[1]BWS je ET ÖSD'!O71</f>
        <v>115.0765562716537</v>
      </c>
      <c r="P80" s="3">
        <f>'[1]BWS je ET ÖSD'!P71</f>
        <v>102.10483179972431</v>
      </c>
      <c r="Q80" s="3">
        <f>'[1]BWS je ET ÖSD'!Q71</f>
        <v>97.507730134485712</v>
      </c>
      <c r="R80" s="3">
        <f>'[1]BWS je ET ÖSD'!R71</f>
        <v>100.70223149424432</v>
      </c>
      <c r="S80" s="3">
        <f>'[1]BWS je ET ÖSD'!S71</f>
        <v>95.289274671236441</v>
      </c>
      <c r="T80" s="3">
        <f>'[1]BWS je ET ÖSD'!T71</f>
        <v>94.864582945274378</v>
      </c>
      <c r="U80" s="3">
        <f>'[1]BWS je ET ÖSD'!U71</f>
        <v>98.126140893342779</v>
      </c>
      <c r="V80" s="3">
        <f>'[1]BWS je ET ÖSD'!V71</f>
        <v>101.56837909324592</v>
      </c>
      <c r="X80" s="18" t="str">
        <f t="shared" si="29"/>
        <v>SL</v>
      </c>
      <c r="Y80" s="3">
        <f t="shared" si="30"/>
        <v>94.864582945274378</v>
      </c>
      <c r="Z80" s="18" t="str">
        <f t="shared" si="31"/>
        <v>HH</v>
      </c>
      <c r="AA80" s="6">
        <f t="shared" si="32"/>
        <v>115.0765562716537</v>
      </c>
    </row>
    <row r="81" spans="1:27" x14ac:dyDescent="0.35">
      <c r="A81">
        <f>'[1]BWS je ET ÖSD'!A72</f>
        <v>2023</v>
      </c>
      <c r="B81" s="3">
        <f>'[1]BWS je ET ÖSD'!B72</f>
        <v>107.54266090773913</v>
      </c>
      <c r="C81" s="3">
        <f>'[1]BWS je ET ÖSD'!C72</f>
        <v>104.19174396374709</v>
      </c>
      <c r="D81" s="3">
        <f>'[1]BWS je ET ÖSD'!D72</f>
        <v>104.35282871911068</v>
      </c>
      <c r="E81" s="3">
        <f>'[1]BWS je ET ÖSD'!E72</f>
        <v>103.74035261629966</v>
      </c>
      <c r="F81" s="3">
        <f>'[1]BWS je ET ÖSD'!F72</f>
        <v>107.9674998229838</v>
      </c>
      <c r="G81" s="3">
        <f>'[1]BWS je ET ÖSD'!G72</f>
        <v>115.20746300361114</v>
      </c>
      <c r="H81" s="3">
        <f>'[1]BWS je ET ÖSD'!H72</f>
        <v>108.29497982015153</v>
      </c>
      <c r="I81" s="3">
        <f>'[1]BWS je ET ÖSD'!I72</f>
        <v>105.45209941230618</v>
      </c>
      <c r="J81" s="3">
        <f>'[1]BWS je ET ÖSD'!J72</f>
        <v>100.99837145082489</v>
      </c>
      <c r="K81" s="3">
        <f>'[1]BWS je ET ÖSD'!K72</f>
        <v>100</v>
      </c>
      <c r="L81" s="3">
        <f>'[1]BWS je ET ÖSD'!L72</f>
        <v>97.150038943567225</v>
      </c>
      <c r="M81" s="3">
        <f>'[1]BWS je ET ÖSD'!M72</f>
        <v>101.45684344685972</v>
      </c>
      <c r="N81" s="3">
        <f>'[1]BWS je ET ÖSD'!N72</f>
        <v>102.46760603271258</v>
      </c>
      <c r="O81" s="3">
        <f>'[1]BWS je ET ÖSD'!O72</f>
        <v>113.71521631381434</v>
      </c>
      <c r="P81" s="3">
        <f>'[1]BWS je ET ÖSD'!P72</f>
        <v>102.90660624513205</v>
      </c>
      <c r="Q81" s="3">
        <f>'[1]BWS je ET ÖSD'!Q72</f>
        <v>97.638603696098556</v>
      </c>
      <c r="R81" s="3">
        <f>'[1]BWS je ET ÖSD'!R72</f>
        <v>100.41244778021667</v>
      </c>
      <c r="S81" s="3">
        <f>'[1]BWS je ET ÖSD'!S72</f>
        <v>95.645401118742484</v>
      </c>
      <c r="T81" s="3">
        <f>'[1]BWS je ET ÖSD'!T72</f>
        <v>95.236493662819512</v>
      </c>
      <c r="U81" s="3">
        <f>'[1]BWS je ET ÖSD'!U72</f>
        <v>97.741273100616027</v>
      </c>
      <c r="V81" s="3">
        <f>'[1]BWS je ET ÖSD'!V72</f>
        <v>101.61261771578276</v>
      </c>
      <c r="X81" s="18" t="str">
        <f t="shared" si="29"/>
        <v>SL</v>
      </c>
      <c r="Y81" s="3">
        <f t="shared" si="30"/>
        <v>95.236493662819512</v>
      </c>
      <c r="Z81" s="18" t="str">
        <f t="shared" si="31"/>
        <v>HH</v>
      </c>
      <c r="AA81" s="6">
        <f t="shared" si="32"/>
        <v>113.71521631381434</v>
      </c>
    </row>
    <row r="82" spans="1:27" x14ac:dyDescent="0.35">
      <c r="A82">
        <f>'[1]BWS je ET ÖSD'!A73</f>
        <v>2024</v>
      </c>
      <c r="B82" s="3">
        <f>'[1]BWS je ET ÖSD'!B73</f>
        <v>107.44353529889099</v>
      </c>
      <c r="C82" s="3">
        <f>'[1]BWS je ET ÖSD'!C73</f>
        <v>103.65499053286449</v>
      </c>
      <c r="D82" s="3">
        <f>'[1]BWS je ET ÖSD'!D73</f>
        <v>104.27542602109818</v>
      </c>
      <c r="E82" s="3">
        <f>'[1]BWS je ET ÖSD'!E73</f>
        <v>103.29490127130106</v>
      </c>
      <c r="F82" s="3">
        <f>'[1]BWS je ET ÖSD'!F73</f>
        <v>106.73857181498512</v>
      </c>
      <c r="G82" s="3">
        <f>'[1]BWS je ET ÖSD'!G73</f>
        <v>113.80511225317824</v>
      </c>
      <c r="H82" s="3">
        <f>'[1]BWS je ET ÖSD'!H73</f>
        <v>107.60075737084122</v>
      </c>
      <c r="I82" s="3">
        <f>'[1]BWS je ET ÖSD'!I73</f>
        <v>105.05646470110901</v>
      </c>
      <c r="J82" s="3">
        <f>'[1]BWS je ET ÖSD'!J73</f>
        <v>100.89937787395185</v>
      </c>
      <c r="K82" s="3">
        <f>'[1]BWS je ET ÖSD'!K73</f>
        <v>100</v>
      </c>
      <c r="L82" s="3">
        <f>'[1]BWS je ET ÖSD'!L73</f>
        <v>96.645929131728423</v>
      </c>
      <c r="M82" s="3">
        <f>'[1]BWS je ET ÖSD'!M73</f>
        <v>100.99066810927779</v>
      </c>
      <c r="N82" s="3">
        <f>'[1]BWS je ET ÖSD'!N73</f>
        <v>103.88321612117934</v>
      </c>
      <c r="O82" s="3">
        <f>'[1]BWS je ET ÖSD'!O73</f>
        <v>114.28692182850962</v>
      </c>
      <c r="P82" s="3">
        <f>'[1]BWS je ET ÖSD'!P73</f>
        <v>102.69475250202866</v>
      </c>
      <c r="Q82" s="3">
        <f>'[1]BWS je ET ÖSD'!Q73</f>
        <v>98.003448742223426</v>
      </c>
      <c r="R82" s="3">
        <f>'[1]BWS je ET ÖSD'!R73</f>
        <v>100.66269948606978</v>
      </c>
      <c r="S82" s="3">
        <f>'[1]BWS je ET ÖSD'!S73</f>
        <v>95.631593183662432</v>
      </c>
      <c r="T82" s="3">
        <f>'[1]BWS je ET ÖSD'!T73</f>
        <v>95.327292399242623</v>
      </c>
      <c r="U82" s="3">
        <f>'[1]BWS je ET ÖSD'!U73</f>
        <v>98.571476873140384</v>
      </c>
      <c r="V82" s="3">
        <f>'[1]BWS je ET ÖSD'!V73</f>
        <v>101.4707871246957</v>
      </c>
      <c r="X82" s="18" t="str">
        <f t="shared" si="29"/>
        <v>SL</v>
      </c>
      <c r="Y82" s="3">
        <f t="shared" si="30"/>
        <v>95.327292399242623</v>
      </c>
      <c r="Z82" s="18" t="str">
        <f t="shared" si="31"/>
        <v>HH</v>
      </c>
      <c r="AA82" s="6">
        <f t="shared" si="32"/>
        <v>114.28692182850962</v>
      </c>
    </row>
    <row r="83" spans="1:27" x14ac:dyDescent="0.35">
      <c r="X83" s="11"/>
      <c r="Y83" s="3"/>
      <c r="Z83" s="11"/>
    </row>
    <row r="84" spans="1:27" x14ac:dyDescent="0.35">
      <c r="A84" s="4" t="s">
        <v>322</v>
      </c>
      <c r="X84" s="11"/>
      <c r="Y84" s="3"/>
      <c r="Z84" s="11"/>
    </row>
    <row r="85" spans="1:27" x14ac:dyDescent="0.35">
      <c r="A85" s="4" t="s">
        <v>323</v>
      </c>
      <c r="X85" s="11"/>
      <c r="Y85" s="3"/>
      <c r="Z85" s="11"/>
    </row>
    <row r="86" spans="1:27" x14ac:dyDescent="0.35">
      <c r="A86" s="32">
        <f>'[1]BIP je EW'!A31</f>
        <v>2019</v>
      </c>
      <c r="B86" s="5">
        <f>'[1]BIP je EW'!B31</f>
        <v>30665</v>
      </c>
      <c r="C86" s="5">
        <f>'[1]BIP je EW'!C31</f>
        <v>29977</v>
      </c>
      <c r="D86" s="5">
        <f>'[1]BIP je EW'!D31</f>
        <v>32531</v>
      </c>
      <c r="E86" s="5">
        <f>'[1]BIP je EW'!E31</f>
        <v>29674</v>
      </c>
      <c r="F86" s="5">
        <f>'[1]BIP je EW'!F31</f>
        <v>30359</v>
      </c>
      <c r="G86" s="5">
        <f>'[1]BIP je EW'!G31</f>
        <v>43638</v>
      </c>
      <c r="H86" s="31">
        <f>'[1]BIP je EW'!H31</f>
        <v>33820</v>
      </c>
      <c r="I86" s="5">
        <f>'[1]BIP je EW'!I31</f>
        <v>30957</v>
      </c>
      <c r="J86" s="5">
        <f>'[1]BIP je EW'!J31</f>
        <v>44600</v>
      </c>
      <c r="K86" s="5">
        <f>'[1]BIP je EW'!K31</f>
        <v>44653</v>
      </c>
      <c r="L86" s="5">
        <f>'[1]BIP je EW'!L31</f>
        <v>48362</v>
      </c>
      <c r="M86" s="5">
        <f>'[1]BIP je EW'!M31</f>
        <v>49707</v>
      </c>
      <c r="N86" s="5">
        <f>'[1]BIP je EW'!N31</f>
        <v>49015</v>
      </c>
      <c r="O86" s="5">
        <f>'[1]BIP je EW'!O31</f>
        <v>70444</v>
      </c>
      <c r="P86" s="5">
        <f>'[1]BIP je EW'!P31</f>
        <v>48234</v>
      </c>
      <c r="Q86" s="5">
        <f>'[1]BIP je EW'!Q31</f>
        <v>39366</v>
      </c>
      <c r="R86" s="5">
        <f>'[1]BIP je EW'!R31</f>
        <v>40774</v>
      </c>
      <c r="S86" s="5">
        <f>'[1]BIP je EW'!S31</f>
        <v>36802</v>
      </c>
      <c r="T86" s="5">
        <f>'[1]BIP je EW'!T31</f>
        <v>37430</v>
      </c>
      <c r="U86" s="5">
        <f>'[1]BIP je EW'!U31</f>
        <v>34558</v>
      </c>
      <c r="V86" s="5">
        <f>'[1]BIP je EW'!V31</f>
        <v>42541</v>
      </c>
      <c r="X86" s="18" t="str">
        <f t="shared" ref="X86" si="33">HLOOKUP(Y86,$L86:$U186,ROW(L$149)-ROW(X86)+1,0)</f>
        <v>SH</v>
      </c>
      <c r="Y86" s="5">
        <f>MIN(L86:U86)</f>
        <v>34558</v>
      </c>
      <c r="Z86" s="18" t="str">
        <f t="shared" ref="Z86" si="34">HLOOKUP(AA86,$L86:$U186,ROW(N$149)-ROW(Z86)+1,0)</f>
        <v>HH</v>
      </c>
      <c r="AA86" s="30">
        <f>MAX(L86:U86)</f>
        <v>70444</v>
      </c>
    </row>
    <row r="87" spans="1:27" x14ac:dyDescent="0.35">
      <c r="A87" s="32">
        <f>'[1]BIP je EW'!A32</f>
        <v>2020</v>
      </c>
      <c r="B87" s="5">
        <f>'[1]BIP je EW'!B32</f>
        <v>30163</v>
      </c>
      <c r="C87" s="5">
        <f>'[1]BIP je EW'!C32</f>
        <v>29384</v>
      </c>
      <c r="D87" s="5">
        <f>'[1]BIP je EW'!D32</f>
        <v>31832</v>
      </c>
      <c r="E87" s="5">
        <f>'[1]BIP je EW'!E32</f>
        <v>29392</v>
      </c>
      <c r="F87" s="5">
        <f>'[1]BIP je EW'!F32</f>
        <v>30067</v>
      </c>
      <c r="G87" s="5">
        <f>'[1]BIP je EW'!G32</f>
        <v>43365</v>
      </c>
      <c r="H87" s="31">
        <f>'[1]BIP je EW'!H32</f>
        <v>33380</v>
      </c>
      <c r="I87" s="5">
        <f>'[1]BIP je EW'!I32</f>
        <v>30454</v>
      </c>
      <c r="J87" s="5">
        <f>'[1]BIP je EW'!J32</f>
        <v>43435</v>
      </c>
      <c r="K87" s="5">
        <f>'[1]BIP je EW'!K32</f>
        <v>43439</v>
      </c>
      <c r="L87" s="5">
        <f>'[1]BIP je EW'!L32</f>
        <v>46559</v>
      </c>
      <c r="M87" s="5">
        <f>'[1]BIP je EW'!M32</f>
        <v>48342</v>
      </c>
      <c r="N87" s="5">
        <f>'[1]BIP je EW'!N32</f>
        <v>47663</v>
      </c>
      <c r="O87" s="5">
        <f>'[1]BIP je EW'!O32</f>
        <v>67122</v>
      </c>
      <c r="P87" s="5">
        <f>'[1]BIP je EW'!P32</f>
        <v>46712</v>
      </c>
      <c r="Q87" s="5">
        <f>'[1]BIP je EW'!Q32</f>
        <v>38339</v>
      </c>
      <c r="R87" s="5">
        <f>'[1]BIP je EW'!R32</f>
        <v>40002</v>
      </c>
      <c r="S87" s="5">
        <f>'[1]BIP je EW'!S32</f>
        <v>36077</v>
      </c>
      <c r="T87" s="5">
        <f>'[1]BIP je EW'!T32</f>
        <v>36009</v>
      </c>
      <c r="U87" s="5">
        <f>'[1]BIP je EW'!U32</f>
        <v>34357</v>
      </c>
      <c r="V87" s="5">
        <f>'[1]BIP je EW'!V32</f>
        <v>41481</v>
      </c>
      <c r="X87" s="18" t="str">
        <f t="shared" ref="X87:X91" si="35">HLOOKUP(Y87,$L87:$U187,ROW(L$149)-ROW(X87)+1,0)</f>
        <v>SH</v>
      </c>
      <c r="Y87" s="5">
        <f t="shared" ref="Y87:Y91" si="36">MIN(L87:U87)</f>
        <v>34357</v>
      </c>
      <c r="Z87" s="18" t="str">
        <f t="shared" ref="Z87:Z91" si="37">HLOOKUP(AA87,$L87:$U187,ROW(N$149)-ROW(Z87)+1,0)</f>
        <v>HH</v>
      </c>
      <c r="AA87" s="30">
        <f t="shared" ref="AA87:AA91" si="38">MAX(L87:U87)</f>
        <v>67122</v>
      </c>
    </row>
    <row r="88" spans="1:27" x14ac:dyDescent="0.35">
      <c r="A88" s="32">
        <f>'[1]BIP je EW'!A33</f>
        <v>2021</v>
      </c>
      <c r="B88" s="5">
        <f>'[1]BIP je EW'!B33</f>
        <v>32035</v>
      </c>
      <c r="C88" s="5">
        <f>'[1]BIP je EW'!C33</f>
        <v>31139</v>
      </c>
      <c r="D88" s="5">
        <f>'[1]BIP je EW'!D33</f>
        <v>33659</v>
      </c>
      <c r="E88" s="5">
        <f>'[1]BIP je EW'!E33</f>
        <v>31091</v>
      </c>
      <c r="F88" s="5">
        <f>'[1]BIP je EW'!F33</f>
        <v>31629</v>
      </c>
      <c r="G88" s="5">
        <f>'[1]BIP je EW'!G33</f>
        <v>46636</v>
      </c>
      <c r="H88" s="31">
        <f>'[1]BIP je EW'!H33</f>
        <v>35490</v>
      </c>
      <c r="I88" s="5">
        <f>'[1]BIP je EW'!I33</f>
        <v>32213</v>
      </c>
      <c r="J88" s="5">
        <f>'[1]BIP je EW'!J33</f>
        <v>46305</v>
      </c>
      <c r="K88" s="5">
        <f>'[1]BIP je EW'!K33</f>
        <v>46287</v>
      </c>
      <c r="L88" s="5">
        <f>'[1]BIP je EW'!L33</f>
        <v>49997</v>
      </c>
      <c r="M88" s="5">
        <f>'[1]BIP je EW'!M33</f>
        <v>51298</v>
      </c>
      <c r="N88" s="5">
        <f>'[1]BIP je EW'!N33</f>
        <v>52312</v>
      </c>
      <c r="O88" s="5">
        <f>'[1]BIP je EW'!O33</f>
        <v>74271</v>
      </c>
      <c r="P88" s="5">
        <f>'[1]BIP je EW'!P33</f>
        <v>49778</v>
      </c>
      <c r="Q88" s="5">
        <f>'[1]BIP je EW'!Q33</f>
        <v>40066</v>
      </c>
      <c r="R88" s="5">
        <f>'[1]BIP je EW'!R33</f>
        <v>42086</v>
      </c>
      <c r="S88" s="5">
        <f>'[1]BIP je EW'!S33</f>
        <v>40894</v>
      </c>
      <c r="T88" s="5">
        <f>'[1]BIP je EW'!T33</f>
        <v>37661</v>
      </c>
      <c r="U88" s="5">
        <f>'[1]BIP je EW'!U33</f>
        <v>36235</v>
      </c>
      <c r="V88" s="5">
        <f>'[1]BIP je EW'!V33</f>
        <v>44190</v>
      </c>
      <c r="X88" s="18" t="str">
        <f t="shared" si="35"/>
        <v>SH</v>
      </c>
      <c r="Y88" s="5">
        <f t="shared" si="36"/>
        <v>36235</v>
      </c>
      <c r="Z88" s="18" t="str">
        <f t="shared" si="37"/>
        <v>HH</v>
      </c>
      <c r="AA88" s="30">
        <f t="shared" si="38"/>
        <v>74271</v>
      </c>
    </row>
    <row r="89" spans="1:27" x14ac:dyDescent="0.35">
      <c r="A89" s="32">
        <f>'[1]BIP je EW'!A34</f>
        <v>2022</v>
      </c>
      <c r="B89" s="5">
        <f>'[1]BIP je EW'!B34</f>
        <v>35036</v>
      </c>
      <c r="C89" s="5">
        <f>'[1]BIP je EW'!C34</f>
        <v>34364</v>
      </c>
      <c r="D89" s="5">
        <f>'[1]BIP je EW'!D34</f>
        <v>36237</v>
      </c>
      <c r="E89" s="5">
        <f>'[1]BIP je EW'!E34</f>
        <v>34064</v>
      </c>
      <c r="F89" s="5">
        <f>'[1]BIP je EW'!F34</f>
        <v>33763</v>
      </c>
      <c r="G89" s="5">
        <f>'[1]BIP je EW'!G34</f>
        <v>49648</v>
      </c>
      <c r="H89" s="31">
        <f>'[1]BIP je EW'!H34</f>
        <v>38315</v>
      </c>
      <c r="I89" s="5">
        <f>'[1]BIP je EW'!I34</f>
        <v>34955</v>
      </c>
      <c r="J89" s="5">
        <f>'[1]BIP je EW'!J34</f>
        <v>49334</v>
      </c>
      <c r="K89" s="5">
        <f>'[1]BIP je EW'!K34</f>
        <v>49317</v>
      </c>
      <c r="L89" s="5">
        <f>'[1]BIP je EW'!L34</f>
        <v>53145</v>
      </c>
      <c r="M89" s="5">
        <f>'[1]BIP je EW'!M34</f>
        <v>54519</v>
      </c>
      <c r="N89" s="5">
        <f>'[1]BIP je EW'!N34</f>
        <v>57033</v>
      </c>
      <c r="O89" s="5">
        <f>'[1]BIP je EW'!O34</f>
        <v>83112</v>
      </c>
      <c r="P89" s="5">
        <f>'[1]BIP je EW'!P34</f>
        <v>52395</v>
      </c>
      <c r="Q89" s="5">
        <f>'[1]BIP je EW'!Q34</f>
        <v>42511</v>
      </c>
      <c r="R89" s="5">
        <f>'[1]BIP je EW'!R34</f>
        <v>44746</v>
      </c>
      <c r="S89" s="5">
        <f>'[1]BIP je EW'!S34</f>
        <v>42796</v>
      </c>
      <c r="T89" s="5">
        <f>'[1]BIP je EW'!T34</f>
        <v>41368</v>
      </c>
      <c r="U89" s="5">
        <f>'[1]BIP je EW'!U34</f>
        <v>39866</v>
      </c>
      <c r="V89" s="5">
        <f>'[1]BIP je EW'!V34</f>
        <v>47183</v>
      </c>
      <c r="X89" s="18" t="str">
        <f t="shared" si="35"/>
        <v>SH</v>
      </c>
      <c r="Y89" s="5">
        <f t="shared" si="36"/>
        <v>39866</v>
      </c>
      <c r="Z89" s="18" t="str">
        <f t="shared" si="37"/>
        <v>HH</v>
      </c>
      <c r="AA89" s="30">
        <f t="shared" si="38"/>
        <v>83112</v>
      </c>
    </row>
    <row r="90" spans="1:27" x14ac:dyDescent="0.35">
      <c r="A90" s="32">
        <f>'[1]BIP je EW'!A35</f>
        <v>2023</v>
      </c>
      <c r="B90" s="5">
        <f>'[1]BIP je EW'!B35</f>
        <v>37415</v>
      </c>
      <c r="C90" s="5">
        <f>'[1]BIP je EW'!C35</f>
        <v>36324</v>
      </c>
      <c r="D90" s="5">
        <f>'[1]BIP je EW'!D35</f>
        <v>38624</v>
      </c>
      <c r="E90" s="5">
        <f>'[1]BIP je EW'!E35</f>
        <v>35968</v>
      </c>
      <c r="F90" s="5">
        <f>'[1]BIP je EW'!F35</f>
        <v>36141</v>
      </c>
      <c r="G90" s="5">
        <f>'[1]BIP je EW'!G35</f>
        <v>52518</v>
      </c>
      <c r="H90" s="31">
        <f>'[1]BIP je EW'!H35</f>
        <v>40727</v>
      </c>
      <c r="I90" s="5">
        <f>'[1]BIP je EW'!I35</f>
        <v>37201</v>
      </c>
      <c r="J90" s="5">
        <f>'[1]BIP je EW'!J35</f>
        <v>51685</v>
      </c>
      <c r="K90" s="5">
        <f>'[1]BIP je EW'!K35</f>
        <v>51639</v>
      </c>
      <c r="L90" s="5">
        <f>'[1]BIP je EW'!L35</f>
        <v>55840</v>
      </c>
      <c r="M90" s="5">
        <f>'[1]BIP je EW'!M35</f>
        <v>57725</v>
      </c>
      <c r="N90" s="5">
        <f>'[1]BIP je EW'!N35</f>
        <v>58606</v>
      </c>
      <c r="O90" s="5">
        <f>'[1]BIP je EW'!O35</f>
        <v>80866</v>
      </c>
      <c r="P90" s="5">
        <f>'[1]BIP je EW'!P35</f>
        <v>55337</v>
      </c>
      <c r="Q90" s="5">
        <f>'[1]BIP je EW'!Q35</f>
        <v>45288</v>
      </c>
      <c r="R90" s="5">
        <f>'[1]BIP je EW'!R35</f>
        <v>46851</v>
      </c>
      <c r="S90" s="5">
        <f>'[1]BIP je EW'!S35</f>
        <v>43338</v>
      </c>
      <c r="T90" s="5">
        <f>'[1]BIP je EW'!T35</f>
        <v>42346</v>
      </c>
      <c r="U90" s="5">
        <f>'[1]BIP je EW'!U35</f>
        <v>41299</v>
      </c>
      <c r="V90" s="5">
        <f>'[1]BIP je EW'!V35</f>
        <v>49525</v>
      </c>
      <c r="X90" s="18" t="str">
        <f t="shared" si="35"/>
        <v>SH</v>
      </c>
      <c r="Y90" s="5">
        <f t="shared" si="36"/>
        <v>41299</v>
      </c>
      <c r="Z90" s="18" t="str">
        <f t="shared" si="37"/>
        <v>HH</v>
      </c>
      <c r="AA90" s="30">
        <f t="shared" si="38"/>
        <v>80866</v>
      </c>
    </row>
    <row r="91" spans="1:27" x14ac:dyDescent="0.35">
      <c r="A91" s="32">
        <f>'[1]BIP je EW'!A36</f>
        <v>2024</v>
      </c>
      <c r="B91" s="5">
        <f>'[1]BIP je EW'!B36</f>
        <v>37774</v>
      </c>
      <c r="C91" s="5">
        <f>'[1]BIP je EW'!C36</f>
        <v>37656</v>
      </c>
      <c r="D91" s="5">
        <f>'[1]BIP je EW'!D36</f>
        <v>39667</v>
      </c>
      <c r="E91" s="5">
        <f>'[1]BIP je EW'!E36</f>
        <v>36517</v>
      </c>
      <c r="F91" s="5">
        <f>'[1]BIP je EW'!F36</f>
        <v>36942</v>
      </c>
      <c r="G91" s="5">
        <f>'[1]BIP je EW'!G36</f>
        <v>54607</v>
      </c>
      <c r="H91" s="31">
        <f>'[1]BIP je EW'!H36</f>
        <v>41858</v>
      </c>
      <c r="I91" s="5">
        <f>'[1]BIP je EW'!I36</f>
        <v>38016</v>
      </c>
      <c r="J91" s="5">
        <f>'[1]BIP je EW'!J36</f>
        <v>53052</v>
      </c>
      <c r="K91" s="5">
        <f>'[1]BIP je EW'!K36</f>
        <v>52966</v>
      </c>
      <c r="L91" s="5">
        <f>'[1]BIP je EW'!L36</f>
        <v>57294</v>
      </c>
      <c r="M91" s="5">
        <f>'[1]BIP je EW'!M36</f>
        <v>58817</v>
      </c>
      <c r="N91" s="5">
        <f>'[1]BIP je EW'!N36</f>
        <v>59785</v>
      </c>
      <c r="O91" s="5">
        <f>'[1]BIP je EW'!O36</f>
        <v>84486</v>
      </c>
      <c r="P91" s="5">
        <f>'[1]BIP je EW'!P36</f>
        <v>57288</v>
      </c>
      <c r="Q91" s="5">
        <f>'[1]BIP je EW'!Q36</f>
        <v>46706</v>
      </c>
      <c r="R91" s="5">
        <f>'[1]BIP je EW'!R36</f>
        <v>47916</v>
      </c>
      <c r="S91" s="5">
        <f>'[1]BIP je EW'!S36</f>
        <v>44046</v>
      </c>
      <c r="T91" s="5">
        <f>'[1]BIP je EW'!T36</f>
        <v>42877</v>
      </c>
      <c r="U91" s="5">
        <f>'[1]BIP je EW'!U36</f>
        <v>42705</v>
      </c>
      <c r="V91" s="5">
        <f>'[1]BIP je EW'!V36</f>
        <v>50819</v>
      </c>
      <c r="X91" s="18" t="str">
        <f t="shared" si="35"/>
        <v>SH</v>
      </c>
      <c r="Y91" s="5">
        <f t="shared" si="36"/>
        <v>42705</v>
      </c>
      <c r="Z91" s="18" t="str">
        <f t="shared" si="37"/>
        <v>HH</v>
      </c>
      <c r="AA91" s="30">
        <f t="shared" si="38"/>
        <v>84486</v>
      </c>
    </row>
    <row r="92" spans="1:27" x14ac:dyDescent="0.35">
      <c r="B92" s="5"/>
      <c r="C92" s="5"/>
      <c r="D92" s="5"/>
      <c r="E92" s="5"/>
      <c r="F92" s="5"/>
      <c r="G92" s="5"/>
      <c r="H92" s="31"/>
      <c r="I92" s="5"/>
      <c r="J92" s="5"/>
      <c r="K92" s="5"/>
      <c r="L92" s="5"/>
      <c r="M92" s="5"/>
      <c r="N92" s="5"/>
      <c r="O92" s="5"/>
      <c r="P92" s="5"/>
      <c r="Q92" s="5"/>
      <c r="R92" s="5"/>
      <c r="S92" s="5"/>
      <c r="T92" s="5"/>
      <c r="U92" s="5"/>
      <c r="V92" s="5"/>
      <c r="Y92" s="5"/>
    </row>
    <row r="93" spans="1:27" x14ac:dyDescent="0.35">
      <c r="A93" s="4" t="s">
        <v>324</v>
      </c>
      <c r="B93" s="5"/>
      <c r="C93" s="5"/>
      <c r="D93" s="5"/>
      <c r="E93" s="5"/>
      <c r="F93" s="5"/>
      <c r="G93" s="5"/>
      <c r="H93" s="31"/>
      <c r="I93" s="5"/>
      <c r="J93" s="5"/>
      <c r="K93" s="5"/>
      <c r="L93" s="5"/>
      <c r="M93" s="5"/>
      <c r="N93" s="5"/>
      <c r="O93" s="5"/>
      <c r="P93" s="5"/>
      <c r="Q93" s="5"/>
      <c r="R93" s="5"/>
      <c r="S93" s="5"/>
      <c r="T93" s="5"/>
      <c r="U93" s="5"/>
      <c r="V93" s="5"/>
      <c r="X93" s="11"/>
      <c r="Y93" s="5"/>
      <c r="Z93" s="11"/>
    </row>
    <row r="94" spans="1:27" x14ac:dyDescent="0.35">
      <c r="A94" s="32">
        <f>'[1]BIP je ET'!A31</f>
        <v>2019</v>
      </c>
      <c r="B94" s="5">
        <f>'[1]BIP je ET'!B31</f>
        <v>68315</v>
      </c>
      <c r="C94" s="5">
        <f>'[1]BIP je ET'!C31</f>
        <v>63333</v>
      </c>
      <c r="D94" s="5">
        <f>'[1]BIP je ET'!D31</f>
        <v>64207</v>
      </c>
      <c r="E94" s="5">
        <f>'[1]BIP je ET'!E31</f>
        <v>64874</v>
      </c>
      <c r="F94" s="5">
        <f>'[1]BIP je ET'!F31</f>
        <v>62159</v>
      </c>
      <c r="G94" s="5">
        <f>'[1]BIP je ET'!G31</f>
        <v>77033</v>
      </c>
      <c r="H94" s="31">
        <f>'[1]BIP je ET'!H31</f>
        <v>67807</v>
      </c>
      <c r="I94" s="5">
        <f>'[1]BIP je ET'!I31</f>
        <v>64625</v>
      </c>
      <c r="J94" s="5">
        <f>'[1]BIP je ET'!J31</f>
        <v>80101</v>
      </c>
      <c r="K94" s="5">
        <f>'[1]BIP je ET'!K31</f>
        <v>80272</v>
      </c>
      <c r="L94" s="5">
        <f>'[1]BIP je ET'!L31</f>
        <v>84517</v>
      </c>
      <c r="M94" s="5">
        <f>'[1]BIP je ET'!M31</f>
        <v>84218</v>
      </c>
      <c r="N94" s="5">
        <f>'[1]BIP je ET'!N31</f>
        <v>76176</v>
      </c>
      <c r="O94" s="5">
        <f>'[1]BIP je ET'!O31</f>
        <v>100102</v>
      </c>
      <c r="P94" s="5">
        <f>'[1]BIP je ET'!P31</f>
        <v>85771</v>
      </c>
      <c r="Q94" s="5">
        <f>'[1]BIP je ET'!Q31</f>
        <v>75175</v>
      </c>
      <c r="R94" s="5">
        <f>'[1]BIP je ET'!R31</f>
        <v>75730</v>
      </c>
      <c r="S94" s="5">
        <f>'[1]BIP je ET'!S31</f>
        <v>73399</v>
      </c>
      <c r="T94" s="5">
        <f>'[1]BIP je ET'!T31</f>
        <v>69040</v>
      </c>
      <c r="U94" s="5">
        <f>'[1]BIP je ET'!U31</f>
        <v>69527</v>
      </c>
      <c r="V94" s="5">
        <f>'[1]BIP je ET'!V31</f>
        <v>78048</v>
      </c>
      <c r="W94" s="3"/>
      <c r="X94" s="18" t="str">
        <f t="shared" ref="X94" si="39">HLOOKUP(Y94,$L94:$U194,ROW(L$149)-ROW(X94)+1,0)</f>
        <v>SL</v>
      </c>
      <c r="Y94" s="5">
        <f>MIN(L94:U94)</f>
        <v>69040</v>
      </c>
      <c r="Z94" s="18" t="str">
        <f t="shared" ref="Z94" si="40">HLOOKUP(AA94,$L94:$U194,ROW(N$149)-ROW(Z94)+1,0)</f>
        <v>HH</v>
      </c>
      <c r="AA94" s="30">
        <f>MAX(L94:U94)</f>
        <v>100102</v>
      </c>
    </row>
    <row r="95" spans="1:27" x14ac:dyDescent="0.35">
      <c r="A95" s="32">
        <f>'[1]BIP je ET'!A32</f>
        <v>2020</v>
      </c>
      <c r="B95" s="5">
        <f>'[1]BIP je ET'!B32</f>
        <v>67870</v>
      </c>
      <c r="C95" s="5">
        <f>'[1]BIP je ET'!C32</f>
        <v>62515</v>
      </c>
      <c r="D95" s="5">
        <f>'[1]BIP je ET'!D32</f>
        <v>63099</v>
      </c>
      <c r="E95" s="5">
        <f>'[1]BIP je ET'!E32</f>
        <v>64537</v>
      </c>
      <c r="F95" s="5">
        <f>'[1]BIP je ET'!F32</f>
        <v>62156</v>
      </c>
      <c r="G95" s="5">
        <f>'[1]BIP je ET'!G32</f>
        <v>76958</v>
      </c>
      <c r="H95" s="31">
        <f>'[1]BIP je ET'!H32</f>
        <v>67339</v>
      </c>
      <c r="I95" s="5">
        <f>'[1]BIP je ET'!I32</f>
        <v>64002</v>
      </c>
      <c r="J95" s="5">
        <f>'[1]BIP je ET'!J32</f>
        <v>78657</v>
      </c>
      <c r="K95" s="5">
        <f>'[1]BIP je ET'!K32</f>
        <v>78752</v>
      </c>
      <c r="L95" s="5">
        <f>'[1]BIP je ET'!L32</f>
        <v>82261</v>
      </c>
      <c r="M95" s="5">
        <f>'[1]BIP je ET'!M32</f>
        <v>82631</v>
      </c>
      <c r="N95" s="5">
        <f>'[1]BIP je ET'!N32</f>
        <v>74641</v>
      </c>
      <c r="O95" s="5">
        <f>'[1]BIP je ET'!O32</f>
        <v>95982</v>
      </c>
      <c r="P95" s="5">
        <f>'[1]BIP je ET'!P32</f>
        <v>83826</v>
      </c>
      <c r="Q95" s="5">
        <f>'[1]BIP je ET'!Q32</f>
        <v>73743</v>
      </c>
      <c r="R95" s="5">
        <f>'[1]BIP je ET'!R32</f>
        <v>74800</v>
      </c>
      <c r="S95" s="5">
        <f>'[1]BIP je ET'!S32</f>
        <v>72843</v>
      </c>
      <c r="T95" s="5">
        <f>'[1]BIP je ET'!T32</f>
        <v>67177</v>
      </c>
      <c r="U95" s="5">
        <f>'[1]BIP je ET'!U32</f>
        <v>69500</v>
      </c>
      <c r="V95" s="5">
        <f>'[1]BIP je ET'!V32</f>
        <v>76716</v>
      </c>
      <c r="X95" s="18" t="str">
        <f t="shared" ref="X95:X99" si="41">HLOOKUP(Y95,$L95:$U195,ROW(L$149)-ROW(X95)+1,0)</f>
        <v>SL</v>
      </c>
      <c r="Y95" s="5">
        <f t="shared" ref="Y95:Y99" si="42">MIN(L95:U95)</f>
        <v>67177</v>
      </c>
      <c r="Z95" s="18" t="str">
        <f t="shared" ref="Z95:Z99" si="43">HLOOKUP(AA95,$L95:$U195,ROW(N$149)-ROW(Z95)+1,0)</f>
        <v>HH</v>
      </c>
      <c r="AA95" s="30">
        <f t="shared" ref="AA95:AA99" si="44">MAX(L95:U95)</f>
        <v>95982</v>
      </c>
    </row>
    <row r="96" spans="1:27" x14ac:dyDescent="0.35">
      <c r="A96" s="32">
        <f>'[1]BIP je ET'!A33</f>
        <v>2021</v>
      </c>
      <c r="B96" s="5">
        <f>'[1]BIP je ET'!B33</f>
        <v>71893</v>
      </c>
      <c r="C96" s="5">
        <f>'[1]BIP je ET'!C33</f>
        <v>66188</v>
      </c>
      <c r="D96" s="5">
        <f>'[1]BIP je ET'!D33</f>
        <v>66449</v>
      </c>
      <c r="E96" s="5">
        <f>'[1]BIP je ET'!E33</f>
        <v>67935</v>
      </c>
      <c r="F96" s="5">
        <f>'[1]BIP je ET'!F33</f>
        <v>65416</v>
      </c>
      <c r="G96" s="5">
        <f>'[1]BIP je ET'!G33</f>
        <v>82086</v>
      </c>
      <c r="H96" s="31">
        <f>'[1]BIP je ET'!H33</f>
        <v>71297</v>
      </c>
      <c r="I96" s="5">
        <f>'[1]BIP je ET'!I33</f>
        <v>67519</v>
      </c>
      <c r="J96" s="5">
        <f>'[1]BIP je ET'!J33</f>
        <v>83749</v>
      </c>
      <c r="K96" s="5">
        <f>'[1]BIP je ET'!K33</f>
        <v>83842</v>
      </c>
      <c r="L96" s="5">
        <f>'[1]BIP je ET'!L33</f>
        <v>88434</v>
      </c>
      <c r="M96" s="5">
        <f>'[1]BIP je ET'!M33</f>
        <v>87842</v>
      </c>
      <c r="N96" s="5">
        <f>'[1]BIP je ET'!N33</f>
        <v>81872</v>
      </c>
      <c r="O96" s="5">
        <f>'[1]BIP je ET'!O33</f>
        <v>106237</v>
      </c>
      <c r="P96" s="5">
        <f>'[1]BIP je ET'!P33</f>
        <v>89118</v>
      </c>
      <c r="Q96" s="5">
        <f>'[1]BIP je ET'!Q33</f>
        <v>77024</v>
      </c>
      <c r="R96" s="5">
        <f>'[1]BIP je ET'!R33</f>
        <v>78362</v>
      </c>
      <c r="S96" s="5">
        <f>'[1]BIP je ET'!S33</f>
        <v>82553</v>
      </c>
      <c r="T96" s="5">
        <f>'[1]BIP je ET'!T33</f>
        <v>70534</v>
      </c>
      <c r="U96" s="5">
        <f>'[1]BIP je ET'!U33</f>
        <v>73116</v>
      </c>
      <c r="V96" s="5">
        <f>'[1]BIP je ET'!V33</f>
        <v>81603</v>
      </c>
      <c r="X96" s="18" t="str">
        <f t="shared" si="41"/>
        <v>SL</v>
      </c>
      <c r="Y96" s="5">
        <f t="shared" si="42"/>
        <v>70534</v>
      </c>
      <c r="Z96" s="18" t="str">
        <f t="shared" si="43"/>
        <v>HH</v>
      </c>
      <c r="AA96" s="30">
        <f t="shared" si="44"/>
        <v>106237</v>
      </c>
    </row>
    <row r="97" spans="1:27" x14ac:dyDescent="0.35">
      <c r="A97" s="32">
        <f>'[1]BIP je ET'!A34</f>
        <v>2022</v>
      </c>
      <c r="B97" s="5">
        <f>'[1]BIP je ET'!B34</f>
        <v>78383</v>
      </c>
      <c r="C97" s="5">
        <f>'[1]BIP je ET'!C34</f>
        <v>73083</v>
      </c>
      <c r="D97" s="5">
        <f>'[1]BIP je ET'!D34</f>
        <v>71181</v>
      </c>
      <c r="E97" s="5">
        <f>'[1]BIP je ET'!E34</f>
        <v>74455</v>
      </c>
      <c r="F97" s="5">
        <f>'[1]BIP je ET'!F34</f>
        <v>69642</v>
      </c>
      <c r="G97" s="5">
        <f>'[1]BIP je ET'!G34</f>
        <v>85571</v>
      </c>
      <c r="H97" s="31">
        <f>'[1]BIP je ET'!H34</f>
        <v>76380</v>
      </c>
      <c r="I97" s="5">
        <f>'[1]BIP je ET'!I34</f>
        <v>73075</v>
      </c>
      <c r="J97" s="5">
        <f>'[1]BIP je ET'!J34</f>
        <v>88603</v>
      </c>
      <c r="K97" s="5">
        <f>'[1]BIP je ET'!K34</f>
        <v>88778</v>
      </c>
      <c r="L97" s="5">
        <f>'[1]BIP je ET'!L34</f>
        <v>93591</v>
      </c>
      <c r="M97" s="5">
        <f>'[1]BIP je ET'!M34</f>
        <v>92881</v>
      </c>
      <c r="N97" s="5">
        <f>'[1]BIP je ET'!N34</f>
        <v>88172</v>
      </c>
      <c r="O97" s="5">
        <f>'[1]BIP je ET'!O34</f>
        <v>117567</v>
      </c>
      <c r="P97" s="5">
        <f>'[1]BIP je ET'!P34</f>
        <v>93073</v>
      </c>
      <c r="Q97" s="5">
        <f>'[1]BIP je ET'!Q34</f>
        <v>81471</v>
      </c>
      <c r="R97" s="5">
        <f>'[1]BIP je ET'!R34</f>
        <v>82568</v>
      </c>
      <c r="S97" s="5">
        <f>'[1]BIP je ET'!S34</f>
        <v>86049</v>
      </c>
      <c r="T97" s="5">
        <f>'[1]BIP je ET'!T34</f>
        <v>77582</v>
      </c>
      <c r="U97" s="5">
        <f>'[1]BIP je ET'!U34</f>
        <v>80041</v>
      </c>
      <c r="V97" s="5">
        <f>'[1]BIP je ET'!V34</f>
        <v>86565</v>
      </c>
      <c r="X97" s="18" t="str">
        <f t="shared" si="41"/>
        <v>SL</v>
      </c>
      <c r="Y97" s="5">
        <f t="shared" si="42"/>
        <v>77582</v>
      </c>
      <c r="Z97" s="18" t="str">
        <f t="shared" si="43"/>
        <v>HH</v>
      </c>
      <c r="AA97" s="30">
        <f t="shared" si="44"/>
        <v>117567</v>
      </c>
    </row>
    <row r="98" spans="1:27" x14ac:dyDescent="0.35">
      <c r="A98" s="32">
        <f>'[1]BIP je ET'!A35</f>
        <v>2023</v>
      </c>
      <c r="B98" s="5">
        <f>'[1]BIP je ET'!B35</f>
        <v>84155</v>
      </c>
      <c r="C98" s="5">
        <f>'[1]BIP je ET'!C35</f>
        <v>77607</v>
      </c>
      <c r="D98" s="5">
        <f>'[1]BIP je ET'!D35</f>
        <v>76129</v>
      </c>
      <c r="E98" s="5">
        <f>'[1]BIP je ET'!E35</f>
        <v>79050</v>
      </c>
      <c r="F98" s="5">
        <f>'[1]BIP je ET'!F35</f>
        <v>74836</v>
      </c>
      <c r="G98" s="5">
        <f>'[1]BIP je ET'!G35</f>
        <v>90348</v>
      </c>
      <c r="H98" s="31">
        <f>'[1]BIP je ET'!H35</f>
        <v>81384</v>
      </c>
      <c r="I98" s="5">
        <f>'[1]BIP je ET'!I35</f>
        <v>78112</v>
      </c>
      <c r="J98" s="5">
        <f>'[1]BIP je ET'!J35</f>
        <v>92897</v>
      </c>
      <c r="K98" s="5">
        <f>'[1]BIP je ET'!K35</f>
        <v>93045</v>
      </c>
      <c r="L98" s="5">
        <f>'[1]BIP je ET'!L35</f>
        <v>98349</v>
      </c>
      <c r="M98" s="5">
        <f>'[1]BIP je ET'!M35</f>
        <v>98393</v>
      </c>
      <c r="N98" s="5">
        <f>'[1]BIP je ET'!N35</f>
        <v>90784</v>
      </c>
      <c r="O98" s="5">
        <f>'[1]BIP je ET'!O35</f>
        <v>113838</v>
      </c>
      <c r="P98" s="5">
        <f>'[1]BIP je ET'!P35</f>
        <v>98279</v>
      </c>
      <c r="Q98" s="5">
        <f>'[1]BIP je ET'!Q35</f>
        <v>87055</v>
      </c>
      <c r="R98" s="5">
        <f>'[1]BIP je ET'!R35</f>
        <v>86610</v>
      </c>
      <c r="S98" s="5">
        <f>'[1]BIP je ET'!S35</f>
        <v>87478</v>
      </c>
      <c r="T98" s="5">
        <f>'[1]BIP je ET'!T35</f>
        <v>79889</v>
      </c>
      <c r="U98" s="5">
        <f>'[1]BIP je ET'!U35</f>
        <v>82861</v>
      </c>
      <c r="V98" s="5">
        <f>'[1]BIP je ET'!V35</f>
        <v>90968</v>
      </c>
      <c r="X98" s="18" t="str">
        <f t="shared" si="41"/>
        <v>SL</v>
      </c>
      <c r="Y98" s="5">
        <f t="shared" si="42"/>
        <v>79889</v>
      </c>
      <c r="Z98" s="18" t="str">
        <f t="shared" si="43"/>
        <v>HH</v>
      </c>
      <c r="AA98" s="30">
        <f t="shared" si="44"/>
        <v>113838</v>
      </c>
    </row>
    <row r="99" spans="1:27" x14ac:dyDescent="0.35">
      <c r="A99" s="32">
        <f>'[1]BIP je ET'!A36</f>
        <v>2024</v>
      </c>
      <c r="B99" s="5">
        <f>'[1]BIP je ET'!B36</f>
        <v>85182</v>
      </c>
      <c r="C99" s="5">
        <f>'[1]BIP je ET'!C36</f>
        <v>80904</v>
      </c>
      <c r="D99" s="5">
        <f>'[1]BIP je ET'!D36</f>
        <v>78303</v>
      </c>
      <c r="E99" s="5">
        <f>'[1]BIP je ET'!E36</f>
        <v>80291</v>
      </c>
      <c r="F99" s="5">
        <f>'[1]BIP je ET'!F36</f>
        <v>76787</v>
      </c>
      <c r="G99" s="5">
        <f>'[1]BIP je ET'!G36</f>
        <v>94239</v>
      </c>
      <c r="H99" s="31">
        <f>'[1]BIP je ET'!H36</f>
        <v>83843</v>
      </c>
      <c r="I99" s="5">
        <f>'[1]BIP je ET'!I36</f>
        <v>80021</v>
      </c>
      <c r="J99" s="5">
        <f>'[1]BIP je ET'!J36</f>
        <v>95424</v>
      </c>
      <c r="K99" s="5">
        <f>'[1]BIP je ET'!K36</f>
        <v>95492</v>
      </c>
      <c r="L99" s="5">
        <f>'[1]BIP je ET'!L36</f>
        <v>101064</v>
      </c>
      <c r="M99" s="5">
        <f>'[1]BIP je ET'!M36</f>
        <v>100280</v>
      </c>
      <c r="N99" s="5">
        <f>'[1]BIP je ET'!N36</f>
        <v>93134</v>
      </c>
      <c r="O99" s="5">
        <f>'[1]BIP je ET'!O36</f>
        <v>118823</v>
      </c>
      <c r="P99" s="5">
        <f>'[1]BIP je ET'!P36</f>
        <v>101625</v>
      </c>
      <c r="Q99" s="5">
        <f>'[1]BIP je ET'!Q36</f>
        <v>89834</v>
      </c>
      <c r="R99" s="5">
        <f>'[1]BIP je ET'!R36</f>
        <v>88602</v>
      </c>
      <c r="S99" s="5">
        <f>'[1]BIP je ET'!S36</f>
        <v>89299</v>
      </c>
      <c r="T99" s="5">
        <f>'[1]BIP je ET'!T36</f>
        <v>81517</v>
      </c>
      <c r="U99" s="5">
        <f>'[1]BIP je ET'!U36</f>
        <v>85568</v>
      </c>
      <c r="V99" s="5">
        <f>'[1]BIP je ET'!V36</f>
        <v>93426</v>
      </c>
      <c r="X99" s="18" t="str">
        <f t="shared" si="41"/>
        <v>SL</v>
      </c>
      <c r="Y99" s="5">
        <f t="shared" si="42"/>
        <v>81517</v>
      </c>
      <c r="Z99" s="18" t="str">
        <f t="shared" si="43"/>
        <v>HH</v>
      </c>
      <c r="AA99" s="30">
        <f t="shared" si="44"/>
        <v>118823</v>
      </c>
    </row>
    <row r="100" spans="1:27" x14ac:dyDescent="0.35">
      <c r="Y100" s="5"/>
    </row>
    <row r="101" spans="1:27" x14ac:dyDescent="0.35">
      <c r="A101" s="4" t="s">
        <v>325</v>
      </c>
      <c r="X101" s="11"/>
      <c r="Y101" s="3"/>
      <c r="Z101" s="11"/>
    </row>
    <row r="102" spans="1:27" x14ac:dyDescent="0.35">
      <c r="A102" s="7">
        <f>'[1]BIP je ET-Stunde'!A22</f>
        <v>2019</v>
      </c>
      <c r="B102" s="3">
        <f>'[1]BIP je ET-Stunde'!B22</f>
        <v>47.66</v>
      </c>
      <c r="C102" s="3">
        <f>'[1]BIP je ET-Stunde'!C22</f>
        <v>44.35</v>
      </c>
      <c r="D102" s="3">
        <f>'[1]BIP je ET-Stunde'!D22</f>
        <v>45.46</v>
      </c>
      <c r="E102" s="3">
        <f>'[1]BIP je ET-Stunde'!E22</f>
        <v>45.22</v>
      </c>
      <c r="F102" s="3">
        <f>'[1]BIP je ET-Stunde'!F22</f>
        <v>43.79</v>
      </c>
      <c r="G102" s="3">
        <f>'[1]BIP je ET-Stunde'!G22</f>
        <v>54.95</v>
      </c>
      <c r="H102" s="14">
        <f>'[1]BIP je ET-Stunde'!H22</f>
        <v>47.83</v>
      </c>
      <c r="I102" s="3">
        <f>'[1]BIP je ET-Stunde'!I22</f>
        <v>45.41</v>
      </c>
      <c r="J102" s="3">
        <f>'[1]BIP je ET-Stunde'!J22</f>
        <v>58.72</v>
      </c>
      <c r="K102" s="3">
        <f>'[1]BIP je ET-Stunde'!K22</f>
        <v>58.93</v>
      </c>
      <c r="L102" s="3">
        <f>'[1]BIP je ET-Stunde'!L22</f>
        <v>61.8</v>
      </c>
      <c r="M102" s="3">
        <f>'[1]BIP je ET-Stunde'!M22</f>
        <v>61.21</v>
      </c>
      <c r="N102" s="3">
        <f>'[1]BIP je ET-Stunde'!N22</f>
        <v>56.31</v>
      </c>
      <c r="O102" s="3">
        <f>'[1]BIP je ET-Stunde'!O22</f>
        <v>70.53</v>
      </c>
      <c r="P102" s="3">
        <f>'[1]BIP je ET-Stunde'!P22</f>
        <v>62.37</v>
      </c>
      <c r="Q102" s="3">
        <f>'[1]BIP je ET-Stunde'!Q22</f>
        <v>55.46</v>
      </c>
      <c r="R102" s="3">
        <f>'[1]BIP je ET-Stunde'!R22</f>
        <v>56.38</v>
      </c>
      <c r="S102" s="3">
        <f>'[1]BIP je ET-Stunde'!S22</f>
        <v>54.77</v>
      </c>
      <c r="T102" s="3">
        <f>'[1]BIP je ET-Stunde'!T22</f>
        <v>51.83</v>
      </c>
      <c r="U102" s="3">
        <f>'[1]BIP je ET-Stunde'!U22</f>
        <v>50.69</v>
      </c>
      <c r="V102" s="3">
        <f>'[1]BIP je ET-Stunde'!V22</f>
        <v>56.88</v>
      </c>
      <c r="X102" s="18" t="str">
        <f t="shared" ref="X102" si="45">HLOOKUP(Y102,$L102:$U201,ROW(L$149)-ROW(X102)+1,0)</f>
        <v>SH</v>
      </c>
      <c r="Y102" s="3">
        <f t="shared" ref="Y102:Y107" si="46">MIN(L102:U102)</f>
        <v>50.69</v>
      </c>
      <c r="Z102" s="18" t="str">
        <f t="shared" ref="Z102" si="47">HLOOKUP(AA102,$L102:$U201,ROW(N$149)-ROW(Z102)+1,0)</f>
        <v>HH</v>
      </c>
      <c r="AA102" s="6">
        <f t="shared" ref="AA102:AA107" si="48">MAX(L102:U102)</f>
        <v>70.53</v>
      </c>
    </row>
    <row r="103" spans="1:27" x14ac:dyDescent="0.35">
      <c r="A103" s="7">
        <f>'[1]BIP je ET-Stunde'!A23</f>
        <v>2020</v>
      </c>
      <c r="B103" s="3">
        <f>'[1]BIP je ET-Stunde'!B23</f>
        <v>49.26</v>
      </c>
      <c r="C103" s="3">
        <f>'[1]BIP je ET-Stunde'!C23</f>
        <v>45.51</v>
      </c>
      <c r="D103" s="3">
        <f>'[1]BIP je ET-Stunde'!D23</f>
        <v>46.59</v>
      </c>
      <c r="E103" s="3">
        <f>'[1]BIP je ET-Stunde'!E23</f>
        <v>46.77</v>
      </c>
      <c r="F103" s="3">
        <f>'[1]BIP je ET-Stunde'!F23</f>
        <v>45.45</v>
      </c>
      <c r="G103" s="3">
        <f>'[1]BIP je ET-Stunde'!G23</f>
        <v>57.86</v>
      </c>
      <c r="H103" s="14">
        <f>'[1]BIP je ET-Stunde'!H23</f>
        <v>49.58</v>
      </c>
      <c r="I103" s="3">
        <f>'[1]BIP je ET-Stunde'!I23</f>
        <v>46.79</v>
      </c>
      <c r="J103" s="3">
        <f>'[1]BIP je ET-Stunde'!J23</f>
        <v>60.26</v>
      </c>
      <c r="K103" s="3">
        <f>'[1]BIP je ET-Stunde'!K23</f>
        <v>60.4</v>
      </c>
      <c r="L103" s="3">
        <f>'[1]BIP je ET-Stunde'!L23</f>
        <v>63.5</v>
      </c>
      <c r="M103" s="3">
        <f>'[1]BIP je ET-Stunde'!M23</f>
        <v>62.79</v>
      </c>
      <c r="N103" s="3">
        <f>'[1]BIP je ET-Stunde'!N23</f>
        <v>57.56</v>
      </c>
      <c r="O103" s="3">
        <f>'[1]BIP je ET-Stunde'!O23</f>
        <v>71.05</v>
      </c>
      <c r="P103" s="3">
        <f>'[1]BIP je ET-Stunde'!P23</f>
        <v>63.86</v>
      </c>
      <c r="Q103" s="3">
        <f>'[1]BIP je ET-Stunde'!Q23</f>
        <v>56.71</v>
      </c>
      <c r="R103" s="3">
        <f>'[1]BIP je ET-Stunde'!R23</f>
        <v>57.78</v>
      </c>
      <c r="S103" s="3">
        <f>'[1]BIP je ET-Stunde'!S23</f>
        <v>56.56</v>
      </c>
      <c r="T103" s="3">
        <f>'[1]BIP je ET-Stunde'!T23</f>
        <v>52.65</v>
      </c>
      <c r="U103" s="3">
        <f>'[1]BIP je ET-Stunde'!U23</f>
        <v>52.6</v>
      </c>
      <c r="V103" s="3">
        <f>'[1]BIP je ET-Stunde'!V23</f>
        <v>58.4</v>
      </c>
      <c r="X103" s="18" t="str">
        <f>HLOOKUP(Y103,$L103:$U202,ROW(L$149)-ROW(X103)+1,0)</f>
        <v>SH</v>
      </c>
      <c r="Y103" s="3">
        <f t="shared" si="46"/>
        <v>52.6</v>
      </c>
      <c r="Z103" s="18" t="str">
        <f>HLOOKUP(AA103,$L103:$U202,ROW(N$149)-ROW(Z103)+1,0)</f>
        <v>HH</v>
      </c>
      <c r="AA103" s="6">
        <f t="shared" si="48"/>
        <v>71.05</v>
      </c>
    </row>
    <row r="104" spans="1:27" x14ac:dyDescent="0.35">
      <c r="A104" s="7">
        <f>'[1]BIP je ET-Stunde'!A24</f>
        <v>2021</v>
      </c>
      <c r="B104" s="3">
        <f>'[1]BIP je ET-Stunde'!B24</f>
        <v>51.35</v>
      </c>
      <c r="C104" s="3">
        <f>'[1]BIP je ET-Stunde'!C24</f>
        <v>47.53</v>
      </c>
      <c r="D104" s="3">
        <f>'[1]BIP je ET-Stunde'!D24</f>
        <v>48.25</v>
      </c>
      <c r="E104" s="3">
        <f>'[1]BIP je ET-Stunde'!E24</f>
        <v>48.37</v>
      </c>
      <c r="F104" s="3">
        <f>'[1]BIP je ET-Stunde'!F24</f>
        <v>47.03</v>
      </c>
      <c r="G104" s="3">
        <f>'[1]BIP je ET-Stunde'!G24</f>
        <v>60.26</v>
      </c>
      <c r="H104" s="14">
        <f>'[1]BIP je ET-Stunde'!H24</f>
        <v>51.55</v>
      </c>
      <c r="I104" s="3">
        <f>'[1]BIP je ET-Stunde'!I24</f>
        <v>48.56</v>
      </c>
      <c r="J104" s="3">
        <f>'[1]BIP je ET-Stunde'!J24</f>
        <v>62.76</v>
      </c>
      <c r="K104" s="3">
        <f>'[1]BIP je ET-Stunde'!K24</f>
        <v>62.9</v>
      </c>
      <c r="L104" s="3">
        <f>'[1]BIP je ET-Stunde'!L24</f>
        <v>66.61</v>
      </c>
      <c r="M104" s="3">
        <f>'[1]BIP je ET-Stunde'!M24</f>
        <v>65.34</v>
      </c>
      <c r="N104" s="3">
        <f>'[1]BIP je ET-Stunde'!N24</f>
        <v>61.76</v>
      </c>
      <c r="O104" s="3">
        <f>'[1]BIP je ET-Stunde'!O24</f>
        <v>76.27</v>
      </c>
      <c r="P104" s="3">
        <f>'[1]BIP je ET-Stunde'!P24</f>
        <v>66.349999999999994</v>
      </c>
      <c r="Q104" s="3">
        <f>'[1]BIP je ET-Stunde'!Q24</f>
        <v>57.98</v>
      </c>
      <c r="R104" s="3">
        <f>'[1]BIP je ET-Stunde'!R24</f>
        <v>59.29</v>
      </c>
      <c r="S104" s="3">
        <f>'[1]BIP je ET-Stunde'!S24</f>
        <v>62.98</v>
      </c>
      <c r="T104" s="3">
        <f>'[1]BIP je ET-Stunde'!T24</f>
        <v>53.99</v>
      </c>
      <c r="U104" s="3">
        <f>'[1]BIP je ET-Stunde'!U24</f>
        <v>54.24</v>
      </c>
      <c r="V104" s="3">
        <f>'[1]BIP je ET-Stunde'!V24</f>
        <v>60.81</v>
      </c>
      <c r="X104" s="18" t="str">
        <f>HLOOKUP(Y104,$L104:$U203,ROW(L$149)-ROW(X104)+1,0)</f>
        <v>SL</v>
      </c>
      <c r="Y104" s="3">
        <f t="shared" si="46"/>
        <v>53.99</v>
      </c>
      <c r="Z104" s="18" t="str">
        <f>HLOOKUP(AA104,$L104:$U203,ROW(N$149)-ROW(Z104)+1,0)</f>
        <v>HH</v>
      </c>
      <c r="AA104" s="6">
        <f t="shared" si="48"/>
        <v>76.27</v>
      </c>
    </row>
    <row r="105" spans="1:27" x14ac:dyDescent="0.35">
      <c r="A105" s="7">
        <f>'[1]BIP je ET-Stunde'!A25</f>
        <v>2022</v>
      </c>
      <c r="B105" s="3">
        <f>'[1]BIP je ET-Stunde'!B25</f>
        <v>57.01</v>
      </c>
      <c r="C105" s="3">
        <f>'[1]BIP je ET-Stunde'!C25</f>
        <v>52.78</v>
      </c>
      <c r="D105" s="3">
        <f>'[1]BIP je ET-Stunde'!D25</f>
        <v>52.42</v>
      </c>
      <c r="E105" s="3">
        <f>'[1]BIP je ET-Stunde'!E25</f>
        <v>54.21</v>
      </c>
      <c r="F105" s="3">
        <f>'[1]BIP je ET-Stunde'!F25</f>
        <v>50.75</v>
      </c>
      <c r="G105" s="3">
        <f>'[1]BIP je ET-Stunde'!G25</f>
        <v>63.11</v>
      </c>
      <c r="H105" s="14">
        <f>'[1]BIP je ET-Stunde'!H25</f>
        <v>55.92</v>
      </c>
      <c r="I105" s="3">
        <f>'[1]BIP je ET-Stunde'!I25</f>
        <v>53.36</v>
      </c>
      <c r="J105" s="3">
        <f>'[1]BIP je ET-Stunde'!J25</f>
        <v>66.33</v>
      </c>
      <c r="K105" s="3">
        <f>'[1]BIP je ET-Stunde'!K25</f>
        <v>66.52</v>
      </c>
      <c r="L105" s="3">
        <f>'[1]BIP je ET-Stunde'!L25</f>
        <v>70.12</v>
      </c>
      <c r="M105" s="3">
        <f>'[1]BIP je ET-Stunde'!M25</f>
        <v>69.61</v>
      </c>
      <c r="N105" s="3">
        <f>'[1]BIP je ET-Stunde'!N25</f>
        <v>65.900000000000006</v>
      </c>
      <c r="O105" s="3">
        <f>'[1]BIP je ET-Stunde'!O25</f>
        <v>84.49</v>
      </c>
      <c r="P105" s="3">
        <f>'[1]BIP je ET-Stunde'!P25</f>
        <v>68.59</v>
      </c>
      <c r="Q105" s="3">
        <f>'[1]BIP je ET-Stunde'!Q25</f>
        <v>61.29</v>
      </c>
      <c r="R105" s="3">
        <f>'[1]BIP je ET-Stunde'!R25</f>
        <v>62.34</v>
      </c>
      <c r="S105" s="3">
        <f>'[1]BIP je ET-Stunde'!S25</f>
        <v>65.319999999999993</v>
      </c>
      <c r="T105" s="3">
        <f>'[1]BIP je ET-Stunde'!T25</f>
        <v>59.39</v>
      </c>
      <c r="U105" s="3">
        <f>'[1]BIP je ET-Stunde'!U25</f>
        <v>59.58</v>
      </c>
      <c r="V105" s="3">
        <f>'[1]BIP je ET-Stunde'!V25</f>
        <v>64.59</v>
      </c>
      <c r="X105" s="18" t="str">
        <f>HLOOKUP(Y105,$L105:$U204,ROW(L$149)-ROW(X105)+1,0)</f>
        <v>SL</v>
      </c>
      <c r="Y105" s="3">
        <f t="shared" si="46"/>
        <v>59.39</v>
      </c>
      <c r="Z105" s="18" t="str">
        <f>HLOOKUP(AA105,$L105:$U204,ROW(N$149)-ROW(Z105)+1,0)</f>
        <v>HH</v>
      </c>
      <c r="AA105" s="6">
        <f t="shared" si="48"/>
        <v>84.49</v>
      </c>
    </row>
    <row r="106" spans="1:27" x14ac:dyDescent="0.35">
      <c r="A106" s="7">
        <f>'[1]BIP je ET-Stunde'!A26</f>
        <v>2023</v>
      </c>
      <c r="B106" s="3">
        <f>'[1]BIP je ET-Stunde'!B26</f>
        <v>61.46</v>
      </c>
      <c r="C106" s="3">
        <f>'[1]BIP je ET-Stunde'!C26</f>
        <v>56.53</v>
      </c>
      <c r="D106" s="3">
        <f>'[1]BIP je ET-Stunde'!D26</f>
        <v>56.01</v>
      </c>
      <c r="E106" s="3">
        <f>'[1]BIP je ET-Stunde'!E26</f>
        <v>57.74</v>
      </c>
      <c r="F106" s="3">
        <f>'[1]BIP je ET-Stunde'!F26</f>
        <v>54.64</v>
      </c>
      <c r="G106" s="3">
        <f>'[1]BIP je ET-Stunde'!G26</f>
        <v>67.13</v>
      </c>
      <c r="H106" s="14">
        <f>'[1]BIP je ET-Stunde'!H26</f>
        <v>59.8</v>
      </c>
      <c r="I106" s="3">
        <f>'[1]BIP je ET-Stunde'!I26</f>
        <v>57.17</v>
      </c>
      <c r="J106" s="3">
        <f>'[1]BIP je ET-Stunde'!J26</f>
        <v>69.81</v>
      </c>
      <c r="K106" s="3">
        <f>'[1]BIP je ET-Stunde'!K26</f>
        <v>69.97</v>
      </c>
      <c r="L106" s="3">
        <f>'[1]BIP je ET-Stunde'!L26</f>
        <v>73.86</v>
      </c>
      <c r="M106" s="3">
        <f>'[1]BIP je ET-Stunde'!M26</f>
        <v>74.010000000000005</v>
      </c>
      <c r="N106" s="3">
        <f>'[1]BIP je ET-Stunde'!N26</f>
        <v>67.81</v>
      </c>
      <c r="O106" s="3">
        <f>'[1]BIP je ET-Stunde'!O26</f>
        <v>82.51</v>
      </c>
      <c r="P106" s="3">
        <f>'[1]BIP je ET-Stunde'!P26</f>
        <v>72.72</v>
      </c>
      <c r="Q106" s="3">
        <f>'[1]BIP je ET-Stunde'!Q26</f>
        <v>65.66</v>
      </c>
      <c r="R106" s="3">
        <f>'[1]BIP je ET-Stunde'!R26</f>
        <v>65.67</v>
      </c>
      <c r="S106" s="3">
        <f>'[1]BIP je ET-Stunde'!S26</f>
        <v>66.680000000000007</v>
      </c>
      <c r="T106" s="3">
        <f>'[1]BIP je ET-Stunde'!T26</f>
        <v>61.17</v>
      </c>
      <c r="U106" s="3">
        <f>'[1]BIP je ET-Stunde'!U26</f>
        <v>61.94</v>
      </c>
      <c r="V106" s="3">
        <f>'[1]BIP je ET-Stunde'!V26</f>
        <v>68.13</v>
      </c>
      <c r="X106" s="18" t="str">
        <f>HLOOKUP(Y106,$L106:$U205,ROW(L$149)-ROW(X106)+1,0)</f>
        <v>SL</v>
      </c>
      <c r="Y106" s="3">
        <f t="shared" si="46"/>
        <v>61.17</v>
      </c>
      <c r="Z106" s="18" t="str">
        <f>HLOOKUP(AA106,$L106:$U205,ROW(N$149)-ROW(Z106)+1,0)</f>
        <v>HH</v>
      </c>
      <c r="AA106" s="6">
        <f t="shared" si="48"/>
        <v>82.51</v>
      </c>
    </row>
    <row r="107" spans="1:27" x14ac:dyDescent="0.35">
      <c r="A107" s="7">
        <f>'[1]BIP je ET-Stunde'!A27</f>
        <v>2024</v>
      </c>
      <c r="B107" s="3">
        <f>'[1]BIP je ET-Stunde'!B27</f>
        <v>61.9</v>
      </c>
      <c r="C107" s="3">
        <f>'[1]BIP je ET-Stunde'!C27</f>
        <v>59.46</v>
      </c>
      <c r="D107" s="3">
        <f>'[1]BIP je ET-Stunde'!D27</f>
        <v>57.83</v>
      </c>
      <c r="E107" s="3">
        <f>'[1]BIP je ET-Stunde'!E27</f>
        <v>59.2</v>
      </c>
      <c r="F107" s="3">
        <f>'[1]BIP je ET-Stunde'!F27</f>
        <v>57.71</v>
      </c>
      <c r="G107" s="3">
        <f>'[1]BIP je ET-Stunde'!G27</f>
        <v>69.45</v>
      </c>
      <c r="H107" s="14">
        <f>'[1]BIP je ET-Stunde'!H27</f>
        <v>61.84</v>
      </c>
      <c r="I107" s="3">
        <f>'[1]BIP je ET-Stunde'!I27</f>
        <v>59.04</v>
      </c>
      <c r="J107" s="3">
        <f>'[1]BIP je ET-Stunde'!J27</f>
        <v>71.84</v>
      </c>
      <c r="K107" s="3">
        <f>'[1]BIP je ET-Stunde'!K27</f>
        <v>71.98</v>
      </c>
      <c r="L107" s="3">
        <f>'[1]BIP je ET-Stunde'!L27</f>
        <v>76.099999999999994</v>
      </c>
      <c r="M107" s="3">
        <f>'[1]BIP je ET-Stunde'!M27</f>
        <v>75.319999999999993</v>
      </c>
      <c r="N107" s="3">
        <f>'[1]BIP je ET-Stunde'!N27</f>
        <v>70.06</v>
      </c>
      <c r="O107" s="3">
        <f>'[1]BIP je ET-Stunde'!O27</f>
        <v>86.93</v>
      </c>
      <c r="P107" s="3">
        <f>'[1]BIP je ET-Stunde'!P27</f>
        <v>75.900000000000006</v>
      </c>
      <c r="Q107" s="3">
        <f>'[1]BIP je ET-Stunde'!Q27</f>
        <v>67.98</v>
      </c>
      <c r="R107" s="3">
        <f>'[1]BIP je ET-Stunde'!R27</f>
        <v>67.180000000000007</v>
      </c>
      <c r="S107" s="3">
        <f>'[1]BIP je ET-Stunde'!S27</f>
        <v>68.61</v>
      </c>
      <c r="T107" s="3">
        <f>'[1]BIP je ET-Stunde'!T27</f>
        <v>61.91</v>
      </c>
      <c r="U107" s="3">
        <f>'[1]BIP je ET-Stunde'!U27</f>
        <v>64.25</v>
      </c>
      <c r="V107" s="3">
        <f>'[1]BIP je ET-Stunde'!V27</f>
        <v>70.150000000000006</v>
      </c>
      <c r="X107" s="18" t="str">
        <f>HLOOKUP(Y107,$L107:$U206,ROW(L$149)-ROW(X107)+1,0)</f>
        <v>SL</v>
      </c>
      <c r="Y107" s="3">
        <f t="shared" si="46"/>
        <v>61.91</v>
      </c>
      <c r="Z107" s="18" t="str">
        <f>HLOOKUP(AA107,$L107:$U206,ROW(N$149)-ROW(Z107)+1,0)</f>
        <v>HH</v>
      </c>
      <c r="AA107" s="6">
        <f t="shared" si="48"/>
        <v>86.93</v>
      </c>
    </row>
    <row r="109" spans="1:27" x14ac:dyDescent="0.35">
      <c r="A109" s="4" t="s">
        <v>326</v>
      </c>
      <c r="B109" s="3"/>
      <c r="X109" s="11"/>
      <c r="Y109" s="3"/>
      <c r="Z109" s="11"/>
    </row>
    <row r="110" spans="1:27" x14ac:dyDescent="0.35">
      <c r="A110" s="7">
        <f>'[1]BWS je ET-Stunde VG'!A31</f>
        <v>2019</v>
      </c>
      <c r="B110" s="3">
        <f>'[1]BWS je ET-Stunde VG'!B31</f>
        <v>46.21</v>
      </c>
      <c r="C110" s="3">
        <f>'[1]BWS je ET-Stunde VG'!C31</f>
        <v>39.79</v>
      </c>
      <c r="D110" s="3">
        <f>'[1]BWS je ET-Stunde VG'!D31</f>
        <v>42.9</v>
      </c>
      <c r="E110" s="3">
        <f>'[1]BWS je ET-Stunde VG'!E31</f>
        <v>47.17</v>
      </c>
      <c r="F110" s="3">
        <f>'[1]BWS je ET-Stunde VG'!F31</f>
        <v>41.45</v>
      </c>
      <c r="G110" s="3">
        <f>'[1]BWS je ET-Stunde VG'!G31</f>
        <v>62.09</v>
      </c>
      <c r="H110" s="14">
        <f>'[1]BWS je ET-Stunde VG'!H31</f>
        <v>45.46</v>
      </c>
      <c r="I110" s="3">
        <f>'[1]BWS je ET-Stunde VG'!I31</f>
        <v>43.48</v>
      </c>
      <c r="J110" s="3">
        <f>'[1]BWS je ET-Stunde VG'!J31</f>
        <v>63.78</v>
      </c>
      <c r="K110" s="3">
        <f>'[1]BWS je ET-Stunde VG'!K31</f>
        <v>63.81</v>
      </c>
      <c r="L110" s="3">
        <f>'[1]BWS je ET-Stunde VG'!L31</f>
        <v>68.010000000000005</v>
      </c>
      <c r="M110" s="3">
        <f>'[1]BWS je ET-Stunde VG'!M31</f>
        <v>67.09</v>
      </c>
      <c r="N110" s="3">
        <f>'[1]BWS je ET-Stunde VG'!N31</f>
        <v>64.14</v>
      </c>
      <c r="O110" s="3">
        <f>'[1]BWS je ET-Stunde VG'!O31</f>
        <v>88.08</v>
      </c>
      <c r="P110" s="3">
        <f>'[1]BWS je ET-Stunde VG'!P31</f>
        <v>64.72</v>
      </c>
      <c r="Q110" s="3">
        <f>'[1]BWS je ET-Stunde VG'!Q31</f>
        <v>65.67</v>
      </c>
      <c r="R110" s="3">
        <f>'[1]BWS je ET-Stunde VG'!R31</f>
        <v>55.84</v>
      </c>
      <c r="S110" s="3">
        <f>'[1]BWS je ET-Stunde VG'!S31</f>
        <v>60.91</v>
      </c>
      <c r="T110" s="3">
        <f>'[1]BWS je ET-Stunde VG'!T31</f>
        <v>52.61</v>
      </c>
      <c r="U110" s="3">
        <f>'[1]BWS je ET-Stunde VG'!U31</f>
        <v>54.89</v>
      </c>
      <c r="V110" s="3">
        <f>'[1]BWS je ET-Stunde VG'!V31</f>
        <v>61.2</v>
      </c>
      <c r="X110" s="18" t="str">
        <f t="shared" ref="X110:X115" si="49">HLOOKUP(Y110,$L110:$U208,ROW(L$149)-ROW(X110)+1,0)</f>
        <v>SL</v>
      </c>
      <c r="Y110" s="3">
        <f t="shared" ref="Y110:Y115" si="50">MIN(L110:U110)</f>
        <v>52.61</v>
      </c>
      <c r="Z110" s="18" t="str">
        <f t="shared" ref="Z110:Z115" si="51">HLOOKUP(AA110,$L110:$U208,ROW(N$149)-ROW(Z110)+1,0)</f>
        <v>HH</v>
      </c>
      <c r="AA110" s="6">
        <f t="shared" ref="AA110:AA115" si="52">MAX(L110:U110)</f>
        <v>88.08</v>
      </c>
    </row>
    <row r="111" spans="1:27" x14ac:dyDescent="0.35">
      <c r="A111" s="7">
        <f>'[1]BWS je ET-Stunde VG'!A32</f>
        <v>2020</v>
      </c>
      <c r="B111" s="3">
        <f>'[1]BWS je ET-Stunde VG'!B32</f>
        <v>45.51</v>
      </c>
      <c r="C111" s="3">
        <f>'[1]BWS je ET-Stunde VG'!C32</f>
        <v>39.549999999999997</v>
      </c>
      <c r="D111" s="3">
        <f>'[1]BWS je ET-Stunde VG'!D32</f>
        <v>43.81</v>
      </c>
      <c r="E111" s="3">
        <f>'[1]BWS je ET-Stunde VG'!E32</f>
        <v>47.33</v>
      </c>
      <c r="F111" s="3">
        <f>'[1]BWS je ET-Stunde VG'!F32</f>
        <v>42.94</v>
      </c>
      <c r="G111" s="3">
        <f>'[1]BWS je ET-Stunde VG'!G32</f>
        <v>60.88</v>
      </c>
      <c r="H111" s="14">
        <f>'[1]BWS je ET-Stunde VG'!H32</f>
        <v>45.89</v>
      </c>
      <c r="I111" s="3">
        <f>'[1]BWS je ET-Stunde VG'!I32</f>
        <v>44.09</v>
      </c>
      <c r="J111" s="3">
        <f>'[1]BWS je ET-Stunde VG'!J32</f>
        <v>63.91</v>
      </c>
      <c r="K111" s="3">
        <f>'[1]BWS je ET-Stunde VG'!K32</f>
        <v>63.97</v>
      </c>
      <c r="L111" s="3">
        <f>'[1]BWS je ET-Stunde VG'!L32</f>
        <v>69.67</v>
      </c>
      <c r="M111" s="3">
        <f>'[1]BWS je ET-Stunde VG'!M32</f>
        <v>67.63</v>
      </c>
      <c r="N111" s="3">
        <f>'[1]BWS je ET-Stunde VG'!N32</f>
        <v>63.01</v>
      </c>
      <c r="O111" s="3">
        <f>'[1]BWS je ET-Stunde VG'!O32</f>
        <v>74.39</v>
      </c>
      <c r="P111" s="3">
        <f>'[1]BWS je ET-Stunde VG'!P32</f>
        <v>65.58</v>
      </c>
      <c r="Q111" s="3">
        <f>'[1]BWS je ET-Stunde VG'!Q32</f>
        <v>64.099999999999994</v>
      </c>
      <c r="R111" s="3">
        <f>'[1]BWS je ET-Stunde VG'!R32</f>
        <v>55.66</v>
      </c>
      <c r="S111" s="3">
        <f>'[1]BWS je ET-Stunde VG'!S32</f>
        <v>60.89</v>
      </c>
      <c r="T111" s="3">
        <f>'[1]BWS je ET-Stunde VG'!T32</f>
        <v>52.66</v>
      </c>
      <c r="U111" s="3">
        <f>'[1]BWS je ET-Stunde VG'!U32</f>
        <v>58.22</v>
      </c>
      <c r="V111" s="3">
        <f>'[1]BWS je ET-Stunde VG'!V32</f>
        <v>61.39</v>
      </c>
      <c r="X111" s="18" t="str">
        <f t="shared" si="49"/>
        <v>SL</v>
      </c>
      <c r="Y111" s="3">
        <f t="shared" si="50"/>
        <v>52.66</v>
      </c>
      <c r="Z111" s="18" t="str">
        <f t="shared" si="51"/>
        <v>HH</v>
      </c>
      <c r="AA111" s="6">
        <f t="shared" si="52"/>
        <v>74.39</v>
      </c>
    </row>
    <row r="112" spans="1:27" x14ac:dyDescent="0.35">
      <c r="A112" s="7">
        <f>'[1]BWS je ET-Stunde VG'!A33</f>
        <v>2021</v>
      </c>
      <c r="B112" s="3">
        <f>'[1]BWS je ET-Stunde VG'!B33</f>
        <v>50.62</v>
      </c>
      <c r="C112" s="3">
        <f>'[1]BWS je ET-Stunde VG'!C33</f>
        <v>43.61</v>
      </c>
      <c r="D112" s="3">
        <f>'[1]BWS je ET-Stunde VG'!D33</f>
        <v>44.58</v>
      </c>
      <c r="E112" s="3">
        <f>'[1]BWS je ET-Stunde VG'!E33</f>
        <v>49.92</v>
      </c>
      <c r="F112" s="3">
        <f>'[1]BWS je ET-Stunde VG'!F33</f>
        <v>45.14</v>
      </c>
      <c r="G112" s="3">
        <f>'[1]BWS je ET-Stunde VG'!G33</f>
        <v>61.09</v>
      </c>
      <c r="H112" s="14">
        <f>'[1]BWS je ET-Stunde VG'!H33</f>
        <v>47.94</v>
      </c>
      <c r="I112" s="3">
        <f>'[1]BWS je ET-Stunde VG'!I33</f>
        <v>46.38</v>
      </c>
      <c r="J112" s="3">
        <f>'[1]BWS je ET-Stunde VG'!J33</f>
        <v>67.05</v>
      </c>
      <c r="K112" s="3">
        <f>'[1]BWS je ET-Stunde VG'!K33</f>
        <v>67.16</v>
      </c>
      <c r="L112" s="3">
        <f>'[1]BWS je ET-Stunde VG'!L33</f>
        <v>74.89</v>
      </c>
      <c r="M112" s="3">
        <f>'[1]BWS je ET-Stunde VG'!M33</f>
        <v>69.709999999999994</v>
      </c>
      <c r="N112" s="3">
        <f>'[1]BWS je ET-Stunde VG'!N33</f>
        <v>79</v>
      </c>
      <c r="O112" s="3">
        <f>'[1]BWS je ET-Stunde VG'!O33</f>
        <v>87.69</v>
      </c>
      <c r="P112" s="3">
        <f>'[1]BWS je ET-Stunde VG'!P33</f>
        <v>68.64</v>
      </c>
      <c r="Q112" s="3">
        <f>'[1]BWS je ET-Stunde VG'!Q33</f>
        <v>62.57</v>
      </c>
      <c r="R112" s="3">
        <f>'[1]BWS je ET-Stunde VG'!R33</f>
        <v>58.2</v>
      </c>
      <c r="S112" s="3">
        <f>'[1]BWS je ET-Stunde VG'!S33</f>
        <v>68.58</v>
      </c>
      <c r="T112" s="3">
        <f>'[1]BWS je ET-Stunde VG'!T33</f>
        <v>57.62</v>
      </c>
      <c r="U112" s="3">
        <f>'[1]BWS je ET-Stunde VG'!U33</f>
        <v>56.81</v>
      </c>
      <c r="V112" s="3">
        <f>'[1]BWS je ET-Stunde VG'!V33</f>
        <v>64.42</v>
      </c>
      <c r="X112" s="18" t="str">
        <f t="shared" si="49"/>
        <v>SH</v>
      </c>
      <c r="Y112" s="3">
        <f t="shared" si="50"/>
        <v>56.81</v>
      </c>
      <c r="Z112" s="18" t="str">
        <f t="shared" si="51"/>
        <v>HH</v>
      </c>
      <c r="AA112" s="6">
        <f t="shared" si="52"/>
        <v>87.69</v>
      </c>
    </row>
    <row r="113" spans="1:27" x14ac:dyDescent="0.35">
      <c r="A113" s="7">
        <f>'[1]BWS je ET-Stunde VG'!A34</f>
        <v>2022</v>
      </c>
      <c r="B113" s="3">
        <f>'[1]BWS je ET-Stunde VG'!B34</f>
        <v>59</v>
      </c>
      <c r="C113" s="3">
        <f>'[1]BWS je ET-Stunde VG'!C34</f>
        <v>47.07</v>
      </c>
      <c r="D113" s="3">
        <f>'[1]BWS je ET-Stunde VG'!D34</f>
        <v>48.14</v>
      </c>
      <c r="E113" s="3">
        <f>'[1]BWS je ET-Stunde VG'!E34</f>
        <v>57.59</v>
      </c>
      <c r="F113" s="3">
        <f>'[1]BWS je ET-Stunde VG'!F34</f>
        <v>48.34</v>
      </c>
      <c r="G113" s="3">
        <f>'[1]BWS je ET-Stunde VG'!G34</f>
        <v>65.03</v>
      </c>
      <c r="H113" s="14">
        <f>'[1]BWS je ET-Stunde VG'!H34</f>
        <v>52.71</v>
      </c>
      <c r="I113" s="3">
        <f>'[1]BWS je ET-Stunde VG'!I34</f>
        <v>51.26</v>
      </c>
      <c r="J113" s="3">
        <f>'[1]BWS je ET-Stunde VG'!J34</f>
        <v>70.91</v>
      </c>
      <c r="K113" s="3">
        <f>'[1]BWS je ET-Stunde VG'!K34</f>
        <v>71.010000000000005</v>
      </c>
      <c r="L113" s="3">
        <f>'[1]BWS je ET-Stunde VG'!L34</f>
        <v>79.739999999999995</v>
      </c>
      <c r="M113" s="3">
        <f>'[1]BWS je ET-Stunde VG'!M34</f>
        <v>73.58</v>
      </c>
      <c r="N113" s="3">
        <f>'[1]BWS je ET-Stunde VG'!N34</f>
        <v>85.42</v>
      </c>
      <c r="O113" s="3">
        <f>'[1]BWS je ET-Stunde VG'!O34</f>
        <v>102.51</v>
      </c>
      <c r="P113" s="3">
        <f>'[1]BWS je ET-Stunde VG'!P34</f>
        <v>70.31</v>
      </c>
      <c r="Q113" s="3">
        <f>'[1]BWS je ET-Stunde VG'!Q34</f>
        <v>64.650000000000006</v>
      </c>
      <c r="R113" s="3">
        <f>'[1]BWS je ET-Stunde VG'!R34</f>
        <v>61.68</v>
      </c>
      <c r="S113" s="3">
        <f>'[1]BWS je ET-Stunde VG'!S34</f>
        <v>70.540000000000006</v>
      </c>
      <c r="T113" s="3">
        <f>'[1]BWS je ET-Stunde VG'!T34</f>
        <v>72.349999999999994</v>
      </c>
      <c r="U113" s="3">
        <f>'[1]BWS je ET-Stunde VG'!U34</f>
        <v>58.8</v>
      </c>
      <c r="V113" s="3">
        <f>'[1]BWS je ET-Stunde VG'!V34</f>
        <v>68.44</v>
      </c>
      <c r="X113" s="18" t="str">
        <f t="shared" si="49"/>
        <v>SH</v>
      </c>
      <c r="Y113" s="3">
        <f t="shared" si="50"/>
        <v>58.8</v>
      </c>
      <c r="Z113" s="18" t="str">
        <f t="shared" si="51"/>
        <v>HH</v>
      </c>
      <c r="AA113" s="6">
        <f t="shared" si="52"/>
        <v>102.51</v>
      </c>
    </row>
    <row r="114" spans="1:27" x14ac:dyDescent="0.35">
      <c r="A114" s="7">
        <f>'[1]BWS je ET-Stunde VG'!A35</f>
        <v>2023</v>
      </c>
      <c r="B114" s="3">
        <f>'[1]BWS je ET-Stunde VG'!B35</f>
        <v>57.43</v>
      </c>
      <c r="C114" s="3">
        <f>'[1]BWS je ET-Stunde VG'!C35</f>
        <v>50.03</v>
      </c>
      <c r="D114" s="3">
        <f>'[1]BWS je ET-Stunde VG'!D35</f>
        <v>52.43</v>
      </c>
      <c r="E114" s="3">
        <f>'[1]BWS je ET-Stunde VG'!E35</f>
        <v>57.2</v>
      </c>
      <c r="F114" s="3">
        <f>'[1]BWS je ET-Stunde VG'!F35</f>
        <v>52.28</v>
      </c>
      <c r="G114" s="3">
        <f>'[1]BWS je ET-Stunde VG'!G35</f>
        <v>72.05</v>
      </c>
      <c r="H114" s="14">
        <f>'[1]BWS je ET-Stunde VG'!H35</f>
        <v>55.67</v>
      </c>
      <c r="I114" s="3">
        <f>'[1]BWS je ET-Stunde VG'!I35</f>
        <v>53.74</v>
      </c>
      <c r="J114" s="3">
        <f>'[1]BWS je ET-Stunde VG'!J35</f>
        <v>75.900000000000006</v>
      </c>
      <c r="K114" s="3">
        <f>'[1]BWS je ET-Stunde VG'!K35</f>
        <v>75.97</v>
      </c>
      <c r="L114" s="3">
        <f>'[1]BWS je ET-Stunde VG'!L35</f>
        <v>85.28</v>
      </c>
      <c r="M114" s="3">
        <f>'[1]BWS je ET-Stunde VG'!M35</f>
        <v>81.319999999999993</v>
      </c>
      <c r="N114" s="3">
        <f>'[1]BWS je ET-Stunde VG'!N35</f>
        <v>91.33</v>
      </c>
      <c r="O114" s="3">
        <f>'[1]BWS je ET-Stunde VG'!O35</f>
        <v>99.41</v>
      </c>
      <c r="P114" s="3">
        <f>'[1]BWS je ET-Stunde VG'!P35</f>
        <v>75.099999999999994</v>
      </c>
      <c r="Q114" s="3">
        <f>'[1]BWS je ET-Stunde VG'!Q35</f>
        <v>71.87</v>
      </c>
      <c r="R114" s="3">
        <f>'[1]BWS je ET-Stunde VG'!R35</f>
        <v>64.099999999999994</v>
      </c>
      <c r="S114" s="3">
        <f>'[1]BWS je ET-Stunde VG'!S35</f>
        <v>71.25</v>
      </c>
      <c r="T114" s="3">
        <f>'[1]BWS je ET-Stunde VG'!T35</f>
        <v>68.38</v>
      </c>
      <c r="U114" s="3">
        <f>'[1]BWS je ET-Stunde VG'!U35</f>
        <v>63.91</v>
      </c>
      <c r="V114" s="3">
        <f>'[1]BWS je ET-Stunde VG'!V35</f>
        <v>73.12</v>
      </c>
      <c r="X114" s="18" t="str">
        <f t="shared" si="49"/>
        <v>SH</v>
      </c>
      <c r="Y114" s="3">
        <f t="shared" si="50"/>
        <v>63.91</v>
      </c>
      <c r="Z114" s="18" t="str">
        <f t="shared" si="51"/>
        <v>HH</v>
      </c>
      <c r="AA114" s="6">
        <f t="shared" si="52"/>
        <v>99.41</v>
      </c>
    </row>
    <row r="115" spans="1:27" x14ac:dyDescent="0.35">
      <c r="A115" s="7">
        <f>'[1]BWS je ET-Stunde VG'!A36</f>
        <v>2024</v>
      </c>
      <c r="B115" s="3">
        <f>'[1]BWS je ET-Stunde VG'!B36</f>
        <v>57.26</v>
      </c>
      <c r="C115" s="3">
        <f>'[1]BWS je ET-Stunde VG'!C36</f>
        <v>58.94</v>
      </c>
      <c r="D115" s="3">
        <f>'[1]BWS je ET-Stunde VG'!D36</f>
        <v>52.79</v>
      </c>
      <c r="E115" s="3">
        <f>'[1]BWS je ET-Stunde VG'!E36</f>
        <v>57.66</v>
      </c>
      <c r="F115" s="3">
        <f>'[1]BWS je ET-Stunde VG'!F36</f>
        <v>53.76</v>
      </c>
      <c r="G115" s="3">
        <f>'[1]BWS je ET-Stunde VG'!G36</f>
        <v>74.61</v>
      </c>
      <c r="H115" s="14">
        <f>'[1]BWS je ET-Stunde VG'!H36</f>
        <v>57.15</v>
      </c>
      <c r="I115" s="3">
        <f>'[1]BWS je ET-Stunde VG'!I36</f>
        <v>55</v>
      </c>
      <c r="J115" s="3">
        <f>'[1]BWS je ET-Stunde VG'!J36</f>
        <v>76.67</v>
      </c>
      <c r="K115" s="3">
        <f>'[1]BWS je ET-Stunde VG'!K36</f>
        <v>76.709999999999994</v>
      </c>
      <c r="L115" s="3">
        <f>'[1]BWS je ET-Stunde VG'!L36</f>
        <v>87.38</v>
      </c>
      <c r="M115" s="3">
        <f>'[1]BWS je ET-Stunde VG'!M36</f>
        <v>80.03</v>
      </c>
      <c r="N115" s="3">
        <f>'[1]BWS je ET-Stunde VG'!N36</f>
        <v>91</v>
      </c>
      <c r="O115" s="3">
        <f>'[1]BWS je ET-Stunde VG'!O36</f>
        <v>105.74</v>
      </c>
      <c r="P115" s="3">
        <f>'[1]BWS je ET-Stunde VG'!P36</f>
        <v>74.760000000000005</v>
      </c>
      <c r="Q115" s="3">
        <f>'[1]BWS je ET-Stunde VG'!Q36</f>
        <v>75.400000000000006</v>
      </c>
      <c r="R115" s="3">
        <f>'[1]BWS je ET-Stunde VG'!R36</f>
        <v>64.13</v>
      </c>
      <c r="S115" s="3">
        <f>'[1]BWS je ET-Stunde VG'!S36</f>
        <v>70.64</v>
      </c>
      <c r="T115" s="3">
        <f>'[1]BWS je ET-Stunde VG'!T36</f>
        <v>65.63</v>
      </c>
      <c r="U115" s="3">
        <f>'[1]BWS je ET-Stunde VG'!U36</f>
        <v>68.67</v>
      </c>
      <c r="V115" s="3">
        <f>'[1]BWS je ET-Stunde VG'!V36</f>
        <v>73.959999999999994</v>
      </c>
      <c r="X115" s="18" t="str">
        <f t="shared" si="49"/>
        <v>NW</v>
      </c>
      <c r="Y115" s="3">
        <f t="shared" si="50"/>
        <v>64.13</v>
      </c>
      <c r="Z115" s="18" t="str">
        <f t="shared" si="51"/>
        <v>HH</v>
      </c>
      <c r="AA115" s="6">
        <f t="shared" si="52"/>
        <v>105.74</v>
      </c>
    </row>
    <row r="117" spans="1:27" x14ac:dyDescent="0.35">
      <c r="A117" s="4" t="s">
        <v>327</v>
      </c>
    </row>
    <row r="118" spans="1:27" x14ac:dyDescent="0.35">
      <c r="A118">
        <f>'[1]BIP (nominal)'!A31</f>
        <v>2019</v>
      </c>
      <c r="B118" s="5">
        <f>'[1]BIP (nominal)'!B31</f>
        <v>77180.852385000006</v>
      </c>
      <c r="C118" s="5">
        <f>'[1]BIP (nominal)'!C31</f>
        <v>48230.739485999999</v>
      </c>
      <c r="D118" s="5">
        <f>'[1]BIP (nominal)'!D31</f>
        <v>132563.18475399999</v>
      </c>
      <c r="E118" s="5">
        <f>'[1]BIP (nominal)'!E31</f>
        <v>65330.193968</v>
      </c>
      <c r="F118" s="5">
        <f>'[1]BIP (nominal)'!F31</f>
        <v>64915.254378000005</v>
      </c>
      <c r="G118" s="5">
        <f>'[1]BIP (nominal)'!G31</f>
        <v>159591.50005699997</v>
      </c>
      <c r="H118" s="5">
        <f>'[1]BIP (nominal)'!H31</f>
        <v>547815.87212199997</v>
      </c>
      <c r="I118" s="5">
        <f>'[1]BIP (nominal)'!I31</f>
        <v>388222.861125</v>
      </c>
      <c r="J118" s="5">
        <f>'[1]BIP (nominal)'!J31</f>
        <v>3146662.291983</v>
      </c>
      <c r="K118" s="5">
        <f>'[1]BIP (nominal)'!K31</f>
        <v>2987077.9714879999</v>
      </c>
      <c r="L118" s="5">
        <f>'[1]BIP (nominal)'!L31</f>
        <v>536086.00642900006</v>
      </c>
      <c r="M118" s="5">
        <f>'[1]BIP (nominal)'!M31</f>
        <v>651195.05159000005</v>
      </c>
      <c r="N118" s="5">
        <f>'[1]BIP (nominal)'!N31</f>
        <v>33433.036992000001</v>
      </c>
      <c r="O118" s="5">
        <f>'[1]BIP (nominal)'!O31</f>
        <v>129912.67590600002</v>
      </c>
      <c r="P118" s="5">
        <f>'[1]BIP (nominal)'!P31</f>
        <v>302763.65329699998</v>
      </c>
      <c r="Q118" s="5">
        <f>'[1]BIP (nominal)'!Q31</f>
        <v>314458.45332500001</v>
      </c>
      <c r="R118" s="5">
        <f>'[1]BIP (nominal)'!R31</f>
        <v>731490.76162</v>
      </c>
      <c r="S118" s="5">
        <f>'[1]BIP (nominal)'!S31</f>
        <v>150497.08940299999</v>
      </c>
      <c r="T118" s="5">
        <f>'[1]BIP (nominal)'!T31</f>
        <v>37006.406560000003</v>
      </c>
      <c r="U118" s="5">
        <f>'[1]BIP (nominal)'!U31</f>
        <v>100225.67347200001</v>
      </c>
      <c r="V118" s="5">
        <f>'[1]BIP (nominal)'!V31</f>
        <v>3534871.9679999999</v>
      </c>
      <c r="X118" s="18" t="str">
        <f t="shared" ref="X118:X123" si="53">HLOOKUP(Y118,$L118:$U216,ROW(L$149)-ROW(X118)+1,0)</f>
        <v>HB</v>
      </c>
      <c r="Y118" s="5">
        <f t="shared" ref="Y118:Y123" si="54">MIN(L118:U118)</f>
        <v>33433.036992000001</v>
      </c>
      <c r="Z118" s="18" t="str">
        <f t="shared" ref="Z118:Z123" si="55">HLOOKUP(AA118,$L118:$U216,ROW(N$149)-ROW(Z118)+1,0)</f>
        <v>NW</v>
      </c>
      <c r="AA118" s="30">
        <f t="shared" ref="AA118:AA123" si="56">MAX(L118:U118)</f>
        <v>731490.76162</v>
      </c>
    </row>
    <row r="119" spans="1:27" x14ac:dyDescent="0.35">
      <c r="A119">
        <f>'[1]BIP (nominal)'!A32</f>
        <v>2020</v>
      </c>
      <c r="B119" s="5">
        <f>'[1]BIP (nominal)'!B32</f>
        <v>76205.997010000006</v>
      </c>
      <c r="C119" s="5">
        <f>'[1]BIP (nominal)'!C32</f>
        <v>47292.597500000003</v>
      </c>
      <c r="D119" s="5">
        <f>'[1]BIP (nominal)'!D32</f>
        <v>129381.849342</v>
      </c>
      <c r="E119" s="5">
        <f>'[1]BIP (nominal)'!E32</f>
        <v>64301.762634999999</v>
      </c>
      <c r="F119" s="5">
        <f>'[1]BIP (nominal)'!F32</f>
        <v>63945.533395999999</v>
      </c>
      <c r="G119" s="5">
        <f>'[1]BIP (nominal)'!G32</f>
        <v>159011.62005400003</v>
      </c>
      <c r="H119" s="5">
        <f>'[1]BIP (nominal)'!H32</f>
        <v>540135.54645999998</v>
      </c>
      <c r="I119" s="5">
        <f>'[1]BIP (nominal)'!I32</f>
        <v>381127.23785399995</v>
      </c>
      <c r="J119" s="5">
        <f>'[1]BIP (nominal)'!J32</f>
        <v>3068493.968961</v>
      </c>
      <c r="K119" s="5">
        <f>'[1]BIP (nominal)'!K32</f>
        <v>2909481.6147200004</v>
      </c>
      <c r="L119" s="5">
        <f>'[1]BIP (nominal)'!L32</f>
        <v>516887.81611000001</v>
      </c>
      <c r="M119" s="5">
        <f>'[1]BIP (nominal)'!M32</f>
        <v>634845.21411399997</v>
      </c>
      <c r="N119" s="5">
        <f>'[1]BIP (nominal)'!N32</f>
        <v>32442.561368000002</v>
      </c>
      <c r="O119" s="5">
        <f>'[1]BIP (nominal)'!O32</f>
        <v>124166.73037199999</v>
      </c>
      <c r="P119" s="5">
        <f>'[1]BIP (nominal)'!P32</f>
        <v>293845.08544199995</v>
      </c>
      <c r="Q119" s="5">
        <f>'[1]BIP (nominal)'!Q32</f>
        <v>306655.98840600002</v>
      </c>
      <c r="R119" s="5">
        <f>'[1]BIP (nominal)'!R32</f>
        <v>717489.15480000002</v>
      </c>
      <c r="S119" s="5">
        <f>'[1]BIP (nominal)'!S32</f>
        <v>147778.41517499997</v>
      </c>
      <c r="T119" s="5">
        <f>'[1]BIP (nominal)'!T32</f>
        <v>35484.705178999997</v>
      </c>
      <c r="U119" s="5">
        <f>'[1]BIP (nominal)'!U32</f>
        <v>99888.875</v>
      </c>
      <c r="V119" s="5">
        <f>'[1]BIP (nominal)'!V32</f>
        <v>3449611.656</v>
      </c>
      <c r="X119" s="18" t="str">
        <f t="shared" si="53"/>
        <v>HB</v>
      </c>
      <c r="Y119" s="5">
        <f t="shared" si="54"/>
        <v>32442.561368000002</v>
      </c>
      <c r="Z119" s="18" t="str">
        <f t="shared" si="55"/>
        <v>NW</v>
      </c>
      <c r="AA119" s="30">
        <f t="shared" si="56"/>
        <v>717489.15480000002</v>
      </c>
    </row>
    <row r="120" spans="1:27" x14ac:dyDescent="0.35">
      <c r="A120">
        <f>'[1]BIP (nominal)'!A33</f>
        <v>2021</v>
      </c>
      <c r="B120" s="5">
        <f>'[1]BIP (nominal)'!B33</f>
        <v>81192.215763999993</v>
      </c>
      <c r="C120" s="5">
        <f>'[1]BIP (nominal)'!C33</f>
        <v>50164.414704000003</v>
      </c>
      <c r="D120" s="5">
        <f>'[1]BIP (nominal)'!D33</f>
        <v>136316.86749900001</v>
      </c>
      <c r="E120" s="5">
        <f>'[1]BIP (nominal)'!E33</f>
        <v>67621.615844999993</v>
      </c>
      <c r="F120" s="5">
        <f>'[1]BIP (nominal)'!F33</f>
        <v>66880.140911999988</v>
      </c>
      <c r="G120" s="5">
        <f>'[1]BIP (nominal)'!G33</f>
        <v>171189.36796800001</v>
      </c>
      <c r="H120" s="5">
        <f>'[1]BIP (nominal)'!H33</f>
        <v>573367.90730800002</v>
      </c>
      <c r="I120" s="5">
        <f>'[1]BIP (nominal)'!I33</f>
        <v>402175.30304399994</v>
      </c>
      <c r="J120" s="5">
        <f>'[1]BIP (nominal)'!J33</f>
        <v>3274294.7884759996</v>
      </c>
      <c r="K120" s="5">
        <f>'[1]BIP (nominal)'!K33</f>
        <v>3103079.2803119998</v>
      </c>
      <c r="L120" s="5">
        <f>'[1]BIP (nominal)'!L33</f>
        <v>555661.59703199996</v>
      </c>
      <c r="M120" s="5">
        <f>'[1]BIP (nominal)'!M33</f>
        <v>675001.64534000005</v>
      </c>
      <c r="N120" s="5">
        <f>'[1]BIP (nominal)'!N33</f>
        <v>35482.915439999997</v>
      </c>
      <c r="O120" s="5">
        <f>'[1]BIP (nominal)'!O33</f>
        <v>137639.91354100002</v>
      </c>
      <c r="P120" s="5">
        <f>'[1]BIP (nominal)'!P33</f>
        <v>313306.62728399999</v>
      </c>
      <c r="Q120" s="5">
        <f>'[1]BIP (nominal)'!Q33</f>
        <v>321133.46736000001</v>
      </c>
      <c r="R120" s="5">
        <f>'[1]BIP (nominal)'!R33</f>
        <v>754394.57865200005</v>
      </c>
      <c r="S120" s="5">
        <f>'[1]BIP (nominal)'!S33</f>
        <v>167764.94957699999</v>
      </c>
      <c r="T120" s="5">
        <f>'[1]BIP (nominal)'!T33</f>
        <v>37026.752765999998</v>
      </c>
      <c r="U120" s="5">
        <f>'[1]BIP (nominal)'!U33</f>
        <v>105676.236468</v>
      </c>
      <c r="V120" s="5">
        <f>'[1]BIP (nominal)'!V33</f>
        <v>3676459.9589999998</v>
      </c>
      <c r="X120" s="18" t="str">
        <f t="shared" si="53"/>
        <v>HB</v>
      </c>
      <c r="Y120" s="5">
        <f t="shared" si="54"/>
        <v>35482.915439999997</v>
      </c>
      <c r="Z120" s="18" t="str">
        <f t="shared" si="55"/>
        <v>NW</v>
      </c>
      <c r="AA120" s="30">
        <f t="shared" si="56"/>
        <v>754394.57865200005</v>
      </c>
    </row>
    <row r="121" spans="1:27" x14ac:dyDescent="0.35">
      <c r="A121">
        <f>'[1]BIP (nominal)'!A34</f>
        <v>2022</v>
      </c>
      <c r="B121" s="5">
        <f>'[1]BIP (nominal)'!B34</f>
        <v>89534.392644000007</v>
      </c>
      <c r="C121" s="5">
        <f>'[1]BIP (nominal)'!C34</f>
        <v>55661.474459999998</v>
      </c>
      <c r="D121" s="5">
        <f>'[1]BIP (nominal)'!D34</f>
        <v>147286.87102799999</v>
      </c>
      <c r="E121" s="5">
        <f>'[1]BIP (nominal)'!E34</f>
        <v>74190.089110000001</v>
      </c>
      <c r="F121" s="5">
        <f>'[1]BIP (nominal)'!F34</f>
        <v>71505.898487999992</v>
      </c>
      <c r="G121" s="5">
        <f>'[1]BIP (nominal)'!G34</f>
        <v>184510.928472</v>
      </c>
      <c r="H121" s="5">
        <f>'[1]BIP (nominal)'!H34</f>
        <v>622689.01932000008</v>
      </c>
      <c r="I121" s="5">
        <f>'[1]BIP (nominal)'!I34</f>
        <v>438178.30715000001</v>
      </c>
      <c r="J121" s="5">
        <f>'[1]BIP (nominal)'!J34</f>
        <v>3515653.450954</v>
      </c>
      <c r="K121" s="5">
        <f>'[1]BIP (nominal)'!K34</f>
        <v>3331171.262108</v>
      </c>
      <c r="L121" s="5">
        <f>'[1]BIP (nominal)'!L34</f>
        <v>595350.03969899996</v>
      </c>
      <c r="M121" s="5">
        <f>'[1]BIP (nominal)'!M34</f>
        <v>723636.33540500002</v>
      </c>
      <c r="N121" s="5">
        <f>'[1]BIP (nominal)'!N34</f>
        <v>38819.927299999996</v>
      </c>
      <c r="O121" s="5">
        <f>'[1]BIP (nominal)'!O34</f>
        <v>155670.93496799999</v>
      </c>
      <c r="P121" s="5">
        <f>'[1]BIP (nominal)'!P34</f>
        <v>332354.93413800001</v>
      </c>
      <c r="Q121" s="5">
        <f>'[1]BIP (nominal)'!Q34</f>
        <v>343640.19709499995</v>
      </c>
      <c r="R121" s="5">
        <f>'[1]BIP (nominal)'!R34</f>
        <v>806847.64285599999</v>
      </c>
      <c r="S121" s="5">
        <f>'[1]BIP (nominal)'!S34</f>
        <v>176870.19149100001</v>
      </c>
      <c r="T121" s="5">
        <f>'[1]BIP (nominal)'!T34</f>
        <v>40850.879682000006</v>
      </c>
      <c r="U121" s="5">
        <f>'[1]BIP (nominal)'!U34</f>
        <v>117110.788535</v>
      </c>
      <c r="V121" s="5">
        <f>'[1]BIP (nominal)'!V34</f>
        <v>3953856.375</v>
      </c>
      <c r="X121" s="18" t="str">
        <f t="shared" si="53"/>
        <v>HB</v>
      </c>
      <c r="Y121" s="5">
        <f t="shared" si="54"/>
        <v>38819.927299999996</v>
      </c>
      <c r="Z121" s="18" t="str">
        <f t="shared" si="55"/>
        <v>NW</v>
      </c>
      <c r="AA121" s="30">
        <f t="shared" si="56"/>
        <v>806847.64285599999</v>
      </c>
    </row>
    <row r="122" spans="1:27" x14ac:dyDescent="0.35">
      <c r="A122">
        <f>'[1]BIP (nominal)'!A35</f>
        <v>2023</v>
      </c>
      <c r="B122" s="5">
        <f>'[1]BIP (nominal)'!B35</f>
        <v>96433.046189999994</v>
      </c>
      <c r="C122" s="5">
        <f>'[1]BIP (nominal)'!C35</f>
        <v>59168.430477000002</v>
      </c>
      <c r="D122" s="5">
        <f>'[1]BIP (nominal)'!D35</f>
        <v>157888.72922700003</v>
      </c>
      <c r="E122" s="5">
        <f>'[1]BIP (nominal)'!E35</f>
        <v>78537.202650000007</v>
      </c>
      <c r="F122" s="5">
        <f>'[1]BIP (nominal)'!F35</f>
        <v>76785.477799999993</v>
      </c>
      <c r="G122" s="5">
        <f>'[1]BIP (nominal)'!G35</f>
        <v>197923.64698799999</v>
      </c>
      <c r="H122" s="5">
        <f>'[1]BIP (nominal)'!H35</f>
        <v>666739.72214399988</v>
      </c>
      <c r="I122" s="5">
        <f>'[1]BIP (nominal)'!I35</f>
        <v>468815.33551999996</v>
      </c>
      <c r="J122" s="5">
        <f>'[1]BIP (nominal)'!J35</f>
        <v>3716731.4010050003</v>
      </c>
      <c r="K122" s="5">
        <f>'[1]BIP (nominal)'!K35</f>
        <v>3518820.8437799998</v>
      </c>
      <c r="L122" s="5">
        <f>'[1]BIP (nominal)'!L35</f>
        <v>631541.31741899985</v>
      </c>
      <c r="M122" s="5">
        <f>'[1]BIP (nominal)'!M35</f>
        <v>773643.00450499996</v>
      </c>
      <c r="N122" s="5">
        <f>'[1]BIP (nominal)'!N35</f>
        <v>40337.6008</v>
      </c>
      <c r="O122" s="5">
        <f>'[1]BIP (nominal)'!O35</f>
        <v>153737.76364799999</v>
      </c>
      <c r="P122" s="5">
        <f>'[1]BIP (nominal)'!P35</f>
        <v>354493.33579000004</v>
      </c>
      <c r="Q122" s="5">
        <f>'[1]BIP (nominal)'!Q35</f>
        <v>369146.28090000001</v>
      </c>
      <c r="R122" s="5">
        <f>'[1]BIP (nominal)'!R35</f>
        <v>851037.91473000008</v>
      </c>
      <c r="S122" s="5">
        <f>'[1]BIP (nominal)'!S35</f>
        <v>180579.61070799999</v>
      </c>
      <c r="T122" s="5">
        <f>'[1]BIP (nominal)'!T35</f>
        <v>42072.982627000005</v>
      </c>
      <c r="U122" s="5">
        <f>'[1]BIP (nominal)'!U35</f>
        <v>122222.87513500001</v>
      </c>
      <c r="V122" s="5">
        <f>'[1]BIP (nominal)'!V35</f>
        <v>4185528.648</v>
      </c>
      <c r="X122" s="18" t="str">
        <f t="shared" si="53"/>
        <v>HB</v>
      </c>
      <c r="Y122" s="5">
        <f t="shared" si="54"/>
        <v>40337.6008</v>
      </c>
      <c r="Z122" s="18" t="str">
        <f t="shared" si="55"/>
        <v>NW</v>
      </c>
      <c r="AA122" s="30">
        <f t="shared" si="56"/>
        <v>851037.91473000008</v>
      </c>
    </row>
    <row r="123" spans="1:27" x14ac:dyDescent="0.35">
      <c r="A123">
        <f>'[1]BIP (nominal)'!A36</f>
        <v>2024</v>
      </c>
      <c r="B123" s="5">
        <f>'[1]BIP (nominal)'!B36</f>
        <v>97540.460106000013</v>
      </c>
      <c r="C123" s="5">
        <f>'[1]BIP (nominal)'!C36</f>
        <v>61245.056135999999</v>
      </c>
      <c r="D123" s="5">
        <f>'[1]BIP (nominal)'!D36</f>
        <v>161909.85370500002</v>
      </c>
      <c r="E123" s="5">
        <f>'[1]BIP (nominal)'!E36</f>
        <v>79420.725850999996</v>
      </c>
      <c r="F123" s="5">
        <f>'[1]BIP (nominal)'!F36</f>
        <v>78150.660333000007</v>
      </c>
      <c r="G123" s="5">
        <f>'[1]BIP (nominal)'!G36</f>
        <v>207058.16123999999</v>
      </c>
      <c r="H123" s="5">
        <f>'[1]BIP (nominal)'!H36</f>
        <v>685324.88460100011</v>
      </c>
      <c r="I123" s="5">
        <f>'[1]BIP (nominal)'!I36</f>
        <v>478265.27168700006</v>
      </c>
      <c r="J123" s="5">
        <f>'[1]BIP (nominal)'!J36</f>
        <v>3827003.6622719998</v>
      </c>
      <c r="K123" s="5">
        <f>'[1]BIP (nominal)'!K36</f>
        <v>3619919.6167560001</v>
      </c>
      <c r="L123" s="5">
        <f>'[1]BIP (nominal)'!L36</f>
        <v>650222.22808799997</v>
      </c>
      <c r="M123" s="5">
        <f>'[1]BIP (nominal)'!M36</f>
        <v>791605.50656000001</v>
      </c>
      <c r="N123" s="5">
        <f>'[1]BIP (nominal)'!N36</f>
        <v>41357.084040000002</v>
      </c>
      <c r="O123" s="5">
        <f>'[1]BIP (nominal)'!O36</f>
        <v>161856.175326</v>
      </c>
      <c r="P123" s="5">
        <f>'[1]BIP (nominal)'!P36</f>
        <v>368299.67062500003</v>
      </c>
      <c r="Q123" s="5">
        <f>'[1]BIP (nominal)'!Q36</f>
        <v>381267.98292600003</v>
      </c>
      <c r="R123" s="5">
        <f>'[1]BIP (nominal)'!R36</f>
        <v>871867.95694800001</v>
      </c>
      <c r="S123" s="5">
        <f>'[1]BIP (nominal)'!S36</f>
        <v>184044.25671099999</v>
      </c>
      <c r="T123" s="5">
        <f>'[1]BIP (nominal)'!T36</f>
        <v>42588.719684000003</v>
      </c>
      <c r="U123" s="5">
        <f>'[1]BIP (nominal)'!U36</f>
        <v>126828.290624</v>
      </c>
      <c r="V123" s="5">
        <f>'[1]BIP (nominal)'!V36</f>
        <v>4305256.932</v>
      </c>
      <c r="X123" s="18" t="str">
        <f t="shared" si="53"/>
        <v>HB</v>
      </c>
      <c r="Y123" s="5">
        <f t="shared" si="54"/>
        <v>41357.084040000002</v>
      </c>
      <c r="Z123" s="18" t="str">
        <f t="shared" si="55"/>
        <v>NW</v>
      </c>
      <c r="AA123" s="30">
        <f t="shared" si="56"/>
        <v>871867.95694800001</v>
      </c>
    </row>
    <row r="149" spans="12:21" x14ac:dyDescent="0.35">
      <c r="L149" t="s">
        <v>328</v>
      </c>
      <c r="M149" t="s">
        <v>329</v>
      </c>
      <c r="N149" t="s">
        <v>330</v>
      </c>
      <c r="O149" t="s">
        <v>331</v>
      </c>
      <c r="P149" t="s">
        <v>332</v>
      </c>
      <c r="Q149" t="s">
        <v>333</v>
      </c>
      <c r="R149" t="s">
        <v>334</v>
      </c>
      <c r="S149" t="s">
        <v>335</v>
      </c>
      <c r="T149" t="s">
        <v>336</v>
      </c>
      <c r="U149" t="s">
        <v>337</v>
      </c>
    </row>
  </sheetData>
  <pageMargins left="0.7" right="0.7" top="0.78740157499999996" bottom="0.78740157499999996" header="0.3" footer="0.3"/>
  <pageSetup paperSize="9"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124DDF-16B9-4E59-ACC5-7E8FC9DD5728}">
  <sheetPr codeName="Tabelle12"/>
  <dimension ref="A1:AA108"/>
  <sheetViews>
    <sheetView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ColWidth="11.453125" defaultRowHeight="14.5" x14ac:dyDescent="0.35"/>
  <cols>
    <col min="8" max="8" width="10.81640625" style="4"/>
    <col min="24" max="24" width="14.1796875" customWidth="1"/>
    <col min="26" max="26" width="13.54296875" customWidth="1"/>
  </cols>
  <sheetData>
    <row r="1" spans="1:27" x14ac:dyDescent="0.35">
      <c r="A1" s="4" t="s">
        <v>134</v>
      </c>
    </row>
    <row r="2" spans="1:27" s="41" customFormat="1" ht="38.5" customHeight="1" x14ac:dyDescent="0.35">
      <c r="A2" s="43" t="str">
        <f>Wirtschaftskraft!A2</f>
        <v>Jahr</v>
      </c>
      <c r="B2" s="43" t="str">
        <f>Wirtschaftskraft!B2</f>
        <v>Branden-
burg</v>
      </c>
      <c r="C2" s="43" t="str">
        <f>Wirtschaftskraft!C2</f>
        <v>Mecklenburg-
Vorpommern</v>
      </c>
      <c r="D2" s="43" t="str">
        <f>Wirtschaftskraft!D2</f>
        <v>Sachsen</v>
      </c>
      <c r="E2" s="43" t="str">
        <f>Wirtschaftskraft!E2</f>
        <v>Sachsen-Anhalt</v>
      </c>
      <c r="F2" s="43" t="str">
        <f>Wirtschaftskraft!F2</f>
        <v>Thüringen</v>
      </c>
      <c r="G2" s="43" t="str">
        <f>Wirtschaftskraft!G2</f>
        <v>Berlin</v>
      </c>
      <c r="H2" s="44" t="str">
        <f>Wirtschaftskraft!H2</f>
        <v>Ostdeutsch-land mit Berlin</v>
      </c>
      <c r="I2" s="43" t="str">
        <f>Wirtschaftskraft!I2</f>
        <v>Ostdeutsch-land ohne Berlin</v>
      </c>
      <c r="J2" s="43" t="str">
        <f>Wirtschaftskraft!J2</f>
        <v>Westdeutsch-land mit Berlin</v>
      </c>
      <c r="K2" s="43" t="str">
        <f>Wirtschaftskraft!K2</f>
        <v>Westdeutsch-land ohne Berlin</v>
      </c>
      <c r="L2" s="43" t="str">
        <f>Wirtschaftskraft!L2</f>
        <v>Baden-
Württemberg</v>
      </c>
      <c r="M2" s="43" t="str">
        <f>Wirtschaftskraft!M2</f>
        <v>Bayern</v>
      </c>
      <c r="N2" s="43" t="str">
        <f>Wirtschaftskraft!N2</f>
        <v>Bremen</v>
      </c>
      <c r="O2" s="43" t="str">
        <f>Wirtschaftskraft!O2</f>
        <v>Hamburg</v>
      </c>
      <c r="P2" s="43" t="str">
        <f>Wirtschaftskraft!P2</f>
        <v>Hessen</v>
      </c>
      <c r="Q2" s="43" t="str">
        <f>Wirtschaftskraft!Q2</f>
        <v>Nieder-
sachsen</v>
      </c>
      <c r="R2" s="43" t="str">
        <f>Wirtschaftskraft!R2</f>
        <v>Nordrhein-
Westfalen</v>
      </c>
      <c r="S2" s="43" t="str">
        <f>Wirtschaftskraft!S2</f>
        <v>Rheinland-Pfalz</v>
      </c>
      <c r="T2" s="43" t="str">
        <f>Wirtschaftskraft!T2</f>
        <v>Saarland</v>
      </c>
      <c r="U2" s="43" t="str">
        <f>Wirtschaftskraft!U2</f>
        <v>Schleswig-
Holstein</v>
      </c>
      <c r="V2" s="43" t="str">
        <f>Wirtschaftskraft!V2</f>
        <v>Deutschland</v>
      </c>
      <c r="X2" s="43" t="s">
        <v>309</v>
      </c>
      <c r="Y2" s="43"/>
      <c r="Z2" s="43" t="s">
        <v>310</v>
      </c>
      <c r="AA2" s="43"/>
    </row>
    <row r="3" spans="1:27" x14ac:dyDescent="0.35">
      <c r="A3" s="4" t="s">
        <v>433</v>
      </c>
    </row>
    <row r="4" spans="1:27" x14ac:dyDescent="0.35">
      <c r="A4">
        <f>[3]Vermögen!A5</f>
        <v>2014</v>
      </c>
      <c r="B4" s="11" t="s">
        <v>404</v>
      </c>
      <c r="C4" s="11" t="s">
        <v>404</v>
      </c>
      <c r="D4" s="11" t="s">
        <v>404</v>
      </c>
      <c r="E4" s="11" t="s">
        <v>404</v>
      </c>
      <c r="F4" s="11" t="s">
        <v>404</v>
      </c>
      <c r="G4" s="11" t="s">
        <v>404</v>
      </c>
      <c r="H4" s="14">
        <f>[3]Vermögen!B12</f>
        <v>39.024390243902438</v>
      </c>
      <c r="I4" s="11" t="s">
        <v>404</v>
      </c>
      <c r="J4" s="11" t="s">
        <v>404</v>
      </c>
      <c r="K4" s="3">
        <f>[3]Vermögen!C12</f>
        <v>100</v>
      </c>
      <c r="L4" s="11" t="s">
        <v>404</v>
      </c>
      <c r="M4" s="11" t="s">
        <v>404</v>
      </c>
      <c r="N4" s="11" t="s">
        <v>404</v>
      </c>
      <c r="O4" s="11" t="s">
        <v>404</v>
      </c>
      <c r="P4" s="11" t="s">
        <v>404</v>
      </c>
      <c r="Q4" s="11" t="s">
        <v>404</v>
      </c>
      <c r="R4" s="11" t="s">
        <v>404</v>
      </c>
      <c r="S4" s="11" t="s">
        <v>404</v>
      </c>
      <c r="T4" s="11" t="s">
        <v>404</v>
      </c>
      <c r="U4" s="11" t="s">
        <v>404</v>
      </c>
      <c r="V4" s="3">
        <f>[3]Vermögen!D12</f>
        <v>92.154471544715449</v>
      </c>
      <c r="X4" s="11" t="s">
        <v>404</v>
      </c>
      <c r="Y4" s="11" t="s">
        <v>404</v>
      </c>
      <c r="Z4" s="11" t="s">
        <v>404</v>
      </c>
      <c r="AA4" s="11" t="s">
        <v>404</v>
      </c>
    </row>
    <row r="5" spans="1:27" x14ac:dyDescent="0.35">
      <c r="A5">
        <f>[3]Vermögen!A6</f>
        <v>2017</v>
      </c>
      <c r="B5" s="11" t="s">
        <v>404</v>
      </c>
      <c r="C5" s="11" t="s">
        <v>404</v>
      </c>
      <c r="D5" s="11" t="s">
        <v>404</v>
      </c>
      <c r="E5" s="11" t="s">
        <v>404</v>
      </c>
      <c r="F5" s="11" t="s">
        <v>404</v>
      </c>
      <c r="G5" s="11" t="s">
        <v>404</v>
      </c>
      <c r="H5" s="14">
        <f>[3]Vermögen!B13</f>
        <v>34.444444444444443</v>
      </c>
      <c r="I5" s="11" t="s">
        <v>404</v>
      </c>
      <c r="J5" s="11" t="s">
        <v>404</v>
      </c>
      <c r="K5" s="3">
        <f>[3]Vermögen!C13</f>
        <v>100</v>
      </c>
      <c r="L5" s="11" t="s">
        <v>404</v>
      </c>
      <c r="M5" s="11" t="s">
        <v>404</v>
      </c>
      <c r="N5" s="11" t="s">
        <v>404</v>
      </c>
      <c r="O5" s="11" t="s">
        <v>404</v>
      </c>
      <c r="P5" s="11" t="s">
        <v>404</v>
      </c>
      <c r="Q5" s="11" t="s">
        <v>404</v>
      </c>
      <c r="R5" s="11" t="s">
        <v>404</v>
      </c>
      <c r="S5" s="11" t="s">
        <v>404</v>
      </c>
      <c r="T5" s="11" t="s">
        <v>404</v>
      </c>
      <c r="U5" s="11" t="s">
        <v>404</v>
      </c>
      <c r="V5" s="3">
        <f>[3]Vermögen!D13</f>
        <v>89.148148148148138</v>
      </c>
      <c r="X5" s="11" t="s">
        <v>404</v>
      </c>
      <c r="Y5" s="11" t="s">
        <v>404</v>
      </c>
      <c r="Z5" s="11" t="s">
        <v>404</v>
      </c>
      <c r="AA5" s="11" t="s">
        <v>404</v>
      </c>
    </row>
    <row r="6" spans="1:27" x14ac:dyDescent="0.35">
      <c r="A6">
        <f>[3]Vermögen!A7</f>
        <v>2021</v>
      </c>
      <c r="B6" s="11" t="s">
        <v>404</v>
      </c>
      <c r="C6" s="11" t="s">
        <v>404</v>
      </c>
      <c r="D6" s="11" t="s">
        <v>404</v>
      </c>
      <c r="E6" s="11" t="s">
        <v>404</v>
      </c>
      <c r="F6" s="11" t="s">
        <v>404</v>
      </c>
      <c r="G6" s="11" t="s">
        <v>404</v>
      </c>
      <c r="H6" s="14">
        <f>[3]Vermögen!B14</f>
        <v>41.944444444444443</v>
      </c>
      <c r="I6" s="11" t="s">
        <v>404</v>
      </c>
      <c r="J6" s="11" t="s">
        <v>404</v>
      </c>
      <c r="K6" s="3">
        <f>[3]Vermögen!C14</f>
        <v>100</v>
      </c>
      <c r="L6" s="11" t="s">
        <v>404</v>
      </c>
      <c r="M6" s="11" t="s">
        <v>404</v>
      </c>
      <c r="N6" s="11" t="s">
        <v>404</v>
      </c>
      <c r="O6" s="11" t="s">
        <v>404</v>
      </c>
      <c r="P6" s="11" t="s">
        <v>404</v>
      </c>
      <c r="Q6" s="11" t="s">
        <v>404</v>
      </c>
      <c r="R6" s="11" t="s">
        <v>404</v>
      </c>
      <c r="S6" s="11" t="s">
        <v>404</v>
      </c>
      <c r="T6" s="11" t="s">
        <v>404</v>
      </c>
      <c r="U6" s="11" t="s">
        <v>404</v>
      </c>
      <c r="V6" s="3">
        <f>[3]Vermögen!D14</f>
        <v>87.916666666666671</v>
      </c>
      <c r="X6" s="11" t="s">
        <v>404</v>
      </c>
      <c r="Y6" s="11" t="s">
        <v>404</v>
      </c>
      <c r="Z6" s="11" t="s">
        <v>404</v>
      </c>
      <c r="AA6" s="11" t="s">
        <v>404</v>
      </c>
    </row>
    <row r="7" spans="1:27" x14ac:dyDescent="0.35">
      <c r="A7">
        <f>[3]Vermögen!A8</f>
        <v>2023</v>
      </c>
      <c r="B7" s="11" t="s">
        <v>404</v>
      </c>
      <c r="C7" s="11" t="s">
        <v>404</v>
      </c>
      <c r="D7" s="11" t="s">
        <v>404</v>
      </c>
      <c r="E7" s="11" t="s">
        <v>404</v>
      </c>
      <c r="F7" s="11" t="s">
        <v>404</v>
      </c>
      <c r="G7" s="11" t="s">
        <v>404</v>
      </c>
      <c r="H7" s="14">
        <f>[3]Vermögen!B15</f>
        <v>46.615511098931215</v>
      </c>
      <c r="I7" s="11" t="s">
        <v>404</v>
      </c>
      <c r="J7" s="11" t="s">
        <v>404</v>
      </c>
      <c r="K7" s="3">
        <f>[3]Vermögen!C15</f>
        <v>100</v>
      </c>
      <c r="L7" s="11" t="s">
        <v>404</v>
      </c>
      <c r="M7" s="11" t="s">
        <v>404</v>
      </c>
      <c r="N7" s="11" t="s">
        <v>404</v>
      </c>
      <c r="O7" s="11" t="s">
        <v>404</v>
      </c>
      <c r="P7" s="11" t="s">
        <v>404</v>
      </c>
      <c r="Q7" s="11" t="s">
        <v>404</v>
      </c>
      <c r="R7" s="11" t="s">
        <v>404</v>
      </c>
      <c r="S7" s="11" t="s">
        <v>404</v>
      </c>
      <c r="T7" s="11" t="s">
        <v>404</v>
      </c>
      <c r="U7" s="11" t="s">
        <v>404</v>
      </c>
      <c r="V7" s="3">
        <f>[3]Vermögen!D15</f>
        <v>89.010687859687593</v>
      </c>
      <c r="X7" s="11" t="s">
        <v>404</v>
      </c>
      <c r="Y7" s="11" t="s">
        <v>404</v>
      </c>
      <c r="Z7" s="11" t="s">
        <v>404</v>
      </c>
      <c r="AA7" s="11" t="s">
        <v>404</v>
      </c>
    </row>
    <row r="8" spans="1:27" x14ac:dyDescent="0.35">
      <c r="A8">
        <f>A7+1</f>
        <v>2024</v>
      </c>
      <c r="B8" s="11"/>
      <c r="C8" s="11"/>
      <c r="D8" s="11"/>
      <c r="E8" s="11"/>
      <c r="F8" s="11"/>
      <c r="G8" s="11"/>
      <c r="H8" s="14"/>
      <c r="I8" s="11"/>
      <c r="J8" s="11"/>
      <c r="K8" s="3"/>
      <c r="L8" s="11"/>
      <c r="M8" s="11"/>
      <c r="N8" s="11"/>
      <c r="O8" s="11"/>
      <c r="P8" s="11"/>
      <c r="Q8" s="11"/>
      <c r="R8" s="11"/>
      <c r="S8" s="11"/>
      <c r="T8" s="11"/>
      <c r="U8" s="11"/>
      <c r="V8" s="3"/>
      <c r="X8" s="11"/>
      <c r="Y8" s="11"/>
      <c r="Z8" s="11"/>
      <c r="AA8" s="11"/>
    </row>
    <row r="9" spans="1:27" x14ac:dyDescent="0.35">
      <c r="B9" s="11"/>
      <c r="C9" s="11"/>
      <c r="D9" s="11"/>
      <c r="E9" s="11"/>
      <c r="F9" s="11"/>
      <c r="G9" s="11"/>
      <c r="H9" s="14"/>
      <c r="I9" s="11"/>
      <c r="J9" s="11"/>
      <c r="K9" s="3"/>
      <c r="L9" s="11"/>
      <c r="M9" s="11"/>
      <c r="N9" s="11"/>
      <c r="O9" s="11"/>
      <c r="P9" s="11"/>
      <c r="Q9" s="11"/>
      <c r="R9" s="11"/>
      <c r="S9" s="11"/>
      <c r="T9" s="11"/>
      <c r="U9" s="11"/>
      <c r="V9" s="3"/>
      <c r="X9" s="11"/>
      <c r="Y9" s="11"/>
      <c r="Z9" s="11"/>
      <c r="AA9" s="11"/>
    </row>
    <row r="10" spans="1:27" x14ac:dyDescent="0.35">
      <c r="A10" s="4" t="s">
        <v>434</v>
      </c>
      <c r="H10" s="14"/>
      <c r="I10" s="3"/>
      <c r="J10" s="3"/>
      <c r="K10" s="3"/>
      <c r="X10" s="11"/>
      <c r="Y10" s="11"/>
      <c r="Z10" s="11"/>
      <c r="AA10" s="11"/>
    </row>
    <row r="11" spans="1:27" x14ac:dyDescent="0.35">
      <c r="A11">
        <f>[3]Vermögen!A12</f>
        <v>2014</v>
      </c>
      <c r="B11" s="11" t="s">
        <v>404</v>
      </c>
      <c r="C11" s="11" t="s">
        <v>404</v>
      </c>
      <c r="D11" s="11" t="s">
        <v>404</v>
      </c>
      <c r="E11" s="11" t="s">
        <v>404</v>
      </c>
      <c r="F11" s="11" t="s">
        <v>404</v>
      </c>
      <c r="G11" s="11" t="s">
        <v>404</v>
      </c>
      <c r="H11" s="14">
        <f>[3]Vermögen!E12</f>
        <v>31.25</v>
      </c>
      <c r="I11" s="11" t="s">
        <v>404</v>
      </c>
      <c r="J11" s="11" t="s">
        <v>404</v>
      </c>
      <c r="K11" s="3">
        <f>[3]Vermögen!F12</f>
        <v>100</v>
      </c>
      <c r="L11" s="11" t="s">
        <v>404</v>
      </c>
      <c r="M11" s="11" t="s">
        <v>404</v>
      </c>
      <c r="N11" s="11" t="s">
        <v>404</v>
      </c>
      <c r="O11" s="11" t="s">
        <v>404</v>
      </c>
      <c r="P11" s="11" t="s">
        <v>404</v>
      </c>
      <c r="Q11" s="11" t="s">
        <v>404</v>
      </c>
      <c r="R11" s="11" t="s">
        <v>404</v>
      </c>
      <c r="S11" s="11" t="s">
        <v>404</v>
      </c>
      <c r="T11" s="11" t="s">
        <v>404</v>
      </c>
      <c r="U11" s="11" t="s">
        <v>404</v>
      </c>
      <c r="V11" s="11" t="s">
        <v>404</v>
      </c>
      <c r="X11" s="11" t="s">
        <v>404</v>
      </c>
      <c r="Y11" s="11" t="s">
        <v>404</v>
      </c>
      <c r="Z11" s="11" t="s">
        <v>404</v>
      </c>
      <c r="AA11" s="11" t="s">
        <v>404</v>
      </c>
    </row>
    <row r="12" spans="1:27" x14ac:dyDescent="0.35">
      <c r="A12">
        <f>[3]Vermögen!A13</f>
        <v>2017</v>
      </c>
      <c r="B12" s="11" t="s">
        <v>404</v>
      </c>
      <c r="C12" s="11" t="s">
        <v>404</v>
      </c>
      <c r="D12" s="11" t="s">
        <v>404</v>
      </c>
      <c r="E12" s="11" t="s">
        <v>404</v>
      </c>
      <c r="F12" s="11" t="s">
        <v>404</v>
      </c>
      <c r="G12" s="11" t="s">
        <v>404</v>
      </c>
      <c r="H12" s="14">
        <f>[3]Vermögen!E13</f>
        <v>23.958333333333336</v>
      </c>
      <c r="I12" s="11" t="s">
        <v>404</v>
      </c>
      <c r="J12" s="11" t="s">
        <v>404</v>
      </c>
      <c r="K12" s="3">
        <f>[3]Vermögen!F13</f>
        <v>100</v>
      </c>
      <c r="L12" s="11" t="s">
        <v>404</v>
      </c>
      <c r="M12" s="11" t="s">
        <v>404</v>
      </c>
      <c r="N12" s="11" t="s">
        <v>404</v>
      </c>
      <c r="O12" s="11" t="s">
        <v>404</v>
      </c>
      <c r="P12" s="11" t="s">
        <v>404</v>
      </c>
      <c r="Q12" s="11" t="s">
        <v>404</v>
      </c>
      <c r="R12" s="11" t="s">
        <v>404</v>
      </c>
      <c r="S12" s="11" t="s">
        <v>404</v>
      </c>
      <c r="T12" s="11" t="s">
        <v>404</v>
      </c>
      <c r="U12" s="11" t="s">
        <v>404</v>
      </c>
      <c r="V12" s="11" t="s">
        <v>404</v>
      </c>
      <c r="X12" s="11" t="s">
        <v>404</v>
      </c>
      <c r="Y12" s="11" t="s">
        <v>404</v>
      </c>
      <c r="Z12" s="11" t="s">
        <v>404</v>
      </c>
      <c r="AA12" s="11" t="s">
        <v>404</v>
      </c>
    </row>
    <row r="13" spans="1:27" x14ac:dyDescent="0.35">
      <c r="A13">
        <f>[3]Vermögen!A14</f>
        <v>2021</v>
      </c>
      <c r="B13" s="11" t="s">
        <v>404</v>
      </c>
      <c r="C13" s="11" t="s">
        <v>404</v>
      </c>
      <c r="D13" s="11" t="s">
        <v>404</v>
      </c>
      <c r="E13" s="11" t="s">
        <v>404</v>
      </c>
      <c r="F13" s="11" t="s">
        <v>404</v>
      </c>
      <c r="G13" s="11" t="s">
        <v>404</v>
      </c>
      <c r="H13" s="14">
        <f>[3]Vermögen!E14</f>
        <v>33.59375</v>
      </c>
      <c r="I13" s="11" t="s">
        <v>404</v>
      </c>
      <c r="J13" s="11" t="s">
        <v>404</v>
      </c>
      <c r="K13" s="3">
        <f>[3]Vermögen!F14</f>
        <v>100</v>
      </c>
      <c r="L13" s="11" t="s">
        <v>404</v>
      </c>
      <c r="M13" s="11" t="s">
        <v>404</v>
      </c>
      <c r="N13" s="11" t="s">
        <v>404</v>
      </c>
      <c r="O13" s="11" t="s">
        <v>404</v>
      </c>
      <c r="P13" s="11" t="s">
        <v>404</v>
      </c>
      <c r="Q13" s="11" t="s">
        <v>404</v>
      </c>
      <c r="R13" s="11" t="s">
        <v>404</v>
      </c>
      <c r="S13" s="11" t="s">
        <v>404</v>
      </c>
      <c r="T13" s="11" t="s">
        <v>404</v>
      </c>
      <c r="U13" s="11" t="s">
        <v>404</v>
      </c>
      <c r="V13" s="11" t="s">
        <v>404</v>
      </c>
      <c r="X13" s="11" t="s">
        <v>404</v>
      </c>
      <c r="Y13" s="11" t="s">
        <v>404</v>
      </c>
      <c r="Z13" s="11" t="s">
        <v>404</v>
      </c>
      <c r="AA13" s="11" t="s">
        <v>404</v>
      </c>
    </row>
    <row r="14" spans="1:27" x14ac:dyDescent="0.35">
      <c r="A14">
        <f>[3]Vermögen!A15</f>
        <v>2023</v>
      </c>
      <c r="B14" s="11" t="s">
        <v>404</v>
      </c>
      <c r="C14" s="11" t="s">
        <v>404</v>
      </c>
      <c r="D14" s="11" t="s">
        <v>404</v>
      </c>
      <c r="E14" s="11" t="s">
        <v>404</v>
      </c>
      <c r="F14" s="11" t="s">
        <v>404</v>
      </c>
      <c r="G14" s="11" t="s">
        <v>404</v>
      </c>
      <c r="H14" s="14">
        <f>[3]Vermögen!E15</f>
        <v>25.069832402234638</v>
      </c>
      <c r="I14" s="11" t="s">
        <v>404</v>
      </c>
      <c r="J14" s="11" t="s">
        <v>404</v>
      </c>
      <c r="K14" s="3">
        <f>[3]Vermögen!F15</f>
        <v>100</v>
      </c>
      <c r="L14" s="11" t="s">
        <v>404</v>
      </c>
      <c r="M14" s="11" t="s">
        <v>404</v>
      </c>
      <c r="N14" s="11" t="s">
        <v>404</v>
      </c>
      <c r="O14" s="11" t="s">
        <v>404</v>
      </c>
      <c r="P14" s="11" t="s">
        <v>404</v>
      </c>
      <c r="Q14" s="11" t="s">
        <v>404</v>
      </c>
      <c r="R14" s="11" t="s">
        <v>404</v>
      </c>
      <c r="S14" s="11" t="s">
        <v>404</v>
      </c>
      <c r="T14" s="11" t="s">
        <v>404</v>
      </c>
      <c r="U14" s="11" t="s">
        <v>404</v>
      </c>
      <c r="V14" s="11" t="s">
        <v>404</v>
      </c>
      <c r="X14" s="11" t="s">
        <v>404</v>
      </c>
      <c r="Y14" s="11" t="s">
        <v>404</v>
      </c>
      <c r="Z14" s="11" t="s">
        <v>404</v>
      </c>
      <c r="AA14" s="11" t="s">
        <v>404</v>
      </c>
    </row>
    <row r="15" spans="1:27" x14ac:dyDescent="0.35">
      <c r="A15">
        <f>A14+1</f>
        <v>2024</v>
      </c>
      <c r="B15" s="11"/>
      <c r="C15" s="11"/>
      <c r="D15" s="11"/>
      <c r="E15" s="11"/>
      <c r="F15" s="11"/>
      <c r="G15" s="11"/>
      <c r="H15" s="14"/>
      <c r="I15" s="11"/>
      <c r="J15" s="11"/>
      <c r="K15" s="3"/>
      <c r="L15" s="11"/>
      <c r="M15" s="11"/>
      <c r="N15" s="11"/>
      <c r="O15" s="11"/>
      <c r="P15" s="11"/>
      <c r="Q15" s="11"/>
      <c r="R15" s="11"/>
      <c r="S15" s="11"/>
      <c r="T15" s="11"/>
      <c r="U15" s="11"/>
      <c r="V15" s="11"/>
      <c r="X15" s="11"/>
      <c r="Y15" s="11"/>
      <c r="Z15" s="11"/>
      <c r="AA15" s="11"/>
    </row>
    <row r="16" spans="1:27" x14ac:dyDescent="0.35">
      <c r="A16" t="s">
        <v>435</v>
      </c>
      <c r="X16" s="11"/>
      <c r="Y16" s="11"/>
      <c r="Z16" s="11"/>
      <c r="AA16" s="11"/>
    </row>
    <row r="17" spans="1:27" x14ac:dyDescent="0.35">
      <c r="X17" s="11"/>
      <c r="Y17" s="11"/>
      <c r="Z17" s="11"/>
      <c r="AA17" s="11"/>
    </row>
    <row r="18" spans="1:27" x14ac:dyDescent="0.35">
      <c r="A18" s="4" t="s">
        <v>436</v>
      </c>
      <c r="X18" s="11"/>
      <c r="Y18" s="11"/>
      <c r="Z18" s="11"/>
      <c r="AA18" s="11"/>
    </row>
    <row r="19" spans="1:27" x14ac:dyDescent="0.35">
      <c r="A19">
        <f>[3]Vermögenseinkommen!A66</f>
        <v>2019</v>
      </c>
      <c r="B19" s="3">
        <f>[3]Vermögenseinkommen!B66</f>
        <v>56.529849022755528</v>
      </c>
      <c r="C19" s="3">
        <f>[3]Vermögenseinkommen!C66</f>
        <v>55.576091053174672</v>
      </c>
      <c r="D19" s="3">
        <f>[3]Vermögenseinkommen!D66</f>
        <v>55.917539036832167</v>
      </c>
      <c r="E19" s="3">
        <f>[3]Vermögenseinkommen!E66</f>
        <v>45.341229092715935</v>
      </c>
      <c r="F19" s="3">
        <f>[3]Vermögenseinkommen!F66</f>
        <v>53.495223966591411</v>
      </c>
      <c r="G19" s="3">
        <f>[3]Vermögenseinkommen!G66</f>
        <v>81.526092090188712</v>
      </c>
      <c r="H19" s="14">
        <f>[3]Vermögenseinkommen!H66</f>
        <v>60.003447428943325</v>
      </c>
      <c r="I19" s="3">
        <f>[3]Vermögenseinkommen!I66</f>
        <v>53.726884971172204</v>
      </c>
      <c r="J19" s="3">
        <f>[3]Vermögenseinkommen!J66</f>
        <v>99.04238506437558</v>
      </c>
      <c r="K19" s="3">
        <f>[3]Vermögenseinkommen!K66</f>
        <v>100</v>
      </c>
      <c r="L19" s="3">
        <f>[3]Vermögenseinkommen!L66</f>
        <v>108.80936446541666</v>
      </c>
      <c r="M19" s="3">
        <f>[3]Vermögenseinkommen!M66</f>
        <v>127.81208071331636</v>
      </c>
      <c r="N19" s="3">
        <f>[3]Vermögenseinkommen!N66</f>
        <v>95.825995236818514</v>
      </c>
      <c r="O19" s="3">
        <f>[3]Vermögenseinkommen!O66</f>
        <v>140.37224058588458</v>
      </c>
      <c r="P19" s="3">
        <f>[3]Vermögenseinkommen!P66</f>
        <v>91.170361923027031</v>
      </c>
      <c r="Q19" s="3">
        <f>[3]Vermögenseinkommen!Q66</f>
        <v>82.505020786181419</v>
      </c>
      <c r="R19" s="3">
        <f>[3]Vermögenseinkommen!R66</f>
        <v>86.142672057042589</v>
      </c>
      <c r="S19" s="3">
        <f>[3]Vermögenseinkommen!S66</f>
        <v>84.037784546160836</v>
      </c>
      <c r="T19" s="3">
        <f>[3]Vermögenseinkommen!T66</f>
        <v>67.236189389500552</v>
      </c>
      <c r="U19" s="3">
        <f>[3]Vermögenseinkommen!U66</f>
        <v>102.69770738373755</v>
      </c>
      <c r="V19" s="3">
        <f>[3]Vermögenseinkommen!V66</f>
        <v>92.203266139624901</v>
      </c>
      <c r="X19" s="18" t="str">
        <f>HLOOKUP(Y19,$L19:$U121,ROW(L$108)-ROW(X19)+1,0)</f>
        <v>SL</v>
      </c>
      <c r="Y19" s="19">
        <f>MIN(L19:U19)</f>
        <v>67.236189389500552</v>
      </c>
      <c r="Z19" s="18" t="str">
        <f>HLOOKUP(AA19,$L19:$U121,ROW(N$108)-ROW(Z19)+1,0)</f>
        <v>HH</v>
      </c>
      <c r="AA19" s="19">
        <f>MAX(L19:U19)</f>
        <v>140.37224058588458</v>
      </c>
    </row>
    <row r="20" spans="1:27" x14ac:dyDescent="0.35">
      <c r="A20">
        <f>[3]Vermögenseinkommen!A67</f>
        <v>2020</v>
      </c>
      <c r="B20" s="3">
        <f>[3]Vermögenseinkommen!B67</f>
        <v>55.682729515047747</v>
      </c>
      <c r="C20" s="3">
        <f>[3]Vermögenseinkommen!C67</f>
        <v>54.648978238337122</v>
      </c>
      <c r="D20" s="3">
        <f>[3]Vermögenseinkommen!D67</f>
        <v>55.362577866767346</v>
      </c>
      <c r="E20" s="3">
        <f>[3]Vermögenseinkommen!E67</f>
        <v>44.860291321809981</v>
      </c>
      <c r="F20" s="3">
        <f>[3]Vermögenseinkommen!F67</f>
        <v>53.003573524203276</v>
      </c>
      <c r="G20" s="3">
        <f>[3]Vermögenseinkommen!G67</f>
        <v>82.527419927298212</v>
      </c>
      <c r="H20" s="14">
        <f>[3]Vermögenseinkommen!H67</f>
        <v>59.767224048466183</v>
      </c>
      <c r="I20" s="3">
        <f>[3]Vermögenseinkommen!I67</f>
        <v>53.098642977406499</v>
      </c>
      <c r="J20" s="3">
        <f>[3]Vermögenseinkommen!J67</f>
        <v>99.093107363400151</v>
      </c>
      <c r="K20" s="3">
        <f>[3]Vermögenseinkommen!K67</f>
        <v>100</v>
      </c>
      <c r="L20" s="3">
        <f>[3]Vermögenseinkommen!L67</f>
        <v>108.75229336071301</v>
      </c>
      <c r="M20" s="3">
        <f>[3]Vermögenseinkommen!M67</f>
        <v>128.38166101140098</v>
      </c>
      <c r="N20" s="3">
        <f>[3]Vermögenseinkommen!N67</f>
        <v>85.24511335506503</v>
      </c>
      <c r="O20" s="3">
        <f>[3]Vermögenseinkommen!O67</f>
        <v>142.32877377741636</v>
      </c>
      <c r="P20" s="3">
        <f>[3]Vermögenseinkommen!P67</f>
        <v>91.340759865594933</v>
      </c>
      <c r="Q20" s="3">
        <f>[3]Vermögenseinkommen!Q67</f>
        <v>81.965347068549718</v>
      </c>
      <c r="R20" s="3">
        <f>[3]Vermögenseinkommen!R67</f>
        <v>86.178068712643622</v>
      </c>
      <c r="S20" s="3">
        <f>[3]Vermögenseinkommen!S67</f>
        <v>84.00024698478515</v>
      </c>
      <c r="T20" s="3">
        <f>[3]Vermögenseinkommen!T67</f>
        <v>67.829057336192548</v>
      </c>
      <c r="U20" s="3">
        <f>[3]Vermögenseinkommen!U67</f>
        <v>101.97155215711101</v>
      </c>
      <c r="V20" s="3">
        <f>[3]Vermögenseinkommen!V67</f>
        <v>92.171369667976293</v>
      </c>
      <c r="X20" s="18" t="str">
        <f>HLOOKUP(Y20,$L20:$U122,ROW(L$108)-ROW(X20)+1,0)</f>
        <v>SL</v>
      </c>
      <c r="Y20" s="19">
        <f t="shared" ref="Y20:Y22" si="0">MIN(L20:U20)</f>
        <v>67.829057336192548</v>
      </c>
      <c r="Z20" s="18" t="str">
        <f>HLOOKUP(AA20,$L20:$U122,ROW(N$108)-ROW(Z20)+1,0)</f>
        <v>HH</v>
      </c>
      <c r="AA20" s="19">
        <f t="shared" ref="AA20:AA22" si="1">MAX(L20:U20)</f>
        <v>142.32877377741636</v>
      </c>
    </row>
    <row r="21" spans="1:27" x14ac:dyDescent="0.35">
      <c r="A21">
        <f>[3]Vermögenseinkommen!A68</f>
        <v>2021</v>
      </c>
      <c r="B21" s="3">
        <f>[3]Vermögenseinkommen!B68</f>
        <v>54.937898732499754</v>
      </c>
      <c r="C21" s="3">
        <f>[3]Vermögenseinkommen!C68</f>
        <v>53.80207304653031</v>
      </c>
      <c r="D21" s="3">
        <f>[3]Vermögenseinkommen!D68</f>
        <v>54.747550308004321</v>
      </c>
      <c r="E21" s="3">
        <f>[3]Vermögenseinkommen!E68</f>
        <v>44.340755655570604</v>
      </c>
      <c r="F21" s="3">
        <f>[3]Vermögenseinkommen!F68</f>
        <v>52.469947812543957</v>
      </c>
      <c r="G21" s="3">
        <f>[3]Vermögenseinkommen!G68</f>
        <v>83.099558664019284</v>
      </c>
      <c r="H21" s="14">
        <f>[3]Vermögenseinkommen!H68</f>
        <v>59.425941674192273</v>
      </c>
      <c r="I21" s="3">
        <f>[3]Vermögenseinkommen!I68</f>
        <v>52.465497867554625</v>
      </c>
      <c r="J21" s="3">
        <f>[3]Vermögenseinkommen!J68</f>
        <v>99.122658894135824</v>
      </c>
      <c r="K21" s="3">
        <f>[3]Vermögenseinkommen!K68</f>
        <v>100</v>
      </c>
      <c r="L21" s="3">
        <f>[3]Vermögenseinkommen!L68</f>
        <v>108.5853484765023</v>
      </c>
      <c r="M21" s="3">
        <f>[3]Vermögenseinkommen!M68</f>
        <v>128.59899465208747</v>
      </c>
      <c r="N21" s="3">
        <f>[3]Vermögenseinkommen!N68</f>
        <v>85.615857365628813</v>
      </c>
      <c r="O21" s="3">
        <f>[3]Vermögenseinkommen!O68</f>
        <v>144.22693044184501</v>
      </c>
      <c r="P21" s="3">
        <f>[3]Vermögenseinkommen!P68</f>
        <v>91.318118875457898</v>
      </c>
      <c r="Q21" s="3">
        <f>[3]Vermögenseinkommen!Q68</f>
        <v>81.473954427296718</v>
      </c>
      <c r="R21" s="3">
        <f>[3]Vermögenseinkommen!R68</f>
        <v>86.287997789984033</v>
      </c>
      <c r="S21" s="3">
        <f>[3]Vermögenseinkommen!S68</f>
        <v>83.712031410291715</v>
      </c>
      <c r="T21" s="3">
        <f>[3]Vermögenseinkommen!T68</f>
        <v>68.027901242566372</v>
      </c>
      <c r="U21" s="3">
        <f>[3]Vermögenseinkommen!U68</f>
        <v>101.10909413545414</v>
      </c>
      <c r="V21" s="3">
        <f>[3]Vermögenseinkommen!V68</f>
        <v>92.120991482667193</v>
      </c>
      <c r="X21" s="18" t="str">
        <f>HLOOKUP(Y21,$L21:$U123,ROW(L$108)-ROW(X21)+1,0)</f>
        <v>SL</v>
      </c>
      <c r="Y21" s="19">
        <f t="shared" si="0"/>
        <v>68.027901242566372</v>
      </c>
      <c r="Z21" s="18" t="str">
        <f>HLOOKUP(AA21,$L21:$U123,ROW(N$108)-ROW(Z21)+1,0)</f>
        <v>HH</v>
      </c>
      <c r="AA21" s="19">
        <f t="shared" si="1"/>
        <v>144.22693044184501</v>
      </c>
    </row>
    <row r="22" spans="1:27" x14ac:dyDescent="0.35">
      <c r="A22">
        <f>[3]Vermögenseinkommen!A69</f>
        <v>2022</v>
      </c>
      <c r="B22" s="3">
        <f>[3]Vermögenseinkommen!B69</f>
        <v>55.748321471360107</v>
      </c>
      <c r="C22" s="3">
        <f>[3]Vermögenseinkommen!C69</f>
        <v>55.112007272463828</v>
      </c>
      <c r="D22" s="3">
        <f>[3]Vermögenseinkommen!D69</f>
        <v>55.650387152146926</v>
      </c>
      <c r="E22" s="3">
        <f>[3]Vermögenseinkommen!E69</f>
        <v>45.411047621111237</v>
      </c>
      <c r="F22" s="3">
        <f>[3]Vermögenseinkommen!F69</f>
        <v>53.662521231051528</v>
      </c>
      <c r="G22" s="3">
        <f>[3]Vermögenseinkommen!G69</f>
        <v>81.821572816962259</v>
      </c>
      <c r="H22" s="14">
        <f>[3]Vermögenseinkommen!H69</f>
        <v>59.965487033969957</v>
      </c>
      <c r="I22" s="3">
        <f>[3]Vermögenseinkommen!I69</f>
        <v>53.485957038068442</v>
      </c>
      <c r="J22" s="3">
        <f>[3]Vermögenseinkommen!J69</f>
        <v>99.051987109168422</v>
      </c>
      <c r="K22" s="3">
        <f>[3]Vermögenseinkommen!K69</f>
        <v>100</v>
      </c>
      <c r="L22" s="3">
        <f>[3]Vermögenseinkommen!L69</f>
        <v>108.68572154929063</v>
      </c>
      <c r="M22" s="3">
        <f>[3]Vermögenseinkommen!M69</f>
        <v>127.79116162724134</v>
      </c>
      <c r="N22" s="3">
        <f>[3]Vermögenseinkommen!N69</f>
        <v>85.987562548918476</v>
      </c>
      <c r="O22" s="3">
        <f>[3]Vermögenseinkommen!O69</f>
        <v>141.52943251791038</v>
      </c>
      <c r="P22" s="3">
        <f>[3]Vermögenseinkommen!P69</f>
        <v>90.598165630347836</v>
      </c>
      <c r="Q22" s="3">
        <f>[3]Vermögenseinkommen!Q69</f>
        <v>82.047763284940871</v>
      </c>
      <c r="R22" s="3">
        <f>[3]Vermögenseinkommen!R69</f>
        <v>86.914063737994908</v>
      </c>
      <c r="S22" s="3">
        <f>[3]Vermögenseinkommen!S69</f>
        <v>83.522973084379643</v>
      </c>
      <c r="T22" s="3">
        <f>[3]Vermögenseinkommen!T69</f>
        <v>67.651278330412197</v>
      </c>
      <c r="U22" s="3">
        <f>[3]Vermögenseinkommen!U69</f>
        <v>102.1564891400637</v>
      </c>
      <c r="V22" s="3">
        <f>[3]Vermögenseinkommen!V69</f>
        <v>92.235595824720491</v>
      </c>
      <c r="X22" s="18" t="str">
        <f>HLOOKUP(Y22,$L22:$U124,ROW(L$108)-ROW(X22)+1,0)</f>
        <v>SL</v>
      </c>
      <c r="Y22" s="19">
        <f t="shared" si="0"/>
        <v>67.651278330412197</v>
      </c>
      <c r="Z22" s="18" t="str">
        <f>HLOOKUP(AA22,$L22:$U124,ROW(N$108)-ROW(Z22)+1,0)</f>
        <v>HH</v>
      </c>
      <c r="AA22" s="19">
        <f t="shared" si="1"/>
        <v>141.52943251791038</v>
      </c>
    </row>
    <row r="23" spans="1:27" x14ac:dyDescent="0.35">
      <c r="A23">
        <f>A22+1</f>
        <v>2023</v>
      </c>
      <c r="X23" s="11"/>
      <c r="Y23" s="11"/>
      <c r="Z23" s="11"/>
      <c r="AA23" s="11"/>
    </row>
    <row r="24" spans="1:27" x14ac:dyDescent="0.35">
      <c r="A24">
        <f>A23+1</f>
        <v>2024</v>
      </c>
      <c r="X24" s="11"/>
      <c r="Y24" s="11"/>
      <c r="Z24" s="11"/>
      <c r="AA24" s="11"/>
    </row>
    <row r="25" spans="1:27" x14ac:dyDescent="0.35">
      <c r="X25" s="11"/>
      <c r="Y25" s="11"/>
      <c r="Z25" s="11"/>
      <c r="AA25" s="11"/>
    </row>
    <row r="26" spans="1:27" x14ac:dyDescent="0.35">
      <c r="A26" s="4" t="s">
        <v>437</v>
      </c>
      <c r="X26" s="11"/>
      <c r="Y26" s="11"/>
      <c r="Z26" s="11"/>
      <c r="AA26" s="11"/>
    </row>
    <row r="27" spans="1:27" x14ac:dyDescent="0.35">
      <c r="A27">
        <f>[3]Sparquote!A31</f>
        <v>2019</v>
      </c>
      <c r="B27" s="3">
        <f>[3]Sparquote!B31</f>
        <v>8.9617798025595636</v>
      </c>
      <c r="C27" s="3">
        <f>[3]Sparquote!C31</f>
        <v>6.7133127483135802</v>
      </c>
      <c r="D27" s="3">
        <f>[3]Sparquote!D31</f>
        <v>6.7841828529948156</v>
      </c>
      <c r="E27" s="3">
        <f>[3]Sparquote!E31</f>
        <v>6.2787138843347883</v>
      </c>
      <c r="F27" s="3">
        <f>[3]Sparquote!F31</f>
        <v>6.9729219259541084</v>
      </c>
      <c r="G27" s="3">
        <f>[3]Sparquote!G31</f>
        <v>10.698735827542317</v>
      </c>
      <c r="H27" s="14">
        <f>[3]Sparquote!H31</f>
        <v>7.9901636333470956</v>
      </c>
      <c r="I27" s="3">
        <f>[3]Sparquote!I31</f>
        <v>7.1689011562370917</v>
      </c>
      <c r="J27" s="3">
        <f>[3]Sparquote!J31</f>
        <v>11.427104473640204</v>
      </c>
      <c r="K27" s="3">
        <f>[3]Sparquote!K31</f>
        <v>11.462756326872931</v>
      </c>
      <c r="L27" s="3">
        <f>[3]Sparquote!L31</f>
        <v>12.998531147755655</v>
      </c>
      <c r="M27" s="3">
        <f>[3]Sparquote!M31</f>
        <v>12.519650546543605</v>
      </c>
      <c r="N27" s="3">
        <f>[3]Sparquote!N31</f>
        <v>8.3353907448220461</v>
      </c>
      <c r="O27" s="3">
        <f>[3]Sparquote!O31</f>
        <v>11.479073068569381</v>
      </c>
      <c r="P27" s="3">
        <f>[3]Sparquote!P31</f>
        <v>12.024159216250085</v>
      </c>
      <c r="Q27" s="3">
        <f>[3]Sparquote!Q31</f>
        <v>9.9021283715210533</v>
      </c>
      <c r="R27" s="3">
        <f>[3]Sparquote!R31</f>
        <v>10.321269961018466</v>
      </c>
      <c r="S27" s="3">
        <f>[3]Sparquote!S31</f>
        <v>11.436249143168608</v>
      </c>
      <c r="T27" s="3">
        <f>[3]Sparquote!T31</f>
        <v>10.017016919570606</v>
      </c>
      <c r="U27" s="3">
        <f>[3]Sparquote!U31</f>
        <v>10.822296363327483</v>
      </c>
      <c r="V27" s="3">
        <f>[3]Sparquote!V31</f>
        <v>10.859174396674113</v>
      </c>
      <c r="X27" s="18" t="str">
        <f>HLOOKUP(Y27,$L27:$U127,ROW(L$108)-ROW(X27)+1,0)</f>
        <v>HB</v>
      </c>
      <c r="Y27" s="19">
        <f t="shared" ref="Y27:Y30" si="2">MIN(L27:U27)</f>
        <v>8.3353907448220461</v>
      </c>
      <c r="Z27" s="18" t="str">
        <f>HLOOKUP(AA27,$L27:$U127,ROW(N$108)-ROW(Z27)+1,0)</f>
        <v>BW</v>
      </c>
      <c r="AA27" s="19">
        <f t="shared" ref="AA27:AA30" si="3">MAX(L27:U27)</f>
        <v>12.998531147755655</v>
      </c>
    </row>
    <row r="28" spans="1:27" x14ac:dyDescent="0.35">
      <c r="A28">
        <f>[3]Sparquote!A32</f>
        <v>2020</v>
      </c>
      <c r="B28" s="3">
        <f>[3]Sparquote!B32</f>
        <v>15.190790825232577</v>
      </c>
      <c r="C28" s="3">
        <f>[3]Sparquote!C32</f>
        <v>12.244174897327772</v>
      </c>
      <c r="D28" s="3">
        <f>[3]Sparquote!D32</f>
        <v>12.199887432277928</v>
      </c>
      <c r="E28" s="3">
        <f>[3]Sparquote!E32</f>
        <v>12.103377614172862</v>
      </c>
      <c r="F28" s="3">
        <f>[3]Sparquote!F32</f>
        <v>12.781095237301271</v>
      </c>
      <c r="G28" s="3">
        <f>[3]Sparquote!G32</f>
        <v>16.783295861796272</v>
      </c>
      <c r="H28" s="14">
        <f>[3]Sparquote!H32</f>
        <v>13.806843117177321</v>
      </c>
      <c r="I28" s="3">
        <f>[3]Sparquote!I32</f>
        <v>12.908527482024702</v>
      </c>
      <c r="J28" s="3">
        <f>[3]Sparquote!J32</f>
        <v>17.089674018818027</v>
      </c>
      <c r="K28" s="3">
        <f>[3]Sparquote!K32</f>
        <v>17.104871550154524</v>
      </c>
      <c r="L28" s="3">
        <f>[3]Sparquote!L32</f>
        <v>18.027401159135177</v>
      </c>
      <c r="M28" s="3">
        <f>[3]Sparquote!M32</f>
        <v>18.244224674311763</v>
      </c>
      <c r="N28" s="3">
        <f>[3]Sparquote!N32</f>
        <v>13.095692721397974</v>
      </c>
      <c r="O28" s="3">
        <f>[3]Sparquote!O32</f>
        <v>16.52873949410392</v>
      </c>
      <c r="P28" s="3">
        <f>[3]Sparquote!P32</f>
        <v>17.299700707485929</v>
      </c>
      <c r="Q28" s="3">
        <f>[3]Sparquote!Q32</f>
        <v>15.942864815557666</v>
      </c>
      <c r="R28" s="3">
        <f>[3]Sparquote!R32</f>
        <v>16.513684155777334</v>
      </c>
      <c r="S28" s="3">
        <f>[3]Sparquote!S32</f>
        <v>16.763975303772803</v>
      </c>
      <c r="T28" s="3">
        <f>[3]Sparquote!T32</f>
        <v>15.100040320766199</v>
      </c>
      <c r="U28" s="3">
        <f>[3]Sparquote!U32</f>
        <v>16.290898944293044</v>
      </c>
      <c r="V28" s="3">
        <f>[3]Sparquote!V32</f>
        <v>16.523595609914576</v>
      </c>
      <c r="X28" s="18" t="str">
        <f>HLOOKUP(Y28,$L28:$U128,ROW(L$108)-ROW(X28)+1,0)</f>
        <v>HB</v>
      </c>
      <c r="Y28" s="19">
        <f t="shared" si="2"/>
        <v>13.095692721397974</v>
      </c>
      <c r="Z28" s="18" t="str">
        <f>HLOOKUP(AA28,$L28:$U128,ROW(N$108)-ROW(Z28)+1,0)</f>
        <v>BY</v>
      </c>
      <c r="AA28" s="19">
        <f t="shared" si="3"/>
        <v>18.244224674311763</v>
      </c>
    </row>
    <row r="29" spans="1:27" x14ac:dyDescent="0.35">
      <c r="A29">
        <f>[3]Sparquote!A33</f>
        <v>2021</v>
      </c>
      <c r="B29" s="3">
        <f>[3]Sparquote!B33</f>
        <v>13.220517590984395</v>
      </c>
      <c r="C29" s="3">
        <f>[3]Sparquote!C33</f>
        <v>10.62914675913097</v>
      </c>
      <c r="D29" s="3">
        <f>[3]Sparquote!D33</f>
        <v>10.831164156398959</v>
      </c>
      <c r="E29" s="3">
        <f>[3]Sparquote!E33</f>
        <v>10.803231737314551</v>
      </c>
      <c r="F29" s="3">
        <f>[3]Sparquote!F33</f>
        <v>10.851387695285988</v>
      </c>
      <c r="G29" s="3">
        <f>[3]Sparquote!G33</f>
        <v>15.308294108647878</v>
      </c>
      <c r="H29" s="14">
        <f>[3]Sparquote!H33</f>
        <v>12.239316965152112</v>
      </c>
      <c r="I29" s="3">
        <f>[3]Sparquote!I33</f>
        <v>11.303565584746103</v>
      </c>
      <c r="J29" s="3">
        <f>[3]Sparquote!J33</f>
        <v>15.478419162714761</v>
      </c>
      <c r="K29" s="3">
        <f>[3]Sparquote!K33</f>
        <v>15.486893669779278</v>
      </c>
      <c r="L29" s="3">
        <f>[3]Sparquote!L33</f>
        <v>16.526497177501927</v>
      </c>
      <c r="M29" s="3">
        <f>[3]Sparquote!M33</f>
        <v>16.66403424013404</v>
      </c>
      <c r="N29" s="3">
        <f>[3]Sparquote!N33</f>
        <v>11.446574113244155</v>
      </c>
      <c r="O29" s="3">
        <f>[3]Sparquote!O33</f>
        <v>15.517264986202202</v>
      </c>
      <c r="P29" s="3">
        <f>[3]Sparquote!P33</f>
        <v>15.373893005438056</v>
      </c>
      <c r="Q29" s="3">
        <f>[3]Sparquote!Q33</f>
        <v>14.250111452238214</v>
      </c>
      <c r="R29" s="3">
        <f>[3]Sparquote!R33</f>
        <v>14.99890801187051</v>
      </c>
      <c r="S29" s="3">
        <f>[3]Sparquote!S33</f>
        <v>14.819998885885855</v>
      </c>
      <c r="T29" s="3">
        <f>[3]Sparquote!T33</f>
        <v>13.835345299700224</v>
      </c>
      <c r="U29" s="3">
        <f>[3]Sparquote!U33</f>
        <v>14.189122566710358</v>
      </c>
      <c r="V29" s="3">
        <f>[3]Sparquote!V33</f>
        <v>14.916216664411095</v>
      </c>
      <c r="X29" s="18" t="str">
        <f>HLOOKUP(Y29,$L29:$U129,ROW(L$108)-ROW(X29)+1,0)</f>
        <v>HB</v>
      </c>
      <c r="Y29" s="19">
        <f t="shared" si="2"/>
        <v>11.446574113244155</v>
      </c>
      <c r="Z29" s="18" t="str">
        <f>HLOOKUP(AA29,$L29:$U129,ROW(N$108)-ROW(Z29)+1,0)</f>
        <v>BY</v>
      </c>
      <c r="AA29" s="19">
        <f t="shared" si="3"/>
        <v>16.66403424013404</v>
      </c>
    </row>
    <row r="30" spans="1:27" x14ac:dyDescent="0.35">
      <c r="A30">
        <f>[3]Sparquote!A34</f>
        <v>2022</v>
      </c>
      <c r="B30" s="3">
        <f>[3]Sparquote!B34</f>
        <v>9.2594966051775991</v>
      </c>
      <c r="C30" s="3">
        <f>[3]Sparquote!C34</f>
        <v>6.7525592355737203</v>
      </c>
      <c r="D30" s="3">
        <f>[3]Sparquote!D34</f>
        <v>6.8268935451669766</v>
      </c>
      <c r="E30" s="3">
        <f>[3]Sparquote!E34</f>
        <v>6.6160176372630906</v>
      </c>
      <c r="F30" s="3">
        <f>[3]Sparquote!F34</f>
        <v>6.709018351954553</v>
      </c>
      <c r="G30" s="3">
        <f>[3]Sparquote!G34</f>
        <v>12.466991590027533</v>
      </c>
      <c r="H30" s="14">
        <f>[3]Sparquote!H34</f>
        <v>8.4872974829855607</v>
      </c>
      <c r="I30" s="3">
        <f>[3]Sparquote!I34</f>
        <v>7.2688837696817536</v>
      </c>
      <c r="J30" s="3">
        <f>[3]Sparquote!J34</f>
        <v>11.745477448127314</v>
      </c>
      <c r="K30" s="3">
        <f>[3]Sparquote!K34</f>
        <v>11.709346019594397</v>
      </c>
      <c r="L30" s="3">
        <f>[3]Sparquote!L34</f>
        <v>12.807128788567553</v>
      </c>
      <c r="M30" s="3">
        <f>[3]Sparquote!M34</f>
        <v>12.93515741601861</v>
      </c>
      <c r="N30" s="3">
        <f>[3]Sparquote!N34</f>
        <v>7.2915093141427114</v>
      </c>
      <c r="O30" s="3">
        <f>[3]Sparquote!O34</f>
        <v>11.285920378384388</v>
      </c>
      <c r="P30" s="3">
        <f>[3]Sparquote!P34</f>
        <v>11.89005190429501</v>
      </c>
      <c r="Q30" s="3">
        <f>[3]Sparquote!Q34</f>
        <v>10.548430322619151</v>
      </c>
      <c r="R30" s="3">
        <f>[3]Sparquote!R34</f>
        <v>11.057658310049844</v>
      </c>
      <c r="S30" s="3">
        <f>[3]Sparquote!S34</f>
        <v>11.254203957952368</v>
      </c>
      <c r="T30" s="3">
        <f>[3]Sparquote!T34</f>
        <v>9.7180787000148818</v>
      </c>
      <c r="U30" s="3">
        <f>[3]Sparquote!U34</f>
        <v>10.217669946701552</v>
      </c>
      <c r="V30" s="3">
        <f>[3]Sparquote!V34</f>
        <v>11.142152569240583</v>
      </c>
      <c r="X30" s="18" t="str">
        <f>HLOOKUP(Y30,$L30:$U130,ROW(L$108)-ROW(X30)+1,0)</f>
        <v>HB</v>
      </c>
      <c r="Y30" s="19">
        <f t="shared" si="2"/>
        <v>7.2915093141427114</v>
      </c>
      <c r="Z30" s="18" t="str">
        <f>HLOOKUP(AA30,$L30:$U130,ROW(N$108)-ROW(Z30)+1,0)</f>
        <v>BY</v>
      </c>
      <c r="AA30" s="19">
        <f t="shared" si="3"/>
        <v>12.93515741601861</v>
      </c>
    </row>
    <row r="31" spans="1:27" x14ac:dyDescent="0.35">
      <c r="A31">
        <f>A30+1</f>
        <v>2023</v>
      </c>
      <c r="X31" s="11"/>
      <c r="Y31" s="11"/>
      <c r="Z31" s="11"/>
      <c r="AA31" s="11"/>
    </row>
    <row r="32" spans="1:27" x14ac:dyDescent="0.35">
      <c r="A32">
        <f>A31+1</f>
        <v>2024</v>
      </c>
      <c r="X32" s="11"/>
      <c r="Y32" s="11"/>
      <c r="Z32" s="11"/>
      <c r="AA32" s="11"/>
    </row>
    <row r="33" spans="1:27" x14ac:dyDescent="0.35">
      <c r="X33" s="11"/>
      <c r="Y33" s="11"/>
      <c r="Z33" s="11"/>
      <c r="AA33" s="11"/>
    </row>
    <row r="34" spans="1:27" x14ac:dyDescent="0.35">
      <c r="A34" s="4" t="s">
        <v>438</v>
      </c>
      <c r="X34" s="11"/>
      <c r="Y34" s="11"/>
      <c r="Z34" s="11"/>
      <c r="AA34" s="11"/>
    </row>
    <row r="35" spans="1:27" x14ac:dyDescent="0.35">
      <c r="A35" t="str">
        <f>[3]Wohnungseigentum!A4</f>
        <v>Eigentümer</v>
      </c>
      <c r="B35" s="3">
        <f>[3]Wohnungseigentum!B4</f>
        <v>44.855305466237944</v>
      </c>
      <c r="C35" s="3">
        <f>[3]Wohnungseigentum!C4</f>
        <v>37.81818181818182</v>
      </c>
      <c r="D35" s="3">
        <f>[3]Wohnungseigentum!D4</f>
        <v>34.447174447174447</v>
      </c>
      <c r="E35" s="3">
        <f>[3]Wohnungseigentum!E4</f>
        <v>42.321755027422306</v>
      </c>
      <c r="F35" s="3">
        <f>[3]Wohnungseigentum!F4</f>
        <v>42.140790742526519</v>
      </c>
      <c r="G35" s="3">
        <f>[3]Wohnungseigentum!G4</f>
        <v>15.95124536301007</v>
      </c>
      <c r="H35" s="14">
        <f>[3]Wohnungseigentum!H4</f>
        <v>34.129524747599113</v>
      </c>
      <c r="I35" s="3">
        <f>[3]Wohnungseigentum!I4</f>
        <v>39.63111467522053</v>
      </c>
      <c r="J35" s="3">
        <f>[3]Wohnungseigentum!J4</f>
        <v>42.202001269687713</v>
      </c>
      <c r="K35" s="3">
        <f>[3]Wohnungseigentum!K4</f>
        <v>43.790074378045652</v>
      </c>
      <c r="L35" s="3">
        <f>[3]Wohnungseigentum!L4</f>
        <v>48.280659908566889</v>
      </c>
      <c r="M35" s="3">
        <f>[3]Wohnungseigentum!M4</f>
        <v>45.654296875</v>
      </c>
      <c r="N35" s="3">
        <f>[3]Wohnungseigentum!N4</f>
        <v>32.142857142857146</v>
      </c>
      <c r="O35" s="3">
        <f>[3]Wohnungseigentum!O4</f>
        <v>20.086393088552914</v>
      </c>
      <c r="P35" s="3">
        <f>[3]Wohnungseigentum!P4</f>
        <v>42.249134948096881</v>
      </c>
      <c r="Q35" s="3">
        <f>[3]Wohnungseigentum!Q4</f>
        <v>48.8065150238697</v>
      </c>
      <c r="R35" s="3">
        <f>[3]Wohnungseigentum!R4</f>
        <v>38.55266244428806</v>
      </c>
      <c r="S35" s="3">
        <f>[3]Wohnungseigentum!S4</f>
        <v>50.690021231422513</v>
      </c>
      <c r="T35" s="3">
        <f>[3]Wohnungseigentum!T4</f>
        <v>59.493670886075947</v>
      </c>
      <c r="U35" s="3">
        <f>[3]Wohnungseigentum!U4</f>
        <v>45.633802816901408</v>
      </c>
      <c r="V35" s="3">
        <f>[3]Wohnungseigentum!V4</f>
        <v>41.794271760695935</v>
      </c>
      <c r="X35" s="18" t="str">
        <f>HLOOKUP(Y35,$L35:$U133,ROW(L$108)-ROW(X35)+1,0)</f>
        <v>HH</v>
      </c>
      <c r="Y35" s="19">
        <f t="shared" ref="Y35:Y36" si="4">MIN(L35:U35)</f>
        <v>20.086393088552914</v>
      </c>
      <c r="Z35" s="18" t="str">
        <f>HLOOKUP(AA35,$L35:$U133,ROW(N$108)-ROW(Z35)+1,0)</f>
        <v>SL</v>
      </c>
      <c r="AA35" s="19">
        <f t="shared" ref="AA35:AA36" si="5">MAX(L35:U35)</f>
        <v>59.493670886075947</v>
      </c>
    </row>
    <row r="36" spans="1:27" x14ac:dyDescent="0.35">
      <c r="A36" t="str">
        <f>[3]Wohnungseigentum!A5</f>
        <v>Mieter</v>
      </c>
      <c r="B36" s="3">
        <f>[3]Wohnungseigentum!B5</f>
        <v>55.144694533762063</v>
      </c>
      <c r="C36" s="3">
        <f>[3]Wohnungseigentum!C5</f>
        <v>62.18181818181818</v>
      </c>
      <c r="D36" s="3">
        <f>[3]Wohnungseigentum!D5</f>
        <v>65.552825552825553</v>
      </c>
      <c r="E36" s="3">
        <f>[3]Wohnungseigentum!E5</f>
        <v>57.678244972577694</v>
      </c>
      <c r="F36" s="3">
        <f>[3]Wohnungseigentum!F5</f>
        <v>57.859209257473474</v>
      </c>
      <c r="G36" s="3">
        <f>[3]Wohnungseigentum!G5</f>
        <v>84.048754636989926</v>
      </c>
      <c r="H36" s="14">
        <f>[3]Wohnungseigentum!H5</f>
        <v>65.87047525240088</v>
      </c>
      <c r="I36" s="3">
        <f>[3]Wohnungseigentum!I5</f>
        <v>60.368885324779477</v>
      </c>
      <c r="J36" s="3">
        <f>[3]Wohnungseigentum!J5</f>
        <v>57.797998730312287</v>
      </c>
      <c r="K36" s="3">
        <f>[3]Wohnungseigentum!K5</f>
        <v>56.209925621954348</v>
      </c>
      <c r="L36" s="3">
        <f>[3]Wohnungseigentum!L5</f>
        <v>51.719340091433118</v>
      </c>
      <c r="M36" s="3">
        <f>[3]Wohnungseigentum!M5</f>
        <v>54.345703125</v>
      </c>
      <c r="N36" s="3">
        <f>[3]Wohnungseigentum!N5</f>
        <v>67.857142857142861</v>
      </c>
      <c r="O36" s="3">
        <f>[3]Wohnungseigentum!O5</f>
        <v>79.91360691144709</v>
      </c>
      <c r="P36" s="3">
        <f>[3]Wohnungseigentum!P5</f>
        <v>57.750865051903112</v>
      </c>
      <c r="Q36" s="3">
        <f>[3]Wohnungseigentum!Q5</f>
        <v>51.1934849761303</v>
      </c>
      <c r="R36" s="3">
        <f>[3]Wohnungseigentum!R5</f>
        <v>61.447337555711947</v>
      </c>
      <c r="S36" s="3">
        <f>[3]Wohnungseigentum!S5</f>
        <v>49.309978768577494</v>
      </c>
      <c r="T36" s="3">
        <f>[3]Wohnungseigentum!T5</f>
        <v>40.506329113924053</v>
      </c>
      <c r="U36" s="3">
        <f>[3]Wohnungseigentum!U5</f>
        <v>54.366197183098599</v>
      </c>
      <c r="V36" s="3">
        <f>[3]Wohnungseigentum!V5</f>
        <v>58.205728239304065</v>
      </c>
      <c r="X36" s="18" t="str">
        <f>HLOOKUP(Y36,$L36:$U134,ROW(L$108)-ROW(X36)+1,0)</f>
        <v>SL</v>
      </c>
      <c r="Y36" s="19">
        <f t="shared" si="4"/>
        <v>40.506329113924053</v>
      </c>
      <c r="Z36" s="18" t="str">
        <f>HLOOKUP(AA36,$L36:$U134,ROW(N$108)-ROW(Z36)+1,0)</f>
        <v>HH</v>
      </c>
      <c r="AA36" s="19">
        <f t="shared" si="5"/>
        <v>79.91360691144709</v>
      </c>
    </row>
    <row r="37" spans="1:27" x14ac:dyDescent="0.35">
      <c r="X37" s="11"/>
      <c r="Y37" s="11"/>
      <c r="Z37" s="11"/>
      <c r="AA37" s="11"/>
    </row>
    <row r="38" spans="1:27" x14ac:dyDescent="0.35">
      <c r="A38" t="s">
        <v>439</v>
      </c>
      <c r="X38" s="11"/>
      <c r="Y38" s="11"/>
      <c r="Z38" s="11"/>
      <c r="AA38" s="11"/>
    </row>
    <row r="39" spans="1:27" x14ac:dyDescent="0.35">
      <c r="X39" s="11"/>
      <c r="Y39" s="11"/>
      <c r="Z39" s="11"/>
      <c r="AA39" s="11"/>
    </row>
    <row r="40" spans="1:27" x14ac:dyDescent="0.35">
      <c r="A40" s="4" t="s">
        <v>322</v>
      </c>
      <c r="X40" s="11"/>
      <c r="Y40" s="11"/>
      <c r="Z40" s="11"/>
      <c r="AA40" s="11"/>
    </row>
    <row r="41" spans="1:27" x14ac:dyDescent="0.35">
      <c r="A41" s="4" t="s">
        <v>440</v>
      </c>
      <c r="X41" s="11"/>
      <c r="Y41" s="11"/>
      <c r="Z41" s="11"/>
      <c r="AA41" s="11"/>
    </row>
    <row r="42" spans="1:27" x14ac:dyDescent="0.35">
      <c r="A42" s="4" t="s">
        <v>441</v>
      </c>
      <c r="X42" s="11"/>
      <c r="Y42" s="11"/>
      <c r="Z42" s="11"/>
      <c r="AA42" s="11"/>
    </row>
    <row r="43" spans="1:27" x14ac:dyDescent="0.35">
      <c r="A43">
        <f>[3]Vermögen!A5</f>
        <v>2014</v>
      </c>
      <c r="B43" s="11" t="s">
        <v>404</v>
      </c>
      <c r="C43" s="11" t="s">
        <v>404</v>
      </c>
      <c r="D43" s="11" t="s">
        <v>404</v>
      </c>
      <c r="E43" s="11" t="s">
        <v>404</v>
      </c>
      <c r="F43" s="11" t="s">
        <v>404</v>
      </c>
      <c r="G43" s="11" t="s">
        <v>404</v>
      </c>
      <c r="H43" s="4">
        <f>[3]Vermögen!B5</f>
        <v>96</v>
      </c>
      <c r="I43" s="11" t="s">
        <v>404</v>
      </c>
      <c r="J43" s="11" t="s">
        <v>404</v>
      </c>
      <c r="K43">
        <f>[3]Vermögen!C5</f>
        <v>246</v>
      </c>
      <c r="L43" s="11" t="s">
        <v>404</v>
      </c>
      <c r="M43" s="11" t="s">
        <v>404</v>
      </c>
      <c r="N43" s="11" t="s">
        <v>404</v>
      </c>
      <c r="O43" s="11" t="s">
        <v>404</v>
      </c>
      <c r="P43" s="11" t="s">
        <v>404</v>
      </c>
      <c r="Q43" s="11" t="s">
        <v>404</v>
      </c>
      <c r="R43" s="11" t="s">
        <v>404</v>
      </c>
      <c r="S43" s="11" t="s">
        <v>404</v>
      </c>
      <c r="T43" s="11" t="s">
        <v>404</v>
      </c>
      <c r="U43" s="11" t="s">
        <v>404</v>
      </c>
      <c r="V43" s="7">
        <f>[3]Vermögen!D5</f>
        <v>226.7</v>
      </c>
      <c r="X43" s="11"/>
      <c r="Y43" s="11"/>
      <c r="Z43" s="11"/>
      <c r="AA43" s="11"/>
    </row>
    <row r="44" spans="1:27" x14ac:dyDescent="0.35">
      <c r="A44">
        <f>[3]Vermögen!A6</f>
        <v>2017</v>
      </c>
      <c r="B44" s="11" t="s">
        <v>404</v>
      </c>
      <c r="C44" s="11" t="s">
        <v>404</v>
      </c>
      <c r="D44" s="11" t="s">
        <v>404</v>
      </c>
      <c r="E44" s="11" t="s">
        <v>404</v>
      </c>
      <c r="F44" s="11" t="s">
        <v>404</v>
      </c>
      <c r="G44" s="11" t="s">
        <v>404</v>
      </c>
      <c r="H44" s="4">
        <f>[3]Vermögen!B6</f>
        <v>93</v>
      </c>
      <c r="I44" s="11" t="s">
        <v>404</v>
      </c>
      <c r="J44" s="11" t="s">
        <v>404</v>
      </c>
      <c r="K44">
        <f>[3]Vermögen!C6</f>
        <v>270</v>
      </c>
      <c r="L44" s="11" t="s">
        <v>404</v>
      </c>
      <c r="M44" s="11" t="s">
        <v>404</v>
      </c>
      <c r="N44" s="11" t="s">
        <v>404</v>
      </c>
      <c r="O44" s="11" t="s">
        <v>404</v>
      </c>
      <c r="P44" s="11" t="s">
        <v>404</v>
      </c>
      <c r="Q44" s="11" t="s">
        <v>404</v>
      </c>
      <c r="R44" s="11" t="s">
        <v>404</v>
      </c>
      <c r="S44" s="11" t="s">
        <v>404</v>
      </c>
      <c r="T44" s="11" t="s">
        <v>404</v>
      </c>
      <c r="U44" s="11" t="s">
        <v>404</v>
      </c>
      <c r="V44" s="7">
        <f>[3]Vermögen!D6</f>
        <v>240.7</v>
      </c>
      <c r="X44" s="11"/>
      <c r="Y44" s="11"/>
      <c r="Z44" s="11"/>
      <c r="AA44" s="11"/>
    </row>
    <row r="45" spans="1:27" x14ac:dyDescent="0.35">
      <c r="A45">
        <f>[3]Vermögen!A7</f>
        <v>2021</v>
      </c>
      <c r="B45" s="11" t="s">
        <v>404</v>
      </c>
      <c r="C45" s="11" t="s">
        <v>404</v>
      </c>
      <c r="D45" s="11" t="s">
        <v>404</v>
      </c>
      <c r="E45" s="11" t="s">
        <v>404</v>
      </c>
      <c r="F45" s="11" t="s">
        <v>404</v>
      </c>
      <c r="G45" s="11" t="s">
        <v>404</v>
      </c>
      <c r="H45" s="4">
        <f>[3]Vermögen!B7</f>
        <v>151</v>
      </c>
      <c r="I45" s="11" t="s">
        <v>404</v>
      </c>
      <c r="J45" s="11" t="s">
        <v>404</v>
      </c>
      <c r="K45">
        <f>[3]Vermögen!C7</f>
        <v>360</v>
      </c>
      <c r="L45" s="11" t="s">
        <v>404</v>
      </c>
      <c r="M45" s="11" t="s">
        <v>404</v>
      </c>
      <c r="N45" s="11" t="s">
        <v>404</v>
      </c>
      <c r="O45" s="11" t="s">
        <v>404</v>
      </c>
      <c r="P45" s="11" t="s">
        <v>404</v>
      </c>
      <c r="Q45" s="11" t="s">
        <v>404</v>
      </c>
      <c r="R45" s="11" t="s">
        <v>404</v>
      </c>
      <c r="S45" s="11" t="s">
        <v>404</v>
      </c>
      <c r="T45" s="11" t="s">
        <v>404</v>
      </c>
      <c r="U45" s="11" t="s">
        <v>404</v>
      </c>
      <c r="V45" s="7">
        <f>[3]Vermögen!D7</f>
        <v>316.5</v>
      </c>
      <c r="X45" s="11"/>
      <c r="Y45" s="11"/>
      <c r="Z45" s="11"/>
      <c r="AA45" s="11"/>
    </row>
    <row r="46" spans="1:27" x14ac:dyDescent="0.35">
      <c r="A46">
        <f>[3]Vermögen!A8</f>
        <v>2023</v>
      </c>
      <c r="B46" s="11" t="s">
        <v>404</v>
      </c>
      <c r="C46" s="11" t="s">
        <v>404</v>
      </c>
      <c r="D46" s="11" t="s">
        <v>404</v>
      </c>
      <c r="E46" s="11" t="s">
        <v>404</v>
      </c>
      <c r="F46" s="11" t="s">
        <v>404</v>
      </c>
      <c r="G46" s="11" t="s">
        <v>404</v>
      </c>
      <c r="H46" s="15">
        <f>[3]Vermögen!B8</f>
        <v>170.1</v>
      </c>
      <c r="I46" s="11" t="s">
        <v>404</v>
      </c>
      <c r="J46" s="11" t="s">
        <v>404</v>
      </c>
      <c r="K46" s="7">
        <f>[3]Vermögen!C8</f>
        <v>364.9</v>
      </c>
      <c r="L46" s="11" t="s">
        <v>404</v>
      </c>
      <c r="M46" s="11" t="s">
        <v>404</v>
      </c>
      <c r="N46" s="11" t="s">
        <v>404</v>
      </c>
      <c r="O46" s="11" t="s">
        <v>404</v>
      </c>
      <c r="P46" s="11" t="s">
        <v>404</v>
      </c>
      <c r="Q46" s="11" t="s">
        <v>404</v>
      </c>
      <c r="R46" s="11" t="s">
        <v>404</v>
      </c>
      <c r="S46" s="11" t="s">
        <v>404</v>
      </c>
      <c r="T46" s="11" t="s">
        <v>404</v>
      </c>
      <c r="U46" s="11" t="s">
        <v>404</v>
      </c>
      <c r="V46" s="7">
        <f>[3]Vermögen!D8</f>
        <v>324.8</v>
      </c>
      <c r="X46" s="11"/>
      <c r="Y46" s="11"/>
      <c r="Z46" s="11"/>
      <c r="AA46" s="11"/>
    </row>
    <row r="47" spans="1:27" x14ac:dyDescent="0.35">
      <c r="A47">
        <f>A46+1</f>
        <v>2024</v>
      </c>
      <c r="X47" s="11"/>
      <c r="Y47" s="11"/>
      <c r="Z47" s="11"/>
      <c r="AA47" s="11"/>
    </row>
    <row r="48" spans="1:27" x14ac:dyDescent="0.35">
      <c r="X48" s="11"/>
      <c r="Y48" s="11"/>
      <c r="Z48" s="11"/>
      <c r="AA48" s="11"/>
    </row>
    <row r="49" spans="1:22" x14ac:dyDescent="0.35">
      <c r="A49" s="4" t="s">
        <v>442</v>
      </c>
    </row>
    <row r="50" spans="1:22" x14ac:dyDescent="0.35">
      <c r="A50">
        <f>[3]Vermögen!A5</f>
        <v>2014</v>
      </c>
      <c r="B50" s="11" t="s">
        <v>404</v>
      </c>
      <c r="C50" s="11" t="s">
        <v>404</v>
      </c>
      <c r="D50" s="11" t="s">
        <v>404</v>
      </c>
      <c r="E50" s="11" t="s">
        <v>404</v>
      </c>
      <c r="F50" s="11" t="s">
        <v>404</v>
      </c>
      <c r="G50" s="11" t="s">
        <v>404</v>
      </c>
      <c r="H50" s="4">
        <f>[3]Vermögen!E5</f>
        <v>25</v>
      </c>
      <c r="I50" s="11" t="s">
        <v>404</v>
      </c>
      <c r="J50" s="11" t="s">
        <v>404</v>
      </c>
      <c r="K50">
        <f>[3]Vermögen!F5</f>
        <v>80</v>
      </c>
      <c r="L50" s="11" t="s">
        <v>404</v>
      </c>
      <c r="M50" s="11" t="s">
        <v>404</v>
      </c>
      <c r="N50" s="11" t="s">
        <v>404</v>
      </c>
      <c r="O50" s="11" t="s">
        <v>404</v>
      </c>
      <c r="P50" s="11" t="s">
        <v>404</v>
      </c>
      <c r="Q50" s="11" t="s">
        <v>404</v>
      </c>
      <c r="R50" s="11" t="s">
        <v>404</v>
      </c>
      <c r="S50" s="11" t="s">
        <v>404</v>
      </c>
      <c r="T50" s="11" t="s">
        <v>404</v>
      </c>
      <c r="U50" s="11" t="s">
        <v>404</v>
      </c>
      <c r="V50" s="11" t="s">
        <v>404</v>
      </c>
    </row>
    <row r="51" spans="1:22" x14ac:dyDescent="0.35">
      <c r="A51">
        <f>[3]Vermögen!A6</f>
        <v>2017</v>
      </c>
      <c r="B51" s="11" t="s">
        <v>404</v>
      </c>
      <c r="C51" s="11" t="s">
        <v>404</v>
      </c>
      <c r="D51" s="11" t="s">
        <v>404</v>
      </c>
      <c r="E51" s="11" t="s">
        <v>404</v>
      </c>
      <c r="F51" s="11" t="s">
        <v>404</v>
      </c>
      <c r="G51" s="11" t="s">
        <v>404</v>
      </c>
      <c r="H51" s="4">
        <f>[3]Vermögen!E6</f>
        <v>23</v>
      </c>
      <c r="I51" s="11" t="s">
        <v>404</v>
      </c>
      <c r="J51" s="11" t="s">
        <v>404</v>
      </c>
      <c r="K51">
        <f>[3]Vermögen!F6</f>
        <v>96</v>
      </c>
      <c r="L51" s="11" t="s">
        <v>404</v>
      </c>
      <c r="M51" s="11" t="s">
        <v>404</v>
      </c>
      <c r="N51" s="11" t="s">
        <v>404</v>
      </c>
      <c r="O51" s="11" t="s">
        <v>404</v>
      </c>
      <c r="P51" s="11" t="s">
        <v>404</v>
      </c>
      <c r="Q51" s="11" t="s">
        <v>404</v>
      </c>
      <c r="R51" s="11" t="s">
        <v>404</v>
      </c>
      <c r="S51" s="11" t="s">
        <v>404</v>
      </c>
      <c r="T51" s="11" t="s">
        <v>404</v>
      </c>
      <c r="U51" s="11" t="s">
        <v>404</v>
      </c>
      <c r="V51" s="11" t="s">
        <v>404</v>
      </c>
    </row>
    <row r="52" spans="1:22" x14ac:dyDescent="0.35">
      <c r="A52">
        <f>[3]Vermögen!A7</f>
        <v>2021</v>
      </c>
      <c r="B52" s="11" t="s">
        <v>404</v>
      </c>
      <c r="C52" s="11" t="s">
        <v>404</v>
      </c>
      <c r="D52" s="11" t="s">
        <v>404</v>
      </c>
      <c r="E52" s="11" t="s">
        <v>404</v>
      </c>
      <c r="F52" s="11" t="s">
        <v>404</v>
      </c>
      <c r="G52" s="11" t="s">
        <v>404</v>
      </c>
      <c r="H52" s="4">
        <f>[3]Vermögen!E7</f>
        <v>43</v>
      </c>
      <c r="I52" s="11" t="s">
        <v>404</v>
      </c>
      <c r="J52" s="11" t="s">
        <v>404</v>
      </c>
      <c r="K52">
        <f>[3]Vermögen!F7</f>
        <v>128</v>
      </c>
      <c r="L52" s="11" t="s">
        <v>404</v>
      </c>
      <c r="M52" s="11" t="s">
        <v>404</v>
      </c>
      <c r="N52" s="11" t="s">
        <v>404</v>
      </c>
      <c r="O52" s="11" t="s">
        <v>404</v>
      </c>
      <c r="P52" s="11" t="s">
        <v>404</v>
      </c>
      <c r="Q52" s="11" t="s">
        <v>404</v>
      </c>
      <c r="R52" s="11" t="s">
        <v>404</v>
      </c>
      <c r="S52" s="11" t="s">
        <v>404</v>
      </c>
      <c r="T52" s="11" t="s">
        <v>404</v>
      </c>
      <c r="U52" s="11" t="s">
        <v>404</v>
      </c>
      <c r="V52" s="11" t="s">
        <v>404</v>
      </c>
    </row>
    <row r="53" spans="1:22" x14ac:dyDescent="0.35">
      <c r="A53">
        <f>[3]Vermögen!A8</f>
        <v>2023</v>
      </c>
      <c r="B53" s="11" t="s">
        <v>404</v>
      </c>
      <c r="C53" s="11" t="s">
        <v>404</v>
      </c>
      <c r="D53" s="11" t="s">
        <v>404</v>
      </c>
      <c r="E53" s="11" t="s">
        <v>404</v>
      </c>
      <c r="F53" s="11" t="s">
        <v>404</v>
      </c>
      <c r="G53" s="11" t="s">
        <v>404</v>
      </c>
      <c r="H53" s="15">
        <f>[3]Vermögen!E8</f>
        <v>35.9</v>
      </c>
      <c r="I53" s="11" t="s">
        <v>404</v>
      </c>
      <c r="J53" s="11" t="s">
        <v>404</v>
      </c>
      <c r="K53" s="7">
        <f>[3]Vermögen!F8</f>
        <v>143.19999999999999</v>
      </c>
      <c r="L53" s="11" t="s">
        <v>404</v>
      </c>
      <c r="M53" s="11" t="s">
        <v>404</v>
      </c>
      <c r="N53" s="11" t="s">
        <v>404</v>
      </c>
      <c r="O53" s="11" t="s">
        <v>404</v>
      </c>
      <c r="P53" s="11" t="s">
        <v>404</v>
      </c>
      <c r="Q53" s="11" t="s">
        <v>404</v>
      </c>
      <c r="R53" s="11" t="s">
        <v>404</v>
      </c>
      <c r="S53" s="11" t="s">
        <v>404</v>
      </c>
      <c r="T53" s="11" t="s">
        <v>404</v>
      </c>
      <c r="U53" s="11" t="s">
        <v>404</v>
      </c>
      <c r="V53" s="11" t="s">
        <v>404</v>
      </c>
    </row>
    <row r="54" spans="1:22" x14ac:dyDescent="0.35">
      <c r="A54">
        <f>A53+1</f>
        <v>2024</v>
      </c>
    </row>
    <row r="108" spans="12:21" x14ac:dyDescent="0.35">
      <c r="L108" t="s">
        <v>328</v>
      </c>
      <c r="M108" t="s">
        <v>329</v>
      </c>
      <c r="N108" t="s">
        <v>330</v>
      </c>
      <c r="O108" t="s">
        <v>331</v>
      </c>
      <c r="P108" t="s">
        <v>332</v>
      </c>
      <c r="Q108" t="s">
        <v>333</v>
      </c>
      <c r="R108" t="s">
        <v>334</v>
      </c>
      <c r="S108" t="s">
        <v>335</v>
      </c>
      <c r="T108" t="s">
        <v>336</v>
      </c>
      <c r="U108" t="s">
        <v>337</v>
      </c>
    </row>
  </sheetData>
  <pageMargins left="0.7" right="0.7" top="0.78740157499999996" bottom="0.78740157499999996"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E3D652-E76B-42DF-85BE-DA2690339B3D}">
  <sheetPr codeName="Tabelle39"/>
  <dimension ref="A1:Y131"/>
  <sheetViews>
    <sheetView workbookViewId="0">
      <pane ySplit="2" topLeftCell="A3" activePane="bottomLeft" state="frozen"/>
      <selection pane="bottomLeft" activeCell="A3" sqref="A3"/>
    </sheetView>
  </sheetViews>
  <sheetFormatPr baseColWidth="10" defaultColWidth="11.453125" defaultRowHeight="14.5" x14ac:dyDescent="0.35"/>
  <cols>
    <col min="7" max="7" width="90.54296875" customWidth="1"/>
    <col min="8" max="8" width="72" customWidth="1"/>
    <col min="11" max="11" width="12.26953125" customWidth="1"/>
    <col min="16" max="16" width="12" customWidth="1"/>
  </cols>
  <sheetData>
    <row r="1" spans="1:25" ht="29" x14ac:dyDescent="0.35">
      <c r="A1" s="4" t="s">
        <v>443</v>
      </c>
      <c r="I1" t="str">
        <f>Wirtschaftskraft!A2</f>
        <v>Jahr</v>
      </c>
      <c r="J1" s="1" t="s">
        <v>339</v>
      </c>
      <c r="K1" s="1" t="s">
        <v>289</v>
      </c>
      <c r="L1" s="1" t="s">
        <v>290</v>
      </c>
      <c r="M1" s="1" t="s">
        <v>291</v>
      </c>
      <c r="N1" s="1" t="s">
        <v>292</v>
      </c>
      <c r="O1" s="1" t="s">
        <v>293</v>
      </c>
      <c r="P1" s="1" t="s">
        <v>298</v>
      </c>
      <c r="Q1" s="1" t="s">
        <v>299</v>
      </c>
      <c r="R1" s="1" t="s">
        <v>300</v>
      </c>
      <c r="S1" s="1" t="s">
        <v>301</v>
      </c>
      <c r="T1" s="1" t="s">
        <v>302</v>
      </c>
      <c r="U1" s="1" t="s">
        <v>340</v>
      </c>
      <c r="V1" s="1" t="s">
        <v>304</v>
      </c>
      <c r="W1" s="1" t="s">
        <v>305</v>
      </c>
      <c r="X1" s="1" t="s">
        <v>306</v>
      </c>
      <c r="Y1" s="1" t="s">
        <v>307</v>
      </c>
    </row>
    <row r="2" spans="1:25" x14ac:dyDescent="0.35">
      <c r="A2" t="str">
        <f>'Abb Arbeitslosigkeit'!A2</f>
        <v>Ost=Ostdeutschland mit Berlin, West=Westdeutschland ohne Berlin</v>
      </c>
    </row>
    <row r="3" spans="1:25" x14ac:dyDescent="0.35">
      <c r="I3" t="str">
        <f>Vermögen!A18&amp;", "&amp;I4</f>
        <v>Vermögenseinkommen je Einwohner, Westdeutschland ohne Berlin=100, 2022</v>
      </c>
    </row>
    <row r="4" spans="1:25" x14ac:dyDescent="0.35">
      <c r="I4">
        <f>Vermögen!A22</f>
        <v>2022</v>
      </c>
      <c r="J4">
        <f>Vermögen!B22</f>
        <v>55.748321471360107</v>
      </c>
      <c r="K4">
        <f>Vermögen!C22</f>
        <v>55.112007272463828</v>
      </c>
      <c r="L4">
        <f>Vermögen!D22</f>
        <v>55.650387152146926</v>
      </c>
      <c r="M4">
        <f>Vermögen!E22</f>
        <v>45.411047621111237</v>
      </c>
      <c r="N4">
        <f>Vermögen!F22</f>
        <v>53.662521231051528</v>
      </c>
    </row>
    <row r="5" spans="1:25" x14ac:dyDescent="0.35">
      <c r="O5">
        <f>Vermögen!G22</f>
        <v>81.821572816962259</v>
      </c>
    </row>
    <row r="6" spans="1:25" x14ac:dyDescent="0.35">
      <c r="P6">
        <f>Vermögen!L22</f>
        <v>108.68572154929063</v>
      </c>
      <c r="Q6">
        <f>Vermögen!M22</f>
        <v>127.79116162724134</v>
      </c>
      <c r="R6">
        <f>Vermögen!N22</f>
        <v>85.987562548918476</v>
      </c>
      <c r="S6">
        <f>Vermögen!O22</f>
        <v>141.52943251791038</v>
      </c>
      <c r="T6">
        <f>Vermögen!P22</f>
        <v>90.598165630347836</v>
      </c>
      <c r="U6">
        <f>Vermögen!Q22</f>
        <v>82.047763284940871</v>
      </c>
      <c r="V6">
        <f>Vermögen!R22</f>
        <v>86.914063737994908</v>
      </c>
      <c r="W6">
        <f>Vermögen!S22</f>
        <v>83.522973084379643</v>
      </c>
      <c r="X6">
        <f>Vermögen!T22</f>
        <v>67.651278330412197</v>
      </c>
      <c r="Y6">
        <f>Vermögen!U22</f>
        <v>102.1564891400637</v>
      </c>
    </row>
    <row r="7" spans="1:25" x14ac:dyDescent="0.35">
      <c r="J7">
        <f>Vermögen!H22</f>
        <v>59.965487033969957</v>
      </c>
      <c r="K7">
        <f>J7</f>
        <v>59.965487033969957</v>
      </c>
      <c r="L7">
        <f t="shared" ref="L7:O7" si="0">K7</f>
        <v>59.965487033969957</v>
      </c>
      <c r="M7">
        <f t="shared" si="0"/>
        <v>59.965487033969957</v>
      </c>
      <c r="N7">
        <f t="shared" si="0"/>
        <v>59.965487033969957</v>
      </c>
      <c r="O7">
        <f t="shared" si="0"/>
        <v>59.965487033969957</v>
      </c>
    </row>
    <row r="8" spans="1:25" x14ac:dyDescent="0.35">
      <c r="P8">
        <f>Vermögen!K22</f>
        <v>100</v>
      </c>
      <c r="Q8">
        <f>P8</f>
        <v>100</v>
      </c>
      <c r="R8">
        <f t="shared" ref="R8:Y8" si="1">Q8</f>
        <v>100</v>
      </c>
      <c r="S8">
        <f t="shared" si="1"/>
        <v>100</v>
      </c>
      <c r="T8">
        <f t="shared" si="1"/>
        <v>100</v>
      </c>
      <c r="U8">
        <f t="shared" si="1"/>
        <v>100</v>
      </c>
      <c r="V8">
        <f t="shared" si="1"/>
        <v>100</v>
      </c>
      <c r="W8">
        <f t="shared" si="1"/>
        <v>100</v>
      </c>
      <c r="X8">
        <f t="shared" si="1"/>
        <v>100</v>
      </c>
      <c r="Y8">
        <f t="shared" si="1"/>
        <v>100</v>
      </c>
    </row>
    <row r="11" spans="1:25" x14ac:dyDescent="0.35">
      <c r="I11" t="str">
        <f>Vermögen!A26&amp;", "&amp;I12</f>
        <v>Sparquote in % des Verfügbaren Einkommens der privaten Haushalte , 2022</v>
      </c>
    </row>
    <row r="12" spans="1:25" x14ac:dyDescent="0.35">
      <c r="I12">
        <f>Vermögen!A30</f>
        <v>2022</v>
      </c>
      <c r="J12">
        <f>Vermögen!B30</f>
        <v>9.2594966051775991</v>
      </c>
      <c r="K12">
        <f>Vermögen!C30</f>
        <v>6.7525592355737203</v>
      </c>
      <c r="L12">
        <f>Vermögen!D30</f>
        <v>6.8268935451669766</v>
      </c>
      <c r="M12">
        <f>Vermögen!E30</f>
        <v>6.6160176372630906</v>
      </c>
      <c r="N12">
        <f>Vermögen!F30</f>
        <v>6.709018351954553</v>
      </c>
    </row>
    <row r="13" spans="1:25" x14ac:dyDescent="0.35">
      <c r="O13">
        <f>Vermögen!G30</f>
        <v>12.466991590027533</v>
      </c>
    </row>
    <row r="14" spans="1:25" x14ac:dyDescent="0.35">
      <c r="P14">
        <f>Vermögen!L30</f>
        <v>12.807128788567553</v>
      </c>
      <c r="Q14">
        <f>Vermögen!M30</f>
        <v>12.93515741601861</v>
      </c>
      <c r="R14">
        <f>Vermögen!N30</f>
        <v>7.2915093141427114</v>
      </c>
      <c r="S14">
        <f>Vermögen!O30</f>
        <v>11.285920378384388</v>
      </c>
      <c r="T14">
        <f>Vermögen!P30</f>
        <v>11.89005190429501</v>
      </c>
      <c r="U14">
        <f>Vermögen!Q30</f>
        <v>10.548430322619151</v>
      </c>
      <c r="V14">
        <f>Vermögen!R30</f>
        <v>11.057658310049844</v>
      </c>
      <c r="W14">
        <f>Vermögen!S30</f>
        <v>11.254203957952368</v>
      </c>
      <c r="X14">
        <f>Vermögen!T30</f>
        <v>9.7180787000148818</v>
      </c>
      <c r="Y14">
        <f>Vermögen!U30</f>
        <v>10.217669946701552</v>
      </c>
    </row>
    <row r="15" spans="1:25" x14ac:dyDescent="0.35">
      <c r="J15">
        <f>Vermögen!H30</f>
        <v>8.4872974829855607</v>
      </c>
      <c r="K15">
        <f>J15</f>
        <v>8.4872974829855607</v>
      </c>
      <c r="L15">
        <f t="shared" ref="L15:O15" si="2">K15</f>
        <v>8.4872974829855607</v>
      </c>
      <c r="M15">
        <f t="shared" si="2"/>
        <v>8.4872974829855607</v>
      </c>
      <c r="N15">
        <f t="shared" si="2"/>
        <v>8.4872974829855607</v>
      </c>
      <c r="O15">
        <f t="shared" si="2"/>
        <v>8.4872974829855607</v>
      </c>
    </row>
    <row r="16" spans="1:25" x14ac:dyDescent="0.35">
      <c r="P16">
        <f>Vermögen!K30</f>
        <v>11.709346019594397</v>
      </c>
      <c r="Q16">
        <f>P16</f>
        <v>11.709346019594397</v>
      </c>
      <c r="R16">
        <f t="shared" ref="R16:Y16" si="3">Q16</f>
        <v>11.709346019594397</v>
      </c>
      <c r="S16">
        <f t="shared" si="3"/>
        <v>11.709346019594397</v>
      </c>
      <c r="T16">
        <f t="shared" si="3"/>
        <v>11.709346019594397</v>
      </c>
      <c r="U16">
        <f t="shared" si="3"/>
        <v>11.709346019594397</v>
      </c>
      <c r="V16">
        <f t="shared" si="3"/>
        <v>11.709346019594397</v>
      </c>
      <c r="W16">
        <f t="shared" si="3"/>
        <v>11.709346019594397</v>
      </c>
      <c r="X16">
        <f t="shared" si="3"/>
        <v>11.709346019594397</v>
      </c>
      <c r="Y16">
        <f t="shared" si="3"/>
        <v>11.709346019594397</v>
      </c>
    </row>
    <row r="19" spans="9:25" x14ac:dyDescent="0.35">
      <c r="I19" s="7" t="s">
        <v>444</v>
      </c>
    </row>
    <row r="20" spans="9:25" x14ac:dyDescent="0.35">
      <c r="J20" s="7">
        <f>Vermögen!B35</f>
        <v>44.855305466237944</v>
      </c>
      <c r="K20" s="7">
        <f>Vermögen!C35</f>
        <v>37.81818181818182</v>
      </c>
      <c r="L20" s="7">
        <f>Vermögen!D35</f>
        <v>34.447174447174447</v>
      </c>
      <c r="M20" s="7">
        <f>Vermögen!E35</f>
        <v>42.321755027422306</v>
      </c>
      <c r="N20" s="7">
        <f>Vermögen!F35</f>
        <v>42.140790742526519</v>
      </c>
    </row>
    <row r="21" spans="9:25" x14ac:dyDescent="0.35">
      <c r="O21" s="7">
        <f>Vermögen!G35</f>
        <v>15.95124536301007</v>
      </c>
    </row>
    <row r="22" spans="9:25" x14ac:dyDescent="0.35">
      <c r="P22">
        <f>Vermögen!L35</f>
        <v>48.280659908566889</v>
      </c>
      <c r="Q22">
        <f>Vermögen!M35</f>
        <v>45.654296875</v>
      </c>
      <c r="R22">
        <f>Vermögen!N35</f>
        <v>32.142857142857146</v>
      </c>
      <c r="S22">
        <f>Vermögen!O35</f>
        <v>20.086393088552914</v>
      </c>
      <c r="T22">
        <f>Vermögen!P35</f>
        <v>42.249134948096881</v>
      </c>
      <c r="U22">
        <f>Vermögen!Q35</f>
        <v>48.8065150238697</v>
      </c>
      <c r="V22">
        <f>Vermögen!R35</f>
        <v>38.55266244428806</v>
      </c>
      <c r="W22">
        <f>Vermögen!S35</f>
        <v>50.690021231422513</v>
      </c>
      <c r="X22">
        <f>Vermögen!T35</f>
        <v>59.493670886075947</v>
      </c>
      <c r="Y22">
        <f>Vermögen!U35</f>
        <v>45.633802816901408</v>
      </c>
    </row>
    <row r="23" spans="9:25" x14ac:dyDescent="0.35">
      <c r="J23" s="7">
        <f>Vermögen!H35</f>
        <v>34.129524747599113</v>
      </c>
      <c r="K23" s="7">
        <f>J23</f>
        <v>34.129524747599113</v>
      </c>
      <c r="L23">
        <f t="shared" ref="L23:O23" si="4">K23</f>
        <v>34.129524747599113</v>
      </c>
      <c r="M23">
        <f t="shared" si="4"/>
        <v>34.129524747599113</v>
      </c>
      <c r="N23">
        <f t="shared" si="4"/>
        <v>34.129524747599113</v>
      </c>
      <c r="O23">
        <f t="shared" si="4"/>
        <v>34.129524747599113</v>
      </c>
    </row>
    <row r="24" spans="9:25" x14ac:dyDescent="0.35">
      <c r="P24">
        <f>Vermögen!K35</f>
        <v>43.790074378045652</v>
      </c>
      <c r="Q24">
        <f t="shared" ref="Q24:Y24" si="5">P24</f>
        <v>43.790074378045652</v>
      </c>
      <c r="R24">
        <f t="shared" si="5"/>
        <v>43.790074378045652</v>
      </c>
      <c r="S24">
        <f t="shared" si="5"/>
        <v>43.790074378045652</v>
      </c>
      <c r="T24">
        <f t="shared" si="5"/>
        <v>43.790074378045652</v>
      </c>
      <c r="U24">
        <f t="shared" si="5"/>
        <v>43.790074378045652</v>
      </c>
      <c r="V24">
        <f t="shared" si="5"/>
        <v>43.790074378045652</v>
      </c>
      <c r="W24">
        <f t="shared" si="5"/>
        <v>43.790074378045652</v>
      </c>
      <c r="X24">
        <f t="shared" si="5"/>
        <v>43.790074378045652</v>
      </c>
      <c r="Y24">
        <f t="shared" si="5"/>
        <v>43.790074378045652</v>
      </c>
    </row>
    <row r="27" spans="9:25" x14ac:dyDescent="0.35">
      <c r="I27" s="7" t="s">
        <v>445</v>
      </c>
    </row>
    <row r="28" spans="9:25" x14ac:dyDescent="0.35">
      <c r="J28" s="7">
        <f>Vermögen!B36</f>
        <v>55.144694533762063</v>
      </c>
      <c r="K28" s="7">
        <f>Vermögen!C36</f>
        <v>62.18181818181818</v>
      </c>
      <c r="L28" s="7">
        <f>Vermögen!D36</f>
        <v>65.552825552825553</v>
      </c>
      <c r="M28" s="7">
        <f>Vermögen!E36</f>
        <v>57.678244972577694</v>
      </c>
      <c r="N28" s="7">
        <f>Vermögen!F36</f>
        <v>57.859209257473474</v>
      </c>
    </row>
    <row r="29" spans="9:25" x14ac:dyDescent="0.35">
      <c r="I29" s="7"/>
      <c r="O29" s="7">
        <f>Vermögen!G36</f>
        <v>84.048754636989926</v>
      </c>
    </row>
    <row r="30" spans="9:25" x14ac:dyDescent="0.35">
      <c r="I30" s="7"/>
      <c r="P30" s="7">
        <f>Vermögen!L36</f>
        <v>51.719340091433118</v>
      </c>
      <c r="Q30" s="7">
        <f>Vermögen!M36</f>
        <v>54.345703125</v>
      </c>
      <c r="R30" s="7">
        <f>Vermögen!N36</f>
        <v>67.857142857142861</v>
      </c>
      <c r="S30" s="7">
        <f>Vermögen!O36</f>
        <v>79.91360691144709</v>
      </c>
      <c r="T30" s="7">
        <f>Vermögen!P36</f>
        <v>57.750865051903112</v>
      </c>
      <c r="U30" s="7">
        <f>Vermögen!Q36</f>
        <v>51.1934849761303</v>
      </c>
      <c r="V30" s="7">
        <f>Vermögen!R36</f>
        <v>61.447337555711947</v>
      </c>
      <c r="W30" s="7">
        <f>Vermögen!S36</f>
        <v>49.309978768577494</v>
      </c>
      <c r="X30" s="7">
        <f>Vermögen!T36</f>
        <v>40.506329113924053</v>
      </c>
      <c r="Y30" s="7">
        <f>Vermögen!U36</f>
        <v>54.366197183098599</v>
      </c>
    </row>
    <row r="31" spans="9:25" x14ac:dyDescent="0.35">
      <c r="I31" s="7"/>
      <c r="J31" s="7">
        <f>Vermögen!H36</f>
        <v>65.87047525240088</v>
      </c>
      <c r="K31">
        <f>J31</f>
        <v>65.87047525240088</v>
      </c>
      <c r="L31">
        <f t="shared" ref="L31:O31" si="6">K31</f>
        <v>65.87047525240088</v>
      </c>
      <c r="M31">
        <f t="shared" si="6"/>
        <v>65.87047525240088</v>
      </c>
      <c r="N31">
        <f t="shared" si="6"/>
        <v>65.87047525240088</v>
      </c>
      <c r="O31">
        <f t="shared" si="6"/>
        <v>65.87047525240088</v>
      </c>
    </row>
    <row r="32" spans="9:25" x14ac:dyDescent="0.35">
      <c r="P32" s="7">
        <f>Vermögen!K36</f>
        <v>56.209925621954348</v>
      </c>
      <c r="Q32">
        <f t="shared" ref="Q32:Y32" si="7">P32</f>
        <v>56.209925621954348</v>
      </c>
      <c r="R32">
        <f t="shared" si="7"/>
        <v>56.209925621954348</v>
      </c>
      <c r="S32">
        <f t="shared" si="7"/>
        <v>56.209925621954348</v>
      </c>
      <c r="T32">
        <f t="shared" si="7"/>
        <v>56.209925621954348</v>
      </c>
      <c r="U32">
        <f t="shared" si="7"/>
        <v>56.209925621954348</v>
      </c>
      <c r="V32">
        <f t="shared" si="7"/>
        <v>56.209925621954348</v>
      </c>
      <c r="W32">
        <f t="shared" si="7"/>
        <v>56.209925621954348</v>
      </c>
      <c r="X32">
        <f t="shared" si="7"/>
        <v>56.209925621954348</v>
      </c>
      <c r="Y32">
        <f t="shared" si="7"/>
        <v>56.209925621954348</v>
      </c>
    </row>
    <row r="35" spans="9:25" x14ac:dyDescent="0.35">
      <c r="I35" t="str">
        <f>Vermögen!A49&amp;", "&amp;I36</f>
        <v>Median, 2021</v>
      </c>
    </row>
    <row r="36" spans="9:25" x14ac:dyDescent="0.35">
      <c r="I36">
        <f>Vermögen!A52</f>
        <v>2021</v>
      </c>
      <c r="J36" s="7" t="str">
        <f>Vermögen!B52</f>
        <v>.</v>
      </c>
      <c r="K36" s="7" t="str">
        <f>Vermögen!C52</f>
        <v>.</v>
      </c>
      <c r="L36" s="7" t="str">
        <f>Vermögen!D52</f>
        <v>.</v>
      </c>
      <c r="M36" s="7" t="str">
        <f>Vermögen!E52</f>
        <v>.</v>
      </c>
      <c r="N36" s="7" t="str">
        <f>Vermögen!F52</f>
        <v>.</v>
      </c>
    </row>
    <row r="37" spans="9:25" x14ac:dyDescent="0.35">
      <c r="O37" s="7" t="str">
        <f>Vermögen!G52</f>
        <v>.</v>
      </c>
    </row>
    <row r="38" spans="9:25" x14ac:dyDescent="0.35">
      <c r="I38" s="7"/>
      <c r="P38" s="7" t="str">
        <f>Vermögen!L52</f>
        <v>.</v>
      </c>
      <c r="Q38" s="7" t="str">
        <f>Vermögen!M52</f>
        <v>.</v>
      </c>
      <c r="R38" s="7" t="str">
        <f>Vermögen!N52</f>
        <v>.</v>
      </c>
      <c r="S38" s="7" t="str">
        <f>Vermögen!O52</f>
        <v>.</v>
      </c>
      <c r="T38" s="7" t="str">
        <f>Vermögen!P52</f>
        <v>.</v>
      </c>
      <c r="U38" s="7" t="str">
        <f>Vermögen!Q52</f>
        <v>.</v>
      </c>
      <c r="V38" s="7" t="str">
        <f>Vermögen!R52</f>
        <v>.</v>
      </c>
      <c r="W38" s="7" t="str">
        <f>Vermögen!S52</f>
        <v>.</v>
      </c>
      <c r="X38" s="7" t="str">
        <f>Vermögen!T52</f>
        <v>.</v>
      </c>
      <c r="Y38" s="7" t="str">
        <f>Vermögen!U52</f>
        <v>.</v>
      </c>
    </row>
    <row r="39" spans="9:25" x14ac:dyDescent="0.35">
      <c r="I39" s="7"/>
      <c r="J39" s="7">
        <f>Vermögen!H52</f>
        <v>43</v>
      </c>
      <c r="K39">
        <f>J39</f>
        <v>43</v>
      </c>
      <c r="L39">
        <f t="shared" ref="L39:O39" si="8">K39</f>
        <v>43</v>
      </c>
      <c r="M39">
        <f t="shared" si="8"/>
        <v>43</v>
      </c>
      <c r="N39">
        <f t="shared" si="8"/>
        <v>43</v>
      </c>
      <c r="O39">
        <f t="shared" si="8"/>
        <v>43</v>
      </c>
    </row>
    <row r="40" spans="9:25" x14ac:dyDescent="0.35">
      <c r="I40" s="7"/>
      <c r="P40" s="7">
        <f>Vermögen!K52</f>
        <v>128</v>
      </c>
      <c r="Q40">
        <f t="shared" ref="Q40:Y40" si="9">P40</f>
        <v>128</v>
      </c>
      <c r="R40">
        <f t="shared" si="9"/>
        <v>128</v>
      </c>
      <c r="S40">
        <f t="shared" si="9"/>
        <v>128</v>
      </c>
      <c r="T40">
        <f t="shared" si="9"/>
        <v>128</v>
      </c>
      <c r="U40">
        <f t="shared" si="9"/>
        <v>128</v>
      </c>
      <c r="V40">
        <f t="shared" si="9"/>
        <v>128</v>
      </c>
      <c r="W40">
        <f t="shared" si="9"/>
        <v>128</v>
      </c>
      <c r="X40">
        <f t="shared" si="9"/>
        <v>128</v>
      </c>
      <c r="Y40">
        <f t="shared" si="9"/>
        <v>128</v>
      </c>
    </row>
    <row r="52" spans="9:25" x14ac:dyDescent="0.35">
      <c r="I52" t="str">
        <f>Vermögen!A54&amp;", "&amp;I53</f>
        <v>2024, 0</v>
      </c>
    </row>
    <row r="53" spans="9:25" x14ac:dyDescent="0.35">
      <c r="I53">
        <f>Vermögen!A58</f>
        <v>0</v>
      </c>
      <c r="J53">
        <f>Vermögen!B58</f>
        <v>0</v>
      </c>
      <c r="K53">
        <f>Vermögen!C58</f>
        <v>0</v>
      </c>
      <c r="L53">
        <f>Vermögen!D58</f>
        <v>0</v>
      </c>
      <c r="M53">
        <f>Vermögen!E58</f>
        <v>0</v>
      </c>
      <c r="N53">
        <f>Vermögen!F58</f>
        <v>0</v>
      </c>
    </row>
    <row r="54" spans="9:25" x14ac:dyDescent="0.35">
      <c r="I54" s="7"/>
      <c r="O54">
        <f>Vermögen!G58</f>
        <v>0</v>
      </c>
    </row>
    <row r="55" spans="9:25" x14ac:dyDescent="0.35">
      <c r="I55" s="7"/>
      <c r="P55">
        <f>Vermögen!L58</f>
        <v>0</v>
      </c>
      <c r="Q55">
        <f>Vermögen!M58</f>
        <v>0</v>
      </c>
      <c r="R55">
        <f>Vermögen!N58</f>
        <v>0</v>
      </c>
      <c r="S55">
        <f>Vermögen!O58</f>
        <v>0</v>
      </c>
      <c r="T55">
        <f>Vermögen!P58</f>
        <v>0</v>
      </c>
      <c r="U55">
        <f>Vermögen!Q58</f>
        <v>0</v>
      </c>
      <c r="V55">
        <f>Vermögen!R58</f>
        <v>0</v>
      </c>
      <c r="W55">
        <f>Vermögen!S58</f>
        <v>0</v>
      </c>
      <c r="X55">
        <f>Vermögen!T58</f>
        <v>0</v>
      </c>
      <c r="Y55">
        <f>Vermögen!U58</f>
        <v>0</v>
      </c>
    </row>
    <row r="56" spans="9:25" x14ac:dyDescent="0.35">
      <c r="I56" s="7"/>
      <c r="J56">
        <f>Vermögen!H58</f>
        <v>0</v>
      </c>
      <c r="K56">
        <f>J56</f>
        <v>0</v>
      </c>
      <c r="L56">
        <f t="shared" ref="L56:O56" si="10">K56</f>
        <v>0</v>
      </c>
      <c r="M56">
        <f t="shared" si="10"/>
        <v>0</v>
      </c>
      <c r="N56">
        <f t="shared" si="10"/>
        <v>0</v>
      </c>
      <c r="O56">
        <f t="shared" si="10"/>
        <v>0</v>
      </c>
    </row>
    <row r="57" spans="9:25" x14ac:dyDescent="0.35">
      <c r="P57">
        <f>Vermögen!K58</f>
        <v>0</v>
      </c>
      <c r="Q57">
        <f t="shared" ref="Q57:Y57" si="11">P57</f>
        <v>0</v>
      </c>
      <c r="R57">
        <f t="shared" si="11"/>
        <v>0</v>
      </c>
      <c r="S57">
        <f t="shared" si="11"/>
        <v>0</v>
      </c>
      <c r="T57">
        <f t="shared" si="11"/>
        <v>0</v>
      </c>
      <c r="U57">
        <f t="shared" si="11"/>
        <v>0</v>
      </c>
      <c r="V57">
        <f t="shared" si="11"/>
        <v>0</v>
      </c>
      <c r="W57">
        <f t="shared" si="11"/>
        <v>0</v>
      </c>
      <c r="X57">
        <f t="shared" si="11"/>
        <v>0</v>
      </c>
      <c r="Y57">
        <f t="shared" si="11"/>
        <v>0</v>
      </c>
    </row>
    <row r="59" spans="9:25" x14ac:dyDescent="0.35">
      <c r="I59" t="str">
        <f>Vermögen!A69&amp;", "&amp;I60</f>
        <v>, 0</v>
      </c>
    </row>
    <row r="60" spans="9:25" x14ac:dyDescent="0.35">
      <c r="I60">
        <f>Vermögen!A73</f>
        <v>0</v>
      </c>
      <c r="J60">
        <f>Vermögen!B73</f>
        <v>0</v>
      </c>
      <c r="K60">
        <f>Vermögen!C73</f>
        <v>0</v>
      </c>
      <c r="L60">
        <f>Vermögen!D73</f>
        <v>0</v>
      </c>
      <c r="M60">
        <f>Vermögen!E73</f>
        <v>0</v>
      </c>
      <c r="N60">
        <f>Vermögen!F73</f>
        <v>0</v>
      </c>
    </row>
    <row r="61" spans="9:25" x14ac:dyDescent="0.35">
      <c r="O61">
        <f>Vermögen!G73</f>
        <v>0</v>
      </c>
    </row>
    <row r="62" spans="9:25" x14ac:dyDescent="0.35">
      <c r="P62">
        <f>Vermögen!L73</f>
        <v>0</v>
      </c>
      <c r="Q62">
        <f>Vermögen!M73</f>
        <v>0</v>
      </c>
      <c r="R62">
        <f>Vermögen!N73</f>
        <v>0</v>
      </c>
      <c r="S62">
        <f>Vermögen!O73</f>
        <v>0</v>
      </c>
      <c r="T62">
        <f>Vermögen!P73</f>
        <v>0</v>
      </c>
      <c r="U62">
        <f>Vermögen!Q73</f>
        <v>0</v>
      </c>
      <c r="V62">
        <f>Vermögen!R73</f>
        <v>0</v>
      </c>
      <c r="W62">
        <f>Vermögen!S73</f>
        <v>0</v>
      </c>
      <c r="X62">
        <f>Vermögen!T73</f>
        <v>0</v>
      </c>
      <c r="Y62">
        <f>Vermögen!U73</f>
        <v>0</v>
      </c>
    </row>
    <row r="63" spans="9:25" x14ac:dyDescent="0.35">
      <c r="I63" s="7"/>
      <c r="J63">
        <f>Vermögen!H73</f>
        <v>0</v>
      </c>
      <c r="K63">
        <f>J63</f>
        <v>0</v>
      </c>
      <c r="L63">
        <f t="shared" ref="L63:O63" si="12">K63</f>
        <v>0</v>
      </c>
      <c r="M63">
        <f t="shared" si="12"/>
        <v>0</v>
      </c>
      <c r="N63">
        <f t="shared" si="12"/>
        <v>0</v>
      </c>
      <c r="O63">
        <f t="shared" si="12"/>
        <v>0</v>
      </c>
    </row>
    <row r="64" spans="9:25" x14ac:dyDescent="0.35">
      <c r="P64">
        <f>Vermögen!K73</f>
        <v>0</v>
      </c>
      <c r="Q64">
        <f t="shared" ref="Q64:Y64" si="13">P64</f>
        <v>0</v>
      </c>
      <c r="R64">
        <f t="shared" si="13"/>
        <v>0</v>
      </c>
      <c r="S64">
        <f t="shared" si="13"/>
        <v>0</v>
      </c>
      <c r="T64">
        <f t="shared" si="13"/>
        <v>0</v>
      </c>
      <c r="U64">
        <f t="shared" si="13"/>
        <v>0</v>
      </c>
      <c r="V64">
        <f t="shared" si="13"/>
        <v>0</v>
      </c>
      <c r="W64">
        <f t="shared" si="13"/>
        <v>0</v>
      </c>
      <c r="X64">
        <f t="shared" si="13"/>
        <v>0</v>
      </c>
      <c r="Y64">
        <f t="shared" si="13"/>
        <v>0</v>
      </c>
    </row>
    <row r="67" spans="9:25" x14ac:dyDescent="0.35">
      <c r="I67" t="str">
        <f>Vermögen!A76&amp;", "&amp;I68</f>
        <v>, 0</v>
      </c>
    </row>
    <row r="68" spans="9:25" x14ac:dyDescent="0.35">
      <c r="I68">
        <f>Vermögen!A80</f>
        <v>0</v>
      </c>
      <c r="J68">
        <f>Vermögen!B80</f>
        <v>0</v>
      </c>
      <c r="K68">
        <f>Vermögen!C80</f>
        <v>0</v>
      </c>
      <c r="L68">
        <f>Vermögen!D80</f>
        <v>0</v>
      </c>
      <c r="M68">
        <f>Vermögen!E80</f>
        <v>0</v>
      </c>
      <c r="N68">
        <f>Vermögen!F80</f>
        <v>0</v>
      </c>
    </row>
    <row r="69" spans="9:25" x14ac:dyDescent="0.35">
      <c r="O69">
        <f>Vermögen!G80</f>
        <v>0</v>
      </c>
    </row>
    <row r="70" spans="9:25" x14ac:dyDescent="0.35">
      <c r="P70">
        <f>Vermögen!L80</f>
        <v>0</v>
      </c>
      <c r="Q70">
        <f>Vermögen!M80</f>
        <v>0</v>
      </c>
      <c r="R70">
        <f>Vermögen!N80</f>
        <v>0</v>
      </c>
      <c r="S70">
        <f>Vermögen!O80</f>
        <v>0</v>
      </c>
      <c r="T70">
        <f>Vermögen!P80</f>
        <v>0</v>
      </c>
      <c r="U70">
        <f>Vermögen!Q80</f>
        <v>0</v>
      </c>
      <c r="V70">
        <f>Vermögen!R80</f>
        <v>0</v>
      </c>
      <c r="W70">
        <f>Vermögen!S80</f>
        <v>0</v>
      </c>
      <c r="X70">
        <f>Vermögen!T80</f>
        <v>0</v>
      </c>
      <c r="Y70">
        <f>Vermögen!U80</f>
        <v>0</v>
      </c>
    </row>
    <row r="71" spans="9:25" x14ac:dyDescent="0.35">
      <c r="I71" s="7"/>
      <c r="J71">
        <f>Vermögen!H80</f>
        <v>0</v>
      </c>
      <c r="K71">
        <f>J71</f>
        <v>0</v>
      </c>
      <c r="L71">
        <f t="shared" ref="L71:O71" si="14">K71</f>
        <v>0</v>
      </c>
      <c r="M71">
        <f t="shared" si="14"/>
        <v>0</v>
      </c>
      <c r="N71">
        <f t="shared" si="14"/>
        <v>0</v>
      </c>
      <c r="O71">
        <f t="shared" si="14"/>
        <v>0</v>
      </c>
    </row>
    <row r="72" spans="9:25" x14ac:dyDescent="0.35">
      <c r="P72">
        <f>Vermögen!K80</f>
        <v>0</v>
      </c>
      <c r="Q72">
        <f t="shared" ref="Q72:Y72" si="15">P72</f>
        <v>0</v>
      </c>
      <c r="R72">
        <f t="shared" si="15"/>
        <v>0</v>
      </c>
      <c r="S72">
        <f t="shared" si="15"/>
        <v>0</v>
      </c>
      <c r="T72">
        <f t="shared" si="15"/>
        <v>0</v>
      </c>
      <c r="U72">
        <f t="shared" si="15"/>
        <v>0</v>
      </c>
      <c r="V72">
        <f t="shared" si="15"/>
        <v>0</v>
      </c>
      <c r="W72">
        <f t="shared" si="15"/>
        <v>0</v>
      </c>
      <c r="X72">
        <f t="shared" si="15"/>
        <v>0</v>
      </c>
      <c r="Y72">
        <f t="shared" si="15"/>
        <v>0</v>
      </c>
    </row>
    <row r="75" spans="9:25" x14ac:dyDescent="0.35">
      <c r="I75" t="str">
        <f>Vermögen!A61&amp;", "&amp;I76</f>
        <v>, 0</v>
      </c>
    </row>
    <row r="76" spans="9:25" x14ac:dyDescent="0.35">
      <c r="I76">
        <f>Vermögen!A67</f>
        <v>0</v>
      </c>
      <c r="J76">
        <f>Vermögen!B67</f>
        <v>0</v>
      </c>
      <c r="K76">
        <f>Vermögen!C67</f>
        <v>0</v>
      </c>
      <c r="L76">
        <f>Vermögen!D67</f>
        <v>0</v>
      </c>
      <c r="M76">
        <f>Vermögen!E67</f>
        <v>0</v>
      </c>
      <c r="N76">
        <f>Vermögen!F67</f>
        <v>0</v>
      </c>
    </row>
    <row r="77" spans="9:25" x14ac:dyDescent="0.35">
      <c r="O77">
        <f>Vermögen!G67</f>
        <v>0</v>
      </c>
    </row>
    <row r="78" spans="9:25" x14ac:dyDescent="0.35">
      <c r="P78">
        <f>Vermögen!L67</f>
        <v>0</v>
      </c>
      <c r="Q78">
        <f>Vermögen!M67</f>
        <v>0</v>
      </c>
      <c r="R78">
        <f>Vermögen!N67</f>
        <v>0</v>
      </c>
      <c r="S78">
        <f>Vermögen!O67</f>
        <v>0</v>
      </c>
      <c r="T78">
        <f>Vermögen!P67</f>
        <v>0</v>
      </c>
      <c r="U78">
        <f>Vermögen!Q67</f>
        <v>0</v>
      </c>
      <c r="V78">
        <f>Vermögen!R67</f>
        <v>0</v>
      </c>
      <c r="W78">
        <f>Vermögen!S67</f>
        <v>0</v>
      </c>
      <c r="X78">
        <f>Vermögen!T67</f>
        <v>0</v>
      </c>
      <c r="Y78">
        <f>Vermögen!U67</f>
        <v>0</v>
      </c>
    </row>
    <row r="79" spans="9:25" x14ac:dyDescent="0.35">
      <c r="I79" s="7"/>
      <c r="J79">
        <f>Vermögen!H67</f>
        <v>0</v>
      </c>
      <c r="K79">
        <f>J79</f>
        <v>0</v>
      </c>
      <c r="L79">
        <f t="shared" ref="L79:O79" si="16">K79</f>
        <v>0</v>
      </c>
      <c r="M79">
        <f t="shared" si="16"/>
        <v>0</v>
      </c>
      <c r="N79">
        <f t="shared" si="16"/>
        <v>0</v>
      </c>
      <c r="O79">
        <f t="shared" si="16"/>
        <v>0</v>
      </c>
    </row>
    <row r="80" spans="9:25" x14ac:dyDescent="0.35">
      <c r="P80">
        <f>Vermögen!K67</f>
        <v>0</v>
      </c>
      <c r="Q80">
        <f t="shared" ref="Q80:Y80" si="17">P80</f>
        <v>0</v>
      </c>
      <c r="R80">
        <f t="shared" si="17"/>
        <v>0</v>
      </c>
      <c r="S80">
        <f t="shared" si="17"/>
        <v>0</v>
      </c>
      <c r="T80">
        <f t="shared" si="17"/>
        <v>0</v>
      </c>
      <c r="U80">
        <f t="shared" si="17"/>
        <v>0</v>
      </c>
      <c r="V80">
        <f t="shared" si="17"/>
        <v>0</v>
      </c>
      <c r="W80">
        <f t="shared" si="17"/>
        <v>0</v>
      </c>
      <c r="X80">
        <f t="shared" si="17"/>
        <v>0</v>
      </c>
      <c r="Y80">
        <f t="shared" si="17"/>
        <v>0</v>
      </c>
    </row>
    <row r="83" spans="9:25" x14ac:dyDescent="0.35">
      <c r="I83" t="str">
        <f>Vermögen!A97&amp;", "&amp;I84</f>
        <v>, 0</v>
      </c>
    </row>
    <row r="84" spans="9:25" x14ac:dyDescent="0.35">
      <c r="I84">
        <f>Vermögen!A102</f>
        <v>0</v>
      </c>
      <c r="J84">
        <f>Vermögen!B102</f>
        <v>0</v>
      </c>
      <c r="K84">
        <f>Vermögen!C102</f>
        <v>0</v>
      </c>
      <c r="L84">
        <f>Vermögen!D102</f>
        <v>0</v>
      </c>
      <c r="M84">
        <f>Vermögen!E102</f>
        <v>0</v>
      </c>
      <c r="N84">
        <f>Vermögen!F102</f>
        <v>0</v>
      </c>
    </row>
    <row r="85" spans="9:25" x14ac:dyDescent="0.35">
      <c r="O85">
        <f>Vermögen!G102</f>
        <v>0</v>
      </c>
    </row>
    <row r="86" spans="9:25" x14ac:dyDescent="0.35">
      <c r="P86">
        <f>Vermögen!L102</f>
        <v>0</v>
      </c>
      <c r="Q86">
        <f>Vermögen!M102</f>
        <v>0</v>
      </c>
      <c r="R86">
        <f>Vermögen!N102</f>
        <v>0</v>
      </c>
      <c r="S86">
        <f>Vermögen!O102</f>
        <v>0</v>
      </c>
      <c r="T86">
        <f>Vermögen!P102</f>
        <v>0</v>
      </c>
      <c r="U86">
        <f>Vermögen!Q102</f>
        <v>0</v>
      </c>
      <c r="V86">
        <f>Vermögen!R102</f>
        <v>0</v>
      </c>
      <c r="W86">
        <f>Vermögen!S102</f>
        <v>0</v>
      </c>
      <c r="X86">
        <f>Vermögen!T102</f>
        <v>0</v>
      </c>
      <c r="Y86">
        <f>Vermögen!U102</f>
        <v>0</v>
      </c>
    </row>
    <row r="87" spans="9:25" x14ac:dyDescent="0.35">
      <c r="I87" s="7"/>
      <c r="J87">
        <f>Vermögen!H102</f>
        <v>0</v>
      </c>
      <c r="K87">
        <f>J87</f>
        <v>0</v>
      </c>
      <c r="L87">
        <f t="shared" ref="L87:O87" si="18">K87</f>
        <v>0</v>
      </c>
      <c r="M87">
        <f t="shared" si="18"/>
        <v>0</v>
      </c>
      <c r="N87">
        <f t="shared" si="18"/>
        <v>0</v>
      </c>
      <c r="O87">
        <f t="shared" si="18"/>
        <v>0</v>
      </c>
    </row>
    <row r="88" spans="9:25" x14ac:dyDescent="0.35">
      <c r="P88">
        <f>Vermögen!K102</f>
        <v>0</v>
      </c>
      <c r="Q88">
        <f t="shared" ref="Q88:Y88" si="19">P88</f>
        <v>0</v>
      </c>
      <c r="R88">
        <f t="shared" si="19"/>
        <v>0</v>
      </c>
      <c r="S88">
        <f t="shared" si="19"/>
        <v>0</v>
      </c>
      <c r="T88">
        <f t="shared" si="19"/>
        <v>0</v>
      </c>
      <c r="U88">
        <f t="shared" si="19"/>
        <v>0</v>
      </c>
      <c r="V88">
        <f t="shared" si="19"/>
        <v>0</v>
      </c>
      <c r="W88">
        <f t="shared" si="19"/>
        <v>0</v>
      </c>
      <c r="X88">
        <f t="shared" si="19"/>
        <v>0</v>
      </c>
      <c r="Y88">
        <f t="shared" si="19"/>
        <v>0</v>
      </c>
    </row>
    <row r="90" spans="9:25" x14ac:dyDescent="0.35">
      <c r="I90" s="7"/>
    </row>
    <row r="96" spans="9:25" x14ac:dyDescent="0.35">
      <c r="I96" s="7"/>
    </row>
    <row r="99" spans="9:9" x14ac:dyDescent="0.35">
      <c r="I99" s="7"/>
    </row>
    <row r="125" spans="9:9" x14ac:dyDescent="0.35">
      <c r="I125" s="7"/>
    </row>
    <row r="131" spans="9:9" x14ac:dyDescent="0.35">
      <c r="I131" s="7"/>
    </row>
  </sheetData>
  <pageMargins left="0.7" right="0.7" top="0.78740157499999996" bottom="0.78740157499999996"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0EA8F-D899-431C-AC40-14117630BF80}">
  <sheetPr codeName="Tabelle13"/>
  <dimension ref="A1:AA106"/>
  <sheetViews>
    <sheetView workbookViewId="0">
      <pane xSplit="1" ySplit="2" topLeftCell="B56" activePane="bottomRight" state="frozen"/>
      <selection pane="topRight" activeCell="B1" sqref="B1"/>
      <selection pane="bottomLeft" activeCell="A3" sqref="A3"/>
      <selection pane="bottomRight" activeCell="A27" sqref="A27"/>
    </sheetView>
  </sheetViews>
  <sheetFormatPr baseColWidth="10" defaultColWidth="11.453125" defaultRowHeight="14.5" x14ac:dyDescent="0.35"/>
  <cols>
    <col min="8" max="8" width="10.81640625" style="4"/>
    <col min="24" max="24" width="14" customWidth="1"/>
    <col min="26" max="26" width="14.1796875" customWidth="1"/>
  </cols>
  <sheetData>
    <row r="1" spans="1:27" x14ac:dyDescent="0.35">
      <c r="A1" s="4" t="s">
        <v>106</v>
      </c>
    </row>
    <row r="2" spans="1:27" s="41" customFormat="1" ht="39" customHeight="1" x14ac:dyDescent="0.35">
      <c r="A2" s="43" t="str">
        <f>Wirtschaftskraft!A2</f>
        <v>Jahr</v>
      </c>
      <c r="B2" s="43" t="str">
        <f>Wirtschaftskraft!B2</f>
        <v>Branden-
burg</v>
      </c>
      <c r="C2" s="43" t="str">
        <f>Wirtschaftskraft!C2</f>
        <v>Mecklenburg-
Vorpommern</v>
      </c>
      <c r="D2" s="43" t="str">
        <f>Wirtschaftskraft!D2</f>
        <v>Sachsen</v>
      </c>
      <c r="E2" s="43" t="str">
        <f>Wirtschaftskraft!E2</f>
        <v>Sachsen-Anhalt</v>
      </c>
      <c r="F2" s="43" t="str">
        <f>Wirtschaftskraft!F2</f>
        <v>Thüringen</v>
      </c>
      <c r="G2" s="43" t="str">
        <f>Wirtschaftskraft!G2</f>
        <v>Berlin</v>
      </c>
      <c r="H2" s="44" t="str">
        <f>Wirtschaftskraft!H2</f>
        <v>Ostdeutsch-land mit Berlin</v>
      </c>
      <c r="I2" s="43" t="str">
        <f>Wirtschaftskraft!I2</f>
        <v>Ostdeutsch-land ohne Berlin</v>
      </c>
      <c r="J2" s="43" t="str">
        <f>Wirtschaftskraft!J2</f>
        <v>Westdeutsch-land mit Berlin</v>
      </c>
      <c r="K2" s="43" t="str">
        <f>Wirtschaftskraft!K2</f>
        <v>Westdeutsch-land ohne Berlin</v>
      </c>
      <c r="L2" s="43" t="str">
        <f>Wirtschaftskraft!L2</f>
        <v>Baden-
Württemberg</v>
      </c>
      <c r="M2" s="43" t="str">
        <f>Wirtschaftskraft!M2</f>
        <v>Bayern</v>
      </c>
      <c r="N2" s="43" t="str">
        <f>Wirtschaftskraft!N2</f>
        <v>Bremen</v>
      </c>
      <c r="O2" s="43" t="str">
        <f>Wirtschaftskraft!O2</f>
        <v>Hamburg</v>
      </c>
      <c r="P2" s="43" t="str">
        <f>Wirtschaftskraft!P2</f>
        <v>Hessen</v>
      </c>
      <c r="Q2" s="43" t="str">
        <f>Wirtschaftskraft!Q2</f>
        <v>Nieder-
sachsen</v>
      </c>
      <c r="R2" s="43" t="str">
        <f>Wirtschaftskraft!R2</f>
        <v>Nordrhein-
Westfalen</v>
      </c>
      <c r="S2" s="43" t="str">
        <f>Wirtschaftskraft!S2</f>
        <v>Rheinland-Pfalz</v>
      </c>
      <c r="T2" s="43" t="str">
        <f>Wirtschaftskraft!T2</f>
        <v>Saarland</v>
      </c>
      <c r="U2" s="43" t="str">
        <f>Wirtschaftskraft!U2</f>
        <v>Schleswig-
Holstein</v>
      </c>
      <c r="V2" s="43" t="str">
        <f>Wirtschaftskraft!V2</f>
        <v>Deutschland</v>
      </c>
      <c r="X2" s="43" t="str">
        <f>Wirtschaftskraft!X2</f>
        <v>Min Westdeutschland ohne Berlin</v>
      </c>
      <c r="Y2" s="43"/>
      <c r="Z2" s="43" t="str">
        <f>Wirtschaftskraft!Z2</f>
        <v>Max Westdeutschland ohne Berlin</v>
      </c>
      <c r="AA2" s="43"/>
    </row>
    <row r="3" spans="1:27" x14ac:dyDescent="0.35">
      <c r="A3" s="4" t="s">
        <v>446</v>
      </c>
    </row>
    <row r="4" spans="1:27" x14ac:dyDescent="0.35">
      <c r="A4">
        <f>'[3]LStk insg'!A67</f>
        <v>2019</v>
      </c>
      <c r="B4" s="3">
        <f>'[3]LStk insg'!B67</f>
        <v>96.559767659549053</v>
      </c>
      <c r="C4" s="3">
        <f>'[3]LStk insg'!C67</f>
        <v>100.44982725900094</v>
      </c>
      <c r="D4" s="3">
        <f>'[3]LStk insg'!D67</f>
        <v>103.45924806173421</v>
      </c>
      <c r="E4" s="3">
        <f>'[3]LStk insg'!E67</f>
        <v>99.282731702908947</v>
      </c>
      <c r="F4" s="3">
        <f>'[3]LStk insg'!F67</f>
        <v>104.35361828863773</v>
      </c>
      <c r="G4" s="3">
        <f>'[3]LStk insg'!G67</f>
        <v>104.72678336919063</v>
      </c>
      <c r="H4" s="14">
        <f>'[3]LStk insg'!H67</f>
        <v>102.09828606772587</v>
      </c>
      <c r="I4" s="3">
        <f>'[3]LStk insg'!I67</f>
        <v>101.15151584392498</v>
      </c>
      <c r="J4" s="3">
        <f>'[3]LStk insg'!J67</f>
        <v>100.23890300728171</v>
      </c>
      <c r="K4" s="3">
        <f>'[3]LStk insg'!K67</f>
        <v>100</v>
      </c>
      <c r="L4" s="3">
        <f>'[3]LStk insg'!L67</f>
        <v>100.19976041712727</v>
      </c>
      <c r="M4" s="3">
        <f>'[3]LStk insg'!M67</f>
        <v>99.497636764408639</v>
      </c>
      <c r="N4" s="3">
        <f>'[3]LStk insg'!N67</f>
        <v>105.45276352649702</v>
      </c>
      <c r="O4" s="3">
        <f>'[3]LStk insg'!O67</f>
        <v>93.096111285559402</v>
      </c>
      <c r="P4" s="3">
        <f>'[3]LStk insg'!P67</f>
        <v>101.89446351599773</v>
      </c>
      <c r="Q4" s="3">
        <f>'[3]LStk insg'!Q67</f>
        <v>96.556569380308673</v>
      </c>
      <c r="R4" s="3">
        <f>'[3]LStk insg'!R67</f>
        <v>102.21511488266842</v>
      </c>
      <c r="S4" s="3">
        <f>'[3]LStk insg'!S67</f>
        <v>98.832790210054384</v>
      </c>
      <c r="T4" s="3">
        <f>'[3]LStk insg'!T67</f>
        <v>105.45626847985679</v>
      </c>
      <c r="U4" s="3">
        <f>'[3]LStk insg'!U67</f>
        <v>97.998239639020767</v>
      </c>
      <c r="V4" s="3">
        <f>'[3]LStk insg'!V67</f>
        <v>100.35346569350523</v>
      </c>
      <c r="X4" s="18" t="str">
        <f t="shared" ref="X4:X9" si="0">HLOOKUP(Y4,$L4:$U107,ROW(L$106)-ROW(X4)+1,0)</f>
        <v>HH</v>
      </c>
      <c r="Y4" s="19">
        <f>MIN(L4:U4)</f>
        <v>93.096111285559402</v>
      </c>
      <c r="Z4" s="18" t="str">
        <f t="shared" ref="Z4:Z9" si="1">HLOOKUP(AA4,$L4:$U107,ROW(N$106)-ROW(Z4)+1,0)</f>
        <v>SL</v>
      </c>
      <c r="AA4" s="19">
        <f>MAX(L4:U4)</f>
        <v>105.45626847985679</v>
      </c>
    </row>
    <row r="5" spans="1:27" x14ac:dyDescent="0.35">
      <c r="A5">
        <f>'[3]LStk insg'!A68</f>
        <v>2020</v>
      </c>
      <c r="B5" s="3">
        <f>'[3]LStk insg'!B68</f>
        <v>97.665350836837931</v>
      </c>
      <c r="C5" s="3">
        <f>'[3]LStk insg'!C68</f>
        <v>101.80263463506915</v>
      </c>
      <c r="D5" s="3">
        <f>'[3]LStk insg'!D68</f>
        <v>104.86516523814579</v>
      </c>
      <c r="E5" s="3">
        <f>'[3]LStk insg'!E68</f>
        <v>100.21592609202581</v>
      </c>
      <c r="F5" s="3">
        <f>'[3]LStk insg'!F68</f>
        <v>103.54568885811123</v>
      </c>
      <c r="G5" s="3">
        <f>'[3]LStk insg'!G68</f>
        <v>105.47183346850721</v>
      </c>
      <c r="H5" s="14">
        <f>'[3]LStk insg'!H68</f>
        <v>102.95986487787887</v>
      </c>
      <c r="I5" s="3">
        <f>'[3]LStk insg'!I68</f>
        <v>102.03224415518717</v>
      </c>
      <c r="J5" s="3">
        <f>'[3]LStk insg'!J68</f>
        <v>100.2796086616725</v>
      </c>
      <c r="K5" s="3">
        <f>'[3]LStk insg'!K68</f>
        <v>100</v>
      </c>
      <c r="L5" s="3">
        <f>'[3]LStk insg'!L68</f>
        <v>100.12038505627092</v>
      </c>
      <c r="M5" s="3">
        <f>'[3]LStk insg'!M68</f>
        <v>99.232606280981997</v>
      </c>
      <c r="N5" s="3">
        <f>'[3]LStk insg'!N68</f>
        <v>104.94754218123288</v>
      </c>
      <c r="O5" s="3">
        <f>'[3]LStk insg'!O68</f>
        <v>95.290499185813601</v>
      </c>
      <c r="P5" s="3">
        <f>'[3]LStk insg'!P68</f>
        <v>102.15793247391036</v>
      </c>
      <c r="Q5" s="3">
        <f>'[3]LStk insg'!Q68</f>
        <v>97.045493089501747</v>
      </c>
      <c r="R5" s="3">
        <f>'[3]LStk insg'!R68</f>
        <v>101.97195072526814</v>
      </c>
      <c r="S5" s="3">
        <f>'[3]LStk insg'!S68</f>
        <v>98.459480169047538</v>
      </c>
      <c r="T5" s="3">
        <f>'[3]LStk insg'!T68</f>
        <v>105.68285131717363</v>
      </c>
      <c r="U5" s="3">
        <f>'[3]LStk insg'!U68</f>
        <v>97.285010141515556</v>
      </c>
      <c r="V5" s="3">
        <f>'[3]LStk insg'!V68</f>
        <v>100.4869575848286</v>
      </c>
      <c r="X5" s="18" t="str">
        <f t="shared" si="0"/>
        <v>HH</v>
      </c>
      <c r="Y5" s="19">
        <f t="shared" ref="Y5:Y8" si="2">MIN(L5:U5)</f>
        <v>95.290499185813601</v>
      </c>
      <c r="Z5" s="18" t="str">
        <f t="shared" si="1"/>
        <v>SL</v>
      </c>
      <c r="AA5" s="19">
        <f t="shared" ref="AA5:AA8" si="3">MAX(L5:U5)</f>
        <v>105.68285131717363</v>
      </c>
    </row>
    <row r="6" spans="1:27" x14ac:dyDescent="0.35">
      <c r="A6">
        <f>'[3]LStk insg'!A69</f>
        <v>2021</v>
      </c>
      <c r="B6" s="3">
        <f>'[3]LStk insg'!B69</f>
        <v>98.213816921931269</v>
      </c>
      <c r="C6" s="3">
        <f>'[3]LStk insg'!C69</f>
        <v>102.11559484573851</v>
      </c>
      <c r="D6" s="3">
        <f>'[3]LStk insg'!D69</f>
        <v>106.00653788648373</v>
      </c>
      <c r="E6" s="3">
        <f>'[3]LStk insg'!E69</f>
        <v>101.31016450618719</v>
      </c>
      <c r="F6" s="3">
        <f>'[3]LStk insg'!F69</f>
        <v>105.38490642337868</v>
      </c>
      <c r="G6" s="3">
        <f>'[3]LStk insg'!G69</f>
        <v>107.26284046005486</v>
      </c>
      <c r="H6" s="14">
        <f>'[3]LStk insg'!H69</f>
        <v>104.22928006531794</v>
      </c>
      <c r="I6" s="3">
        <f>'[3]LStk insg'!I69</f>
        <v>103.04768631221802</v>
      </c>
      <c r="J6" s="3">
        <f>'[3]LStk insg'!J69</f>
        <v>100.37189636886067</v>
      </c>
      <c r="K6" s="3">
        <f>'[3]LStk insg'!K69</f>
        <v>100</v>
      </c>
      <c r="L6" s="3">
        <f>'[3]LStk insg'!L69</f>
        <v>99.448499633230554</v>
      </c>
      <c r="M6" s="3">
        <f>'[3]LStk insg'!M69</f>
        <v>99.56845591198136</v>
      </c>
      <c r="N6" s="3">
        <f>'[3]LStk insg'!N69</f>
        <v>101.43552020168809</v>
      </c>
      <c r="O6" s="3">
        <f>'[3]LStk insg'!O69</f>
        <v>92.224461360516685</v>
      </c>
      <c r="P6" s="3">
        <f>'[3]LStk insg'!P69</f>
        <v>102.40084111435679</v>
      </c>
      <c r="Q6" s="3">
        <f>'[3]LStk insg'!Q69</f>
        <v>98.286188669416305</v>
      </c>
      <c r="R6" s="3">
        <f>'[3]LStk insg'!R69</f>
        <v>103.49413667085898</v>
      </c>
      <c r="S6" s="3">
        <f>'[3]LStk insg'!S69</f>
        <v>92.293141849609469</v>
      </c>
      <c r="T6" s="3">
        <f>'[3]LStk insg'!T69</f>
        <v>106.90295049832861</v>
      </c>
      <c r="U6" s="3">
        <f>'[3]LStk insg'!U69</f>
        <v>98.217854949182879</v>
      </c>
      <c r="V6" s="3">
        <f>'[3]LStk insg'!V69</f>
        <v>100.67797704135302</v>
      </c>
      <c r="X6" s="18" t="str">
        <f t="shared" si="0"/>
        <v>HH</v>
      </c>
      <c r="Y6" s="19">
        <f t="shared" si="2"/>
        <v>92.224461360516685</v>
      </c>
      <c r="Z6" s="18" t="str">
        <f t="shared" si="1"/>
        <v>SL</v>
      </c>
      <c r="AA6" s="19">
        <f t="shared" si="3"/>
        <v>106.90295049832861</v>
      </c>
    </row>
    <row r="7" spans="1:27" x14ac:dyDescent="0.35">
      <c r="A7">
        <f>'[3]LStk insg'!A70</f>
        <v>2022</v>
      </c>
      <c r="B7" s="3">
        <f>'[3]LStk insg'!B70</f>
        <v>95.757322042858135</v>
      </c>
      <c r="C7" s="3">
        <f>'[3]LStk insg'!C70</f>
        <v>99.078424864920294</v>
      </c>
      <c r="D7" s="3">
        <f>'[3]LStk insg'!D70</f>
        <v>105.54905239622865</v>
      </c>
      <c r="E7" s="3">
        <f>'[3]LStk insg'!E70</f>
        <v>97.865383511232878</v>
      </c>
      <c r="F7" s="3">
        <f>'[3]LStk insg'!F70</f>
        <v>106.07704338130932</v>
      </c>
      <c r="G7" s="3">
        <f>'[3]LStk insg'!G70</f>
        <v>109.0727197003424</v>
      </c>
      <c r="H7" s="14">
        <f>'[3]LStk insg'!H70</f>
        <v>103.68499252032959</v>
      </c>
      <c r="I7" s="3">
        <f>'[3]LStk insg'!I70</f>
        <v>101.50503305632874</v>
      </c>
      <c r="J7" s="3">
        <f>'[3]LStk insg'!J70</f>
        <v>100.4717105046302</v>
      </c>
      <c r="K7" s="3">
        <f>'[3]LStk insg'!K70</f>
        <v>100</v>
      </c>
      <c r="L7" s="3">
        <f>'[3]LStk insg'!L70</f>
        <v>99.369362090761484</v>
      </c>
      <c r="M7" s="3">
        <f>'[3]LStk insg'!M70</f>
        <v>100.08944245831933</v>
      </c>
      <c r="N7" s="3">
        <f>'[3]LStk insg'!N70</f>
        <v>100.01925573456738</v>
      </c>
      <c r="O7" s="3">
        <f>'[3]LStk insg'!O70</f>
        <v>88.318905360184516</v>
      </c>
      <c r="P7" s="3">
        <f>'[3]LStk insg'!P70</f>
        <v>103.55242979350625</v>
      </c>
      <c r="Q7" s="3">
        <f>'[3]LStk insg'!Q70</f>
        <v>98.03183391104335</v>
      </c>
      <c r="R7" s="3">
        <f>'[3]LStk insg'!R70</f>
        <v>103.53081457413968</v>
      </c>
      <c r="S7" s="3">
        <f>'[3]LStk insg'!S70</f>
        <v>95.207059030905086</v>
      </c>
      <c r="T7" s="3">
        <f>'[3]LStk insg'!T70</f>
        <v>103.61053851418805</v>
      </c>
      <c r="U7" s="3">
        <f>'[3]LStk insg'!U70</f>
        <v>95.522895755269417</v>
      </c>
      <c r="V7" s="3">
        <f>'[3]LStk insg'!V70</f>
        <v>100.59792746362281</v>
      </c>
      <c r="X7" s="18" t="str">
        <f t="shared" si="0"/>
        <v>HH</v>
      </c>
      <c r="Y7" s="19">
        <f t="shared" si="2"/>
        <v>88.318905360184516</v>
      </c>
      <c r="Z7" s="18" t="str">
        <f t="shared" si="1"/>
        <v>SL</v>
      </c>
      <c r="AA7" s="19">
        <f t="shared" si="3"/>
        <v>103.61053851418805</v>
      </c>
    </row>
    <row r="8" spans="1:27" x14ac:dyDescent="0.35">
      <c r="A8">
        <f>'[3]LStk insg'!A71</f>
        <v>2023</v>
      </c>
      <c r="B8" s="3">
        <f>'[3]LStk insg'!B71</f>
        <v>94.705142877875645</v>
      </c>
      <c r="C8" s="3">
        <f>'[3]LStk insg'!C71</f>
        <v>98.875766500438488</v>
      </c>
      <c r="D8" s="3">
        <f>'[3]LStk insg'!D71</f>
        <v>105.02431964125212</v>
      </c>
      <c r="E8" s="3">
        <f>'[3]LStk insg'!E71</f>
        <v>97.647659172219548</v>
      </c>
      <c r="F8" s="3">
        <f>'[3]LStk insg'!F71</f>
        <v>104.67747959952816</v>
      </c>
      <c r="G8" s="3">
        <f>'[3]LStk insg'!G71</f>
        <v>108.60748372115228</v>
      </c>
      <c r="H8" s="14">
        <f>'[3]LStk insg'!H71</f>
        <v>103.08278123681755</v>
      </c>
      <c r="I8" s="3">
        <f>'[3]LStk insg'!I71</f>
        <v>100.82666357668164</v>
      </c>
      <c r="J8" s="3">
        <f>'[3]LStk insg'!J71</f>
        <v>100.45418239239572</v>
      </c>
      <c r="K8" s="3">
        <f>'[3]LStk insg'!K71</f>
        <v>100</v>
      </c>
      <c r="L8" s="3">
        <f>'[3]LStk insg'!L71</f>
        <v>99.06152110406326</v>
      </c>
      <c r="M8" s="3">
        <f>'[3]LStk insg'!M71</f>
        <v>99.010174159837874</v>
      </c>
      <c r="N8" s="3">
        <f>'[3]LStk insg'!N71</f>
        <v>101.6980104529551</v>
      </c>
      <c r="O8" s="3">
        <f>'[3]LStk insg'!O71</f>
        <v>95.591784847399225</v>
      </c>
      <c r="P8" s="3">
        <f>'[3]LStk insg'!P71</f>
        <v>103.32696924641564</v>
      </c>
      <c r="Q8" s="3">
        <f>'[3]LStk insg'!Q71</f>
        <v>96.457304450247776</v>
      </c>
      <c r="R8" s="3">
        <f>'[3]LStk insg'!R71</f>
        <v>103.21425342809482</v>
      </c>
      <c r="S8" s="3">
        <f>'[3]LStk insg'!S71</f>
        <v>97.116575578641346</v>
      </c>
      <c r="T8" s="3">
        <f>'[3]LStk insg'!T71</f>
        <v>106.08819380073065</v>
      </c>
      <c r="U8" s="3">
        <f>'[3]LStk insg'!U71</f>
        <v>96.878743366828374</v>
      </c>
      <c r="V8" s="3">
        <f>'[3]LStk insg'!V71</f>
        <v>100.50700028119839</v>
      </c>
      <c r="X8" s="18" t="str">
        <f t="shared" si="0"/>
        <v>HH</v>
      </c>
      <c r="Y8" s="19">
        <f t="shared" si="2"/>
        <v>95.591784847399225</v>
      </c>
      <c r="Z8" s="18" t="str">
        <f t="shared" si="1"/>
        <v>SL</v>
      </c>
      <c r="AA8" s="19">
        <f t="shared" si="3"/>
        <v>106.08819380073065</v>
      </c>
    </row>
    <row r="9" spans="1:27" x14ac:dyDescent="0.35">
      <c r="A9">
        <f>'[3]LStk insg'!A72</f>
        <v>2024</v>
      </c>
      <c r="B9" s="3">
        <f>'[3]LStk insg'!B72</f>
        <v>95.38790824751247</v>
      </c>
      <c r="C9" s="3">
        <f>'[3]LStk insg'!C72</f>
        <v>96.81167719164273</v>
      </c>
      <c r="D9" s="3">
        <f>'[3]LStk insg'!D72</f>
        <v>103.68802375259972</v>
      </c>
      <c r="E9" s="3">
        <f>'[3]LStk insg'!E72</f>
        <v>98.160868770087944</v>
      </c>
      <c r="F9" s="3">
        <f>'[3]LStk insg'!F72</f>
        <v>103.51567859584358</v>
      </c>
      <c r="G9" s="3">
        <f>'[3]LStk insg'!G72</f>
        <v>106.48784393037407</v>
      </c>
      <c r="H9" s="14">
        <f>'[3]LStk insg'!H72</f>
        <v>102.02216283275729</v>
      </c>
      <c r="I9" s="3">
        <f>'[3]LStk insg'!I72</f>
        <v>100.16168238856969</v>
      </c>
      <c r="J9" s="3">
        <f>'[3]LStk insg'!J72</f>
        <v>100.34561786489418</v>
      </c>
      <c r="K9" s="3">
        <f>'[3]LStk insg'!K72</f>
        <v>100</v>
      </c>
      <c r="L9" s="3">
        <f>'[3]LStk insg'!L72</f>
        <v>98.841979607809193</v>
      </c>
      <c r="M9" s="3">
        <f>'[3]LStk insg'!M72</f>
        <v>99.515361445290097</v>
      </c>
      <c r="N9" s="3">
        <f>'[3]LStk insg'!N72</f>
        <v>102.49556450519832</v>
      </c>
      <c r="O9" s="3">
        <f>'[3]LStk insg'!O72</f>
        <v>94.082214869215889</v>
      </c>
      <c r="P9" s="3">
        <f>'[3]LStk insg'!P72</f>
        <v>103.18107692128287</v>
      </c>
      <c r="Q9" s="3">
        <f>'[3]LStk insg'!Q72</f>
        <v>95.447721131880058</v>
      </c>
      <c r="R9" s="3">
        <f>'[3]LStk insg'!R72</f>
        <v>103.55573059552181</v>
      </c>
      <c r="S9" s="3">
        <f>'[3]LStk insg'!S72</f>
        <v>97.5705493952739</v>
      </c>
      <c r="T9" s="3">
        <f>'[3]LStk insg'!T72</f>
        <v>106.62402308229628</v>
      </c>
      <c r="U9" s="3">
        <f>'[3]LStk insg'!U72</f>
        <v>96.830864643111937</v>
      </c>
      <c r="V9" s="3">
        <f>'[3]LStk insg'!V72</f>
        <v>100.33658462223814</v>
      </c>
      <c r="X9" s="18" t="str">
        <f t="shared" si="0"/>
        <v>HH</v>
      </c>
      <c r="Y9" s="19">
        <f>MIN(L9:U9)</f>
        <v>94.082214869215889</v>
      </c>
      <c r="Z9" s="18" t="str">
        <f t="shared" si="1"/>
        <v>SL</v>
      </c>
      <c r="AA9" s="19">
        <f>MAX(L9:U9)</f>
        <v>106.62402308229628</v>
      </c>
    </row>
    <row r="10" spans="1:27" x14ac:dyDescent="0.35">
      <c r="B10" s="3"/>
      <c r="C10" s="3"/>
      <c r="D10" s="3"/>
      <c r="E10" s="3"/>
      <c r="F10" s="3"/>
      <c r="G10" s="3"/>
      <c r="H10" s="14"/>
      <c r="I10" s="3"/>
      <c r="J10" s="3"/>
      <c r="K10" s="3"/>
      <c r="L10" s="3"/>
      <c r="M10" s="3"/>
      <c r="N10" s="3"/>
      <c r="O10" s="3"/>
      <c r="P10" s="3"/>
      <c r="Q10" s="3"/>
      <c r="R10" s="3"/>
      <c r="S10" s="3"/>
      <c r="T10" s="3"/>
      <c r="U10" s="3"/>
      <c r="V10" s="3"/>
      <c r="X10" s="11"/>
      <c r="Y10" s="11"/>
      <c r="Z10" s="11"/>
      <c r="AA10" s="11"/>
    </row>
    <row r="11" spans="1:27" x14ac:dyDescent="0.35">
      <c r="A11" s="4" t="s">
        <v>447</v>
      </c>
      <c r="X11" s="11"/>
      <c r="Y11" s="11"/>
      <c r="Z11" s="11"/>
      <c r="AA11" s="11"/>
    </row>
    <row r="12" spans="1:27" x14ac:dyDescent="0.35">
      <c r="A12" s="7">
        <f>'[3]LStk insg'!A122</f>
        <v>2019</v>
      </c>
      <c r="B12" s="3">
        <f>'[3]LStk insg'!B122</f>
        <v>97.690189716764877</v>
      </c>
      <c r="C12" s="3">
        <f>'[3]LStk insg'!C122</f>
        <v>100.96934363604204</v>
      </c>
      <c r="D12" s="3">
        <f>'[3]LStk insg'!D122</f>
        <v>104.82099676898784</v>
      </c>
      <c r="E12" s="3">
        <f>'[3]LStk insg'!E122</f>
        <v>99.658146377069571</v>
      </c>
      <c r="F12" s="3">
        <f>'[3]LStk insg'!F122</f>
        <v>105.06081387850885</v>
      </c>
      <c r="G12" s="3">
        <f>'[3]LStk insg'!G122</f>
        <v>104.88677965230364</v>
      </c>
      <c r="H12" s="14">
        <f>'[3]LStk insg'!H122</f>
        <v>102.79114378944267</v>
      </c>
      <c r="I12" s="3">
        <f>'[3]LStk insg'!I122</f>
        <v>102.0736096248454</v>
      </c>
      <c r="J12" s="3">
        <f>'[3]LStk insg'!J122</f>
        <v>100.26093921481105</v>
      </c>
      <c r="K12" s="3">
        <f>'[3]LStk insg'!K122</f>
        <v>100</v>
      </c>
      <c r="L12" s="3">
        <f>'[3]LStk insg'!L122</f>
        <v>100.2003283904527</v>
      </c>
      <c r="M12" s="3">
        <f>'[3]LStk insg'!M122</f>
        <v>100.11821903856209</v>
      </c>
      <c r="N12" s="3">
        <f>'[3]LStk insg'!N122</f>
        <v>103.91135763864474</v>
      </c>
      <c r="O12" s="3">
        <f>'[3]LStk insg'!O122</f>
        <v>92.262055645893156</v>
      </c>
      <c r="P12" s="3">
        <f>'[3]LStk insg'!P122</f>
        <v>101.6950219562523</v>
      </c>
      <c r="Q12" s="3">
        <f>'[3]LStk insg'!Q122</f>
        <v>96.406219071658981</v>
      </c>
      <c r="R12" s="3">
        <f>'[3]LStk insg'!R122</f>
        <v>101.92738413377668</v>
      </c>
      <c r="S12" s="3">
        <f>'[3]LStk insg'!S122</f>
        <v>99.07255865451171</v>
      </c>
      <c r="T12" s="3">
        <f>'[3]LStk insg'!T122</f>
        <v>104.77415845155784</v>
      </c>
      <c r="U12" s="3">
        <f>'[3]LStk insg'!U122</f>
        <v>98.522157411542523</v>
      </c>
      <c r="V12" s="3">
        <f>'[3]LStk insg'!V122</f>
        <v>100.4685818213714</v>
      </c>
      <c r="X12" s="18" t="str">
        <f t="shared" ref="X12:X17" si="4">HLOOKUP(Y12,$L12:$U114,ROW(L$106)-ROW(X12)+1,0)</f>
        <v>HH</v>
      </c>
      <c r="Y12" s="19">
        <f t="shared" ref="Y12:Y16" si="5">MIN(L12:U12)</f>
        <v>92.262055645893156</v>
      </c>
      <c r="Z12" s="18" t="str">
        <f t="shared" ref="Z12:Z17" si="6">HLOOKUP(AA12,$L12:$U114,ROW(N$106)-ROW(Z12)+1,0)</f>
        <v>SL</v>
      </c>
      <c r="AA12" s="19">
        <f t="shared" ref="AA12:AA16" si="7">MAX(L12:U12)</f>
        <v>104.77415845155784</v>
      </c>
    </row>
    <row r="13" spans="1:27" x14ac:dyDescent="0.35">
      <c r="A13" s="7">
        <f>'[3]LStk insg'!A123</f>
        <v>2020</v>
      </c>
      <c r="B13" s="3">
        <f>'[3]LStk insg'!B123</f>
        <v>98.870284175099002</v>
      </c>
      <c r="C13" s="3">
        <f>'[3]LStk insg'!C123</f>
        <v>102.38018199703968</v>
      </c>
      <c r="D13" s="3">
        <f>'[3]LStk insg'!D123</f>
        <v>106.35212733779622</v>
      </c>
      <c r="E13" s="3">
        <f>'[3]LStk insg'!E123</f>
        <v>100.88595476688521</v>
      </c>
      <c r="F13" s="3">
        <f>'[3]LStk insg'!F123</f>
        <v>104.34456748182079</v>
      </c>
      <c r="G13" s="3">
        <f>'[3]LStk insg'!G123</f>
        <v>105.33619402877758</v>
      </c>
      <c r="H13" s="14">
        <f>'[3]LStk insg'!H123</f>
        <v>103.69016818584925</v>
      </c>
      <c r="I13" s="3">
        <f>'[3]LStk insg'!I123</f>
        <v>103.10303850396127</v>
      </c>
      <c r="J13" s="3">
        <f>'[3]LStk insg'!J123</f>
        <v>100.28679002271339</v>
      </c>
      <c r="K13" s="3">
        <f>'[3]LStk insg'!K123</f>
        <v>100</v>
      </c>
      <c r="L13" s="3">
        <f>'[3]LStk insg'!L123</f>
        <v>100.20967530150047</v>
      </c>
      <c r="M13" s="3">
        <f>'[3]LStk insg'!M123</f>
        <v>99.846099841122125</v>
      </c>
      <c r="N13" s="3">
        <f>'[3]LStk insg'!N123</f>
        <v>103.32856163221717</v>
      </c>
      <c r="O13" s="3">
        <f>'[3]LStk insg'!O123</f>
        <v>93.945159988988365</v>
      </c>
      <c r="P13" s="3">
        <f>'[3]LStk insg'!P123</f>
        <v>102.01750446913394</v>
      </c>
      <c r="Q13" s="3">
        <f>'[3]LStk insg'!Q123</f>
        <v>96.978672687255425</v>
      </c>
      <c r="R13" s="3">
        <f>'[3]LStk insg'!R123</f>
        <v>101.67354850996766</v>
      </c>
      <c r="S13" s="3">
        <f>'[3]LStk insg'!S123</f>
        <v>98.807648879826985</v>
      </c>
      <c r="T13" s="3">
        <f>'[3]LStk insg'!T123</f>
        <v>105.30467971119499</v>
      </c>
      <c r="U13" s="3">
        <f>'[3]LStk insg'!U123</f>
        <v>97.817712229151923</v>
      </c>
      <c r="V13" s="3">
        <f>'[3]LStk insg'!V123</f>
        <v>100.58841058037777</v>
      </c>
      <c r="X13" s="18" t="str">
        <f t="shared" si="4"/>
        <v>HH</v>
      </c>
      <c r="Y13" s="19">
        <f t="shared" si="5"/>
        <v>93.945159988988365</v>
      </c>
      <c r="Z13" s="18" t="str">
        <f t="shared" si="6"/>
        <v>SL</v>
      </c>
      <c r="AA13" s="19">
        <f t="shared" si="7"/>
        <v>105.30467971119499</v>
      </c>
    </row>
    <row r="14" spans="1:27" x14ac:dyDescent="0.35">
      <c r="A14" s="7">
        <f>'[3]LStk insg'!A124</f>
        <v>2021</v>
      </c>
      <c r="B14" s="3">
        <f>'[3]LStk insg'!B124</f>
        <v>99.30936310281993</v>
      </c>
      <c r="C14" s="3">
        <f>'[3]LStk insg'!C124</f>
        <v>102.7412092665752</v>
      </c>
      <c r="D14" s="3">
        <f>'[3]LStk insg'!D124</f>
        <v>107.51196509507741</v>
      </c>
      <c r="E14" s="3">
        <f>'[3]LStk insg'!E124</f>
        <v>101.92270120368588</v>
      </c>
      <c r="F14" s="3">
        <f>'[3]LStk insg'!F124</f>
        <v>106.31215358343783</v>
      </c>
      <c r="G14" s="3">
        <f>'[3]LStk insg'!G124</f>
        <v>106.99885888170407</v>
      </c>
      <c r="H14" s="14">
        <f>'[3]LStk insg'!H124</f>
        <v>104.89076198399638</v>
      </c>
      <c r="I14" s="3">
        <f>'[3]LStk insg'!I124</f>
        <v>104.10873932955826</v>
      </c>
      <c r="J14" s="3">
        <f>'[3]LStk insg'!J124</f>
        <v>100.36064492567513</v>
      </c>
      <c r="K14" s="3">
        <f>'[3]LStk insg'!K124</f>
        <v>100</v>
      </c>
      <c r="L14" s="3">
        <f>'[3]LStk insg'!L124</f>
        <v>99.594284765377822</v>
      </c>
      <c r="M14" s="3">
        <f>'[3]LStk insg'!M124</f>
        <v>100.17375923787819</v>
      </c>
      <c r="N14" s="3">
        <f>'[3]LStk insg'!N124</f>
        <v>99.879706821647474</v>
      </c>
      <c r="O14" s="3">
        <f>'[3]LStk insg'!O124</f>
        <v>90.710049480374209</v>
      </c>
      <c r="P14" s="3">
        <f>'[3]LStk insg'!P124</f>
        <v>102.2074512291049</v>
      </c>
      <c r="Q14" s="3">
        <f>'[3]LStk insg'!Q124</f>
        <v>98.184125987981545</v>
      </c>
      <c r="R14" s="3">
        <f>'[3]LStk insg'!R124</f>
        <v>103.15435615538107</v>
      </c>
      <c r="S14" s="3">
        <f>'[3]LStk insg'!S124</f>
        <v>92.514437571917867</v>
      </c>
      <c r="T14" s="3">
        <f>'[3]LStk insg'!T124</f>
        <v>106.45514643951563</v>
      </c>
      <c r="U14" s="3">
        <f>'[3]LStk insg'!U124</f>
        <v>98.598542609553022</v>
      </c>
      <c r="V14" s="3">
        <f>'[3]LStk insg'!V124</f>
        <v>100.77477489312517</v>
      </c>
      <c r="X14" s="18" t="str">
        <f t="shared" si="4"/>
        <v>HH</v>
      </c>
      <c r="Y14" s="19">
        <f t="shared" si="5"/>
        <v>90.710049480374209</v>
      </c>
      <c r="Z14" s="18" t="str">
        <f t="shared" si="6"/>
        <v>SL</v>
      </c>
      <c r="AA14" s="19">
        <f t="shared" si="7"/>
        <v>106.45514643951563</v>
      </c>
    </row>
    <row r="15" spans="1:27" x14ac:dyDescent="0.35">
      <c r="A15" s="7">
        <f>'[3]LStk insg'!A125</f>
        <v>2022</v>
      </c>
      <c r="B15" s="3">
        <f>'[3]LStk insg'!B125</f>
        <v>97.019260391434258</v>
      </c>
      <c r="C15" s="3">
        <f>'[3]LStk insg'!C125</f>
        <v>100.19290153556643</v>
      </c>
      <c r="D15" s="3">
        <f>'[3]LStk insg'!D125</f>
        <v>107.2668048052105</v>
      </c>
      <c r="E15" s="3">
        <f>'[3]LStk insg'!E125</f>
        <v>98.723250722080962</v>
      </c>
      <c r="F15" s="3">
        <f>'[3]LStk insg'!F125</f>
        <v>107.28264269546955</v>
      </c>
      <c r="G15" s="3">
        <f>'[3]LStk insg'!G125</f>
        <v>109.27656834110151</v>
      </c>
      <c r="H15" s="14">
        <f>'[3]LStk insg'!H125</f>
        <v>104.68085482402383</v>
      </c>
      <c r="I15" s="3">
        <f>'[3]LStk insg'!I125</f>
        <v>102.80998120016423</v>
      </c>
      <c r="J15" s="3">
        <f>'[3]LStk insg'!J125</f>
        <v>100.50148947589133</v>
      </c>
      <c r="K15" s="3">
        <f>'[3]LStk insg'!K125</f>
        <v>100</v>
      </c>
      <c r="L15" s="3">
        <f>'[3]LStk insg'!L125</f>
        <v>99.418835133120851</v>
      </c>
      <c r="M15" s="3">
        <f>'[3]LStk insg'!M125</f>
        <v>100.79811087236379</v>
      </c>
      <c r="N15" s="3">
        <f>'[3]LStk insg'!N125</f>
        <v>98.491872066066861</v>
      </c>
      <c r="O15" s="3">
        <f>'[3]LStk insg'!O125</f>
        <v>87.389307754049383</v>
      </c>
      <c r="P15" s="3">
        <f>'[3]LStk insg'!P125</f>
        <v>103.24166553856617</v>
      </c>
      <c r="Q15" s="3">
        <f>'[3]LStk insg'!Q125</f>
        <v>97.990625809357851</v>
      </c>
      <c r="R15" s="3">
        <f>'[3]LStk insg'!R125</f>
        <v>103.14810955213814</v>
      </c>
      <c r="S15" s="3">
        <f>'[3]LStk insg'!S125</f>
        <v>95.505608415175899</v>
      </c>
      <c r="T15" s="3">
        <f>'[3]LStk insg'!T125</f>
        <v>103.06080850603594</v>
      </c>
      <c r="U15" s="3">
        <f>'[3]LStk insg'!U125</f>
        <v>96.07193221859427</v>
      </c>
      <c r="V15" s="3">
        <f>'[3]LStk insg'!V125</f>
        <v>100.74316681428861</v>
      </c>
      <c r="X15" s="18" t="str">
        <f t="shared" si="4"/>
        <v>HH</v>
      </c>
      <c r="Y15" s="19">
        <f t="shared" si="5"/>
        <v>87.389307754049383</v>
      </c>
      <c r="Z15" s="18" t="str">
        <f t="shared" si="6"/>
        <v>HE</v>
      </c>
      <c r="AA15" s="19">
        <f t="shared" si="7"/>
        <v>103.24166553856617</v>
      </c>
    </row>
    <row r="16" spans="1:27" x14ac:dyDescent="0.35">
      <c r="A16" s="7">
        <f>'[3]LStk insg'!A126</f>
        <v>2023</v>
      </c>
      <c r="B16" s="3">
        <f>'[3]LStk insg'!B126</f>
        <v>95.628183157300725</v>
      </c>
      <c r="C16" s="3">
        <f>'[3]LStk insg'!C126</f>
        <v>99.815421470819345</v>
      </c>
      <c r="D16" s="3">
        <f>'[3]LStk insg'!D126</f>
        <v>106.39373567198338</v>
      </c>
      <c r="E16" s="3">
        <f>'[3]LStk insg'!E126</f>
        <v>98.241436698471176</v>
      </c>
      <c r="F16" s="3">
        <f>'[3]LStk insg'!F126</f>
        <v>105.52631572818041</v>
      </c>
      <c r="G16" s="3">
        <f>'[3]LStk insg'!G126</f>
        <v>108.6632240539514</v>
      </c>
      <c r="H16" s="14">
        <f>'[3]LStk insg'!H126</f>
        <v>103.8307533405759</v>
      </c>
      <c r="I16" s="3">
        <f>'[3]LStk insg'!I126</f>
        <v>101.815430415587</v>
      </c>
      <c r="J16" s="3">
        <f>'[3]LStk insg'!J126</f>
        <v>100.46827035290246</v>
      </c>
      <c r="K16" s="3">
        <f>'[3]LStk insg'!K126</f>
        <v>100</v>
      </c>
      <c r="L16" s="3">
        <f>'[3]LStk insg'!L126</f>
        <v>99.152438324079924</v>
      </c>
      <c r="M16" s="3">
        <f>'[3]LStk insg'!M126</f>
        <v>99.660993457349136</v>
      </c>
      <c r="N16" s="3">
        <f>'[3]LStk insg'!N126</f>
        <v>100.35122655271613</v>
      </c>
      <c r="O16" s="3">
        <f>'[3]LStk insg'!O126</f>
        <v>94.689310119788644</v>
      </c>
      <c r="P16" s="3">
        <f>'[3]LStk insg'!P126</f>
        <v>103.02579336864464</v>
      </c>
      <c r="Q16" s="3">
        <f>'[3]LStk insg'!Q126</f>
        <v>96.451413171327999</v>
      </c>
      <c r="R16" s="3">
        <f>'[3]LStk insg'!R126</f>
        <v>102.85880807712545</v>
      </c>
      <c r="S16" s="3">
        <f>'[3]LStk insg'!S126</f>
        <v>97.141911830209494</v>
      </c>
      <c r="T16" s="3">
        <f>'[3]LStk insg'!T126</f>
        <v>105.52684862854495</v>
      </c>
      <c r="U16" s="3">
        <f>'[3]LStk insg'!U126</f>
        <v>97.410432834030956</v>
      </c>
      <c r="V16" s="3">
        <f>'[3]LStk insg'!V126</f>
        <v>100.62911868601635</v>
      </c>
      <c r="X16" s="18" t="str">
        <f t="shared" si="4"/>
        <v>HH</v>
      </c>
      <c r="Y16" s="19">
        <f t="shared" si="5"/>
        <v>94.689310119788644</v>
      </c>
      <c r="Z16" s="18" t="str">
        <f t="shared" si="6"/>
        <v>SL</v>
      </c>
      <c r="AA16" s="19">
        <f t="shared" si="7"/>
        <v>105.52684862854495</v>
      </c>
    </row>
    <row r="17" spans="1:27" x14ac:dyDescent="0.35">
      <c r="A17" s="7">
        <f>'[3]LStk insg'!A127</f>
        <v>2024</v>
      </c>
      <c r="B17" s="3">
        <f>'[3]LStk insg'!B127</f>
        <v>96.182512608718071</v>
      </c>
      <c r="C17" s="3">
        <f>'[3]LStk insg'!C127</f>
        <v>97.663361260484166</v>
      </c>
      <c r="D17" s="3">
        <f>'[3]LStk insg'!D127</f>
        <v>104.97973321007308</v>
      </c>
      <c r="E17" s="3">
        <f>'[3]LStk insg'!E127</f>
        <v>98.769896283118214</v>
      </c>
      <c r="F17" s="3">
        <f>'[3]LStk insg'!F127</f>
        <v>104.71997674949003</v>
      </c>
      <c r="G17" s="3">
        <f>'[3]LStk insg'!G127</f>
        <v>106.39566559321744</v>
      </c>
      <c r="H17" s="14">
        <f>'[3]LStk insg'!H127</f>
        <v>102.72594454816253</v>
      </c>
      <c r="I17" s="3">
        <f>'[3]LStk insg'!I127</f>
        <v>101.19506419630414</v>
      </c>
      <c r="J17" s="3">
        <f>'[3]LStk insg'!J127</f>
        <v>100.33768711084647</v>
      </c>
      <c r="K17" s="3">
        <f>'[3]LStk insg'!K127</f>
        <v>100</v>
      </c>
      <c r="L17" s="3">
        <f>'[3]LStk insg'!L127</f>
        <v>98.951077047487729</v>
      </c>
      <c r="M17" s="3">
        <f>'[3]LStk insg'!M127</f>
        <v>100.0979409325071</v>
      </c>
      <c r="N17" s="3">
        <f>'[3]LStk insg'!N127</f>
        <v>101.24303524725072</v>
      </c>
      <c r="O17" s="3">
        <f>'[3]LStk insg'!O127</f>
        <v>93.311382879303068</v>
      </c>
      <c r="P17" s="3">
        <f>'[3]LStk insg'!P127</f>
        <v>102.95475314666065</v>
      </c>
      <c r="Q17" s="3">
        <f>'[3]LStk insg'!Q127</f>
        <v>95.474283182551218</v>
      </c>
      <c r="R17" s="3">
        <f>'[3]LStk insg'!R127</f>
        <v>103.19664012958907</v>
      </c>
      <c r="S17" s="3">
        <f>'[3]LStk insg'!S127</f>
        <v>97.646373748630282</v>
      </c>
      <c r="T17" s="3">
        <f>'[3]LStk insg'!T127</f>
        <v>105.92590585664065</v>
      </c>
      <c r="U17" s="3">
        <f>'[3]LStk insg'!U127</f>
        <v>97.380351739448344</v>
      </c>
      <c r="V17" s="3">
        <f>'[3]LStk insg'!V127</f>
        <v>100.4659401227218</v>
      </c>
      <c r="X17" s="18" t="str">
        <f t="shared" si="4"/>
        <v>HH</v>
      </c>
      <c r="Y17" s="19">
        <f t="shared" ref="Y17" si="8">MIN(L17:U17)</f>
        <v>93.311382879303068</v>
      </c>
      <c r="Z17" s="18" t="str">
        <f t="shared" si="6"/>
        <v>SL</v>
      </c>
      <c r="AA17" s="19">
        <f t="shared" ref="AA17" si="9">MAX(L17:U17)</f>
        <v>105.92590585664065</v>
      </c>
    </row>
    <row r="18" spans="1:27" x14ac:dyDescent="0.35">
      <c r="A18" s="7"/>
      <c r="B18" s="3"/>
      <c r="C18" s="3"/>
      <c r="D18" s="3"/>
      <c r="E18" s="3"/>
      <c r="F18" s="3"/>
      <c r="G18" s="3"/>
      <c r="H18" s="14"/>
      <c r="I18" s="3"/>
      <c r="J18" s="3"/>
      <c r="K18" s="3"/>
      <c r="L18" s="3"/>
      <c r="M18" s="3"/>
      <c r="N18" s="3"/>
      <c r="O18" s="3"/>
      <c r="P18" s="3"/>
      <c r="Q18" s="3"/>
      <c r="R18" s="3"/>
      <c r="S18" s="3"/>
      <c r="T18" s="3"/>
      <c r="U18" s="3"/>
      <c r="V18" s="3"/>
      <c r="X18" s="11"/>
      <c r="Y18" s="11"/>
      <c r="Z18" s="11"/>
      <c r="AA18" s="11"/>
    </row>
    <row r="19" spans="1:27" x14ac:dyDescent="0.35">
      <c r="A19" s="4" t="s">
        <v>448</v>
      </c>
      <c r="X19" s="11"/>
      <c r="Y19" s="11"/>
      <c r="Z19" s="11"/>
      <c r="AA19" s="11"/>
    </row>
    <row r="20" spans="1:27" x14ac:dyDescent="0.35">
      <c r="A20">
        <f>'[3]LStk VG'!A67</f>
        <v>2019</v>
      </c>
      <c r="B20" s="3">
        <f>'[3]LStk VG'!B67</f>
        <v>94.073085148846602</v>
      </c>
      <c r="C20" s="3">
        <f>'[3]LStk VG'!C67</f>
        <v>101.60419302942249</v>
      </c>
      <c r="D20" s="3">
        <f>'[3]LStk VG'!D67</f>
        <v>102.21742794791781</v>
      </c>
      <c r="E20" s="3">
        <f>'[3]LStk VG'!E67</f>
        <v>90.026099648426978</v>
      </c>
      <c r="F20" s="3">
        <f>'[3]LStk VG'!F67</f>
        <v>99.822005244997882</v>
      </c>
      <c r="G20" s="3">
        <f>'[3]LStk VG'!G67</f>
        <v>97.604362975910533</v>
      </c>
      <c r="H20" s="14">
        <f>'[3]LStk VG'!H67</f>
        <v>98.098846037777264</v>
      </c>
      <c r="I20" s="3">
        <f>'[3]LStk VG'!I67</f>
        <v>98.200480420561064</v>
      </c>
      <c r="J20" s="3">
        <f>'[3]LStk VG'!J67</f>
        <v>99.962661546295635</v>
      </c>
      <c r="K20" s="3">
        <f>'[3]LStk VG'!K67</f>
        <v>100</v>
      </c>
      <c r="L20" s="3">
        <f>'[3]LStk VG'!L67</f>
        <v>99.195085028620539</v>
      </c>
      <c r="M20" s="3">
        <f>'[3]LStk VG'!M67</f>
        <v>97.675613465726883</v>
      </c>
      <c r="N20" s="3">
        <f>'[3]LStk VG'!N67</f>
        <v>110.50558379886995</v>
      </c>
      <c r="O20" s="3">
        <f>'[3]LStk VG'!O67</f>
        <v>87.628648060786006</v>
      </c>
      <c r="P20" s="3">
        <f>'[3]LStk VG'!P67</f>
        <v>99.351688366544309</v>
      </c>
      <c r="Q20" s="3">
        <f>'[3]LStk VG'!Q67</f>
        <v>92.856915472093078</v>
      </c>
      <c r="R20" s="3">
        <f>'[3]LStk VG'!R67</f>
        <v>107.61141406443625</v>
      </c>
      <c r="S20" s="3">
        <f>'[3]LStk VG'!S67</f>
        <v>100.24243788241058</v>
      </c>
      <c r="T20" s="3">
        <f>'[3]LStk VG'!T67</f>
        <v>116.33446637729297</v>
      </c>
      <c r="U20" s="3">
        <f>'[3]LStk VG'!U67</f>
        <v>100.64262302564082</v>
      </c>
      <c r="V20" s="3">
        <f>'[3]LStk VG'!V67</f>
        <v>99.844926798278749</v>
      </c>
      <c r="X20" s="18" t="str">
        <f t="shared" ref="X20:X25" si="10">HLOOKUP(Y20,$L20:$U121,ROW(L$106)-ROW(X20)+1,0)</f>
        <v>HH</v>
      </c>
      <c r="Y20" s="19">
        <f t="shared" ref="Y20:Y24" si="11">MIN(L20:U20)</f>
        <v>87.628648060786006</v>
      </c>
      <c r="Z20" s="18" t="str">
        <f t="shared" ref="Z20:Z25" si="12">HLOOKUP(AA20,$L20:$U121,ROW(N$106)-ROW(Z20)+1,0)</f>
        <v>SL</v>
      </c>
      <c r="AA20" s="19">
        <f t="shared" ref="AA20:AA24" si="13">MAX(L20:U20)</f>
        <v>116.33446637729297</v>
      </c>
    </row>
    <row r="21" spans="1:27" x14ac:dyDescent="0.35">
      <c r="A21">
        <f>'[3]LStk VG'!A68</f>
        <v>2020</v>
      </c>
      <c r="B21" s="3">
        <f>'[3]LStk VG'!B68</f>
        <v>97.944030525672105</v>
      </c>
      <c r="C21" s="3">
        <f>'[3]LStk VG'!C68</f>
        <v>103.19658106271004</v>
      </c>
      <c r="D21" s="3">
        <f>'[3]LStk VG'!D68</f>
        <v>102.41058608206106</v>
      </c>
      <c r="E21" s="3">
        <f>'[3]LStk VG'!E68</f>
        <v>91.745759422843491</v>
      </c>
      <c r="F21" s="3">
        <f>'[3]LStk VG'!F68</f>
        <v>97.351399419613145</v>
      </c>
      <c r="G21" s="3">
        <f>'[3]LStk VG'!G68</f>
        <v>98.150244972165595</v>
      </c>
      <c r="H21" s="14">
        <f>'[3]LStk VG'!H68</f>
        <v>98.626525896089106</v>
      </c>
      <c r="I21" s="3">
        <f>'[3]LStk VG'!I68</f>
        <v>98.725101155165575</v>
      </c>
      <c r="J21" s="3">
        <f>'[3]LStk VG'!J68</f>
        <v>99.969253405135703</v>
      </c>
      <c r="K21" s="3">
        <f>'[3]LStk VG'!K68</f>
        <v>100</v>
      </c>
      <c r="L21" s="3">
        <f>'[3]LStk VG'!L68</f>
        <v>97.991709633502339</v>
      </c>
      <c r="M21" s="3">
        <f>'[3]LStk VG'!M68</f>
        <v>96.779223554992427</v>
      </c>
      <c r="N21" s="3">
        <f>'[3]LStk VG'!N68</f>
        <v>110.26952826238843</v>
      </c>
      <c r="O21" s="3">
        <f>'[3]LStk VG'!O68</f>
        <v>105.41013563618056</v>
      </c>
      <c r="P21" s="3">
        <f>'[3]LStk VG'!P68</f>
        <v>98.432699853280582</v>
      </c>
      <c r="Q21" s="3">
        <f>'[3]LStk VG'!Q68</f>
        <v>95.370871711707053</v>
      </c>
      <c r="R21" s="3">
        <f>'[3]LStk VG'!R68</f>
        <v>107.72693404134084</v>
      </c>
      <c r="S21" s="3">
        <f>'[3]LStk VG'!S68</f>
        <v>100.57066432094808</v>
      </c>
      <c r="T21" s="3">
        <f>'[3]LStk VG'!T68</f>
        <v>116.0300909727702</v>
      </c>
      <c r="U21" s="3">
        <f>'[3]LStk VG'!U68</f>
        <v>95.951861604049896</v>
      </c>
      <c r="V21" s="3">
        <f>'[3]LStk VG'!V68</f>
        <v>99.897298288024487</v>
      </c>
      <c r="X21" s="18" t="str">
        <f t="shared" si="10"/>
        <v>NI</v>
      </c>
      <c r="Y21" s="19">
        <f t="shared" si="11"/>
        <v>95.370871711707053</v>
      </c>
      <c r="Z21" s="18" t="str">
        <f t="shared" si="12"/>
        <v>SL</v>
      </c>
      <c r="AA21" s="19">
        <f t="shared" si="13"/>
        <v>116.0300909727702</v>
      </c>
    </row>
    <row r="22" spans="1:27" x14ac:dyDescent="0.35">
      <c r="A22">
        <f>'[3]LStk VG'!A69</f>
        <v>2021</v>
      </c>
      <c r="B22" s="3">
        <f>'[3]LStk VG'!B69</f>
        <v>95.051491968471012</v>
      </c>
      <c r="C22" s="3">
        <f>'[3]LStk VG'!C69</f>
        <v>100.08487282129772</v>
      </c>
      <c r="D22" s="3">
        <f>'[3]LStk VG'!D69</f>
        <v>106.63333371002201</v>
      </c>
      <c r="E22" s="3">
        <f>'[3]LStk VG'!E69</f>
        <v>93.149198774143485</v>
      </c>
      <c r="F22" s="3">
        <f>'[3]LStk VG'!F69</f>
        <v>99.780450993917299</v>
      </c>
      <c r="G22" s="3">
        <f>'[3]LStk VG'!G69</f>
        <v>104.59136010078774</v>
      </c>
      <c r="H22" s="14">
        <f>'[3]LStk VG'!H69</f>
        <v>100.88413846165425</v>
      </c>
      <c r="I22" s="3">
        <f>'[3]LStk VG'!I69</f>
        <v>100.33159987446432</v>
      </c>
      <c r="J22" s="3">
        <f>'[3]LStk VG'!J69</f>
        <v>100.07283210474304</v>
      </c>
      <c r="K22" s="3">
        <f>'[3]LStk VG'!K69</f>
        <v>100</v>
      </c>
      <c r="L22" s="3">
        <f>'[3]LStk VG'!L69</f>
        <v>95.724903407643495</v>
      </c>
      <c r="M22" s="3">
        <f>'[3]LStk VG'!M69</f>
        <v>98.604613254999649</v>
      </c>
      <c r="N22" s="3">
        <f>'[3]LStk VG'!N69</f>
        <v>92.007225861313643</v>
      </c>
      <c r="O22" s="3">
        <f>'[3]LStk VG'!O69</f>
        <v>92.570438644695287</v>
      </c>
      <c r="P22" s="3">
        <f>'[3]LStk VG'!P69</f>
        <v>98.484506163537134</v>
      </c>
      <c r="Q22" s="3">
        <f>'[3]LStk VG'!Q69</f>
        <v>100.77274286083167</v>
      </c>
      <c r="R22" s="3">
        <f>'[3]LStk VG'!R69</f>
        <v>109.21161734334754</v>
      </c>
      <c r="S22" s="3">
        <f>'[3]LStk VG'!S69</f>
        <v>93.628466183099789</v>
      </c>
      <c r="T22" s="3">
        <f>'[3]LStk VG'!T69</f>
        <v>110.40789717042365</v>
      </c>
      <c r="U22" s="3">
        <f>'[3]LStk VG'!U69</f>
        <v>103.44443418426923</v>
      </c>
      <c r="V22" s="3">
        <f>'[3]LStk VG'!V69</f>
        <v>100.13351621828899</v>
      </c>
      <c r="X22" s="18" t="str">
        <f t="shared" si="10"/>
        <v>HB</v>
      </c>
      <c r="Y22" s="19">
        <f t="shared" si="11"/>
        <v>92.007225861313643</v>
      </c>
      <c r="Z22" s="18" t="str">
        <f t="shared" si="12"/>
        <v>SL</v>
      </c>
      <c r="AA22" s="19">
        <f t="shared" si="13"/>
        <v>110.40789717042365</v>
      </c>
    </row>
    <row r="23" spans="1:27" x14ac:dyDescent="0.35">
      <c r="A23">
        <f>'[3]LStk VG'!A70</f>
        <v>2022</v>
      </c>
      <c r="B23" s="3">
        <f>'[3]LStk VG'!B70</f>
        <v>88.205587989920417</v>
      </c>
      <c r="C23" s="3">
        <f>'[3]LStk VG'!C70</f>
        <v>101.22001141135379</v>
      </c>
      <c r="D23" s="3">
        <f>'[3]LStk VG'!D70</f>
        <v>106.73327938336293</v>
      </c>
      <c r="E23" s="3">
        <f>'[3]LStk VG'!E70</f>
        <v>87.165631382285767</v>
      </c>
      <c r="F23" s="3">
        <f>'[3]LStk VG'!F70</f>
        <v>101.41310689666901</v>
      </c>
      <c r="G23" s="3">
        <f>'[3]LStk VG'!G70</f>
        <v>105.23972201067613</v>
      </c>
      <c r="H23" s="14">
        <f>'[3]LStk VG'!H70</f>
        <v>99.249245777511234</v>
      </c>
      <c r="I23" s="3">
        <f>'[3]LStk VG'!I70</f>
        <v>98.372639246541212</v>
      </c>
      <c r="J23" s="3">
        <f>'[3]LStk VG'!J70</f>
        <v>100.08244792174543</v>
      </c>
      <c r="K23" s="3">
        <f>'[3]LStk VG'!K70</f>
        <v>100</v>
      </c>
      <c r="L23" s="3">
        <f>'[3]LStk VG'!L70</f>
        <v>94.36284160818262</v>
      </c>
      <c r="M23" s="3">
        <f>'[3]LStk VG'!M70</f>
        <v>99.412522095069022</v>
      </c>
      <c r="N23" s="3">
        <f>'[3]LStk VG'!N70</f>
        <v>90.032528290928553</v>
      </c>
      <c r="O23" s="3">
        <f>'[3]LStk VG'!O70</f>
        <v>83.811025134168332</v>
      </c>
      <c r="P23" s="3">
        <f>'[3]LStk VG'!P70</f>
        <v>101.01496280682727</v>
      </c>
      <c r="Q23" s="3">
        <f>'[3]LStk VG'!Q70</f>
        <v>104.16373016282292</v>
      </c>
      <c r="R23" s="3">
        <f>'[3]LStk VG'!R70</f>
        <v>108.81181126392451</v>
      </c>
      <c r="S23" s="3">
        <f>'[3]LStk VG'!S70</f>
        <v>96.09951929133031</v>
      </c>
      <c r="T23" s="3">
        <f>'[3]LStk VG'!T70</f>
        <v>93.828071039355663</v>
      </c>
      <c r="U23" s="3">
        <f>'[3]LStk VG'!U70</f>
        <v>105.39851088059069</v>
      </c>
      <c r="V23" s="3">
        <f>'[3]LStk VG'!V70</f>
        <v>99.955576382624201</v>
      </c>
      <c r="X23" s="18" t="str">
        <f t="shared" si="10"/>
        <v>HH</v>
      </c>
      <c r="Y23" s="19">
        <f t="shared" si="11"/>
        <v>83.811025134168332</v>
      </c>
      <c r="Z23" s="18" t="str">
        <f t="shared" si="12"/>
        <v>NW</v>
      </c>
      <c r="AA23" s="19">
        <f t="shared" si="13"/>
        <v>108.81181126392451</v>
      </c>
    </row>
    <row r="24" spans="1:27" x14ac:dyDescent="0.35">
      <c r="A24">
        <f>'[3]LStk VG'!A71</f>
        <v>2023</v>
      </c>
      <c r="B24" s="3">
        <f>'[3]LStk VG'!B71</f>
        <v>99.05453819801933</v>
      </c>
      <c r="C24" s="3">
        <f>'[3]LStk VG'!C71</f>
        <v>103.66633019183567</v>
      </c>
      <c r="D24" s="3">
        <f>'[3]LStk VG'!D71</f>
        <v>107.63989522694972</v>
      </c>
      <c r="E24" s="3">
        <f>'[3]LStk VG'!E71</f>
        <v>95.678378080717152</v>
      </c>
      <c r="F24" s="3">
        <f>'[3]LStk VG'!F71</f>
        <v>101.94367201127343</v>
      </c>
      <c r="G24" s="3">
        <f>'[3]LStk VG'!G71</f>
        <v>102.03828295992122</v>
      </c>
      <c r="H24" s="14">
        <f>'[3]LStk VG'!H71</f>
        <v>102.49745514844849</v>
      </c>
      <c r="I24" s="3">
        <f>'[3]LStk VG'!I71</f>
        <v>102.58661724878255</v>
      </c>
      <c r="J24" s="3">
        <f>'[3]LStk VG'!J71</f>
        <v>100.03313670011427</v>
      </c>
      <c r="K24" s="3">
        <f>'[3]LStk VG'!K71</f>
        <v>100</v>
      </c>
      <c r="L24" s="3">
        <f>'[3]LStk VG'!L71</f>
        <v>94.828647668035984</v>
      </c>
      <c r="M24" s="3">
        <f>'[3]LStk VG'!M71</f>
        <v>96.281749985215185</v>
      </c>
      <c r="N24" s="3">
        <f>'[3]LStk VG'!N71</f>
        <v>91.198538346901302</v>
      </c>
      <c r="O24" s="3">
        <f>'[3]LStk VG'!O71</f>
        <v>91.31630651944748</v>
      </c>
      <c r="P24" s="3">
        <f>'[3]LStk VG'!P71</f>
        <v>100.70446549546257</v>
      </c>
      <c r="Q24" s="3">
        <f>'[3]LStk VG'!Q71</f>
        <v>100.4116953306372</v>
      </c>
      <c r="R24" s="3">
        <f>'[3]LStk VG'!R71</f>
        <v>111.36599739585928</v>
      </c>
      <c r="S24" s="3">
        <f>'[3]LStk VG'!S71</f>
        <v>100.95016758711364</v>
      </c>
      <c r="T24" s="3">
        <f>'[3]LStk VG'!T71</f>
        <v>107.53726591486893</v>
      </c>
      <c r="U24" s="3">
        <f>'[3]LStk VG'!U71</f>
        <v>104.25050033669115</v>
      </c>
      <c r="V24" s="3">
        <f>'[3]LStk VG'!V71</f>
        <v>100.30166656210338</v>
      </c>
      <c r="X24" s="18" t="str">
        <f t="shared" si="10"/>
        <v>HB</v>
      </c>
      <c r="Y24" s="19">
        <f t="shared" si="11"/>
        <v>91.198538346901302</v>
      </c>
      <c r="Z24" s="18" t="str">
        <f t="shared" si="12"/>
        <v>NW</v>
      </c>
      <c r="AA24" s="19">
        <f t="shared" si="13"/>
        <v>111.36599739585928</v>
      </c>
    </row>
    <row r="25" spans="1:27" x14ac:dyDescent="0.35">
      <c r="A25">
        <f>'[3]LStk VG'!A72</f>
        <v>2024</v>
      </c>
      <c r="B25" s="3">
        <f>'[3]LStk VG'!B72</f>
        <v>98.262437492610189</v>
      </c>
      <c r="C25" s="3">
        <f>'[3]LStk VG'!C72</f>
        <v>88.616842377271496</v>
      </c>
      <c r="D25" s="3">
        <f>'[3]LStk VG'!D72</f>
        <v>104.17690622574321</v>
      </c>
      <c r="E25" s="3">
        <f>'[3]LStk VG'!E72</f>
        <v>95.385543397292381</v>
      </c>
      <c r="F25" s="3">
        <f>'[3]LStk VG'!F72</f>
        <v>99.98359476714343</v>
      </c>
      <c r="G25" s="3">
        <f>'[3]LStk VG'!G72</f>
        <v>97.532813920452526</v>
      </c>
      <c r="H25" s="14">
        <f>'[3]LStk VG'!H72</f>
        <v>99.149435590098904</v>
      </c>
      <c r="I25" s="3">
        <f>'[3]LStk VG'!I72</f>
        <v>99.43423076756342</v>
      </c>
      <c r="J25" s="3">
        <f>'[3]LStk VG'!J72</f>
        <v>99.957709387081735</v>
      </c>
      <c r="K25" s="3">
        <f>'[3]LStk VG'!K72</f>
        <v>100</v>
      </c>
      <c r="L25" s="3">
        <f>'[3]LStk VG'!L72</f>
        <v>93.195005015815582</v>
      </c>
      <c r="M25" s="3">
        <f>'[3]LStk VG'!M72</f>
        <v>99.113240511328982</v>
      </c>
      <c r="N25" s="3">
        <f>'[3]LStk VG'!N72</f>
        <v>91.792854791175913</v>
      </c>
      <c r="O25" s="3">
        <f>'[3]LStk VG'!O72</f>
        <v>87.017106359333724</v>
      </c>
      <c r="P25" s="3">
        <f>'[3]LStk VG'!P72</f>
        <v>101.86252522902312</v>
      </c>
      <c r="Q25" s="3">
        <f>'[3]LStk VG'!Q72</f>
        <v>96.26221683365462</v>
      </c>
      <c r="R25" s="3">
        <f>'[3]LStk VG'!R72</f>
        <v>112.01037960968894</v>
      </c>
      <c r="S25" s="3">
        <f>'[3]LStk VG'!S72</f>
        <v>104.71942992592029</v>
      </c>
      <c r="T25" s="3">
        <f>'[3]LStk VG'!T72</f>
        <v>111.15018112387025</v>
      </c>
      <c r="U25" s="3">
        <f>'[3]LStk VG'!U72</f>
        <v>99.033766990417078</v>
      </c>
      <c r="V25" s="3">
        <f>'[3]LStk VG'!V72</f>
        <v>99.941418574317836</v>
      </c>
      <c r="X25" s="18" t="str">
        <f t="shared" si="10"/>
        <v>HH</v>
      </c>
      <c r="Y25" s="19">
        <f t="shared" ref="Y25" si="14">MIN(L25:U25)</f>
        <v>87.017106359333724</v>
      </c>
      <c r="Z25" s="18" t="str">
        <f t="shared" si="12"/>
        <v>NW</v>
      </c>
      <c r="AA25" s="19">
        <f t="shared" ref="AA25" si="15">MAX(L25:U25)</f>
        <v>112.01037960968894</v>
      </c>
    </row>
    <row r="26" spans="1:27" x14ac:dyDescent="0.35">
      <c r="B26" s="3"/>
      <c r="C26" s="3"/>
      <c r="D26" s="3"/>
      <c r="E26" s="3"/>
      <c r="F26" s="3"/>
      <c r="G26" s="3"/>
      <c r="H26" s="14"/>
      <c r="I26" s="3"/>
      <c r="J26" s="3"/>
      <c r="K26" s="3"/>
      <c r="L26" s="3"/>
      <c r="M26" s="3"/>
      <c r="N26" s="3"/>
      <c r="O26" s="3"/>
      <c r="P26" s="3"/>
      <c r="Q26" s="3"/>
      <c r="R26" s="3"/>
      <c r="S26" s="3"/>
      <c r="T26" s="3"/>
      <c r="U26" s="3"/>
      <c r="V26" s="3"/>
      <c r="X26" s="11"/>
      <c r="Y26" s="11"/>
      <c r="Z26" s="11"/>
      <c r="AA26" s="11"/>
    </row>
    <row r="27" spans="1:27" x14ac:dyDescent="0.35">
      <c r="A27" s="4" t="s">
        <v>449</v>
      </c>
      <c r="X27" s="11"/>
      <c r="Y27" s="11"/>
      <c r="Z27" s="11"/>
      <c r="AA27" s="11"/>
    </row>
    <row r="28" spans="1:27" x14ac:dyDescent="0.35">
      <c r="A28">
        <f>'[3]LStk VG'!A121</f>
        <v>2019</v>
      </c>
      <c r="B28" s="3">
        <f>'[3]LStk VG'!B121</f>
        <v>96.690865957541504</v>
      </c>
      <c r="C28" s="3">
        <f>'[3]LStk VG'!C121</f>
        <v>104.32986690706787</v>
      </c>
      <c r="D28" s="3">
        <f>'[3]LStk VG'!D121</f>
        <v>104.79681197803825</v>
      </c>
      <c r="E28" s="3">
        <f>'[3]LStk VG'!E121</f>
        <v>92.154012610211083</v>
      </c>
      <c r="F28" s="3">
        <f>'[3]LStk VG'!F121</f>
        <v>102.23987087712317</v>
      </c>
      <c r="G28" s="3">
        <f>'[3]LStk VG'!G121</f>
        <v>97.946721485893761</v>
      </c>
      <c r="H28" s="14">
        <f>'[3]LStk VG'!H121</f>
        <v>100.26626593197312</v>
      </c>
      <c r="I28" s="3">
        <f>'[3]LStk VG'!I121</f>
        <v>100.69147613910962</v>
      </c>
      <c r="J28" s="3">
        <f>'[3]LStk VG'!J121</f>
        <v>99.965609366298651</v>
      </c>
      <c r="K28" s="3">
        <f>'[3]LStk VG'!K121</f>
        <v>100</v>
      </c>
      <c r="L28" s="3">
        <f>'[3]LStk VG'!L121</f>
        <v>99.068017111204881</v>
      </c>
      <c r="M28" s="3">
        <f>'[3]LStk VG'!M121</f>
        <v>97.639770420391571</v>
      </c>
      <c r="N28" s="3">
        <f>'[3]LStk VG'!N121</f>
        <v>110.25454948742923</v>
      </c>
      <c r="O28" s="3">
        <f>'[3]LStk VG'!O121</f>
        <v>87.500646824792554</v>
      </c>
      <c r="P28" s="3">
        <f>'[3]LStk VG'!P121</f>
        <v>99.503382658601325</v>
      </c>
      <c r="Q28" s="3">
        <f>'[3]LStk VG'!Q121</f>
        <v>92.686239861072224</v>
      </c>
      <c r="R28" s="3">
        <f>'[3]LStk VG'!R121</f>
        <v>107.79353011549937</v>
      </c>
      <c r="S28" s="3">
        <f>'[3]LStk VG'!S121</f>
        <v>100.49791937492078</v>
      </c>
      <c r="T28" s="3">
        <f>'[3]LStk VG'!T121</f>
        <v>116.32003657582082</v>
      </c>
      <c r="U28" s="3">
        <f>'[3]LStk VG'!U121</f>
        <v>101.08069441304548</v>
      </c>
      <c r="V28" s="3">
        <f>'[3]LStk VG'!V121</f>
        <v>100.10656378666496</v>
      </c>
      <c r="X28" s="18" t="str">
        <f>HLOOKUP(Y28,$L28:$U128,ROW(L$106)-ROW(X28)+1,0)</f>
        <v>HH</v>
      </c>
      <c r="Y28" s="19">
        <f t="shared" ref="Y28:Y32" si="16">MIN(L28:U28)</f>
        <v>87.500646824792554</v>
      </c>
      <c r="Z28" s="18" t="str">
        <f>HLOOKUP(AA28,$L28:$U128,ROW(N$106)-ROW(Z28)+1,0)</f>
        <v>SL</v>
      </c>
      <c r="AA28" s="19">
        <f t="shared" ref="AA28:AA32" si="17">MAX(L28:U28)</f>
        <v>116.32003657582082</v>
      </c>
    </row>
    <row r="29" spans="1:27" x14ac:dyDescent="0.35">
      <c r="A29">
        <f>'[3]LStk VG'!A122</f>
        <v>2020</v>
      </c>
      <c r="B29" s="3">
        <f>'[3]LStk VG'!B122</f>
        <v>100.33203478928343</v>
      </c>
      <c r="C29" s="3">
        <f>'[3]LStk VG'!C122</f>
        <v>105.121040351739</v>
      </c>
      <c r="D29" s="3">
        <f>'[3]LStk VG'!D122</f>
        <v>104.53748030798656</v>
      </c>
      <c r="E29" s="3">
        <f>'[3]LStk VG'!E122</f>
        <v>93.692760486403657</v>
      </c>
      <c r="F29" s="3">
        <f>'[3]LStk VG'!F122</f>
        <v>99.131088411682526</v>
      </c>
      <c r="G29" s="3">
        <f>'[3]LStk VG'!G122</f>
        <v>98.560986170409265</v>
      </c>
      <c r="H29" s="14">
        <f>'[3]LStk VG'!H122</f>
        <v>100.43252874236592</v>
      </c>
      <c r="I29" s="3">
        <f>'[3]LStk VG'!I122</f>
        <v>100.77173785363713</v>
      </c>
      <c r="J29" s="3">
        <f>'[3]LStk VG'!J122</f>
        <v>99.986886957967442</v>
      </c>
      <c r="K29" s="3">
        <f>'[3]LStk VG'!K122</f>
        <v>100</v>
      </c>
      <c r="L29" s="3">
        <f>'[3]LStk VG'!L122</f>
        <v>97.756599658909678</v>
      </c>
      <c r="M29" s="3">
        <f>'[3]LStk VG'!M122</f>
        <v>96.73678335755443</v>
      </c>
      <c r="N29" s="3">
        <f>'[3]LStk VG'!N122</f>
        <v>109.90699430859048</v>
      </c>
      <c r="O29" s="3">
        <f>'[3]LStk VG'!O122</f>
        <v>104.81370697960371</v>
      </c>
      <c r="P29" s="3">
        <f>'[3]LStk VG'!P122</f>
        <v>98.744093121949774</v>
      </c>
      <c r="Q29" s="3">
        <f>'[3]LStk VG'!Q122</f>
        <v>95.103363514551248</v>
      </c>
      <c r="R29" s="3">
        <f>'[3]LStk VG'!R122</f>
        <v>107.92725283095253</v>
      </c>
      <c r="S29" s="3">
        <f>'[3]LStk VG'!S122</f>
        <v>100.95928740606006</v>
      </c>
      <c r="T29" s="3">
        <f>'[3]LStk VG'!T122</f>
        <v>115.92619007649286</v>
      </c>
      <c r="U29" s="3">
        <f>'[3]LStk VG'!U122</f>
        <v>96.545530958429865</v>
      </c>
      <c r="V29" s="3">
        <f>'[3]LStk VG'!V122</f>
        <v>100.08131589667445</v>
      </c>
      <c r="X29" s="18" t="str">
        <f>HLOOKUP(Y29,$L29:$U129,ROW(L$106)-ROW(X29)+1,0)</f>
        <v>NI</v>
      </c>
      <c r="Y29" s="19">
        <f t="shared" si="16"/>
        <v>95.103363514551248</v>
      </c>
      <c r="Z29" s="18" t="str">
        <f>HLOOKUP(AA29,$L29:$U129,ROW(N$106)-ROW(Z29)+1,0)</f>
        <v>SL</v>
      </c>
      <c r="AA29" s="19">
        <f t="shared" si="17"/>
        <v>115.92619007649286</v>
      </c>
    </row>
    <row r="30" spans="1:27" x14ac:dyDescent="0.35">
      <c r="A30">
        <f>'[3]LStk VG'!A123</f>
        <v>2021</v>
      </c>
      <c r="B30" s="3">
        <f>'[3]LStk VG'!B123</f>
        <v>97.221972139986889</v>
      </c>
      <c r="C30" s="3">
        <f>'[3]LStk VG'!C123</f>
        <v>101.91689030681597</v>
      </c>
      <c r="D30" s="3">
        <f>'[3]LStk VG'!D123</f>
        <v>108.71191178524748</v>
      </c>
      <c r="E30" s="3">
        <f>'[3]LStk VG'!E123</f>
        <v>94.900833623081681</v>
      </c>
      <c r="F30" s="3">
        <f>'[3]LStk VG'!F123</f>
        <v>101.58762770249947</v>
      </c>
      <c r="G30" s="3">
        <f>'[3]LStk VG'!G123</f>
        <v>105.05465519617925</v>
      </c>
      <c r="H30" s="14">
        <f>'[3]LStk VG'!H123</f>
        <v>102.61974414752464</v>
      </c>
      <c r="I30" s="3">
        <f>'[3]LStk VG'!I123</f>
        <v>102.29824052693954</v>
      </c>
      <c r="J30" s="3">
        <f>'[3]LStk VG'!J123</f>
        <v>100.08415979296919</v>
      </c>
      <c r="K30" s="3">
        <f>'[3]LStk VG'!K123</f>
        <v>100</v>
      </c>
      <c r="L30" s="3">
        <f>'[3]LStk VG'!L123</f>
        <v>95.663099462478456</v>
      </c>
      <c r="M30" s="3">
        <f>'[3]LStk VG'!M123</f>
        <v>98.570585146478564</v>
      </c>
      <c r="N30" s="3">
        <f>'[3]LStk VG'!N123</f>
        <v>91.612949693557127</v>
      </c>
      <c r="O30" s="3">
        <f>'[3]LStk VG'!O123</f>
        <v>91.840412533468182</v>
      </c>
      <c r="P30" s="3">
        <f>'[3]LStk VG'!P123</f>
        <v>98.65029944795964</v>
      </c>
      <c r="Q30" s="3">
        <f>'[3]LStk VG'!Q123</f>
        <v>100.34368951602706</v>
      </c>
      <c r="R30" s="3">
        <f>'[3]LStk VG'!R123</f>
        <v>109.38150725797679</v>
      </c>
      <c r="S30" s="3">
        <f>'[3]LStk VG'!S123</f>
        <v>93.893514573640275</v>
      </c>
      <c r="T30" s="3">
        <f>'[3]LStk VG'!T123</f>
        <v>110.23460881749068</v>
      </c>
      <c r="U30" s="3">
        <f>'[3]LStk VG'!U123</f>
        <v>103.85385056735059</v>
      </c>
      <c r="V30" s="3">
        <f>'[3]LStk VG'!V123</f>
        <v>100.3171572225972</v>
      </c>
      <c r="X30" s="18" t="str">
        <f>HLOOKUP(Y30,$L30:$U130,ROW(L$106)-ROW(X30)+1,0)</f>
        <v>HB</v>
      </c>
      <c r="Y30" s="19">
        <f t="shared" si="16"/>
        <v>91.612949693557127</v>
      </c>
      <c r="Z30" s="18" t="str">
        <f>HLOOKUP(AA30,$L30:$U130,ROW(N$106)-ROW(Z30)+1,0)</f>
        <v>SL</v>
      </c>
      <c r="AA30" s="19">
        <f t="shared" si="17"/>
        <v>110.23460881749068</v>
      </c>
    </row>
    <row r="31" spans="1:27" x14ac:dyDescent="0.35">
      <c r="A31">
        <f>'[3]LStk VG'!A124</f>
        <v>2022</v>
      </c>
      <c r="B31" s="3">
        <f>'[3]LStk VG'!B124</f>
        <v>90.558479329985573</v>
      </c>
      <c r="C31" s="3">
        <f>'[3]LStk VG'!C124</f>
        <v>104.04830134077221</v>
      </c>
      <c r="D31" s="3">
        <f>'[3]LStk VG'!D124</f>
        <v>109.25767993106965</v>
      </c>
      <c r="E31" s="3">
        <f>'[3]LStk VG'!E124</f>
        <v>89.160207657588288</v>
      </c>
      <c r="F31" s="3">
        <f>'[3]LStk VG'!F124</f>
        <v>103.78672382033012</v>
      </c>
      <c r="G31" s="3">
        <f>'[3]LStk VG'!G124</f>
        <v>105.79904947961492</v>
      </c>
      <c r="H31" s="14">
        <f>'[3]LStk VG'!H124</f>
        <v>101.39937082731943</v>
      </c>
      <c r="I31" s="3">
        <f>'[3]LStk VG'!I124</f>
        <v>100.77088974368105</v>
      </c>
      <c r="J31" s="3">
        <f>'[3]LStk VG'!J124</f>
        <v>100.08995752816649</v>
      </c>
      <c r="K31" s="3">
        <f>'[3]LStk VG'!K124</f>
        <v>100</v>
      </c>
      <c r="L31" s="3">
        <f>'[3]LStk VG'!L124</f>
        <v>94.274239314488057</v>
      </c>
      <c r="M31" s="3">
        <f>'[3]LStk VG'!M124</f>
        <v>99.410785389850659</v>
      </c>
      <c r="N31" s="3">
        <f>'[3]LStk VG'!N124</f>
        <v>89.849522370848732</v>
      </c>
      <c r="O31" s="3">
        <f>'[3]LStk VG'!O124</f>
        <v>83.754324337755676</v>
      </c>
      <c r="P31" s="3">
        <f>'[3]LStk VG'!P124</f>
        <v>101.0985951266595</v>
      </c>
      <c r="Q31" s="3">
        <f>'[3]LStk VG'!Q124</f>
        <v>103.90042014171942</v>
      </c>
      <c r="R31" s="3">
        <f>'[3]LStk VG'!R124</f>
        <v>108.90340729834892</v>
      </c>
      <c r="S31" s="3">
        <f>'[3]LStk VG'!S124</f>
        <v>96.277217912607412</v>
      </c>
      <c r="T31" s="3">
        <f>'[3]LStk VG'!T124</f>
        <v>93.74349927244009</v>
      </c>
      <c r="U31" s="3">
        <f>'[3]LStk VG'!U124</f>
        <v>105.89288316040337</v>
      </c>
      <c r="V31" s="3">
        <f>'[3]LStk VG'!V124</f>
        <v>100.18373702154013</v>
      </c>
      <c r="X31" s="18" t="str">
        <f>HLOOKUP(Y31,$L31:$U131,ROW(L$106)-ROW(X31)+1,0)</f>
        <v>HH</v>
      </c>
      <c r="Y31" s="19">
        <f t="shared" si="16"/>
        <v>83.754324337755676</v>
      </c>
      <c r="Z31" s="18" t="str">
        <f>HLOOKUP(AA31,$L31:$U131,ROW(N$106)-ROW(Z31)+1,0)</f>
        <v>NW</v>
      </c>
      <c r="AA31" s="19">
        <f t="shared" si="17"/>
        <v>108.90340729834892</v>
      </c>
    </row>
    <row r="32" spans="1:27" x14ac:dyDescent="0.35">
      <c r="A32">
        <f>'[3]LStk VG'!A125</f>
        <v>2023</v>
      </c>
      <c r="B32" s="3">
        <f>'[3]LStk VG'!B125</f>
        <v>101.29478070216247</v>
      </c>
      <c r="C32" s="3">
        <f>'[3]LStk VG'!C125</f>
        <v>106.20728707813481</v>
      </c>
      <c r="D32" s="3">
        <f>'[3]LStk VG'!D125</f>
        <v>109.91782209066834</v>
      </c>
      <c r="E32" s="3">
        <f>'[3]LStk VG'!E125</f>
        <v>97.519943081727433</v>
      </c>
      <c r="F32" s="3">
        <f>'[3]LStk VG'!F125</f>
        <v>103.95891525812272</v>
      </c>
      <c r="G32" s="3">
        <f>'[3]LStk VG'!G125</f>
        <v>102.64870199871802</v>
      </c>
      <c r="H32" s="14">
        <f>'[3]LStk VG'!H125</f>
        <v>104.43209507498523</v>
      </c>
      <c r="I32" s="3">
        <f>'[3]LStk VG'!I125</f>
        <v>104.74291151629134</v>
      </c>
      <c r="J32" s="3">
        <f>'[3]LStk VG'!J125</f>
        <v>100.0444726890545</v>
      </c>
      <c r="K32" s="3">
        <f>'[3]LStk VG'!K125</f>
        <v>100</v>
      </c>
      <c r="L32" s="3">
        <f>'[3]LStk VG'!L125</f>
        <v>94.735712310055433</v>
      </c>
      <c r="M32" s="3">
        <f>'[3]LStk VG'!M125</f>
        <v>96.295889413419047</v>
      </c>
      <c r="N32" s="3">
        <f>'[3]LStk VG'!N125</f>
        <v>91.01985407752943</v>
      </c>
      <c r="O32" s="3">
        <f>'[3]LStk VG'!O125</f>
        <v>91.20555312603905</v>
      </c>
      <c r="P32" s="3">
        <f>'[3]LStk VG'!P125</f>
        <v>100.84474835079943</v>
      </c>
      <c r="Q32" s="3">
        <f>'[3]LStk VG'!Q125</f>
        <v>100.20769450141636</v>
      </c>
      <c r="R32" s="3">
        <f>'[3]LStk VG'!R125</f>
        <v>111.47811074656727</v>
      </c>
      <c r="S32" s="3">
        <f>'[3]LStk VG'!S125</f>
        <v>101.10511249497789</v>
      </c>
      <c r="T32" s="3">
        <f>'[3]LStk VG'!T125</f>
        <v>107.49535599222131</v>
      </c>
      <c r="U32" s="3">
        <f>'[3]LStk VG'!U125</f>
        <v>104.72041208354783</v>
      </c>
      <c r="V32" s="3">
        <f>'[3]LStk VG'!V125</f>
        <v>100.50219066326187</v>
      </c>
      <c r="X32" s="18" t="str">
        <f>HLOOKUP(Y32,$L32:$U132,ROW(L$106)-ROW(X32)+1,0)</f>
        <v>HB</v>
      </c>
      <c r="Y32" s="19">
        <f t="shared" si="16"/>
        <v>91.01985407752943</v>
      </c>
      <c r="Z32" s="18" t="str">
        <f>HLOOKUP(AA32,$L32:$U132,ROW(N$106)-ROW(Z32)+1,0)</f>
        <v>NW</v>
      </c>
      <c r="AA32" s="19">
        <f t="shared" si="17"/>
        <v>111.47811074656727</v>
      </c>
    </row>
    <row r="33" spans="1:27" x14ac:dyDescent="0.35">
      <c r="A33">
        <f>'[3]LStk VG'!A126</f>
        <v>2024</v>
      </c>
      <c r="B33" s="3">
        <f>'[3]LStk VG'!B126</f>
        <v>100.34693826692651</v>
      </c>
      <c r="C33" s="3">
        <f>'[3]LStk VG'!C126</f>
        <v>90.765505816038043</v>
      </c>
      <c r="D33" s="3">
        <f>'[3]LStk VG'!D126</f>
        <v>106.24368826502668</v>
      </c>
      <c r="E33" s="3">
        <f>'[3]LStk VG'!E126</f>
        <v>97.210012692045254</v>
      </c>
      <c r="F33" s="3">
        <f>'[3]LStk VG'!F126</f>
        <v>101.93508837566736</v>
      </c>
      <c r="G33" s="3">
        <f>'[3]LStk VG'!G126</f>
        <v>97.924245715318747</v>
      </c>
      <c r="H33" s="14">
        <f>'[3]LStk VG'!H126</f>
        <v>100.93531060599304</v>
      </c>
      <c r="I33" s="3">
        <f>'[3]LStk VG'!I126</f>
        <v>101.43758262122927</v>
      </c>
      <c r="J33" s="3">
        <f>'[3]LStk VG'!J126</f>
        <v>99.984186024114464</v>
      </c>
      <c r="K33" s="3">
        <f>'[3]LStk VG'!K126</f>
        <v>100</v>
      </c>
      <c r="L33" s="3">
        <f>'[3]LStk VG'!L126</f>
        <v>93.078178466789723</v>
      </c>
      <c r="M33" s="3">
        <f>'[3]LStk VG'!M126</f>
        <v>99.151541275079609</v>
      </c>
      <c r="N33" s="3">
        <f>'[3]LStk VG'!N126</f>
        <v>91.571231939068852</v>
      </c>
      <c r="O33" s="3">
        <f>'[3]LStk VG'!O126</f>
        <v>86.923587225745052</v>
      </c>
      <c r="P33" s="3">
        <f>'[3]LStk VG'!P126</f>
        <v>101.98084379641126</v>
      </c>
      <c r="Q33" s="3">
        <f>'[3]LStk VG'!Q126</f>
        <v>96.114767296202047</v>
      </c>
      <c r="R33" s="3">
        <f>'[3]LStk VG'!R126</f>
        <v>112.1115924105887</v>
      </c>
      <c r="S33" s="3">
        <f>'[3]LStk VG'!S126</f>
        <v>104.95260610320267</v>
      </c>
      <c r="T33" s="3">
        <f>'[3]LStk VG'!T126</f>
        <v>111.05825254278206</v>
      </c>
      <c r="U33" s="3">
        <f>'[3]LStk VG'!U126</f>
        <v>99.512623027953367</v>
      </c>
      <c r="V33" s="3">
        <f>'[3]LStk VG'!V126</f>
        <v>100.14740605402082</v>
      </c>
      <c r="X33" s="18" t="str">
        <f t="shared" ref="X33" si="18">HLOOKUP(Y33,$L33:$U133,ROW(L$106)-ROW(X33)+1,0)</f>
        <v>HH</v>
      </c>
      <c r="Y33" s="19">
        <f t="shared" ref="Y33" si="19">MIN(L33:U33)</f>
        <v>86.923587225745052</v>
      </c>
      <c r="Z33" s="18" t="str">
        <f t="shared" ref="Z33" si="20">HLOOKUP(AA33,$L33:$U133,ROW(N$106)-ROW(Z33)+1,0)</f>
        <v>NW</v>
      </c>
      <c r="AA33" s="19">
        <f t="shared" ref="AA33" si="21">MAX(L33:U33)</f>
        <v>112.1115924105887</v>
      </c>
    </row>
    <row r="34" spans="1:27" x14ac:dyDescent="0.35">
      <c r="X34" s="11"/>
      <c r="Y34" s="11"/>
      <c r="Z34" s="11"/>
      <c r="AA34" s="11"/>
    </row>
    <row r="35" spans="1:27" x14ac:dyDescent="0.35">
      <c r="A35" s="4" t="s">
        <v>450</v>
      </c>
      <c r="X35" s="11"/>
      <c r="Y35" s="9"/>
      <c r="Z35" s="11"/>
      <c r="AA35" s="11"/>
    </row>
    <row r="36" spans="1:27" x14ac:dyDescent="0.35">
      <c r="A36">
        <f>'[3]LStk insg'!A31</f>
        <v>2019</v>
      </c>
      <c r="B36" s="3">
        <f>'[3]LStk insg'!X31</f>
        <v>7.7239426739851069E-2</v>
      </c>
      <c r="C36" s="3">
        <f>'[3]LStk insg'!Y31</f>
        <v>-1.5139019225459833</v>
      </c>
      <c r="D36" s="3">
        <f>'[3]LStk insg'!Z31</f>
        <v>0.4497794749425168</v>
      </c>
      <c r="E36" s="3">
        <f>'[3]LStk insg'!AA31</f>
        <v>-0.92993246427087684</v>
      </c>
      <c r="F36" s="3">
        <f>'[3]LStk insg'!AB31</f>
        <v>0.84707736914818099</v>
      </c>
      <c r="G36" s="3">
        <f>'[3]LStk insg'!AC31</f>
        <v>1.8535360576236428</v>
      </c>
      <c r="H36" s="3">
        <f>'[3]LStk insg'!AD31</f>
        <v>0.52574261686939394</v>
      </c>
      <c r="I36" s="3">
        <f>'[3]LStk insg'!AE31</f>
        <v>-3.5244486393978036E-2</v>
      </c>
      <c r="J36" s="3">
        <f>'[3]LStk insg'!AF31</f>
        <v>1.3497942760450741</v>
      </c>
      <c r="K36" s="3">
        <f>'[3]LStk insg'!AG31</f>
        <v>1.3174672121502482</v>
      </c>
      <c r="L36" s="3">
        <f>'[3]LStk insg'!AH31</f>
        <v>1.9793070666169967</v>
      </c>
      <c r="M36" s="3">
        <f>'[3]LStk insg'!AI31</f>
        <v>0.92091245299852176</v>
      </c>
      <c r="N36" s="3">
        <f>'[3]LStk insg'!AJ31</f>
        <v>2.9685544867112554</v>
      </c>
      <c r="O36" s="3">
        <f>'[3]LStk insg'!AK31</f>
        <v>0.41883106522051605</v>
      </c>
      <c r="P36" s="3">
        <f>'[3]LStk insg'!AL31</f>
        <v>1.0644453642854472</v>
      </c>
      <c r="Q36" s="3">
        <f>'[3]LStk insg'!AM31</f>
        <v>0.77271511950807792</v>
      </c>
      <c r="R36" s="3">
        <f>'[3]LStk insg'!AN31</f>
        <v>1.9566113342881266</v>
      </c>
      <c r="S36" s="3">
        <f>'[3]LStk insg'!AO31</f>
        <v>0.58471803202890271</v>
      </c>
      <c r="T36" s="3">
        <f>'[3]LStk insg'!AP31</f>
        <v>1.9410750205332477</v>
      </c>
      <c r="U36" s="3">
        <f>'[3]LStk insg'!AQ31</f>
        <v>-0.20684933932471949</v>
      </c>
      <c r="V36" s="3">
        <f>'[3]LStk insg'!AR31</f>
        <v>1.1973512827086381</v>
      </c>
      <c r="X36" s="18" t="str">
        <f t="shared" ref="X36:X42" si="22">HLOOKUP(Y36,$L36:$U137,ROW(L$106)-ROW(X36)+1,0)</f>
        <v>SH</v>
      </c>
      <c r="Y36" s="9">
        <f t="shared" ref="Y36:Y42" si="23">MIN(L36:U36)</f>
        <v>-0.20684933932471949</v>
      </c>
      <c r="Z36" s="18" t="str">
        <f t="shared" ref="Z36:Z42" si="24">HLOOKUP(AA36,$L36:$U137,ROW(N$106)-ROW(Z36)+1,0)</f>
        <v>HB</v>
      </c>
      <c r="AA36" s="19">
        <f t="shared" ref="AA36:AA42" si="25">MAX(L36:U36)</f>
        <v>2.9685544867112554</v>
      </c>
    </row>
    <row r="37" spans="1:27" x14ac:dyDescent="0.35">
      <c r="A37">
        <f>'[3]LStk insg'!A32</f>
        <v>2020</v>
      </c>
      <c r="B37" s="3">
        <f>'[3]LStk insg'!X32</f>
        <v>3.0405146889749233</v>
      </c>
      <c r="C37" s="3">
        <f>'[3]LStk insg'!Y32</f>
        <v>3.2460725737274174</v>
      </c>
      <c r="D37" s="3">
        <f>'[3]LStk insg'!Z32</f>
        <v>3.2584602666574796</v>
      </c>
      <c r="E37" s="3">
        <f>'[3]LStk insg'!AA32</f>
        <v>2.8316354782400168</v>
      </c>
      <c r="F37" s="3">
        <f>'[3]LStk insg'!AB32</f>
        <v>1.0853517164080273</v>
      </c>
      <c r="G37" s="3">
        <f>'[3]LStk insg'!AC32</f>
        <v>2.5988393780792762</v>
      </c>
      <c r="H37" s="3">
        <f>'[3]LStk insg'!AD32</f>
        <v>2.7337708611535447</v>
      </c>
      <c r="I37" s="3">
        <f>'[3]LStk insg'!AE32</f>
        <v>2.7611037563295184</v>
      </c>
      <c r="J37" s="3">
        <f>'[3]LStk insg'!AF32</f>
        <v>1.9154537082942227</v>
      </c>
      <c r="K37" s="3">
        <f>'[3]LStk insg'!AG32</f>
        <v>1.874084029143134</v>
      </c>
      <c r="L37" s="3">
        <f>'[3]LStk insg'!AH32</f>
        <v>1.793382317401921</v>
      </c>
      <c r="M37" s="3">
        <f>'[3]LStk insg'!AI32</f>
        <v>1.6027234358978717</v>
      </c>
      <c r="N37" s="3">
        <f>'[3]LStk insg'!AJ32</f>
        <v>1.3860080408090454</v>
      </c>
      <c r="O37" s="3">
        <f>'[3]LStk insg'!AK32</f>
        <v>4.2753793599149787</v>
      </c>
      <c r="P37" s="3">
        <f>'[3]LStk insg'!AL32</f>
        <v>2.1375002917278607</v>
      </c>
      <c r="Q37" s="3">
        <f>'[3]LStk insg'!AM32</f>
        <v>2.3899334980486771</v>
      </c>
      <c r="R37" s="3">
        <f>'[3]LStk insg'!AN32</f>
        <v>1.631731165456543</v>
      </c>
      <c r="S37" s="3">
        <f>'[3]LStk insg'!AO32</f>
        <v>1.4892864492546352</v>
      </c>
      <c r="T37" s="3">
        <f>'[3]LStk insg'!AP32</f>
        <v>2.0929702019720793</v>
      </c>
      <c r="U37" s="3">
        <f>'[3]LStk insg'!AQ32</f>
        <v>1.1326462030295943</v>
      </c>
      <c r="V37" s="3">
        <f>'[3]LStk insg'!AR32</f>
        <v>2.0095986729066198</v>
      </c>
      <c r="X37" s="18" t="str">
        <f t="shared" si="22"/>
        <v>SH</v>
      </c>
      <c r="Y37" s="9">
        <f t="shared" si="23"/>
        <v>1.1326462030295943</v>
      </c>
      <c r="Z37" s="18" t="str">
        <f t="shared" si="24"/>
        <v>HH</v>
      </c>
      <c r="AA37" s="19">
        <f t="shared" si="25"/>
        <v>4.2753793599149787</v>
      </c>
    </row>
    <row r="38" spans="1:27" x14ac:dyDescent="0.35">
      <c r="A38">
        <f>'[3]LStk insg'!A33</f>
        <v>2021</v>
      </c>
      <c r="B38" s="3">
        <f>'[3]LStk insg'!X33</f>
        <v>-2.6184770021395565</v>
      </c>
      <c r="C38" s="3">
        <f>'[3]LStk insg'!Y33</f>
        <v>-2.864598123905111</v>
      </c>
      <c r="D38" s="3">
        <f>'[3]LStk insg'!Z33</f>
        <v>-2.1082949946824527</v>
      </c>
      <c r="E38" s="3">
        <f>'[3]LStk insg'!AA33</f>
        <v>-2.1049429521831655</v>
      </c>
      <c r="F38" s="3">
        <f>'[3]LStk insg'!AB33</f>
        <v>-1.442227394872603</v>
      </c>
      <c r="G38" s="3">
        <f>'[3]LStk insg'!AC33</f>
        <v>-1.5179035295292493</v>
      </c>
      <c r="H38" s="3">
        <f>'[3]LStk insg'!AD33</f>
        <v>-1.9683615106682026</v>
      </c>
      <c r="I38" s="3">
        <f>'[3]LStk insg'!AE33</f>
        <v>-2.1985499955675891</v>
      </c>
      <c r="J38" s="3">
        <f>'[3]LStk insg'!AF33</f>
        <v>-3.0731751079845964</v>
      </c>
      <c r="K38" s="3">
        <f>'[3]LStk insg'!AG33</f>
        <v>-3.1622952178751262</v>
      </c>
      <c r="L38" s="3">
        <f>'[3]LStk insg'!AH33</f>
        <v>-3.8121513106900693</v>
      </c>
      <c r="M38" s="3">
        <f>'[3]LStk insg'!AI33</f>
        <v>-2.8345510555802065</v>
      </c>
      <c r="N38" s="3">
        <f>'[3]LStk insg'!AJ33</f>
        <v>-6.4029251609392901</v>
      </c>
      <c r="O38" s="3">
        <f>'[3]LStk insg'!AK33</f>
        <v>-6.2781154550843894</v>
      </c>
      <c r="P38" s="3">
        <f>'[3]LStk insg'!AL33</f>
        <v>-2.9320368850864611</v>
      </c>
      <c r="Q38" s="3">
        <f>'[3]LStk insg'!AM33</f>
        <v>-1.9242561449895135</v>
      </c>
      <c r="R38" s="3">
        <f>'[3]LStk insg'!AN33</f>
        <v>-1.7167507110355729</v>
      </c>
      <c r="S38" s="3">
        <f>'[3]LStk insg'!AO33</f>
        <v>-9.2270646919695736</v>
      </c>
      <c r="T38" s="3">
        <f>'[3]LStk insg'!AP33</f>
        <v>-2.044312471980021</v>
      </c>
      <c r="U38" s="3">
        <f>'[3]LStk insg'!AQ33</f>
        <v>-2.2337395240326572</v>
      </c>
      <c r="V38" s="3">
        <f>'[3]LStk insg'!AR33</f>
        <v>-2.9782127639612526</v>
      </c>
      <c r="X38" s="18" t="str">
        <f t="shared" si="22"/>
        <v>RP</v>
      </c>
      <c r="Y38" s="9">
        <f t="shared" si="23"/>
        <v>-9.2270646919695736</v>
      </c>
      <c r="Z38" s="18" t="str">
        <f t="shared" si="24"/>
        <v>NW</v>
      </c>
      <c r="AA38" s="19">
        <f t="shared" si="25"/>
        <v>-1.7167507110355729</v>
      </c>
    </row>
    <row r="39" spans="1:27" x14ac:dyDescent="0.35">
      <c r="A39">
        <f>'[3]LStk insg'!A34</f>
        <v>2022</v>
      </c>
      <c r="B39" s="3">
        <f>'[3]LStk insg'!X34</f>
        <v>-4.0455535480595586</v>
      </c>
      <c r="C39" s="3">
        <f>'[3]LStk insg'!Y34</f>
        <v>-4.511136610779289</v>
      </c>
      <c r="D39" s="3">
        <f>'[3]LStk insg'!Z34</f>
        <v>-2.008729264176651</v>
      </c>
      <c r="E39" s="3">
        <f>'[3]LStk insg'!AA34</f>
        <v>-4.9303743867857577</v>
      </c>
      <c r="F39" s="3">
        <f>'[3]LStk insg'!AB34</f>
        <v>-0.9376345440400371</v>
      </c>
      <c r="G39" s="3">
        <f>'[3]LStk insg'!AC34</f>
        <v>7.6601952042892663E-2</v>
      </c>
      <c r="H39" s="3">
        <f>'[3]LStk insg'!AD34</f>
        <v>-2.0979322320949194</v>
      </c>
      <c r="I39" s="3">
        <f>'[3]LStk insg'!AE34</f>
        <v>-3.0573173342586415</v>
      </c>
      <c r="J39" s="3">
        <f>'[3]LStk insg'!AF34</f>
        <v>-1.4861326635956829</v>
      </c>
      <c r="K39" s="3">
        <f>'[3]LStk insg'!AG34</f>
        <v>-1.5840017700347886</v>
      </c>
      <c r="L39" s="3">
        <f>'[3]LStk insg'!AH34</f>
        <v>-1.6623176849886079</v>
      </c>
      <c r="M39" s="3">
        <f>'[3]LStk insg'!AI34</f>
        <v>-1.0690453960245492</v>
      </c>
      <c r="N39" s="3">
        <f>'[3]LStk insg'!AJ34</f>
        <v>-2.9581070244089318</v>
      </c>
      <c r="O39" s="3">
        <f>'[3]LStk insg'!AK34</f>
        <v>-5.7517592906038146</v>
      </c>
      <c r="P39" s="3">
        <f>'[3]LStk insg'!AL34</f>
        <v>-0.47722619890197393</v>
      </c>
      <c r="Q39" s="3">
        <f>'[3]LStk insg'!AM34</f>
        <v>-1.8386924624779653</v>
      </c>
      <c r="R39" s="3">
        <f>'[3]LStk insg'!AN34</f>
        <v>-1.5491235384705107</v>
      </c>
      <c r="S39" s="3">
        <f>'[3]LStk insg'!AO34</f>
        <v>1.5232287609612456</v>
      </c>
      <c r="T39" s="3">
        <f>'[3]LStk insg'!AP34</f>
        <v>-4.6150314141469835</v>
      </c>
      <c r="U39" s="3">
        <f>'[3]LStk insg'!AQ34</f>
        <v>-4.2843977356689606</v>
      </c>
      <c r="V39" s="3">
        <f>'[3]LStk insg'!AR34</f>
        <v>-1.6622528367697669</v>
      </c>
      <c r="X39" s="18" t="str">
        <f t="shared" si="22"/>
        <v>HH</v>
      </c>
      <c r="Y39" s="9">
        <f t="shared" si="23"/>
        <v>-5.7517592906038146</v>
      </c>
      <c r="Z39" s="18" t="str">
        <f t="shared" si="24"/>
        <v>RP</v>
      </c>
      <c r="AA39" s="19">
        <f t="shared" si="25"/>
        <v>1.5232287609612456</v>
      </c>
    </row>
    <row r="40" spans="1:27" x14ac:dyDescent="0.35">
      <c r="A40">
        <f>'[3]LStk insg'!A35</f>
        <v>2023</v>
      </c>
      <c r="B40" s="3">
        <f>'[3]LStk insg'!X35</f>
        <v>-0.29119136392181133</v>
      </c>
      <c r="C40" s="3">
        <f>'[3]LStk insg'!Y35</f>
        <v>0.6103651498923881</v>
      </c>
      <c r="D40" s="3">
        <f>'[3]LStk insg'!Z35</f>
        <v>0.3153733353606043</v>
      </c>
      <c r="E40" s="3">
        <f>'[3]LStk insg'!AA35</f>
        <v>0.59228883299576296</v>
      </c>
      <c r="F40" s="3">
        <f>'[3]LStk insg'!AB35</f>
        <v>-0.51357924832998947</v>
      </c>
      <c r="G40" s="3">
        <f>'[3]LStk insg'!AC35</f>
        <v>0.38655834559968127</v>
      </c>
      <c r="H40" s="3">
        <f>'[3]LStk insg'!AD35</f>
        <v>0.23102750142682282</v>
      </c>
      <c r="I40" s="3">
        <f>'[3]LStk insg'!AE35</f>
        <v>0.14281033039520707</v>
      </c>
      <c r="J40" s="3">
        <f>'[3]LStk insg'!AF35</f>
        <v>0.79899051593368142</v>
      </c>
      <c r="K40" s="3">
        <f>'[3]LStk insg'!AG35</f>
        <v>0.8165787932637727</v>
      </c>
      <c r="L40" s="3">
        <f>'[3]LStk insg'!AH35</f>
        <v>0.50425440636765018</v>
      </c>
      <c r="M40" s="3">
        <f>'[3]LStk insg'!AI35</f>
        <v>-0.27053024421775262</v>
      </c>
      <c r="N40" s="3">
        <f>'[3]LStk insg'!AJ35</f>
        <v>2.5087160332173113</v>
      </c>
      <c r="O40" s="3">
        <f>'[3]LStk insg'!AK35</f>
        <v>9.1186158813190161</v>
      </c>
      <c r="P40" s="3">
        <f>'[3]LStk insg'!AL35</f>
        <v>0.59707490469391189</v>
      </c>
      <c r="Q40" s="3">
        <f>'[3]LStk insg'!AM35</f>
        <v>-0.80267759635611924</v>
      </c>
      <c r="R40" s="3">
        <f>'[3]LStk insg'!AN35</f>
        <v>0.50831683420942397</v>
      </c>
      <c r="S40" s="3">
        <f>'[3]LStk insg'!AO35</f>
        <v>2.8386024483522618</v>
      </c>
      <c r="T40" s="3">
        <f>'[3]LStk insg'!AP35</f>
        <v>3.2274216766261077</v>
      </c>
      <c r="U40" s="3">
        <f>'[3]LStk insg'!AQ35</f>
        <v>2.2475646996437177</v>
      </c>
      <c r="V40" s="3">
        <f>'[3]LStk insg'!AR35</f>
        <v>0.72545397904077902</v>
      </c>
      <c r="X40" s="18" t="str">
        <f t="shared" si="22"/>
        <v>NI</v>
      </c>
      <c r="Y40" s="9">
        <f t="shared" si="23"/>
        <v>-0.80267759635611924</v>
      </c>
      <c r="Z40" s="18" t="str">
        <f t="shared" si="24"/>
        <v>HH</v>
      </c>
      <c r="AA40" s="19">
        <f t="shared" si="25"/>
        <v>9.1186158813190161</v>
      </c>
    </row>
    <row r="41" spans="1:27" x14ac:dyDescent="0.35">
      <c r="A41">
        <f>'[3]LStk insg'!A36</f>
        <v>2024</v>
      </c>
      <c r="B41" s="3">
        <f>'[3]LStk insg'!X36</f>
        <v>3.3825850954285102</v>
      </c>
      <c r="C41" s="3">
        <f>'[3]LStk insg'!Y36</f>
        <v>0.49987154820439628</v>
      </c>
      <c r="D41" s="3">
        <f>'[3]LStk insg'!Z36</f>
        <v>1.336604019188357</v>
      </c>
      <c r="E41" s="3">
        <f>'[3]LStk insg'!AA36</f>
        <v>3.1820572405544425</v>
      </c>
      <c r="F41" s="3">
        <f>'[3]LStk insg'!AB36</f>
        <v>1.5033795071187228</v>
      </c>
      <c r="G41" s="3">
        <f>'[3]LStk insg'!AC36</f>
        <v>0.63936966100391146</v>
      </c>
      <c r="H41" s="3">
        <f>'[3]LStk insg'!AD36</f>
        <v>1.5865062766510647</v>
      </c>
      <c r="I41" s="3">
        <f>'[3]LStk insg'!AE36</f>
        <v>1.9656378238926493</v>
      </c>
      <c r="J41" s="3">
        <f>'[3]LStk insg'!AF36</f>
        <v>2.5316659861261144</v>
      </c>
      <c r="K41" s="3">
        <f>'[3]LStk insg'!AG36</f>
        <v>2.6425956122380967</v>
      </c>
      <c r="L41" s="3">
        <f>'[3]LStk insg'!AH36</f>
        <v>2.4151176897414359</v>
      </c>
      <c r="M41" s="3">
        <f>'[3]LStk insg'!AI36</f>
        <v>3.1663168831996842</v>
      </c>
      <c r="N41" s="3">
        <f>'[3]LStk insg'!AJ36</f>
        <v>3.4475574566113778</v>
      </c>
      <c r="O41" s="3">
        <f>'[3]LStk insg'!AK36</f>
        <v>1.0216803728542772</v>
      </c>
      <c r="P41" s="3">
        <f>'[3]LStk insg'!AL36</f>
        <v>2.4976695872056496</v>
      </c>
      <c r="Q41" s="3">
        <f>'[3]LStk insg'!AM36</f>
        <v>1.5682731140645387</v>
      </c>
      <c r="R41" s="3">
        <f>'[3]LStk insg'!AN36</f>
        <v>2.9821814896037608</v>
      </c>
      <c r="S41" s="3">
        <f>'[3]LStk insg'!AO36</f>
        <v>3.1224009451745758</v>
      </c>
      <c r="T41" s="3">
        <f>'[3]LStk insg'!AP36</f>
        <v>3.1610218979023301</v>
      </c>
      <c r="U41" s="3">
        <f>'[3]LStk insg'!AQ36</f>
        <v>2.5918683184472826</v>
      </c>
      <c r="V41" s="3">
        <f>'[3]LStk insg'!AR36</f>
        <v>2.4685589230551557</v>
      </c>
      <c r="X41" s="18" t="str">
        <f t="shared" si="22"/>
        <v>HH</v>
      </c>
      <c r="Y41" s="9">
        <f t="shared" si="23"/>
        <v>1.0216803728542772</v>
      </c>
      <c r="Z41" s="18" t="str">
        <f t="shared" si="24"/>
        <v>HB</v>
      </c>
      <c r="AA41" s="19">
        <f t="shared" si="25"/>
        <v>3.4475574566113778</v>
      </c>
    </row>
    <row r="42" spans="1:27" x14ac:dyDescent="0.35">
      <c r="A42" t="s">
        <v>343</v>
      </c>
      <c r="B42" s="3">
        <f>(('[3]LStk insg'!B36/'[3]LStk insg'!B31)^0.2)*100-100</f>
        <v>-0.15044810850552892</v>
      </c>
      <c r="C42" s="3">
        <f>(('[3]LStk insg'!C36/'[3]LStk insg'!C31)^0.2)*100-100</f>
        <v>-0.64209915791391836</v>
      </c>
      <c r="D42" s="3">
        <f>(('[3]LStk insg'!D36/'[3]LStk insg'!D31)^0.2)*100-100</f>
        <v>0.13791703648995224</v>
      </c>
      <c r="E42" s="3">
        <f>(('[3]LStk insg'!E36/'[3]LStk insg'!E31)^0.2)*100-100</f>
        <v>-0.13354527660621329</v>
      </c>
      <c r="F42" s="3">
        <f>(('[3]LStk insg'!F36/'[3]LStk insg'!F31)^0.2)*100-100</f>
        <v>-6.7576034360570247E-2</v>
      </c>
      <c r="G42" s="3">
        <f>(('[3]LStk insg'!G36/'[3]LStk insg'!G31)^0.2)*100-100</f>
        <v>0.42807804220007029</v>
      </c>
      <c r="H42" s="3">
        <f>(('[3]LStk insg'!H36/'[3]LStk insg'!H31)^0.2)*100-100</f>
        <v>7.8759248391065739E-2</v>
      </c>
      <c r="I42" s="3">
        <f>(('[3]LStk insg'!I36/'[3]LStk insg'!I31)^0.2)*100-100</f>
        <v>-0.1029782814780873</v>
      </c>
      <c r="J42" s="3">
        <f>(('[3]LStk insg'!J36/'[3]LStk insg'!J31)^0.2)*100-100</f>
        <v>0.11499241091938472</v>
      </c>
      <c r="K42" s="3">
        <f>(('[3]LStk insg'!K36/'[3]LStk insg'!K31)^0.2)*100-100</f>
        <v>9.3689428199212443E-2</v>
      </c>
      <c r="L42" s="3">
        <f>(('[3]LStk insg'!L36/'[3]LStk insg'!L31)^0.2)*100-100</f>
        <v>-0.17906169134874972</v>
      </c>
      <c r="M42" s="3">
        <f>(('[3]LStk insg'!M36/'[3]LStk insg'!M31)^0.2)*100-100</f>
        <v>9.7255346659210318E-2</v>
      </c>
      <c r="N42" s="3">
        <f>(('[3]LStk insg'!N36/'[3]LStk insg'!N31)^0.2)*100-100</f>
        <v>-0.47409880068012455</v>
      </c>
      <c r="O42" s="3">
        <f>(('[3]LStk insg'!O36/'[3]LStk insg'!O31)^0.2)*100-100</f>
        <v>0.30484150835788171</v>
      </c>
      <c r="P42" s="3">
        <f>(('[3]LStk insg'!P36/'[3]LStk insg'!P31)^0.2)*100-100</f>
        <v>0.34519734223570708</v>
      </c>
      <c r="Q42" s="3">
        <f>(('[3]LStk insg'!Q36/'[3]LStk insg'!Q31)^0.2)*100-100</f>
        <v>-0.13726759252539011</v>
      </c>
      <c r="R42" s="3">
        <f>(('[3]LStk insg'!R36/'[3]LStk insg'!R31)^0.2)*100-100</f>
        <v>0.35488109777388388</v>
      </c>
      <c r="S42" s="3">
        <f>(('[3]LStk insg'!S36/'[3]LStk insg'!S31)^0.2)*100-100</f>
        <v>-0.16329565077533914</v>
      </c>
      <c r="T42" s="3">
        <f>(('[3]LStk insg'!T36/'[3]LStk insg'!T31)^0.2)*100-100</f>
        <v>0.31438860235752486</v>
      </c>
      <c r="U42" s="3">
        <f>(('[3]LStk insg'!U36/'[3]LStk insg'!U31)^0.2)*100-100</f>
        <v>-0.14592231390557231</v>
      </c>
      <c r="V42" s="3">
        <f>(('[3]LStk insg'!V36/'[3]LStk insg'!V31)^0.2)*100-100</f>
        <v>9.0321727048902289E-2</v>
      </c>
      <c r="X42" s="18" t="str">
        <f t="shared" si="22"/>
        <v>HB</v>
      </c>
      <c r="Y42" s="9">
        <f t="shared" si="23"/>
        <v>-0.47409880068012455</v>
      </c>
      <c r="Z42" s="18" t="str">
        <f t="shared" si="24"/>
        <v>NW</v>
      </c>
      <c r="AA42" s="19">
        <f t="shared" si="25"/>
        <v>0.35488109777388388</v>
      </c>
    </row>
    <row r="43" spans="1:27" x14ac:dyDescent="0.35">
      <c r="Y43" s="3"/>
    </row>
    <row r="44" spans="1:27" x14ac:dyDescent="0.35">
      <c r="A44" s="4" t="s">
        <v>451</v>
      </c>
      <c r="Y44" s="3"/>
    </row>
    <row r="45" spans="1:27" x14ac:dyDescent="0.35">
      <c r="A45" s="7">
        <f>'[3]LStk insg'!A95</f>
        <v>2019</v>
      </c>
      <c r="B45" s="3">
        <f>'[3]LStk insg'!X95</f>
        <v>-0.34263151985427953</v>
      </c>
      <c r="C45" s="3">
        <f>'[3]LStk insg'!Y95</f>
        <v>-1.8083240588570391</v>
      </c>
      <c r="D45" s="3">
        <f>'[3]LStk insg'!Z95</f>
        <v>-6.9528837618832995E-3</v>
      </c>
      <c r="E45" s="3">
        <f>'[3]LStk insg'!AA95</f>
        <v>-1.2889704115992231</v>
      </c>
      <c r="F45" s="3">
        <f>'[3]LStk insg'!AB95</f>
        <v>0.51644055048716098</v>
      </c>
      <c r="G45" s="3">
        <f>'[3]LStk insg'!AC95</f>
        <v>1.7340110014343537</v>
      </c>
      <c r="H45" s="3">
        <f>'[3]LStk insg'!AD95</f>
        <v>0.21337693461622109</v>
      </c>
      <c r="I45" s="3">
        <f>'[3]LStk insg'!AE95</f>
        <v>-0.41650962997323404</v>
      </c>
      <c r="J45" s="3">
        <f>'[3]LStk insg'!AF95</f>
        <v>0.95872008463651071</v>
      </c>
      <c r="K45" s="3">
        <f>'[3]LStk insg'!AG95</f>
        <v>0.91793573619779067</v>
      </c>
      <c r="L45" s="3">
        <f>'[3]LStk insg'!AH95</f>
        <v>1.5987436377170354</v>
      </c>
      <c r="M45" s="3">
        <f>'[3]LStk insg'!AI95</f>
        <v>0.5158105156877042</v>
      </c>
      <c r="N45" s="3">
        <f>'[3]LStk insg'!AJ95</f>
        <v>2.5983976929346113</v>
      </c>
      <c r="O45" s="3">
        <f>'[3]LStk insg'!AK95</f>
        <v>8.6952332020146628E-2</v>
      </c>
      <c r="P45" s="3">
        <f>'[3]LStk insg'!AL95</f>
        <v>0.76703899290255606</v>
      </c>
      <c r="Q45" s="3">
        <f>'[3]LStk insg'!AM95</f>
        <v>0.37464283995174696</v>
      </c>
      <c r="R45" s="3">
        <f>'[3]LStk insg'!AN95</f>
        <v>1.5491665012899318</v>
      </c>
      <c r="S45" s="3">
        <f>'[3]LStk insg'!AO95</f>
        <v>0.131855763486044</v>
      </c>
      <c r="T45" s="3">
        <f>'[3]LStk insg'!AP95</f>
        <v>1.6206929206293665</v>
      </c>
      <c r="U45" s="3">
        <f>'[3]LStk insg'!AQ95</f>
        <v>-0.58353636606980785</v>
      </c>
      <c r="V45" s="3">
        <f>'[3]LStk insg'!AR95</f>
        <v>0.83616759248073436</v>
      </c>
      <c r="X45" s="18" t="str">
        <f t="shared" ref="X45:X51" si="26">HLOOKUP(Y45,$L45:$U146,ROW(L$106)-ROW(X45)+1,0)</f>
        <v>SH</v>
      </c>
      <c r="Y45" s="9">
        <f t="shared" ref="Y45:Y51" si="27">MIN(L45:U45)</f>
        <v>-0.58353636606980785</v>
      </c>
      <c r="Z45" s="18" t="str">
        <f t="shared" ref="Z45:Z51" si="28">HLOOKUP(AA45,$L45:$U146,ROW(N$106)-ROW(Z45)+1,0)</f>
        <v>HB</v>
      </c>
      <c r="AA45" s="19">
        <f t="shared" ref="AA45:AA51" si="29">MAX(L45:U45)</f>
        <v>2.5983976929346113</v>
      </c>
    </row>
    <row r="46" spans="1:27" x14ac:dyDescent="0.35">
      <c r="A46" s="7">
        <f>'[3]LStk insg'!A96</f>
        <v>2020</v>
      </c>
      <c r="B46" s="3">
        <f>'[3]LStk insg'!X96</f>
        <v>1.5082080575104442</v>
      </c>
      <c r="C46" s="3">
        <f>'[3]LStk insg'!Y96</f>
        <v>1.69806645271305</v>
      </c>
      <c r="D46" s="3">
        <f>'[3]LStk insg'!Z96</f>
        <v>1.7616705763742573</v>
      </c>
      <c r="E46" s="3">
        <f>'[3]LStk insg'!AA96</f>
        <v>1.5323025173406961</v>
      </c>
      <c r="F46" s="3">
        <f>'[3]LStk insg'!AB96</f>
        <v>-0.38713891061547656</v>
      </c>
      <c r="G46" s="3">
        <f>'[3]LStk insg'!AC96</f>
        <v>0.72637459785096326</v>
      </c>
      <c r="H46" s="3">
        <f>'[3]LStk insg'!AD96</f>
        <v>1.1738349505085779</v>
      </c>
      <c r="I46" s="3">
        <f>'[3]LStk insg'!AE96</f>
        <v>1.3081356375652859</v>
      </c>
      <c r="J46" s="3">
        <f>'[3]LStk insg'!AF96</f>
        <v>0.32248791648170538</v>
      </c>
      <c r="K46" s="3">
        <f>'[3]LStk insg'!AG96</f>
        <v>0.29662790677527084</v>
      </c>
      <c r="L46" s="3">
        <f>'[3]LStk insg'!AH96</f>
        <v>0.30598380085760368</v>
      </c>
      <c r="M46" s="3">
        <f>'[3]LStk insg'!AI96</f>
        <v>2.4023797812702696E-2</v>
      </c>
      <c r="N46" s="3">
        <f>'[3]LStk insg'!AJ96</f>
        <v>-0.26589456940573086</v>
      </c>
      <c r="O46" s="3">
        <f>'[3]LStk insg'!AK96</f>
        <v>2.1263041354905567</v>
      </c>
      <c r="P46" s="3">
        <f>'[3]LStk insg'!AL96</f>
        <v>0.61467600764339636</v>
      </c>
      <c r="Q46" s="3">
        <f>'[3]LStk insg'!AM96</f>
        <v>0.8921825071967362</v>
      </c>
      <c r="R46" s="3">
        <f>'[3]LStk insg'!AN96</f>
        <v>4.6853448939216946E-2</v>
      </c>
      <c r="S46" s="3">
        <f>'[3]LStk insg'!AO96</f>
        <v>2.8445097516495821E-2</v>
      </c>
      <c r="T46" s="3">
        <f>'[3]LStk insg'!AP96</f>
        <v>0.80447730552812402</v>
      </c>
      <c r="U46" s="3">
        <f>'[3]LStk insg'!AQ96</f>
        <v>-0.42050495140829014</v>
      </c>
      <c r="V46" s="3">
        <f>'[3]LStk insg'!AR96</f>
        <v>0.41625157655056455</v>
      </c>
      <c r="X46" s="18" t="str">
        <f t="shared" si="26"/>
        <v>SH</v>
      </c>
      <c r="Y46" s="9">
        <f t="shared" si="27"/>
        <v>-0.42050495140829014</v>
      </c>
      <c r="Z46" s="18" t="str">
        <f t="shared" si="28"/>
        <v>HH</v>
      </c>
      <c r="AA46" s="19">
        <f t="shared" si="29"/>
        <v>2.1263041354905567</v>
      </c>
    </row>
    <row r="47" spans="1:27" x14ac:dyDescent="0.35">
      <c r="A47" s="7">
        <f>'[3]LStk insg'!A97</f>
        <v>2021</v>
      </c>
      <c r="B47" s="3">
        <f>'[3]LStk insg'!X97</f>
        <v>-2.1821229982747923</v>
      </c>
      <c r="C47" s="3">
        <f>'[3]LStk insg'!Y97</f>
        <v>-2.2711936355923399</v>
      </c>
      <c r="D47" s="3">
        <f>'[3]LStk insg'!Z97</f>
        <v>-1.5525577859271493</v>
      </c>
      <c r="E47" s="3">
        <f>'[3]LStk insg'!AA97</f>
        <v>-1.613834393748121</v>
      </c>
      <c r="F47" s="3">
        <f>'[3]LStk insg'!AB97</f>
        <v>-0.77824801615724937</v>
      </c>
      <c r="G47" s="3">
        <f>'[3]LStk insg'!AC97</f>
        <v>-1.0774410774410796</v>
      </c>
      <c r="H47" s="3">
        <f>'[3]LStk insg'!AD97</f>
        <v>-1.4870146748867938</v>
      </c>
      <c r="I47" s="3">
        <f>'[3]LStk insg'!AE97</f>
        <v>-1.6646785499031722</v>
      </c>
      <c r="J47" s="3">
        <f>'[3]LStk insg'!AF97</f>
        <v>-2.5428893754332051</v>
      </c>
      <c r="K47" s="3">
        <f>'[3]LStk insg'!AG97</f>
        <v>-2.614607581842094</v>
      </c>
      <c r="L47" s="3">
        <f>'[3]LStk insg'!AH97</f>
        <v>-3.2126541144789229</v>
      </c>
      <c r="M47" s="3">
        <f>'[3]LStk insg'!AI97</f>
        <v>-2.2950233518785694</v>
      </c>
      <c r="N47" s="3">
        <f>'[3]LStk insg'!AJ97</f>
        <v>-5.86509393155103</v>
      </c>
      <c r="O47" s="3">
        <f>'[3]LStk insg'!AK97</f>
        <v>-5.9681864829203732</v>
      </c>
      <c r="P47" s="3">
        <f>'[3]LStk insg'!AL97</f>
        <v>-2.4332853680260627</v>
      </c>
      <c r="Q47" s="3">
        <f>'[3]LStk insg'!AM97</f>
        <v>-1.4040987196352859</v>
      </c>
      <c r="R47" s="3">
        <f>'[3]LStk insg'!AN97</f>
        <v>-1.1962540793059304</v>
      </c>
      <c r="S47" s="3">
        <f>'[3]LStk insg'!AO97</f>
        <v>-8.8172331856200401</v>
      </c>
      <c r="T47" s="3">
        <f>'[3]LStk insg'!AP97</f>
        <v>-1.5506600525507821</v>
      </c>
      <c r="U47" s="3">
        <f>'[3]LStk insg'!AQ97</f>
        <v>-1.8372281965090735</v>
      </c>
      <c r="V47" s="3">
        <f>'[3]LStk insg'!AR97</f>
        <v>-2.434177633452137</v>
      </c>
      <c r="X47" s="18" t="str">
        <f t="shared" si="26"/>
        <v>RP</v>
      </c>
      <c r="Y47" s="9">
        <f t="shared" si="27"/>
        <v>-8.8172331856200401</v>
      </c>
      <c r="Z47" s="18" t="str">
        <f t="shared" si="28"/>
        <v>NW</v>
      </c>
      <c r="AA47" s="19">
        <f t="shared" si="29"/>
        <v>-1.1962540793059304</v>
      </c>
    </row>
    <row r="48" spans="1:27" x14ac:dyDescent="0.35">
      <c r="A48" s="7">
        <f>'[3]LStk insg'!A98</f>
        <v>2022</v>
      </c>
      <c r="B48" s="3">
        <f>'[3]LStk insg'!X98</f>
        <v>-4.5558060859329998</v>
      </c>
      <c r="C48" s="3">
        <f>'[3]LStk insg'!Y98</f>
        <v>-4.7260804890601804</v>
      </c>
      <c r="D48" s="3">
        <f>'[3]LStk insg'!Z98</f>
        <v>-2.525661643733315</v>
      </c>
      <c r="E48" s="3">
        <f>'[3]LStk insg'!AA98</f>
        <v>-5.3696876201925647</v>
      </c>
      <c r="F48" s="3">
        <f>'[3]LStk insg'!AB98</f>
        <v>-1.4110369702115264</v>
      </c>
      <c r="G48" s="3">
        <f>'[3]LStk insg'!AC98</f>
        <v>-0.22318107424489142</v>
      </c>
      <c r="H48" s="3">
        <f>'[3]LStk insg'!AD98</f>
        <v>-2.4983934743668073</v>
      </c>
      <c r="I48" s="3">
        <f>'[3]LStk insg'!AE98</f>
        <v>-3.5216552708507862</v>
      </c>
      <c r="J48" s="3">
        <f>'[3]LStk insg'!AF98</f>
        <v>-2.1657756210765626</v>
      </c>
      <c r="K48" s="3">
        <f>'[3]LStk insg'!AG98</f>
        <v>-2.3028822192002139</v>
      </c>
      <c r="L48" s="3">
        <f>'[3]LStk insg'!AH98</f>
        <v>-2.4749897194206056</v>
      </c>
      <c r="M48" s="3">
        <f>'[3]LStk insg'!AI98</f>
        <v>-1.6939667144308856</v>
      </c>
      <c r="N48" s="3">
        <f>'[3]LStk insg'!AJ98</f>
        <v>-3.6603897639346172</v>
      </c>
      <c r="O48" s="3">
        <f>'[3]LStk insg'!AK98</f>
        <v>-5.8794087167032956</v>
      </c>
      <c r="P48" s="3">
        <f>'[3]LStk insg'!AL98</f>
        <v>-1.3143069638057767</v>
      </c>
      <c r="Q48" s="3">
        <f>'[3]LStk insg'!AM98</f>
        <v>-2.4954226074898429</v>
      </c>
      <c r="R48" s="3">
        <f>'[3]LStk insg'!AN98</f>
        <v>-2.3087983545482587</v>
      </c>
      <c r="S48" s="3">
        <f>'[3]LStk insg'!AO98</f>
        <v>0.85585470712119616</v>
      </c>
      <c r="T48" s="3">
        <f>'[3]LStk insg'!AP98</f>
        <v>-5.4179691263739898</v>
      </c>
      <c r="U48" s="3">
        <f>'[3]LStk insg'!AQ98</f>
        <v>-4.8063933910557495</v>
      </c>
      <c r="V48" s="3">
        <f>'[3]LStk insg'!AR98</f>
        <v>-2.3335249887245624</v>
      </c>
      <c r="X48" s="18" t="str">
        <f t="shared" si="26"/>
        <v>HH</v>
      </c>
      <c r="Y48" s="9">
        <f t="shared" si="27"/>
        <v>-5.8794087167032956</v>
      </c>
      <c r="Z48" s="18" t="str">
        <f t="shared" si="28"/>
        <v>RP</v>
      </c>
      <c r="AA48" s="19">
        <f t="shared" si="29"/>
        <v>0.85585470712119616</v>
      </c>
    </row>
    <row r="49" spans="1:27" x14ac:dyDescent="0.35">
      <c r="A49" s="7">
        <f>'[3]LStk insg'!A99</f>
        <v>2023</v>
      </c>
      <c r="B49" s="3">
        <f>'[3]LStk insg'!X99</f>
        <v>-1.5361566979911601</v>
      </c>
      <c r="C49" s="3">
        <f>'[3]LStk insg'!Y99</f>
        <v>-0.48019200443829391</v>
      </c>
      <c r="D49" s="3">
        <f>'[3]LStk insg'!Z99</f>
        <v>-0.91690773164377504</v>
      </c>
      <c r="E49" s="3">
        <f>'[3]LStk insg'!AA99</f>
        <v>-0.59136828477606684</v>
      </c>
      <c r="F49" s="3">
        <f>'[3]LStk insg'!AB99</f>
        <v>-1.739232715373717</v>
      </c>
      <c r="G49" s="3">
        <f>'[3]LStk insg'!AC99</f>
        <v>-0.66452415085201721</v>
      </c>
      <c r="H49" s="3">
        <f>'[3]LStk insg'!AD99</f>
        <v>-0.91507548058054056</v>
      </c>
      <c r="I49" s="3">
        <f>'[3]LStk insg'!AE99</f>
        <v>-1.0701933957814731</v>
      </c>
      <c r="J49" s="3">
        <f>'[3]LStk insg'!AF99</f>
        <v>-0.13684892969425277</v>
      </c>
      <c r="K49" s="3">
        <f>'[3]LStk insg'!AG99</f>
        <v>-0.10382988511624092</v>
      </c>
      <c r="L49" s="3">
        <f>'[3]LStk insg'!AH99</f>
        <v>-0.37150573263929232</v>
      </c>
      <c r="M49" s="3">
        <f>'[3]LStk insg'!AI99</f>
        <v>-1.2307723818336598</v>
      </c>
      <c r="N49" s="3">
        <f>'[3]LStk insg'!AJ99</f>
        <v>1.7820352954907008</v>
      </c>
      <c r="O49" s="3">
        <f>'[3]LStk insg'!AK99</f>
        <v>8.2409241461130875</v>
      </c>
      <c r="P49" s="3">
        <f>'[3]LStk insg'!AL99</f>
        <v>-0.3127068234827135</v>
      </c>
      <c r="Q49" s="3">
        <f>'[3]LStk insg'!AM99</f>
        <v>-1.6729743442072049</v>
      </c>
      <c r="R49" s="3">
        <f>'[3]LStk insg'!AN99</f>
        <v>-0.38401058341344196</v>
      </c>
      <c r="S49" s="3">
        <f>'[3]LStk insg'!AO99</f>
        <v>1.6076972913525651</v>
      </c>
      <c r="T49" s="3">
        <f>'[3]LStk insg'!AP99</f>
        <v>2.2864867362972348</v>
      </c>
      <c r="U49" s="3">
        <f>'[3]LStk insg'!AQ99</f>
        <v>1.2879510657894571</v>
      </c>
      <c r="V49" s="3">
        <f>'[3]LStk insg'!AR99</f>
        <v>-0.21691915542051277</v>
      </c>
      <c r="X49" s="18" t="str">
        <f t="shared" si="26"/>
        <v>NI</v>
      </c>
      <c r="Y49" s="9">
        <f t="shared" si="27"/>
        <v>-1.6729743442072049</v>
      </c>
      <c r="Z49" s="18" t="str">
        <f t="shared" si="28"/>
        <v>HH</v>
      </c>
      <c r="AA49" s="19">
        <f t="shared" si="29"/>
        <v>8.2409241461130875</v>
      </c>
    </row>
    <row r="50" spans="1:27" x14ac:dyDescent="0.35">
      <c r="A50" s="7">
        <f>'[3]LStk insg'!A100</f>
        <v>2024</v>
      </c>
      <c r="B50" s="3">
        <f>'[3]LStk insg'!X100</f>
        <v>3.9814574303361354</v>
      </c>
      <c r="C50" s="3">
        <f>'[3]LStk insg'!Y100</f>
        <v>1.1532193080363129</v>
      </c>
      <c r="D50" s="3">
        <f>'[3]LStk insg'!Z100</f>
        <v>2.008202207918103</v>
      </c>
      <c r="E50" s="3">
        <f>'[3]LStk insg'!AA100</f>
        <v>3.9382928903328889</v>
      </c>
      <c r="F50" s="3">
        <f>'[3]LStk insg'!AB100</f>
        <v>2.5922248696624877</v>
      </c>
      <c r="G50" s="3">
        <f>'[3]LStk insg'!AC100</f>
        <v>1.2248253695158411</v>
      </c>
      <c r="H50" s="3">
        <f>'[3]LStk insg'!AD100</f>
        <v>2.2821444966426725</v>
      </c>
      <c r="I50" s="3">
        <f>'[3]LStk insg'!AE100</f>
        <v>2.7522677573076635</v>
      </c>
      <c r="J50" s="3">
        <f>'[3]LStk insg'!AF100</f>
        <v>3.2478096721908543</v>
      </c>
      <c r="K50" s="3">
        <f>'[3]LStk insg'!AG100</f>
        <v>3.3821802572660005</v>
      </c>
      <c r="L50" s="3">
        <f>'[3]LStk insg'!AH100</f>
        <v>3.1722291139018068</v>
      </c>
      <c r="M50" s="3">
        <f>'[3]LStk insg'!AI100</f>
        <v>3.8354426729078028</v>
      </c>
      <c r="N50" s="3">
        <f>'[3]LStk insg'!AJ100</f>
        <v>4.3009246551228557</v>
      </c>
      <c r="O50" s="3">
        <f>'[3]LStk insg'!AK100</f>
        <v>1.8777535994197905</v>
      </c>
      <c r="P50" s="3">
        <f>'[3]LStk insg'!AL100</f>
        <v>3.3108942929018781</v>
      </c>
      <c r="Q50" s="3">
        <f>'[3]LStk insg'!AM100</f>
        <v>2.3348360524168612</v>
      </c>
      <c r="R50" s="3">
        <f>'[3]LStk insg'!AN100</f>
        <v>3.721731286462159</v>
      </c>
      <c r="S50" s="3">
        <f>'[3]LStk insg'!AO100</f>
        <v>3.9190481446744769</v>
      </c>
      <c r="T50" s="3">
        <f>'[3]LStk insg'!AP100</f>
        <v>3.7731272705059666</v>
      </c>
      <c r="U50" s="3">
        <f>'[3]LStk insg'!AQ100</f>
        <v>3.3502550409210983</v>
      </c>
      <c r="V50" s="3">
        <f>'[3]LStk insg'!AR100</f>
        <v>3.2145373735270084</v>
      </c>
      <c r="X50" s="18" t="str">
        <f t="shared" si="26"/>
        <v>HH</v>
      </c>
      <c r="Y50" s="9">
        <f t="shared" si="27"/>
        <v>1.8777535994197905</v>
      </c>
      <c r="Z50" s="18" t="str">
        <f t="shared" si="28"/>
        <v>HB</v>
      </c>
      <c r="AA50" s="19">
        <f t="shared" si="29"/>
        <v>4.3009246551228557</v>
      </c>
    </row>
    <row r="51" spans="1:27" x14ac:dyDescent="0.35">
      <c r="A51" t="s">
        <v>343</v>
      </c>
      <c r="B51" s="3">
        <f>(('[3]LStk insg'!B100/'[3]LStk insg'!B95)^0.2)*100-100</f>
        <v>-0.60138834967521859</v>
      </c>
      <c r="C51" s="3">
        <f>(('[3]LStk insg'!C100/'[3]LStk insg'!C95)^0.2)*100-100</f>
        <v>-0.95336801173120023</v>
      </c>
      <c r="D51" s="3">
        <f>(('[3]LStk insg'!D100/'[3]LStk insg'!D95)^0.2)*100-100</f>
        <v>-0.2615255175697655</v>
      </c>
      <c r="E51" s="3">
        <f>(('[3]LStk insg'!E100/'[3]LStk insg'!E95)^0.2)*100-100</f>
        <v>-0.47008253397684996</v>
      </c>
      <c r="F51" s="3">
        <f>(('[3]LStk insg'!F100/'[3]LStk insg'!F95)^0.2)*100-100</f>
        <v>-0.35648466283021207</v>
      </c>
      <c r="G51" s="3">
        <f>(('[3]LStk insg'!G100/'[3]LStk insg'!G95)^0.2)*100-100</f>
        <v>-6.4649239772052169E-3</v>
      </c>
      <c r="H51" s="3">
        <f>(('[3]LStk insg'!H100/'[3]LStk insg'!H95)^0.2)*100-100</f>
        <v>-0.3043580133456345</v>
      </c>
      <c r="I51" s="3">
        <f>(('[3]LStk insg'!I100/'[3]LStk insg'!I95)^0.2)*100-100</f>
        <v>-0.4639374611574425</v>
      </c>
      <c r="J51" s="3">
        <f>(('[3]LStk insg'!J100/'[3]LStk insg'!J95)^0.2)*100-100</f>
        <v>-0.27644573853918075</v>
      </c>
      <c r="K51" s="3">
        <f>(('[3]LStk insg'!K100/'[3]LStk insg'!K95)^0.2)*100-100</f>
        <v>-0.29170603792498184</v>
      </c>
      <c r="L51" s="3">
        <f>(('[3]LStk insg'!L100/'[3]LStk insg'!L95)^0.2)*100-100</f>
        <v>-0.54157866022534051</v>
      </c>
      <c r="M51" s="3">
        <f>(('[3]LStk insg'!M100/'[3]LStk insg'!M95)^0.2)*100-100</f>
        <v>-0.29574538102565384</v>
      </c>
      <c r="N51" s="3">
        <f>(('[3]LStk insg'!N100/'[3]LStk insg'!N95)^0.2)*100-100</f>
        <v>-0.80912691930178937</v>
      </c>
      <c r="O51" s="3">
        <f>(('[3]LStk insg'!O100/'[3]LStk insg'!O95)^0.2)*100-100</f>
        <v>-6.5927697045523814E-2</v>
      </c>
      <c r="P51" s="3">
        <f>(('[3]LStk insg'!P100/'[3]LStk insg'!P95)^0.2)*100-100</f>
        <v>-4.5896826685094538E-2</v>
      </c>
      <c r="Q51" s="3">
        <f>(('[3]LStk insg'!Q100/'[3]LStk insg'!Q95)^0.2)*100-100</f>
        <v>-0.48522703179952487</v>
      </c>
      <c r="R51" s="3">
        <f>(('[3]LStk insg'!R100/'[3]LStk insg'!R95)^0.2)*100-100</f>
        <v>-4.4609253473041122E-2</v>
      </c>
      <c r="S51" s="3">
        <f>(('[3]LStk insg'!S100/'[3]LStk insg'!S95)^0.2)*100-100</f>
        <v>-0.58044074368946497</v>
      </c>
      <c r="T51" s="3">
        <f>(('[3]LStk insg'!T100/'[3]LStk insg'!T95)^0.2)*100-100</f>
        <v>-7.3451609813659502E-2</v>
      </c>
      <c r="U51" s="3">
        <f>(('[3]LStk insg'!U100/'[3]LStk insg'!U95)^0.2)*100-100</f>
        <v>-0.52389535439849055</v>
      </c>
      <c r="V51" s="3">
        <f>(('[3]LStk insg'!V100/'[3]LStk insg'!V95)^0.2)*100-100</f>
        <v>-0.29223038500163057</v>
      </c>
      <c r="X51" s="18" t="str">
        <f t="shared" si="26"/>
        <v>HB</v>
      </c>
      <c r="Y51" s="9">
        <f t="shared" si="27"/>
        <v>-0.80912691930178937</v>
      </c>
      <c r="Z51" s="18" t="str">
        <f t="shared" si="28"/>
        <v>NW</v>
      </c>
      <c r="AA51" s="19">
        <f t="shared" si="29"/>
        <v>-4.4609253473041122E-2</v>
      </c>
    </row>
    <row r="52" spans="1:27" x14ac:dyDescent="0.35">
      <c r="B52" s="3"/>
      <c r="Y52" s="3"/>
    </row>
    <row r="53" spans="1:27" x14ac:dyDescent="0.35">
      <c r="A53" s="4" t="s">
        <v>452</v>
      </c>
      <c r="Y53" s="3"/>
    </row>
    <row r="54" spans="1:27" x14ac:dyDescent="0.35">
      <c r="A54">
        <f>'[3]LStk VG'!A31</f>
        <v>2019</v>
      </c>
      <c r="B54" s="3">
        <f>'[3]LStk VG'!X31</f>
        <v>3.2535256886654196</v>
      </c>
      <c r="C54" s="3">
        <f>'[3]LStk VG'!Y31</f>
        <v>-3.2286946791737421</v>
      </c>
      <c r="D54" s="3">
        <f>'[3]LStk VG'!Z31</f>
        <v>3.2389250015379787</v>
      </c>
      <c r="E54" s="3">
        <f>'[3]LStk VG'!AA31</f>
        <v>-1.5128480992936773</v>
      </c>
      <c r="F54" s="3">
        <f>'[3]LStk VG'!AB31</f>
        <v>4.076080476576621</v>
      </c>
      <c r="G54" s="3">
        <f>'[3]LStk VG'!AC31</f>
        <v>0.27608038871962037</v>
      </c>
      <c r="H54" s="3">
        <f>'[3]LStk VG'!AD31</f>
        <v>1.8097789856714286</v>
      </c>
      <c r="I54" s="3">
        <f>'[3]LStk VG'!AE31</f>
        <v>2.0709684961320249</v>
      </c>
      <c r="J54" s="3">
        <f>'[3]LStk VG'!AF31</f>
        <v>2.7085129787934363</v>
      </c>
      <c r="K54" s="3">
        <f>'[3]LStk VG'!AG31</f>
        <v>2.7482279714642175</v>
      </c>
      <c r="L54" s="3">
        <f>'[3]LStk VG'!AH31</f>
        <v>5.7005659736297503</v>
      </c>
      <c r="M54" s="3">
        <f>'[3]LStk VG'!AI31</f>
        <v>-7.0035535302821472E-2</v>
      </c>
      <c r="N54" s="3">
        <f>'[3]LStk VG'!AJ31</f>
        <v>9.2502522248091736</v>
      </c>
      <c r="O54" s="3">
        <f>'[3]LStk VG'!AK31</f>
        <v>-0.52234458223790625</v>
      </c>
      <c r="P54" s="3">
        <f>'[3]LStk VG'!AL31</f>
        <v>0.81538233782356428</v>
      </c>
      <c r="Q54" s="3">
        <f>'[3]LStk VG'!AM31</f>
        <v>1.6928300429186862</v>
      </c>
      <c r="R54" s="3">
        <f>'[3]LStk VG'!AN31</f>
        <v>3.9065802771542195</v>
      </c>
      <c r="S54" s="3">
        <f>'[3]LStk VG'!AO31</f>
        <v>2.851138725232147</v>
      </c>
      <c r="T54" s="3">
        <f>'[3]LStk VG'!AP31</f>
        <v>9.9945131586175222</v>
      </c>
      <c r="U54" s="3">
        <f>'[3]LStk VG'!AQ31</f>
        <v>-0.2075219872194225</v>
      </c>
      <c r="V54" s="3">
        <f>'[3]LStk VG'!AR31</f>
        <v>2.6457459099645178</v>
      </c>
      <c r="X54" s="18" t="str">
        <f t="shared" ref="X54:X60" si="30">HLOOKUP(Y54,$L54:$U155,ROW(L$106)-ROW(X54)+1,0)</f>
        <v>HH</v>
      </c>
      <c r="Y54" s="9">
        <f t="shared" ref="Y54:Y60" si="31">MIN(L54:U54)</f>
        <v>-0.52234458223790625</v>
      </c>
      <c r="Z54" s="18" t="str">
        <f t="shared" ref="Z54:Z60" si="32">HLOOKUP(AA54,$L54:$U155,ROW(N$106)-ROW(Z54)+1,0)</f>
        <v>SL</v>
      </c>
      <c r="AA54" s="19">
        <f t="shared" ref="AA54:AA60" si="33">MAX(L54:U54)</f>
        <v>9.9945131586175222</v>
      </c>
    </row>
    <row r="55" spans="1:27" x14ac:dyDescent="0.35">
      <c r="A55">
        <f>'[3]LStk VG'!A32</f>
        <v>2020</v>
      </c>
      <c r="B55" s="3">
        <f>'[3]LStk VG'!X32</f>
        <v>5.8412456427479498</v>
      </c>
      <c r="C55" s="3">
        <f>'[3]LStk VG'!Y32</f>
        <v>3.2514206596884492</v>
      </c>
      <c r="D55" s="3">
        <f>'[3]LStk VG'!Z32</f>
        <v>1.8502877641182636</v>
      </c>
      <c r="E55" s="3">
        <f>'[3]LStk VG'!AA32</f>
        <v>3.6000398861974361</v>
      </c>
      <c r="F55" s="3">
        <f>'[3]LStk VG'!AB32</f>
        <v>-0.85786509833822322</v>
      </c>
      <c r="G55" s="3">
        <f>'[3]LStk VG'!AC32</f>
        <v>2.2267406500702975</v>
      </c>
      <c r="H55" s="3">
        <f>'[3]LStk VG'!AD32</f>
        <v>2.205012190905677</v>
      </c>
      <c r="I55" s="3">
        <f>'[3]LStk VG'!AE32</f>
        <v>2.201279406029613</v>
      </c>
      <c r="J55" s="3">
        <f>'[3]LStk VG'!AF32</f>
        <v>1.6648900841845062</v>
      </c>
      <c r="K55" s="3">
        <f>'[3]LStk VG'!AG32</f>
        <v>1.6581864169908442</v>
      </c>
      <c r="L55" s="3">
        <f>'[3]LStk VG'!AH32</f>
        <v>0.42493015019850588</v>
      </c>
      <c r="M55" s="3">
        <f>'[3]LStk VG'!AI32</f>
        <v>0.72524758595162098</v>
      </c>
      <c r="N55" s="3">
        <f>'[3]LStk VG'!AJ32</f>
        <v>1.4410301710578324</v>
      </c>
      <c r="O55" s="3">
        <f>'[3]LStk VG'!AK32</f>
        <v>22.286529073343942</v>
      </c>
      <c r="P55" s="3">
        <f>'[3]LStk VG'!AL32</f>
        <v>0.7178631358024461</v>
      </c>
      <c r="Q55" s="3">
        <f>'[3]LStk VG'!AM32</f>
        <v>4.4104233478809505</v>
      </c>
      <c r="R55" s="3">
        <f>'[3]LStk VG'!AN32</f>
        <v>1.7673156524827647</v>
      </c>
      <c r="S55" s="3">
        <f>'[3]LStk VG'!AO32</f>
        <v>1.9910484780170492</v>
      </c>
      <c r="T55" s="3">
        <f>'[3]LStk VG'!AP32</f>
        <v>1.392209767273215</v>
      </c>
      <c r="U55" s="3">
        <f>'[3]LStk VG'!AQ32</f>
        <v>-3.0799084845324245</v>
      </c>
      <c r="V55" s="3">
        <f>'[3]LStk VG'!AR32</f>
        <v>1.7115090127223738</v>
      </c>
      <c r="X55" s="18" t="str">
        <f t="shared" si="30"/>
        <v>SH</v>
      </c>
      <c r="Y55" s="9">
        <f t="shared" si="31"/>
        <v>-3.0799084845324245</v>
      </c>
      <c r="Z55" s="18" t="str">
        <f t="shared" si="32"/>
        <v>HH</v>
      </c>
      <c r="AA55" s="19">
        <f t="shared" si="33"/>
        <v>22.286529073343942</v>
      </c>
    </row>
    <row r="56" spans="1:27" x14ac:dyDescent="0.35">
      <c r="A56">
        <f>'[3]LStk VG'!A33</f>
        <v>2021</v>
      </c>
      <c r="B56" s="3">
        <f>'[3]LStk VG'!X33</f>
        <v>-7.5362025876704024</v>
      </c>
      <c r="C56" s="3">
        <f>'[3]LStk VG'!Y33</f>
        <v>-7.5953360972407609</v>
      </c>
      <c r="D56" s="3">
        <f>'[3]LStk VG'!Z33</f>
        <v>-0.79378174102301102</v>
      </c>
      <c r="E56" s="3">
        <f>'[3]LStk VG'!AA33</f>
        <v>-3.2649449656966993</v>
      </c>
      <c r="F56" s="3">
        <f>'[3]LStk VG'!AB33</f>
        <v>-2.3451037385671611</v>
      </c>
      <c r="G56" s="3">
        <f>'[3]LStk VG'!AC33</f>
        <v>1.5301860448149682</v>
      </c>
      <c r="H56" s="3">
        <f>'[3]LStk VG'!AD33</f>
        <v>-2.5414572301375244</v>
      </c>
      <c r="I56" s="3">
        <f>'[3]LStk VG'!AE33</f>
        <v>-3.1720116165425054</v>
      </c>
      <c r="J56" s="3">
        <f>'[3]LStk VG'!AF33</f>
        <v>-4.6236932476757744</v>
      </c>
      <c r="K56" s="3">
        <f>'[3]LStk VG'!AG33</f>
        <v>-4.7224108878082802</v>
      </c>
      <c r="L56" s="3">
        <f>'[3]LStk VG'!AH33</f>
        <v>-6.926432360564533</v>
      </c>
      <c r="M56" s="3">
        <f>'[3]LStk VG'!AI33</f>
        <v>-2.9253440854683106</v>
      </c>
      <c r="N56" s="3">
        <f>'[3]LStk VG'!AJ33</f>
        <v>-20.501821318148203</v>
      </c>
      <c r="O56" s="3">
        <f>'[3]LStk VG'!AK33</f>
        <v>-16.327892342666445</v>
      </c>
      <c r="P56" s="3">
        <f>'[3]LStk VG'!AL33</f>
        <v>-4.6722651501682577</v>
      </c>
      <c r="Q56" s="3">
        <f>'[3]LStk VG'!AM33</f>
        <v>0.67417667132714598</v>
      </c>
      <c r="R56" s="3">
        <f>'[3]LStk VG'!AN33</f>
        <v>-3.4093033825297994</v>
      </c>
      <c r="S56" s="3">
        <f>'[3]LStk VG'!AO33</f>
        <v>-11.299238297464356</v>
      </c>
      <c r="T56" s="3">
        <f>'[3]LStk VG'!AP33</f>
        <v>-9.339050127837794</v>
      </c>
      <c r="U56" s="3">
        <f>'[3]LStk VG'!AQ33</f>
        <v>2.7175099199531019</v>
      </c>
      <c r="V56" s="3">
        <f>'[3]LStk VG'!AR33</f>
        <v>-4.4971167578731155</v>
      </c>
      <c r="X56" s="18" t="str">
        <f t="shared" si="30"/>
        <v>HB</v>
      </c>
      <c r="Y56" s="9">
        <f t="shared" si="31"/>
        <v>-20.501821318148203</v>
      </c>
      <c r="Z56" s="18" t="str">
        <f t="shared" si="32"/>
        <v>SH</v>
      </c>
      <c r="AA56" s="19">
        <f t="shared" si="33"/>
        <v>2.7175099199531019</v>
      </c>
    </row>
    <row r="57" spans="1:27" x14ac:dyDescent="0.35">
      <c r="A57">
        <f>'[3]LStk VG'!A34</f>
        <v>2022</v>
      </c>
      <c r="B57" s="3">
        <f>'[3]LStk VG'!X34</f>
        <v>-8.0376076242345107</v>
      </c>
      <c r="C57" s="3">
        <f>'[3]LStk VG'!Y34</f>
        <v>0.22384033260635761</v>
      </c>
      <c r="D57" s="3">
        <f>'[3]LStk VG'!Z34</f>
        <v>-0.80724194561582863</v>
      </c>
      <c r="E57" s="3">
        <f>'[3]LStk VG'!AA34</f>
        <v>-7.265943820682736</v>
      </c>
      <c r="F57" s="3">
        <f>'[3]LStk VG'!AB34</f>
        <v>0.7213933329147153</v>
      </c>
      <c r="G57" s="3">
        <f>'[3]LStk VG'!AC34</f>
        <v>-0.28580645019896167</v>
      </c>
      <c r="H57" s="3">
        <f>'[3]LStk VG'!AD34</f>
        <v>-2.5061041450618404</v>
      </c>
      <c r="I57" s="3">
        <f>'[3]LStk VG'!AE34</f>
        <v>-2.8350379683059543</v>
      </c>
      <c r="J57" s="3">
        <f>'[3]LStk VG'!AF34</f>
        <v>-0.89060430307714</v>
      </c>
      <c r="K57" s="3">
        <f>'[3]LStk VG'!AG34</f>
        <v>-0.90012663023868811</v>
      </c>
      <c r="L57" s="3">
        <f>'[3]LStk VG'!AH34</f>
        <v>-2.3102106004836145</v>
      </c>
      <c r="M57" s="3">
        <f>'[3]LStk VG'!AI34</f>
        <v>-8.8159916895023116E-2</v>
      </c>
      <c r="N57" s="3">
        <f>'[3]LStk VG'!AJ34</f>
        <v>-3.0270495684839176</v>
      </c>
      <c r="O57" s="3">
        <f>'[3]LStk VG'!AK34</f>
        <v>-10.277383370032055</v>
      </c>
      <c r="P57" s="3">
        <f>'[3]LStk VG'!AL34</f>
        <v>1.646141231442158</v>
      </c>
      <c r="Q57" s="3">
        <f>'[3]LStk VG'!AM34</f>
        <v>2.4345688706060713</v>
      </c>
      <c r="R57" s="3">
        <f>'[3]LStk VG'!AN34</f>
        <v>-1.2629152493168192</v>
      </c>
      <c r="S57" s="3">
        <f>'[3]LStk VG'!AO34</f>
        <v>1.7153284775776996</v>
      </c>
      <c r="T57" s="3">
        <f>'[3]LStk VG'!AP34</f>
        <v>-15.781839915161612</v>
      </c>
      <c r="U57" s="3">
        <f>'[3]LStk VG'!AQ34</f>
        <v>0.97188083625590593</v>
      </c>
      <c r="V57" s="3">
        <f>'[3]LStk VG'!AR34</f>
        <v>-1.0762296559566238</v>
      </c>
      <c r="X57" s="18" t="str">
        <f t="shared" si="30"/>
        <v>SL</v>
      </c>
      <c r="Y57" s="9">
        <f t="shared" si="31"/>
        <v>-15.781839915161612</v>
      </c>
      <c r="Z57" s="18" t="str">
        <f t="shared" si="32"/>
        <v>NI</v>
      </c>
      <c r="AA57" s="19">
        <f t="shared" si="33"/>
        <v>2.4345688706060713</v>
      </c>
    </row>
    <row r="58" spans="1:27" x14ac:dyDescent="0.35">
      <c r="A58">
        <f>'[3]LStk VG'!A35</f>
        <v>2023</v>
      </c>
      <c r="B58" s="3">
        <f>'[3]LStk VG'!X35</f>
        <v>11.384870716726738</v>
      </c>
      <c r="C58" s="3">
        <f>'[3]LStk VG'!Y35</f>
        <v>1.5825872004003259</v>
      </c>
      <c r="D58" s="3">
        <f>'[3]LStk VG'!Z35</f>
        <v>2.7943449942341658E-2</v>
      </c>
      <c r="E58" s="3">
        <f>'[3]LStk VG'!AA35</f>
        <v>8.8720627096020337</v>
      </c>
      <c r="F58" s="3">
        <f>'[3]LStk VG'!AB35</f>
        <v>-0.29564881315546643</v>
      </c>
      <c r="G58" s="3">
        <f>'[3]LStk VG'!AC35</f>
        <v>-3.8318245217794669</v>
      </c>
      <c r="H58" s="3">
        <f>'[3]LStk VG'!AD35</f>
        <v>2.4315617694744276</v>
      </c>
      <c r="I58" s="3">
        <f>'[3]LStk VG'!AE35</f>
        <v>3.4342364866178059</v>
      </c>
      <c r="J58" s="3">
        <f>'[3]LStk VG'!AF35</f>
        <v>-0.86342865923595014</v>
      </c>
      <c r="K58" s="3">
        <f>'[3]LStk VG'!AG35</f>
        <v>-0.81455939848494552</v>
      </c>
      <c r="L58" s="3">
        <f>'[3]LStk VG'!AH35</f>
        <v>-0.32494740191908988</v>
      </c>
      <c r="M58" s="3">
        <f>'[3]LStk VG'!AI35</f>
        <v>-3.9381800912768341</v>
      </c>
      <c r="N58" s="3">
        <f>'[3]LStk VG'!AJ35</f>
        <v>0.46998990100537696</v>
      </c>
      <c r="O58" s="3">
        <f>'[3]LStk VG'!AK35</f>
        <v>8.0675016411642986</v>
      </c>
      <c r="P58" s="3">
        <f>'[3]LStk VG'!AL35</f>
        <v>-1.1194331694349557</v>
      </c>
      <c r="Q58" s="3">
        <f>'[3]LStk VG'!AM35</f>
        <v>-4.387273503489169</v>
      </c>
      <c r="R58" s="3">
        <f>'[3]LStk VG'!AN35</f>
        <v>1.5136628223524156</v>
      </c>
      <c r="S58" s="3">
        <f>'[3]LStk VG'!AO35</f>
        <v>4.1918515801354204</v>
      </c>
      <c r="T58" s="3">
        <f>'[3]LStk VG'!AP35</f>
        <v>13.677399340062209</v>
      </c>
      <c r="U58" s="3">
        <f>'[3]LStk VG'!AQ35</f>
        <v>-1.8948965935793325</v>
      </c>
      <c r="V58" s="3">
        <f>'[3]LStk VG'!AR35</f>
        <v>-0.47113576789030276</v>
      </c>
      <c r="X58" s="18" t="str">
        <f t="shared" si="30"/>
        <v>NI</v>
      </c>
      <c r="Y58" s="9">
        <f t="shared" si="31"/>
        <v>-4.387273503489169</v>
      </c>
      <c r="Z58" s="18" t="str">
        <f t="shared" si="32"/>
        <v>SL</v>
      </c>
      <c r="AA58" s="19">
        <f t="shared" si="33"/>
        <v>13.677399340062209</v>
      </c>
    </row>
    <row r="59" spans="1:27" x14ac:dyDescent="0.35">
      <c r="A59">
        <f>'[3]LStk VG'!A36</f>
        <v>2024</v>
      </c>
      <c r="B59" s="3">
        <f>'[3]LStk VG'!X36</f>
        <v>3.447628237623519</v>
      </c>
      <c r="C59" s="3">
        <f>'[3]LStk VG'!Y36</f>
        <v>-10.857270274699999</v>
      </c>
      <c r="D59" s="3">
        <f>'[3]LStk VG'!Z36</f>
        <v>0.92658350881629303</v>
      </c>
      <c r="E59" s="3">
        <f>'[3]LStk VG'!AA36</f>
        <v>3.9623615345081475</v>
      </c>
      <c r="F59" s="3">
        <f>'[3]LStk VG'!AB36</f>
        <v>2.2764998169862594</v>
      </c>
      <c r="G59" s="3">
        <f>'[3]LStk VG'!AC36</f>
        <v>-0.32299165199360402</v>
      </c>
      <c r="H59" s="3">
        <f>'[3]LStk VG'!AD36</f>
        <v>0.87523191638842945</v>
      </c>
      <c r="I59" s="3">
        <f>'[3]LStk VG'!AE36</f>
        <v>1.0770577396347818</v>
      </c>
      <c r="J59" s="3">
        <f>'[3]LStk VG'!AF36</f>
        <v>4.2028964470973449</v>
      </c>
      <c r="K59" s="3">
        <f>'[3]LStk VG'!AG36</f>
        <v>4.28152714539371</v>
      </c>
      <c r="L59" s="3">
        <f>'[3]LStk VG'!AH36</f>
        <v>2.4850367938728795</v>
      </c>
      <c r="M59" s="3">
        <f>'[3]LStk VG'!AI36</f>
        <v>7.348278177715045</v>
      </c>
      <c r="N59" s="3">
        <f>'[3]LStk VG'!AJ36</f>
        <v>4.9611019230160451</v>
      </c>
      <c r="O59" s="3">
        <f>'[3]LStk VG'!AK36</f>
        <v>-0.62807964104484881</v>
      </c>
      <c r="P59" s="3">
        <f>'[3]LStk VG'!AL36</f>
        <v>5.4807216095828437</v>
      </c>
      <c r="Q59" s="3">
        <f>'[3]LStk VG'!AM36</f>
        <v>-2.7870809669863661E-2</v>
      </c>
      <c r="R59" s="3">
        <f>'[3]LStk VG'!AN36</f>
        <v>4.8849174341245742</v>
      </c>
      <c r="S59" s="3">
        <f>'[3]LStk VG'!AO36</f>
        <v>8.1751752917743374</v>
      </c>
      <c r="T59" s="3">
        <f>'[3]LStk VG'!AP36</f>
        <v>7.7850597323179613</v>
      </c>
      <c r="U59" s="3">
        <f>'[3]LStk VG'!AQ36</f>
        <v>-0.93675879378939442</v>
      </c>
      <c r="V59" s="3">
        <f>'[3]LStk VG'!AR36</f>
        <v>3.9069849109028212</v>
      </c>
      <c r="X59" s="18" t="str">
        <f t="shared" si="30"/>
        <v>SH</v>
      </c>
      <c r="Y59" s="9">
        <f t="shared" si="31"/>
        <v>-0.93675879378939442</v>
      </c>
      <c r="Z59" s="18" t="str">
        <f t="shared" si="32"/>
        <v>RP</v>
      </c>
      <c r="AA59" s="19">
        <f t="shared" si="33"/>
        <v>8.1751752917743374</v>
      </c>
    </row>
    <row r="60" spans="1:27" x14ac:dyDescent="0.35">
      <c r="A60" t="s">
        <v>343</v>
      </c>
      <c r="B60" s="3">
        <f>(('[3]LStk VG'!B36/'[3]LStk VG'!B31)^0.2)*100-100</f>
        <v>0.72951302629491011</v>
      </c>
      <c r="C60" s="3">
        <f>(('[3]LStk VG'!C36/'[3]LStk VG'!C31)^0.2)*100-100</f>
        <v>-2.8387187346878022</v>
      </c>
      <c r="D60" s="3">
        <f>(('[3]LStk VG'!D36/'[3]LStk VG'!D31)^0.2)*100-100</f>
        <v>0.23551050444632438</v>
      </c>
      <c r="E60" s="3">
        <f>(('[3]LStk VG'!E36/'[3]LStk VG'!E31)^0.2)*100-100</f>
        <v>1.0171542444924455</v>
      </c>
      <c r="F60" s="3">
        <f>(('[3]LStk VG'!F36/'[3]LStk VG'!F31)^0.2)*100-100</f>
        <v>-0.11211981749164579</v>
      </c>
      <c r="G60" s="3">
        <f>(('[3]LStk VG'!G36/'[3]LStk VG'!G31)^0.2)*100-100</f>
        <v>-0.15907183283742654</v>
      </c>
      <c r="H60" s="3">
        <f>(('[3]LStk VG'!H36/'[3]LStk VG'!H31)^0.2)*100-100</f>
        <v>6.8542587554489387E-2</v>
      </c>
      <c r="I60" s="3">
        <f>(('[3]LStk VG'!I36/'[3]LStk VG'!I31)^0.2)*100-100</f>
        <v>0.10522966745244844</v>
      </c>
      <c r="J60" s="3">
        <f>(('[3]LStk VG'!J36/'[3]LStk VG'!J31)^0.2)*100-100</f>
        <v>-0.1454170669329784</v>
      </c>
      <c r="K60" s="3">
        <f>(('[3]LStk VG'!K36/'[3]LStk VG'!K31)^0.2)*100-100</f>
        <v>-0.1444276765261634</v>
      </c>
      <c r="L60" s="3">
        <f>(('[3]LStk VG'!L36/'[3]LStk VG'!L31)^0.2)*100-100</f>
        <v>-1.3827695796916402</v>
      </c>
      <c r="M60" s="3">
        <f>(('[3]LStk VG'!M36/'[3]LStk VG'!M31)^0.2)*100-100</f>
        <v>0.14779940976386285</v>
      </c>
      <c r="N60" s="3">
        <f>(('[3]LStk VG'!N36/'[3]LStk VG'!N31)^0.2)*100-100</f>
        <v>-3.7817982739259151</v>
      </c>
      <c r="O60" s="3">
        <f>(('[3]LStk VG'!O36/'[3]LStk VG'!O31)^0.2)*100-100</f>
        <v>-0.28419253989169135</v>
      </c>
      <c r="P60" s="3">
        <f>(('[3]LStk VG'!P36/'[3]LStk VG'!P31)^0.2)*100-100</f>
        <v>0.35526047243747882</v>
      </c>
      <c r="Q60" s="3">
        <f>(('[3]LStk VG'!Q36/'[3]LStk VG'!Q31)^0.2)*100-100</f>
        <v>0.57745134949097121</v>
      </c>
      <c r="R60" s="3">
        <f>(('[3]LStk VG'!R36/'[3]LStk VG'!R31)^0.2)*100-100</f>
        <v>0.65892577888351411</v>
      </c>
      <c r="S60" s="3">
        <f>(('[3]LStk VG'!S36/'[3]LStk VG'!S31)^0.2)*100-100</f>
        <v>0.73199494763305495</v>
      </c>
      <c r="T60" s="3">
        <f>(('[3]LStk VG'!T36/'[3]LStk VG'!T31)^0.2)*100-100</f>
        <v>-1.0507151518145861</v>
      </c>
      <c r="U60" s="3">
        <f>(('[3]LStk VG'!U36/'[3]LStk VG'!U31)^0.2)*100-100</f>
        <v>-0.46574377553579893</v>
      </c>
      <c r="V60" s="3">
        <f>(('[3]LStk VG'!V36/'[3]LStk VG'!V31)^0.2)*100-100</f>
        <v>-0.12513472028730632</v>
      </c>
      <c r="X60" s="18" t="str">
        <f t="shared" si="30"/>
        <v>HB</v>
      </c>
      <c r="Y60" s="9">
        <f t="shared" si="31"/>
        <v>-3.7817982739259151</v>
      </c>
      <c r="Z60" s="18" t="str">
        <f t="shared" si="32"/>
        <v>RP</v>
      </c>
      <c r="AA60" s="19">
        <f t="shared" si="33"/>
        <v>0.73199494763305495</v>
      </c>
    </row>
    <row r="61" spans="1:27" x14ac:dyDescent="0.35">
      <c r="Y61" s="3"/>
    </row>
    <row r="62" spans="1:27" x14ac:dyDescent="0.35">
      <c r="A62" s="4" t="s">
        <v>453</v>
      </c>
      <c r="Y62" s="3"/>
    </row>
    <row r="63" spans="1:27" x14ac:dyDescent="0.35">
      <c r="A63">
        <f>'[3]LStk VG'!A94</f>
        <v>2019</v>
      </c>
      <c r="B63" s="3">
        <f>'[3]LStk VG'!X94</f>
        <v>2.753774256588315</v>
      </c>
      <c r="C63" s="3">
        <f>'[3]LStk VG'!Y94</f>
        <v>-3.7010296135662344</v>
      </c>
      <c r="D63" s="3">
        <f>'[3]LStk VG'!Z94</f>
        <v>2.7205642646224817</v>
      </c>
      <c r="E63" s="3">
        <f>'[3]LStk VG'!AA94</f>
        <v>-1.938070353244143</v>
      </c>
      <c r="F63" s="3">
        <f>'[3]LStk VG'!AB94</f>
        <v>3.5921874598978434</v>
      </c>
      <c r="G63" s="3">
        <f>'[3]LStk VG'!AC94</f>
        <v>-0.17678117986703512</v>
      </c>
      <c r="H63" s="3">
        <f>'[3]LStk VG'!AD94</f>
        <v>1.3698015778882393</v>
      </c>
      <c r="I63" s="3">
        <f>'[3]LStk VG'!AE94</f>
        <v>1.613852767096418</v>
      </c>
      <c r="J63" s="3">
        <f>'[3]LStk VG'!AF94</f>
        <v>2.2070563261938645</v>
      </c>
      <c r="K63" s="3">
        <f>'[3]LStk VG'!AG94</f>
        <v>2.237224920478468</v>
      </c>
      <c r="L63" s="3">
        <f>'[3]LStk VG'!AH94</f>
        <v>5.1880208101524374</v>
      </c>
      <c r="M63" s="3">
        <f>'[3]LStk VG'!AI94</f>
        <v>-0.53603216306699153</v>
      </c>
      <c r="N63" s="3">
        <f>'[3]LStk VG'!AJ94</f>
        <v>8.7104784507227748</v>
      </c>
      <c r="O63" s="3">
        <f>'[3]LStk VG'!AK94</f>
        <v>-1.001921484579654</v>
      </c>
      <c r="P63" s="3">
        <f>'[3]LStk VG'!AL94</f>
        <v>0.3125664302079656</v>
      </c>
      <c r="Q63" s="3">
        <f>'[3]LStk VG'!AM94</f>
        <v>1.2106118750451174</v>
      </c>
      <c r="R63" s="3">
        <f>'[3]LStk VG'!AN94</f>
        <v>3.4243765505075601</v>
      </c>
      <c r="S63" s="3">
        <f>'[3]LStk VG'!AO94</f>
        <v>2.3421805461051122</v>
      </c>
      <c r="T63" s="3">
        <f>'[3]LStk VG'!AP94</f>
        <v>9.5032816718864126</v>
      </c>
      <c r="U63" s="3">
        <f>'[3]LStk VG'!AQ94</f>
        <v>-0.68729373404772787</v>
      </c>
      <c r="V63" s="3">
        <f>'[3]LStk VG'!AR94</f>
        <v>2.1859272578512048</v>
      </c>
      <c r="X63" s="18" t="str">
        <f t="shared" ref="X63:X69" si="34">HLOOKUP(Y63,$L63:$U164,ROW(L$106)-ROW(X63)+1,0)</f>
        <v>HH</v>
      </c>
      <c r="Y63" s="9">
        <f t="shared" ref="Y63:Y69" si="35">MIN(L63:U63)</f>
        <v>-1.001921484579654</v>
      </c>
      <c r="Z63" s="18" t="str">
        <f t="shared" ref="Z63:Z69" si="36">HLOOKUP(AA63,$L63:$U164,ROW(N$106)-ROW(Z63)+1,0)</f>
        <v>SL</v>
      </c>
      <c r="AA63" s="19">
        <f t="shared" ref="AA63:AA69" si="37">MAX(L63:U63)</f>
        <v>9.5032816718864126</v>
      </c>
    </row>
    <row r="64" spans="1:27" x14ac:dyDescent="0.35">
      <c r="A64">
        <f>'[3]LStk VG'!A95</f>
        <v>2020</v>
      </c>
      <c r="B64" s="3">
        <f>'[3]LStk VG'!X95</f>
        <v>5.0787787059415734</v>
      </c>
      <c r="C64" s="3">
        <f>'[3]LStk VG'!Y95</f>
        <v>2.0332788912800197</v>
      </c>
      <c r="D64" s="3">
        <f>'[3]LStk VG'!Z95</f>
        <v>1.0147522420871127</v>
      </c>
      <c r="E64" s="3">
        <f>'[3]LStk VG'!AA95</f>
        <v>2.9562298588513585</v>
      </c>
      <c r="F64" s="3">
        <f>'[3]LStk VG'!AB95</f>
        <v>-1.8138054010612166</v>
      </c>
      <c r="G64" s="3">
        <f>'[3]LStk VG'!AC95</f>
        <v>1.9004220479368286</v>
      </c>
      <c r="H64" s="3">
        <f>'[3]LStk VG'!AD95</f>
        <v>1.4332643898117681</v>
      </c>
      <c r="I64" s="3">
        <f>'[3]LStk VG'!AE95</f>
        <v>1.3460640422314327</v>
      </c>
      <c r="J64" s="3">
        <f>'[3]LStk VG'!AF95</f>
        <v>1.2868991330761332</v>
      </c>
      <c r="K64" s="3">
        <f>'[3]LStk VG'!AG95</f>
        <v>1.2653448938481944</v>
      </c>
      <c r="L64" s="3">
        <f>'[3]LStk VG'!AH95</f>
        <v>-7.515978646063104E-2</v>
      </c>
      <c r="M64" s="3">
        <f>'[3]LStk VG'!AI95</f>
        <v>0.32882798112727585</v>
      </c>
      <c r="N64" s="3">
        <f>'[3]LStk VG'!AJ95</f>
        <v>0.94612636528520966</v>
      </c>
      <c r="O64" s="3">
        <f>'[3]LStk VG'!AK95</f>
        <v>21.301916866344001</v>
      </c>
      <c r="P64" s="3">
        <f>'[3]LStk VG'!AL95</f>
        <v>0.49261019127912675</v>
      </c>
      <c r="Q64" s="3">
        <f>'[3]LStk VG'!AM95</f>
        <v>3.9061992513830432</v>
      </c>
      <c r="R64" s="3">
        <f>'[3]LStk VG'!AN95</f>
        <v>1.3909691023326758</v>
      </c>
      <c r="S64" s="3">
        <f>'[3]LStk VG'!AO95</f>
        <v>1.7302360387286768</v>
      </c>
      <c r="T64" s="3">
        <f>'[3]LStk VG'!AP95</f>
        <v>0.92247187932944996</v>
      </c>
      <c r="U64" s="3">
        <f>'[3]LStk VG'!AQ95</f>
        <v>-3.278103229934743</v>
      </c>
      <c r="V64" s="3">
        <f>'[3]LStk VG'!AR95</f>
        <v>1.2398047475179652</v>
      </c>
      <c r="X64" s="18" t="str">
        <f t="shared" si="34"/>
        <v>SH</v>
      </c>
      <c r="Y64" s="9">
        <f t="shared" si="35"/>
        <v>-3.278103229934743</v>
      </c>
      <c r="Z64" s="18" t="str">
        <f t="shared" si="36"/>
        <v>HH</v>
      </c>
      <c r="AA64" s="19">
        <f t="shared" si="37"/>
        <v>21.301916866344001</v>
      </c>
    </row>
    <row r="65" spans="1:27" x14ac:dyDescent="0.35">
      <c r="A65">
        <f>'[3]LStk VG'!A96</f>
        <v>2021</v>
      </c>
      <c r="B65" s="3">
        <f>'[3]LStk VG'!X96</f>
        <v>-7.2337459530278494</v>
      </c>
      <c r="C65" s="3">
        <f>'[3]LStk VG'!Y96</f>
        <v>-7.184239566613158</v>
      </c>
      <c r="D65" s="3">
        <f>'[3]LStk VG'!Z96</f>
        <v>-0.4433398626908911</v>
      </c>
      <c r="E65" s="3">
        <f>'[3]LStk VG'!AA96</f>
        <v>-3.0318285664155979</v>
      </c>
      <c r="F65" s="3">
        <f>'[3]LStk VG'!AB96</f>
        <v>-1.893867005460919</v>
      </c>
      <c r="G65" s="3">
        <f>'[3]LStk VG'!AC96</f>
        <v>2.0411806596124507</v>
      </c>
      <c r="H65" s="3">
        <f>'[3]LStk VG'!AD96</f>
        <v>-2.1813323157408746</v>
      </c>
      <c r="I65" s="3">
        <f>'[3]LStk VG'!AE96</f>
        <v>-2.8160315084532641</v>
      </c>
      <c r="J65" s="3">
        <f>'[3]LStk VG'!AF96</f>
        <v>-4.173083422008844</v>
      </c>
      <c r="K65" s="3">
        <f>'[3]LStk VG'!AG96</f>
        <v>-4.2662185980876615</v>
      </c>
      <c r="L65" s="3">
        <f>'[3]LStk VG'!AH96</f>
        <v>-6.3163992597443155</v>
      </c>
      <c r="M65" s="3">
        <f>'[3]LStk VG'!AI96</f>
        <v>-2.451430329323216</v>
      </c>
      <c r="N65" s="3">
        <f>'[3]LStk VG'!AJ96</f>
        <v>-20.201128647716288</v>
      </c>
      <c r="O65" s="3">
        <f>'[3]LStk VG'!AK96</f>
        <v>-16.115647173404312</v>
      </c>
      <c r="P65" s="3">
        <f>'[3]LStk VG'!AL96</f>
        <v>-4.3571528788001785</v>
      </c>
      <c r="Q65" s="3">
        <f>'[3]LStk VG'!AM96</f>
        <v>1.0088442951746117</v>
      </c>
      <c r="R65" s="3">
        <f>'[3]LStk VG'!AN96</f>
        <v>-2.9762638205156975</v>
      </c>
      <c r="S65" s="3">
        <f>'[3]LStk VG'!AO96</f>
        <v>-10.966277296539261</v>
      </c>
      <c r="T65" s="3">
        <f>'[3]LStk VG'!AP96</f>
        <v>-8.9664213367527026</v>
      </c>
      <c r="U65" s="3">
        <f>'[3]LStk VG'!AQ96</f>
        <v>2.9806530583226305</v>
      </c>
      <c r="V65" s="3">
        <f>'[3]LStk VG'!AR96</f>
        <v>-4.040622224387576</v>
      </c>
      <c r="X65" s="18" t="str">
        <f t="shared" si="34"/>
        <v>HB</v>
      </c>
      <c r="Y65" s="9">
        <f t="shared" si="35"/>
        <v>-20.201128647716288</v>
      </c>
      <c r="Z65" s="18" t="str">
        <f t="shared" si="36"/>
        <v>SH</v>
      </c>
      <c r="AA65" s="19">
        <f t="shared" si="37"/>
        <v>2.9806530583226305</v>
      </c>
    </row>
    <row r="66" spans="1:27" x14ac:dyDescent="0.35">
      <c r="A66">
        <f>'[3]LStk VG'!A97</f>
        <v>2022</v>
      </c>
      <c r="B66" s="3">
        <f>'[3]LStk VG'!X97</f>
        <v>-8.1328749600255748</v>
      </c>
      <c r="C66" s="3">
        <f>'[3]LStk VG'!Y97</f>
        <v>0.68951783854909365</v>
      </c>
      <c r="D66" s="3">
        <f>'[3]LStk VG'!Z97</f>
        <v>-0.87795085508093962</v>
      </c>
      <c r="E66" s="3">
        <f>'[3]LStk VG'!AA97</f>
        <v>-7.3391084159591173</v>
      </c>
      <c r="F66" s="3">
        <f>'[3]LStk VG'!AB97</f>
        <v>0.76191553340369467</v>
      </c>
      <c r="G66" s="3">
        <f>'[3]LStk VG'!AC97</f>
        <v>-0.67424041521520905</v>
      </c>
      <c r="H66" s="3">
        <f>'[3]LStk VG'!AD97</f>
        <v>-2.5459789052243167</v>
      </c>
      <c r="I66" s="3">
        <f>'[3]LStk VG'!AE97</f>
        <v>-2.8456255760921749</v>
      </c>
      <c r="J66" s="3">
        <f>'[3]LStk VG'!AF97</f>
        <v>-1.367375791138798</v>
      </c>
      <c r="K66" s="3">
        <f>'[3]LStk VG'!AG97</f>
        <v>-1.3730891099481966</v>
      </c>
      <c r="L66" s="3">
        <f>'[3]LStk VG'!AH97</f>
        <v>-2.8049785931895599</v>
      </c>
      <c r="M66" s="3">
        <f>'[3]LStk VG'!AI97</f>
        <v>-0.53240875475179905</v>
      </c>
      <c r="N66" s="3">
        <f>'[3]LStk VG'!AJ97</f>
        <v>-3.2715258484180936</v>
      </c>
      <c r="O66" s="3">
        <f>'[3]LStk VG'!AK97</f>
        <v>-10.056694485054848</v>
      </c>
      <c r="P66" s="3">
        <f>'[3]LStk VG'!AL97</f>
        <v>1.0746261132885024</v>
      </c>
      <c r="Q66" s="3">
        <f>'[3]LStk VG'!AM97</f>
        <v>2.1227894666916427</v>
      </c>
      <c r="R66" s="3">
        <f>'[3]LStk VG'!AN97</f>
        <v>-1.8041813786215926</v>
      </c>
      <c r="S66" s="3">
        <f>'[3]LStk VG'!AO97</f>
        <v>1.1307824073571311</v>
      </c>
      <c r="T66" s="3">
        <f>'[3]LStk VG'!AP97</f>
        <v>-16.127685774509672</v>
      </c>
      <c r="U66" s="3">
        <f>'[3]LStk VG'!AQ97</f>
        <v>0.56331945611174206</v>
      </c>
      <c r="V66" s="3">
        <f>'[3]LStk VG'!AR97</f>
        <v>-1.504261310645532</v>
      </c>
      <c r="X66" s="18" t="str">
        <f t="shared" si="34"/>
        <v>SL</v>
      </c>
      <c r="Y66" s="9">
        <f t="shared" si="35"/>
        <v>-16.127685774509672</v>
      </c>
      <c r="Z66" s="18" t="str">
        <f t="shared" si="36"/>
        <v>NI</v>
      </c>
      <c r="AA66" s="19">
        <f t="shared" si="37"/>
        <v>2.1227894666916427</v>
      </c>
    </row>
    <row r="67" spans="1:27" x14ac:dyDescent="0.35">
      <c r="A67">
        <f>'[3]LStk VG'!A98</f>
        <v>2023</v>
      </c>
      <c r="B67" s="3">
        <f>'[3]LStk VG'!X98</f>
        <v>11.750382487943838</v>
      </c>
      <c r="C67" s="3">
        <f>'[3]LStk VG'!Y98</f>
        <v>1.9789161623174039</v>
      </c>
      <c r="D67" s="3">
        <f>'[3]LStk VG'!Z98</f>
        <v>0.5095229012833471</v>
      </c>
      <c r="E67" s="3">
        <f>'[3]LStk VG'!AA98</f>
        <v>9.2731439928195982</v>
      </c>
      <c r="F67" s="3">
        <f>'[3]LStk VG'!AB98</f>
        <v>7.1637688078254769E-2</v>
      </c>
      <c r="G67" s="3">
        <f>'[3]LStk VG'!AC98</f>
        <v>-3.0689835275210982</v>
      </c>
      <c r="H67" s="3">
        <f>'[3]LStk VG'!AD98</f>
        <v>2.8939409207276725</v>
      </c>
      <c r="I67" s="3">
        <f>'[3]LStk VG'!AE98</f>
        <v>3.8438113381261871</v>
      </c>
      <c r="J67" s="3">
        <f>'[3]LStk VG'!AF98</f>
        <v>-0.13951628082065781</v>
      </c>
      <c r="K67" s="3">
        <f>'[3]LStk VG'!AG98</f>
        <v>-9.4115091594233036E-2</v>
      </c>
      <c r="L67" s="3">
        <f>'[3]LStk VG'!AH98</f>
        <v>0.39492484464641109</v>
      </c>
      <c r="M67" s="3">
        <f>'[3]LStk VG'!AI98</f>
        <v>-3.2245243092927041</v>
      </c>
      <c r="N67" s="3">
        <f>'[3]LStk VG'!AJ98</f>
        <v>1.2072054019049574</v>
      </c>
      <c r="O67" s="3">
        <f>'[3]LStk VG'!AK98</f>
        <v>8.7940421663690955</v>
      </c>
      <c r="P67" s="3">
        <f>'[3]LStk VG'!AL98</f>
        <v>-0.3449671112654471</v>
      </c>
      <c r="Q67" s="3">
        <f>'[3]LStk VG'!AM98</f>
        <v>-3.6448709241041115</v>
      </c>
      <c r="R67" s="3">
        <f>'[3]LStk VG'!AN98</f>
        <v>2.2678681810345296</v>
      </c>
      <c r="S67" s="3">
        <f>'[3]LStk VG'!AO98</f>
        <v>4.9157417671077326</v>
      </c>
      <c r="T67" s="3">
        <f>'[3]LStk VG'!AP98</f>
        <v>14.561742918682356</v>
      </c>
      <c r="U67" s="3">
        <f>'[3]LStk VG'!AQ98</f>
        <v>-1.2002967061351342</v>
      </c>
      <c r="V67" s="3">
        <f>'[3]LStk VG'!AR98</f>
        <v>0.22345534273360101</v>
      </c>
      <c r="X67" s="18" t="str">
        <f t="shared" si="34"/>
        <v>NI</v>
      </c>
      <c r="Y67" s="9">
        <f t="shared" si="35"/>
        <v>-3.6448709241041115</v>
      </c>
      <c r="Z67" s="18" t="str">
        <f t="shared" si="36"/>
        <v>SL</v>
      </c>
      <c r="AA67" s="19">
        <f t="shared" si="37"/>
        <v>14.561742918682356</v>
      </c>
    </row>
    <row r="68" spans="1:27" x14ac:dyDescent="0.35">
      <c r="A68">
        <f>'[3]LStk VG'!A99</f>
        <v>2024</v>
      </c>
      <c r="B68" s="3">
        <f>'[3]LStk VG'!X99</f>
        <v>3.3276697101160693</v>
      </c>
      <c r="C68" s="3">
        <f>'[3]LStk VG'!Y99</f>
        <v>-10.861341406225762</v>
      </c>
      <c r="D68" s="3">
        <f>'[3]LStk VG'!Z99</f>
        <v>0.81719307902083926</v>
      </c>
      <c r="E68" s="3">
        <f>'[3]LStk VG'!AA99</f>
        <v>3.972177202425911</v>
      </c>
      <c r="F68" s="3">
        <f>'[3]LStk VG'!AB99</f>
        <v>2.2731287413265022</v>
      </c>
      <c r="G68" s="3">
        <f>'[3]LStk VG'!AC99</f>
        <v>-0.49695975225711209</v>
      </c>
      <c r="H68" s="3">
        <f>'[3]LStk VG'!AD99</f>
        <v>0.81118289141537048</v>
      </c>
      <c r="I68" s="3">
        <f>'[3]LStk VG'!AE99</f>
        <v>1.0121992624246161</v>
      </c>
      <c r="J68" s="3">
        <f>'[3]LStk VG'!AF99</f>
        <v>4.2408138527545702</v>
      </c>
      <c r="K68" s="3">
        <f>'[3]LStk VG'!AG99</f>
        <v>4.3036671025304969</v>
      </c>
      <c r="L68" s="3">
        <f>'[3]LStk VG'!AH99</f>
        <v>2.4787285024666659</v>
      </c>
      <c r="M68" s="3">
        <f>'[3]LStk VG'!AI99</f>
        <v>7.3967893838005665</v>
      </c>
      <c r="N68" s="3">
        <f>'[3]LStk VG'!AJ99</f>
        <v>4.9355153240045553</v>
      </c>
      <c r="O68" s="3">
        <f>'[3]LStk VG'!AK99</f>
        <v>-0.59323588748208067</v>
      </c>
      <c r="P68" s="3">
        <f>'[3]LStk VG'!AL99</f>
        <v>5.4787299897280093</v>
      </c>
      <c r="Q68" s="3">
        <f>'[3]LStk VG'!AM99</f>
        <v>4.3442188549164484E-2</v>
      </c>
      <c r="R68" s="3">
        <f>'[3]LStk VG'!AN99</f>
        <v>4.8963795207545644</v>
      </c>
      <c r="S68" s="3">
        <f>'[3]LStk VG'!AO99</f>
        <v>8.2728797623881007</v>
      </c>
      <c r="T68" s="3">
        <f>'[3]LStk VG'!AP99</f>
        <v>7.7607762241314049</v>
      </c>
      <c r="U68" s="3">
        <f>'[3]LStk VG'!AQ99</f>
        <v>-0.88339705418383119</v>
      </c>
      <c r="V68" s="3">
        <f>'[3]LStk VG'!AR99</f>
        <v>3.9354628322438003</v>
      </c>
      <c r="X68" s="18" t="str">
        <f t="shared" si="34"/>
        <v>SH</v>
      </c>
      <c r="Y68" s="9">
        <f t="shared" si="35"/>
        <v>-0.88339705418383119</v>
      </c>
      <c r="Z68" s="18" t="str">
        <f t="shared" si="36"/>
        <v>RP</v>
      </c>
      <c r="AA68" s="19">
        <f t="shared" si="37"/>
        <v>8.2728797623881007</v>
      </c>
    </row>
    <row r="69" spans="1:27" x14ac:dyDescent="0.35">
      <c r="A69" t="s">
        <v>343</v>
      </c>
      <c r="B69" s="3">
        <f>(('[3]LStk VG'!B99/'[3]LStk VG'!B94)^0.2)*100-100</f>
        <v>0.67141270616686199</v>
      </c>
      <c r="C69" s="3">
        <f>(('[3]LStk VG'!C99/'[3]LStk VG'!C94)^0.2)*100-100</f>
        <v>-2.8182168371886291</v>
      </c>
      <c r="D69" s="3">
        <f>(('[3]LStk VG'!D99/'[3]LStk VG'!D94)^0.2)*100-100</f>
        <v>0.20131967299414555</v>
      </c>
      <c r="E69" s="3">
        <f>(('[3]LStk VG'!E99/'[3]LStk VG'!E94)^0.2)*100-100</f>
        <v>1.0000939370660831</v>
      </c>
      <c r="F69" s="3">
        <f>(('[3]LStk VG'!F99/'[3]LStk VG'!F94)^0.2)*100-100</f>
        <v>-0.13274562979546545</v>
      </c>
      <c r="G69" s="3">
        <f>(('[3]LStk VG'!G99/'[3]LStk VG'!G94)^0.2)*100-100</f>
        <v>-7.7683430095760286E-2</v>
      </c>
      <c r="H69" s="3">
        <f>(('[3]LStk VG'!H99/'[3]LStk VG'!H94)^0.2)*100-100</f>
        <v>5.9904547567683153E-2</v>
      </c>
      <c r="I69" s="3">
        <f>(('[3]LStk VG'!I99/'[3]LStk VG'!I94)^0.2)*100-100</f>
        <v>7.4554266689588644E-2</v>
      </c>
      <c r="J69" s="3">
        <f>(('[3]LStk VG'!J99/'[3]LStk VG'!J94)^0.2)*100-100</f>
        <v>-6.9383359818544932E-2</v>
      </c>
      <c r="K69" s="3">
        <f>(('[3]LStk VG'!K99/'[3]LStk VG'!K94)^0.2)*100-100</f>
        <v>-7.3096976786942491E-2</v>
      </c>
      <c r="L69" s="3">
        <f>(('[3]LStk VG'!L99/'[3]LStk VG'!L94)^0.2)*100-100</f>
        <v>-1.3117816013424033</v>
      </c>
      <c r="M69" s="3">
        <f>(('[3]LStk VG'!M99/'[3]LStk VG'!M94)^0.2)*100-100</f>
        <v>0.23444078783532518</v>
      </c>
      <c r="N69" s="3">
        <f>(('[3]LStk VG'!N99/'[3]LStk VG'!N94)^0.2)*100-100</f>
        <v>-3.7158201640249473</v>
      </c>
      <c r="O69" s="3">
        <f>(('[3]LStk VG'!O99/'[3]LStk VG'!O94)^0.2)*100-100</f>
        <v>-0.20524799636065438</v>
      </c>
      <c r="P69" s="3">
        <f>(('[3]LStk VG'!P99/'[3]LStk VG'!P94)^0.2)*100-100</f>
        <v>0.41962124054421679</v>
      </c>
      <c r="Q69" s="3">
        <f>(('[3]LStk VG'!Q99/'[3]LStk VG'!Q94)^0.2)*100-100</f>
        <v>0.65547410161399</v>
      </c>
      <c r="R69" s="3">
        <f>(('[3]LStk VG'!R99/'[3]LStk VG'!R94)^0.2)*100-100</f>
        <v>0.71496196759579789</v>
      </c>
      <c r="S69" s="3">
        <f>(('[3]LStk VG'!S99/'[3]LStk VG'!S94)^0.2)*100-100</f>
        <v>0.79747639749400889</v>
      </c>
      <c r="T69" s="3">
        <f>(('[3]LStk VG'!T99/'[3]LStk VG'!T94)^0.2)*100-100</f>
        <v>-0.99396027928855801</v>
      </c>
      <c r="U69" s="3">
        <f>(('[3]LStk VG'!U99/'[3]LStk VG'!U94)^0.2)*100-100</f>
        <v>-0.38507342334493444</v>
      </c>
      <c r="V69" s="3">
        <f>(('[3]LStk VG'!V99/'[3]LStk VG'!V94)^0.2)*100-100</f>
        <v>-6.494451353354691E-2</v>
      </c>
      <c r="X69" s="18" t="str">
        <f t="shared" si="34"/>
        <v>HB</v>
      </c>
      <c r="Y69" s="9">
        <f t="shared" si="35"/>
        <v>-3.7158201640249473</v>
      </c>
      <c r="Z69" s="18" t="str">
        <f t="shared" si="36"/>
        <v>RP</v>
      </c>
      <c r="AA69" s="19">
        <f t="shared" si="37"/>
        <v>0.79747639749400889</v>
      </c>
    </row>
    <row r="106" spans="12:21" x14ac:dyDescent="0.35">
      <c r="L106" t="s">
        <v>328</v>
      </c>
      <c r="M106" t="s">
        <v>329</v>
      </c>
      <c r="N106" t="s">
        <v>330</v>
      </c>
      <c r="O106" t="s">
        <v>331</v>
      </c>
      <c r="P106" t="s">
        <v>332</v>
      </c>
      <c r="Q106" t="s">
        <v>333</v>
      </c>
      <c r="R106" t="s">
        <v>334</v>
      </c>
      <c r="S106" t="s">
        <v>335</v>
      </c>
      <c r="T106" t="s">
        <v>336</v>
      </c>
      <c r="U106" t="s">
        <v>337</v>
      </c>
    </row>
  </sheetData>
  <pageMargins left="0.7" right="0.7" top="0.78740157499999996" bottom="0.78740157499999996"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7DB9C-E604-4449-8216-EF9AC6883B91}">
  <sheetPr codeName="Tabelle40"/>
  <dimension ref="A1:AC64"/>
  <sheetViews>
    <sheetView workbookViewId="0">
      <pane ySplit="2" topLeftCell="A3" activePane="bottomLeft" state="frozen"/>
      <selection pane="bottomLeft" activeCell="A3" sqref="A3"/>
    </sheetView>
  </sheetViews>
  <sheetFormatPr baseColWidth="10" defaultColWidth="11.453125" defaultRowHeight="14.5" x14ac:dyDescent="0.35"/>
  <cols>
    <col min="6" max="8" width="10.81640625" customWidth="1"/>
    <col min="9" max="10" width="10.81640625" style="63"/>
    <col min="11" max="11" width="12.26953125" style="63" customWidth="1"/>
    <col min="12" max="15" width="10.81640625" style="63"/>
    <col min="16" max="16" width="12" style="63" customWidth="1"/>
    <col min="17" max="29" width="10.81640625" style="63"/>
  </cols>
  <sheetData>
    <row r="1" spans="1:25" ht="29" x14ac:dyDescent="0.35">
      <c r="A1" s="4" t="s">
        <v>454</v>
      </c>
      <c r="I1" s="63" t="str">
        <f>Wirtschaftskraft!A2</f>
        <v>Jahr</v>
      </c>
      <c r="J1" s="64" t="s">
        <v>339</v>
      </c>
      <c r="K1" s="64" t="s">
        <v>289</v>
      </c>
      <c r="L1" s="64" t="s">
        <v>290</v>
      </c>
      <c r="M1" s="64" t="s">
        <v>291</v>
      </c>
      <c r="N1" s="64" t="s">
        <v>292</v>
      </c>
      <c r="O1" s="64" t="s">
        <v>293</v>
      </c>
      <c r="P1" s="64" t="s">
        <v>298</v>
      </c>
      <c r="Q1" s="64" t="s">
        <v>299</v>
      </c>
      <c r="R1" s="64" t="s">
        <v>300</v>
      </c>
      <c r="S1" s="64" t="s">
        <v>301</v>
      </c>
      <c r="T1" s="64" t="s">
        <v>302</v>
      </c>
      <c r="U1" s="64" t="s">
        <v>340</v>
      </c>
      <c r="V1" s="64" t="s">
        <v>304</v>
      </c>
      <c r="W1" s="64" t="s">
        <v>305</v>
      </c>
      <c r="X1" s="64" t="s">
        <v>306</v>
      </c>
      <c r="Y1" s="64" t="s">
        <v>307</v>
      </c>
    </row>
    <row r="2" spans="1:25" x14ac:dyDescent="0.35">
      <c r="A2" t="str">
        <f>'Abb Arbeitslosigkeit'!A2</f>
        <v>Ost=Ostdeutschland mit Berlin, West=Westdeutschland ohne Berlin</v>
      </c>
    </row>
    <row r="3" spans="1:25" x14ac:dyDescent="0.35">
      <c r="I3" s="63" t="str">
        <f>"Lohnstückkosten, "&amp;Lohnstückkosten!A3&amp;", "&amp;I4</f>
        <v>Lohnstückkosten, Gesamtwirtschaft, Basis Arbeitnehmer, Westdeutschland ohne Berlin=100, 2024</v>
      </c>
    </row>
    <row r="4" spans="1:25" x14ac:dyDescent="0.35">
      <c r="I4" s="63">
        <f>Lohnstückkosten!A9</f>
        <v>2024</v>
      </c>
      <c r="J4" s="63">
        <f>Lohnstückkosten!B9</f>
        <v>95.38790824751247</v>
      </c>
      <c r="K4" s="63">
        <f>Lohnstückkosten!C9</f>
        <v>96.81167719164273</v>
      </c>
      <c r="L4" s="63">
        <f>Lohnstückkosten!D9</f>
        <v>103.68802375259972</v>
      </c>
      <c r="M4" s="63">
        <f>Lohnstückkosten!E9</f>
        <v>98.160868770087944</v>
      </c>
      <c r="N4" s="63">
        <f>Lohnstückkosten!F9</f>
        <v>103.51567859584358</v>
      </c>
    </row>
    <row r="5" spans="1:25" x14ac:dyDescent="0.35">
      <c r="O5" s="63">
        <f>Lohnstückkosten!G9</f>
        <v>106.48784393037407</v>
      </c>
    </row>
    <row r="6" spans="1:25" x14ac:dyDescent="0.35">
      <c r="P6" s="63">
        <f>Lohnstückkosten!L9</f>
        <v>98.841979607809193</v>
      </c>
      <c r="Q6" s="63">
        <f>Lohnstückkosten!M9</f>
        <v>99.515361445290097</v>
      </c>
      <c r="R6" s="63">
        <f>Lohnstückkosten!N9</f>
        <v>102.49556450519832</v>
      </c>
      <c r="S6" s="63">
        <f>Lohnstückkosten!O9</f>
        <v>94.082214869215889</v>
      </c>
      <c r="T6" s="63">
        <f>Lohnstückkosten!P9</f>
        <v>103.18107692128287</v>
      </c>
      <c r="U6" s="63">
        <f>Lohnstückkosten!Q9</f>
        <v>95.447721131880058</v>
      </c>
      <c r="V6" s="63">
        <f>Lohnstückkosten!R9</f>
        <v>103.55573059552181</v>
      </c>
      <c r="W6" s="63">
        <f>Lohnstückkosten!S9</f>
        <v>97.5705493952739</v>
      </c>
      <c r="X6" s="63">
        <f>Lohnstückkosten!T9</f>
        <v>106.62402308229628</v>
      </c>
      <c r="Y6" s="63">
        <f>Lohnstückkosten!U9</f>
        <v>96.830864643111937</v>
      </c>
    </row>
    <row r="7" spans="1:25" x14ac:dyDescent="0.35">
      <c r="J7" s="63">
        <f>Lohnstückkosten!H9</f>
        <v>102.02216283275729</v>
      </c>
      <c r="K7" s="63">
        <f>J7</f>
        <v>102.02216283275729</v>
      </c>
      <c r="L7" s="63">
        <f t="shared" ref="L7" si="0">K7</f>
        <v>102.02216283275729</v>
      </c>
      <c r="M7" s="63">
        <f t="shared" ref="M7" si="1">L7</f>
        <v>102.02216283275729</v>
      </c>
      <c r="N7" s="63">
        <f t="shared" ref="N7" si="2">M7</f>
        <v>102.02216283275729</v>
      </c>
      <c r="O7" s="63">
        <f t="shared" ref="O7" si="3">N7</f>
        <v>102.02216283275729</v>
      </c>
    </row>
    <row r="8" spans="1:25" x14ac:dyDescent="0.35">
      <c r="P8" s="63">
        <f>Lohnstückkosten!K9</f>
        <v>100</v>
      </c>
      <c r="Q8" s="63">
        <f t="shared" ref="Q8" si="4">P8</f>
        <v>100</v>
      </c>
      <c r="R8" s="63">
        <f t="shared" ref="R8" si="5">Q8</f>
        <v>100</v>
      </c>
      <c r="S8" s="63">
        <f t="shared" ref="S8" si="6">R8</f>
        <v>100</v>
      </c>
      <c r="T8" s="63">
        <f t="shared" ref="T8" si="7">S8</f>
        <v>100</v>
      </c>
      <c r="U8" s="63">
        <f t="shared" ref="U8" si="8">T8</f>
        <v>100</v>
      </c>
      <c r="V8" s="63">
        <f t="shared" ref="V8" si="9">U8</f>
        <v>100</v>
      </c>
      <c r="W8" s="63">
        <f t="shared" ref="W8" si="10">V8</f>
        <v>100</v>
      </c>
      <c r="X8" s="63">
        <f t="shared" ref="X8" si="11">W8</f>
        <v>100</v>
      </c>
      <c r="Y8" s="63">
        <f t="shared" ref="Y8" si="12">X8</f>
        <v>100</v>
      </c>
    </row>
    <row r="11" spans="1:25" x14ac:dyDescent="0.35">
      <c r="I11" s="63" t="str">
        <f>"Lohnstückkosten, "&amp;Lohnstückkosten!A11&amp;", "&amp;I12</f>
        <v>Lohnstückkosten, Gesamtwirtschaft, Basis Arbeitsstunden, Westdeutschland ohne Berlin=100, 2024</v>
      </c>
    </row>
    <row r="12" spans="1:25" x14ac:dyDescent="0.35">
      <c r="I12" s="65">
        <f>Lohnstückkosten!A17</f>
        <v>2024</v>
      </c>
      <c r="J12" s="63">
        <f>Lohnstückkosten!B17</f>
        <v>96.182512608718071</v>
      </c>
      <c r="K12" s="63">
        <f>Lohnstückkosten!C17</f>
        <v>97.663361260484166</v>
      </c>
      <c r="L12" s="63">
        <f>Lohnstückkosten!D17</f>
        <v>104.97973321007308</v>
      </c>
      <c r="M12" s="63">
        <f>Lohnstückkosten!E17</f>
        <v>98.769896283118214</v>
      </c>
      <c r="N12" s="63">
        <f>Lohnstückkosten!F17</f>
        <v>104.71997674949003</v>
      </c>
    </row>
    <row r="13" spans="1:25" x14ac:dyDescent="0.35">
      <c r="O13" s="63">
        <f>Lohnstückkosten!G17</f>
        <v>106.39566559321744</v>
      </c>
    </row>
    <row r="14" spans="1:25" x14ac:dyDescent="0.35">
      <c r="P14" s="63">
        <f>Lohnstückkosten!L17</f>
        <v>98.951077047487729</v>
      </c>
      <c r="Q14" s="63">
        <f>Lohnstückkosten!M17</f>
        <v>100.0979409325071</v>
      </c>
      <c r="R14" s="63">
        <f>Lohnstückkosten!N17</f>
        <v>101.24303524725072</v>
      </c>
      <c r="S14" s="63">
        <f>Lohnstückkosten!O17</f>
        <v>93.311382879303068</v>
      </c>
      <c r="T14" s="63">
        <f>Lohnstückkosten!P17</f>
        <v>102.95475314666065</v>
      </c>
      <c r="U14" s="63">
        <f>Lohnstückkosten!Q17</f>
        <v>95.474283182551218</v>
      </c>
      <c r="V14" s="63">
        <f>Lohnstückkosten!R17</f>
        <v>103.19664012958907</v>
      </c>
      <c r="W14" s="63">
        <f>Lohnstückkosten!S17</f>
        <v>97.646373748630282</v>
      </c>
      <c r="X14" s="63">
        <f>Lohnstückkosten!T17</f>
        <v>105.92590585664065</v>
      </c>
      <c r="Y14" s="63">
        <f>Lohnstückkosten!U17</f>
        <v>97.380351739448344</v>
      </c>
    </row>
    <row r="15" spans="1:25" x14ac:dyDescent="0.35">
      <c r="J15" s="63">
        <f>Lohnstückkosten!H17</f>
        <v>102.72594454816253</v>
      </c>
      <c r="K15" s="63">
        <f>J15</f>
        <v>102.72594454816253</v>
      </c>
      <c r="L15" s="63">
        <f t="shared" ref="L15" si="13">K15</f>
        <v>102.72594454816253</v>
      </c>
      <c r="M15" s="63">
        <f t="shared" ref="M15" si="14">L15</f>
        <v>102.72594454816253</v>
      </c>
      <c r="N15" s="63">
        <f t="shared" ref="N15" si="15">M15</f>
        <v>102.72594454816253</v>
      </c>
      <c r="O15" s="63">
        <f t="shared" ref="O15" si="16">N15</f>
        <v>102.72594454816253</v>
      </c>
    </row>
    <row r="16" spans="1:25" x14ac:dyDescent="0.35">
      <c r="P16" s="63">
        <f>Lohnstückkosten!K17</f>
        <v>100</v>
      </c>
      <c r="Q16" s="63">
        <f t="shared" ref="Q16" si="17">P16</f>
        <v>100</v>
      </c>
      <c r="R16" s="63">
        <f t="shared" ref="R16" si="18">Q16</f>
        <v>100</v>
      </c>
      <c r="S16" s="63">
        <f t="shared" ref="S16" si="19">R16</f>
        <v>100</v>
      </c>
      <c r="T16" s="63">
        <f t="shared" ref="T16" si="20">S16</f>
        <v>100</v>
      </c>
      <c r="U16" s="63">
        <f t="shared" ref="U16" si="21">T16</f>
        <v>100</v>
      </c>
      <c r="V16" s="63">
        <f t="shared" ref="V16" si="22">U16</f>
        <v>100</v>
      </c>
      <c r="W16" s="63">
        <f t="shared" ref="W16" si="23">V16</f>
        <v>100</v>
      </c>
      <c r="X16" s="63">
        <f t="shared" ref="X16" si="24">W16</f>
        <v>100</v>
      </c>
      <c r="Y16" s="63">
        <f t="shared" ref="Y16" si="25">X16</f>
        <v>100</v>
      </c>
    </row>
    <row r="19" spans="9:25" x14ac:dyDescent="0.35">
      <c r="I19" s="63" t="str">
        <f>"Lohnstückkosten, "&amp;Lohnstückkosten!A19&amp;", "&amp;I20</f>
        <v>Lohnstückkosten, Verarbeitendes Gewerbe, Basis Arbeitnehmer, Westdeutschland ohne Berlin=100, 2024</v>
      </c>
    </row>
    <row r="20" spans="9:25" x14ac:dyDescent="0.35">
      <c r="I20" s="65">
        <f>Lohnstückkosten!A25</f>
        <v>2024</v>
      </c>
      <c r="J20" s="63">
        <f>Lohnstückkosten!B25</f>
        <v>98.262437492610189</v>
      </c>
      <c r="K20" s="63">
        <f>Lohnstückkosten!C25</f>
        <v>88.616842377271496</v>
      </c>
      <c r="L20" s="63">
        <f>Lohnstückkosten!D25</f>
        <v>104.17690622574321</v>
      </c>
      <c r="M20" s="63">
        <f>Lohnstückkosten!E25</f>
        <v>95.385543397292381</v>
      </c>
      <c r="N20" s="63">
        <f>Lohnstückkosten!F25</f>
        <v>99.98359476714343</v>
      </c>
    </row>
    <row r="21" spans="9:25" x14ac:dyDescent="0.35">
      <c r="O21" s="63">
        <f>Lohnstückkosten!G25</f>
        <v>97.532813920452526</v>
      </c>
    </row>
    <row r="22" spans="9:25" x14ac:dyDescent="0.35">
      <c r="P22" s="63">
        <f>Lohnstückkosten!L25</f>
        <v>93.195005015815582</v>
      </c>
      <c r="Q22" s="63">
        <f>Lohnstückkosten!M25</f>
        <v>99.113240511328982</v>
      </c>
      <c r="R22" s="63">
        <f>Lohnstückkosten!N25</f>
        <v>91.792854791175913</v>
      </c>
      <c r="S22" s="63">
        <f>Lohnstückkosten!O25</f>
        <v>87.017106359333724</v>
      </c>
      <c r="T22" s="63">
        <f>Lohnstückkosten!P25</f>
        <v>101.86252522902312</v>
      </c>
      <c r="U22" s="63">
        <f>Lohnstückkosten!Q25</f>
        <v>96.26221683365462</v>
      </c>
      <c r="V22" s="63">
        <f>Lohnstückkosten!R25</f>
        <v>112.01037960968894</v>
      </c>
      <c r="W22" s="63">
        <f>Lohnstückkosten!S25</f>
        <v>104.71942992592029</v>
      </c>
      <c r="X22" s="63">
        <f>Lohnstückkosten!T25</f>
        <v>111.15018112387025</v>
      </c>
      <c r="Y22" s="63">
        <f>Lohnstückkosten!U25</f>
        <v>99.033766990417078</v>
      </c>
    </row>
    <row r="23" spans="9:25" x14ac:dyDescent="0.35">
      <c r="J23" s="63">
        <f>Lohnstückkosten!H25</f>
        <v>99.149435590098904</v>
      </c>
      <c r="K23" s="63">
        <f>J23</f>
        <v>99.149435590098904</v>
      </c>
      <c r="L23" s="63">
        <f t="shared" ref="L23" si="26">K23</f>
        <v>99.149435590098904</v>
      </c>
      <c r="M23" s="63">
        <f t="shared" ref="M23" si="27">L23</f>
        <v>99.149435590098904</v>
      </c>
      <c r="N23" s="63">
        <f t="shared" ref="N23" si="28">M23</f>
        <v>99.149435590098904</v>
      </c>
      <c r="O23" s="63">
        <f t="shared" ref="O23" si="29">N23</f>
        <v>99.149435590098904</v>
      </c>
    </row>
    <row r="24" spans="9:25" x14ac:dyDescent="0.35">
      <c r="P24" s="63">
        <f>Lohnstückkosten!K25</f>
        <v>100</v>
      </c>
      <c r="Q24" s="63">
        <f t="shared" ref="Q24" si="30">P24</f>
        <v>100</v>
      </c>
      <c r="R24" s="63">
        <f t="shared" ref="R24" si="31">Q24</f>
        <v>100</v>
      </c>
      <c r="S24" s="63">
        <f t="shared" ref="S24" si="32">R24</f>
        <v>100</v>
      </c>
      <c r="T24" s="63">
        <f t="shared" ref="T24" si="33">S24</f>
        <v>100</v>
      </c>
      <c r="U24" s="63">
        <f t="shared" ref="U24" si="34">T24</f>
        <v>100</v>
      </c>
      <c r="V24" s="63">
        <f t="shared" ref="V24" si="35">U24</f>
        <v>100</v>
      </c>
      <c r="W24" s="63">
        <f t="shared" ref="W24" si="36">V24</f>
        <v>100</v>
      </c>
      <c r="X24" s="63">
        <f t="shared" ref="X24" si="37">W24</f>
        <v>100</v>
      </c>
      <c r="Y24" s="63">
        <f t="shared" ref="Y24" si="38">X24</f>
        <v>100</v>
      </c>
    </row>
    <row r="27" spans="9:25" x14ac:dyDescent="0.35">
      <c r="I27" s="63" t="str">
        <f>"Lohnstückkosten, "&amp;Lohnstückkosten!A27&amp;", "&amp;I28</f>
        <v>Lohnstückkosten, Verarbeitendes Gewerbe, Basis Arbeitsstunden, Westdeutschland ohne Berlin=100, 2024</v>
      </c>
    </row>
    <row r="28" spans="9:25" x14ac:dyDescent="0.35">
      <c r="I28" s="65">
        <f>Lohnstückkosten!A33</f>
        <v>2024</v>
      </c>
      <c r="J28" s="63">
        <f>Lohnstückkosten!B33</f>
        <v>100.34693826692651</v>
      </c>
      <c r="K28" s="63">
        <f>Lohnstückkosten!C33</f>
        <v>90.765505816038043</v>
      </c>
      <c r="L28" s="63">
        <f>Lohnstückkosten!D33</f>
        <v>106.24368826502668</v>
      </c>
      <c r="M28" s="63">
        <f>Lohnstückkosten!E33</f>
        <v>97.210012692045254</v>
      </c>
      <c r="N28" s="63">
        <f>Lohnstückkosten!F33</f>
        <v>101.93508837566736</v>
      </c>
    </row>
    <row r="29" spans="9:25" x14ac:dyDescent="0.35">
      <c r="O29" s="63">
        <f>Lohnstückkosten!G33</f>
        <v>97.924245715318747</v>
      </c>
    </row>
    <row r="30" spans="9:25" x14ac:dyDescent="0.35">
      <c r="P30" s="63">
        <f>Lohnstückkosten!L33</f>
        <v>93.078178466789723</v>
      </c>
      <c r="Q30" s="63">
        <f>Lohnstückkosten!M33</f>
        <v>99.151541275079609</v>
      </c>
      <c r="R30" s="63">
        <f>Lohnstückkosten!N33</f>
        <v>91.571231939068852</v>
      </c>
      <c r="S30" s="63">
        <f>Lohnstückkosten!O33</f>
        <v>86.923587225745052</v>
      </c>
      <c r="T30" s="63">
        <f>Lohnstückkosten!P33</f>
        <v>101.98084379641126</v>
      </c>
      <c r="U30" s="63">
        <f>Lohnstückkosten!Q33</f>
        <v>96.114767296202047</v>
      </c>
      <c r="V30" s="63">
        <f>Lohnstückkosten!R33</f>
        <v>112.1115924105887</v>
      </c>
      <c r="W30" s="63">
        <f>Lohnstückkosten!S33</f>
        <v>104.95260610320267</v>
      </c>
      <c r="X30" s="63">
        <f>Lohnstückkosten!T33</f>
        <v>111.05825254278206</v>
      </c>
      <c r="Y30" s="63">
        <f>Lohnstückkosten!U33</f>
        <v>99.512623027953367</v>
      </c>
    </row>
    <row r="31" spans="9:25" x14ac:dyDescent="0.35">
      <c r="J31" s="63">
        <f>Lohnstückkosten!H33</f>
        <v>100.93531060599304</v>
      </c>
      <c r="K31" s="63">
        <f>J31</f>
        <v>100.93531060599304</v>
      </c>
      <c r="L31" s="63">
        <f t="shared" ref="L31" si="39">K31</f>
        <v>100.93531060599304</v>
      </c>
      <c r="M31" s="63">
        <f t="shared" ref="M31" si="40">L31</f>
        <v>100.93531060599304</v>
      </c>
      <c r="N31" s="63">
        <f t="shared" ref="N31" si="41">M31</f>
        <v>100.93531060599304</v>
      </c>
      <c r="O31" s="63">
        <f t="shared" ref="O31" si="42">N31</f>
        <v>100.93531060599304</v>
      </c>
    </row>
    <row r="32" spans="9:25" x14ac:dyDescent="0.35">
      <c r="P32" s="63">
        <f>Lohnstückkosten!K33</f>
        <v>100</v>
      </c>
      <c r="Q32" s="63">
        <f t="shared" ref="Q32" si="43">P32</f>
        <v>100</v>
      </c>
      <c r="R32" s="63">
        <f t="shared" ref="R32" si="44">Q32</f>
        <v>100</v>
      </c>
      <c r="S32" s="63">
        <f t="shared" ref="S32" si="45">R32</f>
        <v>100</v>
      </c>
      <c r="T32" s="63">
        <f t="shared" ref="T32" si="46">S32</f>
        <v>100</v>
      </c>
      <c r="U32" s="63">
        <f t="shared" ref="U32" si="47">T32</f>
        <v>100</v>
      </c>
      <c r="V32" s="63">
        <f t="shared" ref="V32" si="48">U32</f>
        <v>100</v>
      </c>
      <c r="W32" s="63">
        <f t="shared" ref="W32" si="49">V32</f>
        <v>100</v>
      </c>
      <c r="X32" s="63">
        <f t="shared" ref="X32" si="50">W32</f>
        <v>100</v>
      </c>
      <c r="Y32" s="63">
        <f t="shared" ref="Y32" si="51">X32</f>
        <v>100</v>
      </c>
    </row>
    <row r="35" spans="9:25" x14ac:dyDescent="0.35">
      <c r="I35" s="63" t="str">
        <f>"Lohnstückkosten, "&amp;Lohnstückkosten!A35&amp;", "&amp;I36</f>
        <v>Lohnstückkosten, Veränderung gegen Vorjahr in %, Gesamtwirtschaft, Basis Arbeitnehmer, ø 2019-2024</v>
      </c>
    </row>
    <row r="36" spans="9:25" x14ac:dyDescent="0.35">
      <c r="I36" s="65" t="str">
        <f>Lohnstückkosten!A42</f>
        <v>ø 2019-2024</v>
      </c>
      <c r="J36" s="63">
        <f>Lohnstückkosten!B42</f>
        <v>-0.15044810850552892</v>
      </c>
      <c r="K36" s="63">
        <f>Lohnstückkosten!C42</f>
        <v>-0.64209915791391836</v>
      </c>
      <c r="L36" s="63">
        <f>Lohnstückkosten!D42</f>
        <v>0.13791703648995224</v>
      </c>
      <c r="M36" s="63">
        <f>Lohnstückkosten!E42</f>
        <v>-0.13354527660621329</v>
      </c>
      <c r="N36" s="63">
        <f>Lohnstückkosten!F42</f>
        <v>-6.7576034360570247E-2</v>
      </c>
    </row>
    <row r="37" spans="9:25" x14ac:dyDescent="0.35">
      <c r="I37" s="65"/>
      <c r="O37" s="63">
        <f>Lohnstückkosten!G42</f>
        <v>0.42807804220007029</v>
      </c>
    </row>
    <row r="38" spans="9:25" x14ac:dyDescent="0.35">
      <c r="P38" s="63">
        <f>Lohnstückkosten!L42</f>
        <v>-0.17906169134874972</v>
      </c>
      <c r="Q38" s="63">
        <f>Lohnstückkosten!M42</f>
        <v>9.7255346659210318E-2</v>
      </c>
      <c r="R38" s="63">
        <f>Lohnstückkosten!N42</f>
        <v>-0.47409880068012455</v>
      </c>
      <c r="S38" s="63">
        <f>Lohnstückkosten!O42</f>
        <v>0.30484150835788171</v>
      </c>
      <c r="T38" s="63">
        <f>Lohnstückkosten!P42</f>
        <v>0.34519734223570708</v>
      </c>
      <c r="U38" s="63">
        <f>Lohnstückkosten!Q42</f>
        <v>-0.13726759252539011</v>
      </c>
      <c r="V38" s="63">
        <f>Lohnstückkosten!R42</f>
        <v>0.35488109777388388</v>
      </c>
      <c r="W38" s="63">
        <f>Lohnstückkosten!S42</f>
        <v>-0.16329565077533914</v>
      </c>
      <c r="X38" s="63">
        <f>Lohnstückkosten!T42</f>
        <v>0.31438860235752486</v>
      </c>
      <c r="Y38" s="63">
        <f>Lohnstückkosten!U42</f>
        <v>-0.14592231390557231</v>
      </c>
    </row>
    <row r="39" spans="9:25" x14ac:dyDescent="0.35">
      <c r="J39" s="63">
        <f>Lohnstückkosten!H42</f>
        <v>7.8759248391065739E-2</v>
      </c>
      <c r="K39" s="63">
        <f>J39</f>
        <v>7.8759248391065739E-2</v>
      </c>
      <c r="L39" s="63">
        <f>K39</f>
        <v>7.8759248391065739E-2</v>
      </c>
      <c r="M39" s="63">
        <f>L39</f>
        <v>7.8759248391065739E-2</v>
      </c>
      <c r="N39" s="63">
        <f>M39</f>
        <v>7.8759248391065739E-2</v>
      </c>
      <c r="O39" s="63">
        <f>N39</f>
        <v>7.8759248391065739E-2</v>
      </c>
    </row>
    <row r="40" spans="9:25" x14ac:dyDescent="0.35">
      <c r="P40" s="63">
        <f>Lohnstückkosten!K42</f>
        <v>9.3689428199212443E-2</v>
      </c>
      <c r="Q40" s="63">
        <f t="shared" ref="Q40:Y40" si="52">P40</f>
        <v>9.3689428199212443E-2</v>
      </c>
      <c r="R40" s="63">
        <f t="shared" si="52"/>
        <v>9.3689428199212443E-2</v>
      </c>
      <c r="S40" s="63">
        <f t="shared" si="52"/>
        <v>9.3689428199212443E-2</v>
      </c>
      <c r="T40" s="63">
        <f t="shared" si="52"/>
        <v>9.3689428199212443E-2</v>
      </c>
      <c r="U40" s="63">
        <f t="shared" si="52"/>
        <v>9.3689428199212443E-2</v>
      </c>
      <c r="V40" s="63">
        <f t="shared" si="52"/>
        <v>9.3689428199212443E-2</v>
      </c>
      <c r="W40" s="63">
        <f t="shared" si="52"/>
        <v>9.3689428199212443E-2</v>
      </c>
      <c r="X40" s="63">
        <f t="shared" si="52"/>
        <v>9.3689428199212443E-2</v>
      </c>
      <c r="Y40" s="63">
        <f t="shared" si="52"/>
        <v>9.3689428199212443E-2</v>
      </c>
    </row>
    <row r="43" spans="9:25" x14ac:dyDescent="0.35">
      <c r="I43" s="65"/>
    </row>
    <row r="45" spans="9:25" x14ac:dyDescent="0.35">
      <c r="I45" s="63" t="str">
        <f>"Lohnstückkosten, "&amp;Lohnstückkosten!A44&amp;", "&amp;I46</f>
        <v>Lohnstückkosten, Veränderung gegen Vorjahr in %, Gesamtwirtschaft, Basis Arbeitsstunden, ø 2019-2024</v>
      </c>
    </row>
    <row r="46" spans="9:25" x14ac:dyDescent="0.35">
      <c r="I46" s="65" t="str">
        <f>Lohnstückkosten!A51</f>
        <v>ø 2019-2024</v>
      </c>
      <c r="J46" s="66">
        <f>Lohnstückkosten!B51</f>
        <v>-0.60138834967521859</v>
      </c>
      <c r="K46" s="66">
        <f>Lohnstückkosten!C51</f>
        <v>-0.95336801173120023</v>
      </c>
      <c r="L46" s="66">
        <f>Lohnstückkosten!D51</f>
        <v>-0.2615255175697655</v>
      </c>
      <c r="M46" s="66">
        <f>Lohnstückkosten!E51</f>
        <v>-0.47008253397684996</v>
      </c>
      <c r="N46" s="66">
        <f>Lohnstückkosten!F51</f>
        <v>-0.35648466283021207</v>
      </c>
    </row>
    <row r="47" spans="9:25" x14ac:dyDescent="0.35">
      <c r="O47" s="66">
        <f>Lohnstückkosten!G51</f>
        <v>-6.4649239772052169E-3</v>
      </c>
      <c r="S47" s="66"/>
    </row>
    <row r="48" spans="9:25" x14ac:dyDescent="0.35">
      <c r="P48" s="66">
        <f>Lohnstückkosten!L51</f>
        <v>-0.54157866022534051</v>
      </c>
      <c r="Q48" s="66">
        <f>Lohnstückkosten!M51</f>
        <v>-0.29574538102565384</v>
      </c>
      <c r="R48" s="66">
        <f>Lohnstückkosten!N51</f>
        <v>-0.80912691930178937</v>
      </c>
      <c r="S48" s="66">
        <f>Lohnstückkosten!O51</f>
        <v>-6.5927697045523814E-2</v>
      </c>
      <c r="T48" s="66">
        <f>Lohnstückkosten!P51</f>
        <v>-4.5896826685094538E-2</v>
      </c>
      <c r="U48" s="66">
        <f>Lohnstückkosten!Q51</f>
        <v>-0.48522703179952487</v>
      </c>
      <c r="V48" s="66">
        <f>Lohnstückkosten!R51</f>
        <v>-4.4609253473041122E-2</v>
      </c>
      <c r="W48" s="66">
        <f>Lohnstückkosten!S51</f>
        <v>-0.58044074368946497</v>
      </c>
      <c r="X48" s="66">
        <f>Lohnstückkosten!T51</f>
        <v>-7.3451609813659502E-2</v>
      </c>
      <c r="Y48" s="66">
        <f>Lohnstückkosten!U51</f>
        <v>-0.52389535439849055</v>
      </c>
    </row>
    <row r="49" spans="9:25" x14ac:dyDescent="0.35">
      <c r="J49" s="66">
        <f>Lohnstückkosten!H51</f>
        <v>-0.3043580133456345</v>
      </c>
      <c r="K49" s="66">
        <f>J49</f>
        <v>-0.3043580133456345</v>
      </c>
      <c r="L49" s="63">
        <f t="shared" ref="L49" si="53">K49</f>
        <v>-0.3043580133456345</v>
      </c>
      <c r="M49" s="63">
        <f t="shared" ref="M49" si="54">L49</f>
        <v>-0.3043580133456345</v>
      </c>
      <c r="N49" s="63">
        <f t="shared" ref="N49" si="55">M49</f>
        <v>-0.3043580133456345</v>
      </c>
      <c r="O49" s="63">
        <f t="shared" ref="O49" si="56">N49</f>
        <v>-0.3043580133456345</v>
      </c>
    </row>
    <row r="50" spans="9:25" x14ac:dyDescent="0.35">
      <c r="P50" s="66">
        <f>Lohnstückkosten!K51</f>
        <v>-0.29170603792498184</v>
      </c>
      <c r="Q50" s="66">
        <f t="shared" ref="Q50:Y50" si="57">P50</f>
        <v>-0.29170603792498184</v>
      </c>
      <c r="R50" s="63">
        <f t="shared" si="57"/>
        <v>-0.29170603792498184</v>
      </c>
      <c r="S50" s="63">
        <f t="shared" si="57"/>
        <v>-0.29170603792498184</v>
      </c>
      <c r="T50" s="63">
        <f t="shared" si="57"/>
        <v>-0.29170603792498184</v>
      </c>
      <c r="U50" s="63">
        <f t="shared" si="57"/>
        <v>-0.29170603792498184</v>
      </c>
      <c r="V50" s="63">
        <f t="shared" si="57"/>
        <v>-0.29170603792498184</v>
      </c>
      <c r="W50" s="63">
        <f t="shared" si="57"/>
        <v>-0.29170603792498184</v>
      </c>
      <c r="X50" s="63">
        <f t="shared" si="57"/>
        <v>-0.29170603792498184</v>
      </c>
      <c r="Y50" s="63">
        <f t="shared" si="57"/>
        <v>-0.29170603792498184</v>
      </c>
    </row>
    <row r="52" spans="9:25" x14ac:dyDescent="0.35">
      <c r="I52" s="63" t="str">
        <f>"Lohnstückkosten, "&amp;Lohnstückkosten!A53&amp;", "&amp;I53</f>
        <v>Lohnstückkosten, Veränderung gegen Vorjahr in %, Verarbeitendes Gewerbe, Basis Arbeitnehmer, ø 2019-2024</v>
      </c>
    </row>
    <row r="53" spans="9:25" x14ac:dyDescent="0.35">
      <c r="I53" s="63" t="str">
        <f>Lohnstückkosten!A60</f>
        <v>ø 2019-2024</v>
      </c>
      <c r="J53" s="63">
        <f>Lohnstückkosten!B60</f>
        <v>0.72951302629491011</v>
      </c>
      <c r="K53" s="63">
        <f>Lohnstückkosten!C60</f>
        <v>-2.8387187346878022</v>
      </c>
      <c r="L53" s="63">
        <f>Lohnstückkosten!D60</f>
        <v>0.23551050444632438</v>
      </c>
      <c r="M53" s="63">
        <f>Lohnstückkosten!E60</f>
        <v>1.0171542444924455</v>
      </c>
      <c r="N53" s="63">
        <f>Lohnstückkosten!F60</f>
        <v>-0.11211981749164579</v>
      </c>
    </row>
    <row r="54" spans="9:25" x14ac:dyDescent="0.35">
      <c r="O54" s="63">
        <f>Lohnstückkosten!G60</f>
        <v>-0.15907183283742654</v>
      </c>
    </row>
    <row r="55" spans="9:25" x14ac:dyDescent="0.35">
      <c r="P55" s="63">
        <f>Lohnstückkosten!L60</f>
        <v>-1.3827695796916402</v>
      </c>
      <c r="Q55" s="63">
        <f>Lohnstückkosten!M60</f>
        <v>0.14779940976386285</v>
      </c>
      <c r="R55" s="63">
        <f>Lohnstückkosten!N60</f>
        <v>-3.7817982739259151</v>
      </c>
      <c r="S55" s="63">
        <f>Lohnstückkosten!O60</f>
        <v>-0.28419253989169135</v>
      </c>
      <c r="T55" s="63">
        <f>Lohnstückkosten!P60</f>
        <v>0.35526047243747882</v>
      </c>
      <c r="U55" s="63">
        <f>Lohnstückkosten!Q60</f>
        <v>0.57745134949097121</v>
      </c>
      <c r="V55" s="63">
        <f>Lohnstückkosten!R60</f>
        <v>0.65892577888351411</v>
      </c>
      <c r="W55" s="63">
        <f>Lohnstückkosten!S60</f>
        <v>0.73199494763305495</v>
      </c>
      <c r="X55" s="63">
        <f>Lohnstückkosten!T60</f>
        <v>-1.0507151518145861</v>
      </c>
      <c r="Y55" s="63">
        <f>Lohnstückkosten!U60</f>
        <v>-0.46574377553579893</v>
      </c>
    </row>
    <row r="56" spans="9:25" x14ac:dyDescent="0.35">
      <c r="J56" s="63">
        <f>Lohnstückkosten!H60</f>
        <v>6.8542587554489387E-2</v>
      </c>
      <c r="K56" s="63">
        <f t="shared" ref="K56" si="58">J56</f>
        <v>6.8542587554489387E-2</v>
      </c>
      <c r="L56" s="63">
        <f t="shared" ref="L56" si="59">K56</f>
        <v>6.8542587554489387E-2</v>
      </c>
      <c r="M56" s="63">
        <f t="shared" ref="M56" si="60">L56</f>
        <v>6.8542587554489387E-2</v>
      </c>
      <c r="N56" s="63">
        <f t="shared" ref="N56" si="61">M56</f>
        <v>6.8542587554489387E-2</v>
      </c>
      <c r="O56" s="63">
        <f t="shared" ref="O56" si="62">N56</f>
        <v>6.8542587554489387E-2</v>
      </c>
    </row>
    <row r="57" spans="9:25" x14ac:dyDescent="0.35">
      <c r="P57" s="63">
        <f>Lohnstückkosten!K60</f>
        <v>-0.1444276765261634</v>
      </c>
      <c r="Q57" s="63">
        <f t="shared" ref="Q57" si="63">P57</f>
        <v>-0.1444276765261634</v>
      </c>
      <c r="R57" s="63">
        <f t="shared" ref="R57" si="64">Q57</f>
        <v>-0.1444276765261634</v>
      </c>
      <c r="S57" s="63">
        <f t="shared" ref="S57" si="65">R57</f>
        <v>-0.1444276765261634</v>
      </c>
      <c r="T57" s="63">
        <f t="shared" ref="T57" si="66">S57</f>
        <v>-0.1444276765261634</v>
      </c>
      <c r="U57" s="63">
        <f t="shared" ref="U57" si="67">T57</f>
        <v>-0.1444276765261634</v>
      </c>
      <c r="V57" s="63">
        <f t="shared" ref="V57" si="68">U57</f>
        <v>-0.1444276765261634</v>
      </c>
      <c r="W57" s="63">
        <f t="shared" ref="W57" si="69">V57</f>
        <v>-0.1444276765261634</v>
      </c>
      <c r="X57" s="63">
        <f t="shared" ref="X57" si="70">W57</f>
        <v>-0.1444276765261634</v>
      </c>
      <c r="Y57" s="63">
        <f t="shared" ref="Y57" si="71">X57</f>
        <v>-0.1444276765261634</v>
      </c>
    </row>
    <row r="59" spans="9:25" x14ac:dyDescent="0.35">
      <c r="I59" s="63" t="str">
        <f>"Lohnstückkosten, "&amp;Lohnstückkosten!A62&amp;", "&amp;I60</f>
        <v>Lohnstückkosten, Veränderung gegen Vorjahr in %, Verarbeitendes Gewerbe, Basis Arbeitsstunden, ø 2019-2024</v>
      </c>
    </row>
    <row r="60" spans="9:25" x14ac:dyDescent="0.35">
      <c r="I60" s="63" t="str">
        <f>Lohnstückkosten!A69</f>
        <v>ø 2019-2024</v>
      </c>
      <c r="J60" s="63">
        <f>Lohnstückkosten!B69</f>
        <v>0.67141270616686199</v>
      </c>
      <c r="K60" s="63">
        <f>Lohnstückkosten!C69</f>
        <v>-2.8182168371886291</v>
      </c>
      <c r="L60" s="63">
        <f>Lohnstückkosten!D69</f>
        <v>0.20131967299414555</v>
      </c>
      <c r="M60" s="63">
        <f>Lohnstückkosten!E69</f>
        <v>1.0000939370660831</v>
      </c>
      <c r="N60" s="63">
        <f>Lohnstückkosten!F69</f>
        <v>-0.13274562979546545</v>
      </c>
    </row>
    <row r="61" spans="9:25" x14ac:dyDescent="0.35">
      <c r="O61" s="63">
        <f>Lohnstückkosten!G69</f>
        <v>-7.7683430095760286E-2</v>
      </c>
    </row>
    <row r="62" spans="9:25" x14ac:dyDescent="0.35">
      <c r="P62" s="63">
        <f>Lohnstückkosten!L69</f>
        <v>-1.3117816013424033</v>
      </c>
      <c r="Q62" s="63">
        <f>Lohnstückkosten!M69</f>
        <v>0.23444078783532518</v>
      </c>
      <c r="R62" s="63">
        <f>Lohnstückkosten!N69</f>
        <v>-3.7158201640249473</v>
      </c>
      <c r="S62" s="63">
        <f>Lohnstückkosten!O69</f>
        <v>-0.20524799636065438</v>
      </c>
      <c r="T62" s="63">
        <f>Lohnstückkosten!P69</f>
        <v>0.41962124054421679</v>
      </c>
      <c r="U62" s="63">
        <f>Lohnstückkosten!Q69</f>
        <v>0.65547410161399</v>
      </c>
      <c r="V62" s="63">
        <f>Lohnstückkosten!R69</f>
        <v>0.71496196759579789</v>
      </c>
      <c r="W62" s="63">
        <f>Lohnstückkosten!S69</f>
        <v>0.79747639749400889</v>
      </c>
      <c r="X62" s="63">
        <f>Lohnstückkosten!T69</f>
        <v>-0.99396027928855801</v>
      </c>
      <c r="Y62" s="63">
        <f>Lohnstückkosten!U69</f>
        <v>-0.38507342334493444</v>
      </c>
    </row>
    <row r="63" spans="9:25" x14ac:dyDescent="0.35">
      <c r="J63" s="63">
        <f>Lohnstückkosten!H69</f>
        <v>5.9904547567683153E-2</v>
      </c>
      <c r="K63" s="63">
        <f t="shared" ref="K63" si="72">J63</f>
        <v>5.9904547567683153E-2</v>
      </c>
      <c r="L63" s="63">
        <f t="shared" ref="L63" si="73">K63</f>
        <v>5.9904547567683153E-2</v>
      </c>
      <c r="M63" s="63">
        <f t="shared" ref="M63" si="74">L63</f>
        <v>5.9904547567683153E-2</v>
      </c>
      <c r="N63" s="63">
        <f t="shared" ref="N63" si="75">M63</f>
        <v>5.9904547567683153E-2</v>
      </c>
      <c r="O63" s="63">
        <f t="shared" ref="O63" si="76">N63</f>
        <v>5.9904547567683153E-2</v>
      </c>
    </row>
    <row r="64" spans="9:25" x14ac:dyDescent="0.35">
      <c r="P64" s="63">
        <f>Lohnstückkosten!K69</f>
        <v>-7.3096976786942491E-2</v>
      </c>
      <c r="Q64" s="63">
        <f t="shared" ref="Q64" si="77">P64</f>
        <v>-7.3096976786942491E-2</v>
      </c>
      <c r="R64" s="63">
        <f t="shared" ref="R64" si="78">Q64</f>
        <v>-7.3096976786942491E-2</v>
      </c>
      <c r="S64" s="63">
        <f t="shared" ref="S64" si="79">R64</f>
        <v>-7.3096976786942491E-2</v>
      </c>
      <c r="T64" s="63">
        <f t="shared" ref="T64" si="80">S64</f>
        <v>-7.3096976786942491E-2</v>
      </c>
      <c r="U64" s="63">
        <f t="shared" ref="U64" si="81">T64</f>
        <v>-7.3096976786942491E-2</v>
      </c>
      <c r="V64" s="63">
        <f t="shared" ref="V64" si="82">U64</f>
        <v>-7.3096976786942491E-2</v>
      </c>
      <c r="W64" s="63">
        <f t="shared" ref="W64" si="83">V64</f>
        <v>-7.3096976786942491E-2</v>
      </c>
      <c r="X64" s="63">
        <f t="shared" ref="X64" si="84">W64</f>
        <v>-7.3096976786942491E-2</v>
      </c>
      <c r="Y64" s="63">
        <f t="shared" ref="Y64" si="85">X64</f>
        <v>-7.3096976786942491E-2</v>
      </c>
    </row>
  </sheetData>
  <pageMargins left="0.7" right="0.7" top="0.78740157499999996" bottom="0.78740157499999996"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5A17E-BDCD-486D-9CD7-E776AAC421C8}">
  <sheetPr codeName="Tabelle14"/>
  <dimension ref="A1:AA103"/>
  <sheetViews>
    <sheetView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ColWidth="11.453125" defaultRowHeight="14.5" x14ac:dyDescent="0.35"/>
  <cols>
    <col min="8" max="8" width="10.81640625" style="4"/>
    <col min="24" max="24" width="13.453125" customWidth="1"/>
    <col min="26" max="26" width="13.54296875" customWidth="1"/>
  </cols>
  <sheetData>
    <row r="1" spans="1:27" x14ac:dyDescent="0.35">
      <c r="A1" s="4" t="s">
        <v>455</v>
      </c>
    </row>
    <row r="2" spans="1:27" s="41" customFormat="1" ht="37.5" customHeight="1" x14ac:dyDescent="0.35">
      <c r="A2" s="43" t="str">
        <f>Wirtschaftskraft!A2</f>
        <v>Jahr</v>
      </c>
      <c r="B2" s="43" t="str">
        <f>Wirtschaftskraft!B2</f>
        <v>Branden-
burg</v>
      </c>
      <c r="C2" s="43" t="str">
        <f>Wirtschaftskraft!C2</f>
        <v>Mecklenburg-
Vorpommern</v>
      </c>
      <c r="D2" s="43" t="str">
        <f>Wirtschaftskraft!D2</f>
        <v>Sachsen</v>
      </c>
      <c r="E2" s="43" t="str">
        <f>Wirtschaftskraft!E2</f>
        <v>Sachsen-Anhalt</v>
      </c>
      <c r="F2" s="43" t="str">
        <f>Wirtschaftskraft!F2</f>
        <v>Thüringen</v>
      </c>
      <c r="G2" s="43" t="str">
        <f>Wirtschaftskraft!G2</f>
        <v>Berlin</v>
      </c>
      <c r="H2" s="44" t="str">
        <f>Wirtschaftskraft!H2</f>
        <v>Ostdeutsch-land mit Berlin</v>
      </c>
      <c r="I2" s="43" t="str">
        <f>Wirtschaftskraft!I2</f>
        <v>Ostdeutsch-land ohne Berlin</v>
      </c>
      <c r="J2" s="43" t="str">
        <f>Wirtschaftskraft!J2</f>
        <v>Westdeutsch-land mit Berlin</v>
      </c>
      <c r="K2" s="43" t="str">
        <f>Wirtschaftskraft!K2</f>
        <v>Westdeutsch-land ohne Berlin</v>
      </c>
      <c r="L2" s="43" t="str">
        <f>Wirtschaftskraft!L2</f>
        <v>Baden-
Württemberg</v>
      </c>
      <c r="M2" s="43" t="str">
        <f>Wirtschaftskraft!M2</f>
        <v>Bayern</v>
      </c>
      <c r="N2" s="43" t="str">
        <f>Wirtschaftskraft!N2</f>
        <v>Bremen</v>
      </c>
      <c r="O2" s="43" t="str">
        <f>Wirtschaftskraft!O2</f>
        <v>Hamburg</v>
      </c>
      <c r="P2" s="43" t="str">
        <f>Wirtschaftskraft!P2</f>
        <v>Hessen</v>
      </c>
      <c r="Q2" s="43" t="str">
        <f>Wirtschaftskraft!Q2</f>
        <v>Nieder-
sachsen</v>
      </c>
      <c r="R2" s="43" t="str">
        <f>Wirtschaftskraft!R2</f>
        <v>Nordrhein-
Westfalen</v>
      </c>
      <c r="S2" s="43" t="str">
        <f>Wirtschaftskraft!S2</f>
        <v>Rheinland-Pfalz</v>
      </c>
      <c r="T2" s="43" t="str">
        <f>Wirtschaftskraft!T2</f>
        <v>Saarland</v>
      </c>
      <c r="U2" s="43" t="str">
        <f>Wirtschaftskraft!U2</f>
        <v>Schleswig-
Holstein</v>
      </c>
      <c r="V2" s="43" t="str">
        <f>Wirtschaftskraft!V2</f>
        <v>Deutschland</v>
      </c>
      <c r="X2" s="43" t="str">
        <f>Wirtschaftskraft!X2</f>
        <v>Min Westdeutschland ohne Berlin</v>
      </c>
      <c r="Y2" s="43"/>
      <c r="Z2" s="43" t="str">
        <f>Wirtschaftskraft!Z2</f>
        <v>Max Westdeutschland ohne Berlin</v>
      </c>
      <c r="AA2" s="43"/>
    </row>
    <row r="3" spans="1:27" x14ac:dyDescent="0.35">
      <c r="A3" s="4" t="s">
        <v>456</v>
      </c>
    </row>
    <row r="4" spans="1:27" x14ac:dyDescent="0.35">
      <c r="A4">
        <f>'[3]AN, Selbst'!A103</f>
        <v>2019</v>
      </c>
      <c r="B4" s="3">
        <f>'[3]AN, Selbst'!B103</f>
        <v>114.2294200901238</v>
      </c>
      <c r="C4" s="3">
        <f>'[3]AN, Selbst'!C103</f>
        <v>94.10249204902685</v>
      </c>
      <c r="D4" s="3">
        <f>'[3]AN, Selbst'!D103</f>
        <v>95.717278998286318</v>
      </c>
      <c r="E4" s="3">
        <f>'[3]AN, Selbst'!E103</f>
        <v>83.277393369823457</v>
      </c>
      <c r="F4" s="3">
        <f>'[3]AN, Selbst'!F103</f>
        <v>93.479913668127963</v>
      </c>
      <c r="G4" s="3">
        <f>'[3]AN, Selbst'!G103</f>
        <v>116.17349566473214</v>
      </c>
      <c r="H4" s="14">
        <f>'[3]AN, Selbst'!H103</f>
        <v>101.55963959111016</v>
      </c>
      <c r="I4" s="3">
        <f>'[3]AN, Selbst'!I103</f>
        <v>96.519794111081509</v>
      </c>
      <c r="J4" s="3">
        <f>'[3]AN, Selbst'!J103</f>
        <v>90.780057460498199</v>
      </c>
      <c r="K4" s="3">
        <f>'[3]AN, Selbst'!K103</f>
        <v>89.366309546657916</v>
      </c>
      <c r="L4" s="3">
        <f>'[3]AN, Selbst'!L103</f>
        <v>86.572198336511988</v>
      </c>
      <c r="M4" s="3">
        <f>'[3]AN, Selbst'!M103</f>
        <v>98.260856632379586</v>
      </c>
      <c r="N4" s="3">
        <f>'[3]AN, Selbst'!N103</f>
        <v>67.036993155491487</v>
      </c>
      <c r="O4" s="3">
        <f>'[3]AN, Selbst'!O103</f>
        <v>88.484924137176449</v>
      </c>
      <c r="P4" s="3">
        <f>'[3]AN, Selbst'!P103</f>
        <v>87.505421530935507</v>
      </c>
      <c r="Q4" s="3">
        <f>'[3]AN, Selbst'!Q103</f>
        <v>88.099049992362083</v>
      </c>
      <c r="R4" s="3">
        <f>'[3]AN, Selbst'!R103</f>
        <v>83.664951754773611</v>
      </c>
      <c r="S4" s="3">
        <f>'[3]AN, Selbst'!S103</f>
        <v>94.317344397206952</v>
      </c>
      <c r="T4" s="3">
        <f>'[3]AN, Selbst'!T103</f>
        <v>77.447603980493113</v>
      </c>
      <c r="U4" s="3">
        <f>'[3]AN, Selbst'!U103</f>
        <v>105.36955025750311</v>
      </c>
      <c r="V4" s="3">
        <f>'[3]AN, Selbst'!V103</f>
        <v>91.541365834271701</v>
      </c>
      <c r="X4" s="18" t="str">
        <f t="shared" ref="X4:X9" si="0">HLOOKUP(Y4,$L4:$U104,ROW(L$103)-ROW(X4)+1,0)</f>
        <v>HB</v>
      </c>
      <c r="Y4" s="19">
        <f>MIN(L4:U4)</f>
        <v>67.036993155491487</v>
      </c>
      <c r="Z4" s="18" t="str">
        <f t="shared" ref="Z4:Z9" si="1">HLOOKUP(AA4,$L4:$U104,ROW(N$103)-ROW(Z4)+1,0)</f>
        <v>SH</v>
      </c>
      <c r="AA4" s="19">
        <f>MAX(L4:U4)</f>
        <v>105.36955025750311</v>
      </c>
    </row>
    <row r="5" spans="1:27" x14ac:dyDescent="0.35">
      <c r="A5">
        <f>'[3]AN, Selbst'!A104</f>
        <v>2020</v>
      </c>
      <c r="B5" s="3">
        <f>'[3]AN, Selbst'!B104</f>
        <v>111.47527259416678</v>
      </c>
      <c r="C5" s="3">
        <f>'[3]AN, Selbst'!C104</f>
        <v>94.171844018506263</v>
      </c>
      <c r="D5" s="3">
        <f>'[3]AN, Selbst'!D104</f>
        <v>93.790753090285222</v>
      </c>
      <c r="E5" s="3">
        <f>'[3]AN, Selbst'!E104</f>
        <v>82.285932222952653</v>
      </c>
      <c r="F5" s="3">
        <f>'[3]AN, Selbst'!F104</f>
        <v>92.979040446504641</v>
      </c>
      <c r="G5" s="3">
        <f>'[3]AN, Selbst'!G104</f>
        <v>112.18349705475683</v>
      </c>
      <c r="H5" s="14">
        <f>'[3]AN, Selbst'!H104</f>
        <v>99.50692794291092</v>
      </c>
      <c r="I5" s="3">
        <f>'[3]AN, Selbst'!I104</f>
        <v>95.108470683183782</v>
      </c>
      <c r="J5" s="3">
        <f>'[3]AN, Selbst'!J104</f>
        <v>89.016674829733574</v>
      </c>
      <c r="K5" s="3">
        <f>'[3]AN, Selbst'!K104</f>
        <v>87.721025333429338</v>
      </c>
      <c r="L5" s="3">
        <f>'[3]AN, Selbst'!L104</f>
        <v>84.834113417500802</v>
      </c>
      <c r="M5" s="3">
        <f>'[3]AN, Selbst'!M104</f>
        <v>96.44334543727922</v>
      </c>
      <c r="N5" s="3">
        <f>'[3]AN, Selbst'!N104</f>
        <v>65.406949991717511</v>
      </c>
      <c r="O5" s="3">
        <f>'[3]AN, Selbst'!O104</f>
        <v>86.676726090445072</v>
      </c>
      <c r="P5" s="3">
        <f>'[3]AN, Selbst'!P104</f>
        <v>86.300431589166081</v>
      </c>
      <c r="Q5" s="3">
        <f>'[3]AN, Selbst'!Q104</f>
        <v>86.770718456575835</v>
      </c>
      <c r="R5" s="3">
        <f>'[3]AN, Selbst'!R104</f>
        <v>81.650307893964026</v>
      </c>
      <c r="S5" s="3">
        <f>'[3]AN, Selbst'!S104</f>
        <v>92.624678061343872</v>
      </c>
      <c r="T5" s="3">
        <f>'[3]AN, Selbst'!T104</f>
        <v>78.714264889905195</v>
      </c>
      <c r="U5" s="3">
        <f>'[3]AN, Selbst'!U104</f>
        <v>104.52322142981396</v>
      </c>
      <c r="V5" s="3">
        <f>'[3]AN, Selbst'!V104</f>
        <v>89.823422141173339</v>
      </c>
      <c r="X5" s="18" t="str">
        <f t="shared" si="0"/>
        <v>HB</v>
      </c>
      <c r="Y5" s="19">
        <f t="shared" ref="Y5:Y8" si="2">MIN(L5:U5)</f>
        <v>65.406949991717511</v>
      </c>
      <c r="Z5" s="18" t="str">
        <f t="shared" si="1"/>
        <v>SH</v>
      </c>
      <c r="AA5" s="19">
        <f t="shared" ref="AA5:AA8" si="3">MAX(L5:U5)</f>
        <v>104.52322142981396</v>
      </c>
    </row>
    <row r="6" spans="1:27" x14ac:dyDescent="0.35">
      <c r="A6">
        <f>'[3]AN, Selbst'!A105</f>
        <v>2021</v>
      </c>
      <c r="B6" s="3">
        <f>'[3]AN, Selbst'!B105</f>
        <v>106.38439170211484</v>
      </c>
      <c r="C6" s="3">
        <f>'[3]AN, Selbst'!C105</f>
        <v>94.011410355874418</v>
      </c>
      <c r="D6" s="3">
        <f>'[3]AN, Selbst'!D105</f>
        <v>92.10748879695393</v>
      </c>
      <c r="E6" s="3">
        <f>'[3]AN, Selbst'!E105</f>
        <v>80.172837298457779</v>
      </c>
      <c r="F6" s="3">
        <f>'[3]AN, Selbst'!F105</f>
        <v>90.67256661404447</v>
      </c>
      <c r="G6" s="3">
        <f>'[3]AN, Selbst'!G105</f>
        <v>106.93564288070704</v>
      </c>
      <c r="H6" s="14">
        <f>'[3]AN, Selbst'!H105</f>
        <v>96.477552000978818</v>
      </c>
      <c r="I6" s="3">
        <f>'[3]AN, Selbst'!I105</f>
        <v>92.815953594037779</v>
      </c>
      <c r="J6" s="3">
        <f>'[3]AN, Selbst'!J105</f>
        <v>86.942358353903813</v>
      </c>
      <c r="K6" s="3">
        <f>'[3]AN, Selbst'!K105</f>
        <v>85.815782081863404</v>
      </c>
      <c r="L6" s="3">
        <f>'[3]AN, Selbst'!L105</f>
        <v>83.009090058357401</v>
      </c>
      <c r="M6" s="3">
        <f>'[3]AN, Selbst'!M105</f>
        <v>94.257099242999061</v>
      </c>
      <c r="N6" s="3">
        <f>'[3]AN, Selbst'!N105</f>
        <v>62.222683695012599</v>
      </c>
      <c r="O6" s="3">
        <f>'[3]AN, Selbst'!O105</f>
        <v>84.651584255240621</v>
      </c>
      <c r="P6" s="3">
        <f>'[3]AN, Selbst'!P105</f>
        <v>84.741375534113615</v>
      </c>
      <c r="Q6" s="3">
        <f>'[3]AN, Selbst'!Q105</f>
        <v>84.894579740074164</v>
      </c>
      <c r="R6" s="3">
        <f>'[3]AN, Selbst'!R105</f>
        <v>80.046776550148351</v>
      </c>
      <c r="S6" s="3">
        <f>'[3]AN, Selbst'!S105</f>
        <v>90.384404359984657</v>
      </c>
      <c r="T6" s="3">
        <f>'[3]AN, Selbst'!T105</f>
        <v>77.729455623308127</v>
      </c>
      <c r="U6" s="3">
        <f>'[3]AN, Selbst'!U105</f>
        <v>101.46659258864629</v>
      </c>
      <c r="V6" s="3">
        <f>'[3]AN, Selbst'!V105</f>
        <v>87.718908840698731</v>
      </c>
      <c r="X6" s="18" t="str">
        <f t="shared" si="0"/>
        <v>HB</v>
      </c>
      <c r="Y6" s="19">
        <f t="shared" si="2"/>
        <v>62.222683695012599</v>
      </c>
      <c r="Z6" s="18" t="str">
        <f t="shared" si="1"/>
        <v>SH</v>
      </c>
      <c r="AA6" s="19">
        <f t="shared" si="3"/>
        <v>101.46659258864629</v>
      </c>
    </row>
    <row r="7" spans="1:27" x14ac:dyDescent="0.35">
      <c r="A7">
        <f>'[3]AN, Selbst'!A106</f>
        <v>2022</v>
      </c>
      <c r="B7" s="3">
        <f>'[3]AN, Selbst'!B106</f>
        <v>102.76222392643412</v>
      </c>
      <c r="C7" s="3">
        <f>'[3]AN, Selbst'!C106</f>
        <v>92.901972112076848</v>
      </c>
      <c r="D7" s="3">
        <f>'[3]AN, Selbst'!D106</f>
        <v>89.586833095881119</v>
      </c>
      <c r="E7" s="3">
        <f>'[3]AN, Selbst'!E106</f>
        <v>77.912211649047293</v>
      </c>
      <c r="F7" s="3">
        <f>'[3]AN, Selbst'!F106</f>
        <v>87.758238504661122</v>
      </c>
      <c r="G7" s="3">
        <f>'[3]AN, Selbst'!G106</f>
        <v>101.79006711708199</v>
      </c>
      <c r="H7" s="14">
        <f>'[3]AN, Selbst'!H106</f>
        <v>93.312933899898809</v>
      </c>
      <c r="I7" s="3">
        <f>'[3]AN, Selbst'!I106</f>
        <v>90.264600630857657</v>
      </c>
      <c r="J7" s="3">
        <f>'[3]AN, Selbst'!J106</f>
        <v>84.497387239174401</v>
      </c>
      <c r="K7" s="3">
        <f>'[3]AN, Selbst'!K106</f>
        <v>83.503662310647528</v>
      </c>
      <c r="L7" s="3">
        <f>'[3]AN, Selbst'!L106</f>
        <v>80.546734266188352</v>
      </c>
      <c r="M7" s="3">
        <f>'[3]AN, Selbst'!M106</f>
        <v>91.028307644520851</v>
      </c>
      <c r="N7" s="3">
        <f>'[3]AN, Selbst'!N106</f>
        <v>59.274317188121017</v>
      </c>
      <c r="O7" s="3">
        <f>'[3]AN, Selbst'!O106</f>
        <v>80.400029000743203</v>
      </c>
      <c r="P7" s="3">
        <f>'[3]AN, Selbst'!P106</f>
        <v>83.222017045534074</v>
      </c>
      <c r="Q7" s="3">
        <f>'[3]AN, Selbst'!Q106</f>
        <v>82.654705075575862</v>
      </c>
      <c r="R7" s="3">
        <f>'[3]AN, Selbst'!R106</f>
        <v>78.757218261268349</v>
      </c>
      <c r="S7" s="3">
        <f>'[3]AN, Selbst'!S106</f>
        <v>87.685524255166328</v>
      </c>
      <c r="T7" s="3">
        <f>'[3]AN, Selbst'!T106</f>
        <v>74.435334848856073</v>
      </c>
      <c r="U7" s="3">
        <f>'[3]AN, Selbst'!U106</f>
        <v>98.614960342005375</v>
      </c>
      <c r="V7" s="3">
        <f>'[3]AN, Selbst'!V106</f>
        <v>85.254515599343193</v>
      </c>
      <c r="X7" s="18" t="str">
        <f t="shared" si="0"/>
        <v>HB</v>
      </c>
      <c r="Y7" s="19">
        <f t="shared" si="2"/>
        <v>59.274317188121017</v>
      </c>
      <c r="Z7" s="18" t="str">
        <f t="shared" si="1"/>
        <v>SH</v>
      </c>
      <c r="AA7" s="19">
        <f t="shared" si="3"/>
        <v>98.614960342005375</v>
      </c>
    </row>
    <row r="8" spans="1:27" x14ac:dyDescent="0.35">
      <c r="A8">
        <f>'[3]AN, Selbst'!A107</f>
        <v>2023</v>
      </c>
      <c r="B8" s="3">
        <f>'[3]AN, Selbst'!B107</f>
        <v>101.62859172456876</v>
      </c>
      <c r="C8" s="3">
        <f>'[3]AN, Selbst'!C107</f>
        <v>92.707214350265048</v>
      </c>
      <c r="D8" s="3">
        <f>'[3]AN, Selbst'!D107</f>
        <v>86.831346557291653</v>
      </c>
      <c r="E8" s="3">
        <f>'[3]AN, Selbst'!E107</f>
        <v>76.61701457353854</v>
      </c>
      <c r="F8" s="3">
        <f>'[3]AN, Selbst'!F107</f>
        <v>87.370985819404453</v>
      </c>
      <c r="G8" s="3">
        <f>'[3]AN, Selbst'!G107</f>
        <v>99.295150686019596</v>
      </c>
      <c r="H8" s="14">
        <f>'[3]AN, Selbst'!H107</f>
        <v>91.609586114937088</v>
      </c>
      <c r="I8" s="3">
        <f>'[3]AN, Selbst'!I107</f>
        <v>88.80434067247775</v>
      </c>
      <c r="J8" s="3">
        <f>'[3]AN, Selbst'!J107</f>
        <v>82.85629055242714</v>
      </c>
      <c r="K8" s="3">
        <f>'[3]AN, Selbst'!K107</f>
        <v>81.904049882062807</v>
      </c>
      <c r="L8" s="3">
        <f>'[3]AN, Selbst'!L107</f>
        <v>79.030826617929876</v>
      </c>
      <c r="M8" s="3">
        <f>'[3]AN, Selbst'!M107</f>
        <v>88.483406324858137</v>
      </c>
      <c r="N8" s="3">
        <f>'[3]AN, Selbst'!N107</f>
        <v>58.193889607832041</v>
      </c>
      <c r="O8" s="3">
        <f>'[3]AN, Selbst'!O107</f>
        <v>77.849175414070075</v>
      </c>
      <c r="P8" s="3">
        <f>'[3]AN, Selbst'!P107</f>
        <v>82.06520081729748</v>
      </c>
      <c r="Q8" s="3">
        <f>'[3]AN, Selbst'!Q107</f>
        <v>81.329503487894925</v>
      </c>
      <c r="R8" s="3">
        <f>'[3]AN, Selbst'!R107</f>
        <v>77.415001058915266</v>
      </c>
      <c r="S8" s="3">
        <f>'[3]AN, Selbst'!S107</f>
        <v>86.336873863408528</v>
      </c>
      <c r="T8" s="3">
        <f>'[3]AN, Selbst'!T107</f>
        <v>72.61845310770299</v>
      </c>
      <c r="U8" s="3">
        <f>'[3]AN, Selbst'!U107</f>
        <v>98.468849891697559</v>
      </c>
      <c r="V8" s="3">
        <f>'[3]AN, Selbst'!V107</f>
        <v>83.632174914694303</v>
      </c>
      <c r="X8" s="18" t="str">
        <f t="shared" si="0"/>
        <v>HB</v>
      </c>
      <c r="Y8" s="19">
        <f t="shared" si="2"/>
        <v>58.193889607832041</v>
      </c>
      <c r="Z8" s="18" t="str">
        <f t="shared" si="1"/>
        <v>SH</v>
      </c>
      <c r="AA8" s="19">
        <f t="shared" si="3"/>
        <v>98.468849891697559</v>
      </c>
    </row>
    <row r="9" spans="1:27" x14ac:dyDescent="0.35">
      <c r="A9">
        <f>'[3]AN, Selbst'!A108</f>
        <v>2024</v>
      </c>
      <c r="B9" s="3">
        <f>'[3]AN, Selbst'!B108</f>
        <v>100.95425397110961</v>
      </c>
      <c r="C9" s="3">
        <f>'[3]AN, Selbst'!C108</f>
        <v>89.071596242580995</v>
      </c>
      <c r="D9" s="3">
        <f>'[3]AN, Selbst'!D108</f>
        <v>84.752156344986233</v>
      </c>
      <c r="E9" s="3">
        <f>'[3]AN, Selbst'!E108</f>
        <v>73.796884430340427</v>
      </c>
      <c r="F9" s="3">
        <f>'[3]AN, Selbst'!F108</f>
        <v>86.336745732535903</v>
      </c>
      <c r="G9" s="3">
        <f>'[3]AN, Selbst'!G108</f>
        <v>96.736241329716478</v>
      </c>
      <c r="H9" s="14">
        <f>'[3]AN, Selbst'!H108</f>
        <v>89.514842779591277</v>
      </c>
      <c r="I9" s="3">
        <f>'[3]AN, Selbst'!I108</f>
        <v>86.86012641994057</v>
      </c>
      <c r="J9" s="3">
        <f>'[3]AN, Selbst'!J108</f>
        <v>81.157922130549764</v>
      </c>
      <c r="K9" s="3">
        <f>'[3]AN, Selbst'!K108</f>
        <v>80.254999901999767</v>
      </c>
      <c r="L9" s="3">
        <f>'[3]AN, Selbst'!L108</f>
        <v>77.911898270484429</v>
      </c>
      <c r="M9" s="3">
        <f>'[3]AN, Selbst'!M108</f>
        <v>86.138096608644219</v>
      </c>
      <c r="N9" s="3">
        <f>'[3]AN, Selbst'!N108</f>
        <v>56.832410034680052</v>
      </c>
      <c r="O9" s="3">
        <f>'[3]AN, Selbst'!O108</f>
        <v>75.576179632084958</v>
      </c>
      <c r="P9" s="3">
        <f>'[3]AN, Selbst'!P108</f>
        <v>80.118263681653815</v>
      </c>
      <c r="Q9" s="3">
        <f>'[3]AN, Selbst'!Q108</f>
        <v>79.623452483530812</v>
      </c>
      <c r="R9" s="3">
        <f>'[3]AN, Selbst'!R108</f>
        <v>75.926137829088916</v>
      </c>
      <c r="S9" s="3">
        <f>'[3]AN, Selbst'!S108</f>
        <v>85.082938336885832</v>
      </c>
      <c r="T9" s="3">
        <f>'[3]AN, Selbst'!T108</f>
        <v>70.398811756869478</v>
      </c>
      <c r="U9" s="3">
        <f>'[3]AN, Selbst'!U108</f>
        <v>98.053357423763345</v>
      </c>
      <c r="V9" s="3">
        <f>'[3]AN, Selbst'!V108</f>
        <v>81.897487088234016</v>
      </c>
      <c r="X9" s="18" t="str">
        <f t="shared" si="0"/>
        <v>HB</v>
      </c>
      <c r="Y9" s="19">
        <f t="shared" ref="Y9" si="4">MIN(L9:U9)</f>
        <v>56.832410034680052</v>
      </c>
      <c r="Z9" s="18" t="str">
        <f t="shared" si="1"/>
        <v>SH</v>
      </c>
      <c r="AA9" s="19">
        <f t="shared" ref="AA9" si="5">MAX(L9:U9)</f>
        <v>98.053357423763345</v>
      </c>
    </row>
    <row r="10" spans="1:27" x14ac:dyDescent="0.35">
      <c r="B10" s="3"/>
      <c r="C10" s="3"/>
      <c r="D10" s="3"/>
      <c r="E10" s="3"/>
      <c r="F10" s="3"/>
      <c r="G10" s="3"/>
      <c r="H10" s="14"/>
      <c r="I10" s="3"/>
      <c r="J10" s="3"/>
      <c r="K10" s="3"/>
      <c r="L10" s="3"/>
      <c r="M10" s="3"/>
      <c r="N10" s="3"/>
      <c r="O10" s="3"/>
      <c r="P10" s="3"/>
      <c r="Q10" s="3"/>
      <c r="R10" s="3"/>
      <c r="S10" s="3"/>
      <c r="T10" s="3"/>
      <c r="U10" s="3"/>
      <c r="V10" s="3"/>
      <c r="X10" s="11"/>
      <c r="Y10" s="11"/>
      <c r="Z10" s="11"/>
      <c r="AA10" s="11"/>
    </row>
    <row r="11" spans="1:27" x14ac:dyDescent="0.35">
      <c r="A11" s="4" t="s">
        <v>457</v>
      </c>
      <c r="X11" s="11"/>
      <c r="Y11" s="11"/>
      <c r="Z11" s="11"/>
      <c r="AA11" s="11"/>
    </row>
    <row r="12" spans="1:27" x14ac:dyDescent="0.35">
      <c r="A12">
        <f>'[3]AN, Selbst'!A139</f>
        <v>2019</v>
      </c>
      <c r="B12" s="3">
        <f>'[3]AN, Selbst'!B139</f>
        <v>51.274879266400582</v>
      </c>
      <c r="C12" s="3">
        <f>'[3]AN, Selbst'!C139</f>
        <v>44.54141849093827</v>
      </c>
      <c r="D12" s="3">
        <f>'[3]AN, Selbst'!D139</f>
        <v>48.496252963837108</v>
      </c>
      <c r="E12" s="3">
        <f>'[3]AN, Selbst'!E139</f>
        <v>38.092672805366419</v>
      </c>
      <c r="F12" s="3">
        <f>'[3]AN, Selbst'!F139</f>
        <v>45.65623857132573</v>
      </c>
      <c r="G12" s="3">
        <f>'[3]AN, Selbst'!G139</f>
        <v>65.810647007690889</v>
      </c>
      <c r="H12" s="14">
        <f>'[3]AN, Selbst'!H139</f>
        <v>50.655526675667524</v>
      </c>
      <c r="I12" s="3">
        <f>'[3]AN, Selbst'!I139</f>
        <v>46.23589977497052</v>
      </c>
      <c r="J12" s="3">
        <f>'[3]AN, Selbst'!J139</f>
        <v>50.546483289735882</v>
      </c>
      <c r="K12" s="3">
        <f>'[3]AN, Selbst'!K139</f>
        <v>49.711992157527106</v>
      </c>
      <c r="L12" s="3">
        <f>'[3]AN, Selbst'!L139</f>
        <v>49.537553752993723</v>
      </c>
      <c r="M12" s="3">
        <f>'[3]AN, Selbst'!M139</f>
        <v>57.99509325015427</v>
      </c>
      <c r="N12" s="3">
        <f>'[3]AN, Selbst'!N139</f>
        <v>43.134817195283887</v>
      </c>
      <c r="O12" s="3">
        <f>'[3]AN, Selbst'!O139</f>
        <v>62.26819418115884</v>
      </c>
      <c r="P12" s="3">
        <f>'[3]AN, Selbst'!P139</f>
        <v>49.209607539973668</v>
      </c>
      <c r="Q12" s="3">
        <f>'[3]AN, Selbst'!Q139</f>
        <v>46.134039590246857</v>
      </c>
      <c r="R12" s="3">
        <f>'[3]AN, Selbst'!R139</f>
        <v>45.046760478967066</v>
      </c>
      <c r="S12" s="3">
        <f>'[3]AN, Selbst'!S139</f>
        <v>47.290367669966095</v>
      </c>
      <c r="T12" s="3">
        <f>'[3]AN, Selbst'!T139</f>
        <v>41.987543213397856</v>
      </c>
      <c r="U12" s="3">
        <f>'[3]AN, Selbst'!U139</f>
        <v>52.372852895429794</v>
      </c>
      <c r="V12" s="3">
        <f>'[3]AN, Selbst'!V139</f>
        <v>49.895920191367345</v>
      </c>
      <c r="X12" s="18" t="str">
        <f t="shared" ref="X12:X17" si="6">HLOOKUP(Y12,$L12:$U111,ROW(L$103)-ROW(X12)+1,0)</f>
        <v>SL</v>
      </c>
      <c r="Y12" s="19">
        <f>MIN(L12:U12)</f>
        <v>41.987543213397856</v>
      </c>
      <c r="Z12" s="18" t="str">
        <f t="shared" ref="Z12:Z17" si="7">HLOOKUP(AA12,$L12:$U111,ROW(N$103)-ROW(Z12)+1,0)</f>
        <v>HH</v>
      </c>
      <c r="AA12" s="19">
        <f>MAX(L12:U12)</f>
        <v>62.26819418115884</v>
      </c>
    </row>
    <row r="13" spans="1:27" x14ac:dyDescent="0.35">
      <c r="A13">
        <f>'[3]AN, Selbst'!A140</f>
        <v>2020</v>
      </c>
      <c r="B13" s="3">
        <f>'[3]AN, Selbst'!B140</f>
        <v>49.542011381834563</v>
      </c>
      <c r="C13" s="3">
        <f>'[3]AN, Selbst'!C140</f>
        <v>44.264024614528132</v>
      </c>
      <c r="D13" s="3">
        <f>'[3]AN, Selbst'!D140</f>
        <v>47.316049183457785</v>
      </c>
      <c r="E13" s="3">
        <f>'[3]AN, Selbst'!E140</f>
        <v>37.475322628492592</v>
      </c>
      <c r="F13" s="3">
        <f>'[3]AN, Selbst'!F140</f>
        <v>44.976321322846232</v>
      </c>
      <c r="G13" s="3">
        <f>'[3]AN, Selbst'!G140</f>
        <v>63.214691869455386</v>
      </c>
      <c r="H13" s="14">
        <f>'[3]AN, Selbst'!H140</f>
        <v>49.324716617047969</v>
      </c>
      <c r="I13" s="3">
        <f>'[3]AN, Selbst'!I140</f>
        <v>45.255049267135597</v>
      </c>
      <c r="J13" s="3">
        <f>'[3]AN, Selbst'!J140</f>
        <v>49.155493566303917</v>
      </c>
      <c r="K13" s="3">
        <f>'[3]AN, Selbst'!K140</f>
        <v>48.385819294300077</v>
      </c>
      <c r="L13" s="3">
        <f>'[3]AN, Selbst'!L140</f>
        <v>48.015627129456306</v>
      </c>
      <c r="M13" s="3">
        <f>'[3]AN, Selbst'!M140</f>
        <v>56.422330621985523</v>
      </c>
      <c r="N13" s="3">
        <f>'[3]AN, Selbst'!N140</f>
        <v>41.766446392210028</v>
      </c>
      <c r="O13" s="3">
        <f>'[3]AN, Selbst'!O140</f>
        <v>60.614660737588515</v>
      </c>
      <c r="P13" s="3">
        <f>'[3]AN, Selbst'!P140</f>
        <v>48.090513219927352</v>
      </c>
      <c r="Q13" s="3">
        <f>'[3]AN, Selbst'!Q140</f>
        <v>45.112248961213446</v>
      </c>
      <c r="R13" s="3">
        <f>'[3]AN, Selbst'!R140</f>
        <v>43.665293741284501</v>
      </c>
      <c r="S13" s="3">
        <f>'[3]AN, Selbst'!S140</f>
        <v>45.87481845744302</v>
      </c>
      <c r="T13" s="3">
        <f>'[3]AN, Selbst'!T140</f>
        <v>42.193377773763721</v>
      </c>
      <c r="U13" s="3">
        <f>'[3]AN, Selbst'!U140</f>
        <v>51.671571520752451</v>
      </c>
      <c r="V13" s="3">
        <f>'[3]AN, Selbst'!V140</f>
        <v>48.568513120725498</v>
      </c>
      <c r="X13" s="18" t="str">
        <f t="shared" si="6"/>
        <v>HB</v>
      </c>
      <c r="Y13" s="19">
        <f t="shared" ref="Y13:Y16" si="8">MIN(L13:U13)</f>
        <v>41.766446392210028</v>
      </c>
      <c r="Z13" s="18" t="str">
        <f t="shared" si="7"/>
        <v>HH</v>
      </c>
      <c r="AA13" s="19">
        <f t="shared" ref="AA13:AA16" si="9">MAX(L13:U13)</f>
        <v>60.614660737588515</v>
      </c>
    </row>
    <row r="14" spans="1:27" x14ac:dyDescent="0.35">
      <c r="A14">
        <f>'[3]AN, Selbst'!A141</f>
        <v>2021</v>
      </c>
      <c r="B14" s="3">
        <f>'[3]AN, Selbst'!B141</f>
        <v>47.40438829419957</v>
      </c>
      <c r="C14" s="3">
        <f>'[3]AN, Selbst'!C141</f>
        <v>44.229335548152171</v>
      </c>
      <c r="D14" s="3">
        <f>'[3]AN, Selbst'!D141</f>
        <v>46.655631199425564</v>
      </c>
      <c r="E14" s="3">
        <f>'[3]AN, Selbst'!E141</f>
        <v>36.691557442887692</v>
      </c>
      <c r="F14" s="3">
        <f>'[3]AN, Selbst'!F141</f>
        <v>43.840060532973915</v>
      </c>
      <c r="G14" s="3">
        <f>'[3]AN, Selbst'!G141</f>
        <v>60.753572810138422</v>
      </c>
      <c r="H14" s="14">
        <f>'[3]AN, Selbst'!H141</f>
        <v>48.024450553327632</v>
      </c>
      <c r="I14" s="3">
        <f>'[3]AN, Selbst'!I141</f>
        <v>44.281873311564134</v>
      </c>
      <c r="J14" s="3">
        <f>'[3]AN, Selbst'!J141</f>
        <v>48.070831936924698</v>
      </c>
      <c r="K14" s="3">
        <f>'[3]AN, Selbst'!K141</f>
        <v>47.376391426455967</v>
      </c>
      <c r="L14" s="3">
        <f>'[3]AN, Selbst'!L141</f>
        <v>46.930211268955283</v>
      </c>
      <c r="M14" s="3">
        <f>'[3]AN, Selbst'!M141</f>
        <v>55.043680225215724</v>
      </c>
      <c r="N14" s="3">
        <f>'[3]AN, Selbst'!N141</f>
        <v>39.756920640958143</v>
      </c>
      <c r="O14" s="3">
        <f>'[3]AN, Selbst'!O141</f>
        <v>59.180652781907241</v>
      </c>
      <c r="P14" s="3">
        <f>'[3]AN, Selbst'!P141</f>
        <v>47.333322105862557</v>
      </c>
      <c r="Q14" s="3">
        <f>'[3]AN, Selbst'!Q141</f>
        <v>44.159453520087929</v>
      </c>
      <c r="R14" s="3">
        <f>'[3]AN, Selbst'!R141</f>
        <v>42.990823862943749</v>
      </c>
      <c r="S14" s="3">
        <f>'[3]AN, Selbst'!S141</f>
        <v>44.773376221651624</v>
      </c>
      <c r="T14" s="3">
        <f>'[3]AN, Selbst'!T141</f>
        <v>41.502486853748564</v>
      </c>
      <c r="U14" s="3">
        <f>'[3]AN, Selbst'!U141</f>
        <v>50.284593545555552</v>
      </c>
      <c r="V14" s="3">
        <f>'[3]AN, Selbst'!V141</f>
        <v>47.502236944283027</v>
      </c>
      <c r="X14" s="18" t="str">
        <f t="shared" si="6"/>
        <v>HB</v>
      </c>
      <c r="Y14" s="19">
        <f t="shared" si="8"/>
        <v>39.756920640958143</v>
      </c>
      <c r="Z14" s="18" t="str">
        <f t="shared" si="7"/>
        <v>HH</v>
      </c>
      <c r="AA14" s="19">
        <f t="shared" si="9"/>
        <v>59.180652781907241</v>
      </c>
    </row>
    <row r="15" spans="1:27" x14ac:dyDescent="0.35">
      <c r="A15">
        <f>'[3]AN, Selbst'!A142</f>
        <v>2022</v>
      </c>
      <c r="B15" s="3">
        <f>'[3]AN, Selbst'!B142</f>
        <v>45.933049553473275</v>
      </c>
      <c r="C15" s="3">
        <f>'[3]AN, Selbst'!C142</f>
        <v>43.68277204959471</v>
      </c>
      <c r="D15" s="3">
        <f>'[3]AN, Selbst'!D142</f>
        <v>45.606713810563818</v>
      </c>
      <c r="E15" s="3">
        <f>'[3]AN, Selbst'!E142</f>
        <v>35.645938286864514</v>
      </c>
      <c r="F15" s="3">
        <f>'[3]AN, Selbst'!F142</f>
        <v>42.546349962579995</v>
      </c>
      <c r="G15" s="3">
        <f>'[3]AN, Selbst'!G142</f>
        <v>59.058563186255789</v>
      </c>
      <c r="H15" s="14">
        <f>'[3]AN, Selbst'!H142</f>
        <v>46.80866302531259</v>
      </c>
      <c r="I15" s="3">
        <f>'[3]AN, Selbst'!I142</f>
        <v>43.177015697070736</v>
      </c>
      <c r="J15" s="3">
        <f>'[3]AN, Selbst'!J142</f>
        <v>47.047964563722772</v>
      </c>
      <c r="K15" s="3">
        <f>'[3]AN, Selbst'!K142</f>
        <v>46.387144566729702</v>
      </c>
      <c r="L15" s="3">
        <f>'[3]AN, Selbst'!L142</f>
        <v>45.737584189172949</v>
      </c>
      <c r="M15" s="3">
        <f>'[3]AN, Selbst'!M142</f>
        <v>53.431160600340959</v>
      </c>
      <c r="N15" s="3">
        <f>'[3]AN, Selbst'!N142</f>
        <v>38.340502803145135</v>
      </c>
      <c r="O15" s="3">
        <f>'[3]AN, Selbst'!O142</f>
        <v>56.837347419607539</v>
      </c>
      <c r="P15" s="3">
        <f>'[3]AN, Selbst'!P142</f>
        <v>46.849936207166436</v>
      </c>
      <c r="Q15" s="3">
        <f>'[3]AN, Selbst'!Q142</f>
        <v>43.128235471236501</v>
      </c>
      <c r="R15" s="3">
        <f>'[3]AN, Selbst'!R142</f>
        <v>42.680525252699951</v>
      </c>
      <c r="S15" s="3">
        <f>'[3]AN, Selbst'!S142</f>
        <v>43.610437236771595</v>
      </c>
      <c r="T15" s="3">
        <f>'[3]AN, Selbst'!T142</f>
        <v>39.689845236540116</v>
      </c>
      <c r="U15" s="3">
        <f>'[3]AN, Selbst'!U142</f>
        <v>49.116671284889442</v>
      </c>
      <c r="V15" s="3">
        <f>'[3]AN, Selbst'!V142</f>
        <v>46.46889501764899</v>
      </c>
      <c r="X15" s="18" t="str">
        <f t="shared" si="6"/>
        <v>HB</v>
      </c>
      <c r="Y15" s="19">
        <f t="shared" si="8"/>
        <v>38.340502803145135</v>
      </c>
      <c r="Z15" s="18" t="str">
        <f t="shared" si="7"/>
        <v>HH</v>
      </c>
      <c r="AA15" s="19">
        <f t="shared" si="9"/>
        <v>56.837347419607539</v>
      </c>
    </row>
    <row r="16" spans="1:27" x14ac:dyDescent="0.35">
      <c r="A16">
        <f>'[3]AN, Selbst'!A143</f>
        <v>2023</v>
      </c>
      <c r="B16" s="3">
        <f>'[3]AN, Selbst'!B143</f>
        <v>45.183500743578477</v>
      </c>
      <c r="C16" s="3">
        <f>'[3]AN, Selbst'!C143</f>
        <v>43.391300130577186</v>
      </c>
      <c r="D16" s="3">
        <f>'[3]AN, Selbst'!D143</f>
        <v>44.054151244798625</v>
      </c>
      <c r="E16" s="3">
        <f>'[3]AN, Selbst'!E143</f>
        <v>34.860726542971847</v>
      </c>
      <c r="F16" s="3">
        <f>'[3]AN, Selbst'!F143</f>
        <v>42.194944815260882</v>
      </c>
      <c r="G16" s="3">
        <f>'[3]AN, Selbst'!G143</f>
        <v>57.718163188790307</v>
      </c>
      <c r="H16" s="14">
        <f>'[3]AN, Selbst'!H143</f>
        <v>45.844064710540522</v>
      </c>
      <c r="I16" s="3">
        <f>'[3]AN, Selbst'!I143</f>
        <v>42.293098171448371</v>
      </c>
      <c r="J16" s="3">
        <f>'[3]AN, Selbst'!J143</f>
        <v>46.098275746649811</v>
      </c>
      <c r="K16" s="3">
        <f>'[3]AN, Selbst'!K143</f>
        <v>45.455625401223607</v>
      </c>
      <c r="L16" s="3">
        <f>'[3]AN, Selbst'!L143</f>
        <v>44.871955273317489</v>
      </c>
      <c r="M16" s="3">
        <f>'[3]AN, Selbst'!M143</f>
        <v>51.911219537527622</v>
      </c>
      <c r="N16" s="3">
        <f>'[3]AN, Selbst'!N143</f>
        <v>37.567341388147874</v>
      </c>
      <c r="O16" s="3">
        <f>'[3]AN, Selbst'!O143</f>
        <v>55.301000820033856</v>
      </c>
      <c r="P16" s="3">
        <f>'[3]AN, Selbst'!P143</f>
        <v>46.207917677755965</v>
      </c>
      <c r="Q16" s="3">
        <f>'[3]AN, Selbst'!Q143</f>
        <v>42.30931926834031</v>
      </c>
      <c r="R16" s="3">
        <f>'[3]AN, Selbst'!R143</f>
        <v>41.877053322285569</v>
      </c>
      <c r="S16" s="3">
        <f>'[3]AN, Selbst'!S143</f>
        <v>42.773099583342471</v>
      </c>
      <c r="T16" s="3">
        <f>'[3]AN, Selbst'!T143</f>
        <v>38.492468886663438</v>
      </c>
      <c r="U16" s="3">
        <f>'[3]AN, Selbst'!U143</f>
        <v>49.077861962959084</v>
      </c>
      <c r="V16" s="3">
        <f>'[3]AN, Selbst'!V143</f>
        <v>45.530868929300802</v>
      </c>
      <c r="X16" s="18" t="str">
        <f t="shared" si="6"/>
        <v>HB</v>
      </c>
      <c r="Y16" s="19">
        <f t="shared" si="8"/>
        <v>37.567341388147874</v>
      </c>
      <c r="Z16" s="18" t="str">
        <f t="shared" si="7"/>
        <v>HH</v>
      </c>
      <c r="AA16" s="19">
        <f t="shared" si="9"/>
        <v>55.301000820033856</v>
      </c>
    </row>
    <row r="17" spans="1:27" x14ac:dyDescent="0.35">
      <c r="A17">
        <f>'[3]AN, Selbst'!A144</f>
        <v>2024</v>
      </c>
      <c r="B17" s="3">
        <f>'[3]AN, Selbst'!B144</f>
        <v>44.768847967314414</v>
      </c>
      <c r="C17" s="3">
        <f>'[3]AN, Selbst'!C144</f>
        <v>41.45787501644714</v>
      </c>
      <c r="D17" s="3">
        <f>'[3]AN, Selbst'!D144</f>
        <v>42.934316583776393</v>
      </c>
      <c r="E17" s="3">
        <f>'[3]AN, Selbst'!E144</f>
        <v>33.562842107925043</v>
      </c>
      <c r="F17" s="3">
        <f>'[3]AN, Selbst'!F144</f>
        <v>41.536103131681315</v>
      </c>
      <c r="G17" s="3">
        <f>'[3]AN, Selbst'!G144</f>
        <v>56.053882617164696</v>
      </c>
      <c r="H17" s="14">
        <f>'[3]AN, Selbst'!H144</f>
        <v>44.689830941920526</v>
      </c>
      <c r="I17" s="3">
        <f>'[3]AN, Selbst'!I144</f>
        <v>41.264739493484569</v>
      </c>
      <c r="J17" s="3">
        <f>'[3]AN, Selbst'!J144</f>
        <v>45.120984164149633</v>
      </c>
      <c r="K17" s="3">
        <f>'[3]AN, Selbst'!K144</f>
        <v>44.514419390914483</v>
      </c>
      <c r="L17" s="3">
        <f>'[3]AN, Selbst'!L144</f>
        <v>44.169015365273502</v>
      </c>
      <c r="M17" s="3">
        <f>'[3]AN, Selbst'!M144</f>
        <v>50.522732740635931</v>
      </c>
      <c r="N17" s="3">
        <f>'[3]AN, Selbst'!N144</f>
        <v>36.482358740544065</v>
      </c>
      <c r="O17" s="3">
        <f>'[3]AN, Selbst'!O144</f>
        <v>53.736196911448886</v>
      </c>
      <c r="P17" s="3">
        <f>'[3]AN, Selbst'!P144</f>
        <v>45.164497625323975</v>
      </c>
      <c r="Q17" s="3">
        <f>'[3]AN, Selbst'!Q144</f>
        <v>41.397412736736328</v>
      </c>
      <c r="R17" s="3">
        <f>'[3]AN, Selbst'!R144</f>
        <v>41.060945442538646</v>
      </c>
      <c r="S17" s="3">
        <f>'[3]AN, Selbst'!S144</f>
        <v>41.966488554496124</v>
      </c>
      <c r="T17" s="3">
        <f>'[3]AN, Selbst'!T144</f>
        <v>37.028721925171347</v>
      </c>
      <c r="U17" s="3">
        <f>'[3]AN, Selbst'!U144</f>
        <v>48.935720308051209</v>
      </c>
      <c r="V17" s="3">
        <f>'[3]AN, Selbst'!V144</f>
        <v>44.548319699706077</v>
      </c>
      <c r="X17" s="18" t="str">
        <f t="shared" si="6"/>
        <v>HB</v>
      </c>
      <c r="Y17" s="19">
        <f t="shared" ref="Y17" si="10">MIN(L17:U17)</f>
        <v>36.482358740544065</v>
      </c>
      <c r="Z17" s="18" t="str">
        <f t="shared" si="7"/>
        <v>HH</v>
      </c>
      <c r="AA17" s="19">
        <f t="shared" ref="AA17" si="11">MAX(L17:U17)</f>
        <v>53.736196911448886</v>
      </c>
    </row>
    <row r="18" spans="1:27" x14ac:dyDescent="0.35">
      <c r="B18" s="3"/>
      <c r="C18" s="3"/>
      <c r="D18" s="3"/>
      <c r="E18" s="3"/>
      <c r="F18" s="3"/>
      <c r="G18" s="3"/>
      <c r="H18" s="14"/>
      <c r="I18" s="3"/>
      <c r="J18" s="3"/>
      <c r="K18" s="3"/>
      <c r="L18" s="3"/>
      <c r="M18" s="3"/>
      <c r="N18" s="3"/>
      <c r="O18" s="3"/>
      <c r="P18" s="3"/>
      <c r="Q18" s="3"/>
      <c r="R18" s="3"/>
      <c r="S18" s="3"/>
      <c r="T18" s="3"/>
      <c r="U18" s="3"/>
      <c r="V18" s="3"/>
      <c r="X18" s="11"/>
      <c r="Y18" s="11"/>
      <c r="Z18" s="11"/>
      <c r="AA18" s="11"/>
    </row>
    <row r="19" spans="1:27" x14ac:dyDescent="0.35">
      <c r="A19" s="4" t="s">
        <v>458</v>
      </c>
      <c r="X19" s="11"/>
      <c r="Y19" s="11"/>
      <c r="Z19" s="11"/>
      <c r="AA19" s="11"/>
    </row>
    <row r="20" spans="1:27" x14ac:dyDescent="0.35">
      <c r="A20">
        <f>'[3]AN, Selbst'!A175</f>
        <v>2019</v>
      </c>
      <c r="B20" s="3">
        <f>'[3]AN, Selbst'!B175</f>
        <v>88.875801899434805</v>
      </c>
      <c r="C20" s="3">
        <f>'[3]AN, Selbst'!C175</f>
        <v>77.065818188174376</v>
      </c>
      <c r="D20" s="3">
        <f>'[3]AN, Selbst'!D175</f>
        <v>86.52110422490793</v>
      </c>
      <c r="E20" s="3">
        <f>'[3]AN, Selbst'!E175</f>
        <v>67.191234655945436</v>
      </c>
      <c r="F20" s="3">
        <f>'[3]AN, Selbst'!F175</f>
        <v>80.250943737192458</v>
      </c>
      <c r="G20" s="3">
        <f>'[3]AN, Selbst'!G175</f>
        <v>105.17820461680859</v>
      </c>
      <c r="H20" s="14">
        <f>'[3]AN, Selbst'!H175</f>
        <v>87.112065976131575</v>
      </c>
      <c r="I20" s="3">
        <f>'[3]AN, Selbst'!I175</f>
        <v>81.314438343103873</v>
      </c>
      <c r="J20" s="3">
        <f>'[3]AN, Selbst'!J175</f>
        <v>83.772125528425022</v>
      </c>
      <c r="K20" s="3">
        <f>'[3]AN, Selbst'!K175</f>
        <v>82.556907332158787</v>
      </c>
      <c r="L20" s="3">
        <f>'[3]AN, Selbst'!L175</f>
        <v>81.738415786445785</v>
      </c>
      <c r="M20" s="3">
        <f>'[3]AN, Selbst'!M175</f>
        <v>95.088004328190564</v>
      </c>
      <c r="N20" s="3">
        <f>'[3]AN, Selbst'!N175</f>
        <v>71.302099114683045</v>
      </c>
      <c r="O20" s="3">
        <f>'[3]AN, Selbst'!O175</f>
        <v>98.660490300555637</v>
      </c>
      <c r="P20" s="3">
        <f>'[3]AN, Selbst'!P175</f>
        <v>81.438859123061732</v>
      </c>
      <c r="Q20" s="3">
        <f>'[3]AN, Selbst'!Q175</f>
        <v>78.112441341318885</v>
      </c>
      <c r="R20" s="3">
        <f>'[3]AN, Selbst'!R175</f>
        <v>75.101462592666422</v>
      </c>
      <c r="S20" s="3">
        <f>'[3]AN, Selbst'!S175</f>
        <v>79.163468300285103</v>
      </c>
      <c r="T20" s="3">
        <f>'[3]AN, Selbst'!T175</f>
        <v>70.868996574711332</v>
      </c>
      <c r="U20" s="3">
        <f>'[3]AN, Selbst'!U175</f>
        <v>89.537640276410571</v>
      </c>
      <c r="V20" s="3">
        <f>'[3]AN, Selbst'!V175</f>
        <v>83.419515838946026</v>
      </c>
      <c r="X20" s="18" t="str">
        <f>HLOOKUP(Y20,$L20:$U118,ROW(L$103)-ROW(X20)+1,0)</f>
        <v>SL</v>
      </c>
      <c r="Y20" s="19">
        <f>MIN(L20:U20)</f>
        <v>70.868996574711332</v>
      </c>
      <c r="Z20" s="18" t="str">
        <f>HLOOKUP(AA20,$L20:$U118,ROW(N$103)-ROW(Z20)+1,0)</f>
        <v>HH</v>
      </c>
      <c r="AA20" s="19">
        <f>MAX(L20:U20)</f>
        <v>98.660490300555637</v>
      </c>
    </row>
    <row r="21" spans="1:27" x14ac:dyDescent="0.35">
      <c r="A21">
        <f>'[3]AN, Selbst'!A176</f>
        <v>2020</v>
      </c>
      <c r="B21" s="3">
        <f>'[3]AN, Selbst'!B176</f>
        <v>86.554730588144068</v>
      </c>
      <c r="C21" s="3">
        <f>'[3]AN, Selbst'!C176</f>
        <v>77.33469418828399</v>
      </c>
      <c r="D21" s="3">
        <f>'[3]AN, Selbst'!D176</f>
        <v>84.876851010357839</v>
      </c>
      <c r="E21" s="3">
        <f>'[3]AN, Selbst'!E176</f>
        <v>66.723631776449622</v>
      </c>
      <c r="F21" s="3">
        <f>'[3]AN, Selbst'!F176</f>
        <v>79.826001413512358</v>
      </c>
      <c r="G21" s="3">
        <f>'[3]AN, Selbst'!G176</f>
        <v>101.24054527050127</v>
      </c>
      <c r="H21" s="14">
        <f>'[3]AN, Selbst'!H176</f>
        <v>85.367339481306644</v>
      </c>
      <c r="I21" s="3">
        <f>'[3]AN, Selbst'!I176</f>
        <v>80.219794619729427</v>
      </c>
      <c r="J21" s="3">
        <f>'[3]AN, Selbst'!J176</f>
        <v>81.725440529833278</v>
      </c>
      <c r="K21" s="3">
        <f>'[3]AN, Selbst'!K176</f>
        <v>80.614010174817338</v>
      </c>
      <c r="L21" s="3">
        <f>'[3]AN, Selbst'!L176</f>
        <v>79.503397551653691</v>
      </c>
      <c r="M21" s="3">
        <f>'[3]AN, Selbst'!M176</f>
        <v>92.829506628584127</v>
      </c>
      <c r="N21" s="3">
        <f>'[3]AN, Selbst'!N176</f>
        <v>69.243720605043876</v>
      </c>
      <c r="O21" s="3">
        <f>'[3]AN, Selbst'!O176</f>
        <v>96.019015701562211</v>
      </c>
      <c r="P21" s="3">
        <f>'[3]AN, Selbst'!P176</f>
        <v>79.820390379079328</v>
      </c>
      <c r="Q21" s="3">
        <f>'[3]AN, Selbst'!Q176</f>
        <v>76.6074563461043</v>
      </c>
      <c r="R21" s="3">
        <f>'[3]AN, Selbst'!R176</f>
        <v>73.040511915610281</v>
      </c>
      <c r="S21" s="3">
        <f>'[3]AN, Selbst'!S176</f>
        <v>77.168973268791547</v>
      </c>
      <c r="T21" s="3">
        <f>'[3]AN, Selbst'!T176</f>
        <v>71.647940947836105</v>
      </c>
      <c r="U21" s="3">
        <f>'[3]AN, Selbst'!U176</f>
        <v>88.445160255857544</v>
      </c>
      <c r="V21" s="3">
        <f>'[3]AN, Selbst'!V176</f>
        <v>81.510915061453773</v>
      </c>
      <c r="X21" s="18" t="str">
        <f>HLOOKUP(Y21,$L21:$U119,ROW(L$103)-ROW(X21)+1,0)</f>
        <v>HB</v>
      </c>
      <c r="Y21" s="19">
        <f t="shared" ref="Y21:Y24" si="12">MIN(L21:U21)</f>
        <v>69.243720605043876</v>
      </c>
      <c r="Z21" s="18" t="str">
        <f>HLOOKUP(AA21,$L21:$U119,ROW(N$103)-ROW(Z21)+1,0)</f>
        <v>HH</v>
      </c>
      <c r="AA21" s="19">
        <f t="shared" ref="AA21:AA24" si="13">MAX(L21:U21)</f>
        <v>96.019015701562211</v>
      </c>
    </row>
    <row r="22" spans="1:27" x14ac:dyDescent="0.35">
      <c r="A22">
        <f>'[3]AN, Selbst'!A177</f>
        <v>2021</v>
      </c>
      <c r="B22" s="3">
        <f>'[3]AN, Selbst'!B177</f>
        <v>83.450731951083341</v>
      </c>
      <c r="C22" s="3">
        <f>'[3]AN, Selbst'!C177</f>
        <v>77.962505045491483</v>
      </c>
      <c r="D22" s="3">
        <f>'[3]AN, Selbst'!D177</f>
        <v>84.045813678723988</v>
      </c>
      <c r="E22" s="3">
        <f>'[3]AN, Selbst'!E177</f>
        <v>65.767822485949992</v>
      </c>
      <c r="F22" s="3">
        <f>'[3]AN, Selbst'!F177</f>
        <v>78.30891660342192</v>
      </c>
      <c r="G22" s="3">
        <f>'[3]AN, Selbst'!G177</f>
        <v>97.426985395624186</v>
      </c>
      <c r="H22" s="14">
        <f>'[3]AN, Selbst'!H177</f>
        <v>83.533704777238853</v>
      </c>
      <c r="I22" s="3">
        <f>'[3]AN, Selbst'!I177</f>
        <v>78.98994357132122</v>
      </c>
      <c r="J22" s="3">
        <f>'[3]AN, Selbst'!J177</f>
        <v>80.27751626898683</v>
      </c>
      <c r="K22" s="3">
        <f>'[3]AN, Selbst'!K177</f>
        <v>79.297571177459602</v>
      </c>
      <c r="L22" s="3">
        <f>'[3]AN, Selbst'!L177</f>
        <v>78.129408023245588</v>
      </c>
      <c r="M22" s="3">
        <f>'[3]AN, Selbst'!M177</f>
        <v>90.977835711462504</v>
      </c>
      <c r="N22" s="3">
        <f>'[3]AN, Selbst'!N177</f>
        <v>66.240122281881597</v>
      </c>
      <c r="O22" s="3">
        <f>'[3]AN, Selbst'!O177</f>
        <v>93.899762433127336</v>
      </c>
      <c r="P22" s="3">
        <f>'[3]AN, Selbst'!P177</f>
        <v>78.965958472911169</v>
      </c>
      <c r="Q22" s="3">
        <f>'[3]AN, Selbst'!Q177</f>
        <v>75.293292740568035</v>
      </c>
      <c r="R22" s="3">
        <f>'[3]AN, Selbst'!R177</f>
        <v>72.234444306302223</v>
      </c>
      <c r="S22" s="3">
        <f>'[3]AN, Selbst'!S177</f>
        <v>75.775991149593779</v>
      </c>
      <c r="T22" s="3">
        <f>'[3]AN, Selbst'!T177</f>
        <v>70.964374905669843</v>
      </c>
      <c r="U22" s="3">
        <f>'[3]AN, Selbst'!U177</f>
        <v>86.251290708411148</v>
      </c>
      <c r="V22" s="3">
        <f>'[3]AN, Selbst'!V177</f>
        <v>80.094874639638704</v>
      </c>
      <c r="X22" s="18" t="str">
        <f>HLOOKUP(Y22,$L22:$U120,ROW(L$103)-ROW(X22)+1,0)</f>
        <v>HB</v>
      </c>
      <c r="Y22" s="19">
        <f t="shared" si="12"/>
        <v>66.240122281881597</v>
      </c>
      <c r="Z22" s="18" t="str">
        <f>HLOOKUP(AA22,$L22:$U120,ROW(N$103)-ROW(Z22)+1,0)</f>
        <v>HH</v>
      </c>
      <c r="AA22" s="19">
        <f t="shared" si="13"/>
        <v>93.899762433127336</v>
      </c>
    </row>
    <row r="23" spans="1:27" x14ac:dyDescent="0.35">
      <c r="A23">
        <f>'[3]AN, Selbst'!A178</f>
        <v>2022</v>
      </c>
      <c r="B23" s="3">
        <f>'[3]AN, Selbst'!B178</f>
        <v>81.32439940263734</v>
      </c>
      <c r="C23" s="3">
        <f>'[3]AN, Selbst'!C178</f>
        <v>78.062479753079515</v>
      </c>
      <c r="D23" s="3">
        <f>'[3]AN, Selbst'!D178</f>
        <v>82.393268276279599</v>
      </c>
      <c r="E23" s="3">
        <f>'[3]AN, Selbst'!E178</f>
        <v>64.217641161077012</v>
      </c>
      <c r="F23" s="3">
        <f>'[3]AN, Selbst'!F178</f>
        <v>76.465384467649784</v>
      </c>
      <c r="G23" s="3">
        <f>'[3]AN, Selbst'!G178</f>
        <v>94.617138094850816</v>
      </c>
      <c r="H23" s="14">
        <f>'[3]AN, Selbst'!H178</f>
        <v>81.740923050893912</v>
      </c>
      <c r="I23" s="3">
        <f>'[3]AN, Selbst'!I178</f>
        <v>77.465975589352979</v>
      </c>
      <c r="J23" s="3">
        <f>'[3]AN, Selbst'!J178</f>
        <v>78.777294238316401</v>
      </c>
      <c r="K23" s="3">
        <f>'[3]AN, Selbst'!K178</f>
        <v>77.857897696537009</v>
      </c>
      <c r="L23" s="3">
        <f>'[3]AN, Selbst'!L178</f>
        <v>76.589835022298345</v>
      </c>
      <c r="M23" s="3">
        <f>'[3]AN, Selbst'!M178</f>
        <v>88.740401302687047</v>
      </c>
      <c r="N23" s="3">
        <f>'[3]AN, Selbst'!N178</f>
        <v>63.927146682972115</v>
      </c>
      <c r="O23" s="3">
        <f>'[3]AN, Selbst'!O178</f>
        <v>90.205530816092931</v>
      </c>
      <c r="P23" s="3">
        <f>'[3]AN, Selbst'!P178</f>
        <v>78.305973090921839</v>
      </c>
      <c r="Q23" s="3">
        <f>'[3]AN, Selbst'!Q178</f>
        <v>73.715523805959634</v>
      </c>
      <c r="R23" s="3">
        <f>'[3]AN, Selbst'!R178</f>
        <v>71.696752760719519</v>
      </c>
      <c r="S23" s="3">
        <f>'[3]AN, Selbst'!S178</f>
        <v>74.148391219071002</v>
      </c>
      <c r="T23" s="3">
        <f>'[3]AN, Selbst'!T178</f>
        <v>67.99224825921192</v>
      </c>
      <c r="U23" s="3">
        <f>'[3]AN, Selbst'!U178</f>
        <v>84.50893508117575</v>
      </c>
      <c r="V23" s="3">
        <f>'[3]AN, Selbst'!V178</f>
        <v>78.59237537084725</v>
      </c>
      <c r="X23" s="18" t="str">
        <f>HLOOKUP(Y23,$L23:$U121,ROW(L$103)-ROW(X23)+1,0)</f>
        <v>HB</v>
      </c>
      <c r="Y23" s="19">
        <f t="shared" si="12"/>
        <v>63.927146682972115</v>
      </c>
      <c r="Z23" s="18" t="str">
        <f>HLOOKUP(AA23,$L23:$U121,ROW(N$103)-ROW(Z23)+1,0)</f>
        <v>HH</v>
      </c>
      <c r="AA23" s="19">
        <f t="shared" si="13"/>
        <v>90.205530816092931</v>
      </c>
    </row>
    <row r="24" spans="1:27" x14ac:dyDescent="0.35">
      <c r="A24">
        <f>'[3]AN, Selbst'!A179</f>
        <v>2023</v>
      </c>
      <c r="B24" s="3">
        <f>'[3]AN, Selbst'!B179</f>
        <v>80.451305294555368</v>
      </c>
      <c r="C24" s="3">
        <f>'[3]AN, Selbst'!C179</f>
        <v>78.17607408433318</v>
      </c>
      <c r="D24" s="3">
        <f>'[3]AN, Selbst'!D179</f>
        <v>79.747079655887759</v>
      </c>
      <c r="E24" s="3">
        <f>'[3]AN, Selbst'!E179</f>
        <v>63.16547648085816</v>
      </c>
      <c r="F24" s="3">
        <f>'[3]AN, Selbst'!F179</f>
        <v>76.272027444420715</v>
      </c>
      <c r="G24" s="3">
        <f>'[3]AN, Selbst'!G179</f>
        <v>92.382766457280184</v>
      </c>
      <c r="H24" s="14">
        <f>'[3]AN, Selbst'!H179</f>
        <v>80.312542241899607</v>
      </c>
      <c r="I24" s="3">
        <f>'[3]AN, Selbst'!I179</f>
        <v>76.246843651267497</v>
      </c>
      <c r="J24" s="3">
        <f>'[3]AN, Selbst'!J179</f>
        <v>77.45887614801407</v>
      </c>
      <c r="K24" s="3">
        <f>'[3]AN, Selbst'!K179</f>
        <v>76.582950612238491</v>
      </c>
      <c r="L24" s="3">
        <f>'[3]AN, Selbst'!L179</f>
        <v>75.433386875838082</v>
      </c>
      <c r="M24" s="3">
        <f>'[3]AN, Selbst'!M179</f>
        <v>86.587913873167608</v>
      </c>
      <c r="N24" s="3">
        <f>'[3]AN, Selbst'!N179</f>
        <v>62.70296012686746</v>
      </c>
      <c r="O24" s="3">
        <f>'[3]AN, Selbst'!O179</f>
        <v>87.682137006772081</v>
      </c>
      <c r="P24" s="3">
        <f>'[3]AN, Selbst'!P179</f>
        <v>77.527332265286319</v>
      </c>
      <c r="Q24" s="3">
        <f>'[3]AN, Selbst'!Q179</f>
        <v>72.575892654233002</v>
      </c>
      <c r="R24" s="3">
        <f>'[3]AN, Selbst'!R179</f>
        <v>70.612423251482255</v>
      </c>
      <c r="S24" s="3">
        <f>'[3]AN, Selbst'!S179</f>
        <v>73.107907474046954</v>
      </c>
      <c r="T24" s="3">
        <f>'[3]AN, Selbst'!T179</f>
        <v>66.475311099119708</v>
      </c>
      <c r="U24" s="3">
        <f>'[3]AN, Selbst'!U179</f>
        <v>84.62353273569002</v>
      </c>
      <c r="V24" s="3">
        <f>'[3]AN, Selbst'!V179</f>
        <v>77.288702779817299</v>
      </c>
      <c r="X24" s="18" t="str">
        <f>HLOOKUP(Y24,$L24:$U122,ROW(L$103)-ROW(X24)+1,0)</f>
        <v>HB</v>
      </c>
      <c r="Y24" s="19">
        <f t="shared" si="12"/>
        <v>62.70296012686746</v>
      </c>
      <c r="Z24" s="18" t="str">
        <f>HLOOKUP(AA24,$L24:$U122,ROW(N$103)-ROW(Z24)+1,0)</f>
        <v>HH</v>
      </c>
      <c r="AA24" s="19">
        <f t="shared" si="13"/>
        <v>87.682137006772081</v>
      </c>
    </row>
    <row r="25" spans="1:27" x14ac:dyDescent="0.35">
      <c r="A25">
        <v>2024</v>
      </c>
      <c r="X25" s="11"/>
      <c r="Y25" s="11"/>
      <c r="Z25" s="11"/>
      <c r="AA25" s="11"/>
    </row>
    <row r="26" spans="1:27" x14ac:dyDescent="0.35">
      <c r="X26" s="11"/>
      <c r="Y26" s="11"/>
      <c r="Z26" s="11"/>
      <c r="AA26" s="11"/>
    </row>
    <row r="27" spans="1:27" x14ac:dyDescent="0.35">
      <c r="A27" s="4" t="s">
        <v>459</v>
      </c>
      <c r="X27" s="11"/>
      <c r="Y27" s="11"/>
      <c r="Z27" s="11"/>
      <c r="AA27" s="11"/>
    </row>
    <row r="28" spans="1:27" x14ac:dyDescent="0.35">
      <c r="A28">
        <f>[3]Unternehmensgewinne!A66</f>
        <v>2019</v>
      </c>
      <c r="B28" s="3">
        <f>[3]Unternehmensgewinne!B66</f>
        <v>73.999518888949837</v>
      </c>
      <c r="C28" s="3">
        <f>[3]Unternehmensgewinne!C66</f>
        <v>92.253544839265871</v>
      </c>
      <c r="D28" s="3">
        <f>[3]Unternehmensgewinne!D66</f>
        <v>67.861428477193499</v>
      </c>
      <c r="E28" s="3">
        <f>[3]Unternehmensgewinne!E66</f>
        <v>89.234109139237688</v>
      </c>
      <c r="F28" s="3">
        <f>[3]Unternehmensgewinne!F66</f>
        <v>71.615416987764377</v>
      </c>
      <c r="G28" s="3">
        <f>[3]Unternehmensgewinne!G66</f>
        <v>63.994195354354879</v>
      </c>
      <c r="H28" s="14">
        <f>[3]Unternehmensgewinne!H66</f>
        <v>72.454029294439806</v>
      </c>
      <c r="I28" s="3">
        <f>[3]Unternehmensgewinne!I66</f>
        <v>75.965628195314494</v>
      </c>
      <c r="J28" s="3">
        <f>[3]Unternehmensgewinne!J66</f>
        <v>97.569979862986543</v>
      </c>
      <c r="K28" s="3">
        <f>[3]Unternehmensgewinne!K66</f>
        <v>100</v>
      </c>
      <c r="L28" s="3">
        <f>[3]Unternehmensgewinne!L66</f>
        <v>103.41619984431378</v>
      </c>
      <c r="M28" s="3">
        <f>[3]Unternehmensgewinne!M66</f>
        <v>99.779193862783316</v>
      </c>
      <c r="N28" s="3">
        <f>[3]Unternehmensgewinne!N66</f>
        <v>95.808694916931685</v>
      </c>
      <c r="O28" s="3">
        <f>[3]Unternehmensgewinne!O66</f>
        <v>95.517333158266354</v>
      </c>
      <c r="P28" s="3">
        <f>[3]Unternehmensgewinne!P66</f>
        <v>93.297349507932651</v>
      </c>
      <c r="Q28" s="3">
        <f>[3]Unternehmensgewinne!Q66</f>
        <v>105.98524221921937</v>
      </c>
      <c r="R28" s="3">
        <f>[3]Unternehmensgewinne!R66</f>
        <v>100.11823160627546</v>
      </c>
      <c r="S28" s="3">
        <f>[3]Unternehmensgewinne!S66</f>
        <v>93.617492951022925</v>
      </c>
      <c r="T28" s="3">
        <f>[3]Unternehmensgewinne!T66</f>
        <v>86.385279187576629</v>
      </c>
      <c r="U28" s="3">
        <f>[3]Unternehmensgewinne!U66</f>
        <v>103.28226039326441</v>
      </c>
      <c r="V28" s="3">
        <f>[3]Unternehmensgewinne!V66</f>
        <v>94.5485748934951</v>
      </c>
      <c r="X28" s="18" t="str">
        <f t="shared" ref="X28:X31" si="14">HLOOKUP(Y28,$L28:$U125,ROW(L$103)-ROW(X28)+1,0)</f>
        <v>SL</v>
      </c>
      <c r="Y28" s="19">
        <f t="shared" ref="Y28:Y31" si="15">MIN(L28:U28)</f>
        <v>86.385279187576629</v>
      </c>
      <c r="Z28" s="18" t="str">
        <f t="shared" ref="Z28:Z31" si="16">HLOOKUP(AA28,$L28:$U125,ROW(N$103)-ROW(Z28)+1,0)</f>
        <v>NI</v>
      </c>
      <c r="AA28" s="19">
        <f t="shared" ref="AA28:AA31" si="17">MAX(L28:U28)</f>
        <v>105.98524221921937</v>
      </c>
    </row>
    <row r="29" spans="1:27" x14ac:dyDescent="0.35">
      <c r="A29">
        <f>[3]Unternehmensgewinne!A67</f>
        <v>2020</v>
      </c>
      <c r="B29" s="3">
        <f>[3]Unternehmensgewinne!B67</f>
        <v>74.542304203785818</v>
      </c>
      <c r="C29" s="3">
        <f>[3]Unternehmensgewinne!C67</f>
        <v>94.014541691911845</v>
      </c>
      <c r="D29" s="3">
        <f>[3]Unternehmensgewinne!D67</f>
        <v>67.795159138790439</v>
      </c>
      <c r="E29" s="3">
        <f>[3]Unternehmensgewinne!E67</f>
        <v>92.35072464485377</v>
      </c>
      <c r="F29" s="3">
        <f>[3]Unternehmensgewinne!F67</f>
        <v>72.614769953273026</v>
      </c>
      <c r="G29" s="3">
        <f>[3]Unternehmensgewinne!G67</f>
        <v>65.196435845905867</v>
      </c>
      <c r="H29" s="14">
        <f>[3]Unternehmensgewinne!H67</f>
        <v>73.538727975066507</v>
      </c>
      <c r="I29" s="3">
        <f>[3]Unternehmensgewinne!I67</f>
        <v>76.952966175373803</v>
      </c>
      <c r="J29" s="3">
        <f>[3]Unternehmensgewinne!J67</f>
        <v>97.676896699481858</v>
      </c>
      <c r="K29" s="3">
        <f>[3]Unternehmensgewinne!K67</f>
        <v>100</v>
      </c>
      <c r="L29" s="3">
        <f>[3]Unternehmensgewinne!L67</f>
        <v>104.71415904939869</v>
      </c>
      <c r="M29" s="3">
        <f>[3]Unternehmensgewinne!M67</f>
        <v>99.218341068177452</v>
      </c>
      <c r="N29" s="3">
        <f>[3]Unternehmensgewinne!N67</f>
        <v>97.728620369627791</v>
      </c>
      <c r="O29" s="3">
        <f>[3]Unternehmensgewinne!O67</f>
        <v>96.541979116571554</v>
      </c>
      <c r="P29" s="3">
        <f>[3]Unternehmensgewinne!P67</f>
        <v>93.336467953374196</v>
      </c>
      <c r="Q29" s="3">
        <f>[3]Unternehmensgewinne!Q67</f>
        <v>104.21314497617504</v>
      </c>
      <c r="R29" s="3">
        <f>[3]Unternehmensgewinne!R67</f>
        <v>100.48171087766598</v>
      </c>
      <c r="S29" s="3">
        <f>[3]Unternehmensgewinne!S67</f>
        <v>94.360478579408351</v>
      </c>
      <c r="T29" s="3">
        <f>[3]Unternehmensgewinne!T67</f>
        <v>84.424716023790069</v>
      </c>
      <c r="U29" s="3">
        <f>[3]Unternehmensgewinne!U67</f>
        <v>102.29155925479891</v>
      </c>
      <c r="V29" s="3">
        <f>[3]Unternehmensgewinne!V67</f>
        <v>94.770907605939485</v>
      </c>
      <c r="X29" s="18" t="str">
        <f t="shared" si="14"/>
        <v>SL</v>
      </c>
      <c r="Y29" s="19">
        <f t="shared" si="15"/>
        <v>84.424716023790069</v>
      </c>
      <c r="Z29" s="18" t="str">
        <f t="shared" si="16"/>
        <v>BW</v>
      </c>
      <c r="AA29" s="19">
        <f t="shared" si="17"/>
        <v>104.71415904939869</v>
      </c>
    </row>
    <row r="30" spans="1:27" x14ac:dyDescent="0.35">
      <c r="A30">
        <f>[3]Unternehmensgewinne!A68</f>
        <v>2021</v>
      </c>
      <c r="B30" s="3">
        <f>[3]Unternehmensgewinne!B68</f>
        <v>74.709629763446301</v>
      </c>
      <c r="C30" s="3">
        <f>[3]Unternehmensgewinne!C68</f>
        <v>94.301951934624128</v>
      </c>
      <c r="D30" s="3">
        <f>[3]Unternehmensgewinne!D68</f>
        <v>69.287305994766115</v>
      </c>
      <c r="E30" s="3">
        <f>[3]Unternehmensgewinne!E68</f>
        <v>95.406428516214433</v>
      </c>
      <c r="F30" s="3">
        <f>[3]Unternehmensgewinne!F68</f>
        <v>74.848472994496106</v>
      </c>
      <c r="G30" s="3">
        <f>[3]Unternehmensgewinne!G68</f>
        <v>67.242790552402184</v>
      </c>
      <c r="H30" s="14">
        <f>[3]Unternehmensgewinne!H68</f>
        <v>75.18749115119725</v>
      </c>
      <c r="I30" s="3">
        <f>[3]Unternehmensgewinne!I68</f>
        <v>78.392252453668561</v>
      </c>
      <c r="J30" s="3">
        <f>[3]Unternehmensgewinne!J68</f>
        <v>97.850846109921491</v>
      </c>
      <c r="K30" s="3">
        <f>[3]Unternehmensgewinne!K68</f>
        <v>100</v>
      </c>
      <c r="L30" s="3">
        <f>[3]Unternehmensgewinne!L68</f>
        <v>105.29879245307028</v>
      </c>
      <c r="M30" s="3">
        <f>[3]Unternehmensgewinne!M68</f>
        <v>100.08883146161749</v>
      </c>
      <c r="N30" s="3">
        <f>[3]Unternehmensgewinne!N68</f>
        <v>101.35171835575328</v>
      </c>
      <c r="O30" s="3">
        <f>[3]Unternehmensgewinne!O68</f>
        <v>98.175834151712237</v>
      </c>
      <c r="P30" s="3">
        <f>[3]Unternehmensgewinne!P68</f>
        <v>93.340546371131936</v>
      </c>
      <c r="Q30" s="3">
        <f>[3]Unternehmensgewinne!Q68</f>
        <v>101.06826228020485</v>
      </c>
      <c r="R30" s="3">
        <f>[3]Unternehmensgewinne!R68</f>
        <v>100.59937864907842</v>
      </c>
      <c r="S30" s="3">
        <f>[3]Unternehmensgewinne!S68</f>
        <v>94.273398573237998</v>
      </c>
      <c r="T30" s="3">
        <f>[3]Unternehmensgewinne!T68</f>
        <v>83.627408810913934</v>
      </c>
      <c r="U30" s="3">
        <f>[3]Unternehmensgewinne!U68</f>
        <v>101.36014954930693</v>
      </c>
      <c r="V30" s="3">
        <f>[3]Unternehmensgewinne!V68</f>
        <v>95.128730222490404</v>
      </c>
      <c r="X30" s="18" t="str">
        <f t="shared" si="14"/>
        <v>SL</v>
      </c>
      <c r="Y30" s="19">
        <f t="shared" si="15"/>
        <v>83.627408810913934</v>
      </c>
      <c r="Z30" s="18" t="str">
        <f t="shared" si="16"/>
        <v>BW</v>
      </c>
      <c r="AA30" s="19">
        <f t="shared" si="17"/>
        <v>105.29879245307028</v>
      </c>
    </row>
    <row r="31" spans="1:27" x14ac:dyDescent="0.35">
      <c r="A31">
        <f>[3]Unternehmensgewinne!A69</f>
        <v>2022</v>
      </c>
      <c r="B31" s="3">
        <f>[3]Unternehmensgewinne!B69</f>
        <v>78.332415197417419</v>
      </c>
      <c r="C31" s="3">
        <f>[3]Unternehmensgewinne!C69</f>
        <v>109.90089128957767</v>
      </c>
      <c r="D31" s="3">
        <f>[3]Unternehmensgewinne!D69</f>
        <v>72.701120235794988</v>
      </c>
      <c r="E31" s="3">
        <f>[3]Unternehmensgewinne!E69</f>
        <v>106.93876667457427</v>
      </c>
      <c r="F31" s="3">
        <f>[3]Unternehmensgewinne!F69</f>
        <v>80.882921518206246</v>
      </c>
      <c r="G31" s="3">
        <f>[3]Unternehmensgewinne!G69</f>
        <v>65.515458152263491</v>
      </c>
      <c r="H31" s="14">
        <f>[3]Unternehmensgewinne!H69</f>
        <v>79.419972719532097</v>
      </c>
      <c r="I31" s="3">
        <f>[3]Unternehmensgewinne!I69</f>
        <v>85.058389890771664</v>
      </c>
      <c r="J31" s="3">
        <f>[3]Unternehmensgewinne!J69</f>
        <v>97.742517272885749</v>
      </c>
      <c r="K31" s="3">
        <f>[3]Unternehmensgewinne!K69</f>
        <v>100</v>
      </c>
      <c r="L31" s="3">
        <f>[3]Unternehmensgewinne!L69</f>
        <v>103.62969088721168</v>
      </c>
      <c r="M31" s="3">
        <f>[3]Unternehmensgewinne!M69</f>
        <v>101.67847113607986</v>
      </c>
      <c r="N31" s="3">
        <f>[3]Unternehmensgewinne!N69</f>
        <v>98.411400949099189</v>
      </c>
      <c r="O31" s="3">
        <f>[3]Unternehmensgewinne!O69</f>
        <v>97.307416966572646</v>
      </c>
      <c r="P31" s="3">
        <f>[3]Unternehmensgewinne!P69</f>
        <v>89.720346362197802</v>
      </c>
      <c r="Q31" s="3">
        <f>[3]Unternehmensgewinne!Q69</f>
        <v>108.96225884122425</v>
      </c>
      <c r="R31" s="3">
        <f>[3]Unternehmensgewinne!R69</f>
        <v>97.997697143522061</v>
      </c>
      <c r="S31" s="3">
        <f>[3]Unternehmensgewinne!S69</f>
        <v>92.309376751562368</v>
      </c>
      <c r="T31" s="3">
        <f>[3]Unternehmensgewinne!T69</f>
        <v>81.600799731315604</v>
      </c>
      <c r="U31" s="3">
        <f>[3]Unternehmensgewinne!U69</f>
        <v>105.93651573283563</v>
      </c>
      <c r="V31" s="3">
        <f>[3]Unternehmensgewinne!V69</f>
        <v>95.979471007440637</v>
      </c>
      <c r="X31" s="18" t="str">
        <f t="shared" si="14"/>
        <v>SL</v>
      </c>
      <c r="Y31" s="19">
        <f t="shared" si="15"/>
        <v>81.600799731315604</v>
      </c>
      <c r="Z31" s="18" t="str">
        <f t="shared" si="16"/>
        <v>NI</v>
      </c>
      <c r="AA31" s="19">
        <f t="shared" si="17"/>
        <v>108.96225884122425</v>
      </c>
    </row>
    <row r="32" spans="1:27" x14ac:dyDescent="0.35">
      <c r="A32">
        <f>A31+1</f>
        <v>2023</v>
      </c>
      <c r="X32" s="11"/>
      <c r="Y32" s="11"/>
      <c r="Z32" s="11"/>
      <c r="AA32" s="11"/>
    </row>
    <row r="33" spans="1:27" x14ac:dyDescent="0.35">
      <c r="A33">
        <f>A32+1</f>
        <v>2024</v>
      </c>
      <c r="X33" s="11"/>
      <c r="Y33" s="11"/>
      <c r="Z33" s="11"/>
      <c r="AA33" s="11"/>
    </row>
    <row r="34" spans="1:27" x14ac:dyDescent="0.35">
      <c r="X34" s="11"/>
      <c r="Y34" s="11"/>
      <c r="Z34" s="11"/>
      <c r="AA34" s="11"/>
    </row>
    <row r="35" spans="1:27" x14ac:dyDescent="0.35">
      <c r="X35" s="11"/>
      <c r="Y35" s="11"/>
      <c r="Z35" s="11"/>
      <c r="AA35" s="11"/>
    </row>
    <row r="36" spans="1:27" x14ac:dyDescent="0.35">
      <c r="X36" s="11"/>
      <c r="Y36" s="11"/>
      <c r="Z36" s="11"/>
      <c r="AA36" s="11"/>
    </row>
    <row r="37" spans="1:27" x14ac:dyDescent="0.35">
      <c r="X37" s="11"/>
      <c r="Y37" s="11"/>
      <c r="Z37" s="11"/>
      <c r="AA37" s="11"/>
    </row>
    <row r="38" spans="1:27" x14ac:dyDescent="0.35">
      <c r="X38" s="11"/>
      <c r="Y38" s="11"/>
      <c r="Z38" s="11"/>
      <c r="AA38" s="11"/>
    </row>
    <row r="39" spans="1:27" x14ac:dyDescent="0.35">
      <c r="X39" s="11"/>
      <c r="Y39" s="11"/>
      <c r="Z39" s="11"/>
      <c r="AA39" s="11"/>
    </row>
    <row r="40" spans="1:27" x14ac:dyDescent="0.35">
      <c r="X40" s="11"/>
      <c r="Y40" s="11"/>
      <c r="Z40" s="11"/>
      <c r="AA40" s="11"/>
    </row>
    <row r="41" spans="1:27" x14ac:dyDescent="0.35">
      <c r="X41" s="11"/>
      <c r="Y41" s="11"/>
      <c r="Z41" s="11"/>
      <c r="AA41" s="11"/>
    </row>
    <row r="42" spans="1:27" x14ac:dyDescent="0.35">
      <c r="X42" s="11"/>
      <c r="Y42" s="11"/>
      <c r="Z42" s="11"/>
      <c r="AA42" s="11"/>
    </row>
    <row r="43" spans="1:27" x14ac:dyDescent="0.35">
      <c r="X43" s="11"/>
      <c r="Y43" s="11"/>
      <c r="Z43" s="11"/>
      <c r="AA43" s="11"/>
    </row>
    <row r="103" spans="12:21" x14ac:dyDescent="0.35">
      <c r="L103" t="s">
        <v>328</v>
      </c>
      <c r="M103" t="s">
        <v>329</v>
      </c>
      <c r="N103" t="s">
        <v>330</v>
      </c>
      <c r="O103" t="s">
        <v>331</v>
      </c>
      <c r="P103" t="s">
        <v>332</v>
      </c>
      <c r="Q103" t="s">
        <v>333</v>
      </c>
      <c r="R103" t="s">
        <v>334</v>
      </c>
      <c r="S103" t="s">
        <v>335</v>
      </c>
      <c r="T103" t="s">
        <v>336</v>
      </c>
      <c r="U103" t="s">
        <v>337</v>
      </c>
    </row>
  </sheetData>
  <pageMargins left="0.7" right="0.7" top="0.78740157499999996" bottom="0.78740157499999996"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9DED08-1983-40AB-971F-7F1F3DD94D67}">
  <sheetPr codeName="Tabelle41"/>
  <dimension ref="A1:AB64"/>
  <sheetViews>
    <sheetView workbookViewId="0">
      <pane ySplit="2" topLeftCell="A64" activePane="bottomLeft" state="frozen"/>
      <selection pane="bottomLeft" activeCell="A3" sqref="A3"/>
    </sheetView>
  </sheetViews>
  <sheetFormatPr baseColWidth="10" defaultColWidth="11.453125" defaultRowHeight="14.5" x14ac:dyDescent="0.35"/>
  <cols>
    <col min="9" max="10" width="10.81640625" style="63"/>
    <col min="11" max="11" width="12.26953125" style="63" customWidth="1"/>
    <col min="12" max="15" width="10.81640625" style="63"/>
    <col min="16" max="16" width="12" style="63" customWidth="1"/>
    <col min="17" max="26" width="10.81640625" style="63"/>
    <col min="27" max="28" width="10.81640625" style="67"/>
  </cols>
  <sheetData>
    <row r="1" spans="1:25" ht="29" x14ac:dyDescent="0.35">
      <c r="A1" s="4" t="s">
        <v>460</v>
      </c>
      <c r="I1" s="63" t="str">
        <f>Wirtschaftskraft!A2</f>
        <v>Jahr</v>
      </c>
      <c r="J1" s="64" t="s">
        <v>339</v>
      </c>
      <c r="K1" s="64" t="s">
        <v>289</v>
      </c>
      <c r="L1" s="64" t="s">
        <v>290</v>
      </c>
      <c r="M1" s="64" t="s">
        <v>291</v>
      </c>
      <c r="N1" s="64" t="s">
        <v>292</v>
      </c>
      <c r="O1" s="64" t="s">
        <v>293</v>
      </c>
      <c r="P1" s="64" t="s">
        <v>298</v>
      </c>
      <c r="Q1" s="64" t="s">
        <v>299</v>
      </c>
      <c r="R1" s="64" t="s">
        <v>300</v>
      </c>
      <c r="S1" s="64" t="s">
        <v>301</v>
      </c>
      <c r="T1" s="64" t="s">
        <v>302</v>
      </c>
      <c r="U1" s="64" t="s">
        <v>340</v>
      </c>
      <c r="V1" s="64" t="s">
        <v>304</v>
      </c>
      <c r="W1" s="64" t="s">
        <v>305</v>
      </c>
      <c r="X1" s="64" t="s">
        <v>306</v>
      </c>
      <c r="Y1" s="64" t="s">
        <v>307</v>
      </c>
    </row>
    <row r="2" spans="1:25" x14ac:dyDescent="0.35">
      <c r="A2" t="str">
        <f>'Abb Arbeitslosigkeit'!A2</f>
        <v>Ost=Ostdeutschland mit Berlin, West=Westdeutschland ohne Berlin</v>
      </c>
    </row>
    <row r="3" spans="1:25" x14ac:dyDescent="0.35">
      <c r="I3" s="63" t="str">
        <f>Selbständige!A3&amp;", "&amp;I4</f>
        <v>Selbstständige je 1.000 Erwerbstätige, 2024</v>
      </c>
    </row>
    <row r="4" spans="1:25" x14ac:dyDescent="0.35">
      <c r="I4" s="63">
        <f>Selbständige!A9</f>
        <v>2024</v>
      </c>
      <c r="J4" s="63">
        <f>Selbständige!B9</f>
        <v>100.95425397110961</v>
      </c>
      <c r="K4" s="63">
        <f>Selbständige!C9</f>
        <v>89.071596242580995</v>
      </c>
      <c r="L4" s="63">
        <f>Selbständige!D9</f>
        <v>84.752156344986233</v>
      </c>
      <c r="M4" s="63">
        <f>Selbständige!E9</f>
        <v>73.796884430340427</v>
      </c>
      <c r="N4" s="63">
        <f>Selbständige!F9</f>
        <v>86.336745732535903</v>
      </c>
    </row>
    <row r="5" spans="1:25" x14ac:dyDescent="0.35">
      <c r="O5" s="63">
        <f>Selbständige!G9</f>
        <v>96.736241329716478</v>
      </c>
    </row>
    <row r="6" spans="1:25" x14ac:dyDescent="0.35">
      <c r="P6" s="63">
        <f>Selbständige!L9</f>
        <v>77.911898270484429</v>
      </c>
      <c r="Q6" s="63">
        <f>Selbständige!M9</f>
        <v>86.138096608644219</v>
      </c>
      <c r="R6" s="63">
        <f>Selbständige!N9</f>
        <v>56.832410034680052</v>
      </c>
      <c r="S6" s="63">
        <f>Selbständige!O9</f>
        <v>75.576179632084958</v>
      </c>
      <c r="T6" s="63">
        <f>Selbständige!P9</f>
        <v>80.118263681653815</v>
      </c>
      <c r="U6" s="63">
        <f>Selbständige!Q9</f>
        <v>79.623452483530812</v>
      </c>
      <c r="V6" s="63">
        <f>Selbständige!R9</f>
        <v>75.926137829088916</v>
      </c>
      <c r="W6" s="63">
        <f>Selbständige!S9</f>
        <v>85.082938336885832</v>
      </c>
      <c r="X6" s="63">
        <f>Selbständige!T9</f>
        <v>70.398811756869478</v>
      </c>
      <c r="Y6" s="63">
        <f>Selbständige!U9</f>
        <v>98.053357423763345</v>
      </c>
    </row>
    <row r="7" spans="1:25" x14ac:dyDescent="0.35">
      <c r="J7" s="63">
        <f>Selbständige!H9</f>
        <v>89.514842779591277</v>
      </c>
      <c r="K7" s="63">
        <f>J7</f>
        <v>89.514842779591277</v>
      </c>
      <c r="L7" s="63">
        <f t="shared" ref="L7:O7" si="0">K7</f>
        <v>89.514842779591277</v>
      </c>
      <c r="M7" s="63">
        <f t="shared" si="0"/>
        <v>89.514842779591277</v>
      </c>
      <c r="N7" s="63">
        <f t="shared" si="0"/>
        <v>89.514842779591277</v>
      </c>
      <c r="O7" s="63">
        <f t="shared" si="0"/>
        <v>89.514842779591277</v>
      </c>
    </row>
    <row r="8" spans="1:25" x14ac:dyDescent="0.35">
      <c r="P8" s="63">
        <f>Selbständige!K9</f>
        <v>80.254999901999767</v>
      </c>
      <c r="Q8" s="63">
        <f t="shared" ref="Q8:Y8" si="1">P8</f>
        <v>80.254999901999767</v>
      </c>
      <c r="R8" s="63">
        <f t="shared" si="1"/>
        <v>80.254999901999767</v>
      </c>
      <c r="S8" s="63">
        <f t="shared" si="1"/>
        <v>80.254999901999767</v>
      </c>
      <c r="T8" s="63">
        <f t="shared" si="1"/>
        <v>80.254999901999767</v>
      </c>
      <c r="U8" s="63">
        <f t="shared" si="1"/>
        <v>80.254999901999767</v>
      </c>
      <c r="V8" s="63">
        <f t="shared" si="1"/>
        <v>80.254999901999767</v>
      </c>
      <c r="W8" s="63">
        <f t="shared" si="1"/>
        <v>80.254999901999767</v>
      </c>
      <c r="X8" s="63">
        <f t="shared" si="1"/>
        <v>80.254999901999767</v>
      </c>
      <c r="Y8" s="63">
        <f t="shared" si="1"/>
        <v>80.254999901999767</v>
      </c>
    </row>
    <row r="11" spans="1:25" x14ac:dyDescent="0.35">
      <c r="I11" s="63" t="str">
        <f>Selbständige!A11&amp;", "&amp;I12</f>
        <v>Selbstständige je 1.000 Einwohner, 2024</v>
      </c>
    </row>
    <row r="12" spans="1:25" x14ac:dyDescent="0.35">
      <c r="I12" s="65">
        <f>Selbständige!A17</f>
        <v>2024</v>
      </c>
      <c r="J12" s="63">
        <f>Selbständige!B17</f>
        <v>44.768847967314414</v>
      </c>
      <c r="K12" s="63">
        <f>Selbständige!C17</f>
        <v>41.45787501644714</v>
      </c>
      <c r="L12" s="63">
        <f>Selbständige!D17</f>
        <v>42.934316583776393</v>
      </c>
      <c r="M12" s="63">
        <f>Selbständige!E17</f>
        <v>33.562842107925043</v>
      </c>
      <c r="N12" s="63">
        <f>Selbständige!F17</f>
        <v>41.536103131681315</v>
      </c>
    </row>
    <row r="13" spans="1:25" x14ac:dyDescent="0.35">
      <c r="O13" s="63">
        <f>Selbständige!G17</f>
        <v>56.053882617164696</v>
      </c>
    </row>
    <row r="14" spans="1:25" x14ac:dyDescent="0.35">
      <c r="P14" s="63">
        <f>Selbständige!L17</f>
        <v>44.169015365273502</v>
      </c>
      <c r="Q14" s="63">
        <f>Selbständige!M17</f>
        <v>50.522732740635931</v>
      </c>
      <c r="R14" s="63">
        <f>Selbständige!N17</f>
        <v>36.482358740544065</v>
      </c>
      <c r="S14" s="63">
        <f>Selbständige!O17</f>
        <v>53.736196911448886</v>
      </c>
      <c r="T14" s="63">
        <f>Selbständige!P17</f>
        <v>45.164497625323975</v>
      </c>
      <c r="U14" s="63">
        <f>Selbständige!Q17</f>
        <v>41.397412736736328</v>
      </c>
      <c r="V14" s="63">
        <f>Selbständige!R17</f>
        <v>41.060945442538646</v>
      </c>
      <c r="W14" s="63">
        <f>Selbständige!S17</f>
        <v>41.966488554496124</v>
      </c>
      <c r="X14" s="63">
        <f>Selbständige!T17</f>
        <v>37.028721925171347</v>
      </c>
      <c r="Y14" s="63">
        <f>Selbständige!U17</f>
        <v>48.935720308051209</v>
      </c>
    </row>
    <row r="15" spans="1:25" x14ac:dyDescent="0.35">
      <c r="J15" s="63">
        <f>Selbständige!H17</f>
        <v>44.689830941920526</v>
      </c>
      <c r="K15" s="63">
        <f>J15</f>
        <v>44.689830941920526</v>
      </c>
      <c r="L15" s="63">
        <f t="shared" ref="L15:O15" si="2">K15</f>
        <v>44.689830941920526</v>
      </c>
      <c r="M15" s="63">
        <f t="shared" si="2"/>
        <v>44.689830941920526</v>
      </c>
      <c r="N15" s="63">
        <f t="shared" si="2"/>
        <v>44.689830941920526</v>
      </c>
      <c r="O15" s="63">
        <f t="shared" si="2"/>
        <v>44.689830941920526</v>
      </c>
    </row>
    <row r="16" spans="1:25" x14ac:dyDescent="0.35">
      <c r="P16" s="63">
        <f>Selbständige!K17</f>
        <v>44.514419390914483</v>
      </c>
      <c r="Q16" s="63">
        <f t="shared" ref="Q16:Y16" si="3">P16</f>
        <v>44.514419390914483</v>
      </c>
      <c r="R16" s="63">
        <f t="shared" si="3"/>
        <v>44.514419390914483</v>
      </c>
      <c r="S16" s="63">
        <f t="shared" si="3"/>
        <v>44.514419390914483</v>
      </c>
      <c r="T16" s="63">
        <f t="shared" si="3"/>
        <v>44.514419390914483</v>
      </c>
      <c r="U16" s="63">
        <f t="shared" si="3"/>
        <v>44.514419390914483</v>
      </c>
      <c r="V16" s="63">
        <f t="shared" si="3"/>
        <v>44.514419390914483</v>
      </c>
      <c r="W16" s="63">
        <f t="shared" si="3"/>
        <v>44.514419390914483</v>
      </c>
      <c r="X16" s="63">
        <f t="shared" si="3"/>
        <v>44.514419390914483</v>
      </c>
      <c r="Y16" s="63">
        <f t="shared" si="3"/>
        <v>44.514419390914483</v>
      </c>
    </row>
    <row r="19" spans="9:25" x14ac:dyDescent="0.35">
      <c r="I19" s="63" t="str">
        <f>Selbständige!A19&amp;", "&amp;I20</f>
        <v>Selbstständige je 1.000 Einwohner im erwerbsfähigen Alter (20-64 Jahre), 2023</v>
      </c>
    </row>
    <row r="20" spans="9:25" x14ac:dyDescent="0.35">
      <c r="I20" s="65">
        <f>Selbständige!A24</f>
        <v>2023</v>
      </c>
      <c r="J20" s="63">
        <f>Selbständige!B24</f>
        <v>80.451305294555368</v>
      </c>
      <c r="K20" s="63">
        <f>Selbständige!C24</f>
        <v>78.17607408433318</v>
      </c>
      <c r="L20" s="63">
        <f>Selbständige!D24</f>
        <v>79.747079655887759</v>
      </c>
      <c r="M20" s="63">
        <f>Selbständige!E24</f>
        <v>63.16547648085816</v>
      </c>
      <c r="N20" s="63">
        <f>Selbständige!F24</f>
        <v>76.272027444420715</v>
      </c>
    </row>
    <row r="21" spans="9:25" x14ac:dyDescent="0.35">
      <c r="O21" s="63">
        <f>Selbständige!G24</f>
        <v>92.382766457280184</v>
      </c>
    </row>
    <row r="22" spans="9:25" x14ac:dyDescent="0.35">
      <c r="P22" s="63">
        <f>Selbständige!L24</f>
        <v>75.433386875838082</v>
      </c>
      <c r="Q22" s="63">
        <f>Selbständige!M24</f>
        <v>86.587913873167608</v>
      </c>
      <c r="R22" s="63">
        <f>Selbständige!N24</f>
        <v>62.70296012686746</v>
      </c>
      <c r="S22" s="63">
        <f>Selbständige!O24</f>
        <v>87.682137006772081</v>
      </c>
      <c r="T22" s="63">
        <f>Selbständige!P24</f>
        <v>77.527332265286319</v>
      </c>
      <c r="U22" s="63">
        <f>Selbständige!Q24</f>
        <v>72.575892654233002</v>
      </c>
      <c r="V22" s="63">
        <f>Selbständige!R24</f>
        <v>70.612423251482255</v>
      </c>
      <c r="W22" s="63">
        <f>Selbständige!S24</f>
        <v>73.107907474046954</v>
      </c>
      <c r="X22" s="63">
        <f>Selbständige!T24</f>
        <v>66.475311099119708</v>
      </c>
      <c r="Y22" s="63">
        <f>Selbständige!U24</f>
        <v>84.62353273569002</v>
      </c>
    </row>
    <row r="23" spans="9:25" x14ac:dyDescent="0.35">
      <c r="J23" s="63">
        <f>Selbständige!H24</f>
        <v>80.312542241899607</v>
      </c>
      <c r="K23" s="63">
        <f>J23</f>
        <v>80.312542241899607</v>
      </c>
      <c r="L23" s="63">
        <f t="shared" ref="L23" si="4">K23</f>
        <v>80.312542241899607</v>
      </c>
      <c r="M23" s="63">
        <f t="shared" ref="M23" si="5">L23</f>
        <v>80.312542241899607</v>
      </c>
      <c r="N23" s="63">
        <f t="shared" ref="N23" si="6">M23</f>
        <v>80.312542241899607</v>
      </c>
      <c r="O23" s="63">
        <f t="shared" ref="O23" si="7">N23</f>
        <v>80.312542241899607</v>
      </c>
    </row>
    <row r="24" spans="9:25" x14ac:dyDescent="0.35">
      <c r="P24" s="63">
        <f>Selbständige!K24</f>
        <v>76.582950612238491</v>
      </c>
      <c r="Q24" s="63">
        <f t="shared" ref="Q24" si="8">P24</f>
        <v>76.582950612238491</v>
      </c>
      <c r="R24" s="63">
        <f t="shared" ref="R24" si="9">Q24</f>
        <v>76.582950612238491</v>
      </c>
      <c r="S24" s="63">
        <f t="shared" ref="S24" si="10">R24</f>
        <v>76.582950612238491</v>
      </c>
      <c r="T24" s="63">
        <f t="shared" ref="T24" si="11">S24</f>
        <v>76.582950612238491</v>
      </c>
      <c r="U24" s="63">
        <f t="shared" ref="U24" si="12">T24</f>
        <v>76.582950612238491</v>
      </c>
      <c r="V24" s="63">
        <f t="shared" ref="V24" si="13">U24</f>
        <v>76.582950612238491</v>
      </c>
      <c r="W24" s="63">
        <f t="shared" ref="W24" si="14">V24</f>
        <v>76.582950612238491</v>
      </c>
      <c r="X24" s="63">
        <f t="shared" ref="X24" si="15">W24</f>
        <v>76.582950612238491</v>
      </c>
      <c r="Y24" s="63">
        <f t="shared" ref="Y24" si="16">X24</f>
        <v>76.582950612238491</v>
      </c>
    </row>
    <row r="27" spans="9:25" x14ac:dyDescent="0.35">
      <c r="I27" s="63" t="str">
        <f>Selbständige!A27&amp;", "&amp;I30</f>
        <v xml:space="preserve">Betriebsüberschuss/Selbständigeneinkommen pro Selbständigen, Westdeutschland ohne Berlin=100, </v>
      </c>
    </row>
    <row r="28" spans="9:25" x14ac:dyDescent="0.35">
      <c r="I28" s="65">
        <f>Selbständige!A31</f>
        <v>2022</v>
      </c>
      <c r="J28" s="63">
        <f>Selbständige!B31</f>
        <v>78.332415197417419</v>
      </c>
      <c r="K28" s="63">
        <f>Selbständige!C31</f>
        <v>109.90089128957767</v>
      </c>
      <c r="L28" s="63">
        <f>Selbständige!D31</f>
        <v>72.701120235794988</v>
      </c>
      <c r="M28" s="63">
        <f>Selbständige!E31</f>
        <v>106.93876667457427</v>
      </c>
      <c r="N28" s="63">
        <f>Selbständige!F31</f>
        <v>80.882921518206246</v>
      </c>
    </row>
    <row r="29" spans="9:25" x14ac:dyDescent="0.35">
      <c r="O29" s="63">
        <f>Selbständige!G31</f>
        <v>65.515458152263491</v>
      </c>
    </row>
    <row r="30" spans="9:25" x14ac:dyDescent="0.35">
      <c r="P30" s="63">
        <f>Selbständige!L31</f>
        <v>103.62969088721168</v>
      </c>
      <c r="Q30" s="63">
        <f>Selbständige!M31</f>
        <v>101.67847113607986</v>
      </c>
      <c r="R30" s="63">
        <f>Selbständige!N31</f>
        <v>98.411400949099189</v>
      </c>
      <c r="S30" s="63">
        <f>Selbständige!O31</f>
        <v>97.307416966572646</v>
      </c>
      <c r="T30" s="63">
        <f>Selbständige!P31</f>
        <v>89.720346362197802</v>
      </c>
      <c r="U30" s="63">
        <f>Selbständige!Q31</f>
        <v>108.96225884122425</v>
      </c>
      <c r="V30" s="63">
        <f>Selbständige!R31</f>
        <v>97.997697143522061</v>
      </c>
      <c r="W30" s="63">
        <f>Selbständige!S31</f>
        <v>92.309376751562368</v>
      </c>
      <c r="X30" s="63">
        <f>Selbständige!T31</f>
        <v>81.600799731315604</v>
      </c>
      <c r="Y30" s="63">
        <f>Selbständige!U31</f>
        <v>105.93651573283563</v>
      </c>
    </row>
    <row r="31" spans="9:25" x14ac:dyDescent="0.35">
      <c r="J31" s="63">
        <f>Selbständige!H31</f>
        <v>79.419972719532097</v>
      </c>
      <c r="K31" s="63">
        <f>J31</f>
        <v>79.419972719532097</v>
      </c>
      <c r="L31" s="63">
        <f t="shared" ref="L31" si="17">K31</f>
        <v>79.419972719532097</v>
      </c>
      <c r="M31" s="63">
        <f t="shared" ref="M31" si="18">L31</f>
        <v>79.419972719532097</v>
      </c>
      <c r="N31" s="63">
        <f t="shared" ref="N31" si="19">M31</f>
        <v>79.419972719532097</v>
      </c>
      <c r="O31" s="63">
        <f t="shared" ref="O31" si="20">N31</f>
        <v>79.419972719532097</v>
      </c>
    </row>
    <row r="32" spans="9:25" x14ac:dyDescent="0.35">
      <c r="P32" s="63">
        <f>Selbständige!K31</f>
        <v>100</v>
      </c>
      <c r="Q32" s="63">
        <f t="shared" ref="Q32" si="21">P32</f>
        <v>100</v>
      </c>
      <c r="R32" s="63">
        <f t="shared" ref="R32" si="22">Q32</f>
        <v>100</v>
      </c>
      <c r="S32" s="63">
        <f t="shared" ref="S32" si="23">R32</f>
        <v>100</v>
      </c>
      <c r="T32" s="63">
        <f t="shared" ref="T32" si="24">S32</f>
        <v>100</v>
      </c>
      <c r="U32" s="63">
        <f t="shared" ref="U32" si="25">T32</f>
        <v>100</v>
      </c>
      <c r="V32" s="63">
        <f t="shared" ref="V32" si="26">U32</f>
        <v>100</v>
      </c>
      <c r="W32" s="63">
        <f t="shared" ref="W32" si="27">V32</f>
        <v>100</v>
      </c>
      <c r="X32" s="63">
        <f t="shared" ref="X32" si="28">W32</f>
        <v>100</v>
      </c>
      <c r="Y32" s="63">
        <f t="shared" ref="Y32" si="29">X32</f>
        <v>100</v>
      </c>
    </row>
    <row r="35" spans="9:25" x14ac:dyDescent="0.35">
      <c r="I35" s="63" t="str">
        <f>"Selbständige, "&amp;Selbständige!A36&amp;", "&amp;I36</f>
        <v>Selbständige, , 0</v>
      </c>
    </row>
    <row r="36" spans="9:25" x14ac:dyDescent="0.35">
      <c r="I36" s="65">
        <f>Selbständige!A43</f>
        <v>0</v>
      </c>
      <c r="J36" s="63">
        <f>Selbständige!B43</f>
        <v>0</v>
      </c>
      <c r="K36" s="63">
        <f>Selbständige!C43</f>
        <v>0</v>
      </c>
      <c r="L36" s="63">
        <f>Selbständige!D43</f>
        <v>0</v>
      </c>
      <c r="M36" s="63">
        <f>Selbständige!E43</f>
        <v>0</v>
      </c>
      <c r="N36" s="63">
        <f>Selbständige!F43</f>
        <v>0</v>
      </c>
    </row>
    <row r="37" spans="9:25" x14ac:dyDescent="0.35">
      <c r="I37" s="65"/>
      <c r="O37" s="63">
        <f>Selbständige!G43</f>
        <v>0</v>
      </c>
    </row>
    <row r="38" spans="9:25" x14ac:dyDescent="0.35">
      <c r="P38" s="63">
        <f>Selbständige!L43</f>
        <v>0</v>
      </c>
      <c r="Q38" s="63">
        <f>Selbständige!M43</f>
        <v>0</v>
      </c>
      <c r="R38" s="63">
        <f>Selbständige!N43</f>
        <v>0</v>
      </c>
      <c r="S38" s="63">
        <f>Selbständige!O43</f>
        <v>0</v>
      </c>
      <c r="T38" s="63">
        <f>Selbständige!P43</f>
        <v>0</v>
      </c>
      <c r="U38" s="63">
        <f>Selbständige!Q43</f>
        <v>0</v>
      </c>
      <c r="V38" s="63">
        <f>Selbständige!R43</f>
        <v>0</v>
      </c>
      <c r="W38" s="63">
        <f>Selbständige!S43</f>
        <v>0</v>
      </c>
      <c r="X38" s="63">
        <f>Selbständige!T43</f>
        <v>0</v>
      </c>
      <c r="Y38" s="63">
        <f>Selbständige!U43</f>
        <v>0</v>
      </c>
    </row>
    <row r="39" spans="9:25" x14ac:dyDescent="0.35">
      <c r="J39" s="63">
        <f>Selbständige!H43</f>
        <v>0</v>
      </c>
      <c r="K39" s="63">
        <f>J39</f>
        <v>0</v>
      </c>
      <c r="L39" s="63">
        <f>K39</f>
        <v>0</v>
      </c>
      <c r="M39" s="63">
        <f>L39</f>
        <v>0</v>
      </c>
      <c r="N39" s="63">
        <f>M39</f>
        <v>0</v>
      </c>
      <c r="O39" s="63">
        <f>N39</f>
        <v>0</v>
      </c>
    </row>
    <row r="40" spans="9:25" x14ac:dyDescent="0.35">
      <c r="P40" s="63">
        <f>Selbständige!K43</f>
        <v>0</v>
      </c>
      <c r="Q40" s="63">
        <f t="shared" ref="Q40:Y40" si="30">P40</f>
        <v>0</v>
      </c>
      <c r="R40" s="63">
        <f t="shared" si="30"/>
        <v>0</v>
      </c>
      <c r="S40" s="63">
        <f t="shared" si="30"/>
        <v>0</v>
      </c>
      <c r="T40" s="63">
        <f t="shared" si="30"/>
        <v>0</v>
      </c>
      <c r="U40" s="63">
        <f t="shared" si="30"/>
        <v>0</v>
      </c>
      <c r="V40" s="63">
        <f t="shared" si="30"/>
        <v>0</v>
      </c>
      <c r="W40" s="63">
        <f t="shared" si="30"/>
        <v>0</v>
      </c>
      <c r="X40" s="63">
        <f t="shared" si="30"/>
        <v>0</v>
      </c>
      <c r="Y40" s="63">
        <f t="shared" si="30"/>
        <v>0</v>
      </c>
    </row>
    <row r="43" spans="9:25" x14ac:dyDescent="0.35">
      <c r="I43" s="65"/>
    </row>
    <row r="45" spans="9:25" x14ac:dyDescent="0.35">
      <c r="I45" s="63" t="str">
        <f>"Selbständige, "&amp;Selbständige!A45&amp;", "&amp;I46</f>
        <v>Selbständige, , 0</v>
      </c>
    </row>
    <row r="46" spans="9:25" x14ac:dyDescent="0.35">
      <c r="I46" s="65">
        <f>Selbständige!A52</f>
        <v>0</v>
      </c>
      <c r="J46" s="66">
        <f>Selbständige!B52</f>
        <v>0</v>
      </c>
      <c r="K46" s="66">
        <f>Selbständige!C52</f>
        <v>0</v>
      </c>
      <c r="L46" s="66">
        <f>Selbständige!D52</f>
        <v>0</v>
      </c>
      <c r="M46" s="66">
        <f>Selbständige!E52</f>
        <v>0</v>
      </c>
      <c r="N46" s="66">
        <f>Selbständige!F52</f>
        <v>0</v>
      </c>
    </row>
    <row r="47" spans="9:25" x14ac:dyDescent="0.35">
      <c r="O47" s="66">
        <f>Selbständige!G52</f>
        <v>0</v>
      </c>
      <c r="S47" s="66"/>
    </row>
    <row r="48" spans="9:25" x14ac:dyDescent="0.35">
      <c r="P48" s="66">
        <f>Selbständige!L52</f>
        <v>0</v>
      </c>
      <c r="Q48" s="66">
        <f>Selbständige!M52</f>
        <v>0</v>
      </c>
      <c r="R48" s="66">
        <f>Selbständige!N52</f>
        <v>0</v>
      </c>
      <c r="S48" s="66">
        <f>Selbständige!O52</f>
        <v>0</v>
      </c>
      <c r="T48" s="66">
        <f>Selbständige!P52</f>
        <v>0</v>
      </c>
      <c r="U48" s="66">
        <f>Selbständige!Q52</f>
        <v>0</v>
      </c>
      <c r="V48" s="66">
        <f>Selbständige!R52</f>
        <v>0</v>
      </c>
      <c r="W48" s="66">
        <f>Selbständige!S52</f>
        <v>0</v>
      </c>
      <c r="X48" s="66">
        <f>Selbständige!T52</f>
        <v>0</v>
      </c>
      <c r="Y48" s="66">
        <f>Selbständige!U52</f>
        <v>0</v>
      </c>
    </row>
    <row r="49" spans="9:25" x14ac:dyDescent="0.35">
      <c r="J49" s="66">
        <f>Selbständige!H52</f>
        <v>0</v>
      </c>
      <c r="K49" s="66">
        <f>J49</f>
        <v>0</v>
      </c>
      <c r="L49" s="63">
        <f t="shared" ref="L49:O49" si="31">K49</f>
        <v>0</v>
      </c>
      <c r="M49" s="63">
        <f t="shared" si="31"/>
        <v>0</v>
      </c>
      <c r="N49" s="63">
        <f t="shared" si="31"/>
        <v>0</v>
      </c>
      <c r="O49" s="63">
        <f t="shared" si="31"/>
        <v>0</v>
      </c>
    </row>
    <row r="50" spans="9:25" x14ac:dyDescent="0.35">
      <c r="P50" s="66">
        <f>Selbständige!K52</f>
        <v>0</v>
      </c>
      <c r="Q50" s="66">
        <f t="shared" ref="Q50:Y50" si="32">P50</f>
        <v>0</v>
      </c>
      <c r="R50" s="63">
        <f t="shared" si="32"/>
        <v>0</v>
      </c>
      <c r="S50" s="63">
        <f t="shared" si="32"/>
        <v>0</v>
      </c>
      <c r="T50" s="63">
        <f t="shared" si="32"/>
        <v>0</v>
      </c>
      <c r="U50" s="63">
        <f t="shared" si="32"/>
        <v>0</v>
      </c>
      <c r="V50" s="63">
        <f t="shared" si="32"/>
        <v>0</v>
      </c>
      <c r="W50" s="63">
        <f t="shared" si="32"/>
        <v>0</v>
      </c>
      <c r="X50" s="63">
        <f t="shared" si="32"/>
        <v>0</v>
      </c>
      <c r="Y50" s="63">
        <f t="shared" si="32"/>
        <v>0</v>
      </c>
    </row>
    <row r="52" spans="9:25" x14ac:dyDescent="0.35">
      <c r="I52" s="63" t="str">
        <f>"Selbständige, "&amp;Selbständige!A54&amp;", "&amp;I53</f>
        <v>Selbständige, , 0</v>
      </c>
    </row>
    <row r="53" spans="9:25" x14ac:dyDescent="0.35">
      <c r="I53" s="63">
        <f>Selbständige!A61</f>
        <v>0</v>
      </c>
      <c r="J53" s="63">
        <f>Selbständige!B61</f>
        <v>0</v>
      </c>
      <c r="K53" s="63">
        <f>Selbständige!C61</f>
        <v>0</v>
      </c>
      <c r="L53" s="63">
        <f>Selbständige!D61</f>
        <v>0</v>
      </c>
      <c r="M53" s="63">
        <f>Selbständige!E61</f>
        <v>0</v>
      </c>
      <c r="N53" s="63">
        <f>Selbständige!F61</f>
        <v>0</v>
      </c>
    </row>
    <row r="54" spans="9:25" x14ac:dyDescent="0.35">
      <c r="O54" s="63">
        <f>Selbständige!G61</f>
        <v>0</v>
      </c>
    </row>
    <row r="55" spans="9:25" x14ac:dyDescent="0.35">
      <c r="P55" s="63">
        <f>Selbständige!L61</f>
        <v>0</v>
      </c>
      <c r="Q55" s="63">
        <f>Selbständige!M61</f>
        <v>0</v>
      </c>
      <c r="R55" s="63">
        <f>Selbständige!N61</f>
        <v>0</v>
      </c>
      <c r="S55" s="63">
        <f>Selbständige!O61</f>
        <v>0</v>
      </c>
      <c r="T55" s="63">
        <f>Selbständige!P61</f>
        <v>0</v>
      </c>
      <c r="U55" s="63">
        <f>Selbständige!Q61</f>
        <v>0</v>
      </c>
      <c r="V55" s="63">
        <f>Selbständige!R61</f>
        <v>0</v>
      </c>
      <c r="W55" s="63">
        <f>Selbständige!S61</f>
        <v>0</v>
      </c>
      <c r="X55" s="63">
        <f>Selbständige!T61</f>
        <v>0</v>
      </c>
      <c r="Y55" s="63">
        <f>Selbständige!U61</f>
        <v>0</v>
      </c>
    </row>
    <row r="56" spans="9:25" x14ac:dyDescent="0.35">
      <c r="J56" s="63">
        <f>Selbständige!H61</f>
        <v>0</v>
      </c>
      <c r="K56" s="63">
        <f t="shared" ref="K56:O56" si="33">J56</f>
        <v>0</v>
      </c>
      <c r="L56" s="63">
        <f t="shared" si="33"/>
        <v>0</v>
      </c>
      <c r="M56" s="63">
        <f t="shared" si="33"/>
        <v>0</v>
      </c>
      <c r="N56" s="63">
        <f t="shared" si="33"/>
        <v>0</v>
      </c>
      <c r="O56" s="63">
        <f t="shared" si="33"/>
        <v>0</v>
      </c>
    </row>
    <row r="57" spans="9:25" x14ac:dyDescent="0.35">
      <c r="P57" s="63">
        <f>Selbständige!K61</f>
        <v>0</v>
      </c>
      <c r="Q57" s="63">
        <f t="shared" ref="Q57:Y57" si="34">P57</f>
        <v>0</v>
      </c>
      <c r="R57" s="63">
        <f t="shared" si="34"/>
        <v>0</v>
      </c>
      <c r="S57" s="63">
        <f t="shared" si="34"/>
        <v>0</v>
      </c>
      <c r="T57" s="63">
        <f t="shared" si="34"/>
        <v>0</v>
      </c>
      <c r="U57" s="63">
        <f t="shared" si="34"/>
        <v>0</v>
      </c>
      <c r="V57" s="63">
        <f t="shared" si="34"/>
        <v>0</v>
      </c>
      <c r="W57" s="63">
        <f t="shared" si="34"/>
        <v>0</v>
      </c>
      <c r="X57" s="63">
        <f t="shared" si="34"/>
        <v>0</v>
      </c>
      <c r="Y57" s="63">
        <f t="shared" si="34"/>
        <v>0</v>
      </c>
    </row>
    <row r="59" spans="9:25" x14ac:dyDescent="0.35">
      <c r="I59" s="63" t="str">
        <f>"Selbständige, "&amp;Selbständige!A63&amp;", "&amp;I60</f>
        <v>Selbständige, , 0</v>
      </c>
    </row>
    <row r="60" spans="9:25" x14ac:dyDescent="0.35">
      <c r="I60" s="63">
        <f>Selbständige!A70</f>
        <v>0</v>
      </c>
      <c r="J60" s="63">
        <f>Selbständige!B70</f>
        <v>0</v>
      </c>
      <c r="K60" s="63">
        <f>Selbständige!C70</f>
        <v>0</v>
      </c>
      <c r="L60" s="63">
        <f>Selbständige!D70</f>
        <v>0</v>
      </c>
      <c r="M60" s="63">
        <f>Selbständige!E70</f>
        <v>0</v>
      </c>
      <c r="N60" s="63">
        <f>Selbständige!F70</f>
        <v>0</v>
      </c>
    </row>
    <row r="61" spans="9:25" x14ac:dyDescent="0.35">
      <c r="O61" s="63">
        <f>Selbständige!G70</f>
        <v>0</v>
      </c>
    </row>
    <row r="62" spans="9:25" x14ac:dyDescent="0.35">
      <c r="P62" s="63">
        <f>Selbständige!L70</f>
        <v>0</v>
      </c>
      <c r="Q62" s="63">
        <f>Selbständige!M70</f>
        <v>0</v>
      </c>
      <c r="R62" s="63">
        <f>Selbständige!N70</f>
        <v>0</v>
      </c>
      <c r="S62" s="63">
        <f>Selbständige!O70</f>
        <v>0</v>
      </c>
      <c r="T62" s="63">
        <f>Selbständige!P70</f>
        <v>0</v>
      </c>
      <c r="U62" s="63">
        <f>Selbständige!Q70</f>
        <v>0</v>
      </c>
      <c r="V62" s="63">
        <f>Selbständige!R70</f>
        <v>0</v>
      </c>
      <c r="W62" s="63">
        <f>Selbständige!S70</f>
        <v>0</v>
      </c>
      <c r="X62" s="63">
        <f>Selbständige!T70</f>
        <v>0</v>
      </c>
      <c r="Y62" s="63">
        <f>Selbständige!U70</f>
        <v>0</v>
      </c>
    </row>
    <row r="63" spans="9:25" x14ac:dyDescent="0.35">
      <c r="J63" s="63">
        <f>Selbständige!H70</f>
        <v>0</v>
      </c>
      <c r="K63" s="63">
        <f t="shared" ref="K63:O63" si="35">J63</f>
        <v>0</v>
      </c>
      <c r="L63" s="63">
        <f t="shared" si="35"/>
        <v>0</v>
      </c>
      <c r="M63" s="63">
        <f t="shared" si="35"/>
        <v>0</v>
      </c>
      <c r="N63" s="63">
        <f t="shared" si="35"/>
        <v>0</v>
      </c>
      <c r="O63" s="63">
        <f t="shared" si="35"/>
        <v>0</v>
      </c>
    </row>
    <row r="64" spans="9:25" x14ac:dyDescent="0.35">
      <c r="P64" s="63">
        <f>Selbständige!K70</f>
        <v>0</v>
      </c>
      <c r="Q64" s="63">
        <f t="shared" ref="Q64:Y64" si="36">P64</f>
        <v>0</v>
      </c>
      <c r="R64" s="63">
        <f t="shared" si="36"/>
        <v>0</v>
      </c>
      <c r="S64" s="63">
        <f t="shared" si="36"/>
        <v>0</v>
      </c>
      <c r="T64" s="63">
        <f t="shared" si="36"/>
        <v>0</v>
      </c>
      <c r="U64" s="63">
        <f t="shared" si="36"/>
        <v>0</v>
      </c>
      <c r="V64" s="63">
        <f t="shared" si="36"/>
        <v>0</v>
      </c>
      <c r="W64" s="63">
        <f t="shared" si="36"/>
        <v>0</v>
      </c>
      <c r="X64" s="63">
        <f t="shared" si="36"/>
        <v>0</v>
      </c>
      <c r="Y64" s="63">
        <f t="shared" si="36"/>
        <v>0</v>
      </c>
    </row>
  </sheetData>
  <pageMargins left="0.7" right="0.7" top="0.78740157499999996" bottom="0.78740157499999996"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CD69E5-C49D-4803-AE42-2D2730FC69ED}">
  <sheetPr codeName="Tabelle15"/>
  <dimension ref="A1:AA100"/>
  <sheetViews>
    <sheetView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ColWidth="11.453125" defaultRowHeight="14.5" x14ac:dyDescent="0.35"/>
  <cols>
    <col min="1" max="1" width="30.54296875" customWidth="1"/>
    <col min="2" max="2" width="12.453125" bestFit="1" customWidth="1"/>
    <col min="3" max="7" width="11" bestFit="1" customWidth="1"/>
    <col min="8" max="8" width="11" style="4" bestFit="1" customWidth="1"/>
    <col min="9" max="13" width="11" bestFit="1" customWidth="1"/>
    <col min="14" max="15" width="11.1796875" bestFit="1" customWidth="1"/>
    <col min="16" max="22" width="11" bestFit="1" customWidth="1"/>
    <col min="24" max="24" width="14" customWidth="1"/>
    <col min="25" max="25" width="11" bestFit="1" customWidth="1"/>
    <col min="26" max="26" width="14.1796875" customWidth="1"/>
    <col min="27" max="27" width="11.1796875" bestFit="1" customWidth="1"/>
  </cols>
  <sheetData>
    <row r="1" spans="1:27" x14ac:dyDescent="0.35">
      <c r="A1" s="4" t="s">
        <v>461</v>
      </c>
    </row>
    <row r="2" spans="1:27" s="41" customFormat="1" ht="41.15" customHeight="1" x14ac:dyDescent="0.35">
      <c r="A2" s="43" t="str">
        <f>Selbständige!A2</f>
        <v>Jahr</v>
      </c>
      <c r="B2" s="43" t="str">
        <f>Selbständige!B2</f>
        <v>Branden-
burg</v>
      </c>
      <c r="C2" s="43" t="str">
        <f>Selbständige!C2</f>
        <v>Mecklenburg-
Vorpommern</v>
      </c>
      <c r="D2" s="43" t="str">
        <f>Selbständige!D2</f>
        <v>Sachsen</v>
      </c>
      <c r="E2" s="43" t="str">
        <f>Selbständige!E2</f>
        <v>Sachsen-Anhalt</v>
      </c>
      <c r="F2" s="43" t="str">
        <f>Selbständige!F2</f>
        <v>Thüringen</v>
      </c>
      <c r="G2" s="43" t="str">
        <f>Selbständige!G2</f>
        <v>Berlin</v>
      </c>
      <c r="H2" s="44" t="str">
        <f>Selbständige!H2</f>
        <v>Ostdeutsch-land mit Berlin</v>
      </c>
      <c r="I2" s="43" t="str">
        <f>Selbständige!I2</f>
        <v>Ostdeutsch-land ohne Berlin</v>
      </c>
      <c r="J2" s="43" t="str">
        <f>Selbständige!J2</f>
        <v>Westdeutsch-land mit Berlin</v>
      </c>
      <c r="K2" s="43" t="str">
        <f>Selbständige!K2</f>
        <v>Westdeutsch-land ohne Berlin</v>
      </c>
      <c r="L2" s="43" t="str">
        <f>Selbständige!L2</f>
        <v>Baden-
Württemberg</v>
      </c>
      <c r="M2" s="43" t="str">
        <f>Selbständige!M2</f>
        <v>Bayern</v>
      </c>
      <c r="N2" s="43" t="str">
        <f>Selbständige!N2</f>
        <v>Bremen</v>
      </c>
      <c r="O2" s="43" t="str">
        <f>Selbständige!O2</f>
        <v>Hamburg</v>
      </c>
      <c r="P2" s="43" t="str">
        <f>Selbständige!P2</f>
        <v>Hessen</v>
      </c>
      <c r="Q2" s="43" t="str">
        <f>Selbständige!Q2</f>
        <v>Nieder-
sachsen</v>
      </c>
      <c r="R2" s="43" t="str">
        <f>Selbständige!R2</f>
        <v>Nordrhein-
Westfalen</v>
      </c>
      <c r="S2" s="43" t="str">
        <f>Selbständige!S2</f>
        <v>Rheinland-Pfalz</v>
      </c>
      <c r="T2" s="43" t="str">
        <f>Selbständige!T2</f>
        <v>Saarland</v>
      </c>
      <c r="U2" s="43" t="str">
        <f>Selbständige!U2</f>
        <v>Schleswig-
Holstein</v>
      </c>
      <c r="V2" s="43" t="str">
        <f>Selbständige!V2</f>
        <v>Deutschland</v>
      </c>
      <c r="X2" s="43" t="str">
        <f>Selbständige!X2</f>
        <v>Min Westdeutschland ohne Berlin</v>
      </c>
      <c r="Y2" s="43"/>
      <c r="Z2" s="43" t="str">
        <f>Selbständige!Z2</f>
        <v>Max Westdeutschland ohne Berlin</v>
      </c>
      <c r="AA2" s="43"/>
    </row>
    <row r="4" spans="1:27" x14ac:dyDescent="0.35">
      <c r="A4" s="4" t="s">
        <v>3</v>
      </c>
    </row>
    <row r="5" spans="1:27" x14ac:dyDescent="0.35">
      <c r="A5" t="str">
        <f>[1]Industrie!A5</f>
        <v xml:space="preserve">Beschäftigte je Betrieb </v>
      </c>
      <c r="B5" s="3">
        <f>[1]Industrie!B5</f>
        <v>88.20930232558139</v>
      </c>
      <c r="C5" s="3">
        <f>[1]Industrie!C5</f>
        <v>77.600502512562812</v>
      </c>
      <c r="D5" s="3">
        <f>[1]Industrie!D5</f>
        <v>94.82573994013967</v>
      </c>
      <c r="E5" s="3">
        <f>[1]Industrie!E5</f>
        <v>93.439218523878438</v>
      </c>
      <c r="F5" s="3">
        <f>[1]Industrie!F5</f>
        <v>103.39536302623551</v>
      </c>
      <c r="G5" s="3">
        <f>[1]Industrie!G5</f>
        <v>113.18617021276596</v>
      </c>
      <c r="H5" s="14">
        <f>[1]Industrie!H5</f>
        <v>95.310820045558089</v>
      </c>
      <c r="I5" s="3">
        <f>[1]Industrie!I5</f>
        <v>93.6363976083707</v>
      </c>
      <c r="J5" s="3">
        <f>[1]Industrie!J5</f>
        <v>143.24586111897835</v>
      </c>
      <c r="K5" s="3">
        <f>[1]Industrie!K5</f>
        <v>143.8393677632788</v>
      </c>
      <c r="L5" s="3">
        <f>[1]Industrie!L5</f>
        <v>153.85554903112154</v>
      </c>
      <c r="M5" s="3">
        <f>[1]Industrie!M5</f>
        <v>164.27360475188715</v>
      </c>
      <c r="N5" s="3">
        <f>[1]Industrie!N5</f>
        <v>167.12068965517241</v>
      </c>
      <c r="O5" s="3">
        <f>[1]Industrie!O5</f>
        <v>209.93318485523386</v>
      </c>
      <c r="P5" s="3">
        <f>[1]Industrie!P5</f>
        <v>147.19503816793892</v>
      </c>
      <c r="Q5" s="3">
        <f>[1]Industrie!Q5</f>
        <v>149.39984247834076</v>
      </c>
      <c r="R5" s="3">
        <f>[1]Industrie!R5</f>
        <v>118.37080488508511</v>
      </c>
      <c r="S5" s="3">
        <f>[1]Industrie!S5</f>
        <v>135.03184713375796</v>
      </c>
      <c r="T5" s="3">
        <f>[1]Industrie!T5</f>
        <v>195.37990196078431</v>
      </c>
      <c r="U5" s="3">
        <f>[1]Industrie!U5</f>
        <v>103.14264036418817</v>
      </c>
      <c r="V5" s="3">
        <f>[1]Industrie!V5</f>
        <v>134.7480956749952</v>
      </c>
      <c r="X5" s="18" t="str">
        <f>HLOOKUP(Y5,$L5:$U102,ROW(L$100)-ROW(X5)+1,0)</f>
        <v>SH</v>
      </c>
      <c r="Y5" s="19">
        <f>MIN(L5:U5)</f>
        <v>103.14264036418817</v>
      </c>
      <c r="Z5" s="18" t="str">
        <f>HLOOKUP(AA5,$L5:$U102,ROW(N$100)-ROW(Z5)+1,0)</f>
        <v>HH</v>
      </c>
      <c r="AA5" s="19">
        <f>MAX(L5:U5)</f>
        <v>209.93318485523386</v>
      </c>
    </row>
    <row r="6" spans="1:27" s="5" customFormat="1" x14ac:dyDescent="0.35">
      <c r="A6" t="str">
        <f>[1]Industrie!A6</f>
        <v>Umsatz je Betrieb (Tsd. Euro)</v>
      </c>
      <c r="B6" s="5">
        <f>[1]Industrie!B6</f>
        <v>34229.45930232558</v>
      </c>
      <c r="C6" s="5">
        <f>[1]Industrie!C6</f>
        <v>26368.345477386934</v>
      </c>
      <c r="D6" s="5">
        <f>[1]Industrie!D6</f>
        <v>28550.07083471899</v>
      </c>
      <c r="E6" s="5">
        <f>[1]Industrie!E6</f>
        <v>38325.816208393633</v>
      </c>
      <c r="F6" s="5">
        <f>[1]Industrie!F6</f>
        <v>25724.445393532642</v>
      </c>
      <c r="G6" s="5">
        <f>[1]Industrie!G6</f>
        <v>49234.952127659577</v>
      </c>
      <c r="H6" s="31">
        <f>[1]Industrie!H6</f>
        <v>31913.993507972664</v>
      </c>
      <c r="I6" s="5">
        <f>[1]Industrie!I6</f>
        <v>30291.502117588439</v>
      </c>
      <c r="J6" s="5">
        <f>[1]Industrie!J6</f>
        <v>54722.724580962436</v>
      </c>
      <c r="K6" s="5">
        <f>[1]Industrie!K6</f>
        <v>54831.076640323467</v>
      </c>
      <c r="L6" s="5">
        <f>[1]Industrie!L6</f>
        <v>52592.187081620672</v>
      </c>
      <c r="M6" s="5">
        <f>[1]Industrie!M6</f>
        <v>62193.132285608219</v>
      </c>
      <c r="N6" s="5">
        <f>[1]Industrie!N6</f>
        <v>130688.82068965517</v>
      </c>
      <c r="O6" s="5">
        <f>[1]Industrie!O6</f>
        <v>281620.56124721601</v>
      </c>
      <c r="P6" s="5">
        <f>[1]Industrie!P6</f>
        <v>51695.910687022901</v>
      </c>
      <c r="Q6" s="5">
        <f>[1]Industrie!Q6</f>
        <v>65054.660278288262</v>
      </c>
      <c r="R6" s="5">
        <f>[1]Industrie!R6</f>
        <v>38656.533320511589</v>
      </c>
      <c r="S6" s="5">
        <f>[1]Industrie!S6</f>
        <v>50919.547770700636</v>
      </c>
      <c r="T6" s="5">
        <f>[1]Industrie!T6</f>
        <v>73727.286764705888</v>
      </c>
      <c r="U6" s="5">
        <f>[1]Industrie!U6</f>
        <v>35182.833839150226</v>
      </c>
      <c r="V6" s="5">
        <f>[1]Industrie!V6</f>
        <v>50537.821516205433</v>
      </c>
      <c r="X6" s="18" t="str">
        <f t="shared" ref="X6:X8" si="0">HLOOKUP(Y6,$L6:$U103,ROW(L$100)-ROW(X6)+1,0)</f>
        <v>SH</v>
      </c>
      <c r="Y6" s="18">
        <f t="shared" ref="Y6:Y8" si="1">MIN(L6:U6)</f>
        <v>35182.833839150226</v>
      </c>
      <c r="Z6" s="18" t="str">
        <f t="shared" ref="Z6:Z8" si="2">HLOOKUP(AA6,$L6:$U103,ROW(N$100)-ROW(Z6)+1,0)</f>
        <v>HH</v>
      </c>
      <c r="AA6" s="18">
        <f t="shared" ref="AA6:AA8" si="3">MAX(L6:U6)</f>
        <v>281620.56124721601</v>
      </c>
    </row>
    <row r="7" spans="1:27" x14ac:dyDescent="0.35">
      <c r="A7" t="str">
        <f>[1]Industrie!A7</f>
        <v>Umsatz je Beschäftigten (Tsd. Euro)</v>
      </c>
      <c r="B7" s="3">
        <f>[1]Industrie!B7</f>
        <v>388.04818085947801</v>
      </c>
      <c r="C7" s="3">
        <f>[1]Industrie!C7</f>
        <v>339.79606605148132</v>
      </c>
      <c r="D7" s="3">
        <f>[1]Industrie!D7</f>
        <v>301.07933618806135</v>
      </c>
      <c r="E7" s="3">
        <f>[1]Industrie!E7</f>
        <v>410.16841550959089</v>
      </c>
      <c r="F7" s="3">
        <f>[1]Industrie!F7</f>
        <v>248.79689611424189</v>
      </c>
      <c r="G7" s="3">
        <f>[1]Industrie!G7</f>
        <v>434.99088303021756</v>
      </c>
      <c r="H7" s="14">
        <f>[1]Industrie!H7</f>
        <v>334.84124355154995</v>
      </c>
      <c r="I7" s="3">
        <f>[1]Industrie!I7</f>
        <v>323.50136155687079</v>
      </c>
      <c r="J7" s="3">
        <f>[1]Industrie!J7</f>
        <v>382.01958614015643</v>
      </c>
      <c r="K7" s="3">
        <f>[1]Industrie!K7</f>
        <v>381.19659098168995</v>
      </c>
      <c r="L7" s="3">
        <f>[1]Industrie!L7</f>
        <v>341.82834101734244</v>
      </c>
      <c r="M7" s="3">
        <f>[1]Industrie!M7</f>
        <v>378.59479847381721</v>
      </c>
      <c r="N7" s="3">
        <f>[1]Industrie!N7</f>
        <v>782.00264108119256</v>
      </c>
      <c r="O7" s="3">
        <f>[1]Industrie!O7</f>
        <v>1341.4771058773606</v>
      </c>
      <c r="P7" s="3">
        <f>[1]Industrie!P7</f>
        <v>351.20688394429158</v>
      </c>
      <c r="Q7" s="3">
        <f>[1]Industrie!Q7</f>
        <v>435.4399522725036</v>
      </c>
      <c r="R7" s="3">
        <f>[1]Industrie!R7</f>
        <v>326.57151700573058</v>
      </c>
      <c r="S7" s="3">
        <f>[1]Industrie!S7</f>
        <v>377.09287735849057</v>
      </c>
      <c r="T7" s="3">
        <f>[1]Industrie!T7</f>
        <v>377.35348428777519</v>
      </c>
      <c r="U7" s="3">
        <f>[1]Industrie!U7</f>
        <v>341.10852422356595</v>
      </c>
      <c r="V7" s="3">
        <f>[1]Industrie!V7</f>
        <v>375.05406857919394</v>
      </c>
      <c r="X7" s="18" t="str">
        <f t="shared" si="0"/>
        <v>NW</v>
      </c>
      <c r="Y7" s="19">
        <f t="shared" si="1"/>
        <v>326.57151700573058</v>
      </c>
      <c r="Z7" s="18" t="str">
        <f t="shared" si="2"/>
        <v>HH</v>
      </c>
      <c r="AA7" s="19">
        <f t="shared" si="3"/>
        <v>1341.4771058773606</v>
      </c>
    </row>
    <row r="8" spans="1:27" x14ac:dyDescent="0.35">
      <c r="A8" t="str">
        <f>[1]Industrie!A8</f>
        <v>Anteil Auslandsumsatz an Gesamtumsatz</v>
      </c>
      <c r="B8" s="3">
        <f>[1]Industrie!B8</f>
        <v>43.715884704139924</v>
      </c>
      <c r="C8" s="3">
        <f>[1]Industrie!C8</f>
        <v>44.916950872312775</v>
      </c>
      <c r="D8" s="3">
        <f>[1]Industrie!D8</f>
        <v>38.408899012689133</v>
      </c>
      <c r="E8" s="3">
        <f>[1]Industrie!E8</f>
        <v>31.508878158287807</v>
      </c>
      <c r="F8" s="3">
        <f>[1]Industrie!F8</f>
        <v>34.524680137732311</v>
      </c>
      <c r="G8" s="3">
        <f>[1]Industrie!G8</f>
        <v>47.805129140332433</v>
      </c>
      <c r="H8" s="14">
        <f>[1]Industrie!H8</f>
        <v>39.029758737627617</v>
      </c>
      <c r="I8" s="3">
        <f>[1]Industrie!I8</f>
        <v>37.693690487825485</v>
      </c>
      <c r="J8" s="3">
        <f>[1]Industrie!J8</f>
        <v>51.283308566734007</v>
      </c>
      <c r="K8" s="3">
        <f>[1]Industrie!K8</f>
        <v>51.344973718252184</v>
      </c>
      <c r="L8" s="3">
        <f>[1]Industrie!L8</f>
        <v>58.349789873095538</v>
      </c>
      <c r="M8" s="3">
        <f>[1]Industrie!M8</f>
        <v>58.097693740362757</v>
      </c>
      <c r="N8" s="3">
        <f>[1]Industrie!N8</f>
        <v>64.454773035753959</v>
      </c>
      <c r="O8" s="3">
        <f>[1]Industrie!O8</f>
        <v>25.842051356090245</v>
      </c>
      <c r="P8" s="3">
        <f>[1]Industrie!P8</f>
        <v>53.727508501233501</v>
      </c>
      <c r="Q8" s="3">
        <f>[1]Industrie!Q8</f>
        <v>46.642972661707532</v>
      </c>
      <c r="R8" s="3">
        <f>[1]Industrie!R8</f>
        <v>45.01766328152673</v>
      </c>
      <c r="S8" s="3">
        <f>[1]Industrie!S8</f>
        <v>52.999508600544779</v>
      </c>
      <c r="T8" s="3">
        <f>[1]Industrie!T8</f>
        <v>50.475422257828626</v>
      </c>
      <c r="U8" s="3">
        <f>[1]Industrie!U8</f>
        <v>38.926158011557874</v>
      </c>
      <c r="V8" s="3">
        <f>[1]Industrie!V8</f>
        <v>49.888059416398512</v>
      </c>
      <c r="X8" s="18" t="str">
        <f t="shared" si="0"/>
        <v>HH</v>
      </c>
      <c r="Y8" s="19">
        <f t="shared" si="1"/>
        <v>25.842051356090245</v>
      </c>
      <c r="Z8" s="18" t="str">
        <f t="shared" si="2"/>
        <v>HB</v>
      </c>
      <c r="AA8" s="19">
        <f t="shared" si="3"/>
        <v>64.454773035753959</v>
      </c>
    </row>
    <row r="9" spans="1:27" x14ac:dyDescent="0.35">
      <c r="B9" s="3"/>
      <c r="C9" s="3"/>
      <c r="D9" s="3"/>
      <c r="E9" s="3"/>
      <c r="F9" s="3"/>
      <c r="G9" s="3"/>
      <c r="H9" s="14"/>
      <c r="I9" s="3"/>
      <c r="J9" s="3"/>
      <c r="K9" s="3"/>
      <c r="L9" s="3"/>
      <c r="M9" s="3"/>
      <c r="N9" s="3"/>
      <c r="O9" s="3"/>
      <c r="P9" s="3"/>
      <c r="Q9" s="3"/>
      <c r="R9" s="3"/>
      <c r="S9" s="3"/>
      <c r="T9" s="3"/>
      <c r="U9" s="3"/>
      <c r="V9" s="3"/>
      <c r="X9" s="11"/>
      <c r="Y9" s="11"/>
      <c r="Z9" s="11"/>
      <c r="AA9" s="11"/>
    </row>
    <row r="10" spans="1:27" x14ac:dyDescent="0.35">
      <c r="B10" s="3"/>
      <c r="C10" s="3"/>
      <c r="D10" s="3"/>
      <c r="E10" s="3"/>
      <c r="F10" s="3"/>
      <c r="G10" s="3"/>
      <c r="H10" s="14"/>
      <c r="I10" s="3"/>
      <c r="J10" s="3"/>
      <c r="K10" s="3"/>
      <c r="L10" s="3"/>
      <c r="M10" s="3"/>
      <c r="N10" s="3"/>
      <c r="O10" s="3"/>
      <c r="P10" s="3"/>
      <c r="Q10" s="3"/>
      <c r="R10" s="3"/>
      <c r="S10" s="3"/>
      <c r="T10" s="3"/>
      <c r="U10" s="3"/>
      <c r="V10" s="3"/>
      <c r="X10" s="11"/>
      <c r="Y10" s="11"/>
      <c r="Z10" s="11"/>
      <c r="AA10" s="11"/>
    </row>
    <row r="11" spans="1:27" x14ac:dyDescent="0.35">
      <c r="A11" s="4" t="s">
        <v>462</v>
      </c>
      <c r="B11" s="3"/>
      <c r="C11" s="3"/>
      <c r="D11" s="3"/>
      <c r="E11" s="3"/>
      <c r="F11" s="3"/>
      <c r="G11" s="3"/>
      <c r="H11" s="14"/>
      <c r="I11" s="3"/>
      <c r="J11" s="3"/>
      <c r="K11" s="3"/>
      <c r="L11" s="3"/>
      <c r="M11" s="3"/>
      <c r="N11" s="3"/>
      <c r="O11" s="3"/>
      <c r="P11" s="3"/>
      <c r="Q11" s="3"/>
      <c r="R11" s="3"/>
      <c r="S11" s="3"/>
      <c r="T11" s="3"/>
      <c r="U11" s="3"/>
      <c r="V11" s="3"/>
      <c r="X11" s="11"/>
      <c r="Y11" s="11"/>
      <c r="Z11" s="11"/>
      <c r="AA11" s="11"/>
    </row>
    <row r="12" spans="1:27" x14ac:dyDescent="0.35">
      <c r="A12" t="str">
        <f>[1]Industrie!A11</f>
        <v xml:space="preserve">Beschäftigte je Betrieb </v>
      </c>
      <c r="B12" s="3">
        <f>[1]Industrie!B11</f>
        <v>61.324867939318494</v>
      </c>
      <c r="C12" s="3">
        <f>[1]Industrie!C11</f>
        <v>53.949418520993866</v>
      </c>
      <c r="D12" s="3">
        <f>[1]Industrie!D11</f>
        <v>65.924747455924248</v>
      </c>
      <c r="E12" s="3">
        <f>[1]Industrie!E11</f>
        <v>64.960810087579389</v>
      </c>
      <c r="F12" s="3">
        <f>[1]Industrie!F11</f>
        <v>71.882520504676222</v>
      </c>
      <c r="G12" s="3">
        <f>[1]Industrie!G11</f>
        <v>78.689285119106046</v>
      </c>
      <c r="H12" s="14">
        <f>[1]Industrie!H11</f>
        <v>66.261984829086742</v>
      </c>
      <c r="I12" s="3">
        <f>[1]Industrie!I11</f>
        <v>65.097892923494499</v>
      </c>
      <c r="J12" s="3">
        <f>[1]Industrie!J11</f>
        <v>99.587382332438224</v>
      </c>
      <c r="K12" s="3">
        <f>[1]Industrie!K11</f>
        <v>100</v>
      </c>
      <c r="L12" s="3">
        <f>[1]Industrie!L11</f>
        <v>106.96344917500382</v>
      </c>
      <c r="M12" s="3">
        <f>[1]Industrie!M11</f>
        <v>114.2062894924828</v>
      </c>
      <c r="N12" s="3">
        <f>[1]Industrie!N11</f>
        <v>116.18563975490245</v>
      </c>
      <c r="O12" s="3">
        <f>[1]Industrie!O11</f>
        <v>145.94974110337293</v>
      </c>
      <c r="P12" s="3">
        <f>[1]Industrie!P11</f>
        <v>102.33292905610003</v>
      </c>
      <c r="Q12" s="3">
        <f>[1]Industrie!Q11</f>
        <v>103.86575302820644</v>
      </c>
      <c r="R12" s="3">
        <f>[1]Industrie!R11</f>
        <v>82.293746646531332</v>
      </c>
      <c r="S12" s="3">
        <f>[1]Industrie!S11</f>
        <v>93.876835829801706</v>
      </c>
      <c r="T12" s="3">
        <f>[1]Industrie!T11</f>
        <v>135.83200830132088</v>
      </c>
      <c r="U12" s="3">
        <f>[1]Industrie!U11</f>
        <v>71.706822664803013</v>
      </c>
      <c r="V12" s="3">
        <f>[1]Industrie!V11</f>
        <v>93.679566151009922</v>
      </c>
      <c r="X12" s="18" t="str">
        <f>HLOOKUP(Y12,$L12:$U109,ROW(L$100)-ROW(X12)+1,0)</f>
        <v>SH</v>
      </c>
      <c r="Y12" s="19">
        <f>MIN(L12:U12)</f>
        <v>71.706822664803013</v>
      </c>
      <c r="Z12" s="18" t="str">
        <f>HLOOKUP(AA12,$L12:$U109,ROW(N$100)-ROW(Z12)+1,0)</f>
        <v>HH</v>
      </c>
      <c r="AA12" s="19">
        <f>MAX(L12:U12)</f>
        <v>145.94974110337293</v>
      </c>
    </row>
    <row r="13" spans="1:27" x14ac:dyDescent="0.35">
      <c r="A13" t="s">
        <v>463</v>
      </c>
      <c r="B13" s="3">
        <f>[1]Industrie!B12</f>
        <v>62.427115058967864</v>
      </c>
      <c r="C13" s="3">
        <f>[1]Industrie!C12</f>
        <v>48.090147217709969</v>
      </c>
      <c r="D13" s="3">
        <f>[1]Industrie!D12</f>
        <v>52.069141414091632</v>
      </c>
      <c r="E13" s="3">
        <f>[1]Industrie!E12</f>
        <v>69.897982233324129</v>
      </c>
      <c r="F13" s="3">
        <f>[1]Industrie!F12</f>
        <v>46.915813020192566</v>
      </c>
      <c r="G13" s="3">
        <f>[1]Industrie!G12</f>
        <v>89.793881762758559</v>
      </c>
      <c r="H13" s="14">
        <f>[1]Industrie!H12</f>
        <v>58.204207291641453</v>
      </c>
      <c r="I13" s="3">
        <f>[1]Industrie!I12</f>
        <v>55.245134645617533</v>
      </c>
      <c r="J13" s="3">
        <f>[1]Industrie!J12</f>
        <v>99.802389327366697</v>
      </c>
      <c r="K13" s="3">
        <f>[1]Industrie!K12</f>
        <v>100</v>
      </c>
      <c r="L13" s="3">
        <f>[1]Industrie!L12</f>
        <v>95.916750689778922</v>
      </c>
      <c r="M13" s="3">
        <f>[1]Industrie!M12</f>
        <v>113.42679388474856</v>
      </c>
      <c r="N13" s="3">
        <f>[1]Industrie!N12</f>
        <v>238.34808414749412</v>
      </c>
      <c r="O13" s="3">
        <f>[1]Industrie!O12</f>
        <v>513.61486679272809</v>
      </c>
      <c r="P13" s="3">
        <f>[1]Industrie!P12</f>
        <v>94.282136800146418</v>
      </c>
      <c r="Q13" s="3">
        <f>[1]Industrie!Q12</f>
        <v>118.64560075124669</v>
      </c>
      <c r="R13" s="3">
        <f>[1]Industrie!R12</f>
        <v>70.501138567983332</v>
      </c>
      <c r="S13" s="3">
        <f>[1]Industrie!S12</f>
        <v>92.86621910548763</v>
      </c>
      <c r="T13" s="3">
        <f>[1]Industrie!T12</f>
        <v>134.46259180416297</v>
      </c>
      <c r="U13" s="3">
        <f>[1]Industrie!U12</f>
        <v>64.16586358487865</v>
      </c>
      <c r="V13" s="3">
        <f>[1]Industrie!V12</f>
        <v>92.170033150578845</v>
      </c>
      <c r="X13" s="18" t="str">
        <f t="shared" ref="X13:X15" si="4">HLOOKUP(Y13,$L13:$U110,ROW(L$100)-ROW(X13)+1,0)</f>
        <v>SH</v>
      </c>
      <c r="Y13" s="19">
        <f t="shared" ref="Y13:Y15" si="5">MIN(L13:U13)</f>
        <v>64.16586358487865</v>
      </c>
      <c r="Z13" s="18" t="str">
        <f t="shared" ref="Z13:Z15" si="6">HLOOKUP(AA13,$L13:$U110,ROW(N$100)-ROW(Z13)+1,0)</f>
        <v>HH</v>
      </c>
      <c r="AA13" s="19">
        <f t="shared" ref="AA13:AA15" si="7">MAX(L13:U13)</f>
        <v>513.61486679272809</v>
      </c>
    </row>
    <row r="14" spans="1:27" x14ac:dyDescent="0.35">
      <c r="A14" t="s">
        <v>464</v>
      </c>
      <c r="B14" s="3">
        <f>[1]Industrie!B13</f>
        <v>101.7973901235956</v>
      </c>
      <c r="C14" s="3">
        <f>[1]Industrie!C13</f>
        <v>89.139324456288946</v>
      </c>
      <c r="D14" s="3">
        <f>[1]Industrie!D13</f>
        <v>78.982693788707863</v>
      </c>
      <c r="E14" s="3">
        <f>[1]Industrie!E13</f>
        <v>107.60023179989363</v>
      </c>
      <c r="F14" s="3">
        <f>[1]Industrie!F13</f>
        <v>65.267345511542715</v>
      </c>
      <c r="G14" s="3">
        <f>[1]Industrie!G13</f>
        <v>114.11195517514781</v>
      </c>
      <c r="H14" s="14">
        <f>[1]Industrie!H13</f>
        <v>87.83951679348398</v>
      </c>
      <c r="I14" s="3">
        <f>[1]Industrie!I13</f>
        <v>84.864704777071196</v>
      </c>
      <c r="J14" s="3">
        <f>[1]Industrie!J13</f>
        <v>100.21589782750864</v>
      </c>
      <c r="K14" s="3">
        <f>[1]Industrie!K13</f>
        <v>100</v>
      </c>
      <c r="L14" s="3">
        <f>[1]Industrie!L13</f>
        <v>89.672454870867796</v>
      </c>
      <c r="M14" s="3">
        <f>[1]Industrie!M13</f>
        <v>99.317467005365287</v>
      </c>
      <c r="N14" s="3">
        <f>[1]Industrie!N13</f>
        <v>205.14418533159301</v>
      </c>
      <c r="O14" s="3">
        <f>[1]Industrie!O13</f>
        <v>351.91214654429996</v>
      </c>
      <c r="P14" s="3">
        <f>[1]Industrie!P13</f>
        <v>92.132745216801041</v>
      </c>
      <c r="Q14" s="3">
        <f>[1]Industrie!Q13</f>
        <v>114.22976033209571</v>
      </c>
      <c r="R14" s="3">
        <f>[1]Industrie!R13</f>
        <v>85.67010427997684</v>
      </c>
      <c r="S14" s="3">
        <f>[1]Industrie!S13</f>
        <v>98.923465287915832</v>
      </c>
      <c r="T14" s="3">
        <f>[1]Industrie!T13</f>
        <v>98.991830781062944</v>
      </c>
      <c r="U14" s="3">
        <f>[1]Industrie!U13</f>
        <v>89.483624012773618</v>
      </c>
      <c r="V14" s="3">
        <f>[1]Industrie!V13</f>
        <v>98.388620846089609</v>
      </c>
      <c r="X14" s="18" t="str">
        <f t="shared" si="4"/>
        <v>NW</v>
      </c>
      <c r="Y14" s="19">
        <f t="shared" si="5"/>
        <v>85.67010427997684</v>
      </c>
      <c r="Z14" s="18" t="str">
        <f t="shared" si="6"/>
        <v>HH</v>
      </c>
      <c r="AA14" s="19">
        <f t="shared" si="7"/>
        <v>351.91214654429996</v>
      </c>
    </row>
    <row r="15" spans="1:27" x14ac:dyDescent="0.35">
      <c r="A15" t="str">
        <f>[1]Industrie!A14</f>
        <v>Anteil Auslandsumsatz an Gesamtumsatz</v>
      </c>
      <c r="B15" s="3">
        <f>[1]Industrie!B14</f>
        <v>85.141507607004073</v>
      </c>
      <c r="C15" s="3">
        <f>[1]Industrie!C14</f>
        <v>87.480716454911018</v>
      </c>
      <c r="D15" s="3">
        <f>[1]Industrie!D14</f>
        <v>74.805567577952587</v>
      </c>
      <c r="E15" s="3">
        <f>[1]Industrie!E14</f>
        <v>61.367015846941577</v>
      </c>
      <c r="F15" s="3">
        <f>[1]Industrie!F14</f>
        <v>67.240622864433234</v>
      </c>
      <c r="G15" s="3">
        <f>[1]Industrie!G14</f>
        <v>93.105762216679437</v>
      </c>
      <c r="H15" s="14">
        <f>[1]Industrie!H14</f>
        <v>76.014760377125796</v>
      </c>
      <c r="I15" s="3">
        <f>[1]Industrie!I14</f>
        <v>73.412620083640391</v>
      </c>
      <c r="J15" s="3">
        <f>[1]Industrie!J14</f>
        <v>99.879900315352074</v>
      </c>
      <c r="K15" s="3">
        <f>[1]Industrie!K14</f>
        <v>100</v>
      </c>
      <c r="L15" s="3">
        <f>[1]Industrie!L14</f>
        <v>113.64265213822335</v>
      </c>
      <c r="M15" s="3">
        <f>[1]Industrie!M14</f>
        <v>113.15166711188735</v>
      </c>
      <c r="N15" s="3">
        <f>[1]Industrie!N14</f>
        <v>125.53278026674981</v>
      </c>
      <c r="O15" s="3">
        <f>[1]Industrie!O14</f>
        <v>50.330245561901762</v>
      </c>
      <c r="P15" s="3">
        <f>[1]Industrie!P14</f>
        <v>104.64024929889948</v>
      </c>
      <c r="Q15" s="3">
        <f>[1]Industrie!Q14</f>
        <v>90.842334281158315</v>
      </c>
      <c r="R15" s="3">
        <f>[1]Industrie!R14</f>
        <v>87.676864981087306</v>
      </c>
      <c r="S15" s="3">
        <f>[1]Industrie!S14</f>
        <v>103.22238918919622</v>
      </c>
      <c r="T15" s="3">
        <f>[1]Industrie!T14</f>
        <v>98.306452613657783</v>
      </c>
      <c r="U15" s="3">
        <f>[1]Industrie!U14</f>
        <v>75.812986535272771</v>
      </c>
      <c r="V15" s="3">
        <f>[1]Industrie!V14</f>
        <v>97.162498690040692</v>
      </c>
      <c r="X15" s="18" t="str">
        <f t="shared" si="4"/>
        <v>HH</v>
      </c>
      <c r="Y15" s="19">
        <f t="shared" si="5"/>
        <v>50.330245561901762</v>
      </c>
      <c r="Z15" s="18" t="str">
        <f t="shared" si="6"/>
        <v>HB</v>
      </c>
      <c r="AA15" s="19">
        <f t="shared" si="7"/>
        <v>125.53278026674981</v>
      </c>
    </row>
    <row r="16" spans="1:27" x14ac:dyDescent="0.35">
      <c r="X16" s="11"/>
      <c r="Y16" s="11"/>
      <c r="Z16" s="11"/>
      <c r="AA16" s="11"/>
    </row>
    <row r="17" spans="1:27" x14ac:dyDescent="0.35">
      <c r="A17" t="s">
        <v>465</v>
      </c>
      <c r="X17" s="11"/>
      <c r="Y17" s="11"/>
      <c r="Z17" s="11"/>
      <c r="AA17" s="11"/>
    </row>
    <row r="18" spans="1:27" x14ac:dyDescent="0.35">
      <c r="X18" s="11"/>
      <c r="Y18" s="11"/>
      <c r="Z18" s="11"/>
      <c r="AA18" s="11"/>
    </row>
    <row r="19" spans="1:27" x14ac:dyDescent="0.35">
      <c r="X19" s="11"/>
      <c r="Y19" s="11"/>
      <c r="Z19" s="11"/>
      <c r="AA19" s="11"/>
    </row>
    <row r="20" spans="1:27" x14ac:dyDescent="0.35">
      <c r="X20" s="11"/>
      <c r="Y20" s="11"/>
      <c r="Z20" s="11"/>
      <c r="AA20" s="11"/>
    </row>
    <row r="21" spans="1:27" x14ac:dyDescent="0.35">
      <c r="X21" s="11"/>
      <c r="Y21" s="11"/>
      <c r="Z21" s="11"/>
      <c r="AA21" s="11"/>
    </row>
    <row r="22" spans="1:27" x14ac:dyDescent="0.35">
      <c r="X22" s="11"/>
      <c r="Y22" s="11"/>
      <c r="Z22" s="11"/>
      <c r="AA22" s="11"/>
    </row>
    <row r="23" spans="1:27" x14ac:dyDescent="0.35">
      <c r="X23" s="11"/>
      <c r="Y23" s="11"/>
      <c r="Z23" s="11"/>
      <c r="AA23" s="11"/>
    </row>
    <row r="100" spans="12:21" x14ac:dyDescent="0.35">
      <c r="L100" t="s">
        <v>328</v>
      </c>
      <c r="M100" t="s">
        <v>329</v>
      </c>
      <c r="N100" t="s">
        <v>330</v>
      </c>
      <c r="O100" t="s">
        <v>331</v>
      </c>
      <c r="P100" t="s">
        <v>332</v>
      </c>
      <c r="Q100" t="s">
        <v>333</v>
      </c>
      <c r="R100" t="s">
        <v>334</v>
      </c>
      <c r="S100" t="s">
        <v>335</v>
      </c>
      <c r="T100" t="s">
        <v>336</v>
      </c>
      <c r="U100" t="s">
        <v>337</v>
      </c>
    </row>
  </sheetData>
  <pageMargins left="0.7" right="0.7" top="0.78740157499999996" bottom="0.78740157499999996"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6DC7C2-BB46-4291-9984-0F4606CB21D0}">
  <sheetPr codeName="Tabelle42"/>
  <dimension ref="A1:AD64"/>
  <sheetViews>
    <sheetView workbookViewId="0">
      <pane ySplit="2" topLeftCell="A3" activePane="bottomLeft" state="frozen"/>
      <selection pane="bottomLeft" activeCell="A3" sqref="A3"/>
    </sheetView>
  </sheetViews>
  <sheetFormatPr baseColWidth="10" defaultColWidth="11.453125" defaultRowHeight="14.5" x14ac:dyDescent="0.35"/>
  <cols>
    <col min="9" max="10" width="10.81640625" style="63"/>
    <col min="11" max="11" width="12.26953125" style="63" customWidth="1"/>
    <col min="12" max="15" width="10.81640625" style="63"/>
    <col min="16" max="16" width="12" style="63" customWidth="1"/>
    <col min="17" max="30" width="10.81640625" style="63"/>
  </cols>
  <sheetData>
    <row r="1" spans="1:25" ht="29" x14ac:dyDescent="0.35">
      <c r="A1" s="4" t="s">
        <v>460</v>
      </c>
      <c r="I1" s="63" t="str">
        <f>Wirtschaftskraft!A2</f>
        <v>Jahr</v>
      </c>
      <c r="J1" s="64" t="s">
        <v>339</v>
      </c>
      <c r="K1" s="64" t="s">
        <v>289</v>
      </c>
      <c r="L1" s="64" t="s">
        <v>290</v>
      </c>
      <c r="M1" s="64" t="s">
        <v>291</v>
      </c>
      <c r="N1" s="64" t="s">
        <v>292</v>
      </c>
      <c r="O1" s="64" t="s">
        <v>293</v>
      </c>
      <c r="P1" s="64" t="s">
        <v>298</v>
      </c>
      <c r="Q1" s="64" t="s">
        <v>299</v>
      </c>
      <c r="R1" s="64" t="s">
        <v>300</v>
      </c>
      <c r="S1" s="64" t="s">
        <v>301</v>
      </c>
      <c r="T1" s="64" t="s">
        <v>302</v>
      </c>
      <c r="U1" s="64" t="s">
        <v>340</v>
      </c>
      <c r="V1" s="64" t="s">
        <v>304</v>
      </c>
      <c r="W1" s="64" t="s">
        <v>305</v>
      </c>
      <c r="X1" s="64" t="s">
        <v>306</v>
      </c>
      <c r="Y1" s="64" t="s">
        <v>307</v>
      </c>
    </row>
    <row r="2" spans="1:25" x14ac:dyDescent="0.35">
      <c r="A2" t="str">
        <f>'Abb Arbeitslosigkeit'!A2</f>
        <v>Ost=Ostdeutschland mit Berlin, West=Westdeutschland ohne Berlin</v>
      </c>
    </row>
    <row r="3" spans="1:25" x14ac:dyDescent="0.35">
      <c r="I3" s="63" t="str">
        <f>"Industrie: "&amp;Industrie!A5&amp;", "&amp;I4</f>
        <v>Industrie: Beschäftigte je Betrieb , 2023</v>
      </c>
    </row>
    <row r="4" spans="1:25" x14ac:dyDescent="0.35">
      <c r="I4" s="63">
        <v>2023</v>
      </c>
      <c r="J4" s="63">
        <f>Industrie!B5</f>
        <v>88.20930232558139</v>
      </c>
      <c r="K4" s="63">
        <f>Industrie!C5</f>
        <v>77.600502512562812</v>
      </c>
      <c r="L4" s="63">
        <f>Industrie!D5</f>
        <v>94.82573994013967</v>
      </c>
      <c r="M4" s="63">
        <f>Industrie!E5</f>
        <v>93.439218523878438</v>
      </c>
      <c r="N4" s="63">
        <f>Industrie!F5</f>
        <v>103.39536302623551</v>
      </c>
    </row>
    <row r="5" spans="1:25" x14ac:dyDescent="0.35">
      <c r="O5" s="63">
        <f>Industrie!G5</f>
        <v>113.18617021276596</v>
      </c>
    </row>
    <row r="6" spans="1:25" x14ac:dyDescent="0.35">
      <c r="P6" s="63">
        <f>Industrie!L5</f>
        <v>153.85554903112154</v>
      </c>
      <c r="Q6" s="63">
        <f>Industrie!M5</f>
        <v>164.27360475188715</v>
      </c>
      <c r="R6" s="63">
        <f>Industrie!N5</f>
        <v>167.12068965517241</v>
      </c>
      <c r="S6" s="63">
        <f>Industrie!O5</f>
        <v>209.93318485523386</v>
      </c>
      <c r="T6" s="63">
        <f>Industrie!P5</f>
        <v>147.19503816793892</v>
      </c>
      <c r="U6" s="63">
        <f>Industrie!Q5</f>
        <v>149.39984247834076</v>
      </c>
      <c r="V6" s="63">
        <f>Industrie!R5</f>
        <v>118.37080488508511</v>
      </c>
      <c r="W6" s="63">
        <f>Industrie!S5</f>
        <v>135.03184713375796</v>
      </c>
      <c r="X6" s="63">
        <f>Industrie!T5</f>
        <v>195.37990196078431</v>
      </c>
      <c r="Y6" s="63">
        <f>Industrie!U5</f>
        <v>103.14264036418817</v>
      </c>
    </row>
    <row r="7" spans="1:25" x14ac:dyDescent="0.35">
      <c r="J7" s="63">
        <f>Industrie!H5</f>
        <v>95.310820045558089</v>
      </c>
      <c r="K7" s="63">
        <f>J7</f>
        <v>95.310820045558089</v>
      </c>
      <c r="L7" s="63">
        <f t="shared" ref="L7" si="0">K7</f>
        <v>95.310820045558089</v>
      </c>
      <c r="M7" s="63">
        <f t="shared" ref="M7" si="1">L7</f>
        <v>95.310820045558089</v>
      </c>
      <c r="N7" s="63">
        <f t="shared" ref="N7" si="2">M7</f>
        <v>95.310820045558089</v>
      </c>
      <c r="O7" s="63">
        <f t="shared" ref="O7" si="3">N7</f>
        <v>95.310820045558089</v>
      </c>
    </row>
    <row r="8" spans="1:25" x14ac:dyDescent="0.35">
      <c r="P8" s="63">
        <f>Industrie!K5</f>
        <v>143.8393677632788</v>
      </c>
      <c r="Q8" s="63">
        <f t="shared" ref="Q8" si="4">P8</f>
        <v>143.8393677632788</v>
      </c>
      <c r="R8" s="63">
        <f t="shared" ref="R8" si="5">Q8</f>
        <v>143.8393677632788</v>
      </c>
      <c r="S8" s="63">
        <f t="shared" ref="S8" si="6">R8</f>
        <v>143.8393677632788</v>
      </c>
      <c r="T8" s="63">
        <f t="shared" ref="T8" si="7">S8</f>
        <v>143.8393677632788</v>
      </c>
      <c r="U8" s="63">
        <f t="shared" ref="U8" si="8">T8</f>
        <v>143.8393677632788</v>
      </c>
      <c r="V8" s="63">
        <f t="shared" ref="V8" si="9">U8</f>
        <v>143.8393677632788</v>
      </c>
      <c r="W8" s="63">
        <f t="shared" ref="W8" si="10">V8</f>
        <v>143.8393677632788</v>
      </c>
      <c r="X8" s="63">
        <f t="shared" ref="X8" si="11">W8</f>
        <v>143.8393677632788</v>
      </c>
      <c r="Y8" s="63">
        <f t="shared" ref="Y8" si="12">X8</f>
        <v>143.8393677632788</v>
      </c>
    </row>
    <row r="11" spans="1:25" x14ac:dyDescent="0.35">
      <c r="I11" s="63" t="str">
        <f>"Industrie: "&amp;Industrie!A6&amp;", "&amp;I12</f>
        <v>Industrie: Umsatz je Betrieb (Tsd. Euro), 2023</v>
      </c>
    </row>
    <row r="12" spans="1:25" x14ac:dyDescent="0.35">
      <c r="I12" s="65">
        <v>2023</v>
      </c>
      <c r="J12" s="63">
        <f>Industrie!B6</f>
        <v>34229.45930232558</v>
      </c>
      <c r="K12" s="63">
        <f>Industrie!C6</f>
        <v>26368.345477386934</v>
      </c>
      <c r="L12" s="63">
        <f>Industrie!D6</f>
        <v>28550.07083471899</v>
      </c>
      <c r="M12" s="63">
        <f>Industrie!E6</f>
        <v>38325.816208393633</v>
      </c>
      <c r="N12" s="63">
        <f>Industrie!F6</f>
        <v>25724.445393532642</v>
      </c>
    </row>
    <row r="13" spans="1:25" x14ac:dyDescent="0.35">
      <c r="O13" s="63">
        <f>Industrie!G6</f>
        <v>49234.952127659577</v>
      </c>
    </row>
    <row r="14" spans="1:25" x14ac:dyDescent="0.35">
      <c r="P14" s="63">
        <f>Industrie!L6</f>
        <v>52592.187081620672</v>
      </c>
      <c r="Q14" s="63">
        <f>Industrie!M6</f>
        <v>62193.132285608219</v>
      </c>
      <c r="R14" s="63">
        <f>Industrie!N6</f>
        <v>130688.82068965517</v>
      </c>
      <c r="S14" s="63">
        <f>Industrie!O6</f>
        <v>281620.56124721601</v>
      </c>
      <c r="T14" s="63">
        <f>Industrie!P6</f>
        <v>51695.910687022901</v>
      </c>
      <c r="U14" s="63">
        <f>Industrie!Q6</f>
        <v>65054.660278288262</v>
      </c>
      <c r="V14" s="63">
        <f>Industrie!R6</f>
        <v>38656.533320511589</v>
      </c>
      <c r="W14" s="63">
        <f>Industrie!S6</f>
        <v>50919.547770700636</v>
      </c>
      <c r="X14" s="63">
        <f>Industrie!T6</f>
        <v>73727.286764705888</v>
      </c>
      <c r="Y14" s="63">
        <f>Industrie!U6</f>
        <v>35182.833839150226</v>
      </c>
    </row>
    <row r="15" spans="1:25" x14ac:dyDescent="0.35">
      <c r="J15" s="63">
        <f>Industrie!H6</f>
        <v>31913.993507972664</v>
      </c>
      <c r="K15" s="63">
        <f>J15</f>
        <v>31913.993507972664</v>
      </c>
      <c r="L15" s="63">
        <f t="shared" ref="L15" si="13">K15</f>
        <v>31913.993507972664</v>
      </c>
      <c r="M15" s="63">
        <f t="shared" ref="M15" si="14">L15</f>
        <v>31913.993507972664</v>
      </c>
      <c r="N15" s="63">
        <f t="shared" ref="N15" si="15">M15</f>
        <v>31913.993507972664</v>
      </c>
      <c r="O15" s="63">
        <f t="shared" ref="O15" si="16">N15</f>
        <v>31913.993507972664</v>
      </c>
    </row>
    <row r="16" spans="1:25" x14ac:dyDescent="0.35">
      <c r="P16" s="63">
        <f>Industrie!K6</f>
        <v>54831.076640323467</v>
      </c>
      <c r="Q16" s="63">
        <f t="shared" ref="Q16" si="17">P16</f>
        <v>54831.076640323467</v>
      </c>
      <c r="R16" s="63">
        <f t="shared" ref="R16" si="18">Q16</f>
        <v>54831.076640323467</v>
      </c>
      <c r="S16" s="63">
        <f t="shared" ref="S16" si="19">R16</f>
        <v>54831.076640323467</v>
      </c>
      <c r="T16" s="63">
        <f t="shared" ref="T16" si="20">S16</f>
        <v>54831.076640323467</v>
      </c>
      <c r="U16" s="63">
        <f t="shared" ref="U16" si="21">T16</f>
        <v>54831.076640323467</v>
      </c>
      <c r="V16" s="63">
        <f t="shared" ref="V16" si="22">U16</f>
        <v>54831.076640323467</v>
      </c>
      <c r="W16" s="63">
        <f t="shared" ref="W16" si="23">V16</f>
        <v>54831.076640323467</v>
      </c>
      <c r="X16" s="63">
        <f t="shared" ref="X16" si="24">W16</f>
        <v>54831.076640323467</v>
      </c>
      <c r="Y16" s="63">
        <f t="shared" ref="Y16" si="25">X16</f>
        <v>54831.076640323467</v>
      </c>
    </row>
    <row r="19" spans="9:25" x14ac:dyDescent="0.35">
      <c r="I19" s="63" t="str">
        <f>"Industrie: "&amp;Industrie!A7&amp;", "&amp;I20</f>
        <v>Industrie: Umsatz je Beschäftigten (Tsd. Euro), 2023</v>
      </c>
    </row>
    <row r="20" spans="9:25" x14ac:dyDescent="0.35">
      <c r="I20" s="65">
        <v>2023</v>
      </c>
      <c r="J20" s="63">
        <f>Industrie!B7</f>
        <v>388.04818085947801</v>
      </c>
      <c r="K20" s="63">
        <f>Industrie!C7</f>
        <v>339.79606605148132</v>
      </c>
      <c r="L20" s="63">
        <f>Industrie!D7</f>
        <v>301.07933618806135</v>
      </c>
      <c r="M20" s="63">
        <f>Industrie!E7</f>
        <v>410.16841550959089</v>
      </c>
      <c r="N20" s="63">
        <f>Industrie!F7</f>
        <v>248.79689611424189</v>
      </c>
    </row>
    <row r="21" spans="9:25" x14ac:dyDescent="0.35">
      <c r="O21" s="63">
        <f>Industrie!G7</f>
        <v>434.99088303021756</v>
      </c>
    </row>
    <row r="22" spans="9:25" x14ac:dyDescent="0.35">
      <c r="P22" s="63">
        <f>Industrie!L7</f>
        <v>341.82834101734244</v>
      </c>
      <c r="Q22" s="63">
        <f>Industrie!M7</f>
        <v>378.59479847381721</v>
      </c>
      <c r="R22" s="63">
        <f>Industrie!N7</f>
        <v>782.00264108119256</v>
      </c>
      <c r="S22" s="63">
        <f>Industrie!O7</f>
        <v>1341.4771058773606</v>
      </c>
      <c r="T22" s="63">
        <f>Industrie!P7</f>
        <v>351.20688394429158</v>
      </c>
      <c r="U22" s="63">
        <f>Industrie!Q7</f>
        <v>435.4399522725036</v>
      </c>
      <c r="V22" s="63">
        <f>Industrie!R7</f>
        <v>326.57151700573058</v>
      </c>
      <c r="W22" s="63">
        <f>Industrie!S7</f>
        <v>377.09287735849057</v>
      </c>
      <c r="X22" s="63">
        <f>Industrie!T7</f>
        <v>377.35348428777519</v>
      </c>
      <c r="Y22" s="63">
        <f>Industrie!U7</f>
        <v>341.10852422356595</v>
      </c>
    </row>
    <row r="23" spans="9:25" x14ac:dyDescent="0.35">
      <c r="J23" s="63">
        <f>Industrie!H7</f>
        <v>334.84124355154995</v>
      </c>
      <c r="K23" s="63">
        <f>J23</f>
        <v>334.84124355154995</v>
      </c>
      <c r="L23" s="63">
        <f t="shared" ref="L23:O23" si="26">K23</f>
        <v>334.84124355154995</v>
      </c>
      <c r="M23" s="63">
        <f t="shared" si="26"/>
        <v>334.84124355154995</v>
      </c>
      <c r="N23" s="63">
        <f t="shared" si="26"/>
        <v>334.84124355154995</v>
      </c>
      <c r="O23" s="63">
        <f t="shared" si="26"/>
        <v>334.84124355154995</v>
      </c>
    </row>
    <row r="24" spans="9:25" x14ac:dyDescent="0.35">
      <c r="P24" s="63">
        <f>Industrie!K7</f>
        <v>381.19659098168995</v>
      </c>
      <c r="Q24" s="63">
        <f t="shared" ref="Q24:Y24" si="27">P24</f>
        <v>381.19659098168995</v>
      </c>
      <c r="R24" s="63">
        <f t="shared" si="27"/>
        <v>381.19659098168995</v>
      </c>
      <c r="S24" s="63">
        <f t="shared" si="27"/>
        <v>381.19659098168995</v>
      </c>
      <c r="T24" s="63">
        <f t="shared" si="27"/>
        <v>381.19659098168995</v>
      </c>
      <c r="U24" s="63">
        <f t="shared" si="27"/>
        <v>381.19659098168995</v>
      </c>
      <c r="V24" s="63">
        <f t="shared" si="27"/>
        <v>381.19659098168995</v>
      </c>
      <c r="W24" s="63">
        <f t="shared" si="27"/>
        <v>381.19659098168995</v>
      </c>
      <c r="X24" s="63">
        <f t="shared" si="27"/>
        <v>381.19659098168995</v>
      </c>
      <c r="Y24" s="63">
        <f t="shared" si="27"/>
        <v>381.19659098168995</v>
      </c>
    </row>
    <row r="27" spans="9:25" x14ac:dyDescent="0.35">
      <c r="I27" s="65" t="str">
        <f>"Industrie: "&amp;Industrie!A8</f>
        <v>Industrie: Anteil Auslandsumsatz an Gesamtumsatz</v>
      </c>
    </row>
    <row r="28" spans="9:25" x14ac:dyDescent="0.35">
      <c r="I28" s="63">
        <v>2023</v>
      </c>
      <c r="J28" s="63">
        <f>Industrie!B8</f>
        <v>43.715884704139924</v>
      </c>
      <c r="K28" s="63">
        <f>Industrie!C8</f>
        <v>44.916950872312775</v>
      </c>
      <c r="L28" s="63">
        <f>Industrie!D8</f>
        <v>38.408899012689133</v>
      </c>
      <c r="M28" s="63">
        <f>Industrie!E8</f>
        <v>31.508878158287807</v>
      </c>
      <c r="N28" s="63">
        <f>Industrie!F8</f>
        <v>34.524680137732311</v>
      </c>
    </row>
    <row r="29" spans="9:25" x14ac:dyDescent="0.35">
      <c r="O29" s="63">
        <f>Industrie!G8</f>
        <v>47.805129140332433</v>
      </c>
    </row>
    <row r="30" spans="9:25" x14ac:dyDescent="0.35">
      <c r="P30" s="63">
        <f>Industrie!L8</f>
        <v>58.349789873095538</v>
      </c>
      <c r="Q30" s="63">
        <f>Industrie!M8</f>
        <v>58.097693740362757</v>
      </c>
      <c r="R30" s="63">
        <f>Industrie!N8</f>
        <v>64.454773035753959</v>
      </c>
      <c r="S30" s="63">
        <f>Industrie!O8</f>
        <v>25.842051356090245</v>
      </c>
      <c r="T30" s="63">
        <f>Industrie!P8</f>
        <v>53.727508501233501</v>
      </c>
      <c r="U30" s="63">
        <f>Industrie!Q8</f>
        <v>46.642972661707532</v>
      </c>
      <c r="V30" s="63">
        <f>Industrie!R8</f>
        <v>45.01766328152673</v>
      </c>
      <c r="W30" s="63">
        <f>Industrie!S8</f>
        <v>52.999508600544779</v>
      </c>
      <c r="X30" s="63">
        <f>Industrie!T8</f>
        <v>50.475422257828626</v>
      </c>
      <c r="Y30" s="63">
        <f>Industrie!U8</f>
        <v>38.926158011557874</v>
      </c>
    </row>
    <row r="31" spans="9:25" x14ac:dyDescent="0.35">
      <c r="J31" s="63">
        <f>Industrie!H8</f>
        <v>39.029758737627617</v>
      </c>
      <c r="K31" s="63">
        <f>J31</f>
        <v>39.029758737627617</v>
      </c>
      <c r="L31" s="63">
        <f t="shared" ref="L31:O31" si="28">K31</f>
        <v>39.029758737627617</v>
      </c>
      <c r="M31" s="63">
        <f t="shared" si="28"/>
        <v>39.029758737627617</v>
      </c>
      <c r="N31" s="63">
        <f t="shared" si="28"/>
        <v>39.029758737627617</v>
      </c>
      <c r="O31" s="63">
        <f t="shared" si="28"/>
        <v>39.029758737627617</v>
      </c>
    </row>
    <row r="32" spans="9:25" x14ac:dyDescent="0.35">
      <c r="P32" s="63">
        <f>Industrie!K8</f>
        <v>51.344973718252184</v>
      </c>
      <c r="Q32" s="63">
        <f t="shared" ref="Q32:Y32" si="29">P32</f>
        <v>51.344973718252184</v>
      </c>
      <c r="R32" s="63">
        <f t="shared" si="29"/>
        <v>51.344973718252184</v>
      </c>
      <c r="S32" s="63">
        <f t="shared" si="29"/>
        <v>51.344973718252184</v>
      </c>
      <c r="T32" s="63">
        <f t="shared" si="29"/>
        <v>51.344973718252184</v>
      </c>
      <c r="U32" s="63">
        <f t="shared" si="29"/>
        <v>51.344973718252184</v>
      </c>
      <c r="V32" s="63">
        <f t="shared" si="29"/>
        <v>51.344973718252184</v>
      </c>
      <c r="W32" s="63">
        <f t="shared" si="29"/>
        <v>51.344973718252184</v>
      </c>
      <c r="X32" s="63">
        <f t="shared" si="29"/>
        <v>51.344973718252184</v>
      </c>
      <c r="Y32" s="63">
        <f t="shared" si="29"/>
        <v>51.344973718252184</v>
      </c>
    </row>
    <row r="35" spans="9:25" x14ac:dyDescent="0.35">
      <c r="I35" s="63" t="str">
        <f>'Branchenstruktur Industrie'!A14</f>
        <v>Umsatzanteil energieintensiver Sektoren* an Bergbau/Verarbeitendem Gewerbe, 2023</v>
      </c>
    </row>
    <row r="36" spans="9:25" x14ac:dyDescent="0.35">
      <c r="I36" s="65"/>
      <c r="J36" s="63">
        <f>'Branchenstruktur Industrie'!B15</f>
        <v>35.11</v>
      </c>
      <c r="K36" s="63">
        <f>'Branchenstruktur Industrie'!C15</f>
        <v>18.510000000000002</v>
      </c>
      <c r="L36" s="63">
        <f>'Branchenstruktur Industrie'!D15</f>
        <v>14.39</v>
      </c>
      <c r="M36" s="63">
        <f>'Branchenstruktur Industrie'!E15</f>
        <v>51.12</v>
      </c>
      <c r="N36" s="63">
        <f>'Branchenstruktur Industrie'!F15</f>
        <v>15.74</v>
      </c>
    </row>
    <row r="37" spans="9:25" x14ac:dyDescent="0.35">
      <c r="I37" s="65"/>
      <c r="O37" s="63">
        <f>'Branchenstruktur Industrie'!G15</f>
        <v>4.4240000000000004</v>
      </c>
    </row>
    <row r="38" spans="9:25" x14ac:dyDescent="0.35">
      <c r="P38" s="63">
        <f>'Branchenstruktur Industrie'!L15</f>
        <v>11.49</v>
      </c>
      <c r="Q38" s="63">
        <f>'Branchenstruktur Industrie'!M15</f>
        <v>10.210000000000001</v>
      </c>
      <c r="R38" s="63">
        <f>'Branchenstruktur Industrie'!N15</f>
        <v>6.7709999999999999</v>
      </c>
      <c r="S38" s="63">
        <f>'Branchenstruktur Industrie'!O15</f>
        <v>69.86</v>
      </c>
      <c r="T38" s="63">
        <f>'Branchenstruktur Industrie'!P15</f>
        <v>22.94</v>
      </c>
      <c r="U38" s="63">
        <f>'Branchenstruktur Industrie'!Q15</f>
        <v>13</v>
      </c>
      <c r="V38" s="63">
        <f>'Branchenstruktur Industrie'!R15</f>
        <v>30.93</v>
      </c>
      <c r="W38" s="63">
        <f>'Branchenstruktur Industrie'!S15</f>
        <v>40.26</v>
      </c>
      <c r="X38" s="63">
        <f>'Branchenstruktur Industrie'!T15</f>
        <v>18.39</v>
      </c>
      <c r="Y38" s="63">
        <f>'Branchenstruktur Industrie'!U15</f>
        <v>21.01</v>
      </c>
    </row>
    <row r="39" spans="9:25" x14ac:dyDescent="0.35">
      <c r="J39" s="63">
        <f>'Branchenstruktur Industrie'!H15</f>
        <v>23.58</v>
      </c>
      <c r="K39" s="63">
        <f>J39</f>
        <v>23.58</v>
      </c>
      <c r="L39" s="63">
        <f>K39</f>
        <v>23.58</v>
      </c>
      <c r="M39" s="63">
        <f>L39</f>
        <v>23.58</v>
      </c>
      <c r="N39" s="63">
        <f>M39</f>
        <v>23.58</v>
      </c>
      <c r="O39" s="63">
        <f>N39</f>
        <v>23.58</v>
      </c>
    </row>
    <row r="40" spans="9:25" x14ac:dyDescent="0.35">
      <c r="P40" s="63">
        <f>'Branchenstruktur Industrie'!K15</f>
        <v>21.15</v>
      </c>
      <c r="Q40" s="63">
        <f t="shared" ref="Q40:Y40" si="30">P40</f>
        <v>21.15</v>
      </c>
      <c r="R40" s="63">
        <f t="shared" si="30"/>
        <v>21.15</v>
      </c>
      <c r="S40" s="63">
        <f t="shared" si="30"/>
        <v>21.15</v>
      </c>
      <c r="T40" s="63">
        <f t="shared" si="30"/>
        <v>21.15</v>
      </c>
      <c r="U40" s="63">
        <f t="shared" si="30"/>
        <v>21.15</v>
      </c>
      <c r="V40" s="63">
        <f t="shared" si="30"/>
        <v>21.15</v>
      </c>
      <c r="W40" s="63">
        <f t="shared" si="30"/>
        <v>21.15</v>
      </c>
      <c r="X40" s="63">
        <f t="shared" si="30"/>
        <v>21.15</v>
      </c>
      <c r="Y40" s="63">
        <f t="shared" si="30"/>
        <v>21.15</v>
      </c>
    </row>
    <row r="43" spans="9:25" x14ac:dyDescent="0.35">
      <c r="I43" s="65"/>
    </row>
    <row r="45" spans="9:25" x14ac:dyDescent="0.35">
      <c r="I45" s="63" t="str">
        <f>"Industrie, "&amp;Industrie!A45&amp;", "&amp;I46</f>
        <v>Industrie, , 0</v>
      </c>
    </row>
    <row r="46" spans="9:25" x14ac:dyDescent="0.35">
      <c r="I46" s="65">
        <f>Industrie!A52</f>
        <v>0</v>
      </c>
      <c r="J46" s="66">
        <f>Industrie!B52</f>
        <v>0</v>
      </c>
      <c r="K46" s="66">
        <f>Industrie!C52</f>
        <v>0</v>
      </c>
      <c r="L46" s="66">
        <f>Industrie!D52</f>
        <v>0</v>
      </c>
      <c r="M46" s="66">
        <f>Industrie!E52</f>
        <v>0</v>
      </c>
      <c r="N46" s="66">
        <f>Industrie!F52</f>
        <v>0</v>
      </c>
    </row>
    <row r="47" spans="9:25" x14ac:dyDescent="0.35">
      <c r="O47" s="66">
        <f>Industrie!G52</f>
        <v>0</v>
      </c>
      <c r="S47" s="66"/>
    </row>
    <row r="48" spans="9:25" x14ac:dyDescent="0.35">
      <c r="P48" s="66">
        <f>Industrie!L52</f>
        <v>0</v>
      </c>
      <c r="Q48" s="66">
        <f>Industrie!M52</f>
        <v>0</v>
      </c>
      <c r="R48" s="66">
        <f>Industrie!N52</f>
        <v>0</v>
      </c>
      <c r="S48" s="66">
        <f>Industrie!O52</f>
        <v>0</v>
      </c>
      <c r="T48" s="66">
        <f>Industrie!P52</f>
        <v>0</v>
      </c>
      <c r="U48" s="66">
        <f>Industrie!Q52</f>
        <v>0</v>
      </c>
      <c r="V48" s="66">
        <f>Industrie!R52</f>
        <v>0</v>
      </c>
      <c r="W48" s="66">
        <f>Industrie!S52</f>
        <v>0</v>
      </c>
      <c r="X48" s="66">
        <f>Industrie!T52</f>
        <v>0</v>
      </c>
      <c r="Y48" s="66">
        <f>Industrie!U52</f>
        <v>0</v>
      </c>
    </row>
    <row r="49" spans="9:25" x14ac:dyDescent="0.35">
      <c r="J49" s="66">
        <f>Industrie!H52</f>
        <v>0</v>
      </c>
      <c r="K49" s="66">
        <f>J49</f>
        <v>0</v>
      </c>
      <c r="L49" s="63">
        <f t="shared" ref="L49:O49" si="31">K49</f>
        <v>0</v>
      </c>
      <c r="M49" s="63">
        <f t="shared" si="31"/>
        <v>0</v>
      </c>
      <c r="N49" s="63">
        <f t="shared" si="31"/>
        <v>0</v>
      </c>
      <c r="O49" s="63">
        <f t="shared" si="31"/>
        <v>0</v>
      </c>
    </row>
    <row r="50" spans="9:25" x14ac:dyDescent="0.35">
      <c r="P50" s="66">
        <f>Industrie!K52</f>
        <v>0</v>
      </c>
      <c r="Q50" s="66">
        <f t="shared" ref="Q50:Y50" si="32">P50</f>
        <v>0</v>
      </c>
      <c r="R50" s="63">
        <f t="shared" si="32"/>
        <v>0</v>
      </c>
      <c r="S50" s="63">
        <f t="shared" si="32"/>
        <v>0</v>
      </c>
      <c r="T50" s="63">
        <f t="shared" si="32"/>
        <v>0</v>
      </c>
      <c r="U50" s="63">
        <f t="shared" si="32"/>
        <v>0</v>
      </c>
      <c r="V50" s="63">
        <f t="shared" si="32"/>
        <v>0</v>
      </c>
      <c r="W50" s="63">
        <f t="shared" si="32"/>
        <v>0</v>
      </c>
      <c r="X50" s="63">
        <f t="shared" si="32"/>
        <v>0</v>
      </c>
      <c r="Y50" s="63">
        <f t="shared" si="32"/>
        <v>0</v>
      </c>
    </row>
    <row r="52" spans="9:25" x14ac:dyDescent="0.35">
      <c r="I52" s="63" t="str">
        <f>"Industrie, "&amp;Industrie!A54&amp;", "&amp;I53</f>
        <v>Industrie, , 0</v>
      </c>
    </row>
    <row r="53" spans="9:25" x14ac:dyDescent="0.35">
      <c r="I53" s="63">
        <f>Industrie!A61</f>
        <v>0</v>
      </c>
      <c r="J53" s="63">
        <f>Industrie!B61</f>
        <v>0</v>
      </c>
      <c r="K53" s="63">
        <f>Industrie!C61</f>
        <v>0</v>
      </c>
      <c r="L53" s="63">
        <f>Industrie!D61</f>
        <v>0</v>
      </c>
      <c r="M53" s="63">
        <f>Industrie!E61</f>
        <v>0</v>
      </c>
      <c r="N53" s="63">
        <f>Industrie!F61</f>
        <v>0</v>
      </c>
    </row>
    <row r="54" spans="9:25" x14ac:dyDescent="0.35">
      <c r="O54" s="63">
        <f>Industrie!G61</f>
        <v>0</v>
      </c>
    </row>
    <row r="55" spans="9:25" x14ac:dyDescent="0.35">
      <c r="P55" s="63">
        <f>Industrie!L61</f>
        <v>0</v>
      </c>
      <c r="Q55" s="63">
        <f>Industrie!M61</f>
        <v>0</v>
      </c>
      <c r="R55" s="63">
        <f>Industrie!N61</f>
        <v>0</v>
      </c>
      <c r="S55" s="63">
        <f>Industrie!O61</f>
        <v>0</v>
      </c>
      <c r="T55" s="63">
        <f>Industrie!P61</f>
        <v>0</v>
      </c>
      <c r="U55" s="63">
        <f>Industrie!Q61</f>
        <v>0</v>
      </c>
      <c r="V55" s="63">
        <f>Industrie!R61</f>
        <v>0</v>
      </c>
      <c r="W55" s="63">
        <f>Industrie!S61</f>
        <v>0</v>
      </c>
      <c r="X55" s="63">
        <f>Industrie!T61</f>
        <v>0</v>
      </c>
      <c r="Y55" s="63">
        <f>Industrie!U61</f>
        <v>0</v>
      </c>
    </row>
    <row r="56" spans="9:25" x14ac:dyDescent="0.35">
      <c r="J56" s="63">
        <f>Industrie!H61</f>
        <v>0</v>
      </c>
      <c r="K56" s="63">
        <f t="shared" ref="K56:O56" si="33">J56</f>
        <v>0</v>
      </c>
      <c r="L56" s="63">
        <f t="shared" si="33"/>
        <v>0</v>
      </c>
      <c r="M56" s="63">
        <f t="shared" si="33"/>
        <v>0</v>
      </c>
      <c r="N56" s="63">
        <f t="shared" si="33"/>
        <v>0</v>
      </c>
      <c r="O56" s="63">
        <f t="shared" si="33"/>
        <v>0</v>
      </c>
    </row>
    <row r="57" spans="9:25" x14ac:dyDescent="0.35">
      <c r="P57" s="63">
        <f>Industrie!K61</f>
        <v>0</v>
      </c>
      <c r="Q57" s="63">
        <f t="shared" ref="Q57:Y57" si="34">P57</f>
        <v>0</v>
      </c>
      <c r="R57" s="63">
        <f t="shared" si="34"/>
        <v>0</v>
      </c>
      <c r="S57" s="63">
        <f t="shared" si="34"/>
        <v>0</v>
      </c>
      <c r="T57" s="63">
        <f t="shared" si="34"/>
        <v>0</v>
      </c>
      <c r="U57" s="63">
        <f t="shared" si="34"/>
        <v>0</v>
      </c>
      <c r="V57" s="63">
        <f t="shared" si="34"/>
        <v>0</v>
      </c>
      <c r="W57" s="63">
        <f t="shared" si="34"/>
        <v>0</v>
      </c>
      <c r="X57" s="63">
        <f t="shared" si="34"/>
        <v>0</v>
      </c>
      <c r="Y57" s="63">
        <f t="shared" si="34"/>
        <v>0</v>
      </c>
    </row>
    <row r="59" spans="9:25" x14ac:dyDescent="0.35">
      <c r="I59" s="63" t="str">
        <f>"Industrie, "&amp;Industrie!A63&amp;", "&amp;I60</f>
        <v>Industrie, , 0</v>
      </c>
    </row>
    <row r="60" spans="9:25" x14ac:dyDescent="0.35">
      <c r="I60" s="63">
        <f>Industrie!A70</f>
        <v>0</v>
      </c>
      <c r="J60" s="63">
        <f>Industrie!B70</f>
        <v>0</v>
      </c>
      <c r="K60" s="63">
        <f>Industrie!C70</f>
        <v>0</v>
      </c>
      <c r="L60" s="63">
        <f>Industrie!D70</f>
        <v>0</v>
      </c>
      <c r="M60" s="63">
        <f>Industrie!E70</f>
        <v>0</v>
      </c>
      <c r="N60" s="63">
        <f>Industrie!F70</f>
        <v>0</v>
      </c>
    </row>
    <row r="61" spans="9:25" x14ac:dyDescent="0.35">
      <c r="O61" s="63">
        <f>Industrie!G70</f>
        <v>0</v>
      </c>
    </row>
    <row r="62" spans="9:25" x14ac:dyDescent="0.35">
      <c r="P62" s="63">
        <f>Industrie!L70</f>
        <v>0</v>
      </c>
      <c r="Q62" s="63">
        <f>Industrie!M70</f>
        <v>0</v>
      </c>
      <c r="R62" s="63">
        <f>Industrie!N70</f>
        <v>0</v>
      </c>
      <c r="S62" s="63">
        <f>Industrie!O70</f>
        <v>0</v>
      </c>
      <c r="T62" s="63">
        <f>Industrie!P70</f>
        <v>0</v>
      </c>
      <c r="U62" s="63">
        <f>Industrie!Q70</f>
        <v>0</v>
      </c>
      <c r="V62" s="63">
        <f>Industrie!R70</f>
        <v>0</v>
      </c>
      <c r="W62" s="63">
        <f>Industrie!S70</f>
        <v>0</v>
      </c>
      <c r="X62" s="63">
        <f>Industrie!T70</f>
        <v>0</v>
      </c>
      <c r="Y62" s="63">
        <f>Industrie!U70</f>
        <v>0</v>
      </c>
    </row>
    <row r="63" spans="9:25" x14ac:dyDescent="0.35">
      <c r="J63" s="63">
        <f>Industrie!H70</f>
        <v>0</v>
      </c>
      <c r="K63" s="63">
        <f t="shared" ref="K63:O63" si="35">J63</f>
        <v>0</v>
      </c>
      <c r="L63" s="63">
        <f t="shared" si="35"/>
        <v>0</v>
      </c>
      <c r="M63" s="63">
        <f t="shared" si="35"/>
        <v>0</v>
      </c>
      <c r="N63" s="63">
        <f t="shared" si="35"/>
        <v>0</v>
      </c>
      <c r="O63" s="63">
        <f t="shared" si="35"/>
        <v>0</v>
      </c>
    </row>
    <row r="64" spans="9:25" x14ac:dyDescent="0.35">
      <c r="P64" s="63">
        <f>Industrie!K70</f>
        <v>0</v>
      </c>
      <c r="Q64" s="63">
        <f t="shared" ref="Q64:Y64" si="36">P64</f>
        <v>0</v>
      </c>
      <c r="R64" s="63">
        <f t="shared" si="36"/>
        <v>0</v>
      </c>
      <c r="S64" s="63">
        <f t="shared" si="36"/>
        <v>0</v>
      </c>
      <c r="T64" s="63">
        <f t="shared" si="36"/>
        <v>0</v>
      </c>
      <c r="U64" s="63">
        <f t="shared" si="36"/>
        <v>0</v>
      </c>
      <c r="V64" s="63">
        <f t="shared" si="36"/>
        <v>0</v>
      </c>
      <c r="W64" s="63">
        <f t="shared" si="36"/>
        <v>0</v>
      </c>
      <c r="X64" s="63">
        <f t="shared" si="36"/>
        <v>0</v>
      </c>
      <c r="Y64" s="63">
        <f t="shared" si="36"/>
        <v>0</v>
      </c>
    </row>
  </sheetData>
  <pageMargins left="0.7" right="0.7" top="0.78740157499999996" bottom="0.78740157499999996"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DC8CD0-50F9-4D8F-86FD-AF201A00D4B5}">
  <sheetPr codeName="Tabelle16"/>
  <dimension ref="A1:AA100"/>
  <sheetViews>
    <sheetView workbookViewId="0">
      <pane xSplit="1" ySplit="1" topLeftCell="B2" activePane="bottomRight" state="frozen"/>
      <selection pane="topRight" activeCell="B1" sqref="B1"/>
      <selection pane="bottomLeft" activeCell="A2" sqref="A2"/>
      <selection pane="bottomRight" activeCell="D4" sqref="D4"/>
    </sheetView>
  </sheetViews>
  <sheetFormatPr baseColWidth="10" defaultColWidth="11.453125" defaultRowHeight="14.5" x14ac:dyDescent="0.35"/>
  <cols>
    <col min="2" max="2" width="21" bestFit="1" customWidth="1"/>
    <col min="3" max="3" width="23.26953125" bestFit="1" customWidth="1"/>
    <col min="4" max="4" width="19.453125" bestFit="1" customWidth="1"/>
    <col min="5" max="5" width="19.81640625" bestFit="1" customWidth="1"/>
    <col min="6" max="6" width="19.453125" bestFit="1" customWidth="1"/>
    <col min="7" max="7" width="27.26953125" bestFit="1" customWidth="1"/>
    <col min="8" max="8" width="18.81640625" style="4" bestFit="1" customWidth="1"/>
    <col min="9" max="9" width="18.81640625" bestFit="1" customWidth="1"/>
    <col min="10" max="11" width="19.453125" bestFit="1" customWidth="1"/>
    <col min="12" max="22" width="21" bestFit="1" customWidth="1"/>
    <col min="24" max="24" width="14.81640625" customWidth="1"/>
    <col min="26" max="26" width="15" customWidth="1"/>
  </cols>
  <sheetData>
    <row r="1" spans="1:27" x14ac:dyDescent="0.35">
      <c r="A1" s="4" t="s">
        <v>466</v>
      </c>
    </row>
    <row r="2" spans="1:27" s="41" customFormat="1" ht="37" customHeight="1" x14ac:dyDescent="0.35">
      <c r="A2" s="43" t="s">
        <v>467</v>
      </c>
      <c r="B2" s="43" t="s">
        <v>339</v>
      </c>
      <c r="C2" s="43" t="s">
        <v>289</v>
      </c>
      <c r="D2" s="43" t="s">
        <v>290</v>
      </c>
      <c r="E2" s="43" t="s">
        <v>291</v>
      </c>
      <c r="F2" s="43" t="s">
        <v>292</v>
      </c>
      <c r="G2" s="43" t="s">
        <v>293</v>
      </c>
      <c r="H2" s="44" t="s">
        <v>468</v>
      </c>
      <c r="I2" s="43" t="s">
        <v>469</v>
      </c>
      <c r="J2" s="43" t="s">
        <v>470</v>
      </c>
      <c r="K2" s="43" t="s">
        <v>471</v>
      </c>
      <c r="L2" s="43" t="s">
        <v>298</v>
      </c>
      <c r="M2" s="43" t="s">
        <v>299</v>
      </c>
      <c r="N2" s="43" t="s">
        <v>300</v>
      </c>
      <c r="O2" s="43" t="s">
        <v>301</v>
      </c>
      <c r="P2" s="43" t="s">
        <v>302</v>
      </c>
      <c r="Q2" s="43" t="s">
        <v>340</v>
      </c>
      <c r="R2" s="43" t="s">
        <v>304</v>
      </c>
      <c r="S2" s="43" t="s">
        <v>305</v>
      </c>
      <c r="T2" s="43" t="s">
        <v>306</v>
      </c>
      <c r="U2" s="43" t="s">
        <v>307</v>
      </c>
      <c r="V2" s="43" t="s">
        <v>308</v>
      </c>
      <c r="X2" s="43" t="str">
        <f>Industrie!X2</f>
        <v>Min Westdeutschland ohne Berlin</v>
      </c>
      <c r="Y2" s="43"/>
      <c r="Z2" s="43" t="str">
        <f>Industrie!Z2</f>
        <v>Max Westdeutschland ohne Berlin</v>
      </c>
      <c r="AA2" s="43"/>
    </row>
    <row r="4" spans="1:27" x14ac:dyDescent="0.35">
      <c r="A4">
        <f>[1]Industrie!A17</f>
        <v>1</v>
      </c>
      <c r="B4" t="str">
        <f>[1]Industrie!B17</f>
        <v>Automobilbau (24,9%)</v>
      </c>
      <c r="C4" t="str">
        <f>[1]Industrie!C17</f>
        <v>Lebensmittel (27,5%)</v>
      </c>
      <c r="D4" t="str">
        <f>[1]Industrie!D17</f>
        <v>Automobilbau (28,6%)</v>
      </c>
      <c r="E4" t="str">
        <f>[1]Industrie!E17</f>
        <v>Chemie (19,0%)</v>
      </c>
      <c r="F4" t="str">
        <f>[1]Industrie!F17</f>
        <v>Metallwaren (13,4%)</v>
      </c>
      <c r="G4" t="str">
        <f>[1]Industrie!G17</f>
        <v>Pharmazie (19,9%)</v>
      </c>
      <c r="H4" s="4" t="str">
        <f>[1]Industrie!H17</f>
        <v>Automobilbau (14,8%)</v>
      </c>
      <c r="I4" t="str">
        <f>[1]Industrie!I17</f>
        <v>Automobilbau (16,8%)</v>
      </c>
      <c r="J4" t="str">
        <f>[1]Industrie!J17</f>
        <v>Automobilbau (25,1%)</v>
      </c>
      <c r="K4" t="str">
        <f>[1]Industrie!K17</f>
        <v>Automobilbau (25,5%)</v>
      </c>
      <c r="L4" t="str">
        <f>[1]Industrie!L17</f>
        <v>Automobilbau (31,6%)</v>
      </c>
      <c r="M4" t="str">
        <f>[1]Industrie!M17</f>
        <v>Automobilbau (36,9%)</v>
      </c>
      <c r="N4" t="str">
        <f>[1]Industrie!N17</f>
        <v>Automobilbau (46,8%)</v>
      </c>
      <c r="O4" t="str">
        <f>[1]Industrie!O17</f>
        <v>Mineralöl (59,7%)</v>
      </c>
      <c r="P4" t="str">
        <f>[1]Industrie!P17</f>
        <v>Automobilbau (15,5%)</v>
      </c>
      <c r="Q4" t="str">
        <f>[1]Industrie!Q17</f>
        <v>Automobilbau (44,1%)</v>
      </c>
      <c r="R4" t="str">
        <f>[1]Industrie!R17</f>
        <v>Maschinenbau (13,4%)</v>
      </c>
      <c r="S4" t="str">
        <f>[1]Industrie!S17</f>
        <v>Chemie (25,5%)</v>
      </c>
      <c r="T4" t="str">
        <f>[1]Industrie!T17</f>
        <v>Automobilbau (30,5%)</v>
      </c>
      <c r="U4" t="str">
        <f>[1]Industrie!U17</f>
        <v>Lebensmittel (19,9%)</v>
      </c>
      <c r="V4" t="str">
        <f>[1]Industrie!V17</f>
        <v>Automobilbau (23,9%)</v>
      </c>
    </row>
    <row r="5" spans="1:27" x14ac:dyDescent="0.35">
      <c r="A5">
        <f>[1]Industrie!A18</f>
        <v>2</v>
      </c>
      <c r="B5" t="str">
        <f>[1]Industrie!B18</f>
        <v>Mineralöl (10,7%)</v>
      </c>
      <c r="C5" t="str">
        <f>[1]Industrie!C18</f>
        <v>Maschinenbau (23,1%)</v>
      </c>
      <c r="D5" t="str">
        <f>[1]Industrie!D18</f>
        <v>Maschinenbau (10,6%)</v>
      </c>
      <c r="E5" t="str">
        <f>[1]Industrie!E18</f>
        <v>Lebensmittel (16,8%)</v>
      </c>
      <c r="F5" t="str">
        <f>[1]Industrie!F18</f>
        <v>Lebensmittel (12,6%)</v>
      </c>
      <c r="G5" t="str">
        <f>[1]Industrie!G18</f>
        <v>Elektronik (9,5%)</v>
      </c>
      <c r="H5" s="4" t="str">
        <f>[1]Industrie!H18</f>
        <v>Lebensmittel (12,2%)</v>
      </c>
      <c r="I5" t="str">
        <f>[1]Industrie!I18</f>
        <v>Lebensmittel (12,7%)</v>
      </c>
      <c r="J5" t="str">
        <f>[1]Industrie!J18</f>
        <v>Maschinenbau (12,4%)</v>
      </c>
      <c r="K5" t="str">
        <f>[1]Industrie!K18</f>
        <v>Maschinenbau (12,5%)</v>
      </c>
      <c r="L5" t="str">
        <f>[1]Industrie!L18</f>
        <v>Maschinenbau (18,8%)</v>
      </c>
      <c r="M5" t="str">
        <f>[1]Industrie!M18</f>
        <v>Maschinenbau (12,8%)</v>
      </c>
      <c r="N5" t="str">
        <f>[1]Industrie!N18</f>
        <v>Sonst. Fahrzeuge (12,8%)</v>
      </c>
      <c r="O5" t="str">
        <f>[1]Industrie!O18</f>
        <v>Metallerzeugung (8,4%)</v>
      </c>
      <c r="P5" t="str">
        <f>[1]Industrie!P18</f>
        <v>Pharmazie (12,4%)</v>
      </c>
      <c r="Q5" t="str">
        <f>[1]Industrie!Q18</f>
        <v>Lebensmittel (15,7%)</v>
      </c>
      <c r="R5" t="str">
        <f>[1]Industrie!R18</f>
        <v>Chemie (12,4%)</v>
      </c>
      <c r="S5" t="str">
        <f>[1]Industrie!S18</f>
        <v>Automobilbau (12,8%)</v>
      </c>
      <c r="T5" t="str">
        <f>[1]Industrie!T18</f>
        <v>Maschinenbau (16,5%)</v>
      </c>
      <c r="U5" t="str">
        <f>[1]Industrie!U18</f>
        <v>Maschinenbau (12,9%)</v>
      </c>
      <c r="V5" t="str">
        <f>[1]Industrie!V18</f>
        <v>Maschinenbau (12,1%)</v>
      </c>
    </row>
    <row r="6" spans="1:27" x14ac:dyDescent="0.35">
      <c r="A6">
        <f>[1]Industrie!A19</f>
        <v>3</v>
      </c>
      <c r="B6" t="str">
        <f>[1]Industrie!B19</f>
        <v>Metallerzeugung (10,0%)</v>
      </c>
      <c r="C6" t="str">
        <f>[1]Industrie!C19</f>
        <v>Metallerzeugung (11,0%)</v>
      </c>
      <c r="D6" t="str">
        <f>[1]Industrie!D19</f>
        <v>Lebensmittel (8,0%)</v>
      </c>
      <c r="E6" t="str">
        <f>[1]Industrie!E19</f>
        <v>Mineralöl (15,3%)</v>
      </c>
      <c r="F6" t="str">
        <f>[1]Industrie!F19</f>
        <v>Maschinenbau (10,3%)</v>
      </c>
      <c r="G6" t="str">
        <f>[1]Industrie!G19</f>
        <v>Lebensmittel (9,4%)</v>
      </c>
      <c r="H6" s="4" t="str">
        <f>[1]Industrie!H19</f>
        <v>Maschinenbau (8,6%)</v>
      </c>
      <c r="I6" t="str">
        <f>[1]Industrie!I19</f>
        <v>Maschinenbau (9,0%)</v>
      </c>
      <c r="J6" t="str">
        <f>[1]Industrie!J19</f>
        <v>Lebensmittel (8,2%)</v>
      </c>
      <c r="K6" t="str">
        <f>[1]Industrie!K19</f>
        <v>Lebensmittel (8,2%)</v>
      </c>
      <c r="L6" t="str">
        <f>[1]Industrie!L19</f>
        <v>Metallwaren (7,1%)</v>
      </c>
      <c r="M6" t="str">
        <f>[1]Industrie!M19</f>
        <v>Elektronik (7,8%)</v>
      </c>
      <c r="N6" t="str">
        <f>[1]Industrie!N19</f>
        <v>Lebensmittel (8,9%)</v>
      </c>
      <c r="O6" t="str">
        <f>[1]Industrie!O19</f>
        <v>Reparatur (5,0%)</v>
      </c>
      <c r="P6" t="str">
        <f>[1]Industrie!P19</f>
        <v>Chemie (11,2%)</v>
      </c>
      <c r="Q6" t="str">
        <f>[1]Industrie!Q19</f>
        <v>Maschinenbau (7,5%)</v>
      </c>
      <c r="R6" t="str">
        <f>[1]Industrie!R19</f>
        <v>Metallerzeugung (11,6%)</v>
      </c>
      <c r="S6" t="str">
        <f>[1]Industrie!S19</f>
        <v>Maschinenbau (11,7%)</v>
      </c>
      <c r="T6" t="str">
        <f>[1]Industrie!T19</f>
        <v>Metallerzeugung (15,7%)</v>
      </c>
      <c r="U6" t="str">
        <f>[1]Industrie!U19</f>
        <v>Mineralöl (8,5%)</v>
      </c>
      <c r="V6" t="str">
        <f>[1]Industrie!V19</f>
        <v>Lebensmittel (8,7%)</v>
      </c>
    </row>
    <row r="7" spans="1:27" x14ac:dyDescent="0.35">
      <c r="A7">
        <f>[1]Industrie!A20</f>
        <v>4</v>
      </c>
      <c r="B7" t="str">
        <f>[1]Industrie!B20</f>
        <v>Lebensmittel (9,6%)</v>
      </c>
      <c r="C7" t="str">
        <f>[1]Industrie!C20</f>
        <v>Holz (6,0%)</v>
      </c>
      <c r="D7" t="str">
        <f>[1]Industrie!D20</f>
        <v>Metallwaren (7,7%)</v>
      </c>
      <c r="E7" t="str">
        <f>[1]Industrie!E20</f>
        <v>Metallerzeugung (8,4%)</v>
      </c>
      <c r="F7" t="str">
        <f>[1]Industrie!F20</f>
        <v>Automobilbau (9,4%)</v>
      </c>
      <c r="G7" t="str">
        <f>[1]Industrie!G20</f>
        <v>Elektrische Ausrüstungen (6,4%)</v>
      </c>
      <c r="H7" s="4" t="str">
        <f>[1]Industrie!H20</f>
        <v>Chemie (6,9%)</v>
      </c>
      <c r="I7" t="str">
        <f>[1]Industrie!I20</f>
        <v>Chemie (7,6%)</v>
      </c>
      <c r="J7" t="str">
        <f>[1]Industrie!J20</f>
        <v>Chemie (7,0%)</v>
      </c>
      <c r="K7" t="str">
        <f>[1]Industrie!K20</f>
        <v>Chemie (7,1%)</v>
      </c>
      <c r="L7" t="str">
        <f>[1]Industrie!L20</f>
        <v>Elektronik (6,7%)</v>
      </c>
      <c r="M7" t="str">
        <f>[1]Industrie!M20</f>
        <v>Lebensmittel (7,0%)</v>
      </c>
      <c r="N7" t="str">
        <f>[1]Industrie!N20</f>
        <v>Metallerzeugung (5,3%)</v>
      </c>
      <c r="O7" t="str">
        <f>[1]Industrie!O20</f>
        <v>Sonst. Fahrzeuge (4,9%)</v>
      </c>
      <c r="P7" t="str">
        <f>[1]Industrie!P20</f>
        <v>Maschinenbau (8,4%)</v>
      </c>
      <c r="Q7" t="str">
        <f>[1]Industrie!Q20</f>
        <v>Chemie (4,6%)</v>
      </c>
      <c r="R7" t="str">
        <f>[1]Industrie!R20</f>
        <v>Lebensmittel (11,4%)</v>
      </c>
      <c r="S7" t="str">
        <f>[1]Industrie!S20</f>
        <v>Metallwaren (5,9%)</v>
      </c>
      <c r="T7" t="str">
        <f>[1]Industrie!T20</f>
        <v>Metallwaren (9,0%)</v>
      </c>
      <c r="U7" t="str">
        <f>[1]Industrie!U20</f>
        <v>Reparatur (7,2%)</v>
      </c>
      <c r="V7" t="str">
        <f>[1]Industrie!V20</f>
        <v>Chemie (7,0%)</v>
      </c>
    </row>
    <row r="8" spans="1:27" x14ac:dyDescent="0.35">
      <c r="A8">
        <f>[1]Industrie!A21</f>
        <v>5</v>
      </c>
      <c r="B8" t="str">
        <f>[1]Industrie!B21</f>
        <v>Chemie (6,1%)</v>
      </c>
      <c r="C8" t="str">
        <f>[1]Industrie!C21</f>
        <v>Automobilbau (5,6%)</v>
      </c>
      <c r="D8" t="str">
        <f>[1]Industrie!D21</f>
        <v>Elektronik (7,5%)</v>
      </c>
      <c r="E8" t="str">
        <f>[1]Industrie!E21</f>
        <v>Maschinenbau (5,2%)</v>
      </c>
      <c r="F8" t="str">
        <f>[1]Industrie!F21</f>
        <v>Elektronik (8,9%)</v>
      </c>
      <c r="G8" t="str">
        <f>[1]Industrie!G21</f>
        <v>Maschinenbau (6,1%)</v>
      </c>
      <c r="H8" s="4" t="str">
        <f>[1]Industrie!H21</f>
        <v>Metallwaren (6,7%)</v>
      </c>
      <c r="I8" t="str">
        <f>[1]Industrie!I21</f>
        <v>Metallwaren (7,2%)</v>
      </c>
      <c r="J8" t="str">
        <f>[1]Industrie!J21</f>
        <v>Metallwaren (5,8%)</v>
      </c>
      <c r="K8" t="str">
        <f>[1]Industrie!K21</f>
        <v>Metallwaren (5,8%)</v>
      </c>
      <c r="L8" t="str">
        <f>[1]Industrie!L21</f>
        <v>Elektrische Ausrüstungen (6,7%)</v>
      </c>
      <c r="M8" t="str">
        <f>[1]Industrie!M21</f>
        <v>Elektrische Ausrüstungen (6,2%)</v>
      </c>
      <c r="N8" t="str">
        <f>[1]Industrie!N21</f>
        <v>Reparatur (3,2%)</v>
      </c>
      <c r="O8" t="str">
        <f>[1]Industrie!O21</f>
        <v>Maschinenbau (3,6%)</v>
      </c>
      <c r="P8" t="str">
        <f>[1]Industrie!P21</f>
        <v>Metallerzeugung (7,9%)</v>
      </c>
      <c r="Q8" t="str">
        <f>[1]Industrie!Q21</f>
        <v>Metallwaren (4,4%)</v>
      </c>
      <c r="R8" t="str">
        <f>[1]Industrie!R21</f>
        <v>Metallwaren (9,2%)</v>
      </c>
      <c r="S8" t="str">
        <f>[1]Industrie!S21</f>
        <v>Lebensmittel (5,5%)</v>
      </c>
      <c r="T8" t="str">
        <f>[1]Industrie!T21</f>
        <v>Lebensmittel (6,9%)</v>
      </c>
      <c r="U8" t="str">
        <f>[1]Industrie!U21</f>
        <v>Chemie (6,9%)</v>
      </c>
      <c r="V8" t="str">
        <f>[1]Industrie!V21</f>
        <v>Metallwaren (5,9%)</v>
      </c>
    </row>
    <row r="10" spans="1:27" x14ac:dyDescent="0.35">
      <c r="A10" t="s">
        <v>472</v>
      </c>
    </row>
    <row r="11" spans="1:27" x14ac:dyDescent="0.35">
      <c r="A11" t="s">
        <v>473</v>
      </c>
    </row>
    <row r="12" spans="1:27" x14ac:dyDescent="0.35">
      <c r="A12" t="s">
        <v>474</v>
      </c>
    </row>
    <row r="14" spans="1:27" x14ac:dyDescent="0.35">
      <c r="A14" s="4" t="s">
        <v>475</v>
      </c>
    </row>
    <row r="15" spans="1:27" x14ac:dyDescent="0.35">
      <c r="B15" s="3">
        <f>[1]Industrie!B29</f>
        <v>35.11</v>
      </c>
      <c r="C15" s="3">
        <f>[1]Industrie!C29</f>
        <v>18.510000000000002</v>
      </c>
      <c r="D15" s="3">
        <f>[1]Industrie!D29</f>
        <v>14.39</v>
      </c>
      <c r="E15" s="3">
        <f>[1]Industrie!E29</f>
        <v>51.12</v>
      </c>
      <c r="F15" s="3">
        <f>[1]Industrie!F29</f>
        <v>15.74</v>
      </c>
      <c r="G15" s="3">
        <f>[1]Industrie!G29</f>
        <v>4.4240000000000004</v>
      </c>
      <c r="H15" s="14">
        <f>[1]Industrie!H29</f>
        <v>23.58</v>
      </c>
      <c r="I15" s="3">
        <f>[1]Industrie!I29</f>
        <v>26.49</v>
      </c>
      <c r="J15" s="3">
        <f>[1]Industrie!J29</f>
        <v>20.86</v>
      </c>
      <c r="K15" s="3">
        <f>[1]Industrie!K29</f>
        <v>21.15</v>
      </c>
      <c r="L15" s="3">
        <f>[1]Industrie!L29</f>
        <v>11.49</v>
      </c>
      <c r="M15" s="3">
        <f>[1]Industrie!M29</f>
        <v>10.210000000000001</v>
      </c>
      <c r="N15" s="3">
        <f>[1]Industrie!N29</f>
        <v>6.7709999999999999</v>
      </c>
      <c r="O15" s="3">
        <f>[1]Industrie!O29</f>
        <v>69.86</v>
      </c>
      <c r="P15" s="3">
        <f>[1]Industrie!P29</f>
        <v>22.94</v>
      </c>
      <c r="Q15" s="3">
        <f>[1]Industrie!Q29</f>
        <v>13</v>
      </c>
      <c r="R15" s="3">
        <f>[1]Industrie!R29</f>
        <v>30.93</v>
      </c>
      <c r="S15" s="3">
        <f>[1]Industrie!S29</f>
        <v>40.26</v>
      </c>
      <c r="T15" s="3">
        <f>[1]Industrie!T29</f>
        <v>18.39</v>
      </c>
      <c r="U15" s="3">
        <f>[1]Industrie!U29</f>
        <v>21.01</v>
      </c>
      <c r="V15" s="3">
        <f>[1]Industrie!V29</f>
        <v>21.58</v>
      </c>
      <c r="X15" s="18" t="str">
        <f>HLOOKUP(Y15,$L15:$U112,ROW(L$100)-ROW(X15)+1,0)</f>
        <v>HB</v>
      </c>
      <c r="Y15" s="19">
        <f>MIN(L15:U15)</f>
        <v>6.7709999999999999</v>
      </c>
      <c r="Z15" s="18" t="str">
        <f>HLOOKUP(AA15,$L15:$U112,ROW(N$100)-ROW(Z15)+1,0)</f>
        <v>HH</v>
      </c>
      <c r="AA15" s="19">
        <f>MAX(L15:U15)</f>
        <v>69.86</v>
      </c>
    </row>
    <row r="16" spans="1:27" x14ac:dyDescent="0.35">
      <c r="A16" s="4" t="s">
        <v>476</v>
      </c>
    </row>
    <row r="17" spans="1:22" x14ac:dyDescent="0.35">
      <c r="B17" s="3">
        <f>'Branchen SV-Beschäftigte'!B101</f>
        <v>18.723683237305554</v>
      </c>
      <c r="C17" s="3">
        <f>'Branchen SV-Beschäftigte'!C101</f>
        <v>9.9688372576364301</v>
      </c>
      <c r="D17" s="3">
        <f>'Branchen SV-Beschäftigte'!D101</f>
        <v>12.386638166143296</v>
      </c>
      <c r="E17" s="3">
        <f>'Branchen SV-Beschäftigte'!E101</f>
        <v>23.810462988857257</v>
      </c>
      <c r="F17" s="3">
        <f>'Branchen SV-Beschäftigte'!F101</f>
        <v>12.828509965252476</v>
      </c>
      <c r="G17" s="3">
        <f>'Branchen SV-Beschäftigte'!G101</f>
        <v>10.296474567197398</v>
      </c>
      <c r="H17" s="14">
        <f>'Branchen SV-Beschäftigte'!H101</f>
        <v>14.511922075408322</v>
      </c>
      <c r="I17" s="3">
        <f>'Branchen SV-Beschäftigte'!I101</f>
        <v>15.078557621112521</v>
      </c>
      <c r="J17" s="3">
        <f>'Branchen SV-Beschäftigte'!J101</f>
        <v>13.587611323985991</v>
      </c>
      <c r="K17" s="3">
        <f>'Branchen SV-Beschäftigte'!K101</f>
        <v>13.648527828514375</v>
      </c>
      <c r="L17" s="3">
        <f>'Branchen SV-Beschäftigte'!L101</f>
        <v>7.6778504038688631</v>
      </c>
      <c r="M17" s="3">
        <f>'Branchen SV-Beschäftigte'!M101</f>
        <v>10.460485119962289</v>
      </c>
      <c r="N17" s="3">
        <f>'Branchen SV-Beschäftigte'!N101</f>
        <v>10.708110627618883</v>
      </c>
      <c r="O17" s="3">
        <f>'Branchen SV-Beschäftigte'!O101</f>
        <v>15.406292661649763</v>
      </c>
      <c r="P17" s="3">
        <f>'Branchen SV-Beschäftigte'!P101</f>
        <v>14.019590488927779</v>
      </c>
      <c r="Q17" s="3">
        <f>'Branchen SV-Beschäftigte'!Q101</f>
        <v>13.239890759091907</v>
      </c>
      <c r="R17" s="3">
        <f>'Branchen SV-Beschäftigte'!R101</f>
        <v>20.478384860292024</v>
      </c>
      <c r="S17" s="3">
        <f>'Branchen SV-Beschäftigte'!S101</f>
        <v>25.87259324115124</v>
      </c>
      <c r="T17" s="3">
        <f>'Branchen SV-Beschäftigte'!T101</f>
        <v>15.817829641302268</v>
      </c>
      <c r="U17" s="3">
        <f>'Branchen SV-Beschäftigte'!U101</f>
        <v>11.971085273473408</v>
      </c>
      <c r="V17" s="3">
        <f>'Branchen SV-Beschäftigte'!V101</f>
        <v>13.765178491528127</v>
      </c>
    </row>
    <row r="18" spans="1:22" x14ac:dyDescent="0.35">
      <c r="A18" t="s">
        <v>477</v>
      </c>
    </row>
    <row r="100" spans="12:21" x14ac:dyDescent="0.35">
      <c r="L100" t="s">
        <v>328</v>
      </c>
      <c r="M100" t="s">
        <v>329</v>
      </c>
      <c r="N100" t="s">
        <v>330</v>
      </c>
      <c r="O100" t="s">
        <v>331</v>
      </c>
      <c r="P100" t="s">
        <v>332</v>
      </c>
      <c r="Q100" t="s">
        <v>333</v>
      </c>
      <c r="R100" t="s">
        <v>334</v>
      </c>
      <c r="S100" t="s">
        <v>335</v>
      </c>
      <c r="T100" t="s">
        <v>336</v>
      </c>
      <c r="U100" t="s">
        <v>337</v>
      </c>
    </row>
  </sheetData>
  <pageMargins left="0.7" right="0.7" top="0.78740157499999996" bottom="0.78740157499999996"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E478D-AF81-4149-B782-F1407A7C3CEE}">
  <sheetPr codeName="Tabelle17"/>
  <dimension ref="A1:AA146"/>
  <sheetViews>
    <sheetView workbookViewId="0">
      <pane xSplit="1" ySplit="2" topLeftCell="B3" activePane="bottomRight" state="frozen"/>
      <selection pane="topRight" activeCell="A3" sqref="A3"/>
      <selection pane="bottomLeft" activeCell="A3" sqref="A3"/>
      <selection pane="bottomRight" activeCell="B3" sqref="B3"/>
    </sheetView>
  </sheetViews>
  <sheetFormatPr baseColWidth="10" defaultColWidth="11.453125" defaultRowHeight="14.5" x14ac:dyDescent="0.35"/>
  <cols>
    <col min="8" max="8" width="10.81640625" style="4"/>
    <col min="24" max="24" width="15.1796875" customWidth="1"/>
    <col min="26" max="26" width="15.1796875" customWidth="1"/>
  </cols>
  <sheetData>
    <row r="1" spans="1:27" x14ac:dyDescent="0.35">
      <c r="A1" s="4" t="s">
        <v>478</v>
      </c>
    </row>
    <row r="2" spans="1:27" s="41" customFormat="1" ht="43" customHeight="1" x14ac:dyDescent="0.35">
      <c r="A2" s="43" t="str">
        <f>Wirtschaftswachstum!A2</f>
        <v>Jahr</v>
      </c>
      <c r="B2" s="43" t="str">
        <f>Wirtschaftswachstum!B2</f>
        <v>Branden-
burg</v>
      </c>
      <c r="C2" s="43" t="str">
        <f>Wirtschaftswachstum!C2</f>
        <v>Mecklenburg-
Vorpommern</v>
      </c>
      <c r="D2" s="43" t="str">
        <f>Wirtschaftswachstum!D2</f>
        <v>Sachsen</v>
      </c>
      <c r="E2" s="43" t="str">
        <f>Wirtschaftswachstum!E2</f>
        <v>Sachsen-Anhalt</v>
      </c>
      <c r="F2" s="43" t="str">
        <f>Wirtschaftswachstum!F2</f>
        <v>Thüringen</v>
      </c>
      <c r="G2" s="43" t="str">
        <f>Wirtschaftswachstum!G2</f>
        <v>Berlin</v>
      </c>
      <c r="H2" s="44" t="str">
        <f>Wirtschaftswachstum!H2</f>
        <v>Ostdeutsch-land mit Berlin</v>
      </c>
      <c r="I2" s="43" t="str">
        <f>Wirtschaftswachstum!I2</f>
        <v>Ostdeutsch-land ohne Berlin</v>
      </c>
      <c r="J2" s="43" t="str">
        <f>Wirtschaftswachstum!J2</f>
        <v>Westdeutsch-land mit Berlin</v>
      </c>
      <c r="K2" s="43" t="str">
        <f>Wirtschaftswachstum!K2</f>
        <v>Westdeutsch-land ohne Berlin</v>
      </c>
      <c r="L2" s="43" t="str">
        <f>Wirtschaftswachstum!L2</f>
        <v>Baden-
Württemberg</v>
      </c>
      <c r="M2" s="43" t="str">
        <f>Wirtschaftswachstum!M2</f>
        <v>Bayern</v>
      </c>
      <c r="N2" s="43" t="str">
        <f>Wirtschaftswachstum!N2</f>
        <v>Bremen</v>
      </c>
      <c r="O2" s="43" t="str">
        <f>Wirtschaftswachstum!O2</f>
        <v>Hamburg</v>
      </c>
      <c r="P2" s="43" t="str">
        <f>Wirtschaftswachstum!P2</f>
        <v>Hessen</v>
      </c>
      <c r="Q2" s="43" t="str">
        <f>Wirtschaftswachstum!Q2</f>
        <v>Nieder-
sachsen</v>
      </c>
      <c r="R2" s="43" t="str">
        <f>Wirtschaftswachstum!R2</f>
        <v>Nordrhein-
Westfalen</v>
      </c>
      <c r="S2" s="43" t="str">
        <f>Wirtschaftswachstum!S2</f>
        <v>Rheinland-Pfalz</v>
      </c>
      <c r="T2" s="43" t="str">
        <f>Wirtschaftswachstum!T2</f>
        <v>Saarland</v>
      </c>
      <c r="U2" s="43" t="str">
        <f>Wirtschaftswachstum!U2</f>
        <v>Schleswig-
Holstein</v>
      </c>
      <c r="V2" s="43" t="str">
        <f>Wirtschaftswachstum!V2</f>
        <v>Deutschland</v>
      </c>
      <c r="X2" s="43" t="str">
        <f>Wirtschaftskraft!X2</f>
        <v>Min Westdeutschland ohne Berlin</v>
      </c>
      <c r="Y2" s="43"/>
      <c r="Z2" s="43" t="str">
        <f>Wirtschaftskraft!Z2</f>
        <v>Max Westdeutschland ohne Berlin</v>
      </c>
      <c r="AA2" s="43"/>
    </row>
    <row r="3" spans="1:27" x14ac:dyDescent="0.35">
      <c r="A3" s="4" t="s">
        <v>479</v>
      </c>
    </row>
    <row r="4" spans="1:27" x14ac:dyDescent="0.35">
      <c r="A4">
        <f>'[1]ET VG'!A132</f>
        <v>2019</v>
      </c>
      <c r="B4" s="3">
        <f>'[1]ET VG'!B132</f>
        <v>11.572705812375697</v>
      </c>
      <c r="C4" s="3">
        <f>'[1]ET VG'!C132</f>
        <v>10.670455470610946</v>
      </c>
      <c r="D4" s="3">
        <f>'[1]ET VG'!D132</f>
        <v>17.573628489864006</v>
      </c>
      <c r="E4" s="3">
        <f>'[1]ET VG'!E132</f>
        <v>16.029282088354687</v>
      </c>
      <c r="F4" s="3">
        <f>'[1]ET VG'!F132</f>
        <v>21.028264687238472</v>
      </c>
      <c r="G4" s="3">
        <f>'[1]ET VG'!G132</f>
        <v>5.6809071070588875</v>
      </c>
      <c r="H4" s="14">
        <f>'[1]ET VG'!H132</f>
        <v>13.288140703741508</v>
      </c>
      <c r="I4" s="3">
        <f>'[1]ET VG'!I132</f>
        <v>15.911629101643879</v>
      </c>
      <c r="J4" s="3">
        <f>'[1]ET VG'!J132</f>
        <v>17.353612185496967</v>
      </c>
      <c r="K4" s="3">
        <f>'[1]ET VG'!K132</f>
        <v>18.003475442326948</v>
      </c>
      <c r="L4" s="3">
        <f>'[1]ET VG'!L132</f>
        <v>24.406280560566817</v>
      </c>
      <c r="M4" s="3">
        <f>'[1]ET VG'!M132</f>
        <v>20.29326503070579</v>
      </c>
      <c r="N4" s="3">
        <f>'[1]ET VG'!N132</f>
        <v>14.066786362020725</v>
      </c>
      <c r="O4" s="3">
        <f>'[1]ET VG'!O132</f>
        <v>8.4381065539222817</v>
      </c>
      <c r="P4" s="3">
        <f>'[1]ET VG'!P132</f>
        <v>14.415648910863657</v>
      </c>
      <c r="Q4" s="3">
        <f>'[1]ET VG'!Q132</f>
        <v>16.790600281758223</v>
      </c>
      <c r="R4" s="3">
        <f>'[1]ET VG'!R132</f>
        <v>16.023686862485629</v>
      </c>
      <c r="S4" s="3">
        <f>'[1]ET VG'!S132</f>
        <v>18.166774531956495</v>
      </c>
      <c r="T4" s="3">
        <f>'[1]ET VG'!T132</f>
        <v>19.578593096448973</v>
      </c>
      <c r="U4" s="3">
        <f>'[1]ET VG'!U132</f>
        <v>12.11124800213106</v>
      </c>
      <c r="V4" s="3">
        <f>'[1]ET VG'!V132</f>
        <v>17.162350135788568</v>
      </c>
      <c r="X4" s="18" t="str">
        <f t="shared" ref="X4:X9" si="0">HLOOKUP(Y4,$L4:$U147,ROW(L$146)-ROW(X4)+1,0)</f>
        <v>HH</v>
      </c>
      <c r="Y4" s="19">
        <f>MIN(L4:U4)</f>
        <v>8.4381065539222817</v>
      </c>
      <c r="Z4" s="18" t="str">
        <f t="shared" ref="Z4:Z9" si="1">HLOOKUP(AA4,$L4:$U147,ROW(N$146)-ROW(Z4)+1,0)</f>
        <v>BW</v>
      </c>
      <c r="AA4" s="19">
        <f>MAX(L4:U4)</f>
        <v>24.406280560566817</v>
      </c>
    </row>
    <row r="5" spans="1:27" x14ac:dyDescent="0.35">
      <c r="A5">
        <f>'[1]ET VG'!A133</f>
        <v>2020</v>
      </c>
      <c r="B5" s="3">
        <f>'[1]ET VG'!B133</f>
        <v>11.457104102783786</v>
      </c>
      <c r="C5" s="3">
        <f>'[1]ET VG'!C133</f>
        <v>10.691209517514871</v>
      </c>
      <c r="D5" s="3">
        <f>'[1]ET VG'!D133</f>
        <v>17.269702671305627</v>
      </c>
      <c r="E5" s="3">
        <f>'[1]ET VG'!E133</f>
        <v>15.857099126315418</v>
      </c>
      <c r="F5" s="3">
        <f>'[1]ET VG'!F133</f>
        <v>20.679321650364361</v>
      </c>
      <c r="G5" s="3">
        <f>'[1]ET VG'!G133</f>
        <v>5.544491298815756</v>
      </c>
      <c r="H5" s="14">
        <f>'[1]ET VG'!H133</f>
        <v>13.077081312631373</v>
      </c>
      <c r="I5" s="3">
        <f>'[1]ET VG'!I133</f>
        <v>15.690704520811089</v>
      </c>
      <c r="J5" s="3">
        <f>'[1]ET VG'!J133</f>
        <v>17.05062047383316</v>
      </c>
      <c r="K5" s="3">
        <f>'[1]ET VG'!K133</f>
        <v>17.694123079638143</v>
      </c>
      <c r="L5" s="3">
        <f>'[1]ET VG'!L133</f>
        <v>23.958456340484858</v>
      </c>
      <c r="M5" s="3">
        <f>'[1]ET VG'!M133</f>
        <v>19.951778587599932</v>
      </c>
      <c r="N5" s="3">
        <f>'[1]ET VG'!N133</f>
        <v>13.707643886547274</v>
      </c>
      <c r="O5" s="3">
        <f>'[1]ET VG'!O133</f>
        <v>8.4130434446517821</v>
      </c>
      <c r="P5" s="3">
        <f>'[1]ET VG'!P133</f>
        <v>14.047344438621712</v>
      </c>
      <c r="Q5" s="3">
        <f>'[1]ET VG'!Q133</f>
        <v>16.621465443067379</v>
      </c>
      <c r="R5" s="3">
        <f>'[1]ET VG'!R133</f>
        <v>15.780880539101913</v>
      </c>
      <c r="S5" s="3">
        <f>'[1]ET VG'!S133</f>
        <v>17.877238166828921</v>
      </c>
      <c r="T5" s="3">
        <f>'[1]ET VG'!T133</f>
        <v>18.624568604028195</v>
      </c>
      <c r="U5" s="3">
        <f>'[1]ET VG'!U133</f>
        <v>11.964376413289269</v>
      </c>
      <c r="V5" s="3">
        <f>'[1]ET VG'!V133</f>
        <v>16.87052439621047</v>
      </c>
      <c r="X5" s="18" t="str">
        <f t="shared" si="0"/>
        <v>HH</v>
      </c>
      <c r="Y5" s="19">
        <f t="shared" ref="Y5:Y8" si="2">MIN(L5:U5)</f>
        <v>8.4130434446517821</v>
      </c>
      <c r="Z5" s="18" t="str">
        <f t="shared" si="1"/>
        <v>BW</v>
      </c>
      <c r="AA5" s="19">
        <f t="shared" ref="AA5:AA8" si="3">MAX(L5:U5)</f>
        <v>23.958456340484858</v>
      </c>
    </row>
    <row r="6" spans="1:27" x14ac:dyDescent="0.35">
      <c r="A6">
        <f>'[1]ET VG'!A134</f>
        <v>2021</v>
      </c>
      <c r="B6" s="3">
        <f>'[1]ET VG'!B134</f>
        <v>11.3948933366863</v>
      </c>
      <c r="C6" s="3">
        <f>'[1]ET VG'!C134</f>
        <v>10.556822200055944</v>
      </c>
      <c r="D6" s="3">
        <f>'[1]ET VG'!D134</f>
        <v>17.102626384934368</v>
      </c>
      <c r="E6" s="3">
        <f>'[1]ET VG'!E134</f>
        <v>15.757388834694448</v>
      </c>
      <c r="F6" s="3">
        <f>'[1]ET VG'!F134</f>
        <v>20.45184676569032</v>
      </c>
      <c r="G6" s="3">
        <f>'[1]ET VG'!G134</f>
        <v>5.3699182157845078</v>
      </c>
      <c r="H6" s="14">
        <f>'[1]ET VG'!H134</f>
        <v>12.900866007358399</v>
      </c>
      <c r="I6" s="3">
        <f>'[1]ET VG'!I134</f>
        <v>15.537609821646223</v>
      </c>
      <c r="J6" s="3">
        <f>'[1]ET VG'!J134</f>
        <v>16.762375089918482</v>
      </c>
      <c r="K6" s="3">
        <f>'[1]ET VG'!K134</f>
        <v>17.40431421590036</v>
      </c>
      <c r="L6" s="3">
        <f>'[1]ET VG'!L134</f>
        <v>23.549212935524181</v>
      </c>
      <c r="M6" s="3">
        <f>'[1]ET VG'!M134</f>
        <v>19.632925443796221</v>
      </c>
      <c r="N6" s="3">
        <f>'[1]ET VG'!N134</f>
        <v>13.215888508173837</v>
      </c>
      <c r="O6" s="3">
        <f>'[1]ET VG'!O134</f>
        <v>8.2358425832803981</v>
      </c>
      <c r="P6" s="3">
        <f>'[1]ET VG'!P134</f>
        <v>13.765012211154845</v>
      </c>
      <c r="Q6" s="3">
        <f>'[1]ET VG'!Q134</f>
        <v>16.60163122276948</v>
      </c>
      <c r="R6" s="3">
        <f>'[1]ET VG'!R134</f>
        <v>15.408028589455167</v>
      </c>
      <c r="S6" s="3">
        <f>'[1]ET VG'!S134</f>
        <v>17.82356047040437</v>
      </c>
      <c r="T6" s="3">
        <f>'[1]ET VG'!T134</f>
        <v>18.234914248812746</v>
      </c>
      <c r="U6" s="3">
        <f>'[1]ET VG'!U134</f>
        <v>11.889591461562569</v>
      </c>
      <c r="V6" s="3">
        <f>'[1]ET VG'!V134</f>
        <v>16.600448360819478</v>
      </c>
      <c r="X6" s="18" t="str">
        <f t="shared" si="0"/>
        <v>HH</v>
      </c>
      <c r="Y6" s="19">
        <f t="shared" si="2"/>
        <v>8.2358425832803981</v>
      </c>
      <c r="Z6" s="18" t="str">
        <f t="shared" si="1"/>
        <v>BW</v>
      </c>
      <c r="AA6" s="19">
        <f t="shared" si="3"/>
        <v>23.549212935524181</v>
      </c>
    </row>
    <row r="7" spans="1:27" x14ac:dyDescent="0.35">
      <c r="A7">
        <f>'[1]ET VG'!A135</f>
        <v>2022</v>
      </c>
      <c r="B7" s="3">
        <f>'[1]ET VG'!B135</f>
        <v>11.631070817006167</v>
      </c>
      <c r="C7" s="3">
        <f>'[1]ET VG'!C135</f>
        <v>10.215724376985898</v>
      </c>
      <c r="D7" s="3">
        <f>'[1]ET VG'!D135</f>
        <v>17.008942638368289</v>
      </c>
      <c r="E7" s="3">
        <f>'[1]ET VG'!E135</f>
        <v>15.65640549073604</v>
      </c>
      <c r="F7" s="3">
        <f>'[1]ET VG'!F135</f>
        <v>20.530034165592095</v>
      </c>
      <c r="G7" s="3">
        <f>'[1]ET VG'!G135</f>
        <v>5.2086231908254774</v>
      </c>
      <c r="H7" s="14">
        <f>'[1]ET VG'!H135</f>
        <v>12.777923472440525</v>
      </c>
      <c r="I7" s="3">
        <f>'[1]ET VG'!I135</f>
        <v>15.499804712320067</v>
      </c>
      <c r="J7" s="3">
        <f>'[1]ET VG'!J135</f>
        <v>16.554436058140791</v>
      </c>
      <c r="K7" s="3">
        <f>'[1]ET VG'!K135</f>
        <v>17.206423902723291</v>
      </c>
      <c r="L7" s="3">
        <f>'[1]ET VG'!L135</f>
        <v>23.368980233097933</v>
      </c>
      <c r="M7" s="3">
        <f>'[1]ET VG'!M135</f>
        <v>19.471647110995306</v>
      </c>
      <c r="N7" s="3">
        <f>'[1]ET VG'!N135</f>
        <v>13.008914882743742</v>
      </c>
      <c r="O7" s="3">
        <f>'[1]ET VG'!O135</f>
        <v>7.9330626597306555</v>
      </c>
      <c r="P7" s="3">
        <f>'[1]ET VG'!P135</f>
        <v>13.495174613949512</v>
      </c>
      <c r="Q7" s="3">
        <f>'[1]ET VG'!Q135</f>
        <v>16.503060139475505</v>
      </c>
      <c r="R7" s="3">
        <f>'[1]ET VG'!R135</f>
        <v>15.167556171424707</v>
      </c>
      <c r="S7" s="3">
        <f>'[1]ET VG'!S135</f>
        <v>17.675224852453884</v>
      </c>
      <c r="T7" s="3">
        <f>'[1]ET VG'!T135</f>
        <v>18.092454482091952</v>
      </c>
      <c r="U7" s="3">
        <f>'[1]ET VG'!U135</f>
        <v>11.732000123023507</v>
      </c>
      <c r="V7" s="3">
        <f>'[1]ET VG'!V135</f>
        <v>16.415982484948003</v>
      </c>
      <c r="X7" s="18" t="str">
        <f t="shared" si="0"/>
        <v>HH</v>
      </c>
      <c r="Y7" s="19">
        <f t="shared" si="2"/>
        <v>7.9330626597306555</v>
      </c>
      <c r="Z7" s="18" t="str">
        <f t="shared" si="1"/>
        <v>BW</v>
      </c>
      <c r="AA7" s="19">
        <f t="shared" si="3"/>
        <v>23.368980233097933</v>
      </c>
    </row>
    <row r="8" spans="1:27" x14ac:dyDescent="0.35">
      <c r="A8">
        <f>'[1]ET VG'!A136</f>
        <v>2023</v>
      </c>
      <c r="B8" s="3">
        <f>'[1]ET VG'!B136</f>
        <v>11.878805967023244</v>
      </c>
      <c r="C8" s="3">
        <f>'[1]ET VG'!C136</f>
        <v>10.078291105453619</v>
      </c>
      <c r="D8" s="3">
        <f>'[1]ET VG'!D136</f>
        <v>16.964767452456961</v>
      </c>
      <c r="E8" s="3">
        <f>'[1]ET VG'!E136</f>
        <v>15.578658759372047</v>
      </c>
      <c r="F8" s="3">
        <f>'[1]ET VG'!F136</f>
        <v>20.52794698114127</v>
      </c>
      <c r="G8" s="3">
        <f>'[1]ET VG'!G136</f>
        <v>5.1384934639046032</v>
      </c>
      <c r="H8" s="14">
        <f>'[1]ET VG'!H136</f>
        <v>12.728336447557748</v>
      </c>
      <c r="I8" s="3">
        <f>'[1]ET VG'!I136</f>
        <v>15.498643331581091</v>
      </c>
      <c r="J8" s="3">
        <f>'[1]ET VG'!J136</f>
        <v>16.453222655359092</v>
      </c>
      <c r="K8" s="3">
        <f>'[1]ET VG'!K136</f>
        <v>17.108641901140196</v>
      </c>
      <c r="L8" s="3">
        <f>'[1]ET VG'!L136</f>
        <v>23.396794265951005</v>
      </c>
      <c r="M8" s="3">
        <f>'[1]ET VG'!M136</f>
        <v>19.351196808764325</v>
      </c>
      <c r="N8" s="3">
        <f>'[1]ET VG'!N136</f>
        <v>13.00331964215383</v>
      </c>
      <c r="O8" s="3">
        <f>'[1]ET VG'!O136</f>
        <v>8.1196834348269071</v>
      </c>
      <c r="P8" s="3">
        <f>'[1]ET VG'!P136</f>
        <v>13.166029481481893</v>
      </c>
      <c r="Q8" s="3">
        <f>'[1]ET VG'!Q136</f>
        <v>16.395794716511254</v>
      </c>
      <c r="R8" s="3">
        <f>'[1]ET VG'!R136</f>
        <v>15.043507119258894</v>
      </c>
      <c r="S8" s="3">
        <f>'[1]ET VG'!S136</f>
        <v>17.597174034993213</v>
      </c>
      <c r="T8" s="3">
        <f>'[1]ET VG'!T136</f>
        <v>18.064609232440191</v>
      </c>
      <c r="U8" s="3">
        <f>'[1]ET VG'!U136</f>
        <v>11.668807858796571</v>
      </c>
      <c r="V8" s="3">
        <f>'[1]ET VG'!V136</f>
        <v>16.328704005563889</v>
      </c>
      <c r="X8" s="18" t="str">
        <f t="shared" si="0"/>
        <v>HH</v>
      </c>
      <c r="Y8" s="19">
        <f t="shared" si="2"/>
        <v>8.1196834348269071</v>
      </c>
      <c r="Z8" s="18" t="str">
        <f t="shared" si="1"/>
        <v>BW</v>
      </c>
      <c r="AA8" s="19">
        <f t="shared" si="3"/>
        <v>23.396794265951005</v>
      </c>
    </row>
    <row r="9" spans="1:27" x14ac:dyDescent="0.35">
      <c r="A9">
        <f>'[1]ET VG'!A137</f>
        <v>2024</v>
      </c>
      <c r="B9" s="3">
        <f>'[1]ET VG'!B137</f>
        <v>11.719761798926365</v>
      </c>
      <c r="C9" s="3">
        <f>'[1]ET VG'!C137</f>
        <v>9.9261699662751699</v>
      </c>
      <c r="D9" s="3">
        <f>'[1]ET VG'!D137</f>
        <v>16.725837691967296</v>
      </c>
      <c r="E9" s="3">
        <f>'[1]ET VG'!E137</f>
        <v>15.329152685963155</v>
      </c>
      <c r="F9" s="3">
        <f>'[1]ET VG'!F137</f>
        <v>20.198789693827319</v>
      </c>
      <c r="G9" s="3">
        <f>'[1]ET VG'!G137</f>
        <v>5.1491925940759895</v>
      </c>
      <c r="H9" s="14">
        <f>'[1]ET VG'!H137</f>
        <v>12.546386935892468</v>
      </c>
      <c r="I9" s="3">
        <f>'[1]ET VG'!I137</f>
        <v>15.265728999403855</v>
      </c>
      <c r="J9" s="3">
        <f>'[1]ET VG'!J137</f>
        <v>16.263719867320127</v>
      </c>
      <c r="K9" s="3">
        <f>'[1]ET VG'!K137</f>
        <v>16.907919899848302</v>
      </c>
      <c r="L9" s="3">
        <f>'[1]ET VG'!L137</f>
        <v>23.121462123200917</v>
      </c>
      <c r="M9" s="3">
        <f>'[1]ET VG'!M137</f>
        <v>19.250775783789916</v>
      </c>
      <c r="N9" s="3">
        <f>'[1]ET VG'!N137</f>
        <v>12.969643741836689</v>
      </c>
      <c r="O9" s="3">
        <f>'[1]ET VG'!O137</f>
        <v>8.2349235993956658</v>
      </c>
      <c r="P9" s="3">
        <f>'[1]ET VG'!P137</f>
        <v>12.899626252550627</v>
      </c>
      <c r="Q9" s="3">
        <f>'[1]ET VG'!Q137</f>
        <v>16.194474309159055</v>
      </c>
      <c r="R9" s="3">
        <f>'[1]ET VG'!R137</f>
        <v>14.812748100306964</v>
      </c>
      <c r="S9" s="3">
        <f>'[1]ET VG'!S137</f>
        <v>17.310184576433937</v>
      </c>
      <c r="T9" s="3">
        <f>'[1]ET VG'!T137</f>
        <v>17.702678906387572</v>
      </c>
      <c r="U9" s="3">
        <f>'[1]ET VG'!U137</f>
        <v>11.523465567574535</v>
      </c>
      <c r="V9" s="3">
        <f>'[1]ET VG'!V137</f>
        <v>16.134282366216741</v>
      </c>
      <c r="X9" s="18" t="str">
        <f t="shared" si="0"/>
        <v>HH</v>
      </c>
      <c r="Y9" s="19">
        <f t="shared" ref="Y9" si="4">MIN(L9:U9)</f>
        <v>8.2349235993956658</v>
      </c>
      <c r="Z9" s="18" t="str">
        <f t="shared" si="1"/>
        <v>BW</v>
      </c>
      <c r="AA9" s="19">
        <f t="shared" ref="AA9" si="5">MAX(L9:U9)</f>
        <v>23.121462123200917</v>
      </c>
    </row>
    <row r="10" spans="1:27" x14ac:dyDescent="0.35">
      <c r="B10" s="3"/>
      <c r="C10" s="3"/>
      <c r="D10" s="3"/>
      <c r="E10" s="3"/>
      <c r="F10" s="3"/>
      <c r="G10" s="3"/>
      <c r="H10" s="14"/>
      <c r="I10" s="3"/>
      <c r="J10" s="3"/>
      <c r="K10" s="3"/>
      <c r="L10" s="3"/>
      <c r="M10" s="3"/>
      <c r="N10" s="3"/>
      <c r="O10" s="3"/>
      <c r="P10" s="3"/>
      <c r="Q10" s="3"/>
      <c r="R10" s="3"/>
      <c r="S10" s="3"/>
      <c r="T10" s="3"/>
      <c r="U10" s="3"/>
      <c r="V10" s="3"/>
    </row>
    <row r="11" spans="1:27" x14ac:dyDescent="0.35">
      <c r="A11" s="4" t="s">
        <v>480</v>
      </c>
      <c r="B11" s="3"/>
      <c r="C11" s="3"/>
      <c r="D11" s="3"/>
      <c r="E11" s="3"/>
      <c r="F11" s="3"/>
      <c r="G11" s="3"/>
      <c r="H11" s="14"/>
      <c r="I11" s="3"/>
      <c r="J11" s="3"/>
      <c r="K11" s="3"/>
      <c r="L11" s="3"/>
      <c r="M11" s="3"/>
      <c r="N11" s="3"/>
      <c r="O11" s="3"/>
      <c r="P11" s="3"/>
      <c r="Q11" s="3"/>
      <c r="R11" s="3"/>
      <c r="S11" s="3"/>
      <c r="T11" s="3"/>
      <c r="U11" s="3"/>
      <c r="V11" s="3"/>
    </row>
    <row r="12" spans="1:27" x14ac:dyDescent="0.35">
      <c r="A12">
        <f>'[1]ET Bau'!A105</f>
        <v>2019</v>
      </c>
      <c r="B12" s="3">
        <f>'[1]ET Bau'!B105</f>
        <v>8.5857499564074047</v>
      </c>
      <c r="C12" s="3">
        <f>'[1]ET Bau'!C105</f>
        <v>7.1292193995866278</v>
      </c>
      <c r="D12" s="3">
        <f>'[1]ET Bau'!D105</f>
        <v>7.5327590232013426</v>
      </c>
      <c r="E12" s="3">
        <f>'[1]ET Bau'!E105</f>
        <v>7.7128631463548327</v>
      </c>
      <c r="F12" s="3">
        <f>'[1]ET Bau'!F105</f>
        <v>7.1996529872398112</v>
      </c>
      <c r="G12" s="3">
        <f>'[1]ET Bau'!G105</f>
        <v>4.4772265098379185</v>
      </c>
      <c r="H12" s="14">
        <f>'[1]ET Bau'!H105</f>
        <v>6.8378246639516593</v>
      </c>
      <c r="I12" s="3">
        <f>'[1]ET Bau'!I105</f>
        <v>7.6519184854070454</v>
      </c>
      <c r="J12" s="3">
        <f>'[1]ET Bau'!J105</f>
        <v>5.344012678240988</v>
      </c>
      <c r="K12" s="3">
        <f>'[1]ET Bau'!K105</f>
        <v>5.3922699141249071</v>
      </c>
      <c r="L12" s="3">
        <f>'[1]ET Bau'!L105</f>
        <v>5.2949445974317584</v>
      </c>
      <c r="M12" s="3">
        <f>'[1]ET Bau'!M105</f>
        <v>5.7572079555058639</v>
      </c>
      <c r="N12" s="3">
        <f>'[1]ET Bau'!N105</f>
        <v>3.6002023276797024</v>
      </c>
      <c r="O12" s="3">
        <f>'[1]ET Bau'!O105</f>
        <v>3.2715288838136445</v>
      </c>
      <c r="P12" s="3">
        <f>'[1]ET Bau'!P105</f>
        <v>5.2335939728723728</v>
      </c>
      <c r="Q12" s="3">
        <f>'[1]ET Bau'!Q105</f>
        <v>6.2042032321631826</v>
      </c>
      <c r="R12" s="3">
        <f>'[1]ET Bau'!R105</f>
        <v>4.9213630039939149</v>
      </c>
      <c r="S12" s="3">
        <f>'[1]ET Bau'!S105</f>
        <v>6.0701415384435311</v>
      </c>
      <c r="T12" s="3">
        <f>'[1]ET Bau'!T105</f>
        <v>5.2800859679038235</v>
      </c>
      <c r="U12" s="3">
        <f>'[1]ET Bau'!U105</f>
        <v>6.5833250088794175</v>
      </c>
      <c r="V12" s="3">
        <f>'[1]ET Bau'!V105</f>
        <v>5.6501291647347154</v>
      </c>
      <c r="X12" s="18" t="str">
        <f t="shared" ref="X12:X17" si="6">HLOOKUP(Y12,$L12:$U154,ROW(L$146)-ROW(X12)+1,0)</f>
        <v>HH</v>
      </c>
      <c r="Y12" s="19">
        <f>MIN(L12:U12)</f>
        <v>3.2715288838136445</v>
      </c>
      <c r="Z12" s="18" t="str">
        <f t="shared" ref="Z12:Z17" si="7">HLOOKUP(AA12,$L12:$U154,ROW(N$146)-ROW(Z12)+1,0)</f>
        <v>SH</v>
      </c>
      <c r="AA12" s="19">
        <f>MAX(L12:U12)</f>
        <v>6.5833250088794175</v>
      </c>
    </row>
    <row r="13" spans="1:27" x14ac:dyDescent="0.35">
      <c r="A13">
        <f>'[1]ET Bau'!A106</f>
        <v>2020</v>
      </c>
      <c r="B13" s="3">
        <f>'[1]ET Bau'!B106</f>
        <v>8.6498940616642148</v>
      </c>
      <c r="C13" s="3">
        <f>'[1]ET Bau'!C106</f>
        <v>7.2257766027759418</v>
      </c>
      <c r="D13" s="3">
        <f>'[1]ET Bau'!D106</f>
        <v>7.5597256807991178</v>
      </c>
      <c r="E13" s="3">
        <f>'[1]ET Bau'!E106</f>
        <v>7.7712261192045009</v>
      </c>
      <c r="F13" s="3">
        <f>'[1]ET Bau'!F106</f>
        <v>7.2848615510827761</v>
      </c>
      <c r="G13" s="3">
        <f>'[1]ET Bau'!G106</f>
        <v>4.4515739664787706</v>
      </c>
      <c r="H13" s="14">
        <f>'[1]ET Bau'!H106</f>
        <v>6.8712053398893431</v>
      </c>
      <c r="I13" s="3">
        <f>'[1]ET Bau'!I106</f>
        <v>7.7107578312882774</v>
      </c>
      <c r="J13" s="3">
        <f>'[1]ET Bau'!J106</f>
        <v>5.4698059702177382</v>
      </c>
      <c r="K13" s="3">
        <f>'[1]ET Bau'!K106</f>
        <v>5.5267525712643115</v>
      </c>
      <c r="L13" s="3">
        <f>'[1]ET Bau'!L106</f>
        <v>5.4463190159640078</v>
      </c>
      <c r="M13" s="3">
        <f>'[1]ET Bau'!M106</f>
        <v>5.9081512773702194</v>
      </c>
      <c r="N13" s="3">
        <f>'[1]ET Bau'!N106</f>
        <v>3.5840496217628979</v>
      </c>
      <c r="O13" s="3">
        <f>'[1]ET Bau'!O106</f>
        <v>3.4214924330149055</v>
      </c>
      <c r="P13" s="3">
        <f>'[1]ET Bau'!P106</f>
        <v>5.3979027316864157</v>
      </c>
      <c r="Q13" s="3">
        <f>'[1]ET Bau'!Q106</f>
        <v>6.3519462337096444</v>
      </c>
      <c r="R13" s="3">
        <f>'[1]ET Bau'!R106</f>
        <v>5.0254787767559987</v>
      </c>
      <c r="S13" s="3">
        <f>'[1]ET Bau'!S106</f>
        <v>6.2231697248271702</v>
      </c>
      <c r="T13" s="3">
        <f>'[1]ET Bau'!T106</f>
        <v>5.330284139205304</v>
      </c>
      <c r="U13" s="3">
        <f>'[1]ET Bau'!U106</f>
        <v>6.6833884153765872</v>
      </c>
      <c r="V13" s="3">
        <f>'[1]ET Bau'!V106</f>
        <v>5.7665791931681714</v>
      </c>
      <c r="X13" s="18" t="str">
        <f t="shared" si="6"/>
        <v>HH</v>
      </c>
      <c r="Y13" s="19">
        <f t="shared" ref="Y13:Y16" si="8">MIN(L13:U13)</f>
        <v>3.4214924330149055</v>
      </c>
      <c r="Z13" s="18" t="str">
        <f t="shared" si="7"/>
        <v>SH</v>
      </c>
      <c r="AA13" s="19">
        <f t="shared" ref="AA13:AA16" si="9">MAX(L13:U13)</f>
        <v>6.6833884153765872</v>
      </c>
    </row>
    <row r="14" spans="1:27" x14ac:dyDescent="0.35">
      <c r="A14">
        <f>'[1]ET Bau'!A107</f>
        <v>2021</v>
      </c>
      <c r="B14" s="3">
        <f>'[1]ET Bau'!B107</f>
        <v>8.4831247764196682</v>
      </c>
      <c r="C14" s="3">
        <f>'[1]ET Bau'!C107</f>
        <v>7.3475936393335344</v>
      </c>
      <c r="D14" s="3">
        <f>'[1]ET Bau'!D107</f>
        <v>7.4731982387100642</v>
      </c>
      <c r="E14" s="3">
        <f>'[1]ET Bau'!E107</f>
        <v>7.6760094315075449</v>
      </c>
      <c r="F14" s="3">
        <f>'[1]ET Bau'!F107</f>
        <v>7.18527908355194</v>
      </c>
      <c r="G14" s="3">
        <f>'[1]ET Bau'!G107</f>
        <v>4.3775845269788176</v>
      </c>
      <c r="H14" s="14">
        <f>'[1]ET Bau'!H107</f>
        <v>6.7889137529091146</v>
      </c>
      <c r="I14" s="3">
        <f>'[1]ET Bau'!I107</f>
        <v>7.6331710225979261</v>
      </c>
      <c r="J14" s="3">
        <f>'[1]ET Bau'!J107</f>
        <v>5.5281947827382298</v>
      </c>
      <c r="K14" s="3">
        <f>'[1]ET Bau'!K107</f>
        <v>5.5930290630070445</v>
      </c>
      <c r="L14" s="3">
        <f>'[1]ET Bau'!L107</f>
        <v>5.5199075397383686</v>
      </c>
      <c r="M14" s="3">
        <f>'[1]ET Bau'!M107</f>
        <v>5.9933214215533814</v>
      </c>
      <c r="N14" s="3">
        <f>'[1]ET Bau'!N107</f>
        <v>3.5618777327841808</v>
      </c>
      <c r="O14" s="3">
        <f>'[1]ET Bau'!O107</f>
        <v>3.4824207910972045</v>
      </c>
      <c r="P14" s="3">
        <f>'[1]ET Bau'!P107</f>
        <v>5.4450714208914572</v>
      </c>
      <c r="Q14" s="3">
        <f>'[1]ET Bau'!Q107</f>
        <v>6.4470116435390885</v>
      </c>
      <c r="R14" s="3">
        <f>'[1]ET Bau'!R107</f>
        <v>5.0737370528820573</v>
      </c>
      <c r="S14" s="3">
        <f>'[1]ET Bau'!S107</f>
        <v>6.3322719267555643</v>
      </c>
      <c r="T14" s="3">
        <f>'[1]ET Bau'!T107</f>
        <v>5.3864280149119255</v>
      </c>
      <c r="U14" s="3">
        <f>'[1]ET Bau'!U107</f>
        <v>6.6747017794638293</v>
      </c>
      <c r="V14" s="3">
        <f>'[1]ET Bau'!V107</f>
        <v>5.8064945730583979</v>
      </c>
      <c r="X14" s="18" t="str">
        <f t="shared" si="6"/>
        <v>HH</v>
      </c>
      <c r="Y14" s="19">
        <f t="shared" si="8"/>
        <v>3.4824207910972045</v>
      </c>
      <c r="Z14" s="18" t="str">
        <f t="shared" si="7"/>
        <v>SH</v>
      </c>
      <c r="AA14" s="19">
        <f t="shared" si="9"/>
        <v>6.6747017794638293</v>
      </c>
    </row>
    <row r="15" spans="1:27" x14ac:dyDescent="0.35">
      <c r="A15">
        <f>'[1]ET Bau'!A108</f>
        <v>2022</v>
      </c>
      <c r="B15" s="3">
        <f>'[1]ET Bau'!B108</f>
        <v>8.2829073387331178</v>
      </c>
      <c r="C15" s="3">
        <f>'[1]ET Bau'!C108</f>
        <v>7.3425067619022606</v>
      </c>
      <c r="D15" s="3">
        <f>'[1]ET Bau'!D108</f>
        <v>7.3275603763408634</v>
      </c>
      <c r="E15" s="3">
        <f>'[1]ET Bau'!E108</f>
        <v>7.5595970462907021</v>
      </c>
      <c r="F15" s="3">
        <f>'[1]ET Bau'!F108</f>
        <v>6.9909930616967504</v>
      </c>
      <c r="G15" s="3">
        <f>'[1]ET Bau'!G108</f>
        <v>4.3156766062279015</v>
      </c>
      <c r="H15" s="14">
        <f>'[1]ET Bau'!H108</f>
        <v>6.6521811554080132</v>
      </c>
      <c r="I15" s="3">
        <f>'[1]ET Bau'!I108</f>
        <v>7.4923761090622492</v>
      </c>
      <c r="J15" s="3">
        <f>'[1]ET Bau'!J108</f>
        <v>5.5186662028748001</v>
      </c>
      <c r="K15" s="3">
        <f>'[1]ET Bau'!K108</f>
        <v>5.5877960751321218</v>
      </c>
      <c r="L15" s="3">
        <f>'[1]ET Bau'!L108</f>
        <v>5.4765862168220432</v>
      </c>
      <c r="M15" s="3">
        <f>'[1]ET Bau'!M108</f>
        <v>5.9624913602288796</v>
      </c>
      <c r="N15" s="3">
        <f>'[1]ET Bau'!N108</f>
        <v>3.7322128215319967</v>
      </c>
      <c r="O15" s="3">
        <f>'[1]ET Bau'!O108</f>
        <v>3.4397600188504831</v>
      </c>
      <c r="P15" s="3">
        <f>'[1]ET Bau'!P108</f>
        <v>5.4180647712373267</v>
      </c>
      <c r="Q15" s="3">
        <f>'[1]ET Bau'!Q108</f>
        <v>6.52834496419465</v>
      </c>
      <c r="R15" s="3">
        <f>'[1]ET Bau'!R108</f>
        <v>5.1061731285683258</v>
      </c>
      <c r="S15" s="3">
        <f>'[1]ET Bau'!S108</f>
        <v>6.325740382075244</v>
      </c>
      <c r="T15" s="3">
        <f>'[1]ET Bau'!T108</f>
        <v>5.3041395800216877</v>
      </c>
      <c r="U15" s="3">
        <f>'[1]ET Bau'!U108</f>
        <v>6.563235791639185</v>
      </c>
      <c r="V15" s="3">
        <f>'[1]ET Bau'!V108</f>
        <v>5.7777777777777777</v>
      </c>
      <c r="X15" s="18" t="str">
        <f t="shared" si="6"/>
        <v>HH</v>
      </c>
      <c r="Y15" s="19">
        <f t="shared" si="8"/>
        <v>3.4397600188504831</v>
      </c>
      <c r="Z15" s="18" t="str">
        <f t="shared" si="7"/>
        <v>SH</v>
      </c>
      <c r="AA15" s="19">
        <f t="shared" si="9"/>
        <v>6.563235791639185</v>
      </c>
    </row>
    <row r="16" spans="1:27" x14ac:dyDescent="0.35">
      <c r="A16">
        <f>'[1]ET Bau'!A109</f>
        <v>2023</v>
      </c>
      <c r="B16" s="3">
        <f>'[1]ET Bau'!B109</f>
        <v>8.1204435298778783</v>
      </c>
      <c r="C16" s="3">
        <f>'[1]ET Bau'!C109</f>
        <v>7.2948842553425912</v>
      </c>
      <c r="D16" s="3">
        <f>'[1]ET Bau'!D109</f>
        <v>7.1901475580808336</v>
      </c>
      <c r="E16" s="3">
        <f>'[1]ET Bau'!E109</f>
        <v>7.4068482244318892</v>
      </c>
      <c r="F16" s="3">
        <f>'[1]ET Bau'!F109</f>
        <v>6.8993713756639536</v>
      </c>
      <c r="G16" s="3">
        <f>'[1]ET Bau'!G109</f>
        <v>4.3180636523528531</v>
      </c>
      <c r="H16" s="14">
        <f>'[1]ET Bau'!H109</f>
        <v>6.5518822300743755</v>
      </c>
      <c r="I16" s="3">
        <f>'[1]ET Bau'!I109</f>
        <v>7.3672301887672678</v>
      </c>
      <c r="J16" s="3">
        <f>'[1]ET Bau'!J109</f>
        <v>5.5208125438258957</v>
      </c>
      <c r="K16" s="3">
        <f>'[1]ET Bau'!K109</f>
        <v>5.5904832145043155</v>
      </c>
      <c r="L16" s="3">
        <f>'[1]ET Bau'!L109</f>
        <v>5.4600757993039251</v>
      </c>
      <c r="M16" s="3">
        <f>'[1]ET Bau'!M109</f>
        <v>5.9363953103130767</v>
      </c>
      <c r="N16" s="3">
        <f>'[1]ET Bau'!N109</f>
        <v>3.6921172565126876</v>
      </c>
      <c r="O16" s="3">
        <f>'[1]ET Bau'!O109</f>
        <v>3.4118575693671063</v>
      </c>
      <c r="P16" s="3">
        <f>'[1]ET Bau'!P109</f>
        <v>5.3953828794486283</v>
      </c>
      <c r="Q16" s="3">
        <f>'[1]ET Bau'!Q109</f>
        <v>6.5679255161094048</v>
      </c>
      <c r="R16" s="3">
        <f>'[1]ET Bau'!R109</f>
        <v>5.1502463898927067</v>
      </c>
      <c r="S16" s="3">
        <f>'[1]ET Bau'!S109</f>
        <v>6.3533347607841169</v>
      </c>
      <c r="T16" s="3">
        <f>'[1]ET Bau'!T109</f>
        <v>5.3058713397880535</v>
      </c>
      <c r="U16" s="3">
        <f>'[1]ET Bau'!U109</f>
        <v>6.5146928716945691</v>
      </c>
      <c r="V16" s="3">
        <f>'[1]ET Bau'!V109</f>
        <v>5.7616656886396731</v>
      </c>
      <c r="X16" s="18" t="str">
        <f t="shared" si="6"/>
        <v>HH</v>
      </c>
      <c r="Y16" s="19">
        <f t="shared" si="8"/>
        <v>3.4118575693671063</v>
      </c>
      <c r="Z16" s="18" t="str">
        <f t="shared" si="7"/>
        <v>NI</v>
      </c>
      <c r="AA16" s="19">
        <f t="shared" si="9"/>
        <v>6.5679255161094048</v>
      </c>
    </row>
    <row r="17" spans="1:27" x14ac:dyDescent="0.35">
      <c r="A17">
        <f>'[1]ET Bau'!A110</f>
        <v>2024</v>
      </c>
      <c r="B17" s="3">
        <f>'[1]ET Bau'!B110</f>
        <v>7.9651868030527044</v>
      </c>
      <c r="C17" s="3">
        <f>'[1]ET Bau'!C110</f>
        <v>7.0598896446409487</v>
      </c>
      <c r="D17" s="3">
        <f>'[1]ET Bau'!D110</f>
        <v>7.0450517111718858</v>
      </c>
      <c r="E17" s="3">
        <f>'[1]ET Bau'!E110</f>
        <v>7.2428047608023363</v>
      </c>
      <c r="F17" s="3">
        <f>'[1]ET Bau'!F110</f>
        <v>6.8776596424104328</v>
      </c>
      <c r="G17" s="3">
        <f>'[1]ET Bau'!G110</f>
        <v>4.2835751606619459</v>
      </c>
      <c r="H17" s="14">
        <f>'[1]ET Bau'!H110</f>
        <v>6.4361265671361316</v>
      </c>
      <c r="I17" s="3">
        <f>'[1]ET Bau'!I110</f>
        <v>7.2274432898029648</v>
      </c>
      <c r="J17" s="3">
        <f>'[1]ET Bau'!J110</f>
        <v>5.4632095202092366</v>
      </c>
      <c r="K17" s="3">
        <f>'[1]ET Bau'!K110</f>
        <v>5.5315813433295098</v>
      </c>
      <c r="L17" s="3">
        <f>'[1]ET Bau'!L110</f>
        <v>5.4457987054862258</v>
      </c>
      <c r="M17" s="3">
        <f>'[1]ET Bau'!M110</f>
        <v>5.8390524796705128</v>
      </c>
      <c r="N17" s="3">
        <f>'[1]ET Bau'!N110</f>
        <v>3.6139260460298153</v>
      </c>
      <c r="O17" s="3">
        <f>'[1]ET Bau'!O110</f>
        <v>3.4037067544095341</v>
      </c>
      <c r="P17" s="3">
        <f>'[1]ET Bau'!P110</f>
        <v>5.2864086443411544</v>
      </c>
      <c r="Q17" s="3">
        <f>'[1]ET Bau'!Q110</f>
        <v>6.4754947941148959</v>
      </c>
      <c r="R17" s="3">
        <f>'[1]ET Bau'!R110</f>
        <v>5.1276417709506878</v>
      </c>
      <c r="S17" s="3">
        <f>'[1]ET Bau'!S110</f>
        <v>6.2464185883573373</v>
      </c>
      <c r="T17" s="3">
        <f>'[1]ET Bau'!T110</f>
        <v>5.2843132000643127</v>
      </c>
      <c r="U17" s="3">
        <f>'[1]ET Bau'!U110</f>
        <v>6.4680510567787053</v>
      </c>
      <c r="V17" s="3">
        <f>'[1]ET Bau'!V110</f>
        <v>5.6920272557614684</v>
      </c>
      <c r="X17" s="18" t="str">
        <f t="shared" si="6"/>
        <v>HH</v>
      </c>
      <c r="Y17" s="19">
        <f t="shared" ref="Y17" si="10">MIN(L17:U17)</f>
        <v>3.4037067544095341</v>
      </c>
      <c r="Z17" s="18" t="str">
        <f t="shared" si="7"/>
        <v>NI</v>
      </c>
      <c r="AA17" s="19">
        <f t="shared" ref="AA17" si="11">MAX(L17:U17)</f>
        <v>6.4754947941148959</v>
      </c>
    </row>
    <row r="18" spans="1:27" x14ac:dyDescent="0.35">
      <c r="B18" s="3"/>
      <c r="C18" s="3"/>
      <c r="D18" s="3"/>
      <c r="E18" s="3"/>
      <c r="F18" s="3"/>
      <c r="G18" s="3"/>
      <c r="H18" s="14"/>
      <c r="I18" s="3"/>
      <c r="J18" s="3"/>
      <c r="K18" s="3"/>
      <c r="L18" s="3"/>
      <c r="M18" s="3"/>
      <c r="N18" s="3"/>
      <c r="O18" s="3"/>
      <c r="P18" s="3"/>
      <c r="Q18" s="3"/>
      <c r="R18" s="3"/>
      <c r="S18" s="3"/>
      <c r="T18" s="3"/>
      <c r="U18" s="3"/>
      <c r="V18" s="3"/>
    </row>
    <row r="19" spans="1:27" x14ac:dyDescent="0.35">
      <c r="A19" s="4" t="s">
        <v>481</v>
      </c>
      <c r="B19" s="3"/>
      <c r="C19" s="3"/>
      <c r="D19" s="3"/>
      <c r="E19" s="3"/>
      <c r="F19" s="3"/>
      <c r="G19" s="3"/>
      <c r="H19" s="14"/>
      <c r="I19" s="3"/>
      <c r="J19" s="3"/>
      <c r="K19" s="3"/>
      <c r="L19" s="3"/>
      <c r="M19" s="3"/>
      <c r="N19" s="3"/>
      <c r="O19" s="3"/>
      <c r="P19" s="3"/>
      <c r="Q19" s="3"/>
      <c r="R19" s="3"/>
      <c r="S19" s="3"/>
      <c r="T19" s="3"/>
      <c r="U19" s="3"/>
      <c r="V19" s="3"/>
    </row>
    <row r="20" spans="1:27" x14ac:dyDescent="0.35">
      <c r="A20">
        <f>'[1]ET Handel'!A104</f>
        <v>2019</v>
      </c>
      <c r="B20" s="3">
        <f>'[1]ET Handel'!B104</f>
        <v>25.2098861812797</v>
      </c>
      <c r="C20" s="3">
        <f>'[1]ET Handel'!C104</f>
        <v>25.75550659057544</v>
      </c>
      <c r="D20" s="3">
        <f>'[1]ET Handel'!D104</f>
        <v>23.791376823457274</v>
      </c>
      <c r="E20" s="3">
        <f>'[1]ET Handel'!E104</f>
        <v>23.476413857752284</v>
      </c>
      <c r="F20" s="3">
        <f>'[1]ET Handel'!F104</f>
        <v>21.61897156295543</v>
      </c>
      <c r="G20" s="3">
        <f>'[1]ET Handel'!G104</f>
        <v>26.284277528576371</v>
      </c>
      <c r="H20" s="14">
        <f>'[1]ET Handel'!H104</f>
        <v>24.494067740176252</v>
      </c>
      <c r="I20" s="3">
        <f>'[1]ET Handel'!I104</f>
        <v>23.876682385830478</v>
      </c>
      <c r="J20" s="3">
        <f>'[1]ET Handel'!J104</f>
        <v>25.946273927523549</v>
      </c>
      <c r="K20" s="3">
        <f>'[1]ET Handel'!K104</f>
        <v>25.927455999757498</v>
      </c>
      <c r="L20" s="3">
        <f>'[1]ET Handel'!L104</f>
        <v>24.433397336281285</v>
      </c>
      <c r="M20" s="3">
        <f>'[1]ET Handel'!M104</f>
        <v>25.417307111573528</v>
      </c>
      <c r="N20" s="3">
        <f>'[1]ET Handel'!N104</f>
        <v>28.763796104736471</v>
      </c>
      <c r="O20" s="3">
        <f>'[1]ET Handel'!O104</f>
        <v>32.346665865312374</v>
      </c>
      <c r="P20" s="3">
        <f>'[1]ET Handel'!P104</f>
        <v>27.751920942959686</v>
      </c>
      <c r="Q20" s="3">
        <f>'[1]ET Handel'!Q104</f>
        <v>25.320874707956143</v>
      </c>
      <c r="R20" s="3">
        <f>'[1]ET Handel'!R104</f>
        <v>26.039284437190101</v>
      </c>
      <c r="S20" s="3">
        <f>'[1]ET Handel'!S104</f>
        <v>24.767349932720347</v>
      </c>
      <c r="T20" s="3">
        <f>'[1]ET Handel'!T104</f>
        <v>24.144145488737234</v>
      </c>
      <c r="U20" s="3">
        <f>'[1]ET Handel'!U104</f>
        <v>27.451621048659209</v>
      </c>
      <c r="V20" s="3">
        <f>'[1]ET Handel'!V104</f>
        <v>25.671767017729792</v>
      </c>
      <c r="X20" s="18" t="str">
        <f t="shared" ref="X20:X25" si="12">HLOOKUP(Y20,$L20:$U161,ROW(L$146)-ROW(X20)+1,0)</f>
        <v>SL</v>
      </c>
      <c r="Y20" s="19">
        <f>MIN(L20:U20)</f>
        <v>24.144145488737234</v>
      </c>
      <c r="Z20" s="18" t="str">
        <f t="shared" ref="Z20:Z25" si="13">HLOOKUP(AA20,$L20:$U161,ROW(N$146)-ROW(Z20)+1,0)</f>
        <v>HH</v>
      </c>
      <c r="AA20" s="19">
        <f>MAX(L20:U20)</f>
        <v>32.346665865312374</v>
      </c>
    </row>
    <row r="21" spans="1:27" x14ac:dyDescent="0.35">
      <c r="A21">
        <f>'[1]ET Handel'!A105</f>
        <v>2020</v>
      </c>
      <c r="B21" s="3">
        <f>'[1]ET Handel'!B105</f>
        <v>24.984881855822334</v>
      </c>
      <c r="C21" s="3">
        <f>'[1]ET Handel'!C105</f>
        <v>25.336285525446133</v>
      </c>
      <c r="D21" s="3">
        <f>'[1]ET Handel'!D105</f>
        <v>23.763422610948385</v>
      </c>
      <c r="E21" s="3">
        <f>'[1]ET Handel'!E105</f>
        <v>23.336361035976132</v>
      </c>
      <c r="F21" s="3">
        <f>'[1]ET Handel'!F105</f>
        <v>21.437493135146013</v>
      </c>
      <c r="G21" s="3">
        <f>'[1]ET Handel'!G105</f>
        <v>25.893313032102689</v>
      </c>
      <c r="H21" s="14">
        <f>'[1]ET Handel'!H105</f>
        <v>24.280027527259218</v>
      </c>
      <c r="I21" s="3">
        <f>'[1]ET Handel'!I105</f>
        <v>23.720257192069695</v>
      </c>
      <c r="J21" s="3">
        <f>'[1]ET Handel'!J105</f>
        <v>25.706742288272878</v>
      </c>
      <c r="K21" s="3">
        <f>'[1]ET Handel'!K105</f>
        <v>25.696307957318016</v>
      </c>
      <c r="L21" s="3">
        <f>'[1]ET Handel'!L105</f>
        <v>24.40619971958348</v>
      </c>
      <c r="M21" s="3">
        <f>'[1]ET Handel'!M105</f>
        <v>25.269982899672961</v>
      </c>
      <c r="N21" s="3">
        <f>'[1]ET Handel'!N105</f>
        <v>28.48995048867129</v>
      </c>
      <c r="O21" s="3">
        <f>'[1]ET Handel'!O105</f>
        <v>32.03929050142002</v>
      </c>
      <c r="P21" s="3">
        <f>'[1]ET Handel'!P105</f>
        <v>27.524571256429692</v>
      </c>
      <c r="Q21" s="3">
        <f>'[1]ET Handel'!Q105</f>
        <v>24.967187230217473</v>
      </c>
      <c r="R21" s="3">
        <f>'[1]ET Handel'!R105</f>
        <v>25.696330762155235</v>
      </c>
      <c r="S21" s="3">
        <f>'[1]ET Handel'!S105</f>
        <v>24.468471576975688</v>
      </c>
      <c r="T21" s="3">
        <f>'[1]ET Handel'!T105</f>
        <v>24.026223574334519</v>
      </c>
      <c r="U21" s="3">
        <f>'[1]ET Handel'!U105</f>
        <v>27.058688467559577</v>
      </c>
      <c r="V21" s="3">
        <f>'[1]ET Handel'!V105</f>
        <v>25.443668549570788</v>
      </c>
      <c r="X21" s="18" t="str">
        <f t="shared" si="12"/>
        <v>SL</v>
      </c>
      <c r="Y21" s="19">
        <f t="shared" ref="Y21:Y24" si="14">MIN(L21:U21)</f>
        <v>24.026223574334519</v>
      </c>
      <c r="Z21" s="18" t="str">
        <f t="shared" si="13"/>
        <v>HH</v>
      </c>
      <c r="AA21" s="19">
        <f t="shared" ref="AA21:AA24" si="15">MAX(L21:U21)</f>
        <v>32.03929050142002</v>
      </c>
    </row>
    <row r="22" spans="1:27" x14ac:dyDescent="0.35">
      <c r="A22">
        <f>'[1]ET Handel'!A106</f>
        <v>2021</v>
      </c>
      <c r="B22" s="3">
        <f>'[1]ET Handel'!B106</f>
        <v>24.974852746894669</v>
      </c>
      <c r="C22" s="3">
        <f>'[1]ET Handel'!C106</f>
        <v>25.1017273864374</v>
      </c>
      <c r="D22" s="3">
        <f>'[1]ET Handel'!D106</f>
        <v>23.576629419859408</v>
      </c>
      <c r="E22" s="3">
        <f>'[1]ET Handel'!E106</f>
        <v>23.098051310696242</v>
      </c>
      <c r="F22" s="3">
        <f>'[1]ET Handel'!F106</f>
        <v>21.337132304754974</v>
      </c>
      <c r="G22" s="3">
        <f>'[1]ET Handel'!G106</f>
        <v>25.808923379084415</v>
      </c>
      <c r="H22" s="14">
        <f>'[1]ET Handel'!H106</f>
        <v>24.151662454594423</v>
      </c>
      <c r="I22" s="3">
        <f>'[1]ET Handel'!I106</f>
        <v>23.571420417038532</v>
      </c>
      <c r="J22" s="3">
        <f>'[1]ET Handel'!J106</f>
        <v>25.447208554908872</v>
      </c>
      <c r="K22" s="3">
        <f>'[1]ET Handel'!K106</f>
        <v>25.426826744325666</v>
      </c>
      <c r="L22" s="3">
        <f>'[1]ET Handel'!L106</f>
        <v>24.198898421669465</v>
      </c>
      <c r="M22" s="3">
        <f>'[1]ET Handel'!M106</f>
        <v>25.056771820875635</v>
      </c>
      <c r="N22" s="3">
        <f>'[1]ET Handel'!N106</f>
        <v>28.423262843364601</v>
      </c>
      <c r="O22" s="3">
        <f>'[1]ET Handel'!O106</f>
        <v>31.713200055881746</v>
      </c>
      <c r="P22" s="3">
        <f>'[1]ET Handel'!P106</f>
        <v>27.196941209532948</v>
      </c>
      <c r="Q22" s="3">
        <f>'[1]ET Handel'!Q106</f>
        <v>24.604744481341434</v>
      </c>
      <c r="R22" s="3">
        <f>'[1]ET Handel'!R106</f>
        <v>25.427581835591106</v>
      </c>
      <c r="S22" s="3">
        <f>'[1]ET Handel'!S106</f>
        <v>23.955557720687192</v>
      </c>
      <c r="T22" s="3">
        <f>'[1]ET Handel'!T106</f>
        <v>23.842316110707898</v>
      </c>
      <c r="U22" s="3">
        <f>'[1]ET Handel'!U106</f>
        <v>26.903813196081426</v>
      </c>
      <c r="V22" s="3">
        <f>'[1]ET Handel'!V106</f>
        <v>25.199209819545871</v>
      </c>
      <c r="X22" s="18" t="str">
        <f t="shared" si="12"/>
        <v>SL</v>
      </c>
      <c r="Y22" s="19">
        <f t="shared" si="14"/>
        <v>23.842316110707898</v>
      </c>
      <c r="Z22" s="18" t="str">
        <f t="shared" si="13"/>
        <v>HH</v>
      </c>
      <c r="AA22" s="19">
        <f t="shared" si="15"/>
        <v>31.713200055881746</v>
      </c>
    </row>
    <row r="23" spans="1:27" x14ac:dyDescent="0.35">
      <c r="A23">
        <f>'[1]ET Handel'!A107</f>
        <v>2022</v>
      </c>
      <c r="B23" s="3">
        <f>'[1]ET Handel'!B107</f>
        <v>24.908340249398563</v>
      </c>
      <c r="C23" s="3">
        <f>'[1]ET Handel'!C107</f>
        <v>25.262992043276171</v>
      </c>
      <c r="D23" s="3">
        <f>'[1]ET Handel'!D107</f>
        <v>23.707608975114873</v>
      </c>
      <c r="E23" s="3">
        <f>'[1]ET Handel'!E107</f>
        <v>23.166727215432509</v>
      </c>
      <c r="F23" s="3">
        <f>'[1]ET Handel'!F107</f>
        <v>21.531724914391237</v>
      </c>
      <c r="G23" s="3">
        <f>'[1]ET Handel'!G107</f>
        <v>26.517230056877001</v>
      </c>
      <c r="H23" s="14">
        <f>'[1]ET Handel'!H107</f>
        <v>24.424110157921838</v>
      </c>
      <c r="I23" s="3">
        <f>'[1]ET Handel'!I107</f>
        <v>23.671435065929185</v>
      </c>
      <c r="J23" s="3">
        <f>'[1]ET Handel'!J107</f>
        <v>25.599602285537554</v>
      </c>
      <c r="K23" s="3">
        <f>'[1]ET Handel'!K107</f>
        <v>25.546870748382723</v>
      </c>
      <c r="L23" s="3">
        <f>'[1]ET Handel'!L107</f>
        <v>24.243203589769145</v>
      </c>
      <c r="M23" s="3">
        <f>'[1]ET Handel'!M107</f>
        <v>25.223896018549596</v>
      </c>
      <c r="N23" s="3">
        <f>'[1]ET Handel'!N107</f>
        <v>28.657997842257682</v>
      </c>
      <c r="O23" s="3">
        <f>'[1]ET Handel'!O107</f>
        <v>31.821216460338462</v>
      </c>
      <c r="P23" s="3">
        <f>'[1]ET Handel'!P107</f>
        <v>27.336087816369293</v>
      </c>
      <c r="Q23" s="3">
        <f>'[1]ET Handel'!Q107</f>
        <v>24.683346985321055</v>
      </c>
      <c r="R23" s="3">
        <f>'[1]ET Handel'!R107</f>
        <v>25.576578270159278</v>
      </c>
      <c r="S23" s="3">
        <f>'[1]ET Handel'!S107</f>
        <v>24.013711779218173</v>
      </c>
      <c r="T23" s="3">
        <f>'[1]ET Handel'!T107</f>
        <v>24.033189567582244</v>
      </c>
      <c r="U23" s="3">
        <f>'[1]ET Handel'!U107</f>
        <v>26.943036698595822</v>
      </c>
      <c r="V23" s="3">
        <f>'[1]ET Handel'!V107</f>
        <v>25.346469622331689</v>
      </c>
      <c r="X23" s="18" t="str">
        <f t="shared" si="12"/>
        <v>RP</v>
      </c>
      <c r="Y23" s="19">
        <f t="shared" si="14"/>
        <v>24.013711779218173</v>
      </c>
      <c r="Z23" s="18" t="str">
        <f t="shared" si="13"/>
        <v>HH</v>
      </c>
      <c r="AA23" s="19">
        <f t="shared" si="15"/>
        <v>31.821216460338462</v>
      </c>
    </row>
    <row r="24" spans="1:27" x14ac:dyDescent="0.35">
      <c r="A24">
        <f>'[1]ET Handel'!A108</f>
        <v>2023</v>
      </c>
      <c r="B24" s="3">
        <f>'[1]ET Handel'!B108</f>
        <v>24.741818207205181</v>
      </c>
      <c r="C24" s="3">
        <f>'[1]ET Handel'!C108</f>
        <v>25.182217990034246</v>
      </c>
      <c r="D24" s="3">
        <f>'[1]ET Handel'!D108</f>
        <v>23.762911874512707</v>
      </c>
      <c r="E24" s="3">
        <f>'[1]ET Handel'!E108</f>
        <v>23.242977193051324</v>
      </c>
      <c r="F24" s="3">
        <f>'[1]ET Handel'!F108</f>
        <v>21.46659519516593</v>
      </c>
      <c r="G24" s="3">
        <f>'[1]ET Handel'!G108</f>
        <v>26.565163983254518</v>
      </c>
      <c r="H24" s="14">
        <f>'[1]ET Handel'!H108</f>
        <v>24.43059006537186</v>
      </c>
      <c r="I24" s="3">
        <f>'[1]ET Handel'!I108</f>
        <v>23.651466593133602</v>
      </c>
      <c r="J24" s="3">
        <f>'[1]ET Handel'!J108</f>
        <v>25.662815007511401</v>
      </c>
      <c r="K24" s="3">
        <f>'[1]ET Handel'!K108</f>
        <v>25.610545361892346</v>
      </c>
      <c r="L24" s="3">
        <f>'[1]ET Handel'!L108</f>
        <v>24.254126533478289</v>
      </c>
      <c r="M24" s="3">
        <f>'[1]ET Handel'!M108</f>
        <v>25.346820496808697</v>
      </c>
      <c r="N24" s="3">
        <f>'[1]ET Handel'!N108</f>
        <v>28.87323468182074</v>
      </c>
      <c r="O24" s="3">
        <f>'[1]ET Handel'!O108</f>
        <v>31.824085373077743</v>
      </c>
      <c r="P24" s="3">
        <f>'[1]ET Handel'!P108</f>
        <v>27.438709623760399</v>
      </c>
      <c r="Q24" s="3">
        <f>'[1]ET Handel'!Q108</f>
        <v>24.804121328748838</v>
      </c>
      <c r="R24" s="3">
        <f>'[1]ET Handel'!R108</f>
        <v>25.627683352885011</v>
      </c>
      <c r="S24" s="3">
        <f>'[1]ET Handel'!S108</f>
        <v>24.053449958000002</v>
      </c>
      <c r="T24" s="3">
        <f>'[1]ET Handel'!T108</f>
        <v>24.167794881921907</v>
      </c>
      <c r="U24" s="3">
        <f>'[1]ET Handel'!U108</f>
        <v>26.677468670234944</v>
      </c>
      <c r="V24" s="3">
        <f>'[1]ET Handel'!V108</f>
        <v>25.40044771902371</v>
      </c>
      <c r="X24" s="18" t="str">
        <f t="shared" si="12"/>
        <v>RP</v>
      </c>
      <c r="Y24" s="19">
        <f t="shared" si="14"/>
        <v>24.053449958000002</v>
      </c>
      <c r="Z24" s="18" t="str">
        <f t="shared" si="13"/>
        <v>HH</v>
      </c>
      <c r="AA24" s="19">
        <f t="shared" si="15"/>
        <v>31.824085373077743</v>
      </c>
    </row>
    <row r="25" spans="1:27" x14ac:dyDescent="0.35">
      <c r="A25">
        <f>'[1]ET Handel'!A109</f>
        <v>2024</v>
      </c>
      <c r="B25" s="3">
        <f>'[1]ET Handel'!B109</f>
        <v>24.661793075261791</v>
      </c>
      <c r="C25" s="3">
        <f>'[1]ET Handel'!C109</f>
        <v>25.155315194403236</v>
      </c>
      <c r="D25" s="3">
        <f>'[1]ET Handel'!D109</f>
        <v>23.80010010954015</v>
      </c>
      <c r="E25" s="3">
        <f>'[1]ET Handel'!E109</f>
        <v>23.223317538803091</v>
      </c>
      <c r="F25" s="3">
        <f>'[1]ET Handel'!F109</f>
        <v>21.563847629939897</v>
      </c>
      <c r="G25" s="3">
        <f>'[1]ET Handel'!G109</f>
        <v>26.421107247537734</v>
      </c>
      <c r="H25" s="14">
        <f>'[1]ET Handel'!H109</f>
        <v>24.402614318954203</v>
      </c>
      <c r="I25" s="3">
        <f>'[1]ET Handel'!I109</f>
        <v>23.660579910777553</v>
      </c>
      <c r="J25" s="3">
        <f>'[1]ET Handel'!J109</f>
        <v>25.642194552419355</v>
      </c>
      <c r="K25" s="3">
        <f>'[1]ET Handel'!K109</f>
        <v>25.597048630222581</v>
      </c>
      <c r="L25" s="3">
        <f>'[1]ET Handel'!L109</f>
        <v>24.213808178008311</v>
      </c>
      <c r="M25" s="3">
        <f>'[1]ET Handel'!M109</f>
        <v>25.402840047671937</v>
      </c>
      <c r="N25" s="3">
        <f>'[1]ET Handel'!N109</f>
        <v>29.004639012746026</v>
      </c>
      <c r="O25" s="3">
        <f>'[1]ET Handel'!O109</f>
        <v>31.518424387114013</v>
      </c>
      <c r="P25" s="3">
        <f>'[1]ET Handel'!P109</f>
        <v>27.425364331331458</v>
      </c>
      <c r="Q25" s="3">
        <f>'[1]ET Handel'!Q109</f>
        <v>24.816458650388213</v>
      </c>
      <c r="R25" s="3">
        <f>'[1]ET Handel'!R109</f>
        <v>25.607254432142845</v>
      </c>
      <c r="S25" s="3">
        <f>'[1]ET Handel'!S109</f>
        <v>24.041564511018741</v>
      </c>
      <c r="T25" s="3">
        <f>'[1]ET Handel'!T109</f>
        <v>24.272660454931746</v>
      </c>
      <c r="U25" s="3">
        <f>'[1]ET Handel'!U109</f>
        <v>26.499585411616433</v>
      </c>
      <c r="V25" s="3">
        <f>'[1]ET Handel'!V109</f>
        <v>25.385182934768459</v>
      </c>
      <c r="X25" s="18" t="str">
        <f t="shared" si="12"/>
        <v>RP</v>
      </c>
      <c r="Y25" s="19">
        <f t="shared" ref="Y25" si="16">MIN(L25:U25)</f>
        <v>24.041564511018741</v>
      </c>
      <c r="Z25" s="18" t="str">
        <f t="shared" si="13"/>
        <v>HH</v>
      </c>
      <c r="AA25" s="19">
        <f t="shared" ref="AA25" si="17">MAX(L25:U25)</f>
        <v>31.518424387114013</v>
      </c>
    </row>
    <row r="26" spans="1:27" x14ac:dyDescent="0.35">
      <c r="B26" s="3"/>
      <c r="C26" s="3"/>
      <c r="D26" s="3"/>
      <c r="E26" s="3"/>
      <c r="F26" s="3"/>
      <c r="G26" s="3"/>
      <c r="H26" s="14"/>
      <c r="I26" s="3"/>
      <c r="J26" s="3"/>
      <c r="K26" s="3"/>
      <c r="L26" s="3"/>
      <c r="M26" s="3"/>
      <c r="N26" s="3"/>
      <c r="O26" s="3"/>
      <c r="P26" s="3"/>
      <c r="Q26" s="3"/>
      <c r="R26" s="3"/>
      <c r="S26" s="3"/>
      <c r="T26" s="3"/>
      <c r="U26" s="3"/>
      <c r="V26" s="3"/>
    </row>
    <row r="27" spans="1:27" x14ac:dyDescent="0.35">
      <c r="A27" s="4" t="s">
        <v>482</v>
      </c>
      <c r="B27" s="3"/>
      <c r="C27" s="3"/>
      <c r="D27" s="3"/>
      <c r="E27" s="3"/>
      <c r="F27" s="3"/>
      <c r="G27" s="3"/>
      <c r="H27" s="14"/>
      <c r="I27" s="3"/>
      <c r="J27" s="3"/>
      <c r="K27" s="3"/>
      <c r="L27" s="3"/>
      <c r="M27" s="3"/>
      <c r="N27" s="3"/>
      <c r="O27" s="3"/>
      <c r="P27" s="3"/>
      <c r="Q27" s="3"/>
      <c r="R27" s="3"/>
      <c r="S27" s="3"/>
      <c r="T27" s="3"/>
      <c r="U27" s="3"/>
      <c r="V27" s="3"/>
    </row>
    <row r="28" spans="1:27" x14ac:dyDescent="0.35">
      <c r="A28">
        <f>'[1]ET UnternDst'!A104</f>
        <v>2019</v>
      </c>
      <c r="B28" s="3">
        <f>'[1]ET UnternDst'!B104</f>
        <v>15.976664462695803</v>
      </c>
      <c r="C28" s="3">
        <f>'[1]ET UnternDst'!C104</f>
        <v>15.45417061698501</v>
      </c>
      <c r="D28" s="3">
        <f>'[1]ET UnternDst'!D104</f>
        <v>16.203159706716292</v>
      </c>
      <c r="E28" s="3">
        <f>'[1]ET UnternDst'!E104</f>
        <v>14.818992842332715</v>
      </c>
      <c r="F28" s="3">
        <f>'[1]ET UnternDst'!F104</f>
        <v>14.728604231180972</v>
      </c>
      <c r="G28" s="3">
        <f>'[1]ET UnternDst'!G104</f>
        <v>24.076652882688808</v>
      </c>
      <c r="H28" s="14">
        <f>'[1]ET UnternDst'!H104</f>
        <v>17.756762370210541</v>
      </c>
      <c r="I28" s="3">
        <f>'[1]ET UnternDst'!I104</f>
        <v>15.577236892942389</v>
      </c>
      <c r="J28" s="3">
        <f>'[1]ET UnternDst'!J104</f>
        <v>17.402202334236332</v>
      </c>
      <c r="K28" s="3">
        <f>'[1]ET UnternDst'!K104</f>
        <v>17.030610647320483</v>
      </c>
      <c r="L28" s="3">
        <f>'[1]ET UnternDst'!L104</f>
        <v>15.46018823772016</v>
      </c>
      <c r="M28" s="3">
        <f>'[1]ET UnternDst'!M104</f>
        <v>16.562956084609212</v>
      </c>
      <c r="N28" s="3">
        <f>'[1]ET UnternDst'!N104</f>
        <v>19.991706387904088</v>
      </c>
      <c r="O28" s="3">
        <f>'[1]ET UnternDst'!O104</f>
        <v>24.917109915757628</v>
      </c>
      <c r="P28" s="3">
        <f>'[1]ET UnternDst'!P104</f>
        <v>20.806808791279767</v>
      </c>
      <c r="Q28" s="3">
        <f>'[1]ET UnternDst'!Q104</f>
        <v>14.936532681300275</v>
      </c>
      <c r="R28" s="3">
        <f>'[1]ET UnternDst'!R104</f>
        <v>17.913161284471563</v>
      </c>
      <c r="S28" s="3">
        <f>'[1]ET UnternDst'!S104</f>
        <v>13.398429669961477</v>
      </c>
      <c r="T28" s="3">
        <f>'[1]ET UnternDst'!T104</f>
        <v>15.911897823564312</v>
      </c>
      <c r="U28" s="3">
        <f>'[1]ET UnternDst'!U104</f>
        <v>14.945793930918134</v>
      </c>
      <c r="V28" s="3">
        <f>'[1]ET UnternDst'!V104</f>
        <v>17.160142191605395</v>
      </c>
      <c r="X28" s="18" t="str">
        <f t="shared" ref="X28:X33" si="18">HLOOKUP(Y28,$L28:$U168,ROW(L$146)-ROW(X28)+1,0)</f>
        <v>RP</v>
      </c>
      <c r="Y28" s="19">
        <f>MIN(L28:U28)</f>
        <v>13.398429669961477</v>
      </c>
      <c r="Z28" s="18" t="str">
        <f t="shared" ref="Z28:Z33" si="19">HLOOKUP(AA28,$L28:$U168,ROW(N$146)-ROW(Z28)+1,0)</f>
        <v>HH</v>
      </c>
      <c r="AA28" s="19">
        <f>MAX(L28:U28)</f>
        <v>24.917109915757628</v>
      </c>
    </row>
    <row r="29" spans="1:27" x14ac:dyDescent="0.35">
      <c r="A29">
        <f>'[1]ET UnternDst'!A105</f>
        <v>2020</v>
      </c>
      <c r="B29" s="3">
        <f>'[1]ET UnternDst'!B105</f>
        <v>15.650730346635219</v>
      </c>
      <c r="C29" s="3">
        <f>'[1]ET UnternDst'!C105</f>
        <v>15.054990085922009</v>
      </c>
      <c r="D29" s="3">
        <f>'[1]ET UnternDst'!D105</f>
        <v>15.92961182330972</v>
      </c>
      <c r="E29" s="3">
        <f>'[1]ET UnternDst'!E105</f>
        <v>14.511092933743495</v>
      </c>
      <c r="F29" s="3">
        <f>'[1]ET UnternDst'!F105</f>
        <v>14.475048868040256</v>
      </c>
      <c r="G29" s="3">
        <f>'[1]ET UnternDst'!G105</f>
        <v>23.894729149414896</v>
      </c>
      <c r="H29" s="14">
        <f>'[1]ET UnternDst'!H105</f>
        <v>17.497101409525328</v>
      </c>
      <c r="I29" s="3">
        <f>'[1]ET UnternDst'!I105</f>
        <v>15.277282156439535</v>
      </c>
      <c r="J29" s="3">
        <f>'[1]ET UnternDst'!J105</f>
        <v>17.19575618953111</v>
      </c>
      <c r="K29" s="3">
        <f>'[1]ET UnternDst'!K105</f>
        <v>16.821103125035528</v>
      </c>
      <c r="L29" s="3">
        <f>'[1]ET UnternDst'!L105</f>
        <v>15.180846374080728</v>
      </c>
      <c r="M29" s="3">
        <f>'[1]ET UnternDst'!M105</f>
        <v>16.327402148200925</v>
      </c>
      <c r="N29" s="3">
        <f>'[1]ET UnternDst'!N105</f>
        <v>19.954077782481455</v>
      </c>
      <c r="O29" s="3">
        <f>'[1]ET UnternDst'!O105</f>
        <v>24.592276403281886</v>
      </c>
      <c r="P29" s="3">
        <f>'[1]ET UnternDst'!P105</f>
        <v>20.706609227946345</v>
      </c>
      <c r="Q29" s="3">
        <f>'[1]ET UnternDst'!Q105</f>
        <v>14.695888508244192</v>
      </c>
      <c r="R29" s="3">
        <f>'[1]ET UnternDst'!R105</f>
        <v>17.686208683582461</v>
      </c>
      <c r="S29" s="3">
        <f>'[1]ET UnternDst'!S105</f>
        <v>13.350010474559143</v>
      </c>
      <c r="T29" s="3">
        <f>'[1]ET UnternDst'!T105</f>
        <v>15.892409891959328</v>
      </c>
      <c r="U29" s="3">
        <f>'[1]ET UnternDst'!U105</f>
        <v>14.828596277613498</v>
      </c>
      <c r="V29" s="3">
        <f>'[1]ET UnternDst'!V105</f>
        <v>16.941689276342125</v>
      </c>
      <c r="X29" s="18" t="str">
        <f t="shared" si="18"/>
        <v>RP</v>
      </c>
      <c r="Y29" s="19">
        <f t="shared" ref="Y29:Y32" si="20">MIN(L29:U29)</f>
        <v>13.350010474559143</v>
      </c>
      <c r="Z29" s="18" t="str">
        <f t="shared" si="19"/>
        <v>HH</v>
      </c>
      <c r="AA29" s="19">
        <f t="shared" ref="AA29:AA32" si="21">MAX(L29:U29)</f>
        <v>24.592276403281886</v>
      </c>
    </row>
    <row r="30" spans="1:27" x14ac:dyDescent="0.35">
      <c r="A30">
        <f>'[1]ET UnternDst'!A106</f>
        <v>2021</v>
      </c>
      <c r="B30" s="3">
        <f>'[1]ET UnternDst'!B106</f>
        <v>15.698881124330144</v>
      </c>
      <c r="C30" s="3">
        <f>'[1]ET UnternDst'!C106</f>
        <v>14.716034136069286</v>
      </c>
      <c r="D30" s="3">
        <f>'[1]ET UnternDst'!D106</f>
        <v>16.090513495082263</v>
      </c>
      <c r="E30" s="3">
        <f>'[1]ET UnternDst'!E106</f>
        <v>14.496271299504619</v>
      </c>
      <c r="F30" s="3">
        <f>'[1]ET UnternDst'!F106</f>
        <v>14.519524013529189</v>
      </c>
      <c r="G30" s="3">
        <f>'[1]ET UnternDst'!G106</f>
        <v>23.585798623631497</v>
      </c>
      <c r="H30" s="14">
        <f>'[1]ET UnternDst'!H106</f>
        <v>17.452652113339479</v>
      </c>
      <c r="I30" s="3">
        <f>'[1]ET UnternDst'!I106</f>
        <v>15.305308037839824</v>
      </c>
      <c r="J30" s="3">
        <f>'[1]ET UnternDst'!J106</f>
        <v>17.232588247487168</v>
      </c>
      <c r="K30" s="3">
        <f>'[1]ET UnternDst'!K106</f>
        <v>16.874599241156073</v>
      </c>
      <c r="L30" s="3">
        <f>'[1]ET UnternDst'!L106</f>
        <v>15.298102221936457</v>
      </c>
      <c r="M30" s="3">
        <f>'[1]ET UnternDst'!M106</f>
        <v>16.351468649591958</v>
      </c>
      <c r="N30" s="3">
        <f>'[1]ET UnternDst'!N106</f>
        <v>19.997461899652745</v>
      </c>
      <c r="O30" s="3">
        <f>'[1]ET UnternDst'!O106</f>
        <v>24.502370729079271</v>
      </c>
      <c r="P30" s="3">
        <f>'[1]ET UnternDst'!P106</f>
        <v>20.794035108279065</v>
      </c>
      <c r="Q30" s="3">
        <f>'[1]ET UnternDst'!Q106</f>
        <v>14.600487136221849</v>
      </c>
      <c r="R30" s="3">
        <f>'[1]ET UnternDst'!R106</f>
        <v>17.772274070363846</v>
      </c>
      <c r="S30" s="3">
        <f>'[1]ET UnternDst'!S106</f>
        <v>13.558251144444295</v>
      </c>
      <c r="T30" s="3">
        <f>'[1]ET UnternDst'!T106</f>
        <v>15.819251012955545</v>
      </c>
      <c r="U30" s="3">
        <f>'[1]ET UnternDst'!U106</f>
        <v>14.828865243270881</v>
      </c>
      <c r="V30" s="3">
        <f>'[1]ET UnternDst'!V106</f>
        <v>16.977781723747587</v>
      </c>
      <c r="X30" s="18" t="str">
        <f t="shared" si="18"/>
        <v>RP</v>
      </c>
      <c r="Y30" s="19">
        <f t="shared" si="20"/>
        <v>13.558251144444295</v>
      </c>
      <c r="Z30" s="18" t="str">
        <f t="shared" si="19"/>
        <v>HH</v>
      </c>
      <c r="AA30" s="19">
        <f t="shared" si="21"/>
        <v>24.502370729079271</v>
      </c>
    </row>
    <row r="31" spans="1:27" x14ac:dyDescent="0.35">
      <c r="A31">
        <f>'[1]ET UnternDst'!A107</f>
        <v>2022</v>
      </c>
      <c r="B31" s="3">
        <f>'[1]ET UnternDst'!B107</f>
        <v>15.64772890425014</v>
      </c>
      <c r="C31" s="3">
        <f>'[1]ET UnternDst'!C107</f>
        <v>14.566319161786717</v>
      </c>
      <c r="D31" s="3">
        <f>'[1]ET UnternDst'!D107</f>
        <v>16.132028602524276</v>
      </c>
      <c r="E31" s="3">
        <f>'[1]ET UnternDst'!E107</f>
        <v>14.367318920719921</v>
      </c>
      <c r="F31" s="3">
        <f>'[1]ET UnternDst'!F107</f>
        <v>14.180181619145198</v>
      </c>
      <c r="G31" s="3">
        <f>'[1]ET UnternDst'!G107</f>
        <v>23.645693042307137</v>
      </c>
      <c r="H31" s="14">
        <f>'[1]ET UnternDst'!H107</f>
        <v>17.443649897442679</v>
      </c>
      <c r="I31" s="3">
        <f>'[1]ET UnternDst'!I107</f>
        <v>15.21342725375491</v>
      </c>
      <c r="J31" s="3">
        <f>'[1]ET UnternDst'!J107</f>
        <v>17.303381626392262</v>
      </c>
      <c r="K31" s="3">
        <f>'[1]ET UnternDst'!K107</f>
        <v>16.938920305013909</v>
      </c>
      <c r="L31" s="3">
        <f>'[1]ET UnternDst'!L107</f>
        <v>15.456843052454502</v>
      </c>
      <c r="M31" s="3">
        <f>'[1]ET UnternDst'!M107</f>
        <v>16.522630905768896</v>
      </c>
      <c r="N31" s="3">
        <f>'[1]ET UnternDst'!N107</f>
        <v>19.897791153256488</v>
      </c>
      <c r="O31" s="3">
        <f>'[1]ET UnternDst'!O107</f>
        <v>24.876067136720376</v>
      </c>
      <c r="P31" s="3">
        <f>'[1]ET UnternDst'!P107</f>
        <v>20.927518114450507</v>
      </c>
      <c r="Q31" s="3">
        <f>'[1]ET UnternDst'!Q107</f>
        <v>14.448125805338858</v>
      </c>
      <c r="R31" s="3">
        <f>'[1]ET UnternDst'!R107</f>
        <v>17.699229332381766</v>
      </c>
      <c r="S31" s="3">
        <f>'[1]ET UnternDst'!S107</f>
        <v>13.680837224191775</v>
      </c>
      <c r="T31" s="3">
        <f>'[1]ET UnternDst'!T107</f>
        <v>15.702182694553803</v>
      </c>
      <c r="U31" s="3">
        <f>'[1]ET UnternDst'!U107</f>
        <v>14.916053542564425</v>
      </c>
      <c r="V31" s="3">
        <f>'[1]ET UnternDst'!V107</f>
        <v>17.029009304871373</v>
      </c>
      <c r="X31" s="18" t="str">
        <f t="shared" si="18"/>
        <v>RP</v>
      </c>
      <c r="Y31" s="19">
        <f t="shared" si="20"/>
        <v>13.680837224191775</v>
      </c>
      <c r="Z31" s="18" t="str">
        <f t="shared" si="19"/>
        <v>HH</v>
      </c>
      <c r="AA31" s="19">
        <f t="shared" si="21"/>
        <v>24.876067136720376</v>
      </c>
    </row>
    <row r="32" spans="1:27" x14ac:dyDescent="0.35">
      <c r="A32">
        <f>'[1]ET UnternDst'!A108</f>
        <v>2023</v>
      </c>
      <c r="B32" s="3">
        <f>'[1]ET UnternDst'!B108</f>
        <v>15.452771538129923</v>
      </c>
      <c r="C32" s="3">
        <f>'[1]ET UnternDst'!C108</f>
        <v>14.526810342453089</v>
      </c>
      <c r="D32" s="3">
        <f>'[1]ET UnternDst'!D108</f>
        <v>16.182834505726472</v>
      </c>
      <c r="E32" s="3">
        <f>'[1]ET UnternDst'!E108</f>
        <v>14.337205451765604</v>
      </c>
      <c r="F32" s="3">
        <f>'[1]ET UnternDst'!F108</f>
        <v>14.087227717947471</v>
      </c>
      <c r="G32" s="3">
        <f>'[1]ET UnternDst'!G108</f>
        <v>23.731296341183398</v>
      </c>
      <c r="H32" s="14">
        <f>'[1]ET UnternDst'!H108</f>
        <v>17.458787996263908</v>
      </c>
      <c r="I32" s="3">
        <f>'[1]ET UnternDst'!I108</f>
        <v>15.169310719138396</v>
      </c>
      <c r="J32" s="3">
        <f>'[1]ET UnternDst'!J108</f>
        <v>17.319939068960824</v>
      </c>
      <c r="K32" s="3">
        <f>'[1]ET UnternDst'!K108</f>
        <v>16.948553516846417</v>
      </c>
      <c r="L32" s="3">
        <f>'[1]ET UnternDst'!L108</f>
        <v>15.424770584625142</v>
      </c>
      <c r="M32" s="3">
        <f>'[1]ET UnternDst'!M108</f>
        <v>16.580766229777364</v>
      </c>
      <c r="N32" s="3">
        <f>'[1]ET UnternDst'!N108</f>
        <v>19.792044111855063</v>
      </c>
      <c r="O32" s="3">
        <f>'[1]ET UnternDst'!O108</f>
        <v>24.953794753927443</v>
      </c>
      <c r="P32" s="3">
        <f>'[1]ET UnternDst'!P108</f>
        <v>21.116769845384404</v>
      </c>
      <c r="Q32" s="3">
        <f>'[1]ET UnternDst'!Q108</f>
        <v>14.359279121210836</v>
      </c>
      <c r="R32" s="3">
        <f>'[1]ET UnternDst'!R108</f>
        <v>17.656631175788789</v>
      </c>
      <c r="S32" s="3">
        <f>'[1]ET UnternDst'!S108</f>
        <v>13.631153822677671</v>
      </c>
      <c r="T32" s="3">
        <f>'[1]ET UnternDst'!T108</f>
        <v>15.63829767033835</v>
      </c>
      <c r="U32" s="3">
        <f>'[1]ET UnternDst'!U108</f>
        <v>15.001067771273222</v>
      </c>
      <c r="V32" s="3">
        <f>'[1]ET UnternDst'!V108</f>
        <v>17.039403620873269</v>
      </c>
      <c r="X32" s="18" t="str">
        <f t="shared" si="18"/>
        <v>RP</v>
      </c>
      <c r="Y32" s="19">
        <f t="shared" si="20"/>
        <v>13.631153822677671</v>
      </c>
      <c r="Z32" s="18" t="str">
        <f t="shared" si="19"/>
        <v>HH</v>
      </c>
      <c r="AA32" s="19">
        <f t="shared" si="21"/>
        <v>24.953794753927443</v>
      </c>
    </row>
    <row r="33" spans="1:27" x14ac:dyDescent="0.35">
      <c r="A33">
        <f>'[1]ET UnternDst'!A109</f>
        <v>2024</v>
      </c>
      <c r="B33" s="3">
        <f>'[1]ET UnternDst'!B109</f>
        <v>15.265356310415923</v>
      </c>
      <c r="C33" s="3">
        <f>'[1]ET UnternDst'!C109</f>
        <v>14.488070815538521</v>
      </c>
      <c r="D33" s="3">
        <f>'[1]ET UnternDst'!D109</f>
        <v>16.187229021126981</v>
      </c>
      <c r="E33" s="3">
        <f>'[1]ET UnternDst'!E109</f>
        <v>14.393309077086542</v>
      </c>
      <c r="F33" s="3">
        <f>'[1]ET UnternDst'!F109</f>
        <v>13.84021168076136</v>
      </c>
      <c r="G33" s="3">
        <f>'[1]ET UnternDst'!G109</f>
        <v>23.71861858034918</v>
      </c>
      <c r="H33" s="14">
        <f>'[1]ET UnternDst'!H109</f>
        <v>17.415845323417553</v>
      </c>
      <c r="I33" s="3">
        <f>'[1]ET UnternDst'!I109</f>
        <v>15.098832190822197</v>
      </c>
      <c r="J33" s="3">
        <f>'[1]ET UnternDst'!J109</f>
        <v>17.19869713825269</v>
      </c>
      <c r="K33" s="3">
        <f>'[1]ET UnternDst'!K109</f>
        <v>16.820801299606391</v>
      </c>
      <c r="L33" s="3">
        <f>'[1]ET UnternDst'!L109</f>
        <v>15.292052074624401</v>
      </c>
      <c r="M33" s="3">
        <f>'[1]ET UnternDst'!M109</f>
        <v>16.413983768839739</v>
      </c>
      <c r="N33" s="3">
        <f>'[1]ET UnternDst'!N109</f>
        <v>19.380038733504481</v>
      </c>
      <c r="O33" s="3">
        <f>'[1]ET UnternDst'!O109</f>
        <v>24.800647793727912</v>
      </c>
      <c r="P33" s="3">
        <f>'[1]ET UnternDst'!P109</f>
        <v>21.162438726251033</v>
      </c>
      <c r="Q33" s="3">
        <f>'[1]ET UnternDst'!Q109</f>
        <v>14.25834545004299</v>
      </c>
      <c r="R33" s="3">
        <f>'[1]ET UnternDst'!R109</f>
        <v>17.479371001254641</v>
      </c>
      <c r="S33" s="3">
        <f>'[1]ET UnternDst'!S109</f>
        <v>13.538209083114952</v>
      </c>
      <c r="T33" s="3">
        <f>'[1]ET UnternDst'!T109</f>
        <v>15.436059197782765</v>
      </c>
      <c r="U33" s="3">
        <f>'[1]ET UnternDst'!U109</f>
        <v>14.924911937919017</v>
      </c>
      <c r="V33" s="3">
        <f>'[1]ET UnternDst'!V109</f>
        <v>16.926348682782866</v>
      </c>
      <c r="X33" s="18" t="str">
        <f t="shared" si="18"/>
        <v>RP</v>
      </c>
      <c r="Y33" s="19">
        <f t="shared" ref="Y33" si="22">MIN(L33:U33)</f>
        <v>13.538209083114952</v>
      </c>
      <c r="Z33" s="18" t="str">
        <f t="shared" si="19"/>
        <v>HH</v>
      </c>
      <c r="AA33" s="19">
        <f t="shared" ref="AA33" si="23">MAX(L33:U33)</f>
        <v>24.800647793727912</v>
      </c>
    </row>
    <row r="34" spans="1:27" x14ac:dyDescent="0.35">
      <c r="B34" s="3"/>
      <c r="C34" s="3"/>
      <c r="D34" s="3"/>
      <c r="E34" s="3"/>
      <c r="F34" s="3"/>
      <c r="G34" s="3"/>
      <c r="H34" s="14"/>
      <c r="I34" s="3"/>
      <c r="J34" s="3"/>
      <c r="K34" s="3"/>
      <c r="L34" s="3"/>
      <c r="M34" s="3"/>
      <c r="N34" s="3"/>
      <c r="O34" s="3"/>
      <c r="P34" s="3"/>
      <c r="Q34" s="3"/>
      <c r="R34" s="3"/>
      <c r="S34" s="3"/>
      <c r="T34" s="3"/>
      <c r="U34" s="3"/>
      <c r="V34" s="3"/>
    </row>
    <row r="35" spans="1:27" x14ac:dyDescent="0.35">
      <c r="A35" s="4" t="s">
        <v>483</v>
      </c>
      <c r="B35" s="3"/>
      <c r="C35" s="3"/>
      <c r="D35" s="3"/>
      <c r="E35" s="3"/>
      <c r="F35" s="3"/>
      <c r="G35" s="3"/>
      <c r="H35" s="14"/>
      <c r="I35" s="3"/>
      <c r="J35" s="3"/>
      <c r="K35" s="3"/>
      <c r="L35" s="3"/>
      <c r="M35" s="3"/>
      <c r="N35" s="3"/>
      <c r="O35" s="3"/>
      <c r="P35" s="3"/>
      <c r="Q35" s="3"/>
      <c r="R35" s="3"/>
      <c r="S35" s="3"/>
      <c r="T35" s="3"/>
      <c r="U35" s="3"/>
      <c r="V35" s="3"/>
    </row>
    <row r="36" spans="1:27" x14ac:dyDescent="0.35">
      <c r="A36" s="7">
        <f>'[1]ET ÖSD'!A103</f>
        <v>2019</v>
      </c>
      <c r="B36" s="3">
        <f>'[1]ET ÖSD'!B103</f>
        <v>34.111007551034319</v>
      </c>
      <c r="C36" s="3">
        <f>'[1]ET ÖSD'!C103</f>
        <v>36.342184672677277</v>
      </c>
      <c r="D36" s="3">
        <f>'[1]ET ÖSD'!D103</f>
        <v>32.061898013292506</v>
      </c>
      <c r="E36" s="3">
        <f>'[1]ET ÖSD'!E103</f>
        <v>33.809551235710487</v>
      </c>
      <c r="F36" s="3">
        <f>'[1]ET ÖSD'!F103</f>
        <v>32.149238467858225</v>
      </c>
      <c r="G36" s="3">
        <f>'[1]ET ÖSD'!G103</f>
        <v>38.419648515804923</v>
      </c>
      <c r="H36" s="14">
        <f>'[1]ET ÖSD'!H103</f>
        <v>34.611376145153763</v>
      </c>
      <c r="I36" s="3">
        <f>'[1]ET ÖSD'!I103</f>
        <v>33.29802639015054</v>
      </c>
      <c r="J36" s="3">
        <f>'[1]ET ÖSD'!J103</f>
        <v>31.462635517143344</v>
      </c>
      <c r="K36" s="3">
        <f>'[1]ET ÖSD'!K103</f>
        <v>31.07531251919746</v>
      </c>
      <c r="L36" s="3">
        <f>'[1]ET ÖSD'!L103</f>
        <v>28.249657847776195</v>
      </c>
      <c r="M36" s="3">
        <f>'[1]ET ÖSD'!M103</f>
        <v>29.182651115360265</v>
      </c>
      <c r="N36" s="3">
        <f>'[1]ET ÖSD'!N103</f>
        <v>32.308859582767511</v>
      </c>
      <c r="O36" s="3">
        <f>'[1]ET ÖSD'!O103</f>
        <v>29.59470736313601</v>
      </c>
      <c r="P36" s="3">
        <f>'[1]ET ÖSD'!P103</f>
        <v>29.80795244747241</v>
      </c>
      <c r="Q36" s="3">
        <f>'[1]ET ÖSD'!Q103</f>
        <v>32.950005725529813</v>
      </c>
      <c r="R36" s="3">
        <f>'[1]ET ÖSD'!R103</f>
        <v>32.79471351336354</v>
      </c>
      <c r="S36" s="3">
        <f>'[1]ET ÖSD'!S103</f>
        <v>34.350420918485547</v>
      </c>
      <c r="T36" s="3">
        <f>'[1]ET ÖSD'!T103</f>
        <v>33.326928027999273</v>
      </c>
      <c r="U36" s="3">
        <f>'[1]ET ÖSD'!U103</f>
        <v>35.264745382702891</v>
      </c>
      <c r="V36" s="3">
        <f>'[1]ET ÖSD'!V103</f>
        <v>31.706078470336269</v>
      </c>
      <c r="X36" s="18" t="str">
        <f>HLOOKUP(Y36,$L36:$U175,ROW(L$146)-ROW(X36)+1,0)</f>
        <v>BW</v>
      </c>
      <c r="Y36" s="19">
        <f>MIN(L36:U36)</f>
        <v>28.249657847776195</v>
      </c>
      <c r="Z36" s="18" t="str">
        <f>HLOOKUP(AA36,$L36:$U175,ROW(N$146)-ROW(Z36)+1,0)</f>
        <v>SH</v>
      </c>
      <c r="AA36" s="19">
        <f>MAX(L36:U36)</f>
        <v>35.264745382702891</v>
      </c>
    </row>
    <row r="37" spans="1:27" x14ac:dyDescent="0.35">
      <c r="A37" s="7">
        <f>'[1]ET ÖSD'!A104</f>
        <v>2020</v>
      </c>
      <c r="B37" s="3">
        <f>'[1]ET ÖSD'!B104</f>
        <v>34.803882713481997</v>
      </c>
      <c r="C37" s="3">
        <f>'[1]ET ÖSD'!C104</f>
        <v>37.062656972901529</v>
      </c>
      <c r="D37" s="3">
        <f>'[1]ET ÖSD'!D104</f>
        <v>32.647291483171074</v>
      </c>
      <c r="E37" s="3">
        <f>'[1]ET ÖSD'!E104</f>
        <v>34.413135880283633</v>
      </c>
      <c r="F37" s="3">
        <f>'[1]ET ÖSD'!F104</f>
        <v>32.806080146502062</v>
      </c>
      <c r="G37" s="3">
        <f>'[1]ET ÖSD'!G104</f>
        <v>39.10782673422343</v>
      </c>
      <c r="H37" s="14">
        <f>'[1]ET ÖSD'!H104</f>
        <v>35.269525279449056</v>
      </c>
      <c r="I37" s="3">
        <f>'[1]ET ÖSD'!I104</f>
        <v>33.937729211458013</v>
      </c>
      <c r="J37" s="3">
        <f>'[1]ET ÖSD'!J104</f>
        <v>32.085846497993018</v>
      </c>
      <c r="K37" s="3">
        <f>'[1]ET ÖSD'!K104</f>
        <v>31.693128624658478</v>
      </c>
      <c r="L37" s="3">
        <f>'[1]ET ÖSD'!L104</f>
        <v>28.842812377158623</v>
      </c>
      <c r="M37" s="3">
        <f>'[1]ET ÖSD'!M104</f>
        <v>29.777255810115307</v>
      </c>
      <c r="N37" s="3">
        <f>'[1]ET ÖSD'!N104</f>
        <v>32.96460584196867</v>
      </c>
      <c r="O37" s="3">
        <f>'[1]ET ÖSD'!O104</f>
        <v>30.11349318128762</v>
      </c>
      <c r="P37" s="3">
        <f>'[1]ET ÖSD'!P104</f>
        <v>30.325265153903231</v>
      </c>
      <c r="Q37" s="3">
        <f>'[1]ET ÖSD'!Q104</f>
        <v>33.548934913604661</v>
      </c>
      <c r="R37" s="3">
        <f>'[1]ET ÖSD'!R104</f>
        <v>33.500231075548513</v>
      </c>
      <c r="S37" s="3">
        <f>'[1]ET ÖSD'!S104</f>
        <v>34.912814698887232</v>
      </c>
      <c r="T37" s="3">
        <f>'[1]ET ÖSD'!T104</f>
        <v>34.318768256828982</v>
      </c>
      <c r="U37" s="3">
        <f>'[1]ET ÖSD'!U104</f>
        <v>35.829674726039315</v>
      </c>
      <c r="V37" s="3">
        <f>'[1]ET ÖSD'!V104</f>
        <v>32.331094604812527</v>
      </c>
      <c r="X37" s="18" t="str">
        <f>HLOOKUP(Y37,$L37:$U176,ROW(L$146)-ROW(X37)+1,0)</f>
        <v>BW</v>
      </c>
      <c r="Y37" s="19">
        <f t="shared" ref="Y37:Y39" si="24">MIN(L37:U37)</f>
        <v>28.842812377158623</v>
      </c>
      <c r="Z37" s="18" t="str">
        <f>HLOOKUP(AA37,$L37:$U176,ROW(N$146)-ROW(Z37)+1,0)</f>
        <v>SH</v>
      </c>
      <c r="AA37" s="19">
        <f t="shared" ref="AA37:AA39" si="25">MAX(L37:U37)</f>
        <v>35.829674726039315</v>
      </c>
    </row>
    <row r="38" spans="1:27" x14ac:dyDescent="0.35">
      <c r="A38" s="7">
        <f>'[1]ET ÖSD'!A105</f>
        <v>2021</v>
      </c>
      <c r="B38" s="3">
        <f>'[1]ET ÖSD'!B105</f>
        <v>35.117164948271039</v>
      </c>
      <c r="C38" s="3">
        <f>'[1]ET ÖSD'!C105</f>
        <v>37.690326530396831</v>
      </c>
      <c r="D38" s="3">
        <f>'[1]ET ÖSD'!D105</f>
        <v>32.942926738196526</v>
      </c>
      <c r="E38" s="3">
        <f>'[1]ET ÖSD'!E105</f>
        <v>34.868850005073405</v>
      </c>
      <c r="F38" s="3">
        <f>'[1]ET ÖSD'!F105</f>
        <v>33.216938482876266</v>
      </c>
      <c r="G38" s="3">
        <f>'[1]ET ÖSD'!G105</f>
        <v>39.726721036035698</v>
      </c>
      <c r="H38" s="14">
        <f>'[1]ET ÖSD'!H105</f>
        <v>35.728100747528835</v>
      </c>
      <c r="I38" s="3">
        <f>'[1]ET ÖSD'!I105</f>
        <v>34.328099366135277</v>
      </c>
      <c r="J38" s="3">
        <f>'[1]ET ÖSD'!J105</f>
        <v>32.550860531744455</v>
      </c>
      <c r="K38" s="3">
        <f>'[1]ET ÖSD'!K105</f>
        <v>32.146517055075144</v>
      </c>
      <c r="L38" s="3">
        <f>'[1]ET ÖSD'!L105</f>
        <v>29.280345446408507</v>
      </c>
      <c r="M38" s="3">
        <f>'[1]ET ÖSD'!M105</f>
        <v>30.217847628987531</v>
      </c>
      <c r="N38" s="3">
        <f>'[1]ET ÖSD'!N105</f>
        <v>33.504309002180463</v>
      </c>
      <c r="O38" s="3">
        <f>'[1]ET ÖSD'!O105</f>
        <v>30.616636551756603</v>
      </c>
      <c r="P38" s="3">
        <f>'[1]ET ÖSD'!P105</f>
        <v>30.776945749249503</v>
      </c>
      <c r="Q38" s="3">
        <f>'[1]ET ÖSD'!Q105</f>
        <v>33.949461116048028</v>
      </c>
      <c r="R38" s="3">
        <f>'[1]ET ÖSD'!R105</f>
        <v>34.033087615868872</v>
      </c>
      <c r="S38" s="3">
        <f>'[1]ET ÖSD'!S105</f>
        <v>35.24376675824189</v>
      </c>
      <c r="T38" s="3">
        <f>'[1]ET ÖSD'!T105</f>
        <v>34.876149873606771</v>
      </c>
      <c r="U38" s="3">
        <f>'[1]ET ÖSD'!U105</f>
        <v>36.043154367570438</v>
      </c>
      <c r="V38" s="3">
        <f>'[1]ET ÖSD'!V105</f>
        <v>32.78583002241804</v>
      </c>
      <c r="X38" s="18" t="str">
        <f>HLOOKUP(Y38,$L38:$U177,ROW(L$146)-ROW(X38)+1,0)</f>
        <v>BW</v>
      </c>
      <c r="Y38" s="19">
        <f t="shared" si="24"/>
        <v>29.280345446408507</v>
      </c>
      <c r="Z38" s="18" t="str">
        <f>HLOOKUP(AA38,$L38:$U177,ROW(N$146)-ROW(Z38)+1,0)</f>
        <v>SH</v>
      </c>
      <c r="AA38" s="19">
        <f t="shared" si="25"/>
        <v>36.043154367570438</v>
      </c>
    </row>
    <row r="39" spans="1:27" x14ac:dyDescent="0.35">
      <c r="A39" s="7">
        <f>'[1]ET ÖSD'!A106</f>
        <v>2022</v>
      </c>
      <c r="B39" s="3">
        <f>'[1]ET ÖSD'!B106</f>
        <v>35.240854160319643</v>
      </c>
      <c r="C39" s="3">
        <f>'[1]ET ÖSD'!C106</f>
        <v>37.948320684855965</v>
      </c>
      <c r="D39" s="3">
        <f>'[1]ET ÖSD'!D106</f>
        <v>32.994488659319501</v>
      </c>
      <c r="E39" s="3">
        <f>'[1]ET ÖSD'!E106</f>
        <v>35.124974659839708</v>
      </c>
      <c r="F39" s="3">
        <f>'[1]ET ÖSD'!F106</f>
        <v>33.451406554962972</v>
      </c>
      <c r="G39" s="3">
        <f>'[1]ET ÖSD'!G106</f>
        <v>39.197219965198549</v>
      </c>
      <c r="H39" s="14">
        <f>'[1]ET ÖSD'!H106</f>
        <v>35.730512084983843</v>
      </c>
      <c r="I39" s="3">
        <f>'[1]ET ÖSD'!I106</f>
        <v>34.483901857851244</v>
      </c>
      <c r="J39" s="3">
        <f>'[1]ET ÖSD'!J106</f>
        <v>32.562160904492934</v>
      </c>
      <c r="K39" s="3">
        <f>'[1]ET ÖSD'!K106</f>
        <v>32.180876821434488</v>
      </c>
      <c r="L39" s="3">
        <f>'[1]ET ÖSD'!L106</f>
        <v>29.31368648219696</v>
      </c>
      <c r="M39" s="3">
        <f>'[1]ET ÖSD'!M106</f>
        <v>30.121518340701869</v>
      </c>
      <c r="N39" s="3">
        <f>'[1]ET ÖSD'!N106</f>
        <v>33.44682300834706</v>
      </c>
      <c r="O39" s="3">
        <f>'[1]ET ÖSD'!O106</f>
        <v>30.413849667397724</v>
      </c>
      <c r="P39" s="3">
        <f>'[1]ET ÖSD'!P106</f>
        <v>30.80968807355892</v>
      </c>
      <c r="Q39" s="3">
        <f>'[1]ET ÖSD'!Q106</f>
        <v>34.006204443158936</v>
      </c>
      <c r="R39" s="3">
        <f>'[1]ET ÖSD'!R106</f>
        <v>34.196545058661471</v>
      </c>
      <c r="S39" s="3">
        <f>'[1]ET ÖSD'!S106</f>
        <v>35.258742694454135</v>
      </c>
      <c r="T39" s="3">
        <f>'[1]ET ÖSD'!T106</f>
        <v>35.04769718412841</v>
      </c>
      <c r="U39" s="3">
        <f>'[1]ET ÖSD'!U106</f>
        <v>36.097079216887032</v>
      </c>
      <c r="V39" s="3">
        <f>'[1]ET ÖSD'!V106</f>
        <v>32.814449917898195</v>
      </c>
      <c r="X39" s="18" t="str">
        <f>HLOOKUP(Y39,$L39:$U178,ROW(L$146)-ROW(X39)+1,0)</f>
        <v>BW</v>
      </c>
      <c r="Y39" s="19">
        <f t="shared" si="24"/>
        <v>29.31368648219696</v>
      </c>
      <c r="Z39" s="18" t="str">
        <f>HLOOKUP(AA39,$L39:$U178,ROW(N$146)-ROW(Z39)+1,0)</f>
        <v>SH</v>
      </c>
      <c r="AA39" s="19">
        <f t="shared" si="25"/>
        <v>36.097079216887032</v>
      </c>
    </row>
    <row r="40" spans="1:27" x14ac:dyDescent="0.35">
      <c r="A40" s="7">
        <f>'[1]ET ÖSD'!A107</f>
        <v>2023</v>
      </c>
      <c r="B40" s="3">
        <f>'[1]ET ÖSD'!B107</f>
        <v>35.524016971842173</v>
      </c>
      <c r="C40" s="3">
        <f>'[1]ET ÖSD'!C107</f>
        <v>38.220985793751666</v>
      </c>
      <c r="D40" s="3">
        <f>'[1]ET ÖSD'!D107</f>
        <v>33.06471716226374</v>
      </c>
      <c r="E40" s="3">
        <f>'[1]ET ÖSD'!E107</f>
        <v>35.327066681563295</v>
      </c>
      <c r="F40" s="3">
        <f>'[1]ET ÖSD'!F107</f>
        <v>33.730325032893134</v>
      </c>
      <c r="G40" s="3">
        <f>'[1]ET ÖSD'!G107</f>
        <v>39.087160567878207</v>
      </c>
      <c r="H40" s="14">
        <f>'[1]ET ÖSD'!H107</f>
        <v>35.856676996419658</v>
      </c>
      <c r="I40" s="3">
        <f>'[1]ET ÖSD'!I107</f>
        <v>34.677544450988748</v>
      </c>
      <c r="J40" s="3">
        <f>'[1]ET ÖSD'!J107</f>
        <v>32.579312764962722</v>
      </c>
      <c r="K40" s="3">
        <f>'[1]ET ÖSD'!K107</f>
        <v>32.202337883242492</v>
      </c>
      <c r="L40" s="3">
        <f>'[1]ET ÖSD'!L107</f>
        <v>29.314556210290199</v>
      </c>
      <c r="M40" s="3">
        <f>'[1]ET ÖSD'!M107</f>
        <v>30.117102273558288</v>
      </c>
      <c r="N40" s="3">
        <f>'[1]ET ÖSD'!N107</f>
        <v>33.378945591627755</v>
      </c>
      <c r="O40" s="3">
        <f>'[1]ET ÖSD'!O107</f>
        <v>30.180911309622537</v>
      </c>
      <c r="P40" s="3">
        <f>'[1]ET ÖSD'!P107</f>
        <v>30.854197798176326</v>
      </c>
      <c r="Q40" s="3">
        <f>'[1]ET ÖSD'!Q107</f>
        <v>33.992991194185429</v>
      </c>
      <c r="R40" s="3">
        <f>'[1]ET ÖSD'!R107</f>
        <v>34.273703698916755</v>
      </c>
      <c r="S40" s="3">
        <f>'[1]ET ÖSD'!S107</f>
        <v>35.382161192780458</v>
      </c>
      <c r="T40" s="3">
        <f>'[1]ET ÖSD'!T107</f>
        <v>35.027713270659625</v>
      </c>
      <c r="U40" s="3">
        <f>'[1]ET ÖSD'!U107</f>
        <v>36.277376469032937</v>
      </c>
      <c r="V40" s="3">
        <f>'[1]ET ÖSD'!V107</f>
        <v>32.853013409836777</v>
      </c>
      <c r="X40" s="18" t="str">
        <f t="shared" ref="X40" si="26">HLOOKUP(Y40,$L40:$U179,ROW(L$146)-ROW(X40)+1,0)</f>
        <v>BW</v>
      </c>
      <c r="Y40" s="19">
        <f t="shared" ref="Y40" si="27">MIN(L40:U40)</f>
        <v>29.314556210290199</v>
      </c>
      <c r="Z40" s="18" t="str">
        <f t="shared" ref="Z40" si="28">HLOOKUP(AA40,$L40:$U179,ROW(N$146)-ROW(Z40)+1,0)</f>
        <v>SH</v>
      </c>
      <c r="AA40" s="19">
        <f t="shared" ref="AA40" si="29">MAX(L40:U40)</f>
        <v>36.277376469032937</v>
      </c>
    </row>
    <row r="41" spans="1:27" x14ac:dyDescent="0.35">
      <c r="A41" s="7">
        <f>'[1]ET ÖSD'!A108</f>
        <v>2024</v>
      </c>
      <c r="B41" s="3">
        <f>'[1]ET ÖSD'!B108</f>
        <v>36.115460625998288</v>
      </c>
      <c r="C41" s="3">
        <f>'[1]ET ÖSD'!C108</f>
        <v>38.780516479989011</v>
      </c>
      <c r="D41" s="3">
        <f>'[1]ET ÖSD'!D108</f>
        <v>33.443937448464141</v>
      </c>
      <c r="E41" s="3">
        <f>'[1]ET ÖSD'!E108</f>
        <v>35.694088222240872</v>
      </c>
      <c r="F41" s="3">
        <f>'[1]ET ÖSD'!F108</f>
        <v>34.213993686128049</v>
      </c>
      <c r="G41" s="3">
        <f>'[1]ET ÖSD'!G108</f>
        <v>39.183354876294857</v>
      </c>
      <c r="H41" s="14">
        <f>'[1]ET ÖSD'!H108</f>
        <v>36.223375186431653</v>
      </c>
      <c r="I41" s="3">
        <f>'[1]ET ÖSD'!I108</f>
        <v>35.135233263178108</v>
      </c>
      <c r="J41" s="3">
        <f>'[1]ET ÖSD'!J108</f>
        <v>32.930987868347323</v>
      </c>
      <c r="K41" s="3">
        <f>'[1]ET ÖSD'!K108</f>
        <v>32.568599533614098</v>
      </c>
      <c r="L41" s="3">
        <f>'[1]ET ÖSD'!L108</f>
        <v>29.730700536715116</v>
      </c>
      <c r="M41" s="3">
        <f>'[1]ET ÖSD'!M108</f>
        <v>30.412067364990307</v>
      </c>
      <c r="N41" s="3">
        <f>'[1]ET ÖSD'!N108</f>
        <v>33.75219564923659</v>
      </c>
      <c r="O41" s="3">
        <f>'[1]ET ÖSD'!O108</f>
        <v>30.481396485880534</v>
      </c>
      <c r="P41" s="3">
        <f>'[1]ET ÖSD'!P108</f>
        <v>31.162452522760791</v>
      </c>
      <c r="Q41" s="3">
        <f>'[1]ET ÖSD'!Q108</f>
        <v>34.331439191788959</v>
      </c>
      <c r="R41" s="3">
        <f>'[1]ET ÖSD'!R108</f>
        <v>34.684328911979485</v>
      </c>
      <c r="S41" s="3">
        <f>'[1]ET ÖSD'!S108</f>
        <v>35.865693606322012</v>
      </c>
      <c r="T41" s="3">
        <f>'[1]ET ÖSD'!T108</f>
        <v>35.440002143737608</v>
      </c>
      <c r="U41" s="3">
        <f>'[1]ET ÖSD'!U108</f>
        <v>36.683414373161931</v>
      </c>
      <c r="V41" s="3">
        <f>'[1]ET ÖSD'!V108</f>
        <v>33.216874267609917</v>
      </c>
      <c r="X41" s="18" t="str">
        <f t="shared" ref="X41" si="30">HLOOKUP(Y41,$L41:$U180,ROW(L$146)-ROW(X41)+1,0)</f>
        <v>BW</v>
      </c>
      <c r="Y41" s="19">
        <f t="shared" ref="Y41" si="31">MIN(L41:U41)</f>
        <v>29.730700536715116</v>
      </c>
      <c r="Z41" s="18" t="str">
        <f t="shared" ref="Z41" si="32">HLOOKUP(AA41,$L41:$U180,ROW(N$146)-ROW(Z41)+1,0)</f>
        <v>SH</v>
      </c>
      <c r="AA41" s="19">
        <f t="shared" ref="AA41" si="33">MAX(L41:U41)</f>
        <v>36.683414373161931</v>
      </c>
    </row>
    <row r="42" spans="1:27" x14ac:dyDescent="0.35">
      <c r="B42" s="3"/>
    </row>
    <row r="43" spans="1:27" x14ac:dyDescent="0.35">
      <c r="A43" s="4" t="s">
        <v>484</v>
      </c>
      <c r="B43" s="3"/>
    </row>
    <row r="44" spans="1:27" x14ac:dyDescent="0.35">
      <c r="A44">
        <f>'[1]BWS VG'!A31</f>
        <v>2019</v>
      </c>
      <c r="B44" s="3">
        <f>'[1]BWS VG'!X31</f>
        <v>12.992592969728909</v>
      </c>
      <c r="C44" s="3">
        <f>'[1]BWS VG'!Y31</f>
        <v>11.264372205206387</v>
      </c>
      <c r="D44" s="3">
        <f>'[1]BWS VG'!Z31</f>
        <v>19.404274775089579</v>
      </c>
      <c r="E44" s="3">
        <f>'[1]BWS VG'!AA31</f>
        <v>19.604993877429422</v>
      </c>
      <c r="F44" s="3">
        <f>'[1]BWS VG'!AB31</f>
        <v>23.130273213212309</v>
      </c>
      <c r="G44" s="3">
        <f>'[1]BWS VG'!AC31</f>
        <v>7.3404037098682249</v>
      </c>
      <c r="H44" s="14">
        <f>'[1]BWS VG'!AD31</f>
        <v>14.735249104956655</v>
      </c>
      <c r="I44" s="3">
        <f>'[1]BWS VG'!AE31</f>
        <v>17.775146129338186</v>
      </c>
      <c r="J44" s="3">
        <f>'[1]BWS VG'!AF31</f>
        <v>22.15232721668821</v>
      </c>
      <c r="K44" s="3">
        <f>'[1]BWS VG'!AG31</f>
        <v>22.943689228933096</v>
      </c>
      <c r="L44" s="3">
        <f>'[1]BWS VG'!AH31</f>
        <v>31.449734991579209</v>
      </c>
      <c r="M44" s="3">
        <f>'[1]BWS VG'!AI31</f>
        <v>25.736345994505243</v>
      </c>
      <c r="N44" s="3">
        <f>'[1]BWS VG'!AJ31</f>
        <v>19.085585195742837</v>
      </c>
      <c r="O44" s="3">
        <f>'[1]BWS VG'!AK31</f>
        <v>12.12371734380979</v>
      </c>
      <c r="P44" s="3">
        <f>'[1]BWS VG'!AL31</f>
        <v>17.415565561931579</v>
      </c>
      <c r="Q44" s="3">
        <f>'[1]BWS VG'!AM31</f>
        <v>23.921716581454032</v>
      </c>
      <c r="R44" s="3">
        <f>'[1]BWS VG'!AN31</f>
        <v>18.952840619382204</v>
      </c>
      <c r="S44" s="3">
        <f>'[1]BWS VG'!AO31</f>
        <v>24.032157330721184</v>
      </c>
      <c r="T44" s="3">
        <f>'[1]BWS VG'!AP31</f>
        <v>23.485010218639118</v>
      </c>
      <c r="U44" s="3">
        <f>'[1]BWS VG'!AQ31</f>
        <v>15.537387217870943</v>
      </c>
      <c r="V44" s="3">
        <f>'[1]BWS VG'!AR31</f>
        <v>21.671599763616502</v>
      </c>
      <c r="X44" s="18" t="str">
        <f t="shared" ref="X44:X49" si="34">HLOOKUP(Y44,$L44:$U183,ROW(L$146)-ROW(X44)+1,0)</f>
        <v>HH</v>
      </c>
      <c r="Y44" s="19">
        <f t="shared" ref="Y44:Y49" si="35">MIN(L44:U44)</f>
        <v>12.12371734380979</v>
      </c>
      <c r="Z44" s="18" t="str">
        <f t="shared" ref="Z44:Z49" si="36">HLOOKUP(AA44,$L44:$U183,ROW(N$146)-ROW(Z44)+1,0)</f>
        <v>BW</v>
      </c>
      <c r="AA44" s="19">
        <f t="shared" ref="AA44:AA49" si="37">MAX(L44:U44)</f>
        <v>31.449734991579209</v>
      </c>
    </row>
    <row r="45" spans="1:27" x14ac:dyDescent="0.35">
      <c r="A45">
        <f>'[1]BWS VG'!A32</f>
        <v>2020</v>
      </c>
      <c r="B45" s="3">
        <f>'[1]BWS VG'!X32</f>
        <v>12.329806381175132</v>
      </c>
      <c r="C45" s="3">
        <f>'[1]BWS VG'!Y32</f>
        <v>10.815595980128249</v>
      </c>
      <c r="D45" s="3">
        <f>'[1]BWS VG'!Z32</f>
        <v>18.786574057277242</v>
      </c>
      <c r="E45" s="3">
        <f>'[1]BWS VG'!AA32</f>
        <v>18.956833423342427</v>
      </c>
      <c r="F45" s="3">
        <f>'[1]BWS VG'!AB32</f>
        <v>22.555934624515885</v>
      </c>
      <c r="G45" s="3">
        <f>'[1]BWS VG'!AC32</f>
        <v>6.8292485242426499</v>
      </c>
      <c r="H45" s="14">
        <f>'[1]BWS VG'!AD32</f>
        <v>14.124117027958919</v>
      </c>
      <c r="I45" s="3">
        <f>'[1]BWS VG'!AE32</f>
        <v>17.167623350269977</v>
      </c>
      <c r="J45" s="3">
        <f>'[1]BWS VG'!AF32</f>
        <v>21.190425811089387</v>
      </c>
      <c r="K45" s="3">
        <f>'[1]BWS VG'!AG32</f>
        <v>21.975303330008579</v>
      </c>
      <c r="L45" s="3">
        <f>'[1]BWS VG'!AH32</f>
        <v>30.417613219615998</v>
      </c>
      <c r="M45" s="3">
        <f>'[1]BWS VG'!AI32</f>
        <v>24.811789770909108</v>
      </c>
      <c r="N45" s="3">
        <f>'[1]BWS VG'!AJ32</f>
        <v>17.850570544028319</v>
      </c>
      <c r="O45" s="3">
        <f>'[1]BWS VG'!AK32</f>
        <v>10.012535277600376</v>
      </c>
      <c r="P45" s="3">
        <f>'[1]BWS VG'!AL32</f>
        <v>16.817075910501718</v>
      </c>
      <c r="Q45" s="3">
        <f>'[1]BWS VG'!AM32</f>
        <v>22.553940396367306</v>
      </c>
      <c r="R45" s="3">
        <f>'[1]BWS VG'!AN32</f>
        <v>18.185645814208062</v>
      </c>
      <c r="S45" s="3">
        <f>'[1]BWS VG'!AO32</f>
        <v>22.954879669192543</v>
      </c>
      <c r="T45" s="3">
        <f>'[1]BWS VG'!AP32</f>
        <v>21.561320797628209</v>
      </c>
      <c r="U45" s="3">
        <f>'[1]BWS VG'!AQ32</f>
        <v>15.788286687236965</v>
      </c>
      <c r="V45" s="3">
        <f>'[1]BWS VG'!AR32</f>
        <v>20.745970389774499</v>
      </c>
      <c r="X45" s="18" t="str">
        <f t="shared" si="34"/>
        <v>HH</v>
      </c>
      <c r="Y45" s="19">
        <f t="shared" si="35"/>
        <v>10.012535277600376</v>
      </c>
      <c r="Z45" s="18" t="str">
        <f t="shared" si="36"/>
        <v>BW</v>
      </c>
      <c r="AA45" s="19">
        <f t="shared" si="37"/>
        <v>30.417613219615998</v>
      </c>
    </row>
    <row r="46" spans="1:27" x14ac:dyDescent="0.35">
      <c r="A46">
        <f>'[1]BWS VG'!A33</f>
        <v>2021</v>
      </c>
      <c r="B46" s="3">
        <f>'[1]BWS VG'!X33</f>
        <v>13.180543998945939</v>
      </c>
      <c r="C46" s="3">
        <f>'[1]BWS VG'!Y33</f>
        <v>11.486349791541098</v>
      </c>
      <c r="D46" s="3">
        <f>'[1]BWS VG'!Z33</f>
        <v>18.680653161489023</v>
      </c>
      <c r="E46" s="3">
        <f>'[1]BWS VG'!AA33</f>
        <v>19.345361293490711</v>
      </c>
      <c r="F46" s="3">
        <f>'[1]BWS VG'!AB33</f>
        <v>23.001623210833301</v>
      </c>
      <c r="G46" s="3">
        <f>'[1]BWS VG'!AC33</f>
        <v>6.3932561795236351</v>
      </c>
      <c r="H46" s="14">
        <f>'[1]BWS VG'!AD33</f>
        <v>14.18612877769406</v>
      </c>
      <c r="I46" s="3">
        <f>'[1]BWS VG'!AE33</f>
        <v>17.503242062028207</v>
      </c>
      <c r="J46" s="3">
        <f>'[1]BWS VG'!AF33</f>
        <v>21.321869129505913</v>
      </c>
      <c r="K46" s="3">
        <f>'[1]BWS VG'!AG33</f>
        <v>22.145441765237788</v>
      </c>
      <c r="L46" s="3">
        <f>'[1]BWS VG'!AH33</f>
        <v>31.404416456331969</v>
      </c>
      <c r="M46" s="3">
        <f>'[1]BWS VG'!AI33</f>
        <v>24.612125022261509</v>
      </c>
      <c r="N46" s="3">
        <f>'[1]BWS VG'!AJ33</f>
        <v>19.861296611621341</v>
      </c>
      <c r="O46" s="3">
        <f>'[1]BWS VG'!AK33</f>
        <v>10.881789468376837</v>
      </c>
      <c r="P46" s="3">
        <f>'[1]BWS VG'!AL33</f>
        <v>16.935296558195468</v>
      </c>
      <c r="Q46" s="3">
        <f>'[1]BWS VG'!AM33</f>
        <v>21.792648982702794</v>
      </c>
      <c r="R46" s="3">
        <f>'[1]BWS VG'!AN33</f>
        <v>18.287720286599122</v>
      </c>
      <c r="S46" s="3">
        <f>'[1]BWS VG'!AO33</f>
        <v>23.362503434592334</v>
      </c>
      <c r="T46" s="3">
        <f>'[1]BWS VG'!AP33</f>
        <v>22.990044775350533</v>
      </c>
      <c r="U46" s="3">
        <f>'[1]BWS VG'!AQ33</f>
        <v>14.972387202416451</v>
      </c>
      <c r="V46" s="3">
        <f>'[1]BWS VG'!AR33</f>
        <v>20.904142424997179</v>
      </c>
      <c r="X46" s="18" t="str">
        <f t="shared" si="34"/>
        <v>HH</v>
      </c>
      <c r="Y46" s="19">
        <f t="shared" si="35"/>
        <v>10.881789468376837</v>
      </c>
      <c r="Z46" s="18" t="str">
        <f t="shared" si="36"/>
        <v>BW</v>
      </c>
      <c r="AA46" s="19">
        <f t="shared" si="37"/>
        <v>31.404416456331969</v>
      </c>
    </row>
    <row r="47" spans="1:27" x14ac:dyDescent="0.35">
      <c r="A47">
        <f>'[1]BWS VG'!A34</f>
        <v>2022</v>
      </c>
      <c r="B47" s="3">
        <f>'[1]BWS VG'!X34</f>
        <v>13.849579374733009</v>
      </c>
      <c r="C47" s="3">
        <f>'[1]BWS VG'!Y34</f>
        <v>10.54442650323552</v>
      </c>
      <c r="D47" s="3">
        <f>'[1]BWS VG'!Z34</f>
        <v>18.081589462561787</v>
      </c>
      <c r="E47" s="3">
        <f>'[1]BWS VG'!AA34</f>
        <v>19.499872713687196</v>
      </c>
      <c r="F47" s="3">
        <f>'[1]BWS VG'!AB34</f>
        <v>22.488176076646511</v>
      </c>
      <c r="G47" s="3">
        <f>'[1]BWS VG'!AC34</f>
        <v>6.1078677933930425</v>
      </c>
      <c r="H47" s="14">
        <f>'[1]BWS VG'!AD34</f>
        <v>13.926383888632646</v>
      </c>
      <c r="I47" s="3">
        <f>'[1]BWS VG'!AE34</f>
        <v>17.218661349459875</v>
      </c>
      <c r="J47" s="3">
        <f>'[1]BWS VG'!AF34</f>
        <v>20.66413171353198</v>
      </c>
      <c r="K47" s="3">
        <f>'[1]BWS VG'!AG34</f>
        <v>21.470397229445108</v>
      </c>
      <c r="L47" s="3">
        <f>'[1]BWS VG'!AH34</f>
        <v>30.991072414227887</v>
      </c>
      <c r="M47" s="3">
        <f>'[1]BWS VG'!AI34</f>
        <v>23.703365567192179</v>
      </c>
      <c r="N47" s="3">
        <f>'[1]BWS VG'!AJ34</f>
        <v>19.702396818192891</v>
      </c>
      <c r="O47" s="3">
        <f>'[1]BWS VG'!AK34</f>
        <v>10.910869913398416</v>
      </c>
      <c r="P47" s="3">
        <f>'[1]BWS VG'!AL34</f>
        <v>16.052330525341858</v>
      </c>
      <c r="Q47" s="3">
        <f>'[1]BWS VG'!AM34</f>
        <v>20.488795702970151</v>
      </c>
      <c r="R47" s="3">
        <f>'[1]BWS VG'!AN34</f>
        <v>17.880085163464834</v>
      </c>
      <c r="S47" s="3">
        <f>'[1]BWS VG'!AO34</f>
        <v>22.599480544956212</v>
      </c>
      <c r="T47" s="3">
        <f>'[1]BWS VG'!AP34</f>
        <v>25.899088733472773</v>
      </c>
      <c r="U47" s="3">
        <f>'[1]BWS VG'!AQ34</f>
        <v>13.637720309218448</v>
      </c>
      <c r="V47" s="3">
        <f>'[1]BWS VG'!AR34</f>
        <v>20.282293081158702</v>
      </c>
      <c r="X47" s="18" t="str">
        <f t="shared" si="34"/>
        <v>HH</v>
      </c>
      <c r="Y47" s="19">
        <f t="shared" si="35"/>
        <v>10.910869913398416</v>
      </c>
      <c r="Z47" s="18" t="str">
        <f t="shared" si="36"/>
        <v>BW</v>
      </c>
      <c r="AA47" s="19">
        <f t="shared" si="37"/>
        <v>30.991072414227887</v>
      </c>
    </row>
    <row r="48" spans="1:27" x14ac:dyDescent="0.35">
      <c r="A48">
        <f>'[1]BWS VG'!A35</f>
        <v>2023</v>
      </c>
      <c r="B48" s="3">
        <f>'[1]BWS VG'!X35</f>
        <v>12.608809486279227</v>
      </c>
      <c r="C48" s="3">
        <f>'[1]BWS VG'!Y35</f>
        <v>10.223605244803563</v>
      </c>
      <c r="D48" s="3">
        <f>'[1]BWS VG'!Z35</f>
        <v>18.075930765291751</v>
      </c>
      <c r="E48" s="3">
        <f>'[1]BWS VG'!AA35</f>
        <v>17.837939184129226</v>
      </c>
      <c r="F48" s="3">
        <f>'[1]BWS VG'!AB35</f>
        <v>22.218311357115176</v>
      </c>
      <c r="G48" s="3">
        <f>'[1]BWS VG'!AC35</f>
        <v>6.2075372016259038</v>
      </c>
      <c r="H48" s="14">
        <f>'[1]BWS VG'!AD35</f>
        <v>13.514203799229966</v>
      </c>
      <c r="I48" s="3">
        <f>'[1]BWS VG'!AE35</f>
        <v>16.598939444537582</v>
      </c>
      <c r="J48" s="3">
        <f>'[1]BWS VG'!AF35</f>
        <v>20.555059180830305</v>
      </c>
      <c r="K48" s="3">
        <f>'[1]BWS VG'!AG35</f>
        <v>21.362070436225338</v>
      </c>
      <c r="L48" s="3">
        <f>'[1]BWS VG'!AH35</f>
        <v>30.950508585931974</v>
      </c>
      <c r="M48" s="3">
        <f>'[1]BWS VG'!AI35</f>
        <v>24.14687133181755</v>
      </c>
      <c r="N48" s="3">
        <f>'[1]BWS VG'!AJ35</f>
        <v>20.20620969469029</v>
      </c>
      <c r="O48" s="3">
        <f>'[1]BWS VG'!AK35</f>
        <v>11.01174286779378</v>
      </c>
      <c r="P48" s="3">
        <f>'[1]BWS VG'!AL35</f>
        <v>15.465955773168606</v>
      </c>
      <c r="Q48" s="3">
        <f>'[1]BWS VG'!AM35</f>
        <v>20.853770982982539</v>
      </c>
      <c r="R48" s="3">
        <f>'[1]BWS VG'!AN35</f>
        <v>17.161828577282879</v>
      </c>
      <c r="S48" s="3">
        <f>'[1]BWS VG'!AO35</f>
        <v>21.980252614038545</v>
      </c>
      <c r="T48" s="3">
        <f>'[1]BWS VG'!AP35</f>
        <v>23.277574783636247</v>
      </c>
      <c r="U48" s="3">
        <f>'[1]BWS VG'!AQ35</f>
        <v>13.90049299505908</v>
      </c>
      <c r="V48" s="3">
        <f>'[1]BWS VG'!AR35</f>
        <v>20.111943560261658</v>
      </c>
      <c r="X48" s="18" t="str">
        <f t="shared" si="34"/>
        <v>HH</v>
      </c>
      <c r="Y48" s="19">
        <f t="shared" si="35"/>
        <v>11.01174286779378</v>
      </c>
      <c r="Z48" s="18" t="str">
        <f t="shared" si="36"/>
        <v>BW</v>
      </c>
      <c r="AA48" s="19">
        <f t="shared" si="37"/>
        <v>30.950508585931974</v>
      </c>
    </row>
    <row r="49" spans="1:27" x14ac:dyDescent="0.35">
      <c r="A49">
        <f>'[1]BWS VG'!A36</f>
        <v>2024</v>
      </c>
      <c r="B49" s="3">
        <f>'[1]BWS VG'!X36</f>
        <v>12.537855536424908</v>
      </c>
      <c r="C49" s="3">
        <f>'[1]BWS VG'!Y36</f>
        <v>11.320711247809569</v>
      </c>
      <c r="D49" s="3">
        <f>'[1]BWS VG'!Z36</f>
        <v>17.706024610622123</v>
      </c>
      <c r="E49" s="3">
        <f>'[1]BWS VG'!AA36</f>
        <v>17.405726514238022</v>
      </c>
      <c r="F49" s="3">
        <f>'[1]BWS VG'!AB36</f>
        <v>21.842509321228164</v>
      </c>
      <c r="G49" s="3">
        <f>'[1]BWS VG'!AC36</f>
        <v>6.3792088624546537</v>
      </c>
      <c r="H49" s="14">
        <f>'[1]BWS VG'!AD36</f>
        <v>13.414538371333734</v>
      </c>
      <c r="I49" s="3">
        <f>'[1]BWS VG'!AE36</f>
        <v>16.460373921882898</v>
      </c>
      <c r="J49" s="3">
        <f>'[1]BWS VG'!AF36</f>
        <v>20.064384382962039</v>
      </c>
      <c r="K49" s="3">
        <f>'[1]BWS VG'!AG36</f>
        <v>20.847168327100363</v>
      </c>
      <c r="L49" s="3">
        <f>'[1]BWS VG'!AH36</f>
        <v>30.622386216009328</v>
      </c>
      <c r="M49" s="3">
        <f>'[1]BWS VG'!AI36</f>
        <v>23.139277467312226</v>
      </c>
      <c r="N49" s="3">
        <f>'[1]BWS VG'!AJ36</f>
        <v>20.102476418680062</v>
      </c>
      <c r="O49" s="3">
        <f>'[1]BWS VG'!AK36</f>
        <v>11.474853732174708</v>
      </c>
      <c r="P49" s="3">
        <f>'[1]BWS VG'!AL36</f>
        <v>14.759640548372953</v>
      </c>
      <c r="Q49" s="3">
        <f>'[1]BWS VG'!AM36</f>
        <v>20.978929137853822</v>
      </c>
      <c r="R49" s="3">
        <f>'[1]BWS VG'!AN36</f>
        <v>16.680058824882003</v>
      </c>
      <c r="S49" s="3">
        <f>'[1]BWS VG'!AO36</f>
        <v>20.753176683084494</v>
      </c>
      <c r="T49" s="3">
        <f>'[1]BWS VG'!AP36</f>
        <v>22.294647278557605</v>
      </c>
      <c r="U49" s="3">
        <f>'[1]BWS VG'!AQ36</f>
        <v>14.207040234235151</v>
      </c>
      <c r="V49" s="3">
        <f>'[1]BWS VG'!AR36</f>
        <v>19.664018595481096</v>
      </c>
      <c r="X49" s="18" t="str">
        <f t="shared" si="34"/>
        <v>HH</v>
      </c>
      <c r="Y49" s="19">
        <f t="shared" si="35"/>
        <v>11.474853732174708</v>
      </c>
      <c r="Z49" s="18" t="str">
        <f t="shared" si="36"/>
        <v>BW</v>
      </c>
      <c r="AA49" s="19">
        <f t="shared" si="37"/>
        <v>30.622386216009328</v>
      </c>
    </row>
    <row r="50" spans="1:27" x14ac:dyDescent="0.35">
      <c r="B50" s="3"/>
    </row>
    <row r="51" spans="1:27" x14ac:dyDescent="0.35">
      <c r="A51" s="4" t="s">
        <v>485</v>
      </c>
      <c r="B51" s="3"/>
    </row>
    <row r="52" spans="1:27" x14ac:dyDescent="0.35">
      <c r="A52">
        <f>'[1]BWS Bau'!A31</f>
        <v>2019</v>
      </c>
      <c r="B52" s="3">
        <f>'[1]BWS Bau'!X31</f>
        <v>6.9974020827408907</v>
      </c>
      <c r="C52" s="3">
        <f>'[1]BWS Bau'!Y31</f>
        <v>6.3715019102623298</v>
      </c>
      <c r="D52" s="3">
        <f>'[1]BWS Bau'!Z31</f>
        <v>6.763688669349353</v>
      </c>
      <c r="E52" s="3">
        <f>'[1]BWS Bau'!AA31</f>
        <v>6.6557635236945796</v>
      </c>
      <c r="F52" s="3">
        <f>'[1]BWS Bau'!AB31</f>
        <v>6.1556977052330861</v>
      </c>
      <c r="G52" s="3">
        <f>'[1]BWS Bau'!AC31</f>
        <v>3.5959412093471337</v>
      </c>
      <c r="H52" s="14">
        <f>'[1]BWS Bau'!AD31</f>
        <v>5.7543272846570845</v>
      </c>
      <c r="I52" s="3">
        <f>'[1]BWS Bau'!AE31</f>
        <v>6.6416036315242097</v>
      </c>
      <c r="J52" s="3">
        <f>'[1]BWS Bau'!AF31</f>
        <v>4.3132491606581027</v>
      </c>
      <c r="K52" s="3">
        <f>'[1]BWS Bau'!AG31</f>
        <v>4.3515730328741125</v>
      </c>
      <c r="L52" s="3">
        <f>'[1]BWS Bau'!AH31</f>
        <v>4.4975103547350113</v>
      </c>
      <c r="M52" s="3">
        <f>'[1]BWS Bau'!AI31</f>
        <v>4.8501261773201794</v>
      </c>
      <c r="N52" s="3">
        <f>'[1]BWS Bau'!AJ31</f>
        <v>3.3742712357922642</v>
      </c>
      <c r="O52" s="3">
        <f>'[1]BWS Bau'!AK31</f>
        <v>2.6747333080473146</v>
      </c>
      <c r="P52" s="3">
        <f>'[1]BWS Bau'!AL31</f>
        <v>3.7738061593792573</v>
      </c>
      <c r="Q52" s="3">
        <f>'[1]BWS Bau'!AM31</f>
        <v>4.9382045232145373</v>
      </c>
      <c r="R52" s="3">
        <f>'[1]BWS Bau'!AN31</f>
        <v>3.8618830273707294</v>
      </c>
      <c r="S52" s="3">
        <f>'[1]BWS Bau'!AO31</f>
        <v>4.9680961543830229</v>
      </c>
      <c r="T52" s="3">
        <f>'[1]BWS Bau'!AP31</f>
        <v>4.2078510048492248</v>
      </c>
      <c r="U52" s="3">
        <f>'[1]BWS Bau'!AQ31</f>
        <v>5.4373118297695813</v>
      </c>
      <c r="V52" s="3">
        <f>'[1]BWS Bau'!AR31</f>
        <v>4.5689625429647895</v>
      </c>
      <c r="X52" s="18" t="str">
        <f t="shared" ref="X52:X57" si="38">HLOOKUP(Y52,$L52:$U191,ROW(L$146)-ROW(X52)+1,0)</f>
        <v>HH</v>
      </c>
      <c r="Y52" s="19">
        <f t="shared" ref="Y52:Y57" si="39">MIN(L52:U52)</f>
        <v>2.6747333080473146</v>
      </c>
      <c r="Z52" s="18" t="str">
        <f t="shared" ref="Z52:Z57" si="40">HLOOKUP(AA52,$L52:$U191,ROW(N$146)-ROW(Z52)+1,0)</f>
        <v>SH</v>
      </c>
      <c r="AA52" s="19">
        <f t="shared" ref="AA52:AA57" si="41">MAX(L52:U52)</f>
        <v>5.4373118297695813</v>
      </c>
    </row>
    <row r="53" spans="1:27" x14ac:dyDescent="0.35">
      <c r="A53">
        <f>'[1]BWS Bau'!A32</f>
        <v>2020</v>
      </c>
      <c r="B53" s="3">
        <f>'[1]BWS Bau'!X32</f>
        <v>7.5518778121118508</v>
      </c>
      <c r="C53" s="3">
        <f>'[1]BWS Bau'!Y32</f>
        <v>7.2463468951182914</v>
      </c>
      <c r="D53" s="3">
        <f>'[1]BWS Bau'!Z32</f>
        <v>7.2503704537036944</v>
      </c>
      <c r="E53" s="3">
        <f>'[1]BWS Bau'!AA32</f>
        <v>7.1081912814240074</v>
      </c>
      <c r="F53" s="3">
        <f>'[1]BWS Bau'!AB32</f>
        <v>6.5893324209450892</v>
      </c>
      <c r="G53" s="3">
        <f>'[1]BWS Bau'!AC32</f>
        <v>3.941879869730438</v>
      </c>
      <c r="H53" s="14">
        <f>'[1]BWS Bau'!AD32</f>
        <v>6.2233877189273699</v>
      </c>
      <c r="I53" s="3">
        <f>'[1]BWS Bau'!AE32</f>
        <v>7.1752600604090233</v>
      </c>
      <c r="J53" s="3">
        <f>'[1]BWS Bau'!AF32</f>
        <v>4.7586267453247064</v>
      </c>
      <c r="K53" s="3">
        <f>'[1]BWS Bau'!AG32</f>
        <v>4.8032641903264164</v>
      </c>
      <c r="L53" s="3">
        <f>'[1]BWS Bau'!AH32</f>
        <v>4.9380128605132594</v>
      </c>
      <c r="M53" s="3">
        <f>'[1]BWS Bau'!AI32</f>
        <v>5.3483033251000416</v>
      </c>
      <c r="N53" s="3">
        <f>'[1]BWS Bau'!AJ32</f>
        <v>3.4632058545911315</v>
      </c>
      <c r="O53" s="3">
        <f>'[1]BWS Bau'!AK32</f>
        <v>2.9699919120358547</v>
      </c>
      <c r="P53" s="3">
        <f>'[1]BWS Bau'!AL32</f>
        <v>4.0496339367439296</v>
      </c>
      <c r="Q53" s="3">
        <f>'[1]BWS Bau'!AM32</f>
        <v>5.5760385264318195</v>
      </c>
      <c r="R53" s="3">
        <f>'[1]BWS Bau'!AN32</f>
        <v>4.2954864669321147</v>
      </c>
      <c r="S53" s="3">
        <f>'[1]BWS Bau'!AO32</f>
        <v>5.4941192270197048</v>
      </c>
      <c r="T53" s="3">
        <f>'[1]BWS Bau'!AP32</f>
        <v>4.6541581485167995</v>
      </c>
      <c r="U53" s="3">
        <f>'[1]BWS Bau'!AQ32</f>
        <v>5.8788627499886639</v>
      </c>
      <c r="V53" s="3">
        <f>'[1]BWS Bau'!AR32</f>
        <v>5.0256260331971925</v>
      </c>
      <c r="X53" s="18" t="str">
        <f t="shared" si="38"/>
        <v>HH</v>
      </c>
      <c r="Y53" s="19">
        <f t="shared" si="39"/>
        <v>2.9699919120358547</v>
      </c>
      <c r="Z53" s="18" t="str">
        <f t="shared" si="40"/>
        <v>SH</v>
      </c>
      <c r="AA53" s="19">
        <f t="shared" si="41"/>
        <v>5.8788627499886639</v>
      </c>
    </row>
    <row r="54" spans="1:27" x14ac:dyDescent="0.35">
      <c r="A54">
        <f>'[1]BWS Bau'!A33</f>
        <v>2021</v>
      </c>
      <c r="B54" s="3">
        <f>'[1]BWS Bau'!X33</f>
        <v>7.4749509683334141</v>
      </c>
      <c r="C54" s="3">
        <f>'[1]BWS Bau'!Y33</f>
        <v>6.7401923774152914</v>
      </c>
      <c r="D54" s="3">
        <f>'[1]BWS Bau'!Z33</f>
        <v>6.9841380632554113</v>
      </c>
      <c r="E54" s="3">
        <f>'[1]BWS Bau'!AA33</f>
        <v>6.9711299194957776</v>
      </c>
      <c r="F54" s="3">
        <f>'[1]BWS Bau'!AB33</f>
        <v>6.4566852365382985</v>
      </c>
      <c r="G54" s="3">
        <f>'[1]BWS Bau'!AC33</f>
        <v>3.7315273347331117</v>
      </c>
      <c r="H54" s="14">
        <f>'[1]BWS Bau'!AD33</f>
        <v>5.9981047965724059</v>
      </c>
      <c r="I54" s="3">
        <f>'[1]BWS Bau'!AE33</f>
        <v>6.9628959071578231</v>
      </c>
      <c r="J54" s="3">
        <f>'[1]BWS Bau'!AF33</f>
        <v>4.71201225383615</v>
      </c>
      <c r="K54" s="3">
        <f>'[1]BWS Bau'!AG33</f>
        <v>4.7661030492654755</v>
      </c>
      <c r="L54" s="3">
        <f>'[1]BWS Bau'!AH33</f>
        <v>4.8217588769122566</v>
      </c>
      <c r="M54" s="3">
        <f>'[1]BWS Bau'!AI33</f>
        <v>5.2753877413080668</v>
      </c>
      <c r="N54" s="3">
        <f>'[1]BWS Bau'!AJ33</f>
        <v>3.0006543629294624</v>
      </c>
      <c r="O54" s="3">
        <f>'[1]BWS Bau'!AK33</f>
        <v>3.0094059506916295</v>
      </c>
      <c r="P54" s="3">
        <f>'[1]BWS Bau'!AL33</f>
        <v>4.1488723394163847</v>
      </c>
      <c r="Q54" s="3">
        <f>'[1]BWS Bau'!AM33</f>
        <v>5.7260982156126392</v>
      </c>
      <c r="R54" s="3">
        <f>'[1]BWS Bau'!AN33</f>
        <v>4.3338652281810077</v>
      </c>
      <c r="S54" s="3">
        <f>'[1]BWS Bau'!AO33</f>
        <v>5.037274802821627</v>
      </c>
      <c r="T54" s="3">
        <f>'[1]BWS Bau'!AP33</f>
        <v>4.6425415291210088</v>
      </c>
      <c r="U54" s="3">
        <f>'[1]BWS Bau'!AQ33</f>
        <v>5.7123467819250138</v>
      </c>
      <c r="V54" s="3">
        <f>'[1]BWS Bau'!AR33</f>
        <v>4.9582406166454245</v>
      </c>
      <c r="X54" s="18" t="str">
        <f t="shared" si="38"/>
        <v>HB</v>
      </c>
      <c r="Y54" s="19">
        <f t="shared" si="39"/>
        <v>3.0006543629294624</v>
      </c>
      <c r="Z54" s="18" t="str">
        <f t="shared" si="40"/>
        <v>NI</v>
      </c>
      <c r="AA54" s="19">
        <f t="shared" si="41"/>
        <v>5.7260982156126392</v>
      </c>
    </row>
    <row r="55" spans="1:27" x14ac:dyDescent="0.35">
      <c r="A55">
        <f>'[1]BWS Bau'!A34</f>
        <v>2022</v>
      </c>
      <c r="B55" s="3">
        <f>'[1]BWS Bau'!X34</f>
        <v>7.0115114416902129</v>
      </c>
      <c r="C55" s="3">
        <f>'[1]BWS Bau'!Y34</f>
        <v>6.5416242294205578</v>
      </c>
      <c r="D55" s="3">
        <f>'[1]BWS Bau'!Z34</f>
        <v>6.792512777199283</v>
      </c>
      <c r="E55" s="3">
        <f>'[1]BWS Bau'!AA34</f>
        <v>6.5306292422320222</v>
      </c>
      <c r="F55" s="3">
        <f>'[1]BWS Bau'!AB34</f>
        <v>6.1202236676809605</v>
      </c>
      <c r="G55" s="3">
        <f>'[1]BWS Bau'!AC34</f>
        <v>3.6897722006518396</v>
      </c>
      <c r="H55" s="14">
        <f>'[1]BWS Bau'!AD34</f>
        <v>5.7737879676999508</v>
      </c>
      <c r="I55" s="3">
        <f>'[1]BWS Bau'!AE34</f>
        <v>6.6513404411211621</v>
      </c>
      <c r="J55" s="3">
        <f>'[1]BWS Bau'!AF34</f>
        <v>4.6609093755936808</v>
      </c>
      <c r="K55" s="3">
        <f>'[1]BWS Bau'!AG34</f>
        <v>4.7147002672450489</v>
      </c>
      <c r="L55" s="3">
        <f>'[1]BWS Bau'!AH34</f>
        <v>4.747024235782269</v>
      </c>
      <c r="M55" s="3">
        <f>'[1]BWS Bau'!AI34</f>
        <v>5.2193264002968576</v>
      </c>
      <c r="N55" s="3">
        <f>'[1]BWS Bau'!AJ34</f>
        <v>2.85548309310493</v>
      </c>
      <c r="O55" s="3">
        <f>'[1]BWS Bau'!AK34</f>
        <v>2.7192660802387407</v>
      </c>
      <c r="P55" s="3">
        <f>'[1]BWS Bau'!AL34</f>
        <v>4.0984049203722357</v>
      </c>
      <c r="Q55" s="3">
        <f>'[1]BWS Bau'!AM34</f>
        <v>5.7433443428710751</v>
      </c>
      <c r="R55" s="3">
        <f>'[1]BWS Bau'!AN34</f>
        <v>4.3465317842374169</v>
      </c>
      <c r="S55" s="3">
        <f>'[1]BWS Bau'!AO34</f>
        <v>5.0611786600437112</v>
      </c>
      <c r="T55" s="3">
        <f>'[1]BWS Bau'!AP34</f>
        <v>4.2678579457065036</v>
      </c>
      <c r="U55" s="3">
        <f>'[1]BWS Bau'!AQ34</f>
        <v>5.6007686084751898</v>
      </c>
      <c r="V55" s="3">
        <f>'[1]BWS Bau'!AR34</f>
        <v>4.8814956234131257</v>
      </c>
      <c r="X55" s="18" t="str">
        <f t="shared" si="38"/>
        <v>HH</v>
      </c>
      <c r="Y55" s="19">
        <f t="shared" si="39"/>
        <v>2.7192660802387407</v>
      </c>
      <c r="Z55" s="18" t="str">
        <f t="shared" si="40"/>
        <v>NI</v>
      </c>
      <c r="AA55" s="19">
        <f t="shared" si="41"/>
        <v>5.7433443428710751</v>
      </c>
    </row>
    <row r="56" spans="1:27" x14ac:dyDescent="0.35">
      <c r="A56">
        <f>'[1]BWS Bau'!A35</f>
        <v>2023</v>
      </c>
      <c r="B56" s="3">
        <f>'[1]BWS Bau'!X35</f>
        <v>7.1915634936758499</v>
      </c>
      <c r="C56" s="3">
        <f>'[1]BWS Bau'!Y35</f>
        <v>6.8145395822647599</v>
      </c>
      <c r="D56" s="3">
        <f>'[1]BWS Bau'!Z35</f>
        <v>7.1506126336176337</v>
      </c>
      <c r="E56" s="3">
        <f>'[1]BWS Bau'!AA35</f>
        <v>7.1614282685949453</v>
      </c>
      <c r="F56" s="3">
        <f>'[1]BWS Bau'!AB35</f>
        <v>6.6021770526813208</v>
      </c>
      <c r="G56" s="3">
        <f>'[1]BWS Bau'!AC35</f>
        <v>4.0717357803230652</v>
      </c>
      <c r="H56" s="14">
        <f>'[1]BWS Bau'!AD35</f>
        <v>6.1508452529992086</v>
      </c>
      <c r="I56" s="3">
        <f>'[1]BWS Bau'!AE35</f>
        <v>7.0286057221800355</v>
      </c>
      <c r="J56" s="3">
        <f>'[1]BWS Bau'!AF35</f>
        <v>5.0916204690680731</v>
      </c>
      <c r="K56" s="3">
        <f>'[1]BWS Bau'!AG35</f>
        <v>5.1489863629287154</v>
      </c>
      <c r="L56" s="3">
        <f>'[1]BWS Bau'!AH35</f>
        <v>5.1843131949982482</v>
      </c>
      <c r="M56" s="3">
        <f>'[1]BWS Bau'!AI35</f>
        <v>5.525273779827419</v>
      </c>
      <c r="N56" s="3">
        <f>'[1]BWS Bau'!AJ35</f>
        <v>3.5404446383811945</v>
      </c>
      <c r="O56" s="3">
        <f>'[1]BWS Bau'!AK35</f>
        <v>3.0605794690629677</v>
      </c>
      <c r="P56" s="3">
        <f>'[1]BWS Bau'!AL35</f>
        <v>4.5232762152749304</v>
      </c>
      <c r="Q56" s="3">
        <f>'[1]BWS Bau'!AM35</f>
        <v>6.2006792630930372</v>
      </c>
      <c r="R56" s="3">
        <f>'[1]BWS Bau'!AN35</f>
        <v>4.7990072752172308</v>
      </c>
      <c r="S56" s="3">
        <f>'[1]BWS Bau'!AO35</f>
        <v>5.7399096675554828</v>
      </c>
      <c r="T56" s="3">
        <f>'[1]BWS Bau'!AP35</f>
        <v>4.5666560739699174</v>
      </c>
      <c r="U56" s="3">
        <f>'[1]BWS Bau'!AQ35</f>
        <v>6.145068527542894</v>
      </c>
      <c r="V56" s="3">
        <f>'[1]BWS Bau'!AR35</f>
        <v>5.3085776111832592</v>
      </c>
      <c r="X56" s="18" t="str">
        <f t="shared" si="38"/>
        <v>HH</v>
      </c>
      <c r="Y56" s="19">
        <f t="shared" si="39"/>
        <v>3.0605794690629677</v>
      </c>
      <c r="Z56" s="18" t="str">
        <f t="shared" si="40"/>
        <v>NI</v>
      </c>
      <c r="AA56" s="19">
        <f t="shared" si="41"/>
        <v>6.2006792630930372</v>
      </c>
    </row>
    <row r="57" spans="1:27" x14ac:dyDescent="0.35">
      <c r="A57">
        <f>'[1]BWS Bau'!A36</f>
        <v>2024</v>
      </c>
      <c r="B57" s="3">
        <f>'[1]BWS Bau'!X36</f>
        <v>7.315235269435207</v>
      </c>
      <c r="C57" s="3">
        <f>'[1]BWS Bau'!Y36</f>
        <v>6.8418044758962431</v>
      </c>
      <c r="D57" s="3">
        <f>'[1]BWS Bau'!Z36</f>
        <v>7.2904554090777633</v>
      </c>
      <c r="E57" s="3">
        <f>'[1]BWS Bau'!AA36</f>
        <v>7.4377832944972715</v>
      </c>
      <c r="F57" s="3">
        <f>'[1]BWS Bau'!AB36</f>
        <v>6.6975650479864344</v>
      </c>
      <c r="G57" s="3">
        <f>'[1]BWS Bau'!AC36</f>
        <v>4.3096051534174684</v>
      </c>
      <c r="H57" s="14">
        <f>'[1]BWS Bau'!AD36</f>
        <v>6.3027436652770668</v>
      </c>
      <c r="I57" s="3">
        <f>'[1]BWS Bau'!AE36</f>
        <v>7.1656417184427195</v>
      </c>
      <c r="J57" s="3">
        <f>'[1]BWS Bau'!AF36</f>
        <v>5.170289349595719</v>
      </c>
      <c r="K57" s="3">
        <f>'[1]BWS Bau'!AG36</f>
        <v>5.2195199764687432</v>
      </c>
      <c r="L57" s="3">
        <f>'[1]BWS Bau'!AH36</f>
        <v>5.1613803704245518</v>
      </c>
      <c r="M57" s="3">
        <f>'[1]BWS Bau'!AI36</f>
        <v>5.6640013471951205</v>
      </c>
      <c r="N57" s="3">
        <f>'[1]BWS Bau'!AJ36</f>
        <v>3.3838745948890887</v>
      </c>
      <c r="O57" s="3">
        <f>'[1]BWS Bau'!AK36</f>
        <v>3.1912147244526663</v>
      </c>
      <c r="P57" s="3">
        <f>'[1]BWS Bau'!AL36</f>
        <v>4.6302650468118589</v>
      </c>
      <c r="Q57" s="3">
        <f>'[1]BWS Bau'!AM36</f>
        <v>6.2540513582435873</v>
      </c>
      <c r="R57" s="3">
        <f>'[1]BWS Bau'!AN36</f>
        <v>4.8571347801277787</v>
      </c>
      <c r="S57" s="3">
        <f>'[1]BWS Bau'!AO36</f>
        <v>5.9698933483745931</v>
      </c>
      <c r="T57" s="3">
        <f>'[1]BWS Bau'!AP36</f>
        <v>4.6278268139981007</v>
      </c>
      <c r="U57" s="3">
        <f>'[1]BWS Bau'!AQ36</f>
        <v>6.132561180400482</v>
      </c>
      <c r="V57" s="3">
        <f>'[1]BWS Bau'!AR36</f>
        <v>5.3919509509309282</v>
      </c>
      <c r="X57" s="18" t="str">
        <f t="shared" si="38"/>
        <v>HH</v>
      </c>
      <c r="Y57" s="19">
        <f t="shared" si="39"/>
        <v>3.1912147244526663</v>
      </c>
      <c r="Z57" s="18" t="str">
        <f t="shared" si="40"/>
        <v>NI</v>
      </c>
      <c r="AA57" s="19">
        <f t="shared" si="41"/>
        <v>6.2540513582435873</v>
      </c>
    </row>
    <row r="58" spans="1:27" x14ac:dyDescent="0.35">
      <c r="B58" s="3"/>
      <c r="C58" s="3"/>
      <c r="D58" s="3"/>
      <c r="E58" s="3"/>
      <c r="F58" s="3"/>
      <c r="G58" s="3"/>
      <c r="H58" s="14"/>
      <c r="I58" s="3"/>
      <c r="J58" s="3"/>
      <c r="K58" s="3"/>
      <c r="L58" s="3"/>
      <c r="M58" s="3"/>
      <c r="N58" s="3"/>
      <c r="O58" s="3"/>
      <c r="P58" s="3"/>
      <c r="Q58" s="3"/>
      <c r="R58" s="3"/>
      <c r="S58" s="3"/>
      <c r="T58" s="3"/>
      <c r="U58" s="3"/>
      <c r="V58" s="3"/>
    </row>
    <row r="59" spans="1:27" x14ac:dyDescent="0.35">
      <c r="A59" s="4" t="s">
        <v>486</v>
      </c>
      <c r="B59" s="3"/>
      <c r="C59" s="3"/>
      <c r="D59" s="3"/>
      <c r="E59" s="3"/>
      <c r="F59" s="3"/>
      <c r="G59" s="3"/>
      <c r="H59" s="14"/>
      <c r="I59" s="3"/>
      <c r="J59" s="3"/>
      <c r="K59" s="3"/>
      <c r="L59" s="3"/>
      <c r="M59" s="3"/>
      <c r="N59" s="3"/>
      <c r="O59" s="3"/>
      <c r="P59" s="3"/>
      <c r="Q59" s="3"/>
      <c r="R59" s="3"/>
      <c r="S59" s="3"/>
      <c r="T59" s="3"/>
      <c r="U59" s="3"/>
      <c r="V59" s="3"/>
    </row>
    <row r="60" spans="1:27" x14ac:dyDescent="0.35">
      <c r="A60">
        <f>'[1]BWS Handel'!A31</f>
        <v>2019</v>
      </c>
      <c r="B60" s="3">
        <f>'[1]BWS Handel'!X31</f>
        <v>20.278018202179325</v>
      </c>
      <c r="C60" s="3">
        <f>'[1]BWS Handel'!Y31</f>
        <v>20.21537898627459</v>
      </c>
      <c r="D60" s="3">
        <f>'[1]BWS Handel'!Z31</f>
        <v>19.762494864037524</v>
      </c>
      <c r="E60" s="3">
        <f>'[1]BWS Handel'!AA31</f>
        <v>17.337720280707405</v>
      </c>
      <c r="F60" s="3">
        <f>'[1]BWS Handel'!AB31</f>
        <v>16.018053056924266</v>
      </c>
      <c r="G60" s="3">
        <f>'[1]BWS Handel'!AC31</f>
        <v>22.967500562385723</v>
      </c>
      <c r="H60" s="14">
        <f>'[1]BWS Handel'!AD31</f>
        <v>20.075812060211121</v>
      </c>
      <c r="I60" s="3">
        <f>'[1]BWS Handel'!AE31</f>
        <v>18.887087373818442</v>
      </c>
      <c r="J60" s="3">
        <f>'[1]BWS Handel'!AF31</f>
        <v>21.79652974785531</v>
      </c>
      <c r="K60" s="3">
        <f>'[1]BWS Handel'!AG31</f>
        <v>21.73396786521797</v>
      </c>
      <c r="L60" s="3">
        <f>'[1]BWS Handel'!AH31</f>
        <v>20.121726259493027</v>
      </c>
      <c r="M60" s="3">
        <f>'[1]BWS Handel'!AI31</f>
        <v>20.927750945313793</v>
      </c>
      <c r="N60" s="3">
        <f>'[1]BWS Handel'!AJ31</f>
        <v>26.165836991754254</v>
      </c>
      <c r="O60" s="3">
        <f>'[1]BWS Handel'!AK31</f>
        <v>31.751226018657182</v>
      </c>
      <c r="P60" s="3">
        <f>'[1]BWS Handel'!AL31</f>
        <v>24.216445519607131</v>
      </c>
      <c r="Q60" s="3">
        <f>'[1]BWS Handel'!AM31</f>
        <v>18.640920401863259</v>
      </c>
      <c r="R60" s="3">
        <f>'[1]BWS Handel'!AN31</f>
        <v>22.313049249406991</v>
      </c>
      <c r="S60" s="3">
        <f>'[1]BWS Handel'!AO31</f>
        <v>19.574956890990141</v>
      </c>
      <c r="T60" s="3">
        <f>'[1]BWS Handel'!AP31</f>
        <v>19.368320449992009</v>
      </c>
      <c r="U60" s="3">
        <f>'[1]BWS Handel'!AQ31</f>
        <v>23.227298418881652</v>
      </c>
      <c r="V60" s="3">
        <f>'[1]BWS Handel'!AR31</f>
        <v>21.476998030876089</v>
      </c>
      <c r="X60" s="18" t="str">
        <f t="shared" ref="X60:X65" si="42">HLOOKUP(Y60,$L60:$U199,ROW(L$146)-ROW(X60)+1,0)</f>
        <v>NI</v>
      </c>
      <c r="Y60" s="19">
        <f t="shared" ref="Y60:Y65" si="43">MIN(L60:U60)</f>
        <v>18.640920401863259</v>
      </c>
      <c r="Z60" s="18" t="str">
        <f t="shared" ref="Z60:Z65" si="44">HLOOKUP(AA60,$L60:$U199,ROW(N$146)-ROW(Z60)+1,0)</f>
        <v>HH</v>
      </c>
      <c r="AA60" s="19">
        <f t="shared" ref="AA60:AA65" si="45">MAX(L60:U60)</f>
        <v>31.751226018657182</v>
      </c>
    </row>
    <row r="61" spans="1:27" x14ac:dyDescent="0.35">
      <c r="A61">
        <f>'[1]BWS Handel'!A32</f>
        <v>2020</v>
      </c>
      <c r="B61" s="3">
        <f>'[1]BWS Handel'!X32</f>
        <v>19.897122329386139</v>
      </c>
      <c r="C61" s="3">
        <f>'[1]BWS Handel'!Y32</f>
        <v>18.673693702324105</v>
      </c>
      <c r="D61" s="3">
        <f>'[1]BWS Handel'!Z32</f>
        <v>18.72440740334239</v>
      </c>
      <c r="E61" s="3">
        <f>'[1]BWS Handel'!AA32</f>
        <v>16.871527164856417</v>
      </c>
      <c r="F61" s="3">
        <f>'[1]BWS Handel'!AB32</f>
        <v>15.705163282477436</v>
      </c>
      <c r="G61" s="3">
        <f>'[1]BWS Handel'!AC32</f>
        <v>22.185811053412429</v>
      </c>
      <c r="H61" s="14">
        <f>'[1]BWS Handel'!AD32</f>
        <v>19.326398654316478</v>
      </c>
      <c r="I61" s="3">
        <f>'[1]BWS Handel'!AE32</f>
        <v>18.133417627953943</v>
      </c>
      <c r="J61" s="3">
        <f>'[1]BWS Handel'!AF32</f>
        <v>21.429132744837005</v>
      </c>
      <c r="K61" s="3">
        <f>'[1]BWS Handel'!AG32</f>
        <v>21.387778210902063</v>
      </c>
      <c r="L61" s="3">
        <f>'[1]BWS Handel'!AH32</f>
        <v>19.734651661127987</v>
      </c>
      <c r="M61" s="3">
        <f>'[1]BWS Handel'!AI32</f>
        <v>20.707354952658299</v>
      </c>
      <c r="N61" s="3">
        <f>'[1]BWS Handel'!AJ32</f>
        <v>26.035898451157468</v>
      </c>
      <c r="O61" s="3">
        <f>'[1]BWS Handel'!AK32</f>
        <v>31.348368279366447</v>
      </c>
      <c r="P61" s="3">
        <f>'[1]BWS Handel'!AL32</f>
        <v>23.101443835551862</v>
      </c>
      <c r="Q61" s="3">
        <f>'[1]BWS Handel'!AM32</f>
        <v>18.288446551257852</v>
      </c>
      <c r="R61" s="3">
        <f>'[1]BWS Handel'!AN32</f>
        <v>22.309933945258766</v>
      </c>
      <c r="S61" s="3">
        <f>'[1]BWS Handel'!AO32</f>
        <v>19.076611797560279</v>
      </c>
      <c r="T61" s="3">
        <f>'[1]BWS Handel'!AP32</f>
        <v>19.893399870318127</v>
      </c>
      <c r="U61" s="3">
        <f>'[1]BWS Handel'!AQ32</f>
        <v>22.175453178133399</v>
      </c>
      <c r="V61" s="3">
        <f>'[1]BWS Handel'!AR32</f>
        <v>21.065009098104966</v>
      </c>
      <c r="X61" s="18" t="str">
        <f t="shared" si="42"/>
        <v>NI</v>
      </c>
      <c r="Y61" s="19">
        <f t="shared" si="43"/>
        <v>18.288446551257852</v>
      </c>
      <c r="Z61" s="18" t="str">
        <f t="shared" si="44"/>
        <v>HH</v>
      </c>
      <c r="AA61" s="19">
        <f t="shared" si="45"/>
        <v>31.348368279366447</v>
      </c>
    </row>
    <row r="62" spans="1:27" x14ac:dyDescent="0.35">
      <c r="A62">
        <f>'[1]BWS Handel'!A33</f>
        <v>2021</v>
      </c>
      <c r="B62" s="3">
        <f>'[1]BWS Handel'!X33</f>
        <v>19.82301972712802</v>
      </c>
      <c r="C62" s="3">
        <f>'[1]BWS Handel'!Y33</f>
        <v>19.026776335996807</v>
      </c>
      <c r="D62" s="3">
        <f>'[1]BWS Handel'!Z33</f>
        <v>18.95171415419032</v>
      </c>
      <c r="E62" s="3">
        <f>'[1]BWS Handel'!AA33</f>
        <v>16.848677194438615</v>
      </c>
      <c r="F62" s="3">
        <f>'[1]BWS Handel'!AB33</f>
        <v>15.427726511317417</v>
      </c>
      <c r="G62" s="3">
        <f>'[1]BWS Handel'!AC33</f>
        <v>23.112105924170159</v>
      </c>
      <c r="H62" s="14">
        <f>'[1]BWS Handel'!AD33</f>
        <v>19.664748646261049</v>
      </c>
      <c r="I62" s="3">
        <f>'[1]BWS Handel'!AE33</f>
        <v>18.197346930354257</v>
      </c>
      <c r="J62" s="3">
        <f>'[1]BWS Handel'!AF33</f>
        <v>21.510641200164869</v>
      </c>
      <c r="K62" s="3">
        <f>'[1]BWS Handel'!AG33</f>
        <v>21.42229256870128</v>
      </c>
      <c r="L62" s="3">
        <f>'[1]BWS Handel'!AH33</f>
        <v>19.903835261053395</v>
      </c>
      <c r="M62" s="3">
        <f>'[1]BWS Handel'!AI33</f>
        <v>20.429647686182197</v>
      </c>
      <c r="N62" s="3">
        <f>'[1]BWS Handel'!AJ33</f>
        <v>27.056972869256512</v>
      </c>
      <c r="O62" s="3">
        <f>'[1]BWS Handel'!AK33</f>
        <v>33.725186006887355</v>
      </c>
      <c r="P62" s="3">
        <f>'[1]BWS Handel'!AL33</f>
        <v>23.413706431745759</v>
      </c>
      <c r="Q62" s="3">
        <f>'[1]BWS Handel'!AM33</f>
        <v>18.577370543276533</v>
      </c>
      <c r="R62" s="3">
        <f>'[1]BWS Handel'!AN33</f>
        <v>21.940444529304035</v>
      </c>
      <c r="S62" s="3">
        <f>'[1]BWS Handel'!AO33</f>
        <v>17.591585246943332</v>
      </c>
      <c r="T62" s="3">
        <f>'[1]BWS Handel'!AP33</f>
        <v>19.321951867328576</v>
      </c>
      <c r="U62" s="3">
        <f>'[1]BWS Handel'!AQ33</f>
        <v>23.690523203736678</v>
      </c>
      <c r="V62" s="3">
        <f>'[1]BWS Handel'!AR33</f>
        <v>21.14819373142435</v>
      </c>
      <c r="X62" s="18" t="str">
        <f t="shared" si="42"/>
        <v>RP</v>
      </c>
      <c r="Y62" s="19">
        <f t="shared" si="43"/>
        <v>17.591585246943332</v>
      </c>
      <c r="Z62" s="18" t="str">
        <f t="shared" si="44"/>
        <v>HH</v>
      </c>
      <c r="AA62" s="19">
        <f t="shared" si="45"/>
        <v>33.725186006887355</v>
      </c>
    </row>
    <row r="63" spans="1:27" x14ac:dyDescent="0.35">
      <c r="A63">
        <f>'[1]BWS Handel'!A34</f>
        <v>2022</v>
      </c>
      <c r="B63" s="3">
        <f>'[1]BWS Handel'!X34</f>
        <v>19.401674246161917</v>
      </c>
      <c r="C63" s="3">
        <f>'[1]BWS Handel'!Y34</f>
        <v>19.828413962306556</v>
      </c>
      <c r="D63" s="3">
        <f>'[1]BWS Handel'!Z34</f>
        <v>19.343291200810615</v>
      </c>
      <c r="E63" s="3">
        <f>'[1]BWS Handel'!AA34</f>
        <v>17.333598630947041</v>
      </c>
      <c r="F63" s="3">
        <f>'[1]BWS Handel'!AB34</f>
        <v>15.632851204220879</v>
      </c>
      <c r="G63" s="3">
        <f>'[1]BWS Handel'!AC34</f>
        <v>24.303193649573593</v>
      </c>
      <c r="H63" s="14">
        <f>'[1]BWS Handel'!AD34</f>
        <v>20.199207840753079</v>
      </c>
      <c r="I63" s="3">
        <f>'[1]BWS Handel'!AE34</f>
        <v>18.471071732398549</v>
      </c>
      <c r="J63" s="3">
        <f>'[1]BWS Handel'!AF34</f>
        <v>22.286710357536961</v>
      </c>
      <c r="K63" s="3">
        <f>'[1]BWS Handel'!AG34</f>
        <v>22.17501817122432</v>
      </c>
      <c r="L63" s="3">
        <f>'[1]BWS Handel'!AH34</f>
        <v>20.001844197977217</v>
      </c>
      <c r="M63" s="3">
        <f>'[1]BWS Handel'!AI34</f>
        <v>21.268198291404641</v>
      </c>
      <c r="N63" s="3">
        <f>'[1]BWS Handel'!AJ34</f>
        <v>28.0005795166479</v>
      </c>
      <c r="O63" s="3">
        <f>'[1]BWS Handel'!AK34</f>
        <v>35.769392892379358</v>
      </c>
      <c r="P63" s="3">
        <f>'[1]BWS Handel'!AL34</f>
        <v>24.744914815547965</v>
      </c>
      <c r="Q63" s="3">
        <f>'[1]BWS Handel'!AM34</f>
        <v>19.221206775588698</v>
      </c>
      <c r="R63" s="3">
        <f>'[1]BWS Handel'!AN34</f>
        <v>22.418624053400681</v>
      </c>
      <c r="S63" s="3">
        <f>'[1]BWS Handel'!AO34</f>
        <v>18.818522876298278</v>
      </c>
      <c r="T63" s="3">
        <f>'[1]BWS Handel'!AP34</f>
        <v>18.622091228253186</v>
      </c>
      <c r="U63" s="3">
        <f>'[1]BWS Handel'!AQ34</f>
        <v>24.828886906430203</v>
      </c>
      <c r="V63" s="3">
        <f>'[1]BWS Handel'!AR34</f>
        <v>21.863848376371315</v>
      </c>
      <c r="X63" s="18" t="str">
        <f t="shared" si="42"/>
        <v>SL</v>
      </c>
      <c r="Y63" s="19">
        <f t="shared" si="43"/>
        <v>18.622091228253186</v>
      </c>
      <c r="Z63" s="18" t="str">
        <f t="shared" si="44"/>
        <v>HH</v>
      </c>
      <c r="AA63" s="19">
        <f t="shared" si="45"/>
        <v>35.769392892379358</v>
      </c>
    </row>
    <row r="64" spans="1:27" x14ac:dyDescent="0.35">
      <c r="A64">
        <f>'[1]BWS Handel'!A35</f>
        <v>2023</v>
      </c>
      <c r="B64" s="3">
        <f>'[1]BWS Handel'!X35</f>
        <v>18.747364832821294</v>
      </c>
      <c r="C64" s="3">
        <f>'[1]BWS Handel'!Y35</f>
        <v>19.354302396899577</v>
      </c>
      <c r="D64" s="3">
        <f>'[1]BWS Handel'!Z35</f>
        <v>18.846513361718333</v>
      </c>
      <c r="E64" s="3">
        <f>'[1]BWS Handel'!AA35</f>
        <v>17.058784605950105</v>
      </c>
      <c r="F64" s="3">
        <f>'[1]BWS Handel'!AB35</f>
        <v>15.472729576603106</v>
      </c>
      <c r="G64" s="3">
        <f>'[1]BWS Handel'!AC35</f>
        <v>24.252802054388347</v>
      </c>
      <c r="H64" s="14">
        <f>'[1]BWS Handel'!AD35</f>
        <v>19.882987836084094</v>
      </c>
      <c r="I64" s="3">
        <f>'[1]BWS Handel'!AE35</f>
        <v>18.038135398586082</v>
      </c>
      <c r="J64" s="3">
        <f>'[1]BWS Handel'!AF35</f>
        <v>21.492070239134247</v>
      </c>
      <c r="K64" s="3">
        <f>'[1]BWS Handel'!AG35</f>
        <v>21.336786166298086</v>
      </c>
      <c r="L64" s="3">
        <f>'[1]BWS Handel'!AH35</f>
        <v>19.474542312001216</v>
      </c>
      <c r="M64" s="3">
        <f>'[1]BWS Handel'!AI35</f>
        <v>20.571957497861106</v>
      </c>
      <c r="N64" s="3">
        <f>'[1]BWS Handel'!AJ35</f>
        <v>25.486001928903022</v>
      </c>
      <c r="O64" s="3">
        <f>'[1]BWS Handel'!AK35</f>
        <v>31.583317783813364</v>
      </c>
      <c r="P64" s="3">
        <f>'[1]BWS Handel'!AL35</f>
        <v>24.375383838197276</v>
      </c>
      <c r="Q64" s="3">
        <f>'[1]BWS Handel'!AM35</f>
        <v>18.443840135647267</v>
      </c>
      <c r="R64" s="3">
        <f>'[1]BWS Handel'!AN35</f>
        <v>21.871924803151295</v>
      </c>
      <c r="S64" s="3">
        <f>'[1]BWS Handel'!AO35</f>
        <v>18.975255420063142</v>
      </c>
      <c r="T64" s="3">
        <f>'[1]BWS Handel'!AP35</f>
        <v>18.771527508096515</v>
      </c>
      <c r="U64" s="3">
        <f>'[1]BWS Handel'!AQ35</f>
        <v>22.11286723449787</v>
      </c>
      <c r="V64" s="3">
        <f>'[1]BWS Handel'!AR35</f>
        <v>21.105203182325209</v>
      </c>
      <c r="X64" s="18" t="str">
        <f t="shared" si="42"/>
        <v>NI</v>
      </c>
      <c r="Y64" s="19">
        <f t="shared" si="43"/>
        <v>18.443840135647267</v>
      </c>
      <c r="Z64" s="18" t="str">
        <f t="shared" si="44"/>
        <v>HH</v>
      </c>
      <c r="AA64" s="19">
        <f t="shared" si="45"/>
        <v>31.583317783813364</v>
      </c>
    </row>
    <row r="65" spans="1:27" x14ac:dyDescent="0.35">
      <c r="A65">
        <f>'[1]BWS Handel'!A36</f>
        <v>2024</v>
      </c>
      <c r="B65" s="3">
        <f>'[1]BWS Handel'!X36</f>
        <v>19.190973915773856</v>
      </c>
      <c r="C65" s="3">
        <f>'[1]BWS Handel'!Y36</f>
        <v>19.54704009631963</v>
      </c>
      <c r="D65" s="3">
        <f>'[1]BWS Handel'!Z36</f>
        <v>19.096250444975425</v>
      </c>
      <c r="E65" s="3">
        <f>'[1]BWS Handel'!AA36</f>
        <v>17.381956397774321</v>
      </c>
      <c r="F65" s="3">
        <f>'[1]BWS Handel'!AB36</f>
        <v>15.686167944022381</v>
      </c>
      <c r="G65" s="3">
        <f>'[1]BWS Handel'!AC36</f>
        <v>24.465387069868022</v>
      </c>
      <c r="H65" s="14">
        <f>'[1]BWS Handel'!AD36</f>
        <v>20.184669551792243</v>
      </c>
      <c r="I65" s="3">
        <f>'[1]BWS Handel'!AE36</f>
        <v>18.331400052196177</v>
      </c>
      <c r="J65" s="3">
        <f>'[1]BWS Handel'!AF36</f>
        <v>21.628117151378159</v>
      </c>
      <c r="K65" s="3">
        <f>'[1]BWS Handel'!AG36</f>
        <v>21.465826990462624</v>
      </c>
      <c r="L65" s="3">
        <f>'[1]BWS Handel'!AH36</f>
        <v>19.613963348556226</v>
      </c>
      <c r="M65" s="3">
        <f>'[1]BWS Handel'!AI36</f>
        <v>20.83964878699091</v>
      </c>
      <c r="N65" s="3">
        <f>'[1]BWS Handel'!AJ36</f>
        <v>25.284321459263431</v>
      </c>
      <c r="O65" s="3">
        <f>'[1]BWS Handel'!AK36</f>
        <v>31.23153200560591</v>
      </c>
      <c r="P65" s="3">
        <f>'[1]BWS Handel'!AL36</f>
        <v>24.512604527333906</v>
      </c>
      <c r="Q65" s="3">
        <f>'[1]BWS Handel'!AM36</f>
        <v>18.489146883134786</v>
      </c>
      <c r="R65" s="3">
        <f>'[1]BWS Handel'!AN36</f>
        <v>21.940121855550128</v>
      </c>
      <c r="S65" s="3">
        <f>'[1]BWS Handel'!AO36</f>
        <v>19.23968550130785</v>
      </c>
      <c r="T65" s="3">
        <f>'[1]BWS Handel'!AP36</f>
        <v>19.352211363619748</v>
      </c>
      <c r="U65" s="3">
        <f>'[1]BWS Handel'!AQ36</f>
        <v>21.94079368482128</v>
      </c>
      <c r="V65" s="3">
        <f>'[1]BWS Handel'!AR36</f>
        <v>21.261888239394253</v>
      </c>
      <c r="X65" s="18" t="str">
        <f t="shared" si="42"/>
        <v>NI</v>
      </c>
      <c r="Y65" s="19">
        <f t="shared" si="43"/>
        <v>18.489146883134786</v>
      </c>
      <c r="Z65" s="18" t="str">
        <f t="shared" si="44"/>
        <v>HH</v>
      </c>
      <c r="AA65" s="19">
        <f t="shared" si="45"/>
        <v>31.23153200560591</v>
      </c>
    </row>
    <row r="66" spans="1:27" x14ac:dyDescent="0.35">
      <c r="B66" s="3"/>
      <c r="C66" s="3"/>
      <c r="D66" s="3"/>
      <c r="E66" s="3"/>
      <c r="F66" s="3"/>
      <c r="G66" s="3"/>
      <c r="H66" s="14"/>
      <c r="I66" s="3"/>
      <c r="J66" s="3"/>
      <c r="K66" s="3"/>
      <c r="L66" s="3"/>
      <c r="M66" s="3"/>
      <c r="N66" s="3"/>
      <c r="O66" s="3"/>
      <c r="P66" s="3"/>
      <c r="Q66" s="3"/>
      <c r="R66" s="3"/>
      <c r="S66" s="3"/>
      <c r="T66" s="3"/>
      <c r="U66" s="3"/>
      <c r="V66" s="3"/>
    </row>
    <row r="67" spans="1:27" x14ac:dyDescent="0.35">
      <c r="A67" s="4" t="s">
        <v>487</v>
      </c>
      <c r="B67" s="3"/>
      <c r="C67" s="3"/>
      <c r="D67" s="3"/>
      <c r="E67" s="3"/>
      <c r="F67" s="3"/>
      <c r="G67" s="3"/>
      <c r="H67" s="14"/>
      <c r="I67" s="3"/>
      <c r="J67" s="3"/>
      <c r="K67" s="3"/>
      <c r="L67" s="3"/>
      <c r="M67" s="3"/>
      <c r="N67" s="3"/>
      <c r="O67" s="3"/>
      <c r="P67" s="3"/>
      <c r="Q67" s="3"/>
      <c r="R67" s="3"/>
      <c r="S67" s="3"/>
      <c r="T67" s="3"/>
      <c r="U67" s="3"/>
      <c r="V67" s="3"/>
    </row>
    <row r="68" spans="1:27" x14ac:dyDescent="0.35">
      <c r="A68">
        <f>'[1]BWS UnternDst'!A31</f>
        <v>2019</v>
      </c>
      <c r="B68" s="3">
        <f>'[1]BWS UnternDst'!X31</f>
        <v>23.816836018483766</v>
      </c>
      <c r="C68" s="3">
        <f>'[1]BWS UnternDst'!Y31</f>
        <v>21.852126955761058</v>
      </c>
      <c r="D68" s="3">
        <f>'[1]BWS UnternDst'!Z31</f>
        <v>21.735722361938407</v>
      </c>
      <c r="E68" s="3">
        <f>'[1]BWS UnternDst'!AA31</f>
        <v>19.450001564532279</v>
      </c>
      <c r="F68" s="3">
        <f>'[1]BWS UnternDst'!AB31</f>
        <v>19.77121016583251</v>
      </c>
      <c r="G68" s="3">
        <f>'[1]BWS UnternDst'!AC31</f>
        <v>32.481319841011739</v>
      </c>
      <c r="H68" s="14">
        <f>'[1]BWS UnternDst'!AD31</f>
        <v>24.664254375315402</v>
      </c>
      <c r="I68" s="3">
        <f>'[1]BWS UnternDst'!AE31</f>
        <v>21.450789755169446</v>
      </c>
      <c r="J68" s="3">
        <f>'[1]BWS UnternDst'!AF31</f>
        <v>26.572818579392266</v>
      </c>
      <c r="K68" s="3">
        <f>'[1]BWS UnternDst'!AG31</f>
        <v>26.257142938372802</v>
      </c>
      <c r="L68" s="3">
        <f>'[1]BWS UnternDst'!AH31</f>
        <v>23.543603807670486</v>
      </c>
      <c r="M68" s="3">
        <f>'[1]BWS UnternDst'!AI31</f>
        <v>26.507012330408799</v>
      </c>
      <c r="N68" s="3">
        <f>'[1]BWS UnternDst'!AJ31</f>
        <v>24.898841641159962</v>
      </c>
      <c r="O68" s="3">
        <f>'[1]BWS UnternDst'!AK31</f>
        <v>32.947016603602485</v>
      </c>
      <c r="P68" s="3">
        <f>'[1]BWS UnternDst'!AL31</f>
        <v>32.367044305862386</v>
      </c>
      <c r="Q68" s="3">
        <f>'[1]BWS UnternDst'!AM31</f>
        <v>23.746709268341426</v>
      </c>
      <c r="R68" s="3">
        <f>'[1]BWS UnternDst'!AN31</f>
        <v>26.819549347221631</v>
      </c>
      <c r="S68" s="3">
        <f>'[1]BWS UnternDst'!AO31</f>
        <v>22.001718226790846</v>
      </c>
      <c r="T68" s="3">
        <f>'[1]BWS UnternDst'!AP31</f>
        <v>23.460535069985472</v>
      </c>
      <c r="U68" s="3">
        <f>'[1]BWS UnternDst'!AQ31</f>
        <v>23.666826790562297</v>
      </c>
      <c r="V68" s="3">
        <f>'[1]BWS UnternDst'!AR31</f>
        <v>26.010287809885373</v>
      </c>
      <c r="X68" s="18" t="str">
        <f t="shared" ref="X68" si="46">HLOOKUP(Y68,$L68:$U207,ROW(L$146)-ROW(X68)+1,0)</f>
        <v>RP</v>
      </c>
      <c r="Y68" s="19">
        <f t="shared" ref="Y68" si="47">MIN(L68:U68)</f>
        <v>22.001718226790846</v>
      </c>
      <c r="Z68" s="18" t="str">
        <f t="shared" ref="Z68" si="48">HLOOKUP(AA68,$L68:$U207,ROW(N$146)-ROW(Z68)+1,0)</f>
        <v>HH</v>
      </c>
      <c r="AA68" s="19">
        <f t="shared" ref="AA68" si="49">MAX(L68:U68)</f>
        <v>32.947016603602485</v>
      </c>
    </row>
    <row r="69" spans="1:27" x14ac:dyDescent="0.35">
      <c r="A69">
        <f>'[1]BWS UnternDst'!A32</f>
        <v>2020</v>
      </c>
      <c r="B69" s="3">
        <f>'[1]BWS UnternDst'!X32</f>
        <v>23.916056679650875</v>
      </c>
      <c r="C69" s="3">
        <f>'[1]BWS UnternDst'!Y32</f>
        <v>21.862202893768185</v>
      </c>
      <c r="D69" s="3">
        <f>'[1]BWS UnternDst'!Z32</f>
        <v>22.144744312588287</v>
      </c>
      <c r="E69" s="3">
        <f>'[1]BWS UnternDst'!AA32</f>
        <v>19.411352100753827</v>
      </c>
      <c r="F69" s="3">
        <f>'[1]BWS UnternDst'!AB32</f>
        <v>19.80272360424226</v>
      </c>
      <c r="G69" s="3">
        <f>'[1]BWS UnternDst'!AC32</f>
        <v>32.535450399220778</v>
      </c>
      <c r="H69" s="14">
        <f>'[1]BWS UnternDst'!AD32</f>
        <v>24.826155785142809</v>
      </c>
      <c r="I69" s="3">
        <f>'[1]BWS UnternDst'!AE32</f>
        <v>21.609745936692239</v>
      </c>
      <c r="J69" s="3">
        <f>'[1]BWS UnternDst'!AF32</f>
        <v>26.975022957567337</v>
      </c>
      <c r="K69" s="3">
        <f>'[1]BWS UnternDst'!AG32</f>
        <v>26.671130427911542</v>
      </c>
      <c r="L69" s="3">
        <f>'[1]BWS UnternDst'!AH32</f>
        <v>24.05559639609783</v>
      </c>
      <c r="M69" s="3">
        <f>'[1]BWS UnternDst'!AI32</f>
        <v>26.743599677425735</v>
      </c>
      <c r="N69" s="3">
        <f>'[1]BWS UnternDst'!AJ32</f>
        <v>25.532748510121291</v>
      </c>
      <c r="O69" s="3">
        <f>'[1]BWS UnternDst'!AK32</f>
        <v>34.247840402049754</v>
      </c>
      <c r="P69" s="3">
        <f>'[1]BWS UnternDst'!AL32</f>
        <v>33.565633317090416</v>
      </c>
      <c r="Q69" s="3">
        <f>'[1]BWS UnternDst'!AM32</f>
        <v>24.460605474183005</v>
      </c>
      <c r="R69" s="3">
        <f>'[1]BWS UnternDst'!AN32</f>
        <v>26.780339881040039</v>
      </c>
      <c r="S69" s="3">
        <f>'[1]BWS UnternDst'!AO32</f>
        <v>22.366920254553101</v>
      </c>
      <c r="T69" s="3">
        <f>'[1]BWS UnternDst'!AP32</f>
        <v>23.814475872239203</v>
      </c>
      <c r="U69" s="3">
        <f>'[1]BWS UnternDst'!AQ32</f>
        <v>23.799055533405895</v>
      </c>
      <c r="V69" s="3">
        <f>'[1]BWS UnternDst'!AR32</f>
        <v>26.382245610434602</v>
      </c>
      <c r="X69" s="18" t="str">
        <f t="shared" ref="X69:X73" si="50">HLOOKUP(Y69,$L69:$U208,ROW(L$146)-ROW(X69)+1,0)</f>
        <v>RP</v>
      </c>
      <c r="Y69" s="19">
        <f t="shared" ref="Y69:Y73" si="51">MIN(L69:U69)</f>
        <v>22.366920254553101</v>
      </c>
      <c r="Z69" s="18" t="str">
        <f t="shared" ref="Z69:Z73" si="52">HLOOKUP(AA69,$L69:$U208,ROW(N$146)-ROW(Z69)+1,0)</f>
        <v>HH</v>
      </c>
      <c r="AA69" s="19">
        <f t="shared" ref="AA69:AA73" si="53">MAX(L69:U69)</f>
        <v>34.247840402049754</v>
      </c>
    </row>
    <row r="70" spans="1:27" x14ac:dyDescent="0.35">
      <c r="A70">
        <f>'[1]BWS UnternDst'!A33</f>
        <v>2021</v>
      </c>
      <c r="B70" s="3">
        <f>'[1]BWS UnternDst'!X33</f>
        <v>23.799538012251883</v>
      </c>
      <c r="C70" s="3">
        <f>'[1]BWS UnternDst'!Y33</f>
        <v>21.612476237329894</v>
      </c>
      <c r="D70" s="3">
        <f>'[1]BWS UnternDst'!Z33</f>
        <v>22.366804288384309</v>
      </c>
      <c r="E70" s="3">
        <f>'[1]BWS UnternDst'!AA33</f>
        <v>19.257651538574734</v>
      </c>
      <c r="F70" s="3">
        <f>'[1]BWS UnternDst'!AB33</f>
        <v>19.797319399301159</v>
      </c>
      <c r="G70" s="3">
        <f>'[1]BWS UnternDst'!AC33</f>
        <v>32.767725040250376</v>
      </c>
      <c r="H70" s="14">
        <f>'[1]BWS UnternDst'!AD33</f>
        <v>24.942691623366716</v>
      </c>
      <c r="I70" s="3">
        <f>'[1]BWS UnternDst'!AE33</f>
        <v>21.611888768512223</v>
      </c>
      <c r="J70" s="3">
        <f>'[1]BWS UnternDst'!AF33</f>
        <v>27.405110329914933</v>
      </c>
      <c r="K70" s="3">
        <f>'[1]BWS UnternDst'!AG33</f>
        <v>27.109268864522079</v>
      </c>
      <c r="L70" s="3">
        <f>'[1]BWS UnternDst'!AH33</f>
        <v>23.68857630739943</v>
      </c>
      <c r="M70" s="3">
        <f>'[1]BWS UnternDst'!AI33</f>
        <v>27.612118365279937</v>
      </c>
      <c r="N70" s="3">
        <f>'[1]BWS UnternDst'!AJ33</f>
        <v>24.175460013169182</v>
      </c>
      <c r="O70" s="3">
        <f>'[1]BWS UnternDst'!AK33</f>
        <v>32.353141697452727</v>
      </c>
      <c r="P70" s="3">
        <f>'[1]BWS UnternDst'!AL33</f>
        <v>33.534676733126503</v>
      </c>
      <c r="Q70" s="3">
        <f>'[1]BWS UnternDst'!AM33</f>
        <v>24.991169451627389</v>
      </c>
      <c r="R70" s="3">
        <f>'[1]BWS UnternDst'!AN33</f>
        <v>27.227377151694089</v>
      </c>
      <c r="S70" s="3">
        <f>'[1]BWS UnternDst'!AO33</f>
        <v>27.095241277974846</v>
      </c>
      <c r="T70" s="3">
        <f>'[1]BWS UnternDst'!AP33</f>
        <v>23.801241312512456</v>
      </c>
      <c r="U70" s="3">
        <f>'[1]BWS UnternDst'!AQ33</f>
        <v>23.763732999612792</v>
      </c>
      <c r="V70" s="3">
        <f>'[1]BWS UnternDst'!AR33</f>
        <v>26.771379122528355</v>
      </c>
      <c r="X70" s="18" t="str">
        <f t="shared" si="50"/>
        <v>BW</v>
      </c>
      <c r="Y70" s="19">
        <f t="shared" si="51"/>
        <v>23.68857630739943</v>
      </c>
      <c r="Z70" s="18" t="str">
        <f t="shared" si="52"/>
        <v>HE</v>
      </c>
      <c r="AA70" s="19">
        <f t="shared" si="53"/>
        <v>33.534676733126503</v>
      </c>
    </row>
    <row r="71" spans="1:27" x14ac:dyDescent="0.35">
      <c r="A71">
        <f>'[1]BWS UnternDst'!A34</f>
        <v>2022</v>
      </c>
      <c r="B71" s="3">
        <f>'[1]BWS UnternDst'!X34</f>
        <v>21.503307633017865</v>
      </c>
      <c r="C71" s="3">
        <f>'[1]BWS UnternDst'!Y34</f>
        <v>20.305268247656951</v>
      </c>
      <c r="D71" s="3">
        <f>'[1]BWS UnternDst'!Z34</f>
        <v>21.004881466109047</v>
      </c>
      <c r="E71" s="3">
        <f>'[1]BWS UnternDst'!AA34</f>
        <v>17.641022861112408</v>
      </c>
      <c r="F71" s="3">
        <f>'[1]BWS UnternDst'!AB34</f>
        <v>18.460653954586231</v>
      </c>
      <c r="G71" s="3">
        <f>'[1]BWS UnternDst'!AC34</f>
        <v>31.76036832999533</v>
      </c>
      <c r="H71" s="14">
        <f>'[1]BWS UnternDst'!AD34</f>
        <v>23.5080562520168</v>
      </c>
      <c r="I71" s="3">
        <f>'[1]BWS UnternDst'!AE34</f>
        <v>20.0331128326916</v>
      </c>
      <c r="J71" s="3">
        <f>'[1]BWS UnternDst'!AF34</f>
        <v>26.268220622361412</v>
      </c>
      <c r="K71" s="3">
        <f>'[1]BWS UnternDst'!AG34</f>
        <v>25.964012803015674</v>
      </c>
      <c r="L71" s="3">
        <f>'[1]BWS UnternDst'!AH34</f>
        <v>23.080642278145053</v>
      </c>
      <c r="M71" s="3">
        <f>'[1]BWS UnternDst'!AI34</f>
        <v>26.778039789583442</v>
      </c>
      <c r="N71" s="3">
        <f>'[1]BWS UnternDst'!AJ34</f>
        <v>23.207600632985866</v>
      </c>
      <c r="O71" s="3">
        <f>'[1]BWS UnternDst'!AK34</f>
        <v>30.71080276986433</v>
      </c>
      <c r="P71" s="3">
        <f>'[1]BWS UnternDst'!AL34</f>
        <v>32.185132749470093</v>
      </c>
      <c r="Q71" s="3">
        <f>'[1]BWS UnternDst'!AM34</f>
        <v>23.308041591347813</v>
      </c>
      <c r="R71" s="3">
        <f>'[1]BWS UnternDst'!AN34</f>
        <v>25.900530166246295</v>
      </c>
      <c r="S71" s="3">
        <f>'[1]BWS UnternDst'!AO34</f>
        <v>25.699072912264391</v>
      </c>
      <c r="T71" s="3">
        <f>'[1]BWS UnternDst'!AP34</f>
        <v>21.772884655898373</v>
      </c>
      <c r="U71" s="3">
        <f>'[1]BWS UnternDst'!AQ34</f>
        <v>22.633876631945274</v>
      </c>
      <c r="V71" s="3">
        <f>'[1]BWS UnternDst'!AR34</f>
        <v>25.577225019942055</v>
      </c>
      <c r="X71" s="18" t="str">
        <f t="shared" si="50"/>
        <v>SL</v>
      </c>
      <c r="Y71" s="19">
        <f t="shared" si="51"/>
        <v>21.772884655898373</v>
      </c>
      <c r="Z71" s="18" t="str">
        <f t="shared" si="52"/>
        <v>HE</v>
      </c>
      <c r="AA71" s="19">
        <f t="shared" si="53"/>
        <v>32.185132749470093</v>
      </c>
    </row>
    <row r="72" spans="1:27" x14ac:dyDescent="0.35">
      <c r="A72">
        <f>'[1]BWS UnternDst'!A35</f>
        <v>2023</v>
      </c>
      <c r="B72" s="3">
        <f>'[1]BWS UnternDst'!X35</f>
        <v>21.061006968632725</v>
      </c>
      <c r="C72" s="3">
        <f>'[1]BWS UnternDst'!Y35</f>
        <v>20.111804658956984</v>
      </c>
      <c r="D72" s="3">
        <f>'[1]BWS UnternDst'!Z35</f>
        <v>20.783732210558732</v>
      </c>
      <c r="E72" s="3">
        <f>'[1]BWS UnternDst'!AA35</f>
        <v>17.429983153738725</v>
      </c>
      <c r="F72" s="3">
        <f>'[1]BWS UnternDst'!AB35</f>
        <v>17.977628691262947</v>
      </c>
      <c r="G72" s="3">
        <f>'[1]BWS UnternDst'!AC35</f>
        <v>31.451611631139816</v>
      </c>
      <c r="H72" s="14">
        <f>'[1]BWS UnternDst'!AD35</f>
        <v>23.212796943728904</v>
      </c>
      <c r="I72" s="3">
        <f>'[1]BWS UnternDst'!AE35</f>
        <v>19.734526106836721</v>
      </c>
      <c r="J72" s="3">
        <f>'[1]BWS UnternDst'!AF35</f>
        <v>26.077603123615116</v>
      </c>
      <c r="K72" s="3">
        <f>'[1]BWS UnternDst'!AG35</f>
        <v>25.775328949827685</v>
      </c>
      <c r="L72" s="3">
        <f>'[1]BWS UnternDst'!AH35</f>
        <v>22.944140870855964</v>
      </c>
      <c r="M72" s="3">
        <f>'[1]BWS UnternDst'!AI35</f>
        <v>26.377621846054961</v>
      </c>
      <c r="N72" s="3">
        <f>'[1]BWS UnternDst'!AJ35</f>
        <v>23.51741175257791</v>
      </c>
      <c r="O72" s="3">
        <f>'[1]BWS UnternDst'!AK35</f>
        <v>32.630070353944696</v>
      </c>
      <c r="P72" s="3">
        <f>'[1]BWS UnternDst'!AL35</f>
        <v>32.175561906642919</v>
      </c>
      <c r="Q72" s="3">
        <f>'[1]BWS UnternDst'!AM35</f>
        <v>22.967077594551704</v>
      </c>
      <c r="R72" s="3">
        <f>'[1]BWS UnternDst'!AN35</f>
        <v>25.82312586362886</v>
      </c>
      <c r="S72" s="3">
        <f>'[1]BWS UnternDst'!AO35</f>
        <v>23.4488087838373</v>
      </c>
      <c r="T72" s="3">
        <f>'[1]BWS UnternDst'!AP35</f>
        <v>22.229749213456472</v>
      </c>
      <c r="U72" s="3">
        <f>'[1]BWS UnternDst'!AQ35</f>
        <v>22.958645783482055</v>
      </c>
      <c r="V72" s="3">
        <f>'[1]BWS UnternDst'!AR35</f>
        <v>25.367129966232682</v>
      </c>
      <c r="X72" s="18" t="str">
        <f t="shared" si="50"/>
        <v>SL</v>
      </c>
      <c r="Y72" s="19">
        <f t="shared" si="51"/>
        <v>22.229749213456472</v>
      </c>
      <c r="Z72" s="18" t="str">
        <f t="shared" si="52"/>
        <v>HH</v>
      </c>
      <c r="AA72" s="19">
        <f t="shared" si="53"/>
        <v>32.630070353944696</v>
      </c>
    </row>
    <row r="73" spans="1:27" x14ac:dyDescent="0.35">
      <c r="A73">
        <f>'[1]BWS UnternDst'!A36</f>
        <v>2024</v>
      </c>
      <c r="B73" s="3">
        <f>'[1]BWS UnternDst'!X36</f>
        <v>21.708778681210738</v>
      </c>
      <c r="C73" s="3">
        <f>'[1]BWS UnternDst'!Y36</f>
        <v>20.154965100034119</v>
      </c>
      <c r="D73" s="3">
        <f>'[1]BWS UnternDst'!Z36</f>
        <v>21.063553933039962</v>
      </c>
      <c r="E73" s="3">
        <f>'[1]BWS UnternDst'!AA36</f>
        <v>17.890423363581995</v>
      </c>
      <c r="F73" s="3">
        <f>'[1]BWS UnternDst'!AB36</f>
        <v>18.268811820502755</v>
      </c>
      <c r="G73" s="3">
        <f>'[1]BWS UnternDst'!AC36</f>
        <v>31.311138549075423</v>
      </c>
      <c r="H73" s="14">
        <f>'[1]BWS UnternDst'!AD36</f>
        <v>23.483880781854449</v>
      </c>
      <c r="I73" s="3">
        <f>'[1]BWS UnternDst'!AE36</f>
        <v>20.095192314508992</v>
      </c>
      <c r="J73" s="3">
        <f>'[1]BWS UnternDst'!AF36</f>
        <v>26.442345167473729</v>
      </c>
      <c r="K73" s="3">
        <f>'[1]BWS UnternDst'!AG36</f>
        <v>26.16385306624101</v>
      </c>
      <c r="L73" s="3">
        <f>'[1]BWS UnternDst'!AH36</f>
        <v>23.263145502145925</v>
      </c>
      <c r="M73" s="3">
        <f>'[1]BWS UnternDst'!AI36</f>
        <v>26.905395931248137</v>
      </c>
      <c r="N73" s="3">
        <f>'[1]BWS UnternDst'!AJ36</f>
        <v>23.934905254923112</v>
      </c>
      <c r="O73" s="3">
        <f>'[1]BWS UnternDst'!AK36</f>
        <v>32.473988600020974</v>
      </c>
      <c r="P73" s="3">
        <f>'[1]BWS UnternDst'!AL36</f>
        <v>32.792643282274469</v>
      </c>
      <c r="Q73" s="3">
        <f>'[1]BWS UnternDst'!AM36</f>
        <v>23.149864966887542</v>
      </c>
      <c r="R73" s="3">
        <f>'[1]BWS UnternDst'!AN36</f>
        <v>26.177288019946808</v>
      </c>
      <c r="S73" s="3">
        <f>'[1]BWS UnternDst'!AO36</f>
        <v>23.910775241258214</v>
      </c>
      <c r="T73" s="3">
        <f>'[1]BWS UnternDst'!AP36</f>
        <v>22.655769881160147</v>
      </c>
      <c r="U73" s="3">
        <f>'[1]BWS UnternDst'!AQ36</f>
        <v>23.24709319245035</v>
      </c>
      <c r="V73" s="3">
        <f>'[1]BWS UnternDst'!AR36</f>
        <v>25.737246508603022</v>
      </c>
      <c r="X73" s="18" t="str">
        <f t="shared" si="50"/>
        <v>SL</v>
      </c>
      <c r="Y73" s="19">
        <f t="shared" si="51"/>
        <v>22.655769881160147</v>
      </c>
      <c r="Z73" s="18" t="str">
        <f t="shared" si="52"/>
        <v>HE</v>
      </c>
      <c r="AA73" s="19">
        <f t="shared" si="53"/>
        <v>32.792643282274469</v>
      </c>
    </row>
    <row r="74" spans="1:27" x14ac:dyDescent="0.35">
      <c r="B74" s="3"/>
      <c r="C74" s="3"/>
      <c r="D74" s="3"/>
      <c r="E74" s="3"/>
      <c r="F74" s="3"/>
      <c r="G74" s="3"/>
      <c r="H74" s="14"/>
      <c r="I74" s="3"/>
      <c r="J74" s="3"/>
      <c r="K74" s="3"/>
      <c r="L74" s="3"/>
      <c r="M74" s="3"/>
      <c r="N74" s="3"/>
      <c r="O74" s="3"/>
      <c r="P74" s="3"/>
      <c r="Q74" s="3"/>
      <c r="R74" s="3"/>
      <c r="S74" s="3"/>
      <c r="T74" s="3"/>
      <c r="U74" s="3"/>
      <c r="V74" s="3"/>
    </row>
    <row r="75" spans="1:27" x14ac:dyDescent="0.35">
      <c r="A75" s="4" t="s">
        <v>488</v>
      </c>
      <c r="B75" s="3"/>
      <c r="C75" s="3"/>
      <c r="D75" s="3"/>
      <c r="E75" s="3"/>
      <c r="F75" s="3"/>
      <c r="G75" s="3"/>
      <c r="H75" s="14"/>
      <c r="I75" s="3"/>
      <c r="J75" s="3"/>
      <c r="K75" s="3"/>
      <c r="L75" s="3"/>
      <c r="M75" s="3"/>
      <c r="N75" s="3"/>
      <c r="O75" s="3"/>
      <c r="P75" s="3"/>
      <c r="Q75" s="3"/>
      <c r="R75" s="3"/>
      <c r="S75" s="3"/>
      <c r="T75" s="3"/>
      <c r="U75" s="3"/>
      <c r="V75" s="3"/>
    </row>
    <row r="76" spans="1:27" x14ac:dyDescent="0.35">
      <c r="A76">
        <f>'[1]BWS ÖSD'!A31</f>
        <v>2019</v>
      </c>
      <c r="B76" s="3">
        <f>'[1]BWS ÖSD'!X31</f>
        <v>28.810318755013054</v>
      </c>
      <c r="C76" s="3">
        <f>'[1]BWS ÖSD'!Y31</f>
        <v>33.116844823728002</v>
      </c>
      <c r="D76" s="3">
        <f>'[1]BWS ÖSD'!Z31</f>
        <v>28.003151294904011</v>
      </c>
      <c r="E76" s="3">
        <f>'[1]BWS ÖSD'!AA31</f>
        <v>29.603163537365184</v>
      </c>
      <c r="F76" s="3">
        <f>'[1]BWS ÖSD'!AB31</f>
        <v>30.29503407355061</v>
      </c>
      <c r="G76" s="3">
        <f>'[1]BWS ÖSD'!AC31</f>
        <v>31.52740526690862</v>
      </c>
      <c r="H76" s="14">
        <f>'[1]BWS ÖSD'!AD31</f>
        <v>30.056192413355287</v>
      </c>
      <c r="I76" s="3">
        <f>'[1]BWS ÖSD'!AE31</f>
        <v>29.451401462794092</v>
      </c>
      <c r="J76" s="3">
        <f>'[1]BWS ÖSD'!AF31</f>
        <v>22.093476309926562</v>
      </c>
      <c r="K76" s="3">
        <f>'[1]BWS ÖSD'!AG31</f>
        <v>21.5894463640971</v>
      </c>
      <c r="L76" s="3">
        <f>'[1]BWS ÖSD'!AH31</f>
        <v>18.178427878146223</v>
      </c>
      <c r="M76" s="3">
        <f>'[1]BWS ÖSD'!AI31</f>
        <v>19.327318920275342</v>
      </c>
      <c r="N76" s="3">
        <f>'[1]BWS ÖSD'!AJ31</f>
        <v>24.115431203715026</v>
      </c>
      <c r="O76" s="3">
        <f>'[1]BWS ÖSD'!AK31</f>
        <v>18.576502783045363</v>
      </c>
      <c r="P76" s="3">
        <f>'[1]BWS ÖSD'!AL31</f>
        <v>20.189131394002715</v>
      </c>
      <c r="Q76" s="3">
        <f>'[1]BWS ÖSD'!AM31</f>
        <v>23.748878304109777</v>
      </c>
      <c r="R76" s="3">
        <f>'[1]BWS ÖSD'!AN31</f>
        <v>24.468590282350196</v>
      </c>
      <c r="S76" s="3">
        <f>'[1]BWS ÖSD'!AO31</f>
        <v>25.000882309568617</v>
      </c>
      <c r="T76" s="3">
        <f>'[1]BWS ÖSD'!AP31</f>
        <v>26.554393410122916</v>
      </c>
      <c r="U76" s="3">
        <f>'[1]BWS ÖSD'!AQ31</f>
        <v>27.080619497508668</v>
      </c>
      <c r="V76" s="3">
        <f>'[1]BWS ÖSD'!AR31</f>
        <v>22.901566278064607</v>
      </c>
      <c r="X76" s="18" t="str">
        <f t="shared" ref="X76:X80" si="54">HLOOKUP(Y76,$L76:$U215,ROW(L$146)-ROW(X76)+1,0)</f>
        <v>BW</v>
      </c>
      <c r="Y76" s="19">
        <f t="shared" ref="Y76:Y80" si="55">MIN(L76:U76)</f>
        <v>18.178427878146223</v>
      </c>
      <c r="Z76" s="18" t="str">
        <f t="shared" ref="Z76:Z80" si="56">HLOOKUP(AA76,$L76:$U215,ROW(N$146)-ROW(Z76)+1,0)</f>
        <v>SH</v>
      </c>
      <c r="AA76" s="19">
        <f t="shared" ref="AA76:AA80" si="57">MAX(L76:U76)</f>
        <v>27.080619497508668</v>
      </c>
    </row>
    <row r="77" spans="1:27" x14ac:dyDescent="0.35">
      <c r="A77">
        <f>'[1]BWS ÖSD'!A32</f>
        <v>2020</v>
      </c>
      <c r="B77" s="3">
        <f>'[1]BWS ÖSD'!X32</f>
        <v>29.323096963428618</v>
      </c>
      <c r="C77" s="3">
        <f>'[1]BWS ÖSD'!Y32</f>
        <v>33.83814712030135</v>
      </c>
      <c r="D77" s="3">
        <f>'[1]BWS ÖSD'!Z32</f>
        <v>28.817852856846265</v>
      </c>
      <c r="E77" s="3">
        <f>'[1]BWS ÖSD'!AA32</f>
        <v>30.115035937077796</v>
      </c>
      <c r="F77" s="3">
        <f>'[1]BWS ÖSD'!AB32</f>
        <v>30.537443618001198</v>
      </c>
      <c r="G77" s="3">
        <f>'[1]BWS ÖSD'!AC32</f>
        <v>32.392137556471681</v>
      </c>
      <c r="H77" s="14">
        <f>'[1]BWS ÖSD'!AD32</f>
        <v>30.738927041974108</v>
      </c>
      <c r="I77" s="3">
        <f>'[1]BWS ÖSD'!AE32</f>
        <v>30.049187857447173</v>
      </c>
      <c r="J77" s="3">
        <f>'[1]BWS ÖSD'!AF32</f>
        <v>22.678336530620939</v>
      </c>
      <c r="K77" s="3">
        <f>'[1]BWS ÖSD'!AG32</f>
        <v>22.147450803346523</v>
      </c>
      <c r="L77" s="3">
        <f>'[1]BWS ÖSD'!AH32</f>
        <v>18.723885819104037</v>
      </c>
      <c r="M77" s="3">
        <f>'[1]BWS ÖSD'!AI32</f>
        <v>19.827225361018325</v>
      </c>
      <c r="N77" s="3">
        <f>'[1]BWS ÖSD'!AJ32</f>
        <v>24.87965856224346</v>
      </c>
      <c r="O77" s="3">
        <f>'[1]BWS ÖSD'!AK32</f>
        <v>19.411906446411692</v>
      </c>
      <c r="P77" s="3">
        <f>'[1]BWS ÖSD'!AL32</f>
        <v>20.518736233841782</v>
      </c>
      <c r="Q77" s="3">
        <f>'[1]BWS ÖSD'!AM32</f>
        <v>24.384770849000784</v>
      </c>
      <c r="R77" s="3">
        <f>'[1]BWS ÖSD'!AN32</f>
        <v>24.955300947144618</v>
      </c>
      <c r="S77" s="3">
        <f>'[1]BWS ÖSD'!AO32</f>
        <v>26.100248803251969</v>
      </c>
      <c r="T77" s="3">
        <f>'[1]BWS ÖSD'!AP32</f>
        <v>27.209640752355625</v>
      </c>
      <c r="U77" s="3">
        <f>'[1]BWS ÖSD'!AQ32</f>
        <v>27.230523957854412</v>
      </c>
      <c r="V77" s="3">
        <f>'[1]BWS ÖSD'!AR32</f>
        <v>23.492697798674861</v>
      </c>
      <c r="X77" s="18" t="str">
        <f t="shared" si="54"/>
        <v>BW</v>
      </c>
      <c r="Y77" s="19">
        <f t="shared" si="55"/>
        <v>18.723885819104037</v>
      </c>
      <c r="Z77" s="18" t="str">
        <f t="shared" si="56"/>
        <v>SH</v>
      </c>
      <c r="AA77" s="19">
        <f t="shared" si="57"/>
        <v>27.230523957854412</v>
      </c>
    </row>
    <row r="78" spans="1:27" x14ac:dyDescent="0.35">
      <c r="A78">
        <f>'[1]BWS ÖSD'!A33</f>
        <v>2021</v>
      </c>
      <c r="B78" s="3">
        <f>'[1]BWS ÖSD'!X33</f>
        <v>28.981862662420323</v>
      </c>
      <c r="C78" s="3">
        <f>'[1]BWS ÖSD'!Y33</f>
        <v>33.246038518588129</v>
      </c>
      <c r="D78" s="3">
        <f>'[1]BWS ÖSD'!Z33</f>
        <v>28.608380537206564</v>
      </c>
      <c r="E78" s="3">
        <f>'[1]BWS ÖSD'!AA33</f>
        <v>29.784308538341602</v>
      </c>
      <c r="F78" s="3">
        <f>'[1]BWS ÖSD'!AB33</f>
        <v>30.33342833840214</v>
      </c>
      <c r="G78" s="3">
        <f>'[1]BWS ÖSD'!AC33</f>
        <v>31.943776581945237</v>
      </c>
      <c r="H78" s="14">
        <f>'[1]BWS ÖSD'!AD33</f>
        <v>30.402777304170947</v>
      </c>
      <c r="I78" s="3">
        <f>'[1]BWS ÖSD'!AE33</f>
        <v>29.746835722801517</v>
      </c>
      <c r="J78" s="3">
        <f>'[1]BWS ÖSD'!AF33</f>
        <v>22.12213025656958</v>
      </c>
      <c r="K78" s="3">
        <f>'[1]BWS ÖSD'!AG33</f>
        <v>21.580295648189207</v>
      </c>
      <c r="L78" s="3">
        <f>'[1]BWS ÖSD'!AH33</f>
        <v>18.046399172749751</v>
      </c>
      <c r="M78" s="3">
        <f>'[1]BWS ÖSD'!AI33</f>
        <v>19.438440025034293</v>
      </c>
      <c r="N78" s="3">
        <f>'[1]BWS ÖSD'!AJ33</f>
        <v>23.762962755698847</v>
      </c>
      <c r="O78" s="3">
        <f>'[1]BWS ÖSD'!AK33</f>
        <v>18.281749231439488</v>
      </c>
      <c r="P78" s="3">
        <f>'[1]BWS ÖSD'!AL33</f>
        <v>19.997192387974128</v>
      </c>
      <c r="Q78" s="3">
        <f>'[1]BWS ÖSD'!AM33</f>
        <v>24.291930050344799</v>
      </c>
      <c r="R78" s="3">
        <f>'[1]BWS ÖSD'!AN33</f>
        <v>24.769582931160308</v>
      </c>
      <c r="S78" s="3">
        <f>'[1]BWS ÖSD'!AO33</f>
        <v>23.199808939065665</v>
      </c>
      <c r="T78" s="3">
        <f>'[1]BWS ÖSD'!AP33</f>
        <v>26.352341986784872</v>
      </c>
      <c r="U78" s="3">
        <f>'[1]BWS ÖSD'!AQ33</f>
        <v>26.849138242325438</v>
      </c>
      <c r="V78" s="3">
        <f>'[1]BWS ÖSD'!AR33</f>
        <v>22.956210961294527</v>
      </c>
      <c r="X78" s="18" t="str">
        <f t="shared" si="54"/>
        <v>BW</v>
      </c>
      <c r="Y78" s="19">
        <f t="shared" si="55"/>
        <v>18.046399172749751</v>
      </c>
      <c r="Z78" s="18" t="str">
        <f t="shared" si="56"/>
        <v>SH</v>
      </c>
      <c r="AA78" s="19">
        <f t="shared" si="57"/>
        <v>26.849138242325438</v>
      </c>
    </row>
    <row r="79" spans="1:27" x14ac:dyDescent="0.35">
      <c r="A79">
        <f>'[1]BWS ÖSD'!A34</f>
        <v>2022</v>
      </c>
      <c r="B79" s="3">
        <f>'[1]BWS ÖSD'!X34</f>
        <v>28.655038445737535</v>
      </c>
      <c r="C79" s="3">
        <f>'[1]BWS ÖSD'!Y34</f>
        <v>32.234411026051866</v>
      </c>
      <c r="D79" s="3">
        <f>'[1]BWS ÖSD'!Z34</f>
        <v>28.584768586749586</v>
      </c>
      <c r="E79" s="3">
        <f>'[1]BWS ÖSD'!AA34</f>
        <v>28.873516804822312</v>
      </c>
      <c r="F79" s="3">
        <f>'[1]BWS ÖSD'!AB34</f>
        <v>30.717605003012</v>
      </c>
      <c r="G79" s="3">
        <f>'[1]BWS ÖSD'!AC34</f>
        <v>31.685860800442871</v>
      </c>
      <c r="H79" s="14">
        <f>'[1]BWS ÖSD'!AD34</f>
        <v>30.119326856492791</v>
      </c>
      <c r="I79" s="3">
        <f>'[1]BWS ÖSD'!AE34</f>
        <v>29.459679382155834</v>
      </c>
      <c r="J79" s="3">
        <f>'[1]BWS ÖSD'!AF34</f>
        <v>22.125949965612357</v>
      </c>
      <c r="K79" s="3">
        <f>'[1]BWS ÖSD'!AG34</f>
        <v>21.596430407323492</v>
      </c>
      <c r="L79" s="3">
        <f>'[1]BWS ÖSD'!AH34</f>
        <v>18.239965196895842</v>
      </c>
      <c r="M79" s="3">
        <f>'[1]BWS ÖSD'!AI34</f>
        <v>19.480029763485483</v>
      </c>
      <c r="N79" s="3">
        <f>'[1]BWS ÖSD'!AJ34</f>
        <v>23.322374774148024</v>
      </c>
      <c r="O79" s="3">
        <f>'[1]BWS ÖSD'!AK34</f>
        <v>17.73616919725751</v>
      </c>
      <c r="P79" s="3">
        <f>'[1]BWS ÖSD'!AL34</f>
        <v>20.137021198359093</v>
      </c>
      <c r="Q79" s="3">
        <f>'[1]BWS ÖSD'!AM34</f>
        <v>24.248390349605977</v>
      </c>
      <c r="R79" s="3">
        <f>'[1]BWS ÖSD'!AN34</f>
        <v>24.848047138823524</v>
      </c>
      <c r="S79" s="3">
        <f>'[1]BWS ÖSD'!AO34</f>
        <v>23.262096057596381</v>
      </c>
      <c r="T79" s="3">
        <f>'[1]BWS ÖSD'!AP34</f>
        <v>25.532378968106006</v>
      </c>
      <c r="U79" s="3">
        <f>'[1]BWS ÖSD'!AQ34</f>
        <v>26.365112659053718</v>
      </c>
      <c r="V79" s="3">
        <f>'[1]BWS ÖSD'!AR34</f>
        <v>22.938698593418362</v>
      </c>
      <c r="X79" s="18" t="str">
        <f t="shared" si="54"/>
        <v>HH</v>
      </c>
      <c r="Y79" s="19">
        <f t="shared" si="55"/>
        <v>17.73616919725751</v>
      </c>
      <c r="Z79" s="18" t="str">
        <f t="shared" si="56"/>
        <v>SH</v>
      </c>
      <c r="AA79" s="19">
        <f t="shared" si="57"/>
        <v>26.365112659053718</v>
      </c>
    </row>
    <row r="80" spans="1:27" x14ac:dyDescent="0.35">
      <c r="A80">
        <f>'[1]BWS ÖSD'!A35</f>
        <v>2023</v>
      </c>
      <c r="B80" s="3">
        <f>'[1]BWS ÖSD'!X35</f>
        <v>28.093179057051021</v>
      </c>
      <c r="C80" s="3">
        <f>'[1]BWS ÖSD'!Y35</f>
        <v>31.755281380094218</v>
      </c>
      <c r="D80" s="3">
        <f>'[1]BWS ÖSD'!Z35</f>
        <v>28.047507095336904</v>
      </c>
      <c r="E80" s="3">
        <f>'[1]BWS ÖSD'!AA35</f>
        <v>28.689913274211715</v>
      </c>
      <c r="F80" s="3">
        <f>'[1]BWS ÖSD'!AB35</f>
        <v>30.114737477901166</v>
      </c>
      <c r="G80" s="3">
        <f>'[1]BWS ÖSD'!AC35</f>
        <v>30.844322759981612</v>
      </c>
      <c r="H80" s="14">
        <f>'[1]BWS ÖSD'!AD35</f>
        <v>29.527145985315222</v>
      </c>
      <c r="I80" s="3">
        <f>'[1]BWS ÖSD'!AE35</f>
        <v>28.971059007250961</v>
      </c>
      <c r="J80" s="3">
        <f>'[1]BWS ÖSD'!AF35</f>
        <v>21.919697908201659</v>
      </c>
      <c r="K80" s="3">
        <f>'[1]BWS ÖSD'!AG35</f>
        <v>21.417710685878273</v>
      </c>
      <c r="L80" s="3">
        <f>'[1]BWS ÖSD'!AH35</f>
        <v>17.91980405687713</v>
      </c>
      <c r="M80" s="3">
        <f>'[1]BWS ÖSD'!AI35</f>
        <v>19.21812447832847</v>
      </c>
      <c r="N80" s="3">
        <f>'[1]BWS ÖSD'!AJ35</f>
        <v>23.314538559349394</v>
      </c>
      <c r="O80" s="3">
        <f>'[1]BWS ÖSD'!AK35</f>
        <v>18.656999165459812</v>
      </c>
      <c r="P80" s="3">
        <f>'[1]BWS ÖSD'!AL35</f>
        <v>19.993049608207425</v>
      </c>
      <c r="Q80" s="3">
        <f>'[1]BWS ÖSD'!AM35</f>
        <v>23.593821599655687</v>
      </c>
      <c r="R80" s="3">
        <f>'[1]BWS ÖSD'!AN35</f>
        <v>24.590198047198328</v>
      </c>
      <c r="S80" s="3">
        <f>'[1]BWS ÖSD'!AO35</f>
        <v>23.940305927535263</v>
      </c>
      <c r="T80" s="3">
        <f>'[1]BWS ÖSD'!AP35</f>
        <v>25.841008265037345</v>
      </c>
      <c r="U80" s="3">
        <f>'[1]BWS ÖSD'!AQ35</f>
        <v>26.481224059483928</v>
      </c>
      <c r="V80" s="3">
        <f>'[1]BWS ÖSD'!AR35</f>
        <v>22.709504210315284</v>
      </c>
      <c r="X80" s="18" t="str">
        <f t="shared" si="54"/>
        <v>BW</v>
      </c>
      <c r="Y80" s="19">
        <f t="shared" si="55"/>
        <v>17.91980405687713</v>
      </c>
      <c r="Z80" s="18" t="str">
        <f t="shared" si="56"/>
        <v>SH</v>
      </c>
      <c r="AA80" s="19">
        <f t="shared" si="57"/>
        <v>26.481224059483928</v>
      </c>
    </row>
    <row r="81" spans="1:27" x14ac:dyDescent="0.35">
      <c r="A81">
        <f>'[1]BWS ÖSD'!A36</f>
        <v>2024</v>
      </c>
      <c r="B81" s="3">
        <f>'[1]BWS ÖSD'!X36</f>
        <v>29.750619526263467</v>
      </c>
      <c r="C81" s="3">
        <f>'[1]BWS ÖSD'!Y36</f>
        <v>32.44908861545111</v>
      </c>
      <c r="D81" s="3">
        <f>'[1]BWS ÖSD'!Z36</f>
        <v>29.086339811560901</v>
      </c>
      <c r="E81" s="3">
        <f>'[1]BWS ÖSD'!AA36</f>
        <v>29.989561389290252</v>
      </c>
      <c r="F81" s="3">
        <f>'[1]BWS ÖSD'!AB36</f>
        <v>31.060454050689724</v>
      </c>
      <c r="G81" s="3">
        <f>'[1]BWS ÖSD'!AC36</f>
        <v>30.902902761800348</v>
      </c>
      <c r="H81" s="14">
        <f>'[1]BWS ÖSD'!AD36</f>
        <v>30.360030626672589</v>
      </c>
      <c r="I81" s="3">
        <f>'[1]BWS ÖSD'!AE36</f>
        <v>30.125002651580907</v>
      </c>
      <c r="J81" s="3">
        <f>'[1]BWS ÖSD'!AF36</f>
        <v>22.740812680801348</v>
      </c>
      <c r="K81" s="3">
        <f>'[1]BWS ÖSD'!AG36</f>
        <v>22.273945956553458</v>
      </c>
      <c r="L81" s="3">
        <f>'[1]BWS ÖSD'!AH36</f>
        <v>18.567692876607861</v>
      </c>
      <c r="M81" s="3">
        <f>'[1]BWS ÖSD'!AI36</f>
        <v>20.002398791708575</v>
      </c>
      <c r="N81" s="3">
        <f>'[1]BWS ÖSD'!AJ36</f>
        <v>24.587009717322619</v>
      </c>
      <c r="O81" s="3">
        <f>'[1]BWS ÖSD'!AK36</f>
        <v>19.146868836612125</v>
      </c>
      <c r="P81" s="3">
        <f>'[1]BWS ÖSD'!AL36</f>
        <v>20.565806915567745</v>
      </c>
      <c r="Q81" s="3">
        <f>'[1]BWS ÖSD'!AM36</f>
        <v>24.460094869862978</v>
      </c>
      <c r="R81" s="3">
        <f>'[1]BWS ÖSD'!AN36</f>
        <v>25.734966899815849</v>
      </c>
      <c r="S81" s="3">
        <f>'[1]BWS ÖSD'!AO36</f>
        <v>25.084433716577998</v>
      </c>
      <c r="T81" s="3">
        <f>'[1]BWS ÖSD'!AP36</f>
        <v>27.066240297913382</v>
      </c>
      <c r="U81" s="3">
        <f>'[1]BWS ÖSD'!AQ36</f>
        <v>27.597952092920764</v>
      </c>
      <c r="V81" s="3">
        <f>'[1]BWS ÖSD'!AR36</f>
        <v>23.561114641530761</v>
      </c>
      <c r="X81" s="18"/>
      <c r="Y81" s="19"/>
      <c r="Z81" s="18"/>
      <c r="AA81" s="19"/>
    </row>
    <row r="82" spans="1:27" x14ac:dyDescent="0.35">
      <c r="B82" s="3"/>
    </row>
    <row r="83" spans="1:27" x14ac:dyDescent="0.35">
      <c r="B83" s="3"/>
    </row>
    <row r="84" spans="1:27" x14ac:dyDescent="0.35">
      <c r="A84" s="4" t="s">
        <v>322</v>
      </c>
    </row>
    <row r="85" spans="1:27" x14ac:dyDescent="0.35">
      <c r="A85" s="4" t="s">
        <v>37</v>
      </c>
    </row>
    <row r="86" spans="1:27" x14ac:dyDescent="0.35">
      <c r="A86">
        <f>'[1]ET VG'!A31</f>
        <v>2019</v>
      </c>
      <c r="B86" s="5">
        <f>'[1]ET VG'!B31</f>
        <v>130.74600000000001</v>
      </c>
      <c r="C86" s="5">
        <f>'[1]ET VG'!C31</f>
        <v>81.260000000000005</v>
      </c>
      <c r="D86" s="5">
        <f>'[1]ET VG'!D31</f>
        <v>362.82900000000001</v>
      </c>
      <c r="E86" s="5">
        <f>'[1]ET VG'!E31</f>
        <v>161.41999999999999</v>
      </c>
      <c r="F86" s="5">
        <f>'[1]ET VG'!F31</f>
        <v>219.607</v>
      </c>
      <c r="G86" s="5">
        <f>'[1]ET VG'!G31</f>
        <v>117.693</v>
      </c>
      <c r="H86" s="31">
        <f>'[1]ET VG'!H31</f>
        <v>1073.5550000000001</v>
      </c>
      <c r="I86" s="5">
        <f>'[1]ET VG'!I31</f>
        <v>955.86199999999997</v>
      </c>
      <c r="J86" s="5">
        <f>'[1]ET VG'!J31</f>
        <v>6817.1379999999999</v>
      </c>
      <c r="K86" s="5">
        <f>'[1]ET VG'!K31</f>
        <v>6699.4449999999997</v>
      </c>
      <c r="L86" s="5">
        <f>'[1]ET VG'!L31</f>
        <v>1548.075</v>
      </c>
      <c r="M86" s="5">
        <f>'[1]ET VG'!M31</f>
        <v>1569.127</v>
      </c>
      <c r="N86" s="5">
        <f>'[1]ET VG'!N31</f>
        <v>61.738</v>
      </c>
      <c r="O86" s="5">
        <f>'[1]ET VG'!O31</f>
        <v>109.51</v>
      </c>
      <c r="P86" s="5">
        <f>'[1]ET VG'!P31</f>
        <v>508.85899999999998</v>
      </c>
      <c r="Q86" s="5">
        <f>'[1]ET VG'!Q31</f>
        <v>702.35400000000004</v>
      </c>
      <c r="R86" s="5">
        <f>'[1]ET VG'!R31</f>
        <v>1547.759</v>
      </c>
      <c r="S86" s="5">
        <f>'[1]ET VG'!S31</f>
        <v>372.49099999999999</v>
      </c>
      <c r="T86" s="5">
        <f>'[1]ET VG'!T31</f>
        <v>104.944</v>
      </c>
      <c r="U86" s="5">
        <f>'[1]ET VG'!U31</f>
        <v>174.58799999999999</v>
      </c>
      <c r="V86" s="5">
        <f>'[1]ET VG'!V31</f>
        <v>7773</v>
      </c>
      <c r="X86" s="18" t="str">
        <f t="shared" ref="X86:X91" si="58">HLOOKUP(Y86,$L86:$U187,ROW(L$146)-ROW(X86)+1,0)</f>
        <v>HB</v>
      </c>
      <c r="Y86" s="33">
        <f>MIN(L86:U86)</f>
        <v>61.738</v>
      </c>
      <c r="Z86" s="18" t="str">
        <f t="shared" ref="Z86:Z91" si="59">HLOOKUP(AA86,$L86:$U187,ROW(N$146)-ROW(Z86)+1,0)</f>
        <v>BY</v>
      </c>
      <c r="AA86" s="33">
        <f>MAX(L86:U86)</f>
        <v>1569.127</v>
      </c>
    </row>
    <row r="87" spans="1:27" x14ac:dyDescent="0.35">
      <c r="A87">
        <f>'[1]ET VG'!A32</f>
        <v>2020</v>
      </c>
      <c r="B87" s="5">
        <f>'[1]ET VG'!B32</f>
        <v>128.643</v>
      </c>
      <c r="C87" s="5">
        <f>'[1]ET VG'!C32</f>
        <v>80.879000000000005</v>
      </c>
      <c r="D87" s="5">
        <f>'[1]ET VG'!D32</f>
        <v>354.108</v>
      </c>
      <c r="E87" s="5">
        <f>'[1]ET VG'!E32</f>
        <v>157.99299999999999</v>
      </c>
      <c r="F87" s="5">
        <f>'[1]ET VG'!F32</f>
        <v>212.74700000000001</v>
      </c>
      <c r="G87" s="5">
        <f>'[1]ET VG'!G32</f>
        <v>114.56100000000001</v>
      </c>
      <c r="H87" s="31">
        <f>'[1]ET VG'!H32</f>
        <v>1048.931</v>
      </c>
      <c r="I87" s="5">
        <f>'[1]ET VG'!I32</f>
        <v>934.37</v>
      </c>
      <c r="J87" s="5">
        <f>'[1]ET VG'!J32</f>
        <v>6651.63</v>
      </c>
      <c r="K87" s="5">
        <f>'[1]ET VG'!K32</f>
        <v>6537.0690000000004</v>
      </c>
      <c r="L87" s="5">
        <f>'[1]ET VG'!L32</f>
        <v>1505.432</v>
      </c>
      <c r="M87" s="5">
        <f>'[1]ET VG'!M32</f>
        <v>1532.874</v>
      </c>
      <c r="N87" s="5">
        <f>'[1]ET VG'!N32</f>
        <v>59.58</v>
      </c>
      <c r="O87" s="5">
        <f>'[1]ET VG'!O32</f>
        <v>108.83499999999999</v>
      </c>
      <c r="P87" s="5">
        <f>'[1]ET VG'!P32</f>
        <v>492.41800000000001</v>
      </c>
      <c r="Q87" s="5">
        <f>'[1]ET VG'!Q32</f>
        <v>691.19399999999996</v>
      </c>
      <c r="R87" s="5">
        <f>'[1]ET VG'!R32</f>
        <v>1513.7180000000001</v>
      </c>
      <c r="S87" s="5">
        <f>'[1]ET VG'!S32</f>
        <v>362.68</v>
      </c>
      <c r="T87" s="5">
        <f>'[1]ET VG'!T32</f>
        <v>98.38</v>
      </c>
      <c r="U87" s="5">
        <f>'[1]ET VG'!U32</f>
        <v>171.958</v>
      </c>
      <c r="V87" s="5">
        <f>'[1]ET VG'!V32</f>
        <v>7586</v>
      </c>
      <c r="X87" s="18" t="str">
        <f t="shared" si="58"/>
        <v>HB</v>
      </c>
      <c r="Y87" s="33">
        <f t="shared" ref="Y87:Y91" si="60">MIN(L87:U87)</f>
        <v>59.58</v>
      </c>
      <c r="Z87" s="18" t="str">
        <f t="shared" si="59"/>
        <v>BY</v>
      </c>
      <c r="AA87" s="33">
        <f t="shared" ref="AA87:AA91" si="61">MAX(L87:U87)</f>
        <v>1532.874</v>
      </c>
    </row>
    <row r="88" spans="1:27" x14ac:dyDescent="0.35">
      <c r="A88">
        <f>'[1]ET VG'!A33</f>
        <v>2021</v>
      </c>
      <c r="B88" s="5">
        <f>'[1]ET VG'!B33</f>
        <v>128.68799999999999</v>
      </c>
      <c r="C88" s="5">
        <f>'[1]ET VG'!C33</f>
        <v>80.010999999999996</v>
      </c>
      <c r="D88" s="5">
        <f>'[1]ET VG'!D33</f>
        <v>350.85199999999998</v>
      </c>
      <c r="E88" s="5">
        <f>'[1]ET VG'!E33</f>
        <v>156.84700000000001</v>
      </c>
      <c r="F88" s="5">
        <f>'[1]ET VG'!F33</f>
        <v>209.096</v>
      </c>
      <c r="G88" s="5">
        <f>'[1]ET VG'!G33</f>
        <v>111.989</v>
      </c>
      <c r="H88" s="31">
        <f>'[1]ET VG'!H33</f>
        <v>1037.4829999999999</v>
      </c>
      <c r="I88" s="5">
        <f>'[1]ET VG'!I33</f>
        <v>925.49400000000003</v>
      </c>
      <c r="J88" s="5">
        <f>'[1]ET VG'!J33</f>
        <v>6553.5060000000003</v>
      </c>
      <c r="K88" s="5">
        <f>'[1]ET VG'!K33</f>
        <v>6441.5169999999998</v>
      </c>
      <c r="L88" s="5">
        <f>'[1]ET VG'!L33</f>
        <v>1479.6790000000001</v>
      </c>
      <c r="M88" s="5">
        <f>'[1]ET VG'!M33</f>
        <v>1508.6469999999999</v>
      </c>
      <c r="N88" s="5">
        <f>'[1]ET VG'!N33</f>
        <v>57.277000000000001</v>
      </c>
      <c r="O88" s="5">
        <f>'[1]ET VG'!O33</f>
        <v>106.703</v>
      </c>
      <c r="P88" s="5">
        <f>'[1]ET VG'!P33</f>
        <v>483.928</v>
      </c>
      <c r="Q88" s="5">
        <f>'[1]ET VG'!Q33</f>
        <v>692.16600000000005</v>
      </c>
      <c r="R88" s="5">
        <f>'[1]ET VG'!R33</f>
        <v>1483.338</v>
      </c>
      <c r="S88" s="5">
        <f>'[1]ET VG'!S33</f>
        <v>362.21199999999999</v>
      </c>
      <c r="T88" s="5">
        <f>'[1]ET VG'!T33</f>
        <v>95.724000000000004</v>
      </c>
      <c r="U88" s="5">
        <f>'[1]ET VG'!U33</f>
        <v>171.84299999999999</v>
      </c>
      <c r="V88" s="5">
        <f>'[1]ET VG'!V33</f>
        <v>7479</v>
      </c>
      <c r="X88" s="18" t="str">
        <f t="shared" si="58"/>
        <v>HB</v>
      </c>
      <c r="Y88" s="33">
        <f t="shared" si="60"/>
        <v>57.277000000000001</v>
      </c>
      <c r="Z88" s="18" t="str">
        <f t="shared" si="59"/>
        <v>BY</v>
      </c>
      <c r="AA88" s="33">
        <f t="shared" si="61"/>
        <v>1508.6469999999999</v>
      </c>
    </row>
    <row r="89" spans="1:27" x14ac:dyDescent="0.35">
      <c r="A89">
        <f>'[1]ET VG'!A34</f>
        <v>2022</v>
      </c>
      <c r="B89" s="5">
        <f>'[1]ET VG'!B34</f>
        <v>132.858</v>
      </c>
      <c r="C89" s="5">
        <f>'[1]ET VG'!C34</f>
        <v>77.805000000000007</v>
      </c>
      <c r="D89" s="5">
        <f>'[1]ET VG'!D34</f>
        <v>351.947</v>
      </c>
      <c r="E89" s="5">
        <f>'[1]ET VG'!E34</f>
        <v>156.00700000000001</v>
      </c>
      <c r="F89" s="5">
        <f>'[1]ET VG'!F34</f>
        <v>210.79499999999999</v>
      </c>
      <c r="G89" s="5">
        <f>'[1]ET VG'!G34</f>
        <v>112.31</v>
      </c>
      <c r="H89" s="31">
        <f>'[1]ET VG'!H34</f>
        <v>1041.722</v>
      </c>
      <c r="I89" s="5">
        <f>'[1]ET VG'!I34</f>
        <v>929.41200000000003</v>
      </c>
      <c r="J89" s="5">
        <f>'[1]ET VG'!J34</f>
        <v>6568.5879999999997</v>
      </c>
      <c r="K89" s="5">
        <f>'[1]ET VG'!K34</f>
        <v>6456.2780000000002</v>
      </c>
      <c r="L89" s="5">
        <f>'[1]ET VG'!L34</f>
        <v>1486.5450000000001</v>
      </c>
      <c r="M89" s="5">
        <f>'[1]ET VG'!M34</f>
        <v>1517.037</v>
      </c>
      <c r="N89" s="5">
        <f>'[1]ET VG'!N34</f>
        <v>57.274999999999999</v>
      </c>
      <c r="O89" s="5">
        <f>'[1]ET VG'!O34</f>
        <v>105.042</v>
      </c>
      <c r="P89" s="5">
        <f>'[1]ET VG'!P34</f>
        <v>481.9</v>
      </c>
      <c r="Q89" s="5">
        <f>'[1]ET VG'!Q34</f>
        <v>696.09</v>
      </c>
      <c r="R89" s="5">
        <f>'[1]ET VG'!R34</f>
        <v>1482.1610000000001</v>
      </c>
      <c r="S89" s="5">
        <f>'[1]ET VG'!S34</f>
        <v>363.30700000000002</v>
      </c>
      <c r="T89" s="5">
        <f>'[1]ET VG'!T34</f>
        <v>95.266000000000005</v>
      </c>
      <c r="U89" s="5">
        <f>'[1]ET VG'!U34</f>
        <v>171.655</v>
      </c>
      <c r="V89" s="5">
        <f>'[1]ET VG'!V34</f>
        <v>7498</v>
      </c>
      <c r="X89" s="18" t="str">
        <f t="shared" si="58"/>
        <v>HB</v>
      </c>
      <c r="Y89" s="33">
        <f t="shared" si="60"/>
        <v>57.274999999999999</v>
      </c>
      <c r="Z89" s="18" t="str">
        <f t="shared" si="59"/>
        <v>BY</v>
      </c>
      <c r="AA89" s="33">
        <f t="shared" si="61"/>
        <v>1517.037</v>
      </c>
    </row>
    <row r="90" spans="1:27" x14ac:dyDescent="0.35">
      <c r="A90">
        <f>'[1]ET VG'!A35</f>
        <v>2023</v>
      </c>
      <c r="B90" s="5">
        <f>'[1]ET VG'!B35</f>
        <v>136.119</v>
      </c>
      <c r="C90" s="5">
        <f>'[1]ET VG'!C35</f>
        <v>76.837999999999994</v>
      </c>
      <c r="D90" s="5">
        <f>'[1]ET VG'!D35</f>
        <v>351.84300000000002</v>
      </c>
      <c r="E90" s="5">
        <f>'[1]ET VG'!E35</f>
        <v>154.77600000000001</v>
      </c>
      <c r="F90" s="5">
        <f>'[1]ET VG'!F35</f>
        <v>210.62700000000001</v>
      </c>
      <c r="G90" s="5">
        <f>'[1]ET VG'!G35</f>
        <v>112.568</v>
      </c>
      <c r="H90" s="31">
        <f>'[1]ET VG'!H35</f>
        <v>1042.771</v>
      </c>
      <c r="I90" s="5">
        <f>'[1]ET VG'!I35</f>
        <v>930.20299999999997</v>
      </c>
      <c r="J90" s="5">
        <f>'[1]ET VG'!J35</f>
        <v>6582.7969999999996</v>
      </c>
      <c r="K90" s="5">
        <f>'[1]ET VG'!K35</f>
        <v>6470.2290000000003</v>
      </c>
      <c r="L90" s="5">
        <f>'[1]ET VG'!L35</f>
        <v>1502.4090000000001</v>
      </c>
      <c r="M90" s="5">
        <f>'[1]ET VG'!M35</f>
        <v>1521.5429999999999</v>
      </c>
      <c r="N90" s="5">
        <f>'[1]ET VG'!N35</f>
        <v>57.777000000000001</v>
      </c>
      <c r="O90" s="5">
        <f>'[1]ET VG'!O35</f>
        <v>109.65600000000001</v>
      </c>
      <c r="P90" s="5">
        <f>'[1]ET VG'!P35</f>
        <v>474.9</v>
      </c>
      <c r="Q90" s="5">
        <f>'[1]ET VG'!Q35</f>
        <v>695.24400000000003</v>
      </c>
      <c r="R90" s="5">
        <f>'[1]ET VG'!R35</f>
        <v>1478.1890000000001</v>
      </c>
      <c r="S90" s="5">
        <f>'[1]ET VG'!S35</f>
        <v>363.25599999999997</v>
      </c>
      <c r="T90" s="5">
        <f>'[1]ET VG'!T35</f>
        <v>95.135999999999996</v>
      </c>
      <c r="U90" s="5">
        <f>'[1]ET VG'!U35</f>
        <v>172.119</v>
      </c>
      <c r="V90" s="5">
        <f>'[1]ET VG'!V35</f>
        <v>7513</v>
      </c>
      <c r="X90" s="18" t="str">
        <f t="shared" si="58"/>
        <v>HB</v>
      </c>
      <c r="Y90" s="33">
        <f t="shared" si="60"/>
        <v>57.777000000000001</v>
      </c>
      <c r="Z90" s="18" t="str">
        <f t="shared" si="59"/>
        <v>BY</v>
      </c>
      <c r="AA90" s="33">
        <f t="shared" si="61"/>
        <v>1521.5429999999999</v>
      </c>
    </row>
    <row r="91" spans="1:27" x14ac:dyDescent="0.35">
      <c r="A91">
        <f>'[1]ET VG'!A36</f>
        <v>2024</v>
      </c>
      <c r="B91" s="5">
        <f>'[1]ET VG'!B36</f>
        <v>134.20099999999999</v>
      </c>
      <c r="C91" s="5">
        <f>'[1]ET VG'!C36</f>
        <v>75.141999999999996</v>
      </c>
      <c r="D91" s="5">
        <f>'[1]ET VG'!D36</f>
        <v>345.846</v>
      </c>
      <c r="E91" s="5">
        <f>'[1]ET VG'!E36</f>
        <v>151.63</v>
      </c>
      <c r="F91" s="5">
        <f>'[1]ET VG'!F36</f>
        <v>205.57499999999999</v>
      </c>
      <c r="G91" s="5">
        <f>'[1]ET VG'!G36</f>
        <v>113.136</v>
      </c>
      <c r="H91" s="31">
        <f>'[1]ET VG'!H36</f>
        <v>1025.53</v>
      </c>
      <c r="I91" s="5">
        <f>'[1]ET VG'!I36</f>
        <v>912.39400000000001</v>
      </c>
      <c r="J91" s="5">
        <f>'[1]ET VG'!J36</f>
        <v>6522.6059999999998</v>
      </c>
      <c r="K91" s="5">
        <f>'[1]ET VG'!K36</f>
        <v>6409.47</v>
      </c>
      <c r="L91" s="5">
        <f>'[1]ET VG'!L36</f>
        <v>1487.5809999999999</v>
      </c>
      <c r="M91" s="5">
        <f>'[1]ET VG'!M36</f>
        <v>1519.6469999999999</v>
      </c>
      <c r="N91" s="5">
        <f>'[1]ET VG'!N36</f>
        <v>57.593000000000004</v>
      </c>
      <c r="O91" s="5">
        <f>'[1]ET VG'!O36</f>
        <v>112.173</v>
      </c>
      <c r="P91" s="5">
        <f>'[1]ET VG'!P36</f>
        <v>467.49599999999998</v>
      </c>
      <c r="Q91" s="5">
        <f>'[1]ET VG'!Q36</f>
        <v>687.31600000000003</v>
      </c>
      <c r="R91" s="5">
        <f>'[1]ET VG'!R36</f>
        <v>1457.615</v>
      </c>
      <c r="S91" s="5">
        <f>'[1]ET VG'!S36</f>
        <v>356.76100000000002</v>
      </c>
      <c r="T91" s="5">
        <f>'[1]ET VG'!T36</f>
        <v>92.488</v>
      </c>
      <c r="U91" s="5">
        <f>'[1]ET VG'!U36</f>
        <v>170.8</v>
      </c>
      <c r="V91" s="5">
        <f>'[1]ET VG'!V36</f>
        <v>7435</v>
      </c>
      <c r="X91" s="18" t="str">
        <f t="shared" si="58"/>
        <v>HB</v>
      </c>
      <c r="Y91" s="33">
        <f t="shared" si="60"/>
        <v>57.593000000000004</v>
      </c>
      <c r="Z91" s="18" t="str">
        <f t="shared" si="59"/>
        <v>BY</v>
      </c>
      <c r="AA91" s="33">
        <f t="shared" si="61"/>
        <v>1519.6469999999999</v>
      </c>
    </row>
    <row r="92" spans="1:27" x14ac:dyDescent="0.35">
      <c r="B92" s="5"/>
      <c r="C92" s="5"/>
      <c r="D92" s="5"/>
      <c r="E92" s="5"/>
      <c r="F92" s="5"/>
      <c r="G92" s="5"/>
      <c r="H92" s="31"/>
      <c r="I92" s="5"/>
      <c r="J92" s="5"/>
      <c r="K92" s="5"/>
      <c r="L92" s="5"/>
      <c r="M92" s="5"/>
      <c r="N92" s="5"/>
      <c r="O92" s="5"/>
      <c r="P92" s="5"/>
      <c r="Q92" s="5"/>
      <c r="R92" s="5"/>
      <c r="S92" s="5"/>
      <c r="T92" s="5"/>
      <c r="U92" s="5"/>
      <c r="V92" s="5"/>
      <c r="Y92" s="30"/>
      <c r="AA92" s="30"/>
    </row>
    <row r="93" spans="1:27" x14ac:dyDescent="0.35">
      <c r="A93" s="4" t="s">
        <v>489</v>
      </c>
      <c r="B93" s="5"/>
      <c r="C93" s="5"/>
      <c r="D93" s="5"/>
      <c r="E93" s="5"/>
      <c r="F93" s="5"/>
      <c r="G93" s="5"/>
      <c r="H93" s="31"/>
      <c r="I93" s="5"/>
      <c r="J93" s="5"/>
      <c r="K93" s="5"/>
      <c r="L93" s="5"/>
      <c r="M93" s="5"/>
      <c r="N93" s="5"/>
      <c r="O93" s="5"/>
      <c r="P93" s="5"/>
      <c r="Q93" s="5"/>
      <c r="R93" s="5"/>
      <c r="S93" s="5"/>
      <c r="T93" s="5"/>
      <c r="U93" s="5"/>
      <c r="V93" s="5"/>
      <c r="Y93" s="30"/>
      <c r="AA93" s="30"/>
    </row>
    <row r="94" spans="1:27" x14ac:dyDescent="0.35">
      <c r="A94">
        <f>'[1]ET Bau'!A31</f>
        <v>2019</v>
      </c>
      <c r="B94" s="5">
        <f>'[1]ET Bau'!B31</f>
        <v>97</v>
      </c>
      <c r="C94" s="5">
        <f>'[1]ET Bau'!C31</f>
        <v>54.292000000000002</v>
      </c>
      <c r="D94" s="5">
        <f>'[1]ET Bau'!D31</f>
        <v>155.523</v>
      </c>
      <c r="E94" s="5">
        <f>'[1]ET Bau'!E31</f>
        <v>77.671000000000006</v>
      </c>
      <c r="F94" s="5">
        <f>'[1]ET Bau'!F31</f>
        <v>75.188999999999993</v>
      </c>
      <c r="G94" s="5">
        <f>'[1]ET Bau'!G31</f>
        <v>92.756</v>
      </c>
      <c r="H94" s="31">
        <f>'[1]ET Bau'!H31</f>
        <v>552.43100000000004</v>
      </c>
      <c r="I94" s="5">
        <f>'[1]ET Bau'!I31</f>
        <v>459.67500000000001</v>
      </c>
      <c r="J94" s="5">
        <f>'[1]ET Bau'!J31</f>
        <v>2099.3249999999998</v>
      </c>
      <c r="K94" s="5">
        <f>'[1]ET Bau'!K31</f>
        <v>2006.569</v>
      </c>
      <c r="L94" s="5">
        <f>'[1]ET Bau'!L31</f>
        <v>335.85500000000002</v>
      </c>
      <c r="M94" s="5">
        <f>'[1]ET Bau'!M31</f>
        <v>445.16199999999998</v>
      </c>
      <c r="N94" s="5">
        <f>'[1]ET Bau'!N31</f>
        <v>15.801</v>
      </c>
      <c r="O94" s="5">
        <f>'[1]ET Bau'!O31</f>
        <v>42.457999999999998</v>
      </c>
      <c r="P94" s="5">
        <f>'[1]ET Bau'!P31</f>
        <v>184.74100000000001</v>
      </c>
      <c r="Q94" s="5">
        <f>'[1]ET Bau'!Q31</f>
        <v>259.52300000000002</v>
      </c>
      <c r="R94" s="5">
        <f>'[1]ET Bau'!R31</f>
        <v>475.36399999999998</v>
      </c>
      <c r="S94" s="5">
        <f>'[1]ET Bau'!S31</f>
        <v>124.462</v>
      </c>
      <c r="T94" s="5">
        <f>'[1]ET Bau'!T31</f>
        <v>28.302</v>
      </c>
      <c r="U94" s="5">
        <f>'[1]ET Bau'!U31</f>
        <v>94.900999999999996</v>
      </c>
      <c r="V94" s="5">
        <f>'[1]ET Bau'!V31</f>
        <v>2559</v>
      </c>
      <c r="X94" s="18" t="str">
        <f t="shared" ref="X94:X99" si="62">HLOOKUP(Y94,$L94:$U194,ROW(L$146)-ROW(X94)+1,0)</f>
        <v>HB</v>
      </c>
      <c r="Y94" s="33">
        <f>MIN(L94:U94)</f>
        <v>15.801</v>
      </c>
      <c r="Z94" s="18" t="str">
        <f t="shared" ref="Z94:Z99" si="63">HLOOKUP(AA94,$L94:$U194,ROW(N$146)-ROW(Z94)+1,0)</f>
        <v>NW</v>
      </c>
      <c r="AA94" s="33">
        <f>MAX(L94:U94)</f>
        <v>475.36399999999998</v>
      </c>
    </row>
    <row r="95" spans="1:27" x14ac:dyDescent="0.35">
      <c r="A95">
        <f>'[1]ET Bau'!A32</f>
        <v>2020</v>
      </c>
      <c r="B95" s="5">
        <f>'[1]ET Bau'!B32</f>
        <v>97.123000000000005</v>
      </c>
      <c r="C95" s="5">
        <f>'[1]ET Bau'!C32</f>
        <v>54.662999999999997</v>
      </c>
      <c r="D95" s="5">
        <f>'[1]ET Bau'!D32</f>
        <v>155.00899999999999</v>
      </c>
      <c r="E95" s="5">
        <f>'[1]ET Bau'!E32</f>
        <v>77.429000000000002</v>
      </c>
      <c r="F95" s="5">
        <f>'[1]ET Bau'!F32</f>
        <v>74.945999999999998</v>
      </c>
      <c r="G95" s="5">
        <f>'[1]ET Bau'!G32</f>
        <v>91.978999999999999</v>
      </c>
      <c r="H95" s="31">
        <f>'[1]ET Bau'!H32</f>
        <v>551.149</v>
      </c>
      <c r="I95" s="5">
        <f>'[1]ET Bau'!I32</f>
        <v>459.17</v>
      </c>
      <c r="J95" s="5">
        <f>'[1]ET Bau'!J32</f>
        <v>2133.83</v>
      </c>
      <c r="K95" s="5">
        <f>'[1]ET Bau'!K32</f>
        <v>2041.8510000000001</v>
      </c>
      <c r="L95" s="5">
        <f>'[1]ET Bau'!L32</f>
        <v>342.22</v>
      </c>
      <c r="M95" s="5">
        <f>'[1]ET Bau'!M32</f>
        <v>453.91699999999997</v>
      </c>
      <c r="N95" s="5">
        <f>'[1]ET Bau'!N32</f>
        <v>15.577999999999999</v>
      </c>
      <c r="O95" s="5">
        <f>'[1]ET Bau'!O32</f>
        <v>44.262</v>
      </c>
      <c r="P95" s="5">
        <f>'[1]ET Bau'!P32</f>
        <v>189.21899999999999</v>
      </c>
      <c r="Q95" s="5">
        <f>'[1]ET Bau'!Q32</f>
        <v>264.142</v>
      </c>
      <c r="R95" s="5">
        <f>'[1]ET Bau'!R32</f>
        <v>482.04899999999998</v>
      </c>
      <c r="S95" s="5">
        <f>'[1]ET Bau'!S32</f>
        <v>126.251</v>
      </c>
      <c r="T95" s="5">
        <f>'[1]ET Bau'!T32</f>
        <v>28.155999999999999</v>
      </c>
      <c r="U95" s="5">
        <f>'[1]ET Bau'!U32</f>
        <v>96.057000000000002</v>
      </c>
      <c r="V95" s="5">
        <f>'[1]ET Bau'!V32</f>
        <v>2593</v>
      </c>
      <c r="X95" s="18" t="str">
        <f t="shared" si="62"/>
        <v>HB</v>
      </c>
      <c r="Y95" s="33">
        <f t="shared" ref="Y95:Y99" si="64">MIN(L95:U95)</f>
        <v>15.577999999999999</v>
      </c>
      <c r="Z95" s="18" t="str">
        <f t="shared" si="63"/>
        <v>NW</v>
      </c>
      <c r="AA95" s="33">
        <f t="shared" ref="AA95:AA99" si="65">MAX(L95:U95)</f>
        <v>482.04899999999998</v>
      </c>
    </row>
    <row r="96" spans="1:27" x14ac:dyDescent="0.35">
      <c r="A96">
        <f>'[1]ET Bau'!A33</f>
        <v>2021</v>
      </c>
      <c r="B96" s="5">
        <f>'[1]ET Bau'!B33</f>
        <v>95.804000000000002</v>
      </c>
      <c r="C96" s="5">
        <f>'[1]ET Bau'!C33</f>
        <v>55.688000000000002</v>
      </c>
      <c r="D96" s="5">
        <f>'[1]ET Bau'!D33</f>
        <v>153.309</v>
      </c>
      <c r="E96" s="5">
        <f>'[1]ET Bau'!E33</f>
        <v>76.406000000000006</v>
      </c>
      <c r="F96" s="5">
        <f>'[1]ET Bau'!F33</f>
        <v>73.460999999999999</v>
      </c>
      <c r="G96" s="5">
        <f>'[1]ET Bau'!G33</f>
        <v>91.293999999999997</v>
      </c>
      <c r="H96" s="31">
        <f>'[1]ET Bau'!H33</f>
        <v>545.96199999999999</v>
      </c>
      <c r="I96" s="5">
        <f>'[1]ET Bau'!I33</f>
        <v>454.66800000000001</v>
      </c>
      <c r="J96" s="5">
        <f>'[1]ET Bau'!J33</f>
        <v>2161.3319999999999</v>
      </c>
      <c r="K96" s="5">
        <f>'[1]ET Bau'!K33</f>
        <v>2070.038</v>
      </c>
      <c r="L96" s="5">
        <f>'[1]ET Bau'!L33</f>
        <v>346.83499999999998</v>
      </c>
      <c r="M96" s="5">
        <f>'[1]ET Bau'!M33</f>
        <v>460.54300000000001</v>
      </c>
      <c r="N96" s="5">
        <f>'[1]ET Bau'!N33</f>
        <v>15.436999999999999</v>
      </c>
      <c r="O96" s="5">
        <f>'[1]ET Bau'!O33</f>
        <v>45.118000000000002</v>
      </c>
      <c r="P96" s="5">
        <f>'[1]ET Bau'!P33</f>
        <v>191.429</v>
      </c>
      <c r="Q96" s="5">
        <f>'[1]ET Bau'!Q33</f>
        <v>268.79300000000001</v>
      </c>
      <c r="R96" s="5">
        <f>'[1]ET Bau'!R33</f>
        <v>488.45100000000002</v>
      </c>
      <c r="S96" s="5">
        <f>'[1]ET Bau'!S33</f>
        <v>128.685</v>
      </c>
      <c r="T96" s="5">
        <f>'[1]ET Bau'!T33</f>
        <v>28.276</v>
      </c>
      <c r="U96" s="5">
        <f>'[1]ET Bau'!U33</f>
        <v>96.471000000000004</v>
      </c>
      <c r="V96" s="5">
        <f>'[1]ET Bau'!V33</f>
        <v>2616</v>
      </c>
      <c r="X96" s="18" t="str">
        <f t="shared" si="62"/>
        <v>HB</v>
      </c>
      <c r="Y96" s="33">
        <f t="shared" si="64"/>
        <v>15.436999999999999</v>
      </c>
      <c r="Z96" s="18" t="str">
        <f t="shared" si="63"/>
        <v>NW</v>
      </c>
      <c r="AA96" s="33">
        <f t="shared" si="65"/>
        <v>488.45100000000002</v>
      </c>
    </row>
    <row r="97" spans="1:27" x14ac:dyDescent="0.35">
      <c r="A97">
        <f>'[1]ET Bau'!A34</f>
        <v>2022</v>
      </c>
      <c r="B97" s="5">
        <f>'[1]ET Bau'!B34</f>
        <v>94.613</v>
      </c>
      <c r="C97" s="5">
        <f>'[1]ET Bau'!C34</f>
        <v>55.921999999999997</v>
      </c>
      <c r="D97" s="5">
        <f>'[1]ET Bau'!D34</f>
        <v>151.62100000000001</v>
      </c>
      <c r="E97" s="5">
        <f>'[1]ET Bau'!E34</f>
        <v>75.326999999999998</v>
      </c>
      <c r="F97" s="5">
        <f>'[1]ET Bau'!F34</f>
        <v>71.781000000000006</v>
      </c>
      <c r="G97" s="5">
        <f>'[1]ET Bau'!G34</f>
        <v>93.055999999999997</v>
      </c>
      <c r="H97" s="31">
        <f>'[1]ET Bau'!H34</f>
        <v>542.32000000000005</v>
      </c>
      <c r="I97" s="5">
        <f>'[1]ET Bau'!I34</f>
        <v>449.26400000000001</v>
      </c>
      <c r="J97" s="5">
        <f>'[1]ET Bau'!J34</f>
        <v>2189.7359999999999</v>
      </c>
      <c r="K97" s="5">
        <f>'[1]ET Bau'!K34</f>
        <v>2096.6799999999998</v>
      </c>
      <c r="L97" s="5">
        <f>'[1]ET Bau'!L34</f>
        <v>348.37599999999998</v>
      </c>
      <c r="M97" s="5">
        <f>'[1]ET Bau'!M34</f>
        <v>464.53800000000001</v>
      </c>
      <c r="N97" s="5">
        <f>'[1]ET Bau'!N34</f>
        <v>16.431999999999999</v>
      </c>
      <c r="O97" s="5">
        <f>'[1]ET Bau'!O34</f>
        <v>45.545999999999999</v>
      </c>
      <c r="P97" s="5">
        <f>'[1]ET Bau'!P34</f>
        <v>193.47399999999999</v>
      </c>
      <c r="Q97" s="5">
        <f>'[1]ET Bau'!Q34</f>
        <v>275.36200000000002</v>
      </c>
      <c r="R97" s="5">
        <f>'[1]ET Bau'!R34</f>
        <v>498.971</v>
      </c>
      <c r="S97" s="5">
        <f>'[1]ET Bau'!S34</f>
        <v>130.023</v>
      </c>
      <c r="T97" s="5">
        <f>'[1]ET Bau'!T34</f>
        <v>27.928999999999998</v>
      </c>
      <c r="U97" s="5">
        <f>'[1]ET Bau'!U34</f>
        <v>96.028999999999996</v>
      </c>
      <c r="V97" s="5">
        <f>'[1]ET Bau'!V34</f>
        <v>2639</v>
      </c>
      <c r="X97" s="18" t="str">
        <f t="shared" si="62"/>
        <v>HB</v>
      </c>
      <c r="Y97" s="33">
        <f t="shared" si="64"/>
        <v>16.431999999999999</v>
      </c>
      <c r="Z97" s="18" t="str">
        <f t="shared" si="63"/>
        <v>NW</v>
      </c>
      <c r="AA97" s="33">
        <f t="shared" si="65"/>
        <v>498.971</v>
      </c>
    </row>
    <row r="98" spans="1:27" x14ac:dyDescent="0.35">
      <c r="A98">
        <f>'[1]ET Bau'!A35</f>
        <v>2023</v>
      </c>
      <c r="B98" s="5">
        <f>'[1]ET Bau'!B35</f>
        <v>93.052000000000007</v>
      </c>
      <c r="C98" s="5">
        <f>'[1]ET Bau'!C35</f>
        <v>55.616999999999997</v>
      </c>
      <c r="D98" s="5">
        <f>'[1]ET Bau'!D35</f>
        <v>149.12100000000001</v>
      </c>
      <c r="E98" s="5">
        <f>'[1]ET Bau'!E35</f>
        <v>73.587999999999994</v>
      </c>
      <c r="F98" s="5">
        <f>'[1]ET Bau'!F35</f>
        <v>70.790999999999997</v>
      </c>
      <c r="G98" s="5">
        <f>'[1]ET Bau'!G35</f>
        <v>94.594999999999999</v>
      </c>
      <c r="H98" s="31">
        <f>'[1]ET Bau'!H35</f>
        <v>536.76400000000001</v>
      </c>
      <c r="I98" s="5">
        <f>'[1]ET Bau'!I35</f>
        <v>442.16899999999998</v>
      </c>
      <c r="J98" s="5">
        <f>'[1]ET Bau'!J35</f>
        <v>2208.8310000000001</v>
      </c>
      <c r="K98" s="5">
        <f>'[1]ET Bau'!K35</f>
        <v>2114.2359999999999</v>
      </c>
      <c r="L98" s="5">
        <f>'[1]ET Bau'!L35</f>
        <v>350.61500000000001</v>
      </c>
      <c r="M98" s="5">
        <f>'[1]ET Bau'!M35</f>
        <v>466.76600000000002</v>
      </c>
      <c r="N98" s="5">
        <f>'[1]ET Bau'!N35</f>
        <v>16.405000000000001</v>
      </c>
      <c r="O98" s="5">
        <f>'[1]ET Bau'!O35</f>
        <v>46.076999999999998</v>
      </c>
      <c r="P98" s="5">
        <f>'[1]ET Bau'!P35</f>
        <v>194.61199999999999</v>
      </c>
      <c r="Q98" s="5">
        <f>'[1]ET Bau'!Q35</f>
        <v>278.505</v>
      </c>
      <c r="R98" s="5">
        <f>'[1]ET Bau'!R35</f>
        <v>506.06799999999998</v>
      </c>
      <c r="S98" s="5">
        <f>'[1]ET Bau'!S35</f>
        <v>131.15100000000001</v>
      </c>
      <c r="T98" s="5">
        <f>'[1]ET Bau'!T35</f>
        <v>27.943000000000001</v>
      </c>
      <c r="U98" s="5">
        <f>'[1]ET Bau'!U35</f>
        <v>96.093999999999994</v>
      </c>
      <c r="V98" s="5">
        <f>'[1]ET Bau'!V35</f>
        <v>2651</v>
      </c>
      <c r="X98" s="18" t="str">
        <f t="shared" si="62"/>
        <v>HB</v>
      </c>
      <c r="Y98" s="33">
        <f t="shared" si="64"/>
        <v>16.405000000000001</v>
      </c>
      <c r="Z98" s="18" t="str">
        <f t="shared" si="63"/>
        <v>NW</v>
      </c>
      <c r="AA98" s="33">
        <f t="shared" si="65"/>
        <v>506.06799999999998</v>
      </c>
    </row>
    <row r="99" spans="1:27" x14ac:dyDescent="0.35">
      <c r="A99">
        <f>'[1]ET Bau'!A36</f>
        <v>2024</v>
      </c>
      <c r="B99" s="5">
        <f>'[1]ET Bau'!B36</f>
        <v>91.207999999999998</v>
      </c>
      <c r="C99" s="5">
        <f>'[1]ET Bau'!C36</f>
        <v>53.444000000000003</v>
      </c>
      <c r="D99" s="5">
        <f>'[1]ET Bau'!D36</f>
        <v>145.673</v>
      </c>
      <c r="E99" s="5">
        <f>'[1]ET Bau'!E36</f>
        <v>71.643000000000001</v>
      </c>
      <c r="F99" s="5">
        <f>'[1]ET Bau'!F36</f>
        <v>69.998000000000005</v>
      </c>
      <c r="G99" s="5">
        <f>'[1]ET Bau'!G36</f>
        <v>94.117000000000004</v>
      </c>
      <c r="H99" s="31">
        <f>'[1]ET Bau'!H36</f>
        <v>526.08299999999997</v>
      </c>
      <c r="I99" s="5">
        <f>'[1]ET Bau'!I36</f>
        <v>431.96600000000001</v>
      </c>
      <c r="J99" s="5">
        <f>'[1]ET Bau'!J36</f>
        <v>2191.0340000000001</v>
      </c>
      <c r="K99" s="5">
        <f>'[1]ET Bau'!K36</f>
        <v>2096.9169999999999</v>
      </c>
      <c r="L99" s="5">
        <f>'[1]ET Bau'!L36</f>
        <v>350.37</v>
      </c>
      <c r="M99" s="5">
        <f>'[1]ET Bau'!M36</f>
        <v>460.93200000000002</v>
      </c>
      <c r="N99" s="5">
        <f>'[1]ET Bau'!N36</f>
        <v>16.047999999999998</v>
      </c>
      <c r="O99" s="5">
        <f>'[1]ET Bau'!O36</f>
        <v>46.363999999999997</v>
      </c>
      <c r="P99" s="5">
        <f>'[1]ET Bau'!P36</f>
        <v>191.58500000000001</v>
      </c>
      <c r="Q99" s="5">
        <f>'[1]ET Bau'!Q36</f>
        <v>274.82900000000001</v>
      </c>
      <c r="R99" s="5">
        <f>'[1]ET Bau'!R36</f>
        <v>504.57400000000001</v>
      </c>
      <c r="S99" s="5">
        <f>'[1]ET Bau'!S36</f>
        <v>128.738</v>
      </c>
      <c r="T99" s="5">
        <f>'[1]ET Bau'!T36</f>
        <v>27.608000000000001</v>
      </c>
      <c r="U99" s="5">
        <f>'[1]ET Bau'!U36</f>
        <v>95.869</v>
      </c>
      <c r="V99" s="5">
        <f>'[1]ET Bau'!V36</f>
        <v>2623</v>
      </c>
      <c r="X99" s="18" t="str">
        <f t="shared" si="62"/>
        <v>HB</v>
      </c>
      <c r="Y99" s="33">
        <f t="shared" si="64"/>
        <v>16.047999999999998</v>
      </c>
      <c r="Z99" s="18" t="str">
        <f t="shared" si="63"/>
        <v>NW</v>
      </c>
      <c r="AA99" s="33">
        <f t="shared" si="65"/>
        <v>504.57400000000001</v>
      </c>
    </row>
    <row r="100" spans="1:27" x14ac:dyDescent="0.35">
      <c r="B100" s="5"/>
      <c r="C100" s="5"/>
      <c r="D100" s="5"/>
      <c r="E100" s="5"/>
      <c r="F100" s="5"/>
      <c r="G100" s="5"/>
      <c r="H100" s="31"/>
      <c r="I100" s="5"/>
      <c r="J100" s="5"/>
      <c r="K100" s="5"/>
      <c r="L100" s="5"/>
      <c r="M100" s="5"/>
      <c r="N100" s="5"/>
      <c r="O100" s="5"/>
      <c r="P100" s="5"/>
      <c r="Q100" s="5"/>
      <c r="R100" s="5"/>
      <c r="S100" s="5"/>
      <c r="T100" s="5"/>
      <c r="U100" s="5"/>
      <c r="V100" s="5"/>
      <c r="Y100" s="30"/>
      <c r="AA100" s="30"/>
    </row>
    <row r="101" spans="1:27" x14ac:dyDescent="0.35">
      <c r="A101" s="4" t="s">
        <v>490</v>
      </c>
      <c r="B101" s="5"/>
      <c r="C101" s="5"/>
      <c r="D101" s="5"/>
      <c r="E101" s="5"/>
      <c r="F101" s="5"/>
      <c r="G101" s="5"/>
      <c r="H101" s="31"/>
      <c r="I101" s="5"/>
      <c r="J101" s="5"/>
      <c r="K101" s="5"/>
      <c r="L101" s="5"/>
      <c r="M101" s="5"/>
      <c r="N101" s="5"/>
      <c r="O101" s="5"/>
      <c r="P101" s="5"/>
      <c r="Q101" s="5"/>
      <c r="R101" s="5"/>
      <c r="S101" s="5"/>
      <c r="T101" s="5"/>
      <c r="U101" s="5"/>
      <c r="V101" s="5"/>
      <c r="Y101" s="30"/>
      <c r="AA101" s="30"/>
    </row>
    <row r="102" spans="1:27" x14ac:dyDescent="0.35">
      <c r="A102">
        <f>'[1]ET Handel'!A31</f>
        <v>2019</v>
      </c>
      <c r="B102" s="5">
        <f>'[1]ET Handel'!B31</f>
        <v>284.81599999999997</v>
      </c>
      <c r="C102" s="5">
        <f>'[1]ET Handel'!C31</f>
        <v>196.13900000000001</v>
      </c>
      <c r="D102" s="5">
        <f>'[1]ET Handel'!D31</f>
        <v>491.202</v>
      </c>
      <c r="E102" s="5">
        <f>'[1]ET Handel'!E31</f>
        <v>236.41499999999999</v>
      </c>
      <c r="F102" s="5">
        <f>'[1]ET Handel'!F31</f>
        <v>225.77600000000001</v>
      </c>
      <c r="G102" s="5">
        <f>'[1]ET Handel'!G31</f>
        <v>544.53899999999999</v>
      </c>
      <c r="H102" s="31">
        <f>'[1]ET Handel'!H31</f>
        <v>1978.8869999999999</v>
      </c>
      <c r="I102" s="5">
        <f>'[1]ET Handel'!I31</f>
        <v>1434.348</v>
      </c>
      <c r="J102" s="5">
        <f>'[1]ET Handel'!J31</f>
        <v>10192.652</v>
      </c>
      <c r="K102" s="5">
        <f>'[1]ET Handel'!K31</f>
        <v>9648.1129999999994</v>
      </c>
      <c r="L102" s="5">
        <f>'[1]ET Handel'!L31</f>
        <v>1549.7950000000001</v>
      </c>
      <c r="M102" s="5">
        <f>'[1]ET Handel'!M31</f>
        <v>1965.3309999999999</v>
      </c>
      <c r="N102" s="5">
        <f>'[1]ET Handel'!N31</f>
        <v>126.242</v>
      </c>
      <c r="O102" s="5">
        <f>'[1]ET Handel'!O31</f>
        <v>419.79599999999999</v>
      </c>
      <c r="P102" s="5">
        <f>'[1]ET Handel'!P31</f>
        <v>979.61699999999996</v>
      </c>
      <c r="Q102" s="5">
        <f>'[1]ET Handel'!Q31</f>
        <v>1059.1769999999999</v>
      </c>
      <c r="R102" s="5">
        <f>'[1]ET Handel'!R31</f>
        <v>2515.1849999999999</v>
      </c>
      <c r="S102" s="5">
        <f>'[1]ET Handel'!S31</f>
        <v>507.82900000000001</v>
      </c>
      <c r="T102" s="5">
        <f>'[1]ET Handel'!T31</f>
        <v>129.416</v>
      </c>
      <c r="U102" s="5">
        <f>'[1]ET Handel'!U31</f>
        <v>395.72500000000002</v>
      </c>
      <c r="V102" s="5">
        <f>'[1]ET Handel'!V31</f>
        <v>11627</v>
      </c>
      <c r="X102" s="18" t="str">
        <f t="shared" ref="X102:X107" si="66">HLOOKUP(Y102,$L102:$U201,ROW(L$146)-ROW(X102)+1,0)</f>
        <v>HB</v>
      </c>
      <c r="Y102" s="33">
        <f>MIN(L102:U102)</f>
        <v>126.242</v>
      </c>
      <c r="Z102" s="18" t="str">
        <f t="shared" ref="Z102:Z107" si="67">HLOOKUP(AA102,$L102:$U201,ROW(N$146)-ROW(Z102)+1,0)</f>
        <v>NW</v>
      </c>
      <c r="AA102" s="33">
        <f>MAX(L102:U102)</f>
        <v>2515.1849999999999</v>
      </c>
    </row>
    <row r="103" spans="1:27" x14ac:dyDescent="0.35">
      <c r="A103">
        <f>'[1]ET Handel'!A32</f>
        <v>2020</v>
      </c>
      <c r="B103" s="5">
        <f>'[1]ET Handel'!B32</f>
        <v>280.536</v>
      </c>
      <c r="C103" s="5">
        <f>'[1]ET Handel'!C32</f>
        <v>191.66900000000001</v>
      </c>
      <c r="D103" s="5">
        <f>'[1]ET Handel'!D32</f>
        <v>487.25900000000001</v>
      </c>
      <c r="E103" s="5">
        <f>'[1]ET Handel'!E32</f>
        <v>232.51300000000001</v>
      </c>
      <c r="F103" s="5">
        <f>'[1]ET Handel'!F32</f>
        <v>220.547</v>
      </c>
      <c r="G103" s="5">
        <f>'[1]ET Handel'!G32</f>
        <v>535.01099999999997</v>
      </c>
      <c r="H103" s="31">
        <f>'[1]ET Handel'!H32</f>
        <v>1947.5350000000001</v>
      </c>
      <c r="I103" s="5">
        <f>'[1]ET Handel'!I32</f>
        <v>1412.5240000000001</v>
      </c>
      <c r="J103" s="5">
        <f>'[1]ET Handel'!J32</f>
        <v>10028.476000000001</v>
      </c>
      <c r="K103" s="5">
        <f>'[1]ET Handel'!K32</f>
        <v>9493.4650000000001</v>
      </c>
      <c r="L103" s="5">
        <f>'[1]ET Handel'!L32</f>
        <v>1533.566</v>
      </c>
      <c r="M103" s="5">
        <f>'[1]ET Handel'!M32</f>
        <v>1941.4659999999999</v>
      </c>
      <c r="N103" s="5">
        <f>'[1]ET Handel'!N32</f>
        <v>123.831</v>
      </c>
      <c r="O103" s="5">
        <f>'[1]ET Handel'!O32</f>
        <v>414.47500000000002</v>
      </c>
      <c r="P103" s="5">
        <f>'[1]ET Handel'!P32</f>
        <v>964.851</v>
      </c>
      <c r="Q103" s="5">
        <f>'[1]ET Handel'!Q32</f>
        <v>1038.2460000000001</v>
      </c>
      <c r="R103" s="5">
        <f>'[1]ET Handel'!R32</f>
        <v>2464.8180000000002</v>
      </c>
      <c r="S103" s="5">
        <f>'[1]ET Handel'!S32</f>
        <v>496.39800000000002</v>
      </c>
      <c r="T103" s="5">
        <f>'[1]ET Handel'!T32</f>
        <v>126.913</v>
      </c>
      <c r="U103" s="5">
        <f>'[1]ET Handel'!U32</f>
        <v>388.90100000000001</v>
      </c>
      <c r="V103" s="5">
        <f>'[1]ET Handel'!V32</f>
        <v>11441</v>
      </c>
      <c r="X103" s="18" t="str">
        <f t="shared" si="66"/>
        <v>HB</v>
      </c>
      <c r="Y103" s="33">
        <f t="shared" ref="Y103:Y107" si="68">MIN(L103:U103)</f>
        <v>123.831</v>
      </c>
      <c r="Z103" s="18" t="str">
        <f t="shared" si="67"/>
        <v>NW</v>
      </c>
      <c r="AA103" s="33">
        <f t="shared" ref="AA103:AA107" si="69">MAX(L103:U103)</f>
        <v>2464.8180000000002</v>
      </c>
    </row>
    <row r="104" spans="1:27" x14ac:dyDescent="0.35">
      <c r="A104">
        <f>'[1]ET Handel'!A33</f>
        <v>2021</v>
      </c>
      <c r="B104" s="5">
        <f>'[1]ET Handel'!B33</f>
        <v>282.053</v>
      </c>
      <c r="C104" s="5">
        <f>'[1]ET Handel'!C33</f>
        <v>190.24799999999999</v>
      </c>
      <c r="D104" s="5">
        <f>'[1]ET Handel'!D33</f>
        <v>483.66300000000001</v>
      </c>
      <c r="E104" s="5">
        <f>'[1]ET Handel'!E33</f>
        <v>229.91499999999999</v>
      </c>
      <c r="F104" s="5">
        <f>'[1]ET Handel'!F33</f>
        <v>218.14699999999999</v>
      </c>
      <c r="G104" s="5">
        <f>'[1]ET Handel'!G33</f>
        <v>538.24199999999996</v>
      </c>
      <c r="H104" s="31">
        <f>'[1]ET Handel'!H33</f>
        <v>1942.2679999999998</v>
      </c>
      <c r="I104" s="5">
        <f>'[1]ET Handel'!I33</f>
        <v>1404.0259999999998</v>
      </c>
      <c r="J104" s="5">
        <f>'[1]ET Handel'!J33</f>
        <v>9948.9740000000002</v>
      </c>
      <c r="K104" s="5">
        <f>'[1]ET Handel'!K33</f>
        <v>9410.732</v>
      </c>
      <c r="L104" s="5">
        <f>'[1]ET Handel'!L33</f>
        <v>1520.501</v>
      </c>
      <c r="M104" s="5">
        <f>'[1]ET Handel'!M33</f>
        <v>1925.43</v>
      </c>
      <c r="N104" s="5">
        <f>'[1]ET Handel'!N33</f>
        <v>123.185</v>
      </c>
      <c r="O104" s="5">
        <f>'[1]ET Handel'!O33</f>
        <v>410.87400000000002</v>
      </c>
      <c r="P104" s="5">
        <f>'[1]ET Handel'!P33</f>
        <v>956.14599999999996</v>
      </c>
      <c r="Q104" s="5">
        <f>'[1]ET Handel'!Q33</f>
        <v>1025.837</v>
      </c>
      <c r="R104" s="5">
        <f>'[1]ET Handel'!R33</f>
        <v>2447.9250000000002</v>
      </c>
      <c r="S104" s="5">
        <f>'[1]ET Handel'!S33</f>
        <v>486.827</v>
      </c>
      <c r="T104" s="5">
        <f>'[1]ET Handel'!T33</f>
        <v>125.16</v>
      </c>
      <c r="U104" s="5">
        <f>'[1]ET Handel'!U33</f>
        <v>388.84699999999998</v>
      </c>
      <c r="V104" s="5">
        <f>'[1]ET Handel'!V33</f>
        <v>11353</v>
      </c>
      <c r="X104" s="18" t="str">
        <f t="shared" si="66"/>
        <v>HB</v>
      </c>
      <c r="Y104" s="33">
        <f t="shared" si="68"/>
        <v>123.185</v>
      </c>
      <c r="Z104" s="18" t="str">
        <f t="shared" si="67"/>
        <v>NW</v>
      </c>
      <c r="AA104" s="33">
        <f t="shared" si="69"/>
        <v>2447.9250000000002</v>
      </c>
    </row>
    <row r="105" spans="1:27" x14ac:dyDescent="0.35">
      <c r="A105">
        <f>'[1]ET Handel'!A34</f>
        <v>2022</v>
      </c>
      <c r="B105" s="5">
        <f>'[1]ET Handel'!B34</f>
        <v>284.52</v>
      </c>
      <c r="C105" s="5">
        <f>'[1]ET Handel'!C34</f>
        <v>192.40799999999999</v>
      </c>
      <c r="D105" s="5">
        <f>'[1]ET Handel'!D34</f>
        <v>490.55500000000001</v>
      </c>
      <c r="E105" s="5">
        <f>'[1]ET Handel'!E34</f>
        <v>230.84299999999999</v>
      </c>
      <c r="F105" s="5">
        <f>'[1]ET Handel'!F34</f>
        <v>221.08</v>
      </c>
      <c r="G105" s="5">
        <f>'[1]ET Handel'!G34</f>
        <v>571.77300000000002</v>
      </c>
      <c r="H105" s="31">
        <f>'[1]ET Handel'!H34</f>
        <v>1991.1790000000001</v>
      </c>
      <c r="I105" s="5">
        <f>'[1]ET Handel'!I34</f>
        <v>1419.4059999999999</v>
      </c>
      <c r="J105" s="5">
        <f>'[1]ET Handel'!J34</f>
        <v>10157.594000000001</v>
      </c>
      <c r="K105" s="5">
        <f>'[1]ET Handel'!K34</f>
        <v>9585.8210000000017</v>
      </c>
      <c r="L105" s="5">
        <f>'[1]ET Handel'!L34</f>
        <v>1542.1559999999999</v>
      </c>
      <c r="M105" s="5">
        <f>'[1]ET Handel'!M34</f>
        <v>1965.1949999999999</v>
      </c>
      <c r="N105" s="5">
        <f>'[1]ET Handel'!N34</f>
        <v>126.17400000000001</v>
      </c>
      <c r="O105" s="5">
        <f>'[1]ET Handel'!O34</f>
        <v>421.346</v>
      </c>
      <c r="P105" s="5">
        <f>'[1]ET Handel'!P34</f>
        <v>976.14599999999996</v>
      </c>
      <c r="Q105" s="5">
        <f>'[1]ET Handel'!Q34</f>
        <v>1041.1300000000001</v>
      </c>
      <c r="R105" s="5">
        <f>'[1]ET Handel'!R34</f>
        <v>2499.3220000000001</v>
      </c>
      <c r="S105" s="5">
        <f>'[1]ET Handel'!S34</f>
        <v>493.59199999999998</v>
      </c>
      <c r="T105" s="5">
        <f>'[1]ET Handel'!T34</f>
        <v>126.547</v>
      </c>
      <c r="U105" s="5">
        <f>'[1]ET Handel'!U34</f>
        <v>394.21300000000002</v>
      </c>
      <c r="V105" s="5">
        <f>'[1]ET Handel'!V34</f>
        <v>11577</v>
      </c>
      <c r="X105" s="18" t="str">
        <f t="shared" si="66"/>
        <v>HB</v>
      </c>
      <c r="Y105" s="33">
        <f t="shared" si="68"/>
        <v>126.17400000000001</v>
      </c>
      <c r="Z105" s="18" t="str">
        <f t="shared" si="67"/>
        <v>NW</v>
      </c>
      <c r="AA105" s="33">
        <f t="shared" si="69"/>
        <v>2499.3220000000001</v>
      </c>
    </row>
    <row r="106" spans="1:27" x14ac:dyDescent="0.35">
      <c r="A106">
        <f>'[1]ET Handel'!A35</f>
        <v>2023</v>
      </c>
      <c r="B106" s="5">
        <f>'[1]ET Handel'!B35</f>
        <v>283.51600000000002</v>
      </c>
      <c r="C106" s="5">
        <f>'[1]ET Handel'!C35</f>
        <v>191.99199999999999</v>
      </c>
      <c r="D106" s="5">
        <f>'[1]ET Handel'!D35</f>
        <v>492.834</v>
      </c>
      <c r="E106" s="5">
        <f>'[1]ET Handel'!E35</f>
        <v>230.922</v>
      </c>
      <c r="F106" s="5">
        <f>'[1]ET Handel'!F35</f>
        <v>220.25800000000001</v>
      </c>
      <c r="G106" s="5">
        <f>'[1]ET Handel'!G35</f>
        <v>581.95799999999997</v>
      </c>
      <c r="H106" s="31">
        <f>'[1]ET Handel'!H35</f>
        <v>2001.48</v>
      </c>
      <c r="I106" s="5">
        <f>'[1]ET Handel'!I35</f>
        <v>1419.5220000000002</v>
      </c>
      <c r="J106" s="5">
        <f>'[1]ET Handel'!J35</f>
        <v>10267.477999999999</v>
      </c>
      <c r="K106" s="5">
        <f>'[1]ET Handel'!K35</f>
        <v>9685.5199999999986</v>
      </c>
      <c r="L106" s="5">
        <f>'[1]ET Handel'!L35</f>
        <v>1557.462</v>
      </c>
      <c r="M106" s="5">
        <f>'[1]ET Handel'!M35</f>
        <v>1992.9659999999999</v>
      </c>
      <c r="N106" s="5">
        <f>'[1]ET Handel'!N35</f>
        <v>128.291</v>
      </c>
      <c r="O106" s="5">
        <f>'[1]ET Handel'!O35</f>
        <v>429.78300000000002</v>
      </c>
      <c r="P106" s="5">
        <f>'[1]ET Handel'!P35</f>
        <v>989.71699999999998</v>
      </c>
      <c r="Q106" s="5">
        <f>'[1]ET Handel'!Q35</f>
        <v>1051.789</v>
      </c>
      <c r="R106" s="5">
        <f>'[1]ET Handel'!R35</f>
        <v>2518.1999999999998</v>
      </c>
      <c r="S106" s="5">
        <f>'[1]ET Handel'!S35</f>
        <v>496.53199999999998</v>
      </c>
      <c r="T106" s="5">
        <f>'[1]ET Handel'!T35</f>
        <v>127.27800000000001</v>
      </c>
      <c r="U106" s="5">
        <f>'[1]ET Handel'!U35</f>
        <v>393.50200000000001</v>
      </c>
      <c r="V106" s="5">
        <f>'[1]ET Handel'!V35</f>
        <v>11687</v>
      </c>
      <c r="X106" s="18" t="str">
        <f t="shared" si="66"/>
        <v>SL</v>
      </c>
      <c r="Y106" s="33">
        <f t="shared" si="68"/>
        <v>127.27800000000001</v>
      </c>
      <c r="Z106" s="18" t="str">
        <f t="shared" si="67"/>
        <v>NW</v>
      </c>
      <c r="AA106" s="33">
        <f t="shared" si="69"/>
        <v>2518.1999999999998</v>
      </c>
    </row>
    <row r="107" spans="1:27" x14ac:dyDescent="0.35">
      <c r="A107">
        <f>'[1]ET Handel'!A36</f>
        <v>2024</v>
      </c>
      <c r="B107" s="5">
        <f>'[1]ET Handel'!B36</f>
        <v>282.39800000000002</v>
      </c>
      <c r="C107" s="5">
        <f>'[1]ET Handel'!C36</f>
        <v>190.428</v>
      </c>
      <c r="D107" s="5">
        <f>'[1]ET Handel'!D36</f>
        <v>492.12299999999999</v>
      </c>
      <c r="E107" s="5">
        <f>'[1]ET Handel'!E36</f>
        <v>229.71600000000001</v>
      </c>
      <c r="F107" s="5">
        <f>'[1]ET Handel'!F36</f>
        <v>219.46799999999999</v>
      </c>
      <c r="G107" s="5">
        <f>'[1]ET Handel'!G36</f>
        <v>580.51400000000001</v>
      </c>
      <c r="H107" s="31">
        <f>'[1]ET Handel'!H36</f>
        <v>1994.6469999999999</v>
      </c>
      <c r="I107" s="5">
        <f>'[1]ET Handel'!I36</f>
        <v>1414.133</v>
      </c>
      <c r="J107" s="5">
        <f>'[1]ET Handel'!J36</f>
        <v>10283.867</v>
      </c>
      <c r="K107" s="5">
        <f>'[1]ET Handel'!K36</f>
        <v>9703.353000000001</v>
      </c>
      <c r="L107" s="5">
        <f>'[1]ET Handel'!L36</f>
        <v>1557.86</v>
      </c>
      <c r="M107" s="5">
        <f>'[1]ET Handel'!M36</f>
        <v>2005.288</v>
      </c>
      <c r="N107" s="5">
        <f>'[1]ET Handel'!N36</f>
        <v>128.798</v>
      </c>
      <c r="O107" s="5">
        <f>'[1]ET Handel'!O36</f>
        <v>429.33199999999999</v>
      </c>
      <c r="P107" s="5">
        <f>'[1]ET Handel'!P36</f>
        <v>993.92399999999998</v>
      </c>
      <c r="Q107" s="5">
        <f>'[1]ET Handel'!Q36</f>
        <v>1053.2449999999999</v>
      </c>
      <c r="R107" s="5">
        <f>'[1]ET Handel'!R36</f>
        <v>2519.8240000000001</v>
      </c>
      <c r="S107" s="5">
        <f>'[1]ET Handel'!S36</f>
        <v>495.49400000000003</v>
      </c>
      <c r="T107" s="5">
        <f>'[1]ET Handel'!T36</f>
        <v>126.813</v>
      </c>
      <c r="U107" s="5">
        <f>'[1]ET Handel'!U36</f>
        <v>392.77499999999998</v>
      </c>
      <c r="V107" s="5">
        <f>'[1]ET Handel'!V36</f>
        <v>11698</v>
      </c>
      <c r="X107" s="18" t="str">
        <f t="shared" si="66"/>
        <v>SL</v>
      </c>
      <c r="Y107" s="33">
        <f t="shared" si="68"/>
        <v>126.813</v>
      </c>
      <c r="Z107" s="18" t="str">
        <f t="shared" si="67"/>
        <v>NW</v>
      </c>
      <c r="AA107" s="33">
        <f t="shared" si="69"/>
        <v>2519.8240000000001</v>
      </c>
    </row>
    <row r="108" spans="1:27" x14ac:dyDescent="0.35">
      <c r="B108" s="5"/>
      <c r="C108" s="5"/>
      <c r="D108" s="5"/>
      <c r="E108" s="5"/>
      <c r="F108" s="5"/>
      <c r="G108" s="5"/>
      <c r="H108" s="31"/>
      <c r="I108" s="5"/>
      <c r="J108" s="5"/>
      <c r="K108" s="5"/>
      <c r="L108" s="5"/>
      <c r="M108" s="5"/>
      <c r="N108" s="5"/>
      <c r="O108" s="5"/>
      <c r="P108" s="5"/>
      <c r="Q108" s="5"/>
      <c r="R108" s="5"/>
      <c r="S108" s="5"/>
      <c r="T108" s="5"/>
      <c r="U108" s="5"/>
      <c r="V108" s="5"/>
      <c r="Y108" s="30"/>
      <c r="AA108" s="30"/>
    </row>
    <row r="109" spans="1:27" x14ac:dyDescent="0.35">
      <c r="A109" s="4" t="s">
        <v>43</v>
      </c>
      <c r="B109" s="5"/>
      <c r="C109" s="5"/>
      <c r="D109" s="5"/>
      <c r="E109" s="5"/>
      <c r="F109" s="5"/>
      <c r="G109" s="5"/>
      <c r="H109" s="31"/>
      <c r="I109" s="5"/>
      <c r="J109" s="5"/>
      <c r="K109" s="5"/>
      <c r="L109" s="5"/>
      <c r="M109" s="5"/>
      <c r="N109" s="5"/>
      <c r="O109" s="5"/>
      <c r="P109" s="5"/>
      <c r="Q109" s="5"/>
      <c r="R109" s="5"/>
      <c r="S109" s="5"/>
      <c r="T109" s="5"/>
      <c r="U109" s="5"/>
      <c r="V109" s="5"/>
      <c r="Y109" s="30"/>
      <c r="AA109" s="30"/>
    </row>
    <row r="110" spans="1:27" x14ac:dyDescent="0.35">
      <c r="A110">
        <f>'[1]ET UnternDst'!A31</f>
        <v>2019</v>
      </c>
      <c r="B110" s="5">
        <f>'[1]ET UnternDst'!B31</f>
        <v>180.501</v>
      </c>
      <c r="C110" s="5">
        <f>'[1]ET UnternDst'!C31</f>
        <v>117.69</v>
      </c>
      <c r="D110" s="5">
        <f>'[1]ET UnternDst'!D31</f>
        <v>334.53399999999999</v>
      </c>
      <c r="E110" s="5">
        <f>'[1]ET UnternDst'!E31</f>
        <v>149.232</v>
      </c>
      <c r="F110" s="5">
        <f>'[1]ET UnternDst'!F31</f>
        <v>153.81700000000001</v>
      </c>
      <c r="G110" s="5">
        <f>'[1]ET UnternDst'!G31</f>
        <v>498.803</v>
      </c>
      <c r="H110" s="31">
        <f>'[1]ET UnternDst'!H31</f>
        <v>1434.577</v>
      </c>
      <c r="I110" s="5">
        <f>'[1]ET UnternDst'!I31</f>
        <v>935.774</v>
      </c>
      <c r="J110" s="5">
        <f>'[1]ET UnternDst'!J31</f>
        <v>6836.2259999999997</v>
      </c>
      <c r="K110" s="5">
        <f>'[1]ET UnternDst'!K31</f>
        <v>6337.4229999999998</v>
      </c>
      <c r="L110" s="5">
        <f>'[1]ET UnternDst'!L31</f>
        <v>980.63</v>
      </c>
      <c r="M110" s="5">
        <f>'[1]ET UnternDst'!M31</f>
        <v>1280.69</v>
      </c>
      <c r="N110" s="5">
        <f>'[1]ET UnternDst'!N31</f>
        <v>87.742000000000004</v>
      </c>
      <c r="O110" s="5">
        <f>'[1]ET UnternDst'!O31</f>
        <v>323.375</v>
      </c>
      <c r="P110" s="5">
        <f>'[1]ET UnternDst'!P31</f>
        <v>734.46100000000001</v>
      </c>
      <c r="Q110" s="5">
        <f>'[1]ET UnternDst'!Q31</f>
        <v>624.798</v>
      </c>
      <c r="R110" s="5">
        <f>'[1]ET UnternDst'!R31</f>
        <v>1730.2670000000001</v>
      </c>
      <c r="S110" s="5">
        <f>'[1]ET UnternDst'!S31</f>
        <v>274.721</v>
      </c>
      <c r="T110" s="5">
        <f>'[1]ET UnternDst'!T31</f>
        <v>85.29</v>
      </c>
      <c r="U110" s="5">
        <f>'[1]ET UnternDst'!U31</f>
        <v>215.44900000000001</v>
      </c>
      <c r="V110" s="5">
        <f>'[1]ET UnternDst'!V31</f>
        <v>7772</v>
      </c>
      <c r="X110" s="18" t="str">
        <f t="shared" ref="X110:X115" si="70">HLOOKUP(Y110,$L110:$U208,ROW(L$146)-ROW(X110)+1,0)</f>
        <v>SL</v>
      </c>
      <c r="Y110" s="33">
        <f>MIN(L110:U110)</f>
        <v>85.29</v>
      </c>
      <c r="Z110" s="18" t="str">
        <f t="shared" ref="Z110:Z115" si="71">HLOOKUP(AA110,$L110:$U208,ROW(N$146)-ROW(Z110)+1,0)</f>
        <v>NW</v>
      </c>
      <c r="AA110" s="33">
        <f>MAX(L110:U110)</f>
        <v>1730.2670000000001</v>
      </c>
    </row>
    <row r="111" spans="1:27" x14ac:dyDescent="0.35">
      <c r="A111">
        <f>'[1]ET UnternDst'!A32</f>
        <v>2020</v>
      </c>
      <c r="B111" s="5">
        <f>'[1]ET UnternDst'!B32</f>
        <v>175.73</v>
      </c>
      <c r="C111" s="5">
        <f>'[1]ET UnternDst'!C32</f>
        <v>113.89100000000001</v>
      </c>
      <c r="D111" s="5">
        <f>'[1]ET UnternDst'!D32</f>
        <v>326.63</v>
      </c>
      <c r="E111" s="5">
        <f>'[1]ET UnternDst'!E32</f>
        <v>144.58199999999999</v>
      </c>
      <c r="F111" s="5">
        <f>'[1]ET UnternDst'!F32</f>
        <v>148.91800000000001</v>
      </c>
      <c r="G111" s="5">
        <f>'[1]ET UnternDst'!G32</f>
        <v>493.71600000000001</v>
      </c>
      <c r="H111" s="31">
        <f>'[1]ET UnternDst'!H32</f>
        <v>1403.4670000000001</v>
      </c>
      <c r="I111" s="5">
        <f>'[1]ET UnternDst'!I32</f>
        <v>909.75099999999998</v>
      </c>
      <c r="J111" s="5">
        <f>'[1]ET UnternDst'!J32</f>
        <v>6708.2489999999998</v>
      </c>
      <c r="K111" s="5">
        <f>'[1]ET UnternDst'!K32</f>
        <v>6214.5330000000004</v>
      </c>
      <c r="L111" s="5">
        <f>'[1]ET UnternDst'!L32</f>
        <v>953.89</v>
      </c>
      <c r="M111" s="5">
        <f>'[1]ET UnternDst'!M32</f>
        <v>1254.4169999999999</v>
      </c>
      <c r="N111" s="5">
        <f>'[1]ET UnternDst'!N32</f>
        <v>86.73</v>
      </c>
      <c r="O111" s="5">
        <f>'[1]ET UnternDst'!O32</f>
        <v>318.137</v>
      </c>
      <c r="P111" s="5">
        <f>'[1]ET UnternDst'!P32</f>
        <v>725.85299999999995</v>
      </c>
      <c r="Q111" s="5">
        <f>'[1]ET UnternDst'!Q32</f>
        <v>611.12</v>
      </c>
      <c r="R111" s="5">
        <f>'[1]ET UnternDst'!R32</f>
        <v>1696.479</v>
      </c>
      <c r="S111" s="5">
        <f>'[1]ET UnternDst'!S32</f>
        <v>270.83499999999998</v>
      </c>
      <c r="T111" s="5">
        <f>'[1]ET UnternDst'!T32</f>
        <v>83.947999999999993</v>
      </c>
      <c r="U111" s="5">
        <f>'[1]ET UnternDst'!U32</f>
        <v>213.124</v>
      </c>
      <c r="V111" s="5">
        <f>'[1]ET UnternDst'!V32</f>
        <v>7618</v>
      </c>
      <c r="X111" s="18" t="str">
        <f t="shared" si="70"/>
        <v>SL</v>
      </c>
      <c r="Y111" s="33">
        <f t="shared" ref="Y111:Y115" si="72">MIN(L111:U111)</f>
        <v>83.947999999999993</v>
      </c>
      <c r="Z111" s="18" t="str">
        <f t="shared" si="71"/>
        <v>NW</v>
      </c>
      <c r="AA111" s="33">
        <f t="shared" ref="AA111:AA115" si="73">MAX(L111:U111)</f>
        <v>1696.479</v>
      </c>
    </row>
    <row r="112" spans="1:27" x14ac:dyDescent="0.35">
      <c r="A112">
        <f>'[1]ET UnternDst'!A33</f>
        <v>2021</v>
      </c>
      <c r="B112" s="5">
        <f>'[1]ET UnternDst'!B33</f>
        <v>177.29499999999999</v>
      </c>
      <c r="C112" s="5">
        <f>'[1]ET UnternDst'!C33</f>
        <v>111.53400000000001</v>
      </c>
      <c r="D112" s="5">
        <f>'[1]ET UnternDst'!D33</f>
        <v>330.089</v>
      </c>
      <c r="E112" s="5">
        <f>'[1]ET UnternDst'!E33</f>
        <v>144.29400000000001</v>
      </c>
      <c r="F112" s="5">
        <f>'[1]ET UnternDst'!F33</f>
        <v>148.44499999999999</v>
      </c>
      <c r="G112" s="5">
        <f>'[1]ET UnternDst'!G33</f>
        <v>491.87900000000002</v>
      </c>
      <c r="H112" s="31">
        <f>'[1]ET UnternDst'!H33</f>
        <v>1403.5360000000001</v>
      </c>
      <c r="I112" s="5">
        <f>'[1]ET UnternDst'!I33</f>
        <v>911.65700000000004</v>
      </c>
      <c r="J112" s="5">
        <f>'[1]ET UnternDst'!J33</f>
        <v>6737.3429999999998</v>
      </c>
      <c r="K112" s="5">
        <f>'[1]ET UnternDst'!K33</f>
        <v>6245.4639999999999</v>
      </c>
      <c r="L112" s="5">
        <f>'[1]ET UnternDst'!L33</f>
        <v>961.23299999999995</v>
      </c>
      <c r="M112" s="5">
        <f>'[1]ET UnternDst'!M33</f>
        <v>1256.491</v>
      </c>
      <c r="N112" s="5">
        <f>'[1]ET UnternDst'!N33</f>
        <v>86.668000000000006</v>
      </c>
      <c r="O112" s="5">
        <f>'[1]ET UnternDst'!O33</f>
        <v>317.45100000000002</v>
      </c>
      <c r="P112" s="5">
        <f>'[1]ET UnternDst'!P33</f>
        <v>731.04300000000001</v>
      </c>
      <c r="Q112" s="5">
        <f>'[1]ET UnternDst'!Q33</f>
        <v>608.73299999999995</v>
      </c>
      <c r="R112" s="5">
        <f>'[1]ET UnternDst'!R33</f>
        <v>1710.9449999999999</v>
      </c>
      <c r="S112" s="5">
        <f>'[1]ET UnternDst'!S33</f>
        <v>275.53199999999998</v>
      </c>
      <c r="T112" s="5">
        <f>'[1]ET UnternDst'!T33</f>
        <v>83.043000000000006</v>
      </c>
      <c r="U112" s="5">
        <f>'[1]ET UnternDst'!U33</f>
        <v>214.32499999999999</v>
      </c>
      <c r="V112" s="5">
        <f>'[1]ET UnternDst'!V33</f>
        <v>7649</v>
      </c>
      <c r="X112" s="18" t="str">
        <f t="shared" si="70"/>
        <v>SL</v>
      </c>
      <c r="Y112" s="33">
        <f t="shared" si="72"/>
        <v>83.043000000000006</v>
      </c>
      <c r="Z112" s="18" t="str">
        <f t="shared" si="71"/>
        <v>NW</v>
      </c>
      <c r="AA112" s="33">
        <f t="shared" si="73"/>
        <v>1710.9449999999999</v>
      </c>
    </row>
    <row r="113" spans="1:27" x14ac:dyDescent="0.35">
      <c r="A113">
        <f>'[1]ET UnternDst'!A34</f>
        <v>2022</v>
      </c>
      <c r="B113" s="5">
        <f>'[1]ET UnternDst'!B34</f>
        <v>178.739</v>
      </c>
      <c r="C113" s="5">
        <f>'[1]ET UnternDst'!C34</f>
        <v>110.94</v>
      </c>
      <c r="D113" s="5">
        <f>'[1]ET UnternDst'!D34</f>
        <v>333.80200000000002</v>
      </c>
      <c r="E113" s="5">
        <f>'[1]ET UnternDst'!E34</f>
        <v>143.16200000000001</v>
      </c>
      <c r="F113" s="5">
        <f>'[1]ET UnternDst'!F34</f>
        <v>145.59700000000001</v>
      </c>
      <c r="G113" s="5">
        <f>'[1]ET UnternDst'!G34</f>
        <v>509.85599999999999</v>
      </c>
      <c r="H113" s="31">
        <f>'[1]ET UnternDst'!H34</f>
        <v>1422.096</v>
      </c>
      <c r="I113" s="5">
        <f>'[1]ET UnternDst'!I34</f>
        <v>912.24</v>
      </c>
      <c r="J113" s="5">
        <f>'[1]ET UnternDst'!J34</f>
        <v>6865.76</v>
      </c>
      <c r="K113" s="5">
        <f>'[1]ET UnternDst'!K34</f>
        <v>6355.9040000000005</v>
      </c>
      <c r="L113" s="5">
        <f>'[1]ET UnternDst'!L34</f>
        <v>983.23900000000003</v>
      </c>
      <c r="M113" s="5">
        <f>'[1]ET UnternDst'!M34</f>
        <v>1287.279</v>
      </c>
      <c r="N113" s="5">
        <f>'[1]ET UnternDst'!N34</f>
        <v>87.605000000000004</v>
      </c>
      <c r="O113" s="5">
        <f>'[1]ET UnternDst'!O34</f>
        <v>329.38499999999999</v>
      </c>
      <c r="P113" s="5">
        <f>'[1]ET UnternDst'!P34</f>
        <v>747.30200000000002</v>
      </c>
      <c r="Q113" s="5">
        <f>'[1]ET UnternDst'!Q34</f>
        <v>609.41399999999999</v>
      </c>
      <c r="R113" s="5">
        <f>'[1]ET UnternDst'!R34</f>
        <v>1729.5540000000001</v>
      </c>
      <c r="S113" s="5">
        <f>'[1]ET UnternDst'!S34</f>
        <v>281.20400000000001</v>
      </c>
      <c r="T113" s="5">
        <f>'[1]ET UnternDst'!T34</f>
        <v>82.68</v>
      </c>
      <c r="U113" s="5">
        <f>'[1]ET UnternDst'!U34</f>
        <v>218.24199999999999</v>
      </c>
      <c r="V113" s="5">
        <f>'[1]ET UnternDst'!V34</f>
        <v>7778</v>
      </c>
      <c r="X113" s="18" t="str">
        <f t="shared" si="70"/>
        <v>SL</v>
      </c>
      <c r="Y113" s="33">
        <f t="shared" si="72"/>
        <v>82.68</v>
      </c>
      <c r="Z113" s="18" t="str">
        <f t="shared" si="71"/>
        <v>NW</v>
      </c>
      <c r="AA113" s="33">
        <f t="shared" si="73"/>
        <v>1729.5540000000001</v>
      </c>
    </row>
    <row r="114" spans="1:27" x14ac:dyDescent="0.35">
      <c r="A114">
        <f>'[1]ET UnternDst'!A35</f>
        <v>2023</v>
      </c>
      <c r="B114" s="5">
        <f>'[1]ET UnternDst'!B35</f>
        <v>177.07300000000001</v>
      </c>
      <c r="C114" s="5">
        <f>'[1]ET UnternDst'!C35</f>
        <v>110.754</v>
      </c>
      <c r="D114" s="5">
        <f>'[1]ET UnternDst'!D35</f>
        <v>335.62599999999998</v>
      </c>
      <c r="E114" s="5">
        <f>'[1]ET UnternDst'!E35</f>
        <v>142.44200000000001</v>
      </c>
      <c r="F114" s="5">
        <f>'[1]ET UnternDst'!F35</f>
        <v>144.542</v>
      </c>
      <c r="G114" s="5">
        <f>'[1]ET UnternDst'!G35</f>
        <v>519.87699999999995</v>
      </c>
      <c r="H114" s="31">
        <f>'[1]ET UnternDst'!H35</f>
        <v>1430.3140000000001</v>
      </c>
      <c r="I114" s="5">
        <f>'[1]ET UnternDst'!I35</f>
        <v>910.43700000000001</v>
      </c>
      <c r="J114" s="5">
        <f>'[1]ET UnternDst'!J35</f>
        <v>6929.5630000000001</v>
      </c>
      <c r="K114" s="5">
        <f>'[1]ET UnternDst'!K35</f>
        <v>6409.6859999999997</v>
      </c>
      <c r="L114" s="5">
        <f>'[1]ET UnternDst'!L35</f>
        <v>990.49099999999999</v>
      </c>
      <c r="M114" s="5">
        <f>'[1]ET UnternDst'!M35</f>
        <v>1303.71</v>
      </c>
      <c r="N114" s="5">
        <f>'[1]ET UnternDst'!N35</f>
        <v>87.941000000000003</v>
      </c>
      <c r="O114" s="5">
        <f>'[1]ET UnternDst'!O35</f>
        <v>337</v>
      </c>
      <c r="P114" s="5">
        <f>'[1]ET UnternDst'!P35</f>
        <v>761.68399999999997</v>
      </c>
      <c r="Q114" s="5">
        <f>'[1]ET UnternDst'!Q35</f>
        <v>608.88800000000003</v>
      </c>
      <c r="R114" s="5">
        <f>'[1]ET UnternDst'!R35</f>
        <v>1734.9570000000001</v>
      </c>
      <c r="S114" s="5">
        <f>'[1]ET UnternDst'!S35</f>
        <v>281.38600000000002</v>
      </c>
      <c r="T114" s="5">
        <f>'[1]ET UnternDst'!T35</f>
        <v>82.358000000000004</v>
      </c>
      <c r="U114" s="5">
        <f>'[1]ET UnternDst'!U35</f>
        <v>221.27099999999999</v>
      </c>
      <c r="V114" s="5">
        <f>'[1]ET UnternDst'!V35</f>
        <v>7840</v>
      </c>
      <c r="X114" s="18" t="str">
        <f t="shared" si="70"/>
        <v>SL</v>
      </c>
      <c r="Y114" s="33">
        <f t="shared" si="72"/>
        <v>82.358000000000004</v>
      </c>
      <c r="Z114" s="18" t="str">
        <f t="shared" si="71"/>
        <v>NW</v>
      </c>
      <c r="AA114" s="33">
        <f t="shared" si="73"/>
        <v>1734.9570000000001</v>
      </c>
    </row>
    <row r="115" spans="1:27" x14ac:dyDescent="0.35">
      <c r="A115">
        <f>'[1]ET UnternDst'!A36</f>
        <v>2024</v>
      </c>
      <c r="B115" s="5">
        <f>'[1]ET UnternDst'!B36</f>
        <v>174.80099999999999</v>
      </c>
      <c r="C115" s="5">
        <f>'[1]ET UnternDst'!C36</f>
        <v>109.676</v>
      </c>
      <c r="D115" s="5">
        <f>'[1]ET UnternDst'!D36</f>
        <v>334.709</v>
      </c>
      <c r="E115" s="5">
        <f>'[1]ET UnternDst'!E36</f>
        <v>142.37299999999999</v>
      </c>
      <c r="F115" s="5">
        <f>'[1]ET UnternDst'!F36</f>
        <v>140.86000000000001</v>
      </c>
      <c r="G115" s="5">
        <f>'[1]ET UnternDst'!G36</f>
        <v>521.13599999999997</v>
      </c>
      <c r="H115" s="31">
        <f>'[1]ET UnternDst'!H36</f>
        <v>1423.5550000000001</v>
      </c>
      <c r="I115" s="5">
        <f>'[1]ET UnternDst'!I36</f>
        <v>902.41899999999998</v>
      </c>
      <c r="J115" s="5">
        <f>'[1]ET UnternDst'!J36</f>
        <v>6897.5810000000001</v>
      </c>
      <c r="K115" s="5">
        <f>'[1]ET UnternDst'!K36</f>
        <v>6376.4449999999997</v>
      </c>
      <c r="L115" s="5">
        <f>'[1]ET UnternDst'!L36</f>
        <v>983.85500000000002</v>
      </c>
      <c r="M115" s="5">
        <f>'[1]ET UnternDst'!M36</f>
        <v>1295.712</v>
      </c>
      <c r="N115" s="5">
        <f>'[1]ET UnternDst'!N36</f>
        <v>86.058999999999997</v>
      </c>
      <c r="O115" s="5">
        <f>'[1]ET UnternDst'!O36</f>
        <v>337.82499999999999</v>
      </c>
      <c r="P115" s="5">
        <f>'[1]ET UnternDst'!P36</f>
        <v>766.94899999999996</v>
      </c>
      <c r="Q115" s="5">
        <f>'[1]ET UnternDst'!Q36</f>
        <v>605.14400000000001</v>
      </c>
      <c r="R115" s="5">
        <f>'[1]ET UnternDst'!R36</f>
        <v>1720.018</v>
      </c>
      <c r="S115" s="5">
        <f>'[1]ET UnternDst'!S36</f>
        <v>279.02100000000002</v>
      </c>
      <c r="T115" s="5">
        <f>'[1]ET UnternDst'!T36</f>
        <v>80.646000000000001</v>
      </c>
      <c r="U115" s="5">
        <f>'[1]ET UnternDst'!U36</f>
        <v>221.21600000000001</v>
      </c>
      <c r="V115" s="5">
        <f>'[1]ET UnternDst'!V36</f>
        <v>7800</v>
      </c>
      <c r="X115" s="18" t="str">
        <f t="shared" si="70"/>
        <v>SL</v>
      </c>
      <c r="Y115" s="33">
        <f t="shared" si="72"/>
        <v>80.646000000000001</v>
      </c>
      <c r="Z115" s="18" t="str">
        <f t="shared" si="71"/>
        <v>NW</v>
      </c>
      <c r="AA115" s="33">
        <f t="shared" si="73"/>
        <v>1720.018</v>
      </c>
    </row>
    <row r="116" spans="1:27" x14ac:dyDescent="0.35">
      <c r="B116" s="5"/>
      <c r="C116" s="5"/>
      <c r="D116" s="5"/>
      <c r="E116" s="5"/>
      <c r="F116" s="5"/>
      <c r="G116" s="5"/>
      <c r="H116" s="31"/>
      <c r="I116" s="5"/>
      <c r="J116" s="5"/>
      <c r="K116" s="5"/>
      <c r="L116" s="5"/>
      <c r="M116" s="5"/>
      <c r="N116" s="5"/>
      <c r="O116" s="5"/>
      <c r="P116" s="5"/>
      <c r="Q116" s="5"/>
      <c r="R116" s="5"/>
      <c r="S116" s="5"/>
      <c r="T116" s="5"/>
      <c r="U116" s="5"/>
      <c r="V116" s="5"/>
      <c r="Y116" s="30"/>
      <c r="AA116" s="30"/>
    </row>
    <row r="117" spans="1:27" x14ac:dyDescent="0.35">
      <c r="A117" s="4" t="s">
        <v>491</v>
      </c>
      <c r="B117" s="5"/>
      <c r="C117" s="5"/>
      <c r="D117" s="5"/>
      <c r="E117" s="5"/>
      <c r="F117" s="5"/>
      <c r="G117" s="5"/>
      <c r="H117" s="31"/>
      <c r="I117" s="5"/>
      <c r="J117" s="5"/>
      <c r="K117" s="5"/>
      <c r="L117" s="5"/>
      <c r="M117" s="5"/>
      <c r="N117" s="5"/>
      <c r="O117" s="5"/>
      <c r="P117" s="5"/>
      <c r="Q117" s="5"/>
      <c r="R117" s="5"/>
      <c r="S117" s="5"/>
      <c r="T117" s="5"/>
      <c r="U117" s="5"/>
      <c r="V117" s="5"/>
      <c r="Y117" s="30"/>
      <c r="AA117" s="30"/>
    </row>
    <row r="118" spans="1:27" x14ac:dyDescent="0.35">
      <c r="A118">
        <f>'[1]ET ÖD'!A22</f>
        <v>2019</v>
      </c>
      <c r="B118" s="5">
        <f>'[1]ET ÖD'!B22</f>
        <v>316.56099999999998</v>
      </c>
      <c r="C118" s="5">
        <f>'[1]ET ÖD'!C22</f>
        <v>234.078</v>
      </c>
      <c r="D118" s="5">
        <f>'[1]ET ÖD'!D22</f>
        <v>543.49300000000005</v>
      </c>
      <c r="E118" s="5">
        <f>'[1]ET ÖD'!E22</f>
        <v>286.06700000000001</v>
      </c>
      <c r="F118" s="5">
        <f>'[1]ET ÖD'!F22</f>
        <v>280.63400000000001</v>
      </c>
      <c r="G118" s="5">
        <f>'[1]ET ÖD'!G22</f>
        <v>590.89499999999998</v>
      </c>
      <c r="H118" s="31">
        <f>'[1]ET ÖD'!H22</f>
        <v>2251.7280000000001</v>
      </c>
      <c r="I118" s="5">
        <f>'[1]ET ÖD'!I22</f>
        <v>1660.8330000000001</v>
      </c>
      <c r="J118" s="5">
        <f>'[1]ET ÖD'!J22</f>
        <v>9623.1669999999995</v>
      </c>
      <c r="K118" s="5">
        <f>'[1]ET ÖD'!K22</f>
        <v>9032.2720000000008</v>
      </c>
      <c r="L118" s="5">
        <f>'[1]ET ÖD'!L22</f>
        <v>1404.2190000000001</v>
      </c>
      <c r="M118" s="5">
        <f>'[1]ET ÖD'!M22</f>
        <v>1750.588</v>
      </c>
      <c r="N118" s="5">
        <f>'[1]ET ÖD'!N22</f>
        <v>110.881</v>
      </c>
      <c r="O118" s="5">
        <f>'[1]ET ÖD'!O22</f>
        <v>297.01499999999999</v>
      </c>
      <c r="P118" s="5">
        <f>'[1]ET ÖD'!P22</f>
        <v>815.75300000000004</v>
      </c>
      <c r="Q118" s="5">
        <f>'[1]ET ÖD'!Q22</f>
        <v>1102.826</v>
      </c>
      <c r="R118" s="5">
        <f>'[1]ET ÖD'!R22</f>
        <v>2460.0250000000001</v>
      </c>
      <c r="S118" s="5">
        <f>'[1]ET ÖD'!S22</f>
        <v>548.524</v>
      </c>
      <c r="T118" s="5">
        <f>'[1]ET ÖD'!T22</f>
        <v>143.35400000000001</v>
      </c>
      <c r="U118" s="5">
        <f>'[1]ET ÖD'!U22</f>
        <v>399.08699999999999</v>
      </c>
      <c r="V118" s="5">
        <f>'[1]ET ÖD'!V22</f>
        <v>11284</v>
      </c>
      <c r="X118" s="18" t="str">
        <f>HLOOKUP(Y118,$L118:$U215,ROW(L$146)-ROW(X118)+1,0)</f>
        <v>HB</v>
      </c>
      <c r="Y118" s="33">
        <f>MIN(L118:U118)</f>
        <v>110.881</v>
      </c>
      <c r="Z118" s="18" t="str">
        <f>HLOOKUP(AA118,$L118:$U215,ROW(N$146)-ROW(Z118)+1,0)</f>
        <v>NW</v>
      </c>
      <c r="AA118" s="33">
        <f>MAX(L118:U118)</f>
        <v>2460.0250000000001</v>
      </c>
    </row>
    <row r="119" spans="1:27" x14ac:dyDescent="0.35">
      <c r="A119">
        <f>'[1]ET ÖD'!A23</f>
        <v>2020</v>
      </c>
      <c r="B119" s="5">
        <f>'[1]ET ÖD'!B23</f>
        <v>322.49599999999998</v>
      </c>
      <c r="C119" s="5">
        <f>'[1]ET ÖD'!C23</f>
        <v>237.69399999999999</v>
      </c>
      <c r="D119" s="5">
        <f>'[1]ET ÖD'!D23</f>
        <v>553.06700000000001</v>
      </c>
      <c r="E119" s="5">
        <f>'[1]ET ÖD'!E23</f>
        <v>288.774</v>
      </c>
      <c r="F119" s="5">
        <f>'[1]ET ÖD'!F23</f>
        <v>282.67</v>
      </c>
      <c r="G119" s="5">
        <f>'[1]ET ÖD'!G23</f>
        <v>600.57100000000003</v>
      </c>
      <c r="H119" s="31">
        <f>'[1]ET ÖD'!H23</f>
        <v>2285.2719999999999</v>
      </c>
      <c r="I119" s="5">
        <f>'[1]ET ÖD'!I23</f>
        <v>1684.701</v>
      </c>
      <c r="J119" s="5">
        <f>'[1]ET ÖD'!J23</f>
        <v>9780.2990000000009</v>
      </c>
      <c r="K119" s="5">
        <f>'[1]ET ÖD'!K23</f>
        <v>9179.7279999999992</v>
      </c>
      <c r="L119" s="5">
        <f>'[1]ET ÖD'!L23</f>
        <v>1425.268</v>
      </c>
      <c r="M119" s="5">
        <f>'[1]ET ÖD'!M23</f>
        <v>1779.2090000000001</v>
      </c>
      <c r="N119" s="5">
        <f>'[1]ET ÖD'!N23</f>
        <v>112.571</v>
      </c>
      <c r="O119" s="5">
        <f>'[1]ET ÖD'!O23</f>
        <v>303.26100000000002</v>
      </c>
      <c r="P119" s="5">
        <f>'[1]ET ÖD'!P23</f>
        <v>829.15300000000002</v>
      </c>
      <c r="Q119" s="5">
        <f>'[1]ET ÖD'!Q23</f>
        <v>1119.0129999999999</v>
      </c>
      <c r="R119" s="5">
        <f>'[1]ET ÖD'!R23</f>
        <v>2508.1559999999999</v>
      </c>
      <c r="S119" s="5">
        <f>'[1]ET ÖD'!S23</f>
        <v>552.93100000000004</v>
      </c>
      <c r="T119" s="5">
        <f>'[1]ET ÖD'!T23</f>
        <v>144.928</v>
      </c>
      <c r="U119" s="5">
        <f>'[1]ET ÖD'!U23</f>
        <v>405.238</v>
      </c>
      <c r="V119" s="5">
        <f>'[1]ET ÖD'!V23</f>
        <v>11465</v>
      </c>
      <c r="X119" s="18" t="str">
        <f t="shared" ref="X119:X122" si="74">HLOOKUP(Y119,$L119:$U216,ROW(L$146)-ROW(X119)+1,0)</f>
        <v>HB</v>
      </c>
      <c r="Y119" s="33">
        <f t="shared" ref="Y119:Y122" si="75">MIN(L119:U119)</f>
        <v>112.571</v>
      </c>
      <c r="Z119" s="18" t="str">
        <f t="shared" ref="Z119:Z122" si="76">HLOOKUP(AA119,$L119:$U216,ROW(N$146)-ROW(Z119)+1,0)</f>
        <v>NW</v>
      </c>
      <c r="AA119" s="33">
        <f t="shared" ref="AA119:AA122" si="77">MAX(L119:U119)</f>
        <v>2508.1559999999999</v>
      </c>
    </row>
    <row r="120" spans="1:27" x14ac:dyDescent="0.35">
      <c r="A120">
        <f>'[1]ET ÖD'!A24</f>
        <v>2021</v>
      </c>
      <c r="B120" s="5">
        <f>'[1]ET ÖD'!B24</f>
        <v>330.10199999999998</v>
      </c>
      <c r="C120" s="5">
        <f>'[1]ET ÖD'!C24</f>
        <v>242.50700000000001</v>
      </c>
      <c r="D120" s="5">
        <f>'[1]ET ÖD'!D24</f>
        <v>562.69399999999996</v>
      </c>
      <c r="E120" s="5">
        <f>'[1]ET ÖD'!E24</f>
        <v>293.67599999999999</v>
      </c>
      <c r="F120" s="5">
        <f>'[1]ET ÖD'!F24</f>
        <v>286.15300000000002</v>
      </c>
      <c r="G120" s="5">
        <f>'[1]ET ÖD'!G24</f>
        <v>619.66899999999998</v>
      </c>
      <c r="H120" s="31">
        <f>'[1]ET ÖD'!H24</f>
        <v>2334.8009999999999</v>
      </c>
      <c r="I120" s="5">
        <f>'[1]ET ÖD'!I24</f>
        <v>1715.1320000000001</v>
      </c>
      <c r="J120" s="5">
        <f>'[1]ET ÖD'!J24</f>
        <v>10004.868</v>
      </c>
      <c r="K120" s="5">
        <f>'[1]ET ÖD'!K24</f>
        <v>9385.1990000000005</v>
      </c>
      <c r="L120" s="5">
        <f>'[1]ET ÖD'!L24</f>
        <v>1456.5619999999999</v>
      </c>
      <c r="M120" s="5">
        <f>'[1]ET ÖD'!M24</f>
        <v>1815.643</v>
      </c>
      <c r="N120" s="5">
        <f>'[1]ET ÖD'!N24</f>
        <v>114.818</v>
      </c>
      <c r="O120" s="5">
        <f>'[1]ET ÖD'!O24</f>
        <v>310.37700000000001</v>
      </c>
      <c r="P120" s="5">
        <f>'[1]ET ÖD'!P24</f>
        <v>848.87199999999996</v>
      </c>
      <c r="Q120" s="5">
        <f>'[1]ET ÖD'!Q24</f>
        <v>1140.2819999999999</v>
      </c>
      <c r="R120" s="5">
        <f>'[1]ET ÖD'!R24</f>
        <v>2576.6669999999999</v>
      </c>
      <c r="S120" s="5">
        <f>'[1]ET ÖD'!S24</f>
        <v>562.74699999999996</v>
      </c>
      <c r="T120" s="5">
        <f>'[1]ET ÖD'!T24</f>
        <v>146.93700000000001</v>
      </c>
      <c r="U120" s="5">
        <f>'[1]ET ÖD'!U24</f>
        <v>412.29399999999998</v>
      </c>
      <c r="V120" s="5">
        <f>'[1]ET ÖD'!V24</f>
        <v>11720</v>
      </c>
      <c r="X120" s="18" t="str">
        <f t="shared" si="74"/>
        <v>HB</v>
      </c>
      <c r="Y120" s="33">
        <f t="shared" si="75"/>
        <v>114.818</v>
      </c>
      <c r="Z120" s="18" t="str">
        <f t="shared" si="76"/>
        <v>NW</v>
      </c>
      <c r="AA120" s="33">
        <f t="shared" si="77"/>
        <v>2576.6669999999999</v>
      </c>
    </row>
    <row r="121" spans="1:27" x14ac:dyDescent="0.35">
      <c r="A121">
        <f>'[1]ET ÖD'!A25</f>
        <v>2022</v>
      </c>
      <c r="B121" s="5">
        <f>'[1]ET ÖD'!B25</f>
        <v>335.024</v>
      </c>
      <c r="C121" s="5">
        <f>'[1]ET ÖD'!C25</f>
        <v>245.03800000000001</v>
      </c>
      <c r="D121" s="5">
        <f>'[1]ET ÖD'!D25</f>
        <v>568.86599999999999</v>
      </c>
      <c r="E121" s="5">
        <f>'[1]ET ÖD'!E25</f>
        <v>296.49299999999999</v>
      </c>
      <c r="F121" s="5">
        <f>'[1]ET ÖD'!F25</f>
        <v>290.59300000000002</v>
      </c>
      <c r="G121" s="5">
        <f>'[1]ET ÖD'!G25</f>
        <v>632.91899999999998</v>
      </c>
      <c r="H121" s="31">
        <f>'[1]ET ÖD'!H25</f>
        <v>2368.933</v>
      </c>
      <c r="I121" s="5">
        <f>'[1]ET ÖD'!I25</f>
        <v>1736.0139999999999</v>
      </c>
      <c r="J121" s="5">
        <f>'[1]ET ÖD'!J25</f>
        <v>10171.986000000001</v>
      </c>
      <c r="K121" s="5">
        <f>'[1]ET ÖD'!K25</f>
        <v>9539.0669999999991</v>
      </c>
      <c r="L121" s="5">
        <f>'[1]ET ÖD'!L25</f>
        <v>1477.07</v>
      </c>
      <c r="M121" s="5">
        <f>'[1]ET ÖD'!M25</f>
        <v>1838.1289999999999</v>
      </c>
      <c r="N121" s="5">
        <f>'[1]ET ÖD'!N25</f>
        <v>116.471</v>
      </c>
      <c r="O121" s="5">
        <f>'[1]ET ÖD'!O25</f>
        <v>314.339</v>
      </c>
      <c r="P121" s="5">
        <f>'[1]ET ÖD'!P25</f>
        <v>864.202</v>
      </c>
      <c r="Q121" s="5">
        <f>'[1]ET ÖD'!Q25</f>
        <v>1156.73</v>
      </c>
      <c r="R121" s="5">
        <f>'[1]ET ÖD'!R25</f>
        <v>2634.6350000000002</v>
      </c>
      <c r="S121" s="5">
        <f>'[1]ET ÖD'!S25</f>
        <v>570.24</v>
      </c>
      <c r="T121" s="5">
        <f>'[1]ET ÖD'!T25</f>
        <v>148.166</v>
      </c>
      <c r="U121" s="5">
        <f>'[1]ET ÖD'!U25</f>
        <v>419.08499999999998</v>
      </c>
      <c r="V121" s="5">
        <f>'[1]ET ÖD'!V25</f>
        <v>11908</v>
      </c>
      <c r="X121" s="18" t="str">
        <f t="shared" si="74"/>
        <v>HB</v>
      </c>
      <c r="Y121" s="33">
        <f t="shared" si="75"/>
        <v>116.471</v>
      </c>
      <c r="Z121" s="18" t="str">
        <f t="shared" si="76"/>
        <v>NW</v>
      </c>
      <c r="AA121" s="33">
        <f t="shared" si="77"/>
        <v>2634.6350000000002</v>
      </c>
    </row>
    <row r="122" spans="1:27" x14ac:dyDescent="0.35">
      <c r="A122">
        <f>'[1]ET ÖD'!A26</f>
        <v>2023</v>
      </c>
      <c r="B122" s="5">
        <f>'[1]ET ÖD'!B26</f>
        <v>339.29500000000002</v>
      </c>
      <c r="C122" s="5">
        <f>'[1]ET ÖD'!C26</f>
        <v>246.751</v>
      </c>
      <c r="D122" s="5">
        <f>'[1]ET ÖD'!D26</f>
        <v>572.62699999999995</v>
      </c>
      <c r="E122" s="5">
        <f>'[1]ET ÖD'!E26</f>
        <v>297.74400000000003</v>
      </c>
      <c r="F122" s="5">
        <f>'[1]ET ÖD'!F26</f>
        <v>293.19</v>
      </c>
      <c r="G122" s="5">
        <f>'[1]ET ÖD'!G26</f>
        <v>640.47699999999998</v>
      </c>
      <c r="H122" s="31">
        <f>'[1]ET ÖD'!H26</f>
        <v>2390.0839999999998</v>
      </c>
      <c r="I122" s="5">
        <f>'[1]ET ÖD'!I26</f>
        <v>1749.607</v>
      </c>
      <c r="J122" s="5">
        <f>'[1]ET ÖD'!J26</f>
        <v>10265.393</v>
      </c>
      <c r="K122" s="5">
        <f>'[1]ET ÖD'!K26</f>
        <v>9624.9159999999993</v>
      </c>
      <c r="L122" s="5">
        <f>'[1]ET ÖD'!L26</f>
        <v>1489.4190000000001</v>
      </c>
      <c r="M122" s="5">
        <f>'[1]ET ÖD'!M26</f>
        <v>1857.248</v>
      </c>
      <c r="N122" s="5">
        <f>'[1]ET ÖD'!N26</f>
        <v>117.027</v>
      </c>
      <c r="O122" s="5">
        <f>'[1]ET ÖD'!O26</f>
        <v>317.21499999999997</v>
      </c>
      <c r="P122" s="5">
        <f>'[1]ET ÖD'!P26</f>
        <v>875.15800000000002</v>
      </c>
      <c r="Q122" s="5">
        <f>'[1]ET ÖD'!Q26</f>
        <v>1163.1300000000001</v>
      </c>
      <c r="R122" s="5">
        <f>'[1]ET ÖD'!R26</f>
        <v>2657.3020000000001</v>
      </c>
      <c r="S122" s="5">
        <f>'[1]ET ÖD'!S26</f>
        <v>575.01300000000003</v>
      </c>
      <c r="T122" s="5">
        <f>'[1]ET ÖD'!T26</f>
        <v>148.43100000000001</v>
      </c>
      <c r="U122" s="5">
        <f>'[1]ET ÖD'!U26</f>
        <v>424.97300000000001</v>
      </c>
      <c r="V122" s="5">
        <f>'[1]ET ÖD'!V26</f>
        <v>12015</v>
      </c>
      <c r="X122" s="18" t="str">
        <f t="shared" si="74"/>
        <v>HB</v>
      </c>
      <c r="Y122" s="33">
        <f t="shared" si="75"/>
        <v>117.027</v>
      </c>
      <c r="Z122" s="18" t="str">
        <f t="shared" si="76"/>
        <v>NW</v>
      </c>
      <c r="AA122" s="33">
        <f t="shared" si="77"/>
        <v>2657.3020000000001</v>
      </c>
    </row>
    <row r="123" spans="1:27" x14ac:dyDescent="0.35">
      <c r="A123">
        <v>2024</v>
      </c>
      <c r="Y123" s="30"/>
    </row>
    <row r="124" spans="1:27" x14ac:dyDescent="0.35">
      <c r="Y124" s="30"/>
    </row>
    <row r="125" spans="1:27" x14ac:dyDescent="0.35">
      <c r="Y125" s="30"/>
    </row>
    <row r="146" spans="12:21" x14ac:dyDescent="0.35">
      <c r="L146" t="s">
        <v>328</v>
      </c>
      <c r="M146" t="s">
        <v>329</v>
      </c>
      <c r="N146" t="s">
        <v>330</v>
      </c>
      <c r="O146" t="s">
        <v>331</v>
      </c>
      <c r="P146" t="s">
        <v>332</v>
      </c>
      <c r="Q146" t="s">
        <v>333</v>
      </c>
      <c r="R146" t="s">
        <v>334</v>
      </c>
      <c r="S146" t="s">
        <v>335</v>
      </c>
      <c r="T146" t="s">
        <v>336</v>
      </c>
      <c r="U146" t="s">
        <v>337</v>
      </c>
    </row>
  </sheetData>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F84F02-C048-4426-8339-EC6C84332C55}">
  <sheetPr codeName="Tabelle3"/>
  <dimension ref="A1:Y40"/>
  <sheetViews>
    <sheetView workbookViewId="0">
      <pane ySplit="2" topLeftCell="A50" activePane="bottomLeft" state="frozen"/>
      <selection pane="bottomLeft" activeCell="A3" sqref="A3"/>
    </sheetView>
  </sheetViews>
  <sheetFormatPr baseColWidth="10" defaultColWidth="11.453125" defaultRowHeight="14.5" x14ac:dyDescent="0.35"/>
  <cols>
    <col min="1" max="1" width="12.26953125" customWidth="1"/>
    <col min="3" max="5" width="10.81640625" customWidth="1"/>
    <col min="6" max="6" width="31.54296875" customWidth="1"/>
    <col min="7" max="7" width="77.54296875" customWidth="1"/>
    <col min="8" max="8" width="90.81640625" customWidth="1"/>
    <col min="11" max="11" width="12.26953125" customWidth="1"/>
    <col min="16" max="16" width="12" customWidth="1"/>
  </cols>
  <sheetData>
    <row r="1" spans="1:25" ht="29" x14ac:dyDescent="0.35">
      <c r="A1" s="4" t="s">
        <v>338</v>
      </c>
      <c r="I1" t="str">
        <f>Wirtschaftskraft!A2</f>
        <v>Jahr</v>
      </c>
      <c r="J1" s="1" t="s">
        <v>339</v>
      </c>
      <c r="K1" s="1" t="s">
        <v>289</v>
      </c>
      <c r="L1" s="1" t="s">
        <v>290</v>
      </c>
      <c r="M1" s="1" t="s">
        <v>291</v>
      </c>
      <c r="N1" s="1" t="s">
        <v>292</v>
      </c>
      <c r="O1" s="1" t="s">
        <v>293</v>
      </c>
      <c r="P1" s="1" t="s">
        <v>298</v>
      </c>
      <c r="Q1" s="1" t="s">
        <v>299</v>
      </c>
      <c r="R1" s="1" t="s">
        <v>300</v>
      </c>
      <c r="S1" s="1" t="s">
        <v>301</v>
      </c>
      <c r="T1" s="1" t="s">
        <v>302</v>
      </c>
      <c r="U1" s="1" t="s">
        <v>340</v>
      </c>
      <c r="V1" s="1" t="s">
        <v>304</v>
      </c>
      <c r="W1" s="1" t="s">
        <v>305</v>
      </c>
      <c r="X1" s="1" t="s">
        <v>306</v>
      </c>
      <c r="Y1" s="1" t="s">
        <v>307</v>
      </c>
    </row>
    <row r="2" spans="1:25" x14ac:dyDescent="0.35">
      <c r="A2" t="str">
        <f>'Abb Investitionen'!A2</f>
        <v>Ost=Ostdeutschland mit Berlin, West=Westdeutschland ohne Berlin</v>
      </c>
    </row>
    <row r="3" spans="1:25" x14ac:dyDescent="0.35">
      <c r="I3" t="str">
        <f>Wirtschaftskraft!A3&amp;", "&amp;I4</f>
        <v>BIP je Einwohner, nominal, Westdeutschland ohne Berlin=100, 2024</v>
      </c>
    </row>
    <row r="4" spans="1:25" x14ac:dyDescent="0.35">
      <c r="I4">
        <f>Wirtschaftskraft!A9</f>
        <v>2024</v>
      </c>
      <c r="J4">
        <f>Wirtschaftskraft!B9</f>
        <v>71.31744892950195</v>
      </c>
      <c r="K4">
        <f>Wirtschaftskraft!C9</f>
        <v>71.094664501755844</v>
      </c>
      <c r="L4">
        <f>Wirtschaftskraft!D9</f>
        <v>74.891439791564395</v>
      </c>
      <c r="M4">
        <f>Wirtschaftskraft!E9</f>
        <v>68.944228372918488</v>
      </c>
      <c r="N4">
        <f>Wirtschaftskraft!F9</f>
        <v>69.746629913529432</v>
      </c>
    </row>
    <row r="5" spans="1:25" x14ac:dyDescent="0.35">
      <c r="O5">
        <f>Wirtschaftskraft!G9</f>
        <v>103.09821394857077</v>
      </c>
    </row>
    <row r="6" spans="1:25" x14ac:dyDescent="0.35">
      <c r="P6">
        <f>Wirtschaftskraft!L9</f>
        <v>108.171279688857</v>
      </c>
      <c r="Q6">
        <f>Wirtschaftskraft!M9</f>
        <v>111.04670920968169</v>
      </c>
      <c r="R6">
        <f>Wirtschaftskraft!N9</f>
        <v>112.8742967186497</v>
      </c>
      <c r="S6">
        <f>Wirtschaftskraft!O9</f>
        <v>159.50987425895858</v>
      </c>
      <c r="T6">
        <f>Wirtschaftskraft!P9</f>
        <v>108.15995166710719</v>
      </c>
      <c r="U6">
        <f>Wirtschaftskraft!Q9</f>
        <v>88.181097307706835</v>
      </c>
      <c r="V6">
        <f>Wirtschaftskraft!R9</f>
        <v>90.465581693916846</v>
      </c>
      <c r="W6">
        <f>Wirtschaftskraft!S9</f>
        <v>83.159007665294709</v>
      </c>
      <c r="X6">
        <f>Wirtschaftskraft!T9</f>
        <v>80.951931427708345</v>
      </c>
      <c r="Y6">
        <f>Wirtschaftskraft!U9</f>
        <v>80.627194804214014</v>
      </c>
    </row>
    <row r="7" spans="1:25" x14ac:dyDescent="0.35">
      <c r="J7">
        <f>Wirtschaftskraft!H9</f>
        <v>79.028055733867006</v>
      </c>
      <c r="K7">
        <f>J7</f>
        <v>79.028055733867006</v>
      </c>
      <c r="L7">
        <f t="shared" ref="L7:Y8" si="0">K7</f>
        <v>79.028055733867006</v>
      </c>
      <c r="M7">
        <f t="shared" si="0"/>
        <v>79.028055733867006</v>
      </c>
      <c r="N7">
        <f t="shared" si="0"/>
        <v>79.028055733867006</v>
      </c>
      <c r="O7">
        <f t="shared" si="0"/>
        <v>79.028055733867006</v>
      </c>
    </row>
    <row r="8" spans="1:25" x14ac:dyDescent="0.35">
      <c r="P8">
        <f>Wirtschaftskraft!K9</f>
        <v>100</v>
      </c>
      <c r="Q8">
        <f t="shared" si="0"/>
        <v>100</v>
      </c>
      <c r="R8">
        <f t="shared" si="0"/>
        <v>100</v>
      </c>
      <c r="S8">
        <f t="shared" si="0"/>
        <v>100</v>
      </c>
      <c r="T8">
        <f t="shared" si="0"/>
        <v>100</v>
      </c>
      <c r="U8">
        <f t="shared" si="0"/>
        <v>100</v>
      </c>
      <c r="V8">
        <f t="shared" si="0"/>
        <v>100</v>
      </c>
      <c r="W8">
        <f t="shared" si="0"/>
        <v>100</v>
      </c>
      <c r="X8">
        <f t="shared" si="0"/>
        <v>100</v>
      </c>
      <c r="Y8">
        <f t="shared" si="0"/>
        <v>100</v>
      </c>
    </row>
    <row r="11" spans="1:25" x14ac:dyDescent="0.35">
      <c r="I11" t="str">
        <f>Wirtschaftskraft!A11&amp;", "&amp;I12</f>
        <v>BIP je Erwerbstätigen, nominal, Westdeutschland ohne Berlin=100, 2024</v>
      </c>
    </row>
    <row r="12" spans="1:25" x14ac:dyDescent="0.35">
      <c r="I12">
        <f>Wirtschaftskraft!A17</f>
        <v>2024</v>
      </c>
      <c r="J12">
        <f>Wirtschaftskraft!B17</f>
        <v>89.203284044736733</v>
      </c>
      <c r="K12">
        <f>Wirtschaftskraft!C17</f>
        <v>84.723327608595483</v>
      </c>
      <c r="L12">
        <f>Wirtschaftskraft!D17</f>
        <v>81.999539228417035</v>
      </c>
      <c r="M12">
        <f>Wirtschaftskraft!E17</f>
        <v>84.081389016880991</v>
      </c>
      <c r="N12">
        <f>Wirtschaftskraft!F17</f>
        <v>80.411971683491814</v>
      </c>
    </row>
    <row r="13" spans="1:25" x14ac:dyDescent="0.35">
      <c r="O13">
        <f>Wirtschaftskraft!G17</f>
        <v>98.687848196707577</v>
      </c>
    </row>
    <row r="14" spans="1:25" x14ac:dyDescent="0.35">
      <c r="P14">
        <f>Wirtschaftskraft!L17</f>
        <v>105.83504377330037</v>
      </c>
      <c r="Q14">
        <f>Wirtschaftskraft!M17</f>
        <v>105.01403258911741</v>
      </c>
      <c r="R14">
        <f>Wirtschaftskraft!N17</f>
        <v>97.530683198592556</v>
      </c>
      <c r="S14">
        <f>Wirtschaftskraft!O17</f>
        <v>124.43241318644493</v>
      </c>
      <c r="T14">
        <f>Wirtschaftskraft!P17</f>
        <v>106.42252754157415</v>
      </c>
      <c r="U14">
        <f>Wirtschaftskraft!Q17</f>
        <v>94.074896326393826</v>
      </c>
      <c r="V14">
        <f>Wirtschaftskraft!R17</f>
        <v>92.784735894106305</v>
      </c>
      <c r="W14">
        <f>Wirtschaftskraft!S17</f>
        <v>93.514639969840403</v>
      </c>
      <c r="X14">
        <f>Wirtschaftskraft!T17</f>
        <v>85.365266200309975</v>
      </c>
      <c r="Y14">
        <f>Wirtschaftskraft!U17</f>
        <v>89.607506387969664</v>
      </c>
    </row>
    <row r="15" spans="1:25" x14ac:dyDescent="0.35">
      <c r="J15">
        <f>Wirtschaftskraft!H17</f>
        <v>87.801072341138521</v>
      </c>
      <c r="K15">
        <f>J15</f>
        <v>87.801072341138521</v>
      </c>
      <c r="L15">
        <f t="shared" ref="L15:O15" si="1">K15</f>
        <v>87.801072341138521</v>
      </c>
      <c r="M15">
        <f t="shared" si="1"/>
        <v>87.801072341138521</v>
      </c>
      <c r="N15">
        <f t="shared" si="1"/>
        <v>87.801072341138521</v>
      </c>
      <c r="O15">
        <f t="shared" si="1"/>
        <v>87.801072341138521</v>
      </c>
    </row>
    <row r="16" spans="1:25" x14ac:dyDescent="0.35">
      <c r="P16">
        <f>Wirtschaftskraft!K17</f>
        <v>100</v>
      </c>
      <c r="Q16">
        <f t="shared" ref="Q16:Y16" si="2">P16</f>
        <v>100</v>
      </c>
      <c r="R16">
        <f t="shared" si="2"/>
        <v>100</v>
      </c>
      <c r="S16">
        <f t="shared" si="2"/>
        <v>100</v>
      </c>
      <c r="T16">
        <f t="shared" si="2"/>
        <v>100</v>
      </c>
      <c r="U16">
        <f t="shared" si="2"/>
        <v>100</v>
      </c>
      <c r="V16">
        <f t="shared" si="2"/>
        <v>100</v>
      </c>
      <c r="W16">
        <f t="shared" si="2"/>
        <v>100</v>
      </c>
      <c r="X16">
        <f t="shared" si="2"/>
        <v>100</v>
      </c>
      <c r="Y16">
        <f t="shared" si="2"/>
        <v>100</v>
      </c>
    </row>
    <row r="19" spans="9:25" x14ac:dyDescent="0.35">
      <c r="I19" t="str">
        <f>Wirtschaftskraft!A19&amp;", "&amp;I20</f>
        <v>BIP je Erwerbstätigenstunde, nominal, Westdeutschland ohne Berlin=100, 2024</v>
      </c>
    </row>
    <row r="20" spans="9:25" x14ac:dyDescent="0.35">
      <c r="I20">
        <f>Wirtschaftskraft!A25</f>
        <v>2024</v>
      </c>
      <c r="J20">
        <f>Wirtschaftskraft!B25</f>
        <v>85.99611003056404</v>
      </c>
      <c r="K20">
        <f>Wirtschaftskraft!C25</f>
        <v>82.606279522089466</v>
      </c>
      <c r="L20">
        <f>Wirtschaftskraft!D25</f>
        <v>80.341761600444556</v>
      </c>
      <c r="M20">
        <f>Wirtschaftskraft!E25</f>
        <v>82.245068074465138</v>
      </c>
      <c r="N20">
        <f>Wirtschaftskraft!F25</f>
        <v>80.175048624617943</v>
      </c>
    </row>
    <row r="21" spans="9:25" x14ac:dyDescent="0.35">
      <c r="O21">
        <f>Wirtschaftskraft!G25</f>
        <v>96.485134759655452</v>
      </c>
    </row>
    <row r="22" spans="9:25" x14ac:dyDescent="0.35">
      <c r="P22">
        <f>Wirtschaftskraft!L25</f>
        <v>105.72381217004722</v>
      </c>
      <c r="Q22">
        <f>Wirtschaftskraft!M25</f>
        <v>104.64017782717421</v>
      </c>
      <c r="R22">
        <f>Wirtschaftskraft!N25</f>
        <v>97.332592386774095</v>
      </c>
      <c r="S22">
        <f>Wirtschaftskraft!O25</f>
        <v>120.76965823839956</v>
      </c>
      <c r="T22">
        <f>Wirtschaftskraft!P25</f>
        <v>105.4459572103362</v>
      </c>
      <c r="U22">
        <f>Wirtschaftskraft!Q25</f>
        <v>94.442900805779388</v>
      </c>
      <c r="V22">
        <f>Wirtschaftskraft!R25</f>
        <v>93.33148096693526</v>
      </c>
      <c r="W22">
        <f>Wirtschaftskraft!S25</f>
        <v>95.318143928869119</v>
      </c>
      <c r="X22">
        <f>Wirtschaftskraft!T25</f>
        <v>86.010002778549591</v>
      </c>
      <c r="Y22">
        <f>Wirtschaftskraft!U25</f>
        <v>89.260905807168655</v>
      </c>
    </row>
    <row r="23" spans="9:25" x14ac:dyDescent="0.35">
      <c r="J23">
        <f>Wirtschaftskraft!H25</f>
        <v>85.912753542650734</v>
      </c>
      <c r="K23">
        <f>J23</f>
        <v>85.912753542650734</v>
      </c>
      <c r="L23">
        <f t="shared" ref="L23:O23" si="3">K23</f>
        <v>85.912753542650734</v>
      </c>
      <c r="M23">
        <f t="shared" si="3"/>
        <v>85.912753542650734</v>
      </c>
      <c r="N23">
        <f t="shared" si="3"/>
        <v>85.912753542650734</v>
      </c>
      <c r="O23">
        <f t="shared" si="3"/>
        <v>85.912753542650734</v>
      </c>
    </row>
    <row r="24" spans="9:25" x14ac:dyDescent="0.35">
      <c r="P24">
        <f>Wirtschaftskraft!K25</f>
        <v>100</v>
      </c>
      <c r="Q24">
        <f t="shared" ref="Q24:Y24" si="4">P24</f>
        <v>100</v>
      </c>
      <c r="R24">
        <f t="shared" si="4"/>
        <v>100</v>
      </c>
      <c r="S24">
        <f t="shared" si="4"/>
        <v>100</v>
      </c>
      <c r="T24">
        <f t="shared" si="4"/>
        <v>100</v>
      </c>
      <c r="U24">
        <f t="shared" si="4"/>
        <v>100</v>
      </c>
      <c r="V24">
        <f t="shared" si="4"/>
        <v>100</v>
      </c>
      <c r="W24">
        <f t="shared" si="4"/>
        <v>100</v>
      </c>
      <c r="X24">
        <f t="shared" si="4"/>
        <v>100</v>
      </c>
      <c r="Y24">
        <f t="shared" si="4"/>
        <v>100</v>
      </c>
    </row>
    <row r="27" spans="9:25" x14ac:dyDescent="0.35">
      <c r="I27" t="str">
        <f>Wirtschaftskraft!A27&amp;", "&amp;I28</f>
        <v>BWS je Erwerbstätigenstunde, nominal, Verarbeitendes Gewerbe, Westdeutschland ohne Berlin=100, 2024</v>
      </c>
    </row>
    <row r="28" spans="9:25" x14ac:dyDescent="0.35">
      <c r="I28">
        <f>Wirtschaftskraft!A33</f>
        <v>2024</v>
      </c>
      <c r="J28">
        <f>Wirtschaftskraft!B33</f>
        <v>74.644766001825062</v>
      </c>
      <c r="K28">
        <f>Wirtschaftskraft!C33</f>
        <v>76.834832485986183</v>
      </c>
      <c r="L28">
        <f>Wirtschaftskraft!D33</f>
        <v>68.81762482075348</v>
      </c>
      <c r="M28">
        <f>Wirtschaftskraft!E33</f>
        <v>75.166210402815807</v>
      </c>
      <c r="N28">
        <f>Wirtschaftskraft!F33</f>
        <v>70.082127493156037</v>
      </c>
    </row>
    <row r="29" spans="9:25" x14ac:dyDescent="0.35">
      <c r="O29">
        <f>Wirtschaftskraft!G33</f>
        <v>97.262416894798605</v>
      </c>
    </row>
    <row r="30" spans="9:25" x14ac:dyDescent="0.35">
      <c r="P30">
        <f>Wirtschaftskraft!L33</f>
        <v>113.90952939642811</v>
      </c>
      <c r="Q30">
        <f>Wirtschaftskraft!M33</f>
        <v>104.32798852822319</v>
      </c>
      <c r="R30">
        <f>Wirtschaftskraft!N33</f>
        <v>118.62860122539436</v>
      </c>
      <c r="S30">
        <f>Wirtschaftskraft!O33</f>
        <v>137.8438274019033</v>
      </c>
      <c r="T30">
        <f>Wirtschaftskraft!P33</f>
        <v>97.457958545170129</v>
      </c>
      <c r="U30">
        <f>Wirtschaftskraft!Q33</f>
        <v>98.292269586755339</v>
      </c>
      <c r="V30">
        <f>Wirtschaftskraft!R33</f>
        <v>83.600573588841087</v>
      </c>
      <c r="W30">
        <f>Wirtschaftskraft!S33</f>
        <v>92.087081214965465</v>
      </c>
      <c r="X30">
        <f>Wirtschaftskraft!T33</f>
        <v>85.555990092556371</v>
      </c>
      <c r="Y30">
        <f>Wirtschaftskraft!U33</f>
        <v>89.518967540086052</v>
      </c>
    </row>
    <row r="31" spans="9:25" x14ac:dyDescent="0.35">
      <c r="J31">
        <f>Wirtschaftskraft!H33</f>
        <v>74.501368791552608</v>
      </c>
      <c r="K31">
        <f>J31</f>
        <v>74.501368791552608</v>
      </c>
      <c r="L31">
        <f t="shared" ref="L31:O31" si="5">K31</f>
        <v>74.501368791552608</v>
      </c>
      <c r="M31">
        <f t="shared" si="5"/>
        <v>74.501368791552608</v>
      </c>
      <c r="N31">
        <f t="shared" si="5"/>
        <v>74.501368791552608</v>
      </c>
      <c r="O31">
        <f t="shared" si="5"/>
        <v>74.501368791552608</v>
      </c>
    </row>
    <row r="32" spans="9:25" x14ac:dyDescent="0.35">
      <c r="P32">
        <f>Wirtschaftskraft!K33</f>
        <v>100</v>
      </c>
      <c r="Q32">
        <f t="shared" ref="Q32:Y32" si="6">P32</f>
        <v>100</v>
      </c>
      <c r="R32">
        <f t="shared" si="6"/>
        <v>100</v>
      </c>
      <c r="S32">
        <f t="shared" si="6"/>
        <v>100</v>
      </c>
      <c r="T32">
        <f t="shared" si="6"/>
        <v>100</v>
      </c>
      <c r="U32">
        <f t="shared" si="6"/>
        <v>100</v>
      </c>
      <c r="V32">
        <f t="shared" si="6"/>
        <v>100</v>
      </c>
      <c r="W32">
        <f t="shared" si="6"/>
        <v>100</v>
      </c>
      <c r="X32">
        <f t="shared" si="6"/>
        <v>100</v>
      </c>
      <c r="Y32">
        <f t="shared" si="6"/>
        <v>100</v>
      </c>
    </row>
    <row r="35" spans="9:25" x14ac:dyDescent="0.35">
      <c r="I35" t="str">
        <f>Wirtschaftskraft!A35&amp;", "&amp;I36</f>
        <v>Totale Faktorproduktivität, Westdeutschland ohne Berlin=100, 2021</v>
      </c>
    </row>
    <row r="36" spans="9:25" x14ac:dyDescent="0.35">
      <c r="I36">
        <f>Wirtschaftskraft!A38</f>
        <v>2021</v>
      </c>
      <c r="J36">
        <f>Wirtschaftskraft!B38</f>
        <v>75.871185625557032</v>
      </c>
      <c r="K36">
        <f>Wirtschaftskraft!C38</f>
        <v>80.278395781738283</v>
      </c>
      <c r="L36">
        <f>Wirtschaftskraft!D38</f>
        <v>102.20560445719913</v>
      </c>
      <c r="M36">
        <f>Wirtschaftskraft!E38</f>
        <v>82.051396897109782</v>
      </c>
      <c r="N36">
        <f>Wirtschaftskraft!F38</f>
        <v>97.195916498258654</v>
      </c>
    </row>
    <row r="37" spans="9:25" x14ac:dyDescent="0.35">
      <c r="O37">
        <f>Wirtschaftskraft!G38</f>
        <v>135.83902888696829</v>
      </c>
    </row>
    <row r="38" spans="9:25" x14ac:dyDescent="0.35">
      <c r="P38">
        <f>Wirtschaftskraft!L38</f>
        <v>100.77564988128702</v>
      </c>
      <c r="Q38">
        <f>Wirtschaftskraft!M38</f>
        <v>96.400916340651719</v>
      </c>
      <c r="R38">
        <f>Wirtschaftskraft!N38</f>
        <v>116.92658479350048</v>
      </c>
      <c r="S38">
        <f>Wirtschaftskraft!O38</f>
        <v>107.08732250545334</v>
      </c>
      <c r="T38">
        <f>Wirtschaftskraft!P38</f>
        <v>118.63902820624608</v>
      </c>
      <c r="U38">
        <f>Wirtschaftskraft!Q38</f>
        <v>82.266779426629014</v>
      </c>
      <c r="V38">
        <f>Wirtschaftskraft!R38</f>
        <v>112.11341092882134</v>
      </c>
      <c r="W38">
        <f>Wirtschaftskraft!S38</f>
        <v>82.912072995069892</v>
      </c>
      <c r="X38">
        <f>Wirtschaftskraft!T38</f>
        <v>102.82996085078251</v>
      </c>
      <c r="Y38">
        <f>Wirtschaftskraft!U38</f>
        <v>78.229600891776684</v>
      </c>
    </row>
    <row r="39" spans="9:25" x14ac:dyDescent="0.35">
      <c r="J39">
        <f>Wirtschaftskraft!H38</f>
        <v>100.30756922823885</v>
      </c>
      <c r="K39">
        <f>J39</f>
        <v>100.30756922823885</v>
      </c>
      <c r="L39">
        <f t="shared" ref="L39:O39" si="7">K39</f>
        <v>100.30756922823885</v>
      </c>
      <c r="M39">
        <f t="shared" si="7"/>
        <v>100.30756922823885</v>
      </c>
      <c r="N39">
        <f t="shared" si="7"/>
        <v>100.30756922823885</v>
      </c>
      <c r="O39">
        <f t="shared" si="7"/>
        <v>100.30756922823885</v>
      </c>
    </row>
    <row r="40" spans="9:25" x14ac:dyDescent="0.35">
      <c r="P40">
        <f>Wirtschaftskraft!K38</f>
        <v>100</v>
      </c>
      <c r="Q40">
        <f t="shared" ref="Q40:Y40" si="8">P40</f>
        <v>100</v>
      </c>
      <c r="R40">
        <f t="shared" si="8"/>
        <v>100</v>
      </c>
      <c r="S40">
        <f t="shared" si="8"/>
        <v>100</v>
      </c>
      <c r="T40">
        <f t="shared" si="8"/>
        <v>100</v>
      </c>
      <c r="U40">
        <f t="shared" si="8"/>
        <v>100</v>
      </c>
      <c r="V40">
        <f t="shared" si="8"/>
        <v>100</v>
      </c>
      <c r="W40">
        <f t="shared" si="8"/>
        <v>100</v>
      </c>
      <c r="X40">
        <f t="shared" si="8"/>
        <v>100</v>
      </c>
      <c r="Y40">
        <f t="shared" si="8"/>
        <v>100</v>
      </c>
    </row>
  </sheetData>
  <pageMargins left="0.7" right="0.7" top="0.78740157499999996" bottom="0.78740157499999996"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6E91D1-E472-41E6-A811-0BE7DA94DD72}">
  <sheetPr codeName="Tabelle43"/>
  <dimension ref="A1:AE80"/>
  <sheetViews>
    <sheetView workbookViewId="0">
      <pane ySplit="2" topLeftCell="A88" activePane="bottomLeft" state="frozen"/>
      <selection pane="bottomLeft" activeCell="A3" sqref="A3"/>
    </sheetView>
  </sheetViews>
  <sheetFormatPr baseColWidth="10" defaultColWidth="11.453125" defaultRowHeight="14.5" x14ac:dyDescent="0.35"/>
  <cols>
    <col min="9" max="10" width="10.81640625" style="63"/>
    <col min="11" max="11" width="12.26953125" style="63" customWidth="1"/>
    <col min="12" max="15" width="10.81640625" style="63"/>
    <col min="16" max="16" width="12" style="63" customWidth="1"/>
    <col min="17" max="31" width="10.81640625" style="63"/>
  </cols>
  <sheetData>
    <row r="1" spans="1:25" ht="29" x14ac:dyDescent="0.35">
      <c r="A1" s="4" t="s">
        <v>492</v>
      </c>
      <c r="I1" s="63" t="str">
        <f>Wirtschaftskraft!A2</f>
        <v>Jahr</v>
      </c>
      <c r="J1" s="64" t="s">
        <v>339</v>
      </c>
      <c r="K1" s="64" t="s">
        <v>289</v>
      </c>
      <c r="L1" s="64" t="s">
        <v>290</v>
      </c>
      <c r="M1" s="64" t="s">
        <v>291</v>
      </c>
      <c r="N1" s="64" t="s">
        <v>292</v>
      </c>
      <c r="O1" s="64" t="s">
        <v>293</v>
      </c>
      <c r="P1" s="64" t="s">
        <v>298</v>
      </c>
      <c r="Q1" s="64" t="s">
        <v>299</v>
      </c>
      <c r="R1" s="64" t="s">
        <v>300</v>
      </c>
      <c r="S1" s="64" t="s">
        <v>301</v>
      </c>
      <c r="T1" s="64" t="s">
        <v>302</v>
      </c>
      <c r="U1" s="64" t="s">
        <v>340</v>
      </c>
      <c r="V1" s="64" t="s">
        <v>304</v>
      </c>
      <c r="W1" s="64" t="s">
        <v>305</v>
      </c>
      <c r="X1" s="64" t="s">
        <v>306</v>
      </c>
      <c r="Y1" s="64" t="s">
        <v>307</v>
      </c>
    </row>
    <row r="2" spans="1:25" x14ac:dyDescent="0.35">
      <c r="A2" t="str">
        <f>'Abb Arbeitslosigkeit'!A2</f>
        <v>Ost=Ostdeutschland mit Berlin, West=Westdeutschland ohne Berlin</v>
      </c>
    </row>
    <row r="3" spans="1:25" x14ac:dyDescent="0.35">
      <c r="I3" s="63" t="str">
        <f>Wirtschaftsstruktur!A3&amp;", "&amp;I4</f>
        <v>Anteil Verarbeitendes Gewerbe an den Erwerbstätigen insgesamt, 2024</v>
      </c>
    </row>
    <row r="4" spans="1:25" x14ac:dyDescent="0.35">
      <c r="I4" s="63">
        <f>Wirtschaftsstruktur!A9</f>
        <v>2024</v>
      </c>
      <c r="J4" s="63">
        <f>Wirtschaftsstruktur!B9</f>
        <v>11.719761798926365</v>
      </c>
      <c r="K4" s="63">
        <f>Wirtschaftsstruktur!C9</f>
        <v>9.9261699662751699</v>
      </c>
      <c r="L4" s="63">
        <f>Wirtschaftsstruktur!D9</f>
        <v>16.725837691967296</v>
      </c>
      <c r="M4" s="63">
        <f>Wirtschaftsstruktur!E9</f>
        <v>15.329152685963155</v>
      </c>
      <c r="N4" s="63">
        <f>Wirtschaftsstruktur!F9</f>
        <v>20.198789693827319</v>
      </c>
    </row>
    <row r="5" spans="1:25" x14ac:dyDescent="0.35">
      <c r="O5" s="63">
        <f>Wirtschaftsstruktur!G9</f>
        <v>5.1491925940759895</v>
      </c>
    </row>
    <row r="6" spans="1:25" x14ac:dyDescent="0.35">
      <c r="P6" s="63">
        <f>Wirtschaftsstruktur!L9</f>
        <v>23.121462123200917</v>
      </c>
      <c r="Q6" s="63">
        <f>Wirtschaftsstruktur!M9</f>
        <v>19.250775783789916</v>
      </c>
      <c r="R6" s="63">
        <f>Wirtschaftsstruktur!N9</f>
        <v>12.969643741836689</v>
      </c>
      <c r="S6" s="63">
        <f>Wirtschaftsstruktur!O9</f>
        <v>8.2349235993956658</v>
      </c>
      <c r="T6" s="63">
        <f>Wirtschaftsstruktur!P9</f>
        <v>12.899626252550627</v>
      </c>
      <c r="U6" s="63">
        <f>Wirtschaftsstruktur!Q9</f>
        <v>16.194474309159055</v>
      </c>
      <c r="V6" s="63">
        <f>Wirtschaftsstruktur!R9</f>
        <v>14.812748100306964</v>
      </c>
      <c r="W6" s="63">
        <f>Wirtschaftsstruktur!S9</f>
        <v>17.310184576433937</v>
      </c>
      <c r="X6" s="63">
        <f>Wirtschaftsstruktur!T9</f>
        <v>17.702678906387572</v>
      </c>
      <c r="Y6" s="63">
        <f>Wirtschaftsstruktur!U9</f>
        <v>11.523465567574535</v>
      </c>
    </row>
    <row r="7" spans="1:25" x14ac:dyDescent="0.35">
      <c r="J7" s="63">
        <f>Wirtschaftsstruktur!H9</f>
        <v>12.546386935892468</v>
      </c>
      <c r="K7" s="63">
        <f>J7</f>
        <v>12.546386935892468</v>
      </c>
      <c r="L7" s="63">
        <f t="shared" ref="L7:O7" si="0">K7</f>
        <v>12.546386935892468</v>
      </c>
      <c r="M7" s="63">
        <f t="shared" si="0"/>
        <v>12.546386935892468</v>
      </c>
      <c r="N7" s="63">
        <f t="shared" si="0"/>
        <v>12.546386935892468</v>
      </c>
      <c r="O7" s="63">
        <f t="shared" si="0"/>
        <v>12.546386935892468</v>
      </c>
    </row>
    <row r="8" spans="1:25" x14ac:dyDescent="0.35">
      <c r="P8" s="63">
        <f>Wirtschaftsstruktur!K9</f>
        <v>16.907919899848302</v>
      </c>
      <c r="Q8" s="63">
        <f t="shared" ref="Q8:Y8" si="1">P8</f>
        <v>16.907919899848302</v>
      </c>
      <c r="R8" s="63">
        <f t="shared" si="1"/>
        <v>16.907919899848302</v>
      </c>
      <c r="S8" s="63">
        <f t="shared" si="1"/>
        <v>16.907919899848302</v>
      </c>
      <c r="T8" s="63">
        <f t="shared" si="1"/>
        <v>16.907919899848302</v>
      </c>
      <c r="U8" s="63">
        <f t="shared" si="1"/>
        <v>16.907919899848302</v>
      </c>
      <c r="V8" s="63">
        <f t="shared" si="1"/>
        <v>16.907919899848302</v>
      </c>
      <c r="W8" s="63">
        <f t="shared" si="1"/>
        <v>16.907919899848302</v>
      </c>
      <c r="X8" s="63">
        <f t="shared" si="1"/>
        <v>16.907919899848302</v>
      </c>
      <c r="Y8" s="63">
        <f t="shared" si="1"/>
        <v>16.907919899848302</v>
      </c>
    </row>
    <row r="11" spans="1:25" x14ac:dyDescent="0.35">
      <c r="I11" s="63" t="str">
        <f>Wirtschaftsstruktur!A11&amp;", "&amp;I12</f>
        <v>Anteil Baugewerbe an den Erwerbstätigen insgesamt, 2024</v>
      </c>
    </row>
    <row r="12" spans="1:25" x14ac:dyDescent="0.35">
      <c r="I12" s="65">
        <f>Wirtschaftsstruktur!A17</f>
        <v>2024</v>
      </c>
      <c r="J12" s="63">
        <f>Wirtschaftsstruktur!B17</f>
        <v>7.9651868030527044</v>
      </c>
      <c r="K12" s="63">
        <f>Wirtschaftsstruktur!C17</f>
        <v>7.0598896446409487</v>
      </c>
      <c r="L12" s="63">
        <f>Wirtschaftsstruktur!D17</f>
        <v>7.0450517111718858</v>
      </c>
      <c r="M12" s="63">
        <f>Wirtschaftsstruktur!E17</f>
        <v>7.2428047608023363</v>
      </c>
      <c r="N12" s="63">
        <f>Wirtschaftsstruktur!F17</f>
        <v>6.8776596424104328</v>
      </c>
    </row>
    <row r="13" spans="1:25" x14ac:dyDescent="0.35">
      <c r="O13" s="63">
        <f>Wirtschaftsstruktur!G17</f>
        <v>4.2835751606619459</v>
      </c>
    </row>
    <row r="14" spans="1:25" x14ac:dyDescent="0.35">
      <c r="P14" s="63">
        <f>Wirtschaftsstruktur!L17</f>
        <v>5.4457987054862258</v>
      </c>
      <c r="Q14" s="63">
        <f>Wirtschaftsstruktur!M17</f>
        <v>5.8390524796705128</v>
      </c>
      <c r="R14" s="63">
        <f>Wirtschaftsstruktur!N17</f>
        <v>3.6139260460298153</v>
      </c>
      <c r="S14" s="63">
        <f>Wirtschaftsstruktur!O17</f>
        <v>3.4037067544095341</v>
      </c>
      <c r="T14" s="63">
        <f>Wirtschaftsstruktur!P17</f>
        <v>5.2864086443411544</v>
      </c>
      <c r="U14" s="63">
        <f>Wirtschaftsstruktur!Q17</f>
        <v>6.4754947941148959</v>
      </c>
      <c r="V14" s="63">
        <f>Wirtschaftsstruktur!R17</f>
        <v>5.1276417709506878</v>
      </c>
      <c r="W14" s="63">
        <f>Wirtschaftsstruktur!S17</f>
        <v>6.2464185883573373</v>
      </c>
      <c r="X14" s="63">
        <f>Wirtschaftsstruktur!T17</f>
        <v>5.2843132000643127</v>
      </c>
      <c r="Y14" s="63">
        <f>Wirtschaftsstruktur!U17</f>
        <v>6.4680510567787053</v>
      </c>
    </row>
    <row r="15" spans="1:25" x14ac:dyDescent="0.35">
      <c r="J15" s="63">
        <f>Wirtschaftsstruktur!H17</f>
        <v>6.4361265671361316</v>
      </c>
      <c r="K15" s="63">
        <f>J15</f>
        <v>6.4361265671361316</v>
      </c>
      <c r="L15" s="63">
        <f t="shared" ref="L15:O15" si="2">K15</f>
        <v>6.4361265671361316</v>
      </c>
      <c r="M15" s="63">
        <f t="shared" si="2"/>
        <v>6.4361265671361316</v>
      </c>
      <c r="N15" s="63">
        <f t="shared" si="2"/>
        <v>6.4361265671361316</v>
      </c>
      <c r="O15" s="63">
        <f t="shared" si="2"/>
        <v>6.4361265671361316</v>
      </c>
    </row>
    <row r="16" spans="1:25" x14ac:dyDescent="0.35">
      <c r="P16" s="63">
        <f>Wirtschaftsstruktur!K17</f>
        <v>5.5315813433295098</v>
      </c>
      <c r="Q16" s="63">
        <f t="shared" ref="Q16:Y16" si="3">P16</f>
        <v>5.5315813433295098</v>
      </c>
      <c r="R16" s="63">
        <f t="shared" si="3"/>
        <v>5.5315813433295098</v>
      </c>
      <c r="S16" s="63">
        <f t="shared" si="3"/>
        <v>5.5315813433295098</v>
      </c>
      <c r="T16" s="63">
        <f t="shared" si="3"/>
        <v>5.5315813433295098</v>
      </c>
      <c r="U16" s="63">
        <f t="shared" si="3"/>
        <v>5.5315813433295098</v>
      </c>
      <c r="V16" s="63">
        <f t="shared" si="3"/>
        <v>5.5315813433295098</v>
      </c>
      <c r="W16" s="63">
        <f t="shared" si="3"/>
        <v>5.5315813433295098</v>
      </c>
      <c r="X16" s="63">
        <f t="shared" si="3"/>
        <v>5.5315813433295098</v>
      </c>
      <c r="Y16" s="63">
        <f t="shared" si="3"/>
        <v>5.5315813433295098</v>
      </c>
    </row>
    <row r="19" spans="9:25" x14ac:dyDescent="0.35">
      <c r="I19" s="63" t="str">
        <f>Wirtschaftsstruktur!A19&amp;", "&amp;I20</f>
        <v>Anteil Handel/Gastgewerbe/Verkehr an den Erwerbstätigen insgesamt, 2024</v>
      </c>
    </row>
    <row r="20" spans="9:25" x14ac:dyDescent="0.35">
      <c r="I20" s="65">
        <f>Wirtschaftsstruktur!A25</f>
        <v>2024</v>
      </c>
      <c r="J20" s="63">
        <f>Wirtschaftsstruktur!B25</f>
        <v>24.661793075261791</v>
      </c>
      <c r="K20" s="63">
        <f>Wirtschaftsstruktur!C25</f>
        <v>25.155315194403236</v>
      </c>
      <c r="L20" s="63">
        <f>Wirtschaftsstruktur!D25</f>
        <v>23.80010010954015</v>
      </c>
      <c r="M20" s="63">
        <f>Wirtschaftsstruktur!E25</f>
        <v>23.223317538803091</v>
      </c>
      <c r="N20" s="63">
        <f>Wirtschaftsstruktur!F25</f>
        <v>21.563847629939897</v>
      </c>
    </row>
    <row r="21" spans="9:25" x14ac:dyDescent="0.35">
      <c r="O21" s="63">
        <f>Wirtschaftsstruktur!G25</f>
        <v>26.421107247537734</v>
      </c>
    </row>
    <row r="22" spans="9:25" x14ac:dyDescent="0.35">
      <c r="P22" s="63">
        <f>Wirtschaftsstruktur!L25</f>
        <v>24.213808178008311</v>
      </c>
      <c r="Q22" s="63">
        <f>Wirtschaftsstruktur!M25</f>
        <v>25.402840047671937</v>
      </c>
      <c r="R22" s="63">
        <f>Wirtschaftsstruktur!N25</f>
        <v>29.004639012746026</v>
      </c>
      <c r="S22" s="63">
        <f>Wirtschaftsstruktur!O25</f>
        <v>31.518424387114013</v>
      </c>
      <c r="T22" s="63">
        <f>Wirtschaftsstruktur!P25</f>
        <v>27.425364331331458</v>
      </c>
      <c r="U22" s="63">
        <f>Wirtschaftsstruktur!Q25</f>
        <v>24.816458650388213</v>
      </c>
      <c r="V22" s="63">
        <f>Wirtschaftsstruktur!R25</f>
        <v>25.607254432142845</v>
      </c>
      <c r="W22" s="63">
        <f>Wirtschaftsstruktur!S25</f>
        <v>24.041564511018741</v>
      </c>
      <c r="X22" s="63">
        <f>Wirtschaftsstruktur!T25</f>
        <v>24.272660454931746</v>
      </c>
      <c r="Y22" s="63">
        <f>Wirtschaftsstruktur!U25</f>
        <v>26.499585411616433</v>
      </c>
    </row>
    <row r="23" spans="9:25" x14ac:dyDescent="0.35">
      <c r="J23" s="63">
        <f>Wirtschaftsstruktur!H25</f>
        <v>24.402614318954203</v>
      </c>
      <c r="K23" s="63">
        <f>J23</f>
        <v>24.402614318954203</v>
      </c>
      <c r="L23" s="63">
        <f t="shared" ref="L23:O23" si="4">K23</f>
        <v>24.402614318954203</v>
      </c>
      <c r="M23" s="63">
        <f t="shared" si="4"/>
        <v>24.402614318954203</v>
      </c>
      <c r="N23" s="63">
        <f t="shared" si="4"/>
        <v>24.402614318954203</v>
      </c>
      <c r="O23" s="63">
        <f t="shared" si="4"/>
        <v>24.402614318954203</v>
      </c>
    </row>
    <row r="24" spans="9:25" x14ac:dyDescent="0.35">
      <c r="P24" s="63">
        <f>Wirtschaftsstruktur!K25</f>
        <v>25.597048630222581</v>
      </c>
      <c r="Q24" s="63">
        <f t="shared" ref="Q24:Y24" si="5">P24</f>
        <v>25.597048630222581</v>
      </c>
      <c r="R24" s="63">
        <f t="shared" si="5"/>
        <v>25.597048630222581</v>
      </c>
      <c r="S24" s="63">
        <f t="shared" si="5"/>
        <v>25.597048630222581</v>
      </c>
      <c r="T24" s="63">
        <f t="shared" si="5"/>
        <v>25.597048630222581</v>
      </c>
      <c r="U24" s="63">
        <f t="shared" si="5"/>
        <v>25.597048630222581</v>
      </c>
      <c r="V24" s="63">
        <f t="shared" si="5"/>
        <v>25.597048630222581</v>
      </c>
      <c r="W24" s="63">
        <f t="shared" si="5"/>
        <v>25.597048630222581</v>
      </c>
      <c r="X24" s="63">
        <f t="shared" si="5"/>
        <v>25.597048630222581</v>
      </c>
      <c r="Y24" s="63">
        <f t="shared" si="5"/>
        <v>25.597048630222581</v>
      </c>
    </row>
    <row r="27" spans="9:25" x14ac:dyDescent="0.35">
      <c r="I27" s="63" t="str">
        <f>Wirtschaftsstruktur!A27&amp;", "&amp;I28</f>
        <v>Anteil Versicherungs- und Kreditgewerbe/Grundstücks- und Wohnungswesen/Unternehmensdienstleister an den Erwerbstätigen insgesamt, 2024</v>
      </c>
    </row>
    <row r="28" spans="9:25" x14ac:dyDescent="0.35">
      <c r="I28" s="65">
        <f>Wirtschaftsstruktur!A33</f>
        <v>2024</v>
      </c>
      <c r="J28" s="63">
        <f>Wirtschaftsstruktur!B33</f>
        <v>15.265356310415923</v>
      </c>
      <c r="K28" s="63">
        <f>Wirtschaftsstruktur!C33</f>
        <v>14.488070815538521</v>
      </c>
      <c r="L28" s="63">
        <f>Wirtschaftsstruktur!D33</f>
        <v>16.187229021126981</v>
      </c>
      <c r="M28" s="63">
        <f>Wirtschaftsstruktur!E33</f>
        <v>14.393309077086542</v>
      </c>
      <c r="N28" s="63">
        <f>Wirtschaftsstruktur!F33</f>
        <v>13.84021168076136</v>
      </c>
    </row>
    <row r="29" spans="9:25" x14ac:dyDescent="0.35">
      <c r="O29" s="63">
        <f>Wirtschaftsstruktur!G33</f>
        <v>23.71861858034918</v>
      </c>
    </row>
    <row r="30" spans="9:25" x14ac:dyDescent="0.35">
      <c r="P30" s="63">
        <f>Wirtschaftsstruktur!L33</f>
        <v>15.292052074624401</v>
      </c>
      <c r="Q30" s="63">
        <f>Wirtschaftsstruktur!M33</f>
        <v>16.413983768839739</v>
      </c>
      <c r="R30" s="63">
        <f>Wirtschaftsstruktur!N33</f>
        <v>19.380038733504481</v>
      </c>
      <c r="S30" s="63">
        <f>Wirtschaftsstruktur!O33</f>
        <v>24.800647793727912</v>
      </c>
      <c r="T30" s="63">
        <f>Wirtschaftsstruktur!P33</f>
        <v>21.162438726251033</v>
      </c>
      <c r="U30" s="63">
        <f>Wirtschaftsstruktur!Q33</f>
        <v>14.25834545004299</v>
      </c>
      <c r="V30" s="63">
        <f>Wirtschaftsstruktur!R33</f>
        <v>17.479371001254641</v>
      </c>
      <c r="W30" s="63">
        <f>Wirtschaftsstruktur!S33</f>
        <v>13.538209083114952</v>
      </c>
      <c r="X30" s="63">
        <f>Wirtschaftsstruktur!T33</f>
        <v>15.436059197782765</v>
      </c>
      <c r="Y30" s="63">
        <f>Wirtschaftsstruktur!U33</f>
        <v>14.924911937919017</v>
      </c>
    </row>
    <row r="31" spans="9:25" x14ac:dyDescent="0.35">
      <c r="J31" s="63">
        <f>Wirtschaftsstruktur!H33</f>
        <v>17.415845323417553</v>
      </c>
      <c r="K31" s="63">
        <f>J31</f>
        <v>17.415845323417553</v>
      </c>
      <c r="L31" s="63">
        <f t="shared" ref="L31:O31" si="6">K31</f>
        <v>17.415845323417553</v>
      </c>
      <c r="M31" s="63">
        <f t="shared" si="6"/>
        <v>17.415845323417553</v>
      </c>
      <c r="N31" s="63">
        <f t="shared" si="6"/>
        <v>17.415845323417553</v>
      </c>
      <c r="O31" s="63">
        <f t="shared" si="6"/>
        <v>17.415845323417553</v>
      </c>
    </row>
    <row r="32" spans="9:25" x14ac:dyDescent="0.35">
      <c r="P32" s="63">
        <f>Wirtschaftsstruktur!K33</f>
        <v>16.820801299606391</v>
      </c>
      <c r="Q32" s="63">
        <f t="shared" ref="Q32:Y32" si="7">P32</f>
        <v>16.820801299606391</v>
      </c>
      <c r="R32" s="63">
        <f t="shared" si="7"/>
        <v>16.820801299606391</v>
      </c>
      <c r="S32" s="63">
        <f t="shared" si="7"/>
        <v>16.820801299606391</v>
      </c>
      <c r="T32" s="63">
        <f t="shared" si="7"/>
        <v>16.820801299606391</v>
      </c>
      <c r="U32" s="63">
        <f t="shared" si="7"/>
        <v>16.820801299606391</v>
      </c>
      <c r="V32" s="63">
        <f t="shared" si="7"/>
        <v>16.820801299606391</v>
      </c>
      <c r="W32" s="63">
        <f t="shared" si="7"/>
        <v>16.820801299606391</v>
      </c>
      <c r="X32" s="63">
        <f t="shared" si="7"/>
        <v>16.820801299606391</v>
      </c>
      <c r="Y32" s="63">
        <f t="shared" si="7"/>
        <v>16.820801299606391</v>
      </c>
    </row>
    <row r="35" spans="9:25" x14ac:dyDescent="0.35">
      <c r="I35" s="63" t="str">
        <f>Wirtschaftsstruktur!A35&amp;", "&amp;I36</f>
        <v>Anteil öffentlicheund Sonstige Dienstleister/Gesundheitswesen/Erziehung und Unterricht an den Erwerbstätigen insgesamt, 2023</v>
      </c>
    </row>
    <row r="36" spans="9:25" x14ac:dyDescent="0.35">
      <c r="I36" s="65">
        <f>Wirtschaftsstruktur!A40</f>
        <v>2023</v>
      </c>
      <c r="J36" s="65">
        <f>Wirtschaftsstruktur!B40</f>
        <v>35.524016971842173</v>
      </c>
      <c r="K36" s="65">
        <f>Wirtschaftsstruktur!C40</f>
        <v>38.220985793751666</v>
      </c>
      <c r="L36" s="65">
        <f>Wirtschaftsstruktur!D40</f>
        <v>33.06471716226374</v>
      </c>
      <c r="M36" s="65">
        <f>Wirtschaftsstruktur!E40</f>
        <v>35.327066681563295</v>
      </c>
      <c r="N36" s="65">
        <f>Wirtschaftsstruktur!F40</f>
        <v>33.730325032893134</v>
      </c>
    </row>
    <row r="37" spans="9:25" x14ac:dyDescent="0.35">
      <c r="I37" s="65"/>
      <c r="O37" s="65">
        <f>Wirtschaftsstruktur!G40</f>
        <v>39.087160567878207</v>
      </c>
    </row>
    <row r="38" spans="9:25" x14ac:dyDescent="0.35">
      <c r="P38" s="63">
        <f>Wirtschaftsstruktur!L40</f>
        <v>29.314556210290199</v>
      </c>
      <c r="Q38" s="63">
        <f>Wirtschaftsstruktur!M40</f>
        <v>30.117102273558288</v>
      </c>
      <c r="R38" s="63">
        <f>Wirtschaftsstruktur!N40</f>
        <v>33.378945591627755</v>
      </c>
      <c r="S38" s="63">
        <f>Wirtschaftsstruktur!O40</f>
        <v>30.180911309622537</v>
      </c>
      <c r="T38" s="63">
        <f>Wirtschaftsstruktur!P40</f>
        <v>30.854197798176326</v>
      </c>
      <c r="U38" s="63">
        <f>Wirtschaftsstruktur!Q40</f>
        <v>33.992991194185429</v>
      </c>
      <c r="V38" s="63">
        <f>Wirtschaftsstruktur!R40</f>
        <v>34.273703698916755</v>
      </c>
      <c r="W38" s="63">
        <f>Wirtschaftsstruktur!S40</f>
        <v>35.382161192780458</v>
      </c>
      <c r="X38" s="63">
        <f>Wirtschaftsstruktur!T40</f>
        <v>35.027713270659625</v>
      </c>
      <c r="Y38" s="63">
        <f>Wirtschaftsstruktur!U40</f>
        <v>36.277376469032937</v>
      </c>
    </row>
    <row r="39" spans="9:25" x14ac:dyDescent="0.35">
      <c r="J39" s="65">
        <f>Wirtschaftsstruktur!H40</f>
        <v>35.856676996419658</v>
      </c>
      <c r="K39" s="65">
        <f>J39</f>
        <v>35.856676996419658</v>
      </c>
      <c r="L39" s="63">
        <f>K39</f>
        <v>35.856676996419658</v>
      </c>
      <c r="M39" s="63">
        <f>L39</f>
        <v>35.856676996419658</v>
      </c>
      <c r="N39" s="63">
        <f>M39</f>
        <v>35.856676996419658</v>
      </c>
      <c r="O39" s="63">
        <f>N39</f>
        <v>35.856676996419658</v>
      </c>
    </row>
    <row r="40" spans="9:25" x14ac:dyDescent="0.35">
      <c r="P40" s="63">
        <f>Wirtschaftsstruktur!K40</f>
        <v>32.202337883242492</v>
      </c>
      <c r="Q40" s="63">
        <f t="shared" ref="Q40:Y40" si="8">P40</f>
        <v>32.202337883242492</v>
      </c>
      <c r="R40" s="63">
        <f t="shared" si="8"/>
        <v>32.202337883242492</v>
      </c>
      <c r="S40" s="63">
        <f t="shared" si="8"/>
        <v>32.202337883242492</v>
      </c>
      <c r="T40" s="63">
        <f t="shared" si="8"/>
        <v>32.202337883242492</v>
      </c>
      <c r="U40" s="63">
        <f t="shared" si="8"/>
        <v>32.202337883242492</v>
      </c>
      <c r="V40" s="63">
        <f t="shared" si="8"/>
        <v>32.202337883242492</v>
      </c>
      <c r="W40" s="63">
        <f t="shared" si="8"/>
        <v>32.202337883242492</v>
      </c>
      <c r="X40" s="63">
        <f t="shared" si="8"/>
        <v>32.202337883242492</v>
      </c>
      <c r="Y40" s="63">
        <f t="shared" si="8"/>
        <v>32.202337883242492</v>
      </c>
    </row>
    <row r="45" spans="9:25" x14ac:dyDescent="0.35">
      <c r="I45" s="63" t="str">
        <f>Wirtschaftsstruktur!A43&amp;", "&amp;I44</f>
        <v xml:space="preserve">Anteil Verarbeitendes Gewerbe an der Bruttowertschöpfung (nominal) insgesamt, </v>
      </c>
    </row>
    <row r="46" spans="9:25" x14ac:dyDescent="0.35">
      <c r="I46" s="65">
        <f>Wirtschaftsstruktur!A49</f>
        <v>2024</v>
      </c>
      <c r="J46" s="65">
        <f>Wirtschaftsstruktur!B49</f>
        <v>12.537855536424908</v>
      </c>
      <c r="K46" s="65">
        <f>Wirtschaftsstruktur!C49</f>
        <v>11.320711247809569</v>
      </c>
      <c r="L46" s="65">
        <f>Wirtschaftsstruktur!D49</f>
        <v>17.706024610622123</v>
      </c>
      <c r="M46" s="65">
        <f>Wirtschaftsstruktur!E49</f>
        <v>17.405726514238022</v>
      </c>
      <c r="N46" s="65">
        <f>Wirtschaftsstruktur!F49</f>
        <v>21.842509321228164</v>
      </c>
    </row>
    <row r="47" spans="9:25" x14ac:dyDescent="0.35">
      <c r="O47" s="65">
        <f>Wirtschaftsstruktur!G49</f>
        <v>6.3792088624546537</v>
      </c>
      <c r="S47" s="66"/>
    </row>
    <row r="48" spans="9:25" x14ac:dyDescent="0.35">
      <c r="P48" s="65">
        <f>Wirtschaftsstruktur!L49</f>
        <v>30.622386216009328</v>
      </c>
      <c r="Q48" s="65">
        <f>Wirtschaftsstruktur!M49</f>
        <v>23.139277467312226</v>
      </c>
      <c r="R48" s="65">
        <f>Wirtschaftsstruktur!N49</f>
        <v>20.102476418680062</v>
      </c>
      <c r="S48" s="65">
        <f>Wirtschaftsstruktur!O49</f>
        <v>11.474853732174708</v>
      </c>
      <c r="T48" s="65">
        <f>Wirtschaftsstruktur!P49</f>
        <v>14.759640548372953</v>
      </c>
      <c r="U48" s="65">
        <f>Wirtschaftsstruktur!Q49</f>
        <v>20.978929137853822</v>
      </c>
      <c r="V48" s="65">
        <f>Wirtschaftsstruktur!R49</f>
        <v>16.680058824882003</v>
      </c>
      <c r="W48" s="65">
        <f>Wirtschaftsstruktur!S49</f>
        <v>20.753176683084494</v>
      </c>
      <c r="X48" s="65">
        <f>Wirtschaftsstruktur!T49</f>
        <v>22.294647278557605</v>
      </c>
      <c r="Y48" s="65">
        <f>Wirtschaftsstruktur!U49</f>
        <v>14.207040234235151</v>
      </c>
    </row>
    <row r="49" spans="9:25" x14ac:dyDescent="0.35">
      <c r="J49" s="66">
        <f>Wirtschaftsstruktur!H49</f>
        <v>13.414538371333734</v>
      </c>
      <c r="K49" s="66">
        <f>J49</f>
        <v>13.414538371333734</v>
      </c>
      <c r="L49" s="63">
        <f t="shared" ref="L49:O49" si="9">K49</f>
        <v>13.414538371333734</v>
      </c>
      <c r="M49" s="63">
        <f t="shared" si="9"/>
        <v>13.414538371333734</v>
      </c>
      <c r="N49" s="63">
        <f t="shared" si="9"/>
        <v>13.414538371333734</v>
      </c>
      <c r="O49" s="63">
        <f t="shared" si="9"/>
        <v>13.414538371333734</v>
      </c>
    </row>
    <row r="50" spans="9:25" x14ac:dyDescent="0.35">
      <c r="P50" s="66">
        <f>Wirtschaftsstruktur!K49</f>
        <v>20.847168327100363</v>
      </c>
      <c r="Q50" s="66">
        <f t="shared" ref="Q50:Y50" si="10">P50</f>
        <v>20.847168327100363</v>
      </c>
      <c r="R50" s="63">
        <f t="shared" si="10"/>
        <v>20.847168327100363</v>
      </c>
      <c r="S50" s="63">
        <f t="shared" si="10"/>
        <v>20.847168327100363</v>
      </c>
      <c r="T50" s="63">
        <f t="shared" si="10"/>
        <v>20.847168327100363</v>
      </c>
      <c r="U50" s="63">
        <f t="shared" si="10"/>
        <v>20.847168327100363</v>
      </c>
      <c r="V50" s="63">
        <f t="shared" si="10"/>
        <v>20.847168327100363</v>
      </c>
      <c r="W50" s="63">
        <f t="shared" si="10"/>
        <v>20.847168327100363</v>
      </c>
      <c r="X50" s="63">
        <f t="shared" si="10"/>
        <v>20.847168327100363</v>
      </c>
      <c r="Y50" s="63">
        <f t="shared" si="10"/>
        <v>20.847168327100363</v>
      </c>
    </row>
    <row r="52" spans="9:25" x14ac:dyDescent="0.35">
      <c r="I52" s="63" t="str">
        <f>Wirtschaftsstruktur!A51&amp;", "&amp;I53</f>
        <v>Anteil Baugewerbe an der Bruttowertschöpfung (nominal) insgesamt, 2024</v>
      </c>
    </row>
    <row r="53" spans="9:25" x14ac:dyDescent="0.35">
      <c r="I53" s="63">
        <f>Wirtschaftsstruktur!A57</f>
        <v>2024</v>
      </c>
      <c r="J53" s="63">
        <f>Wirtschaftsstruktur!B57</f>
        <v>7.315235269435207</v>
      </c>
      <c r="K53" s="63">
        <f>Wirtschaftsstruktur!C57</f>
        <v>6.8418044758962431</v>
      </c>
      <c r="L53" s="63">
        <f>Wirtschaftsstruktur!D57</f>
        <v>7.2904554090777633</v>
      </c>
      <c r="M53" s="63">
        <f>Wirtschaftsstruktur!E57</f>
        <v>7.4377832944972715</v>
      </c>
      <c r="N53" s="63">
        <f>Wirtschaftsstruktur!F57</f>
        <v>6.6975650479864344</v>
      </c>
    </row>
    <row r="54" spans="9:25" x14ac:dyDescent="0.35">
      <c r="O54" s="63">
        <f>Wirtschaftsstruktur!G57</f>
        <v>4.3096051534174684</v>
      </c>
    </row>
    <row r="55" spans="9:25" x14ac:dyDescent="0.35">
      <c r="P55" s="63">
        <f>Wirtschaftsstruktur!L57</f>
        <v>5.1613803704245518</v>
      </c>
      <c r="Q55" s="63">
        <f>Wirtschaftsstruktur!M57</f>
        <v>5.6640013471951205</v>
      </c>
      <c r="R55" s="63">
        <f>Wirtschaftsstruktur!N57</f>
        <v>3.3838745948890887</v>
      </c>
      <c r="S55" s="63">
        <f>Wirtschaftsstruktur!O57</f>
        <v>3.1912147244526663</v>
      </c>
      <c r="T55" s="63">
        <f>Wirtschaftsstruktur!P57</f>
        <v>4.6302650468118589</v>
      </c>
      <c r="U55" s="63">
        <f>Wirtschaftsstruktur!Q57</f>
        <v>6.2540513582435873</v>
      </c>
      <c r="V55" s="63">
        <f>Wirtschaftsstruktur!R57</f>
        <v>4.8571347801277787</v>
      </c>
      <c r="W55" s="63">
        <f>Wirtschaftsstruktur!S57</f>
        <v>5.9698933483745931</v>
      </c>
      <c r="X55" s="63">
        <f>Wirtschaftsstruktur!T57</f>
        <v>4.6278268139981007</v>
      </c>
      <c r="Y55" s="63">
        <f>Wirtschaftsstruktur!U57</f>
        <v>6.132561180400482</v>
      </c>
    </row>
    <row r="56" spans="9:25" x14ac:dyDescent="0.35">
      <c r="J56" s="63">
        <f>Wirtschaftsstruktur!H57</f>
        <v>6.3027436652770668</v>
      </c>
      <c r="K56" s="63">
        <f t="shared" ref="K56:O56" si="11">J56</f>
        <v>6.3027436652770668</v>
      </c>
      <c r="L56" s="63">
        <f t="shared" si="11"/>
        <v>6.3027436652770668</v>
      </c>
      <c r="M56" s="63">
        <f t="shared" si="11"/>
        <v>6.3027436652770668</v>
      </c>
      <c r="N56" s="63">
        <f t="shared" si="11"/>
        <v>6.3027436652770668</v>
      </c>
      <c r="O56" s="63">
        <f t="shared" si="11"/>
        <v>6.3027436652770668</v>
      </c>
    </row>
    <row r="57" spans="9:25" x14ac:dyDescent="0.35">
      <c r="P57" s="63">
        <f>Wirtschaftsstruktur!K57</f>
        <v>5.2195199764687432</v>
      </c>
      <c r="Q57" s="63">
        <f t="shared" ref="Q57:Y57" si="12">P57</f>
        <v>5.2195199764687432</v>
      </c>
      <c r="R57" s="63">
        <f t="shared" si="12"/>
        <v>5.2195199764687432</v>
      </c>
      <c r="S57" s="63">
        <f t="shared" si="12"/>
        <v>5.2195199764687432</v>
      </c>
      <c r="T57" s="63">
        <f t="shared" si="12"/>
        <v>5.2195199764687432</v>
      </c>
      <c r="U57" s="63">
        <f t="shared" si="12"/>
        <v>5.2195199764687432</v>
      </c>
      <c r="V57" s="63">
        <f t="shared" si="12"/>
        <v>5.2195199764687432</v>
      </c>
      <c r="W57" s="63">
        <f t="shared" si="12"/>
        <v>5.2195199764687432</v>
      </c>
      <c r="X57" s="63">
        <f t="shared" si="12"/>
        <v>5.2195199764687432</v>
      </c>
      <c r="Y57" s="63">
        <f t="shared" si="12"/>
        <v>5.2195199764687432</v>
      </c>
    </row>
    <row r="59" spans="9:25" x14ac:dyDescent="0.35">
      <c r="I59" s="63" t="str">
        <f>Wirtschaftsstruktur!A59&amp;", "&amp;I60</f>
        <v>Anteil Handel/Gastgewerbe/Verkehr an der Bruttowertschöpfung (nominal) insgesamt, 2024</v>
      </c>
    </row>
    <row r="60" spans="9:25" x14ac:dyDescent="0.35">
      <c r="I60" s="63">
        <f>Wirtschaftsstruktur!A65</f>
        <v>2024</v>
      </c>
      <c r="J60" s="63">
        <f>Wirtschaftsstruktur!B65</f>
        <v>19.190973915773856</v>
      </c>
      <c r="K60" s="63">
        <f>Wirtschaftsstruktur!C65</f>
        <v>19.54704009631963</v>
      </c>
      <c r="L60" s="63">
        <f>Wirtschaftsstruktur!D65</f>
        <v>19.096250444975425</v>
      </c>
      <c r="M60" s="63">
        <f>Wirtschaftsstruktur!E65</f>
        <v>17.381956397774321</v>
      </c>
      <c r="N60" s="63">
        <f>Wirtschaftsstruktur!F65</f>
        <v>15.686167944022381</v>
      </c>
    </row>
    <row r="61" spans="9:25" x14ac:dyDescent="0.35">
      <c r="O61" s="63">
        <f>Wirtschaftsstruktur!G65</f>
        <v>24.465387069868022</v>
      </c>
    </row>
    <row r="62" spans="9:25" x14ac:dyDescent="0.35">
      <c r="P62" s="63">
        <f>Wirtschaftsstruktur!L65</f>
        <v>19.613963348556226</v>
      </c>
      <c r="Q62" s="63">
        <f>Wirtschaftsstruktur!M65</f>
        <v>20.83964878699091</v>
      </c>
      <c r="R62" s="63">
        <f>Wirtschaftsstruktur!N65</f>
        <v>25.284321459263431</v>
      </c>
      <c r="S62" s="63">
        <f>Wirtschaftsstruktur!O65</f>
        <v>31.23153200560591</v>
      </c>
      <c r="T62" s="63">
        <f>Wirtschaftsstruktur!P65</f>
        <v>24.512604527333906</v>
      </c>
      <c r="U62" s="63">
        <f>Wirtschaftsstruktur!Q65</f>
        <v>18.489146883134786</v>
      </c>
      <c r="V62" s="63">
        <f>Wirtschaftsstruktur!R65</f>
        <v>21.940121855550128</v>
      </c>
      <c r="W62" s="63">
        <f>Wirtschaftsstruktur!S65</f>
        <v>19.23968550130785</v>
      </c>
      <c r="X62" s="63">
        <f>Wirtschaftsstruktur!T65</f>
        <v>19.352211363619748</v>
      </c>
      <c r="Y62" s="63">
        <f>Wirtschaftsstruktur!U65</f>
        <v>21.94079368482128</v>
      </c>
    </row>
    <row r="63" spans="9:25" x14ac:dyDescent="0.35">
      <c r="J63" s="63">
        <f>Wirtschaftsstruktur!H65</f>
        <v>20.184669551792243</v>
      </c>
      <c r="K63" s="63">
        <f t="shared" ref="K63:O63" si="13">J63</f>
        <v>20.184669551792243</v>
      </c>
      <c r="L63" s="63">
        <f t="shared" si="13"/>
        <v>20.184669551792243</v>
      </c>
      <c r="M63" s="63">
        <f t="shared" si="13"/>
        <v>20.184669551792243</v>
      </c>
      <c r="N63" s="63">
        <f t="shared" si="13"/>
        <v>20.184669551792243</v>
      </c>
      <c r="O63" s="63">
        <f t="shared" si="13"/>
        <v>20.184669551792243</v>
      </c>
    </row>
    <row r="64" spans="9:25" x14ac:dyDescent="0.35">
      <c r="P64" s="63">
        <f>Wirtschaftsstruktur!K65</f>
        <v>21.465826990462624</v>
      </c>
      <c r="Q64" s="63">
        <f t="shared" ref="Q64:Y64" si="14">P64</f>
        <v>21.465826990462624</v>
      </c>
      <c r="R64" s="63">
        <f t="shared" si="14"/>
        <v>21.465826990462624</v>
      </c>
      <c r="S64" s="63">
        <f t="shared" si="14"/>
        <v>21.465826990462624</v>
      </c>
      <c r="T64" s="63">
        <f t="shared" si="14"/>
        <v>21.465826990462624</v>
      </c>
      <c r="U64" s="63">
        <f t="shared" si="14"/>
        <v>21.465826990462624</v>
      </c>
      <c r="V64" s="63">
        <f t="shared" si="14"/>
        <v>21.465826990462624</v>
      </c>
      <c r="W64" s="63">
        <f t="shared" si="14"/>
        <v>21.465826990462624</v>
      </c>
      <c r="X64" s="63">
        <f t="shared" si="14"/>
        <v>21.465826990462624</v>
      </c>
      <c r="Y64" s="63">
        <f t="shared" si="14"/>
        <v>21.465826990462624</v>
      </c>
    </row>
    <row r="67" spans="9:25" x14ac:dyDescent="0.35">
      <c r="I67" s="63" t="str">
        <f>Wirtschaftsstruktur!A67&amp;", "&amp;I68</f>
        <v>Anteil Versicherungs- und Kreditgewerbe/Grundstücks- und Wohnungswesen/Unternehmensdienstleister an der Bruttowertschöpfung (nominal) insgesamt, 2024</v>
      </c>
    </row>
    <row r="68" spans="9:25" x14ac:dyDescent="0.35">
      <c r="I68" s="63">
        <f>Wirtschaftsstruktur!A73</f>
        <v>2024</v>
      </c>
      <c r="J68" s="63">
        <f>Wirtschaftsstruktur!B73</f>
        <v>21.708778681210738</v>
      </c>
      <c r="K68" s="63">
        <f>Wirtschaftsstruktur!C73</f>
        <v>20.154965100034119</v>
      </c>
      <c r="L68" s="63">
        <f>Wirtschaftsstruktur!D73</f>
        <v>21.063553933039962</v>
      </c>
      <c r="M68" s="63">
        <f>Wirtschaftsstruktur!E73</f>
        <v>17.890423363581995</v>
      </c>
      <c r="N68" s="63">
        <f>Wirtschaftsstruktur!F73</f>
        <v>18.268811820502755</v>
      </c>
    </row>
    <row r="69" spans="9:25" x14ac:dyDescent="0.35">
      <c r="O69" s="63">
        <f>Wirtschaftsstruktur!G73</f>
        <v>31.311138549075423</v>
      </c>
    </row>
    <row r="70" spans="9:25" x14ac:dyDescent="0.35">
      <c r="P70" s="63">
        <f>Wirtschaftsstruktur!L73</f>
        <v>23.263145502145925</v>
      </c>
      <c r="Q70" s="63">
        <f>Wirtschaftsstruktur!M73</f>
        <v>26.905395931248137</v>
      </c>
      <c r="R70" s="63">
        <f>Wirtschaftsstruktur!N73</f>
        <v>23.934905254923112</v>
      </c>
      <c r="S70" s="63">
        <f>Wirtschaftsstruktur!O73</f>
        <v>32.473988600020974</v>
      </c>
      <c r="T70" s="63">
        <f>Wirtschaftsstruktur!P73</f>
        <v>32.792643282274469</v>
      </c>
      <c r="U70" s="63">
        <f>Wirtschaftsstruktur!Q73</f>
        <v>23.149864966887542</v>
      </c>
      <c r="V70" s="63">
        <f>Wirtschaftsstruktur!R73</f>
        <v>26.177288019946808</v>
      </c>
      <c r="W70" s="63">
        <f>Wirtschaftsstruktur!S73</f>
        <v>23.910775241258214</v>
      </c>
      <c r="X70" s="63">
        <f>Wirtschaftsstruktur!T73</f>
        <v>22.655769881160147</v>
      </c>
      <c r="Y70" s="63">
        <f>Wirtschaftsstruktur!U73</f>
        <v>23.24709319245035</v>
      </c>
    </row>
    <row r="71" spans="9:25" x14ac:dyDescent="0.35">
      <c r="J71" s="63">
        <f>Wirtschaftsstruktur!H73</f>
        <v>23.483880781854449</v>
      </c>
      <c r="K71" s="63">
        <f t="shared" ref="K71" si="15">J71</f>
        <v>23.483880781854449</v>
      </c>
      <c r="L71" s="63">
        <f t="shared" ref="L71" si="16">K71</f>
        <v>23.483880781854449</v>
      </c>
      <c r="M71" s="63">
        <f t="shared" ref="M71" si="17">L71</f>
        <v>23.483880781854449</v>
      </c>
      <c r="N71" s="63">
        <f t="shared" ref="N71" si="18">M71</f>
        <v>23.483880781854449</v>
      </c>
      <c r="O71" s="63">
        <f t="shared" ref="O71" si="19">N71</f>
        <v>23.483880781854449</v>
      </c>
    </row>
    <row r="72" spans="9:25" x14ac:dyDescent="0.35">
      <c r="P72" s="63">
        <f>Wirtschaftsstruktur!K73</f>
        <v>26.16385306624101</v>
      </c>
      <c r="Q72" s="63">
        <f t="shared" ref="Q72" si="20">P72</f>
        <v>26.16385306624101</v>
      </c>
      <c r="R72" s="63">
        <f t="shared" ref="R72" si="21">Q72</f>
        <v>26.16385306624101</v>
      </c>
      <c r="S72" s="63">
        <f t="shared" ref="S72" si="22">R72</f>
        <v>26.16385306624101</v>
      </c>
      <c r="T72" s="63">
        <f t="shared" ref="T72" si="23">S72</f>
        <v>26.16385306624101</v>
      </c>
      <c r="U72" s="63">
        <f t="shared" ref="U72" si="24">T72</f>
        <v>26.16385306624101</v>
      </c>
      <c r="V72" s="63">
        <f t="shared" ref="V72" si="25">U72</f>
        <v>26.16385306624101</v>
      </c>
      <c r="W72" s="63">
        <f t="shared" ref="W72" si="26">V72</f>
        <v>26.16385306624101</v>
      </c>
      <c r="X72" s="63">
        <f t="shared" ref="X72" si="27">W72</f>
        <v>26.16385306624101</v>
      </c>
      <c r="Y72" s="63">
        <f t="shared" ref="Y72" si="28">X72</f>
        <v>26.16385306624101</v>
      </c>
    </row>
    <row r="75" spans="9:25" x14ac:dyDescent="0.35">
      <c r="I75" s="63" t="str">
        <f>Wirtschaftsstruktur!A75&amp;", "&amp;I77</f>
        <v xml:space="preserve">Anteil öffentliche und sonstige Dienstleister/Gesundheitswesen/Erziehung und Unterricht an der Bruttowertschöpfung (nominal) insgesamt, </v>
      </c>
    </row>
    <row r="76" spans="9:25" x14ac:dyDescent="0.35">
      <c r="I76" s="63">
        <f>Wirtschaftsstruktur!A80</f>
        <v>2023</v>
      </c>
      <c r="J76" s="63">
        <f>Wirtschaftsstruktur!B80</f>
        <v>28.093179057051021</v>
      </c>
      <c r="K76" s="63">
        <f>Wirtschaftsstruktur!C80</f>
        <v>31.755281380094218</v>
      </c>
      <c r="L76" s="63">
        <f>Wirtschaftsstruktur!D80</f>
        <v>28.047507095336904</v>
      </c>
      <c r="M76" s="63">
        <f>Wirtschaftsstruktur!E80</f>
        <v>28.689913274211715</v>
      </c>
      <c r="N76" s="63">
        <f>Wirtschaftsstruktur!F80</f>
        <v>30.114737477901166</v>
      </c>
    </row>
    <row r="77" spans="9:25" x14ac:dyDescent="0.35">
      <c r="O77" s="63">
        <f>Wirtschaftsstruktur!G80</f>
        <v>30.844322759981612</v>
      </c>
    </row>
    <row r="78" spans="9:25" x14ac:dyDescent="0.35">
      <c r="P78" s="63">
        <f>Wirtschaftsstruktur!L80</f>
        <v>17.91980405687713</v>
      </c>
      <c r="Q78" s="63">
        <f>Wirtschaftsstruktur!M80</f>
        <v>19.21812447832847</v>
      </c>
      <c r="R78" s="63">
        <f>Wirtschaftsstruktur!N80</f>
        <v>23.314538559349394</v>
      </c>
      <c r="S78" s="63">
        <f>Wirtschaftsstruktur!O80</f>
        <v>18.656999165459812</v>
      </c>
      <c r="T78" s="63">
        <f>Wirtschaftsstruktur!P80</f>
        <v>19.993049608207425</v>
      </c>
      <c r="U78" s="63">
        <f>Wirtschaftsstruktur!Q80</f>
        <v>23.593821599655687</v>
      </c>
      <c r="V78" s="63">
        <f>Wirtschaftsstruktur!R80</f>
        <v>24.590198047198328</v>
      </c>
      <c r="W78" s="63">
        <f>Wirtschaftsstruktur!S80</f>
        <v>23.940305927535263</v>
      </c>
      <c r="X78" s="63">
        <f>Wirtschaftsstruktur!T80</f>
        <v>25.841008265037345</v>
      </c>
      <c r="Y78" s="63">
        <f>Wirtschaftsstruktur!U80</f>
        <v>26.481224059483928</v>
      </c>
    </row>
    <row r="79" spans="9:25" x14ac:dyDescent="0.35">
      <c r="J79" s="63">
        <f>Wirtschaftsstruktur!H80</f>
        <v>29.527145985315222</v>
      </c>
      <c r="K79" s="63">
        <f t="shared" ref="K79" si="29">J79</f>
        <v>29.527145985315222</v>
      </c>
      <c r="L79" s="63">
        <f t="shared" ref="L79" si="30">K79</f>
        <v>29.527145985315222</v>
      </c>
      <c r="M79" s="63">
        <f t="shared" ref="M79" si="31">L79</f>
        <v>29.527145985315222</v>
      </c>
      <c r="N79" s="63">
        <f t="shared" ref="N79" si="32">M79</f>
        <v>29.527145985315222</v>
      </c>
      <c r="O79" s="63">
        <f t="shared" ref="O79" si="33">N79</f>
        <v>29.527145985315222</v>
      </c>
    </row>
    <row r="80" spans="9:25" x14ac:dyDescent="0.35">
      <c r="P80" s="63">
        <f>Wirtschaftsstruktur!K80</f>
        <v>21.417710685878273</v>
      </c>
      <c r="Q80" s="63">
        <f t="shared" ref="Q80" si="34">P80</f>
        <v>21.417710685878273</v>
      </c>
      <c r="R80" s="63">
        <f t="shared" ref="R80" si="35">Q80</f>
        <v>21.417710685878273</v>
      </c>
      <c r="S80" s="63">
        <f t="shared" ref="S80" si="36">R80</f>
        <v>21.417710685878273</v>
      </c>
      <c r="T80" s="63">
        <f t="shared" ref="T80" si="37">S80</f>
        <v>21.417710685878273</v>
      </c>
      <c r="U80" s="63">
        <f t="shared" ref="U80" si="38">T80</f>
        <v>21.417710685878273</v>
      </c>
      <c r="V80" s="63">
        <f t="shared" ref="V80" si="39">U80</f>
        <v>21.417710685878273</v>
      </c>
      <c r="W80" s="63">
        <f t="shared" ref="W80" si="40">V80</f>
        <v>21.417710685878273</v>
      </c>
      <c r="X80" s="63">
        <f t="shared" ref="X80" si="41">W80</f>
        <v>21.417710685878273</v>
      </c>
      <c r="Y80" s="63">
        <f t="shared" ref="Y80" si="42">X80</f>
        <v>21.417710685878273</v>
      </c>
    </row>
  </sheetData>
  <pageMargins left="0.7" right="0.7" top="0.78740157499999996" bottom="0.78740157499999996"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365C8-FB95-4471-AC9B-EB53C9DBD378}">
  <sheetPr codeName="Tabelle18"/>
  <dimension ref="A1:AA106"/>
  <sheetViews>
    <sheetView workbookViewId="0">
      <pane xSplit="1" ySplit="3" topLeftCell="B16" activePane="bottomRight" state="frozen"/>
      <selection pane="topRight" activeCell="B1" sqref="B1"/>
      <selection pane="bottomLeft" activeCell="A4" sqref="A4"/>
      <selection pane="bottomRight" activeCell="A20" sqref="A20"/>
    </sheetView>
  </sheetViews>
  <sheetFormatPr baseColWidth="10" defaultColWidth="11.453125" defaultRowHeight="14.5" x14ac:dyDescent="0.35"/>
  <cols>
    <col min="8" max="8" width="10.81640625" style="4"/>
    <col min="24" max="24" width="14.1796875" customWidth="1"/>
    <col min="26" max="26" width="14.54296875" customWidth="1"/>
  </cols>
  <sheetData>
    <row r="1" spans="1:27" x14ac:dyDescent="0.35">
      <c r="A1" s="4" t="s">
        <v>493</v>
      </c>
    </row>
    <row r="2" spans="1:27" s="41" customFormat="1" ht="40" customHeight="1" x14ac:dyDescent="0.35">
      <c r="A2" s="43" t="str">
        <f>Wirtschaftswachstum!A2</f>
        <v>Jahr</v>
      </c>
      <c r="B2" s="43" t="str">
        <f>Wirtschaftswachstum!B2</f>
        <v>Branden-
burg</v>
      </c>
      <c r="C2" s="43" t="str">
        <f>Wirtschaftswachstum!C2</f>
        <v>Mecklenburg-
Vorpommern</v>
      </c>
      <c r="D2" s="43" t="str">
        <f>Wirtschaftswachstum!D2</f>
        <v>Sachsen</v>
      </c>
      <c r="E2" s="43" t="str">
        <f>Wirtschaftswachstum!E2</f>
        <v>Sachsen-Anhalt</v>
      </c>
      <c r="F2" s="43" t="str">
        <f>Wirtschaftswachstum!F2</f>
        <v>Thüringen</v>
      </c>
      <c r="G2" s="43" t="str">
        <f>Wirtschaftswachstum!G2</f>
        <v>Berlin</v>
      </c>
      <c r="H2" s="44" t="str">
        <f>Wirtschaftswachstum!H2</f>
        <v>Ostdeutsch-land mit Berlin</v>
      </c>
      <c r="I2" s="43" t="str">
        <f>Wirtschaftswachstum!I2</f>
        <v>Ostdeutsch-land ohne Berlin</v>
      </c>
      <c r="J2" s="43" t="str">
        <f>Wirtschaftswachstum!J2</f>
        <v>Westdeutsch-land mit Berlin</v>
      </c>
      <c r="K2" s="43" t="str">
        <f>Wirtschaftswachstum!K2</f>
        <v>Westdeutsch-land ohne Berlin</v>
      </c>
      <c r="L2" s="43" t="str">
        <f>Wirtschaftswachstum!L2</f>
        <v>Baden-
Württemberg</v>
      </c>
      <c r="M2" s="43" t="str">
        <f>Wirtschaftswachstum!M2</f>
        <v>Bayern</v>
      </c>
      <c r="N2" s="43" t="str">
        <f>Wirtschaftswachstum!N2</f>
        <v>Bremen</v>
      </c>
      <c r="O2" s="43" t="str">
        <f>Wirtschaftswachstum!O2</f>
        <v>Hamburg</v>
      </c>
      <c r="P2" s="43" t="str">
        <f>Wirtschaftswachstum!P2</f>
        <v>Hessen</v>
      </c>
      <c r="Q2" s="43" t="str">
        <f>Wirtschaftswachstum!Q2</f>
        <v>Nieder-
sachsen</v>
      </c>
      <c r="R2" s="43" t="str">
        <f>Wirtschaftswachstum!R2</f>
        <v>Nordrhein-
Westfalen</v>
      </c>
      <c r="S2" s="43" t="str">
        <f>Wirtschaftswachstum!S2</f>
        <v>Rheinland-Pfalz</v>
      </c>
      <c r="T2" s="43" t="str">
        <f>Wirtschaftswachstum!T2</f>
        <v>Saarland</v>
      </c>
      <c r="U2" s="43" t="str">
        <f>Wirtschaftswachstum!U2</f>
        <v>Schleswig-
Holstein</v>
      </c>
      <c r="V2" s="43" t="str">
        <f>Wirtschaftswachstum!V2</f>
        <v>Deutschland</v>
      </c>
      <c r="X2" s="43" t="str">
        <f>Wirtschaftswachstum!X2</f>
        <v>Min Westdeutschland ohne Berlin</v>
      </c>
      <c r="Y2" s="43"/>
      <c r="Z2" s="43" t="str">
        <f>Wirtschaftswachstum!Z2</f>
        <v>Max Westdeutschland ohne Berlin</v>
      </c>
      <c r="AA2" s="43"/>
    </row>
    <row r="3" spans="1:27" x14ac:dyDescent="0.35">
      <c r="A3" t="s">
        <v>494</v>
      </c>
    </row>
    <row r="4" spans="1:27" x14ac:dyDescent="0.35">
      <c r="A4" s="4" t="str">
        <f>'[1]Struktur SVB'!A12</f>
        <v>mit akademischem Berufsabschluss</v>
      </c>
    </row>
    <row r="5" spans="1:27" x14ac:dyDescent="0.35">
      <c r="A5">
        <f>'[1]Struktur SVB'!A13</f>
        <v>2019</v>
      </c>
      <c r="B5" s="3">
        <f>'[1]Struktur SVB'!B13</f>
        <v>13.51</v>
      </c>
      <c r="C5" s="3">
        <f>'[1]Struktur SVB'!C13</f>
        <v>12.9</v>
      </c>
      <c r="D5" s="3">
        <f>'[1]Struktur SVB'!D13</f>
        <v>17.440000000000001</v>
      </c>
      <c r="E5" s="3">
        <f>'[1]Struktur SVB'!E13</f>
        <v>12.76</v>
      </c>
      <c r="F5" s="3">
        <f>'[1]Struktur SVB'!F13</f>
        <v>13.42</v>
      </c>
      <c r="G5" s="3">
        <f>'[1]Struktur SVB'!G13</f>
        <v>27.68</v>
      </c>
      <c r="H5" s="14">
        <f>'[1]Struktur SVB'!H13</f>
        <v>17.88</v>
      </c>
      <c r="I5" s="3">
        <f>'[1]Struktur SVB'!I13</f>
        <v>14.655246671764415</v>
      </c>
      <c r="J5" s="3">
        <f>'[1]Struktur SVB'!J13</f>
        <v>17.154039510225296</v>
      </c>
      <c r="K5" s="3">
        <f>'[1]Struktur SVB'!K13</f>
        <v>16.559999999999999</v>
      </c>
      <c r="L5" s="3">
        <f>'[1]Struktur SVB'!L13</f>
        <v>18.14</v>
      </c>
      <c r="M5" s="3">
        <f>'[1]Struktur SVB'!M13</f>
        <v>17.5</v>
      </c>
      <c r="N5" s="3">
        <f>'[1]Struktur SVB'!N13</f>
        <v>17.86</v>
      </c>
      <c r="O5" s="3">
        <f>'[1]Struktur SVB'!O13</f>
        <v>24.51</v>
      </c>
      <c r="P5" s="3">
        <f>'[1]Struktur SVB'!P13</f>
        <v>19.72</v>
      </c>
      <c r="Q5" s="3">
        <f>'[1]Struktur SVB'!Q13</f>
        <v>13.09</v>
      </c>
      <c r="R5" s="3">
        <f>'[1]Struktur SVB'!R13</f>
        <v>15.64</v>
      </c>
      <c r="S5" s="3">
        <f>'[1]Struktur SVB'!S13</f>
        <v>12.33</v>
      </c>
      <c r="T5" s="3">
        <f>'[1]Struktur SVB'!T13</f>
        <v>12.23</v>
      </c>
      <c r="U5" s="3">
        <f>'[1]Struktur SVB'!U13</f>
        <v>11.74</v>
      </c>
      <c r="V5" s="3">
        <f>'[1]Struktur SVB'!V13</f>
        <v>16.809999999999999</v>
      </c>
      <c r="X5" s="18" t="str">
        <f>HLOOKUP(Y5,$L5:$U108,ROW(L$106)-ROW(X5)+1,0)</f>
        <v>SH</v>
      </c>
      <c r="Y5" s="19">
        <f t="shared" ref="Y5:Y8" si="0">MIN(L5:U5)</f>
        <v>11.74</v>
      </c>
      <c r="Z5" s="18" t="str">
        <f>HLOOKUP(AA5,$L5:$U108,ROW(N$106)-ROW(Z5)+1,0)</f>
        <v>HH</v>
      </c>
      <c r="AA5" s="19">
        <f t="shared" ref="AA5:AA8" si="1">MAX(L5:U5)</f>
        <v>24.51</v>
      </c>
    </row>
    <row r="6" spans="1:27" x14ac:dyDescent="0.35">
      <c r="A6">
        <f>'[1]Struktur SVB'!A14</f>
        <v>2020</v>
      </c>
      <c r="B6" s="3">
        <f>'[1]Struktur SVB'!B14</f>
        <v>13.91</v>
      </c>
      <c r="C6" s="3">
        <f>'[1]Struktur SVB'!C14</f>
        <v>13.21</v>
      </c>
      <c r="D6" s="3">
        <f>'[1]Struktur SVB'!D14</f>
        <v>17.78</v>
      </c>
      <c r="E6" s="3">
        <f>'[1]Struktur SVB'!E14</f>
        <v>12.95</v>
      </c>
      <c r="F6" s="3">
        <f>'[1]Struktur SVB'!F14</f>
        <v>13.78</v>
      </c>
      <c r="G6" s="3">
        <f>'[1]Struktur SVB'!G14</f>
        <v>28.91</v>
      </c>
      <c r="H6" s="14">
        <f>'[1]Struktur SVB'!H14</f>
        <v>18.47</v>
      </c>
      <c r="I6" s="3">
        <f>'[1]Struktur SVB'!I14</f>
        <v>14.986008782685985</v>
      </c>
      <c r="J6" s="3">
        <f>'[1]Struktur SVB'!J14</f>
        <v>17.808601246317401</v>
      </c>
      <c r="K6" s="3">
        <f>'[1]Struktur SVB'!K14</f>
        <v>17.18</v>
      </c>
      <c r="L6" s="3">
        <f>'[1]Struktur SVB'!L14</f>
        <v>18.79</v>
      </c>
      <c r="M6" s="3">
        <f>'[1]Struktur SVB'!M14</f>
        <v>18.190000000000001</v>
      </c>
      <c r="N6" s="3">
        <f>'[1]Struktur SVB'!N14</f>
        <v>18.559999999999999</v>
      </c>
      <c r="O6" s="3">
        <f>'[1]Struktur SVB'!O14</f>
        <v>25.45</v>
      </c>
      <c r="P6" s="3">
        <f>'[1]Struktur SVB'!P14</f>
        <v>20.45</v>
      </c>
      <c r="Q6" s="3">
        <f>'[1]Struktur SVB'!Q14</f>
        <v>13.53</v>
      </c>
      <c r="R6" s="3">
        <f>'[1]Struktur SVB'!R14</f>
        <v>16.21</v>
      </c>
      <c r="S6" s="3">
        <f>'[1]Struktur SVB'!S14</f>
        <v>12.84</v>
      </c>
      <c r="T6" s="3">
        <f>'[1]Struktur SVB'!T14</f>
        <v>12.71</v>
      </c>
      <c r="U6" s="3">
        <f>'[1]Struktur SVB'!U14</f>
        <v>12.25</v>
      </c>
      <c r="V6" s="3">
        <f>'[1]Struktur SVB'!V14</f>
        <v>17.420000000000002</v>
      </c>
      <c r="X6" s="18" t="str">
        <f>HLOOKUP(Y6,$L6:$U109,ROW(L$106)-ROW(X6)+1,0)</f>
        <v>SH</v>
      </c>
      <c r="Y6" s="19">
        <f t="shared" si="0"/>
        <v>12.25</v>
      </c>
      <c r="Z6" s="18" t="str">
        <f>HLOOKUP(AA6,$L6:$U109,ROW(N$106)-ROW(Z6)+1,0)</f>
        <v>HH</v>
      </c>
      <c r="AA6" s="19">
        <f t="shared" si="1"/>
        <v>25.45</v>
      </c>
    </row>
    <row r="7" spans="1:27" x14ac:dyDescent="0.35">
      <c r="A7">
        <f>'[1]Struktur SVB'!A15</f>
        <v>2021</v>
      </c>
      <c r="B7" s="3">
        <f>'[1]Struktur SVB'!B15</f>
        <v>14.26</v>
      </c>
      <c r="C7" s="3">
        <f>'[1]Struktur SVB'!C15</f>
        <v>13.44</v>
      </c>
      <c r="D7" s="3">
        <f>'[1]Struktur SVB'!D15</f>
        <v>18.07</v>
      </c>
      <c r="E7" s="3">
        <f>'[1]Struktur SVB'!E15</f>
        <v>13.16</v>
      </c>
      <c r="F7" s="3">
        <f>'[1]Struktur SVB'!F15</f>
        <v>14.11</v>
      </c>
      <c r="G7" s="3">
        <f>'[1]Struktur SVB'!G15</f>
        <v>30.53</v>
      </c>
      <c r="H7" s="14">
        <f>'[1]Struktur SVB'!H15</f>
        <v>19.14</v>
      </c>
      <c r="I7" s="3">
        <f>'[1]Struktur SVB'!I15</f>
        <v>15.270879880740955</v>
      </c>
      <c r="J7" s="3">
        <f>'[1]Struktur SVB'!J15</f>
        <v>18.51866689541863</v>
      </c>
      <c r="K7" s="3">
        <f>'[1]Struktur SVB'!K15</f>
        <v>17.829999999999998</v>
      </c>
      <c r="L7" s="3">
        <f>'[1]Struktur SVB'!L15</f>
        <v>19.43</v>
      </c>
      <c r="M7" s="3">
        <f>'[1]Struktur SVB'!M15</f>
        <v>18.91</v>
      </c>
      <c r="N7" s="3">
        <f>'[1]Struktur SVB'!N15</f>
        <v>19.18</v>
      </c>
      <c r="O7" s="3">
        <f>'[1]Struktur SVB'!O15</f>
        <v>26.51</v>
      </c>
      <c r="P7" s="3">
        <f>'[1]Struktur SVB'!P15</f>
        <v>21.27</v>
      </c>
      <c r="Q7" s="3">
        <f>'[1]Struktur SVB'!Q15</f>
        <v>14.02</v>
      </c>
      <c r="R7" s="3">
        <f>'[1]Struktur SVB'!R15</f>
        <v>16.809999999999999</v>
      </c>
      <c r="S7" s="3">
        <f>'[1]Struktur SVB'!S15</f>
        <v>13.36</v>
      </c>
      <c r="T7" s="3">
        <f>'[1]Struktur SVB'!T15</f>
        <v>13.34</v>
      </c>
      <c r="U7" s="3">
        <f>'[1]Struktur SVB'!U15</f>
        <v>12.84</v>
      </c>
      <c r="V7" s="3">
        <f>'[1]Struktur SVB'!V15</f>
        <v>18.07</v>
      </c>
      <c r="X7" s="18" t="str">
        <f>HLOOKUP(Y7,$L7:$U110,ROW(L$106)-ROW(X7)+1,0)</f>
        <v>SH</v>
      </c>
      <c r="Y7" s="19">
        <f t="shared" si="0"/>
        <v>12.84</v>
      </c>
      <c r="Z7" s="18" t="str">
        <f>HLOOKUP(AA7,$L7:$U110,ROW(N$106)-ROW(Z7)+1,0)</f>
        <v>HH</v>
      </c>
      <c r="AA7" s="19">
        <f t="shared" si="1"/>
        <v>26.51</v>
      </c>
    </row>
    <row r="8" spans="1:27" x14ac:dyDescent="0.35">
      <c r="A8">
        <f>'[1]Struktur SVB'!A16</f>
        <v>2022</v>
      </c>
      <c r="B8" s="3">
        <f>'[1]Struktur SVB'!B16</f>
        <v>14.58</v>
      </c>
      <c r="C8" s="3">
        <f>'[1]Struktur SVB'!C16</f>
        <v>13.6</v>
      </c>
      <c r="D8" s="3">
        <f>'[1]Struktur SVB'!D16</f>
        <v>18.39</v>
      </c>
      <c r="E8" s="3">
        <f>'[1]Struktur SVB'!E16</f>
        <v>13.24</v>
      </c>
      <c r="F8" s="3">
        <f>'[1]Struktur SVB'!F16</f>
        <v>14.46</v>
      </c>
      <c r="G8" s="3">
        <f>'[1]Struktur SVB'!G16</f>
        <v>31.69</v>
      </c>
      <c r="H8" s="14">
        <f>'[1]Struktur SVB'!H16</f>
        <v>19.73</v>
      </c>
      <c r="I8" s="3">
        <f>'[1]Struktur SVB'!I16</f>
        <v>15.535677283447759</v>
      </c>
      <c r="J8" s="3">
        <f>'[1]Struktur SVB'!J16</f>
        <v>19.212127070211</v>
      </c>
      <c r="K8" s="3">
        <f>'[1]Struktur SVB'!K16</f>
        <v>18.48</v>
      </c>
      <c r="L8" s="3">
        <f>'[1]Struktur SVB'!L16</f>
        <v>20.14</v>
      </c>
      <c r="M8" s="3">
        <f>'[1]Struktur SVB'!M16</f>
        <v>19.61</v>
      </c>
      <c r="N8" s="3">
        <f>'[1]Struktur SVB'!N16</f>
        <v>19.739999999999998</v>
      </c>
      <c r="O8" s="3">
        <f>'[1]Struktur SVB'!O16</f>
        <v>27.54</v>
      </c>
      <c r="P8" s="3">
        <f>'[1]Struktur SVB'!P16</f>
        <v>22.08</v>
      </c>
      <c r="Q8" s="3">
        <f>'[1]Struktur SVB'!Q16</f>
        <v>14.45</v>
      </c>
      <c r="R8" s="3">
        <f>'[1]Struktur SVB'!R16</f>
        <v>17.38</v>
      </c>
      <c r="S8" s="3">
        <f>'[1]Struktur SVB'!S16</f>
        <v>13.87</v>
      </c>
      <c r="T8" s="3">
        <f>'[1]Struktur SVB'!T16</f>
        <v>13.84</v>
      </c>
      <c r="U8" s="3">
        <f>'[1]Struktur SVB'!U16</f>
        <v>13.45</v>
      </c>
      <c r="V8" s="3">
        <f>'[1]Struktur SVB'!V16</f>
        <v>18.71</v>
      </c>
      <c r="X8" s="18" t="str">
        <f>HLOOKUP(Y8,$L8:$U111,ROW(L$106)-ROW(X8)+1,0)</f>
        <v>SH</v>
      </c>
      <c r="Y8" s="19">
        <f t="shared" si="0"/>
        <v>13.45</v>
      </c>
      <c r="Z8" s="18" t="str">
        <f>HLOOKUP(AA8,$L8:$U111,ROW(N$106)-ROW(Z8)+1,0)</f>
        <v>HH</v>
      </c>
      <c r="AA8" s="19">
        <f t="shared" si="1"/>
        <v>27.54</v>
      </c>
    </row>
    <row r="9" spans="1:27" x14ac:dyDescent="0.35">
      <c r="A9">
        <f>'[1]Struktur SVB'!A17</f>
        <v>2023</v>
      </c>
      <c r="B9" s="3"/>
      <c r="C9" s="3"/>
      <c r="D9" s="3"/>
      <c r="E9" s="3"/>
      <c r="F9" s="3"/>
      <c r="G9" s="3"/>
      <c r="H9" s="14"/>
      <c r="I9" s="3"/>
      <c r="J9" s="3"/>
      <c r="K9" s="3"/>
      <c r="L9" s="3"/>
      <c r="M9" s="3"/>
      <c r="N9" s="3"/>
      <c r="O9" s="3"/>
      <c r="P9" s="3"/>
      <c r="Q9" s="3"/>
      <c r="R9" s="3"/>
      <c r="S9" s="3"/>
      <c r="T9" s="3"/>
      <c r="U9" s="3"/>
      <c r="V9" s="3"/>
      <c r="X9" s="18"/>
      <c r="Y9" s="19"/>
      <c r="Z9" s="18"/>
      <c r="AA9" s="19"/>
    </row>
    <row r="10" spans="1:27" x14ac:dyDescent="0.35">
      <c r="A10">
        <f>'[1]Struktur SVB'!A18</f>
        <v>2024</v>
      </c>
      <c r="B10" s="3"/>
      <c r="C10" s="3"/>
      <c r="D10" s="3"/>
      <c r="E10" s="3"/>
      <c r="F10" s="3"/>
      <c r="G10" s="3"/>
      <c r="H10" s="14"/>
      <c r="I10" s="3"/>
      <c r="J10" s="3"/>
      <c r="K10" s="3"/>
      <c r="L10" s="3"/>
      <c r="M10" s="3"/>
      <c r="N10" s="3"/>
      <c r="O10" s="3"/>
      <c r="P10" s="3"/>
      <c r="Q10" s="3"/>
      <c r="R10" s="3"/>
      <c r="S10" s="3"/>
      <c r="T10" s="3"/>
      <c r="U10" s="3"/>
      <c r="V10" s="3"/>
      <c r="X10" s="18"/>
      <c r="Y10" s="19"/>
      <c r="Z10" s="18"/>
      <c r="AA10" s="19"/>
    </row>
    <row r="11" spans="1:27" x14ac:dyDescent="0.35">
      <c r="B11" s="3"/>
      <c r="C11" s="3"/>
      <c r="D11" s="3"/>
      <c r="E11" s="3"/>
      <c r="F11" s="3"/>
      <c r="G11" s="3"/>
      <c r="H11" s="14"/>
      <c r="I11" s="3"/>
      <c r="J11" s="3"/>
      <c r="K11" s="3"/>
      <c r="L11" s="3"/>
      <c r="M11" s="3"/>
      <c r="N11" s="3"/>
      <c r="O11" s="3"/>
      <c r="P11" s="3"/>
      <c r="Q11" s="3"/>
      <c r="R11" s="3"/>
      <c r="S11" s="3"/>
      <c r="T11" s="3"/>
      <c r="U11" s="3"/>
      <c r="V11" s="3"/>
    </row>
    <row r="12" spans="1:27" x14ac:dyDescent="0.35">
      <c r="A12" s="4" t="str">
        <f>'[1]Struktur SVB'!A20</f>
        <v>mit beruflichem Abschluss</v>
      </c>
      <c r="B12" s="3"/>
      <c r="C12" s="3"/>
      <c r="D12" s="3"/>
      <c r="E12" s="3"/>
      <c r="F12" s="3"/>
      <c r="G12" s="3"/>
      <c r="H12" s="14"/>
      <c r="I12" s="3"/>
      <c r="J12" s="3"/>
      <c r="K12" s="3"/>
      <c r="L12" s="3"/>
      <c r="M12" s="3"/>
      <c r="N12" s="3"/>
      <c r="O12" s="3"/>
      <c r="P12" s="3"/>
      <c r="Q12" s="3"/>
      <c r="R12" s="3"/>
      <c r="S12" s="3"/>
      <c r="T12" s="3"/>
      <c r="U12" s="3"/>
      <c r="V12" s="3"/>
    </row>
    <row r="13" spans="1:27" x14ac:dyDescent="0.35">
      <c r="A13">
        <f>'[1]Struktur SVB'!A21</f>
        <v>2019</v>
      </c>
      <c r="B13" s="3">
        <f>'[1]Struktur SVB'!B21</f>
        <v>68.19</v>
      </c>
      <c r="C13" s="3">
        <f>'[1]Struktur SVB'!C21</f>
        <v>70.63</v>
      </c>
      <c r="D13" s="3">
        <f>'[1]Struktur SVB'!D21</f>
        <v>69.38</v>
      </c>
      <c r="E13" s="3">
        <f>'[1]Struktur SVB'!E21</f>
        <v>72.94</v>
      </c>
      <c r="F13" s="3">
        <f>'[1]Struktur SVB'!F21</f>
        <v>73.44</v>
      </c>
      <c r="G13" s="3">
        <f>'[1]Struktur SVB'!G21</f>
        <v>47.39</v>
      </c>
      <c r="H13" s="14">
        <f>'[1]Struktur SVB'!H21</f>
        <v>64.89</v>
      </c>
      <c r="I13" s="3">
        <f>'[1]Struktur SVB'!I21</f>
        <v>70.630516233977602</v>
      </c>
      <c r="J13" s="3">
        <f>'[1]Struktur SVB'!J21</f>
        <v>59.908406467079004</v>
      </c>
      <c r="K13" s="3">
        <f>'[1]Struktur SVB'!K21</f>
        <v>60.61</v>
      </c>
      <c r="L13" s="3">
        <f>'[1]Struktur SVB'!L21</f>
        <v>60.58</v>
      </c>
      <c r="M13" s="3">
        <f>'[1]Struktur SVB'!M21</f>
        <v>62.1</v>
      </c>
      <c r="N13" s="3">
        <f>'[1]Struktur SVB'!N21</f>
        <v>57.95</v>
      </c>
      <c r="O13" s="3">
        <f>'[1]Struktur SVB'!O21</f>
        <v>51.42</v>
      </c>
      <c r="P13" s="3">
        <f>'[1]Struktur SVB'!P21</f>
        <v>56.18</v>
      </c>
      <c r="Q13" s="3">
        <f>'[1]Struktur SVB'!Q21</f>
        <v>64.87</v>
      </c>
      <c r="R13" s="3">
        <f>'[1]Struktur SVB'!R21</f>
        <v>58.98</v>
      </c>
      <c r="S13" s="3">
        <f>'[1]Struktur SVB'!S21</f>
        <v>64.66</v>
      </c>
      <c r="T13" s="3">
        <f>'[1]Struktur SVB'!T21</f>
        <v>65.63</v>
      </c>
      <c r="U13" s="3">
        <f>'[1]Struktur SVB'!U21</f>
        <v>64.760000000000005</v>
      </c>
      <c r="V13" s="3">
        <f>'[1]Struktur SVB'!V21</f>
        <v>61.4</v>
      </c>
      <c r="X13" s="18" t="str">
        <f t="shared" ref="X13" si="2">HLOOKUP(Y13,$L13:$U114,ROW(L$106)-ROW(X13)+1,0)</f>
        <v>HH</v>
      </c>
      <c r="Y13" s="19">
        <f t="shared" ref="Y13" si="3">MIN(L13:U13)</f>
        <v>51.42</v>
      </c>
      <c r="Z13" s="18" t="str">
        <f t="shared" ref="Z13" si="4">HLOOKUP(AA13,$L13:$U114,ROW(N$106)-ROW(Z13)+1,0)</f>
        <v>SL</v>
      </c>
      <c r="AA13" s="19">
        <f t="shared" ref="AA13" si="5">MAX(L13:U13)</f>
        <v>65.63</v>
      </c>
    </row>
    <row r="14" spans="1:27" x14ac:dyDescent="0.35">
      <c r="A14">
        <f>'[1]Struktur SVB'!A22</f>
        <v>2020</v>
      </c>
      <c r="B14" s="3">
        <f>'[1]Struktur SVB'!B22</f>
        <v>68.099999999999994</v>
      </c>
      <c r="C14" s="3">
        <f>'[1]Struktur SVB'!C22</f>
        <v>70.58</v>
      </c>
      <c r="D14" s="3">
        <f>'[1]Struktur SVB'!D22</f>
        <v>69.09</v>
      </c>
      <c r="E14" s="3">
        <f>'[1]Struktur SVB'!E22</f>
        <v>72.78</v>
      </c>
      <c r="F14" s="3">
        <f>'[1]Struktur SVB'!F22</f>
        <v>73.13</v>
      </c>
      <c r="G14" s="3">
        <f>'[1]Struktur SVB'!G22</f>
        <v>46.78</v>
      </c>
      <c r="H14" s="14">
        <f>'[1]Struktur SVB'!H22</f>
        <v>64.5</v>
      </c>
      <c r="I14" s="3">
        <f>'[1]Struktur SVB'!I22</f>
        <v>70.418947296294874</v>
      </c>
      <c r="J14" s="3">
        <f>'[1]Struktur SVB'!J22</f>
        <v>59.684270916649389</v>
      </c>
      <c r="K14" s="3">
        <f>'[1]Struktur SVB'!K22</f>
        <v>60.42</v>
      </c>
      <c r="L14" s="3">
        <f>'[1]Struktur SVB'!L22</f>
        <v>60.36</v>
      </c>
      <c r="M14" s="3">
        <f>'[1]Struktur SVB'!M22</f>
        <v>61.96</v>
      </c>
      <c r="N14" s="3">
        <f>'[1]Struktur SVB'!N22</f>
        <v>57.79</v>
      </c>
      <c r="O14" s="3">
        <f>'[1]Struktur SVB'!O22</f>
        <v>51.04</v>
      </c>
      <c r="P14" s="3">
        <f>'[1]Struktur SVB'!P22</f>
        <v>55.83</v>
      </c>
      <c r="Q14" s="3">
        <f>'[1]Struktur SVB'!Q22</f>
        <v>64.72</v>
      </c>
      <c r="R14" s="3">
        <f>'[1]Struktur SVB'!R22</f>
        <v>58.79</v>
      </c>
      <c r="S14" s="3">
        <f>'[1]Struktur SVB'!S22</f>
        <v>64.53</v>
      </c>
      <c r="T14" s="3">
        <f>'[1]Struktur SVB'!T22</f>
        <v>65.53</v>
      </c>
      <c r="U14" s="3">
        <f>'[1]Struktur SVB'!U22</f>
        <v>64.64</v>
      </c>
      <c r="V14" s="3">
        <f>'[1]Struktur SVB'!V22</f>
        <v>61.17</v>
      </c>
      <c r="X14" s="18" t="str">
        <f>HLOOKUP(Y14,$L14:$U115,ROW(L$106)-ROW(X14)+1,0)</f>
        <v>HH</v>
      </c>
      <c r="Y14" s="19">
        <f t="shared" ref="Y14:Y16" si="6">MIN(L14:U14)</f>
        <v>51.04</v>
      </c>
      <c r="Z14" s="18" t="str">
        <f>HLOOKUP(AA14,$L14:$U115,ROW(N$106)-ROW(Z14)+1,0)</f>
        <v>SL</v>
      </c>
      <c r="AA14" s="19">
        <f t="shared" ref="AA14:AA16" si="7">MAX(L14:U14)</f>
        <v>65.53</v>
      </c>
    </row>
    <row r="15" spans="1:27" x14ac:dyDescent="0.35">
      <c r="A15">
        <f>'[1]Struktur SVB'!A23</f>
        <v>2021</v>
      </c>
      <c r="B15" s="3">
        <f>'[1]Struktur SVB'!B23</f>
        <v>67.41</v>
      </c>
      <c r="C15" s="3">
        <f>'[1]Struktur SVB'!C23</f>
        <v>70.25</v>
      </c>
      <c r="D15" s="3">
        <f>'[1]Struktur SVB'!D23</f>
        <v>68.73</v>
      </c>
      <c r="E15" s="3">
        <f>'[1]Struktur SVB'!E23</f>
        <v>72.28</v>
      </c>
      <c r="F15" s="3">
        <f>'[1]Struktur SVB'!F23</f>
        <v>72.540000000000006</v>
      </c>
      <c r="G15" s="3">
        <f>'[1]Struktur SVB'!G23</f>
        <v>45.5</v>
      </c>
      <c r="H15" s="14">
        <f>'[1]Struktur SVB'!H23</f>
        <v>63.74</v>
      </c>
      <c r="I15" s="3">
        <f>'[1]Struktur SVB'!I23</f>
        <v>69.931794000631811</v>
      </c>
      <c r="J15" s="3">
        <f>'[1]Struktur SVB'!J23</f>
        <v>59.244129684174375</v>
      </c>
      <c r="K15" s="3">
        <f>'[1]Struktur SVB'!K23</f>
        <v>60.03</v>
      </c>
      <c r="L15" s="3">
        <f>'[1]Struktur SVB'!L23</f>
        <v>60.01</v>
      </c>
      <c r="M15" s="3">
        <f>'[1]Struktur SVB'!M23</f>
        <v>61.62</v>
      </c>
      <c r="N15" s="3">
        <f>'[1]Struktur SVB'!N23</f>
        <v>57.43</v>
      </c>
      <c r="O15" s="3">
        <f>'[1]Struktur SVB'!O23</f>
        <v>50.37</v>
      </c>
      <c r="P15" s="3">
        <f>'[1]Struktur SVB'!P23</f>
        <v>55.35</v>
      </c>
      <c r="Q15" s="3">
        <f>'[1]Struktur SVB'!Q23</f>
        <v>64.52</v>
      </c>
      <c r="R15" s="3">
        <f>'[1]Struktur SVB'!R23</f>
        <v>58.35</v>
      </c>
      <c r="S15" s="3">
        <f>'[1]Struktur SVB'!S23</f>
        <v>64</v>
      </c>
      <c r="T15" s="3">
        <f>'[1]Struktur SVB'!T23</f>
        <v>65.25</v>
      </c>
      <c r="U15" s="3">
        <f>'[1]Struktur SVB'!U23</f>
        <v>64.42</v>
      </c>
      <c r="V15" s="3">
        <f>'[1]Struktur SVB'!V23</f>
        <v>60.72</v>
      </c>
      <c r="X15" s="18" t="str">
        <f>HLOOKUP(Y15,$L15:$U116,ROW(L$106)-ROW(X15)+1,0)</f>
        <v>HH</v>
      </c>
      <c r="Y15" s="19">
        <f t="shared" si="6"/>
        <v>50.37</v>
      </c>
      <c r="Z15" s="18" t="str">
        <f>HLOOKUP(AA15,$L15:$U116,ROW(N$106)-ROW(Z15)+1,0)</f>
        <v>SL</v>
      </c>
      <c r="AA15" s="19">
        <f t="shared" si="7"/>
        <v>65.25</v>
      </c>
    </row>
    <row r="16" spans="1:27" x14ac:dyDescent="0.35">
      <c r="A16">
        <f>'[1]Struktur SVB'!A24</f>
        <v>2022</v>
      </c>
      <c r="B16" s="3">
        <f>'[1]Struktur SVB'!B24</f>
        <v>66.7</v>
      </c>
      <c r="C16" s="3">
        <f>'[1]Struktur SVB'!C24</f>
        <v>69.69</v>
      </c>
      <c r="D16" s="3">
        <f>'[1]Struktur SVB'!D24</f>
        <v>68.09</v>
      </c>
      <c r="E16" s="3">
        <f>'[1]Struktur SVB'!E24</f>
        <v>71.77</v>
      </c>
      <c r="F16" s="3">
        <f>'[1]Struktur SVB'!F24</f>
        <v>71.75</v>
      </c>
      <c r="G16" s="3">
        <f>'[1]Struktur SVB'!G24</f>
        <v>43.97</v>
      </c>
      <c r="H16" s="14">
        <f>'[1]Struktur SVB'!H24</f>
        <v>62.71</v>
      </c>
      <c r="I16" s="3">
        <f>'[1]Struktur SVB'!I24</f>
        <v>69.279375490825444</v>
      </c>
      <c r="J16" s="3">
        <f>'[1]Struktur SVB'!J24</f>
        <v>58.56280650028252</v>
      </c>
      <c r="K16" s="3">
        <f>'[1]Struktur SVB'!K24</f>
        <v>59.42</v>
      </c>
      <c r="L16" s="3">
        <f>'[1]Struktur SVB'!L24</f>
        <v>59.43</v>
      </c>
      <c r="M16" s="3">
        <f>'[1]Struktur SVB'!M24</f>
        <v>60.92</v>
      </c>
      <c r="N16" s="3">
        <f>'[1]Struktur SVB'!N24</f>
        <v>56.86</v>
      </c>
      <c r="O16" s="3">
        <f>'[1]Struktur SVB'!O24</f>
        <v>49.46</v>
      </c>
      <c r="P16" s="3">
        <f>'[1]Struktur SVB'!P24</f>
        <v>54.62</v>
      </c>
      <c r="Q16" s="3">
        <f>'[1]Struktur SVB'!Q24</f>
        <v>64.06</v>
      </c>
      <c r="R16" s="3">
        <f>'[1]Struktur SVB'!R24</f>
        <v>57.82</v>
      </c>
      <c r="S16" s="3">
        <f>'[1]Struktur SVB'!S24</f>
        <v>63.36</v>
      </c>
      <c r="T16" s="3">
        <f>'[1]Struktur SVB'!T24</f>
        <v>64.709999999999994</v>
      </c>
      <c r="U16" s="3">
        <f>'[1]Struktur SVB'!U24</f>
        <v>63.92</v>
      </c>
      <c r="V16" s="3">
        <f>'[1]Struktur SVB'!V24</f>
        <v>60.03</v>
      </c>
      <c r="X16" s="18" t="str">
        <f>HLOOKUP(Y16,$L16:$U117,ROW(L$106)-ROW(X16)+1,0)</f>
        <v>HH</v>
      </c>
      <c r="Y16" s="19">
        <f t="shared" si="6"/>
        <v>49.46</v>
      </c>
      <c r="Z16" s="18" t="str">
        <f>HLOOKUP(AA16,$L16:$U117,ROW(N$106)-ROW(Z16)+1,0)</f>
        <v>SL</v>
      </c>
      <c r="AA16" s="19">
        <f t="shared" si="7"/>
        <v>64.709999999999994</v>
      </c>
    </row>
    <row r="17" spans="1:27" x14ac:dyDescent="0.35">
      <c r="A17">
        <f>'[1]Struktur SVB'!A25</f>
        <v>2023</v>
      </c>
      <c r="B17" s="3"/>
      <c r="C17" s="3"/>
      <c r="D17" s="3"/>
      <c r="E17" s="3"/>
      <c r="F17" s="3"/>
      <c r="G17" s="3"/>
      <c r="H17" s="14"/>
      <c r="I17" s="3"/>
      <c r="J17" s="3"/>
      <c r="K17" s="3"/>
      <c r="L17" s="3"/>
      <c r="M17" s="3"/>
      <c r="N17" s="3"/>
      <c r="O17" s="3"/>
      <c r="P17" s="3"/>
      <c r="Q17" s="3"/>
      <c r="R17" s="3"/>
      <c r="S17" s="3"/>
      <c r="T17" s="3"/>
      <c r="U17" s="3"/>
      <c r="V17" s="3"/>
      <c r="X17" s="18"/>
      <c r="Y17" s="19"/>
      <c r="Z17" s="18"/>
      <c r="AA17" s="19"/>
    </row>
    <row r="18" spans="1:27" x14ac:dyDescent="0.35">
      <c r="A18">
        <f>'[1]Struktur SVB'!A26</f>
        <v>2024</v>
      </c>
      <c r="B18" s="3"/>
      <c r="C18" s="3"/>
      <c r="D18" s="3"/>
      <c r="E18" s="3"/>
      <c r="F18" s="3"/>
      <c r="G18" s="3"/>
      <c r="H18" s="14"/>
      <c r="I18" s="3"/>
      <c r="J18" s="3"/>
      <c r="K18" s="3"/>
      <c r="L18" s="3"/>
      <c r="M18" s="3"/>
      <c r="N18" s="3"/>
      <c r="O18" s="3"/>
      <c r="P18" s="3"/>
      <c r="Q18" s="3"/>
      <c r="R18" s="3"/>
      <c r="S18" s="3"/>
      <c r="T18" s="3"/>
      <c r="U18" s="3"/>
      <c r="V18" s="3"/>
      <c r="X18" s="18"/>
      <c r="Y18" s="19"/>
      <c r="Z18" s="18"/>
      <c r="AA18" s="19"/>
    </row>
    <row r="19" spans="1:27" x14ac:dyDescent="0.35">
      <c r="B19" s="3"/>
      <c r="C19" s="3"/>
      <c r="D19" s="3"/>
      <c r="E19" s="3"/>
      <c r="F19" s="3"/>
      <c r="G19" s="3"/>
      <c r="H19" s="14"/>
      <c r="I19" s="3"/>
      <c r="J19" s="3"/>
      <c r="K19" s="3"/>
      <c r="L19" s="3"/>
      <c r="M19" s="3"/>
      <c r="N19" s="3"/>
      <c r="O19" s="3"/>
      <c r="P19" s="3"/>
      <c r="Q19" s="3"/>
      <c r="R19" s="3"/>
      <c r="S19" s="3"/>
      <c r="T19" s="3"/>
      <c r="U19" s="3"/>
      <c r="V19" s="3"/>
    </row>
    <row r="20" spans="1:27" x14ac:dyDescent="0.35">
      <c r="A20" s="4" t="str">
        <f>'[1]Struktur SVB'!A28</f>
        <v>ohne Abschluss/ohne Angabe</v>
      </c>
      <c r="B20" s="3"/>
      <c r="C20" s="3"/>
      <c r="D20" s="3"/>
      <c r="E20" s="3"/>
      <c r="F20" s="3"/>
      <c r="G20" s="3"/>
      <c r="H20" s="14"/>
      <c r="I20" s="3"/>
      <c r="J20" s="3"/>
      <c r="K20" s="3"/>
      <c r="L20" s="3"/>
      <c r="M20" s="3"/>
      <c r="N20" s="3"/>
      <c r="O20" s="3"/>
      <c r="P20" s="3"/>
      <c r="Q20" s="3"/>
      <c r="R20" s="3"/>
      <c r="S20" s="3"/>
      <c r="T20" s="3"/>
      <c r="U20" s="3"/>
      <c r="V20" s="3"/>
    </row>
    <row r="21" spans="1:27" x14ac:dyDescent="0.35">
      <c r="A21">
        <f>'[1]Struktur SVB'!A29</f>
        <v>2019</v>
      </c>
      <c r="B21" s="3">
        <f>'[1]Struktur SVB'!B29</f>
        <v>18.300000000000004</v>
      </c>
      <c r="C21" s="3">
        <f>'[1]Struktur SVB'!C29</f>
        <v>16.470000000000006</v>
      </c>
      <c r="D21" s="3">
        <f>'[1]Struktur SVB'!D29</f>
        <v>13.180000000000003</v>
      </c>
      <c r="E21" s="3">
        <f>'[1]Struktur SVB'!E29</f>
        <v>14.300000000000002</v>
      </c>
      <c r="F21" s="3">
        <f>'[1]Struktur SVB'!F29</f>
        <v>13.140000000000002</v>
      </c>
      <c r="G21" s="3">
        <f>'[1]Struktur SVB'!G29</f>
        <v>24.93</v>
      </c>
      <c r="H21" s="14">
        <f>'[1]Struktur SVB'!H29</f>
        <v>17.23</v>
      </c>
      <c r="I21" s="3">
        <f>'[1]Struktur SVB'!I29</f>
        <v>14.714237094257983</v>
      </c>
      <c r="J21" s="3">
        <f>'[1]Struktur SVB'!J29</f>
        <v>22.9375540226957</v>
      </c>
      <c r="K21" s="3">
        <f>'[1]Struktur SVB'!K29</f>
        <v>22.830000000000002</v>
      </c>
      <c r="L21" s="3">
        <f>'[1]Struktur SVB'!L29</f>
        <v>21.28</v>
      </c>
      <c r="M21" s="3">
        <f>'[1]Struktur SVB'!M29</f>
        <v>20.399999999999999</v>
      </c>
      <c r="N21" s="3">
        <f>'[1]Struktur SVB'!N29</f>
        <v>24.189999999999998</v>
      </c>
      <c r="O21" s="3">
        <f>'[1]Struktur SVB'!O29</f>
        <v>24.069999999999997</v>
      </c>
      <c r="P21" s="3">
        <f>'[1]Struktur SVB'!P29</f>
        <v>24.1</v>
      </c>
      <c r="Q21" s="3">
        <f>'[1]Struktur SVB'!Q29</f>
        <v>22.039999999999996</v>
      </c>
      <c r="R21" s="3">
        <f>'[1]Struktur SVB'!R29</f>
        <v>25.380000000000003</v>
      </c>
      <c r="S21" s="3">
        <f>'[1]Struktur SVB'!S29</f>
        <v>23.010000000000005</v>
      </c>
      <c r="T21" s="3">
        <f>'[1]Struktur SVB'!T29</f>
        <v>22.140000000000004</v>
      </c>
      <c r="U21" s="3">
        <f>'[1]Struktur SVB'!U29</f>
        <v>23.499999999999993</v>
      </c>
      <c r="V21" s="3">
        <f>'[1]Struktur SVB'!V29</f>
        <v>21.790000000000003</v>
      </c>
      <c r="X21" s="18" t="str">
        <f>HLOOKUP(Y21,$L21:$U120,ROW(L$106)-ROW(X21)+1,0)</f>
        <v>BY</v>
      </c>
      <c r="Y21" s="19">
        <f t="shared" ref="Y21:Y24" si="8">MIN(L21:U21)</f>
        <v>20.399999999999999</v>
      </c>
      <c r="Z21" s="18" t="str">
        <f>HLOOKUP(AA21,$L21:$U120,ROW(N$106)-ROW(Z21)+1,0)</f>
        <v>NW</v>
      </c>
      <c r="AA21" s="19">
        <f t="shared" ref="AA21:AA24" si="9">MAX(L21:U21)</f>
        <v>25.380000000000003</v>
      </c>
    </row>
    <row r="22" spans="1:27" x14ac:dyDescent="0.35">
      <c r="A22">
        <f>'[1]Struktur SVB'!A30</f>
        <v>2020</v>
      </c>
      <c r="B22" s="3">
        <f>'[1]Struktur SVB'!B30</f>
        <v>17.990000000000006</v>
      </c>
      <c r="C22" s="3">
        <f>'[1]Struktur SVB'!C30</f>
        <v>16.21</v>
      </c>
      <c r="D22" s="3">
        <f>'[1]Struktur SVB'!D30</f>
        <v>13.129999999999995</v>
      </c>
      <c r="E22" s="3">
        <f>'[1]Struktur SVB'!E30</f>
        <v>14.27</v>
      </c>
      <c r="F22" s="3">
        <f>'[1]Struktur SVB'!F30</f>
        <v>13.090000000000005</v>
      </c>
      <c r="G22" s="3">
        <f>'[1]Struktur SVB'!G30</f>
        <v>24.31</v>
      </c>
      <c r="H22" s="14">
        <f>'[1]Struktur SVB'!H30</f>
        <v>17.03</v>
      </c>
      <c r="I22" s="3">
        <f>'[1]Struktur SVB'!I30</f>
        <v>14.59504392101914</v>
      </c>
      <c r="J22" s="3">
        <f>'[1]Struktur SVB'!J30</f>
        <v>22.50712783703321</v>
      </c>
      <c r="K22" s="3">
        <f>'[1]Struktur SVB'!K30</f>
        <v>22.4</v>
      </c>
      <c r="L22" s="3">
        <f>'[1]Struktur SVB'!L30</f>
        <v>20.85</v>
      </c>
      <c r="M22" s="3">
        <f>'[1]Struktur SVB'!M30</f>
        <v>19.849999999999998</v>
      </c>
      <c r="N22" s="3">
        <f>'[1]Struktur SVB'!N30</f>
        <v>23.650000000000002</v>
      </c>
      <c r="O22" s="3">
        <f>'[1]Struktur SVB'!O30</f>
        <v>23.51</v>
      </c>
      <c r="P22" s="3">
        <f>'[1]Struktur SVB'!P30</f>
        <v>23.720000000000002</v>
      </c>
      <c r="Q22" s="3">
        <f>'[1]Struktur SVB'!Q30</f>
        <v>21.75</v>
      </c>
      <c r="R22" s="3">
        <f>'[1]Struktur SVB'!R30</f>
        <v>25</v>
      </c>
      <c r="S22" s="3">
        <f>'[1]Struktur SVB'!S30</f>
        <v>22.63</v>
      </c>
      <c r="T22" s="3">
        <f>'[1]Struktur SVB'!T30</f>
        <v>21.759999999999998</v>
      </c>
      <c r="U22" s="3">
        <f>'[1]Struktur SVB'!U30</f>
        <v>23.11</v>
      </c>
      <c r="V22" s="3">
        <f>'[1]Struktur SVB'!V30</f>
        <v>21.409999999999997</v>
      </c>
      <c r="X22" s="18" t="str">
        <f>HLOOKUP(Y22,$L22:$U121,ROW(L$106)-ROW(X22)+1,0)</f>
        <v>BY</v>
      </c>
      <c r="Y22" s="19">
        <f t="shared" si="8"/>
        <v>19.849999999999998</v>
      </c>
      <c r="Z22" s="18" t="str">
        <f>HLOOKUP(AA22,$L22:$U121,ROW(N$106)-ROW(Z22)+1,0)</f>
        <v>NW</v>
      </c>
      <c r="AA22" s="19">
        <f t="shared" si="9"/>
        <v>25</v>
      </c>
    </row>
    <row r="23" spans="1:27" x14ac:dyDescent="0.35">
      <c r="A23">
        <f>'[1]Struktur SVB'!A31</f>
        <v>2021</v>
      </c>
      <c r="B23" s="3">
        <f>'[1]Struktur SVB'!B31</f>
        <v>18.330000000000005</v>
      </c>
      <c r="C23" s="3">
        <f>'[1]Struktur SVB'!C31</f>
        <v>16.310000000000002</v>
      </c>
      <c r="D23" s="3">
        <f>'[1]Struktur SVB'!D31</f>
        <v>13.199999999999996</v>
      </c>
      <c r="E23" s="3">
        <f>'[1]Struktur SVB'!E31</f>
        <v>14.559999999999999</v>
      </c>
      <c r="F23" s="3">
        <f>'[1]Struktur SVB'!F31</f>
        <v>13.349999999999994</v>
      </c>
      <c r="G23" s="3">
        <f>'[1]Struktur SVB'!G31</f>
        <v>23.97</v>
      </c>
      <c r="H23" s="14">
        <f>'[1]Struktur SVB'!H31</f>
        <v>17.119999999999997</v>
      </c>
      <c r="I23" s="3">
        <f>'[1]Struktur SVB'!I31</f>
        <v>14.797326118627234</v>
      </c>
      <c r="J23" s="3">
        <f>'[1]Struktur SVB'!J31</f>
        <v>22.237203420406995</v>
      </c>
      <c r="K23" s="3">
        <f>'[1]Struktur SVB'!K31</f>
        <v>22.14</v>
      </c>
      <c r="L23" s="3">
        <f>'[1]Struktur SVB'!L31</f>
        <v>20.560000000000002</v>
      </c>
      <c r="M23" s="3">
        <f>'[1]Struktur SVB'!M31</f>
        <v>19.470000000000002</v>
      </c>
      <c r="N23" s="3">
        <f>'[1]Struktur SVB'!N31</f>
        <v>23.39</v>
      </c>
      <c r="O23" s="3">
        <f>'[1]Struktur SVB'!O31</f>
        <v>23.12</v>
      </c>
      <c r="P23" s="3">
        <f>'[1]Struktur SVB'!P31</f>
        <v>23.38</v>
      </c>
      <c r="Q23" s="3">
        <f>'[1]Struktur SVB'!Q31</f>
        <v>21.460000000000004</v>
      </c>
      <c r="R23" s="3">
        <f>'[1]Struktur SVB'!R31</f>
        <v>24.84</v>
      </c>
      <c r="S23" s="3">
        <f>'[1]Struktur SVB'!S31</f>
        <v>22.64</v>
      </c>
      <c r="T23" s="3">
        <f>'[1]Struktur SVB'!T31</f>
        <v>21.41</v>
      </c>
      <c r="U23" s="3">
        <f>'[1]Struktur SVB'!U31</f>
        <v>22.74</v>
      </c>
      <c r="V23" s="3">
        <f>'[1]Struktur SVB'!V31</f>
        <v>21.21</v>
      </c>
      <c r="X23" s="18" t="str">
        <f>HLOOKUP(Y23,$L23:$U122,ROW(L$106)-ROW(X23)+1,0)</f>
        <v>BY</v>
      </c>
      <c r="Y23" s="19">
        <f t="shared" si="8"/>
        <v>19.470000000000002</v>
      </c>
      <c r="Z23" s="18" t="str">
        <f>HLOOKUP(AA23,$L23:$U122,ROW(N$106)-ROW(Z23)+1,0)</f>
        <v>NW</v>
      </c>
      <c r="AA23" s="19">
        <f t="shared" si="9"/>
        <v>24.84</v>
      </c>
    </row>
    <row r="24" spans="1:27" x14ac:dyDescent="0.35">
      <c r="A24">
        <f>'[1]Struktur SVB'!A32</f>
        <v>2022</v>
      </c>
      <c r="B24" s="3">
        <f>'[1]Struktur SVB'!B32</f>
        <v>18.72</v>
      </c>
      <c r="C24" s="3">
        <f>'[1]Struktur SVB'!C32</f>
        <v>16.71</v>
      </c>
      <c r="D24" s="3">
        <f>'[1]Struktur SVB'!D32</f>
        <v>13.519999999999996</v>
      </c>
      <c r="E24" s="3">
        <f>'[1]Struktur SVB'!E32</f>
        <v>14.990000000000004</v>
      </c>
      <c r="F24" s="3">
        <f>'[1]Struktur SVB'!F32</f>
        <v>13.79</v>
      </c>
      <c r="G24" s="3">
        <f>'[1]Struktur SVB'!G32</f>
        <v>24.34</v>
      </c>
      <c r="H24" s="14">
        <f>'[1]Struktur SVB'!H32</f>
        <v>17.559999999999999</v>
      </c>
      <c r="I24" s="3">
        <f>'[1]Struktur SVB'!I32</f>
        <v>15.184947225726797</v>
      </c>
      <c r="J24" s="3">
        <f>'[1]Struktur SVB'!J32</f>
        <v>22.22506642950648</v>
      </c>
      <c r="K24" s="3">
        <f>'[1]Struktur SVB'!K32</f>
        <v>22.099999999999998</v>
      </c>
      <c r="L24" s="3">
        <f>'[1]Struktur SVB'!L32</f>
        <v>20.43</v>
      </c>
      <c r="M24" s="3">
        <f>'[1]Struktur SVB'!M32</f>
        <v>19.47</v>
      </c>
      <c r="N24" s="3">
        <f>'[1]Struktur SVB'!N32</f>
        <v>23.400000000000002</v>
      </c>
      <c r="O24" s="3">
        <f>'[1]Struktur SVB'!O32</f>
        <v>23</v>
      </c>
      <c r="P24" s="3">
        <f>'[1]Struktur SVB'!P32</f>
        <v>23.300000000000004</v>
      </c>
      <c r="Q24" s="3">
        <f>'[1]Struktur SVB'!Q32</f>
        <v>21.49</v>
      </c>
      <c r="R24" s="3">
        <f>'[1]Struktur SVB'!R32</f>
        <v>24.8</v>
      </c>
      <c r="S24" s="3">
        <f>'[1]Struktur SVB'!S32</f>
        <v>22.770000000000003</v>
      </c>
      <c r="T24" s="3">
        <f>'[1]Struktur SVB'!T32</f>
        <v>21.450000000000006</v>
      </c>
      <c r="U24" s="3">
        <f>'[1]Struktur SVB'!U32</f>
        <v>22.63</v>
      </c>
      <c r="V24" s="3">
        <f>'[1]Struktur SVB'!V32</f>
        <v>21.259999999999998</v>
      </c>
      <c r="X24" s="18" t="str">
        <f>HLOOKUP(Y24,$L24:$U123,ROW(L$106)-ROW(X24)+1,0)</f>
        <v>BY</v>
      </c>
      <c r="Y24" s="19">
        <f t="shared" si="8"/>
        <v>19.47</v>
      </c>
      <c r="Z24" s="18" t="str">
        <f>HLOOKUP(AA24,$L24:$U123,ROW(N$106)-ROW(Z24)+1,0)</f>
        <v>NW</v>
      </c>
      <c r="AA24" s="19">
        <f t="shared" si="9"/>
        <v>24.8</v>
      </c>
    </row>
    <row r="25" spans="1:27" x14ac:dyDescent="0.35">
      <c r="A25">
        <f>A24+1</f>
        <v>2023</v>
      </c>
      <c r="B25" s="3"/>
      <c r="C25" s="3"/>
      <c r="D25" s="3"/>
      <c r="E25" s="3"/>
      <c r="F25" s="3"/>
      <c r="G25" s="3"/>
      <c r="H25" s="14"/>
      <c r="I25" s="3"/>
      <c r="J25" s="3"/>
      <c r="K25" s="3"/>
      <c r="L25" s="3"/>
      <c r="M25" s="3"/>
      <c r="N25" s="3"/>
      <c r="O25" s="3"/>
      <c r="P25" s="3"/>
      <c r="Q25" s="3"/>
      <c r="R25" s="3"/>
      <c r="S25" s="3"/>
      <c r="T25" s="3"/>
      <c r="U25" s="3"/>
      <c r="V25" s="3"/>
      <c r="X25" s="18"/>
      <c r="Y25" s="19"/>
      <c r="Z25" s="18"/>
      <c r="AA25" s="19"/>
    </row>
    <row r="26" spans="1:27" x14ac:dyDescent="0.35">
      <c r="A26">
        <f>A25+1</f>
        <v>2024</v>
      </c>
      <c r="B26" s="3"/>
      <c r="C26" s="3"/>
      <c r="D26" s="3"/>
      <c r="E26" s="3"/>
      <c r="F26" s="3"/>
      <c r="G26" s="3"/>
      <c r="H26" s="14"/>
      <c r="I26" s="3"/>
      <c r="J26" s="3"/>
      <c r="K26" s="3"/>
      <c r="L26" s="3"/>
      <c r="M26" s="3"/>
      <c r="N26" s="3"/>
      <c r="O26" s="3"/>
      <c r="P26" s="3"/>
      <c r="Q26" s="3"/>
      <c r="R26" s="3"/>
      <c r="S26" s="3"/>
      <c r="T26" s="3"/>
      <c r="U26" s="3"/>
      <c r="V26" s="3"/>
      <c r="X26" s="18"/>
      <c r="Y26" s="19"/>
      <c r="Z26" s="18"/>
      <c r="AA26" s="19"/>
    </row>
    <row r="27" spans="1:27" x14ac:dyDescent="0.35">
      <c r="B27" s="3"/>
      <c r="C27" s="3"/>
      <c r="D27" s="3"/>
      <c r="E27" s="3"/>
      <c r="F27" s="3"/>
      <c r="G27" s="3"/>
      <c r="H27" s="14"/>
      <c r="I27" s="3"/>
      <c r="J27" s="3"/>
      <c r="K27" s="3"/>
      <c r="L27" s="3"/>
      <c r="M27" s="3"/>
      <c r="N27" s="3"/>
      <c r="O27" s="3"/>
      <c r="P27" s="3"/>
      <c r="Q27" s="3"/>
      <c r="R27" s="3"/>
      <c r="S27" s="3"/>
      <c r="T27" s="3"/>
      <c r="U27" s="3"/>
      <c r="V27" s="3"/>
    </row>
    <row r="28" spans="1:27" x14ac:dyDescent="0.35">
      <c r="A28" s="4" t="s">
        <v>495</v>
      </c>
      <c r="B28" s="3"/>
      <c r="C28" s="3"/>
      <c r="D28" s="3"/>
      <c r="E28" s="3"/>
      <c r="F28" s="3"/>
      <c r="G28" s="3"/>
      <c r="H28" s="14"/>
      <c r="I28" s="3"/>
      <c r="J28" s="3"/>
      <c r="K28" s="3"/>
      <c r="L28" s="3"/>
      <c r="M28" s="3"/>
      <c r="N28" s="3"/>
      <c r="O28" s="3"/>
      <c r="P28" s="3"/>
      <c r="Q28" s="3"/>
      <c r="R28" s="3"/>
      <c r="S28" s="3"/>
      <c r="T28" s="3"/>
      <c r="U28" s="3"/>
      <c r="V28" s="3"/>
    </row>
    <row r="29" spans="1:27" x14ac:dyDescent="0.35">
      <c r="A29">
        <f>'[1]Struktur SVB'!A37</f>
        <v>2019</v>
      </c>
      <c r="B29" s="3">
        <f>'[1]Struktur SVB'!B37</f>
        <v>5.41</v>
      </c>
      <c r="C29" s="3">
        <f>'[1]Struktur SVB'!C37</f>
        <v>4.78</v>
      </c>
      <c r="D29" s="3">
        <f>'[1]Struktur SVB'!D37</f>
        <v>11.030000000000001</v>
      </c>
      <c r="E29" s="3">
        <f>'[1]Struktur SVB'!E37</f>
        <v>8.8000000000000007</v>
      </c>
      <c r="F29" s="3">
        <f>'[1]Struktur SVB'!F37</f>
        <v>11.420000000000002</v>
      </c>
      <c r="G29" s="3">
        <f>'[1]Struktur SVB'!G37</f>
        <v>7.95</v>
      </c>
      <c r="H29" s="14">
        <f>'[1]Struktur SVB'!H37</f>
        <v>8.66</v>
      </c>
      <c r="I29" s="3">
        <f>'[1]Struktur SVB'!I37</f>
        <v>8.90574719998075</v>
      </c>
      <c r="J29" s="3">
        <f>'[1]Struktur SVB'!J37</f>
        <v>14.019977114807372</v>
      </c>
      <c r="K29" s="3">
        <f>'[1]Struktur SVB'!K37</f>
        <v>14.360000000000001</v>
      </c>
      <c r="L29" s="3">
        <f>'[1]Struktur SVB'!L37</f>
        <v>21.290000000000003</v>
      </c>
      <c r="M29" s="3">
        <f>'[1]Struktur SVB'!M37</f>
        <v>16.95</v>
      </c>
      <c r="N29" s="3">
        <f>'[1]Struktur SVB'!N37</f>
        <v>12.01</v>
      </c>
      <c r="O29" s="3">
        <f>'[1]Struktur SVB'!O37</f>
        <v>9.15</v>
      </c>
      <c r="P29" s="3">
        <f>'[1]Struktur SVB'!P37</f>
        <v>13.65</v>
      </c>
      <c r="Q29" s="3">
        <f>'[1]Struktur SVB'!Q37</f>
        <v>9.85</v>
      </c>
      <c r="R29" s="3">
        <f>'[1]Struktur SVB'!R37</f>
        <v>12.14</v>
      </c>
      <c r="S29" s="3">
        <f>'[1]Struktur SVB'!S37</f>
        <v>10.68</v>
      </c>
      <c r="T29" s="3">
        <f>'[1]Struktur SVB'!T37</f>
        <v>14.73</v>
      </c>
      <c r="U29" s="3">
        <f>'[1]Struktur SVB'!U37</f>
        <v>8.73</v>
      </c>
      <c r="V29" s="3">
        <f>'[1]Struktur SVB'!V37</f>
        <v>13.31</v>
      </c>
      <c r="X29" s="18" t="str">
        <f t="shared" ref="X29:X32" si="10">HLOOKUP(Y29,$L29:$U126,ROW(L$106)-ROW(X29)+1,0)</f>
        <v>SH</v>
      </c>
      <c r="Y29" s="19">
        <f t="shared" ref="Y29:Y32" si="11">MIN(L29:U29)</f>
        <v>8.73</v>
      </c>
      <c r="Z29" s="18" t="str">
        <f t="shared" ref="Z29:Z32" si="12">HLOOKUP(AA29,$L29:$U126,ROW(N$106)-ROW(Z29)+1,0)</f>
        <v>BW</v>
      </c>
      <c r="AA29" s="19">
        <f t="shared" ref="AA29:AA32" si="13">MAX(L29:U29)</f>
        <v>21.290000000000003</v>
      </c>
    </row>
    <row r="30" spans="1:27" x14ac:dyDescent="0.35">
      <c r="A30">
        <f>'[1]Struktur SVB'!A38</f>
        <v>2020</v>
      </c>
      <c r="B30" s="3">
        <f>'[1]Struktur SVB'!B38</f>
        <v>5.44</v>
      </c>
      <c r="C30" s="3">
        <f>'[1]Struktur SVB'!C38</f>
        <v>4.82</v>
      </c>
      <c r="D30" s="3">
        <f>'[1]Struktur SVB'!D38</f>
        <v>10.98</v>
      </c>
      <c r="E30" s="3">
        <f>'[1]Struktur SVB'!E38</f>
        <v>8.9</v>
      </c>
      <c r="F30" s="3">
        <f>'[1]Struktur SVB'!F38</f>
        <v>11.23</v>
      </c>
      <c r="G30" s="3">
        <f>'[1]Struktur SVB'!G38</f>
        <v>8.14</v>
      </c>
      <c r="H30" s="14">
        <f>'[1]Struktur SVB'!H38</f>
        <v>8.6900000000000013</v>
      </c>
      <c r="I30" s="3">
        <f>'[1]Struktur SVB'!I38</f>
        <v>8.8823231076102385</v>
      </c>
      <c r="J30" s="3">
        <f>'[1]Struktur SVB'!J38</f>
        <v>14.00047596873266</v>
      </c>
      <c r="K30" s="3">
        <f>'[1]Struktur SVB'!K38</f>
        <v>14.330000000000002</v>
      </c>
      <c r="L30" s="3">
        <f>'[1]Struktur SVB'!L38</f>
        <v>21.380000000000003</v>
      </c>
      <c r="M30" s="3">
        <f>'[1]Struktur SVB'!M38</f>
        <v>16.72</v>
      </c>
      <c r="N30" s="3">
        <f>'[1]Struktur SVB'!N38</f>
        <v>12.16</v>
      </c>
      <c r="O30" s="3">
        <f>'[1]Struktur SVB'!O38</f>
        <v>9.32</v>
      </c>
      <c r="P30" s="3">
        <f>'[1]Struktur SVB'!P38</f>
        <v>13.57</v>
      </c>
      <c r="Q30" s="3">
        <f>'[1]Struktur SVB'!Q38</f>
        <v>9.86</v>
      </c>
      <c r="R30" s="3">
        <f>'[1]Struktur SVB'!R38</f>
        <v>12.04</v>
      </c>
      <c r="S30" s="3">
        <f>'[1]Struktur SVB'!S38</f>
        <v>11.47</v>
      </c>
      <c r="T30" s="3">
        <f>'[1]Struktur SVB'!T38</f>
        <v>14.32</v>
      </c>
      <c r="U30" s="3">
        <f>'[1]Struktur SVB'!U38</f>
        <v>8.77</v>
      </c>
      <c r="V30" s="3">
        <f>'[1]Struktur SVB'!V38</f>
        <v>13.290000000000001</v>
      </c>
      <c r="X30" s="18" t="str">
        <f t="shared" si="10"/>
        <v>SH</v>
      </c>
      <c r="Y30" s="19">
        <f t="shared" si="11"/>
        <v>8.77</v>
      </c>
      <c r="Z30" s="18" t="str">
        <f t="shared" si="12"/>
        <v>BW</v>
      </c>
      <c r="AA30" s="19">
        <f t="shared" si="13"/>
        <v>21.380000000000003</v>
      </c>
    </row>
    <row r="31" spans="1:27" x14ac:dyDescent="0.35">
      <c r="A31">
        <f>'[1]Struktur SVB'!A39</f>
        <v>2021</v>
      </c>
      <c r="B31" s="3">
        <f>'[1]Struktur SVB'!B39</f>
        <v>5.48</v>
      </c>
      <c r="C31" s="3">
        <f>'[1]Struktur SVB'!C39</f>
        <v>4.93</v>
      </c>
      <c r="D31" s="3">
        <f>'[1]Struktur SVB'!D39</f>
        <v>11.2</v>
      </c>
      <c r="E31" s="3">
        <f>'[1]Struktur SVB'!E39</f>
        <v>8.81</v>
      </c>
      <c r="F31" s="3">
        <f>'[1]Struktur SVB'!F39</f>
        <v>11.049999999999999</v>
      </c>
      <c r="G31" s="3">
        <f>'[1]Struktur SVB'!G39</f>
        <v>8.1000000000000014</v>
      </c>
      <c r="H31" s="14">
        <f>'[1]Struktur SVB'!H39</f>
        <v>8.7200000000000006</v>
      </c>
      <c r="I31" s="3">
        <f>'[1]Struktur SVB'!I39</f>
        <v>8.9250163410712595</v>
      </c>
      <c r="J31" s="3">
        <f>'[1]Struktur SVB'!J39</f>
        <v>13.802009207346643</v>
      </c>
      <c r="K31" s="3">
        <f>'[1]Struktur SVB'!K39</f>
        <v>14.14</v>
      </c>
      <c r="L31" s="3">
        <f>'[1]Struktur SVB'!L39</f>
        <v>21.09</v>
      </c>
      <c r="M31" s="3">
        <f>'[1]Struktur SVB'!M39</f>
        <v>16.47</v>
      </c>
      <c r="N31" s="3">
        <f>'[1]Struktur SVB'!N39</f>
        <v>11.98</v>
      </c>
      <c r="O31" s="3">
        <f>'[1]Struktur SVB'!O39</f>
        <v>9.36</v>
      </c>
      <c r="P31" s="3">
        <f>'[1]Struktur SVB'!P39</f>
        <v>13.450000000000001</v>
      </c>
      <c r="Q31" s="3">
        <f>'[1]Struktur SVB'!Q39</f>
        <v>9.7200000000000006</v>
      </c>
      <c r="R31" s="3">
        <f>'[1]Struktur SVB'!R39</f>
        <v>11.83</v>
      </c>
      <c r="S31" s="3">
        <f>'[1]Struktur SVB'!S39</f>
        <v>11.25</v>
      </c>
      <c r="T31" s="3">
        <f>'[1]Struktur SVB'!T39</f>
        <v>14.32</v>
      </c>
      <c r="U31" s="3">
        <f>'[1]Struktur SVB'!U39</f>
        <v>8.7800000000000011</v>
      </c>
      <c r="V31" s="3">
        <f>'[1]Struktur SVB'!V39</f>
        <v>13.13</v>
      </c>
      <c r="X31" s="18" t="str">
        <f t="shared" si="10"/>
        <v>SH</v>
      </c>
      <c r="Y31" s="19">
        <f t="shared" si="11"/>
        <v>8.7800000000000011</v>
      </c>
      <c r="Z31" s="18" t="str">
        <f t="shared" si="12"/>
        <v>BW</v>
      </c>
      <c r="AA31" s="19">
        <f t="shared" si="13"/>
        <v>21.09</v>
      </c>
    </row>
    <row r="32" spans="1:27" x14ac:dyDescent="0.35">
      <c r="A32">
        <f>'[1]Struktur SVB'!A40</f>
        <v>2022</v>
      </c>
      <c r="B32" s="3">
        <f>'[1]Struktur SVB'!B40</f>
        <v>5.9</v>
      </c>
      <c r="C32" s="3">
        <f>'[1]Struktur SVB'!C40</f>
        <v>4.8499999999999996</v>
      </c>
      <c r="D32" s="3">
        <f>'[1]Struktur SVB'!D40</f>
        <v>11.33</v>
      </c>
      <c r="E32" s="3">
        <f>'[1]Struktur SVB'!E40</f>
        <v>8.81</v>
      </c>
      <c r="F32" s="3">
        <f>'[1]Struktur SVB'!F40</f>
        <v>11.139999999999999</v>
      </c>
      <c r="G32" s="3">
        <f>'[1]Struktur SVB'!G40</f>
        <v>8.35</v>
      </c>
      <c r="H32" s="14">
        <f>'[1]Struktur SVB'!H40</f>
        <v>8.8699999999999992</v>
      </c>
      <c r="I32" s="3">
        <f>'[1]Struktur SVB'!I40</f>
        <v>9.0488345972055484</v>
      </c>
      <c r="J32" s="3">
        <f>'[1]Struktur SVB'!J40</f>
        <v>13.822058957299159</v>
      </c>
      <c r="K32" s="3">
        <f>'[1]Struktur SVB'!K40</f>
        <v>14.139999999999999</v>
      </c>
      <c r="L32" s="3">
        <f>'[1]Struktur SVB'!L40</f>
        <v>21.25</v>
      </c>
      <c r="M32" s="3">
        <f>'[1]Struktur SVB'!M40</f>
        <v>16.53</v>
      </c>
      <c r="N32" s="3">
        <f>'[1]Struktur SVB'!N40</f>
        <v>11.97</v>
      </c>
      <c r="O32" s="3">
        <f>'[1]Struktur SVB'!O40</f>
        <v>9.4700000000000006</v>
      </c>
      <c r="P32" s="3">
        <f>'[1]Struktur SVB'!P40</f>
        <v>13.41</v>
      </c>
      <c r="Q32" s="3">
        <f>'[1]Struktur SVB'!Q40</f>
        <v>9.68</v>
      </c>
      <c r="R32" s="3">
        <f>'[1]Struktur SVB'!R40</f>
        <v>11.76</v>
      </c>
      <c r="S32" s="3">
        <f>'[1]Struktur SVB'!S40</f>
        <v>11.280000000000001</v>
      </c>
      <c r="T32" s="3">
        <f>'[1]Struktur SVB'!T40</f>
        <v>14.16</v>
      </c>
      <c r="U32" s="3">
        <f>'[1]Struktur SVB'!U40</f>
        <v>8.8099999999999987</v>
      </c>
      <c r="V32" s="3">
        <f>'[1]Struktur SVB'!V40</f>
        <v>13.169999999999998</v>
      </c>
      <c r="X32" s="18" t="str">
        <f t="shared" si="10"/>
        <v>SH</v>
      </c>
      <c r="Y32" s="19">
        <f t="shared" si="11"/>
        <v>8.8099999999999987</v>
      </c>
      <c r="Z32" s="18" t="str">
        <f t="shared" si="12"/>
        <v>BW</v>
      </c>
      <c r="AA32" s="19">
        <f t="shared" si="13"/>
        <v>21.25</v>
      </c>
    </row>
    <row r="33" spans="1:1" x14ac:dyDescent="0.35">
      <c r="A33">
        <f>'[1]Struktur SVB'!A41</f>
        <v>2023</v>
      </c>
    </row>
    <row r="34" spans="1:1" x14ac:dyDescent="0.35">
      <c r="A34">
        <f>'[1]Struktur SVB'!A42</f>
        <v>2024</v>
      </c>
    </row>
    <row r="106" spans="12:21" x14ac:dyDescent="0.35">
      <c r="L106" t="s">
        <v>328</v>
      </c>
      <c r="M106" t="s">
        <v>329</v>
      </c>
      <c r="N106" t="s">
        <v>330</v>
      </c>
      <c r="O106" t="s">
        <v>331</v>
      </c>
      <c r="P106" t="s">
        <v>332</v>
      </c>
      <c r="Q106" t="s">
        <v>333</v>
      </c>
      <c r="R106" t="s">
        <v>334</v>
      </c>
      <c r="S106" t="s">
        <v>335</v>
      </c>
      <c r="T106" t="s">
        <v>336</v>
      </c>
      <c r="U106" t="s">
        <v>337</v>
      </c>
    </row>
  </sheetData>
  <pageMargins left="0.7" right="0.7" top="0.78740157499999996" bottom="0.78740157499999996"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74394-2795-4509-938A-B7D39A33276D}">
  <sheetPr codeName="Tabelle45"/>
  <dimension ref="A1:AA184"/>
  <sheetViews>
    <sheetView workbookViewId="0">
      <pane ySplit="2" topLeftCell="A3" activePane="bottomLeft" state="frozen"/>
      <selection pane="bottomLeft" activeCell="A3" sqref="A3"/>
    </sheetView>
  </sheetViews>
  <sheetFormatPr baseColWidth="10" defaultColWidth="11.453125" defaultRowHeight="14.5" x14ac:dyDescent="0.35"/>
  <cols>
    <col min="9" max="10" width="10.81640625" style="63"/>
    <col min="11" max="11" width="12.26953125" style="63" customWidth="1"/>
    <col min="12" max="15" width="10.81640625" style="63"/>
    <col min="16" max="16" width="12" style="63" customWidth="1"/>
    <col min="17" max="27" width="10.81640625" style="63"/>
  </cols>
  <sheetData>
    <row r="1" spans="1:25" ht="29" x14ac:dyDescent="0.35">
      <c r="A1" s="4" t="s">
        <v>496</v>
      </c>
      <c r="I1" s="63" t="str">
        <f>Wirtschaftskraft!A2</f>
        <v>Jahr</v>
      </c>
      <c r="J1" s="64" t="s">
        <v>339</v>
      </c>
      <c r="K1" s="64" t="s">
        <v>289</v>
      </c>
      <c r="L1" s="64" t="s">
        <v>290</v>
      </c>
      <c r="M1" s="64" t="s">
        <v>291</v>
      </c>
      <c r="N1" s="64" t="s">
        <v>292</v>
      </c>
      <c r="O1" s="64" t="s">
        <v>293</v>
      </c>
      <c r="P1" s="64" t="s">
        <v>298</v>
      </c>
      <c r="Q1" s="64" t="s">
        <v>299</v>
      </c>
      <c r="R1" s="64" t="s">
        <v>300</v>
      </c>
      <c r="S1" s="64" t="s">
        <v>301</v>
      </c>
      <c r="T1" s="64" t="s">
        <v>302</v>
      </c>
      <c r="U1" s="64" t="s">
        <v>340</v>
      </c>
      <c r="V1" s="64" t="s">
        <v>304</v>
      </c>
      <c r="W1" s="64" t="s">
        <v>305</v>
      </c>
      <c r="X1" s="64" t="s">
        <v>306</v>
      </c>
      <c r="Y1" s="64" t="s">
        <v>307</v>
      </c>
    </row>
    <row r="2" spans="1:25" x14ac:dyDescent="0.35">
      <c r="A2" t="str">
        <f>'Abb Arbeitslosigkeit'!A2</f>
        <v>Ost=Ostdeutschland mit Berlin, West=Westdeutschland ohne Berlin</v>
      </c>
    </row>
    <row r="3" spans="1:25" x14ac:dyDescent="0.35">
      <c r="I3" s="63" t="str">
        <f>"Sozialversicherungspflichtig Beschäftigte "&amp;'SV-Beschäftigte'!A4&amp;", "&amp;I4</f>
        <v>Sozialversicherungspflichtig Beschäftigte mit akademischem Berufsabschluss, 2022</v>
      </c>
    </row>
    <row r="4" spans="1:25" x14ac:dyDescent="0.35">
      <c r="I4" s="63">
        <f>'SV-Beschäftigte'!A8</f>
        <v>2022</v>
      </c>
      <c r="J4" s="63">
        <f>'SV-Beschäftigte'!B8</f>
        <v>14.58</v>
      </c>
      <c r="K4" s="63">
        <f>'SV-Beschäftigte'!C8</f>
        <v>13.6</v>
      </c>
      <c r="L4" s="63">
        <f>'SV-Beschäftigte'!D8</f>
        <v>18.39</v>
      </c>
      <c r="M4" s="63">
        <f>'SV-Beschäftigte'!E8</f>
        <v>13.24</v>
      </c>
      <c r="N4" s="63">
        <f>'SV-Beschäftigte'!F8</f>
        <v>14.46</v>
      </c>
    </row>
    <row r="5" spans="1:25" x14ac:dyDescent="0.35">
      <c r="O5" s="63">
        <f>'SV-Beschäftigte'!G8</f>
        <v>31.69</v>
      </c>
    </row>
    <row r="6" spans="1:25" x14ac:dyDescent="0.35">
      <c r="P6" s="63">
        <f>'SV-Beschäftigte'!L8</f>
        <v>20.14</v>
      </c>
      <c r="Q6" s="63">
        <f>'SV-Beschäftigte'!M8</f>
        <v>19.61</v>
      </c>
      <c r="R6" s="63">
        <f>'SV-Beschäftigte'!N8</f>
        <v>19.739999999999998</v>
      </c>
      <c r="S6" s="63">
        <f>'SV-Beschäftigte'!O8</f>
        <v>27.54</v>
      </c>
      <c r="T6" s="63">
        <f>'SV-Beschäftigte'!P8</f>
        <v>22.08</v>
      </c>
      <c r="U6" s="63">
        <f>'SV-Beschäftigte'!Q8</f>
        <v>14.45</v>
      </c>
      <c r="V6" s="63">
        <f>'SV-Beschäftigte'!R8</f>
        <v>17.38</v>
      </c>
      <c r="W6" s="63">
        <f>'SV-Beschäftigte'!S8</f>
        <v>13.87</v>
      </c>
      <c r="X6" s="63">
        <f>'SV-Beschäftigte'!T8</f>
        <v>13.84</v>
      </c>
      <c r="Y6" s="63">
        <f>'SV-Beschäftigte'!U8</f>
        <v>13.45</v>
      </c>
    </row>
    <row r="7" spans="1:25" x14ac:dyDescent="0.35">
      <c r="J7" s="63">
        <f>'SV-Beschäftigte'!H8</f>
        <v>19.73</v>
      </c>
      <c r="K7" s="63">
        <f>J7</f>
        <v>19.73</v>
      </c>
      <c r="L7" s="63">
        <f t="shared" ref="L7:O7" si="0">K7</f>
        <v>19.73</v>
      </c>
      <c r="M7" s="63">
        <f t="shared" si="0"/>
        <v>19.73</v>
      </c>
      <c r="N7" s="63">
        <f t="shared" si="0"/>
        <v>19.73</v>
      </c>
      <c r="O7" s="63">
        <f t="shared" si="0"/>
        <v>19.73</v>
      </c>
    </row>
    <row r="8" spans="1:25" x14ac:dyDescent="0.35">
      <c r="P8" s="63">
        <f>'SV-Beschäftigte'!K8</f>
        <v>18.48</v>
      </c>
      <c r="Q8" s="63">
        <f t="shared" ref="Q8:Y8" si="1">P8</f>
        <v>18.48</v>
      </c>
      <c r="R8" s="63">
        <f t="shared" si="1"/>
        <v>18.48</v>
      </c>
      <c r="S8" s="63">
        <f t="shared" si="1"/>
        <v>18.48</v>
      </c>
      <c r="T8" s="63">
        <f t="shared" si="1"/>
        <v>18.48</v>
      </c>
      <c r="U8" s="63">
        <f t="shared" si="1"/>
        <v>18.48</v>
      </c>
      <c r="V8" s="63">
        <f t="shared" si="1"/>
        <v>18.48</v>
      </c>
      <c r="W8" s="63">
        <f t="shared" si="1"/>
        <v>18.48</v>
      </c>
      <c r="X8" s="63">
        <f t="shared" si="1"/>
        <v>18.48</v>
      </c>
      <c r="Y8" s="63">
        <f t="shared" si="1"/>
        <v>18.48</v>
      </c>
    </row>
    <row r="11" spans="1:25" x14ac:dyDescent="0.35">
      <c r="I11" s="63" t="str">
        <f>"Sozialversicherungspflichtig Beschäftigte "&amp;'SV-Beschäftigte'!A12&amp;", "&amp;I12</f>
        <v>Sozialversicherungspflichtig Beschäftigte mit beruflichem Abschluss, 2022</v>
      </c>
    </row>
    <row r="12" spans="1:25" x14ac:dyDescent="0.35">
      <c r="I12" s="63">
        <f>'SV-Beschäftigte'!A16</f>
        <v>2022</v>
      </c>
      <c r="J12" s="63">
        <f>'SV-Beschäftigte'!B16</f>
        <v>66.7</v>
      </c>
      <c r="K12" s="63">
        <f>'SV-Beschäftigte'!C16</f>
        <v>69.69</v>
      </c>
      <c r="L12" s="63">
        <f>'SV-Beschäftigte'!D16</f>
        <v>68.09</v>
      </c>
      <c r="M12" s="63">
        <f>'SV-Beschäftigte'!E16</f>
        <v>71.77</v>
      </c>
      <c r="N12" s="63">
        <f>'SV-Beschäftigte'!F16</f>
        <v>71.75</v>
      </c>
    </row>
    <row r="13" spans="1:25" x14ac:dyDescent="0.35">
      <c r="O13" s="63">
        <f>'SV-Beschäftigte'!G16</f>
        <v>43.97</v>
      </c>
    </row>
    <row r="14" spans="1:25" x14ac:dyDescent="0.35">
      <c r="P14" s="63">
        <f>'SV-Beschäftigte'!L16</f>
        <v>59.43</v>
      </c>
      <c r="Q14" s="63">
        <f>'SV-Beschäftigte'!M16</f>
        <v>60.92</v>
      </c>
      <c r="R14" s="63">
        <f>'SV-Beschäftigte'!N16</f>
        <v>56.86</v>
      </c>
      <c r="S14" s="63">
        <f>'SV-Beschäftigte'!O16</f>
        <v>49.46</v>
      </c>
      <c r="T14" s="63">
        <f>'SV-Beschäftigte'!P16</f>
        <v>54.62</v>
      </c>
      <c r="U14" s="63">
        <f>'SV-Beschäftigte'!Q16</f>
        <v>64.06</v>
      </c>
      <c r="V14" s="63">
        <f>'SV-Beschäftigte'!R16</f>
        <v>57.82</v>
      </c>
      <c r="W14" s="63">
        <f>'SV-Beschäftigte'!S16</f>
        <v>63.36</v>
      </c>
      <c r="X14" s="63">
        <f>'SV-Beschäftigte'!T16</f>
        <v>64.709999999999994</v>
      </c>
      <c r="Y14" s="63">
        <f>'SV-Beschäftigte'!U16</f>
        <v>63.92</v>
      </c>
    </row>
    <row r="15" spans="1:25" x14ac:dyDescent="0.35">
      <c r="J15" s="63">
        <f>'SV-Beschäftigte'!H16</f>
        <v>62.71</v>
      </c>
      <c r="K15" s="63">
        <f>J15</f>
        <v>62.71</v>
      </c>
      <c r="L15" s="63">
        <f t="shared" ref="L15" si="2">K15</f>
        <v>62.71</v>
      </c>
      <c r="M15" s="63">
        <f t="shared" ref="M15" si="3">L15</f>
        <v>62.71</v>
      </c>
      <c r="N15" s="63">
        <f t="shared" ref="N15" si="4">M15</f>
        <v>62.71</v>
      </c>
      <c r="O15" s="63">
        <f t="shared" ref="O15" si="5">N15</f>
        <v>62.71</v>
      </c>
    </row>
    <row r="16" spans="1:25" x14ac:dyDescent="0.35">
      <c r="P16" s="63">
        <f>'SV-Beschäftigte'!K16</f>
        <v>59.42</v>
      </c>
      <c r="Q16" s="63">
        <f t="shared" ref="Q16" si="6">P16</f>
        <v>59.42</v>
      </c>
      <c r="R16" s="63">
        <f t="shared" ref="R16" si="7">Q16</f>
        <v>59.42</v>
      </c>
      <c r="S16" s="63">
        <f t="shared" ref="S16" si="8">R16</f>
        <v>59.42</v>
      </c>
      <c r="T16" s="63">
        <f t="shared" ref="T16" si="9">S16</f>
        <v>59.42</v>
      </c>
      <c r="U16" s="63">
        <f t="shared" ref="U16" si="10">T16</f>
        <v>59.42</v>
      </c>
      <c r="V16" s="63">
        <f t="shared" ref="V16" si="11">U16</f>
        <v>59.42</v>
      </c>
      <c r="W16" s="63">
        <f t="shared" ref="W16" si="12">V16</f>
        <v>59.42</v>
      </c>
      <c r="X16" s="63">
        <f t="shared" ref="X16" si="13">W16</f>
        <v>59.42</v>
      </c>
      <c r="Y16" s="63">
        <f t="shared" ref="Y16" si="14">X16</f>
        <v>59.42</v>
      </c>
    </row>
    <row r="19" spans="9:25" x14ac:dyDescent="0.35">
      <c r="I19" s="63" t="str">
        <f>"Sozialversicherungspflichtig Beschäftigte "&amp;'SV-Beschäftigte'!A20&amp;", "&amp;I20</f>
        <v>Sozialversicherungspflichtig Beschäftigte ohne Abschluss/ohne Angabe, 2022</v>
      </c>
    </row>
    <row r="20" spans="9:25" x14ac:dyDescent="0.35">
      <c r="I20" s="63">
        <f>'SV-Beschäftigte'!A24</f>
        <v>2022</v>
      </c>
      <c r="J20" s="63">
        <f>'SV-Beschäftigte'!B24</f>
        <v>18.72</v>
      </c>
      <c r="K20" s="63">
        <f>'SV-Beschäftigte'!C24</f>
        <v>16.71</v>
      </c>
      <c r="L20" s="63">
        <f>'SV-Beschäftigte'!D24</f>
        <v>13.519999999999996</v>
      </c>
      <c r="M20" s="63">
        <f>'SV-Beschäftigte'!E24</f>
        <v>14.990000000000004</v>
      </c>
      <c r="N20" s="63">
        <f>'SV-Beschäftigte'!F24</f>
        <v>13.79</v>
      </c>
    </row>
    <row r="21" spans="9:25" x14ac:dyDescent="0.35">
      <c r="O21" s="63">
        <f>'SV-Beschäftigte'!G24</f>
        <v>24.34</v>
      </c>
    </row>
    <row r="22" spans="9:25" x14ac:dyDescent="0.35">
      <c r="P22" s="63">
        <f>'SV-Beschäftigte'!L24</f>
        <v>20.43</v>
      </c>
      <c r="Q22" s="63">
        <f>'SV-Beschäftigte'!M24</f>
        <v>19.47</v>
      </c>
      <c r="R22" s="63">
        <f>'SV-Beschäftigte'!N24</f>
        <v>23.400000000000002</v>
      </c>
      <c r="S22" s="63">
        <f>'SV-Beschäftigte'!O24</f>
        <v>23</v>
      </c>
      <c r="T22" s="63">
        <f>'SV-Beschäftigte'!P24</f>
        <v>23.300000000000004</v>
      </c>
      <c r="U22" s="63">
        <f>'SV-Beschäftigte'!Q24</f>
        <v>21.49</v>
      </c>
      <c r="V22" s="63">
        <f>'SV-Beschäftigte'!R24</f>
        <v>24.8</v>
      </c>
      <c r="W22" s="63">
        <f>'SV-Beschäftigte'!S24</f>
        <v>22.770000000000003</v>
      </c>
      <c r="X22" s="63">
        <f>'SV-Beschäftigte'!T24</f>
        <v>21.450000000000006</v>
      </c>
      <c r="Y22" s="63">
        <f>'SV-Beschäftigte'!U24</f>
        <v>22.63</v>
      </c>
    </row>
    <row r="23" spans="9:25" x14ac:dyDescent="0.35">
      <c r="J23" s="63">
        <f>'SV-Beschäftigte'!H24</f>
        <v>17.559999999999999</v>
      </c>
      <c r="K23" s="63">
        <f>J23</f>
        <v>17.559999999999999</v>
      </c>
      <c r="L23" s="63">
        <f t="shared" ref="L23" si="15">K23</f>
        <v>17.559999999999999</v>
      </c>
      <c r="M23" s="63">
        <f t="shared" ref="M23" si="16">L23</f>
        <v>17.559999999999999</v>
      </c>
      <c r="N23" s="63">
        <f t="shared" ref="N23" si="17">M23</f>
        <v>17.559999999999999</v>
      </c>
      <c r="O23" s="63">
        <f t="shared" ref="O23" si="18">N23</f>
        <v>17.559999999999999</v>
      </c>
    </row>
    <row r="24" spans="9:25" x14ac:dyDescent="0.35">
      <c r="P24" s="63">
        <f>'SV-Beschäftigte'!K24</f>
        <v>22.099999999999998</v>
      </c>
      <c r="Q24" s="63">
        <f t="shared" ref="Q24" si="19">P24</f>
        <v>22.099999999999998</v>
      </c>
      <c r="R24" s="63">
        <f t="shared" ref="R24" si="20">Q24</f>
        <v>22.099999999999998</v>
      </c>
      <c r="S24" s="63">
        <f t="shared" ref="S24" si="21">R24</f>
        <v>22.099999999999998</v>
      </c>
      <c r="T24" s="63">
        <f t="shared" ref="T24" si="22">S24</f>
        <v>22.099999999999998</v>
      </c>
      <c r="U24" s="63">
        <f t="shared" ref="U24" si="23">T24</f>
        <v>22.099999999999998</v>
      </c>
      <c r="V24" s="63">
        <f t="shared" ref="V24" si="24">U24</f>
        <v>22.099999999999998</v>
      </c>
      <c r="W24" s="63">
        <f t="shared" ref="W24" si="25">V24</f>
        <v>22.099999999999998</v>
      </c>
      <c r="X24" s="63">
        <f t="shared" ref="X24" si="26">W24</f>
        <v>22.099999999999998</v>
      </c>
      <c r="Y24" s="63">
        <f t="shared" ref="Y24" si="27">X24</f>
        <v>22.099999999999998</v>
      </c>
    </row>
    <row r="27" spans="9:25" x14ac:dyDescent="0.35">
      <c r="I27" s="63" t="str">
        <f>"Sozialversicherungspflichtig Beschäftigte "&amp;'SV-Beschäftigte'!A28&amp;", "&amp;I28</f>
        <v>Sozialversicherungspflichtig Beschäftigte Beschäftigte in wissensintensiven Industrien/IT/naturwissensch. Dienstleistungen, 2022</v>
      </c>
    </row>
    <row r="28" spans="9:25" x14ac:dyDescent="0.35">
      <c r="I28" s="63">
        <f>'SV-Beschäftigte'!A32</f>
        <v>2022</v>
      </c>
      <c r="J28" s="63">
        <f>'SV-Beschäftigte'!B32</f>
        <v>5.9</v>
      </c>
      <c r="K28" s="63">
        <f>'SV-Beschäftigte'!C32</f>
        <v>4.8499999999999996</v>
      </c>
      <c r="L28" s="63">
        <f>'SV-Beschäftigte'!D32</f>
        <v>11.33</v>
      </c>
      <c r="M28" s="63">
        <f>'SV-Beschäftigte'!E32</f>
        <v>8.81</v>
      </c>
      <c r="N28" s="63">
        <f>'SV-Beschäftigte'!F32</f>
        <v>11.139999999999999</v>
      </c>
    </row>
    <row r="29" spans="9:25" x14ac:dyDescent="0.35">
      <c r="O29" s="63">
        <f>'SV-Beschäftigte'!G32</f>
        <v>8.35</v>
      </c>
    </row>
    <row r="30" spans="9:25" x14ac:dyDescent="0.35">
      <c r="P30" s="63">
        <f>'SV-Beschäftigte'!L32</f>
        <v>21.25</v>
      </c>
      <c r="Q30" s="63">
        <f>'SV-Beschäftigte'!M32</f>
        <v>16.53</v>
      </c>
      <c r="R30" s="63">
        <f>'SV-Beschäftigte'!N32</f>
        <v>11.97</v>
      </c>
      <c r="S30" s="63">
        <f>'SV-Beschäftigte'!O32</f>
        <v>9.4700000000000006</v>
      </c>
      <c r="T30" s="63">
        <f>'SV-Beschäftigte'!P32</f>
        <v>13.41</v>
      </c>
      <c r="U30" s="63">
        <f>'SV-Beschäftigte'!Q32</f>
        <v>9.68</v>
      </c>
      <c r="V30" s="63">
        <f>'SV-Beschäftigte'!R32</f>
        <v>11.76</v>
      </c>
      <c r="W30" s="63">
        <f>'SV-Beschäftigte'!S32</f>
        <v>11.280000000000001</v>
      </c>
      <c r="X30" s="63">
        <f>'SV-Beschäftigte'!T32</f>
        <v>14.16</v>
      </c>
      <c r="Y30" s="63">
        <f>'SV-Beschäftigte'!U32</f>
        <v>8.8099999999999987</v>
      </c>
    </row>
    <row r="31" spans="9:25" x14ac:dyDescent="0.35">
      <c r="J31" s="63">
        <f>'SV-Beschäftigte'!H32</f>
        <v>8.8699999999999992</v>
      </c>
      <c r="K31" s="63">
        <f>J31</f>
        <v>8.8699999999999992</v>
      </c>
      <c r="L31" s="63">
        <f t="shared" ref="L31" si="28">K31</f>
        <v>8.8699999999999992</v>
      </c>
      <c r="M31" s="63">
        <f t="shared" ref="M31" si="29">L31</f>
        <v>8.8699999999999992</v>
      </c>
      <c r="N31" s="63">
        <f t="shared" ref="N31" si="30">M31</f>
        <v>8.8699999999999992</v>
      </c>
      <c r="O31" s="63">
        <f t="shared" ref="O31" si="31">N31</f>
        <v>8.8699999999999992</v>
      </c>
    </row>
    <row r="32" spans="9:25" x14ac:dyDescent="0.35">
      <c r="P32" s="63">
        <f>'SV-Beschäftigte'!K32</f>
        <v>14.139999999999999</v>
      </c>
      <c r="Q32" s="63">
        <f t="shared" ref="Q32" si="32">P32</f>
        <v>14.139999999999999</v>
      </c>
      <c r="R32" s="63">
        <f t="shared" ref="R32" si="33">Q32</f>
        <v>14.139999999999999</v>
      </c>
      <c r="S32" s="63">
        <f t="shared" ref="S32" si="34">R32</f>
        <v>14.139999999999999</v>
      </c>
      <c r="T32" s="63">
        <f t="shared" ref="T32" si="35">S32</f>
        <v>14.139999999999999</v>
      </c>
      <c r="U32" s="63">
        <f t="shared" ref="U32" si="36">T32</f>
        <v>14.139999999999999</v>
      </c>
      <c r="V32" s="63">
        <f t="shared" ref="V32" si="37">U32</f>
        <v>14.139999999999999</v>
      </c>
      <c r="W32" s="63">
        <f t="shared" ref="W32" si="38">V32</f>
        <v>14.139999999999999</v>
      </c>
      <c r="X32" s="63">
        <f t="shared" ref="X32" si="39">W32</f>
        <v>14.139999999999999</v>
      </c>
      <c r="Y32" s="63">
        <f t="shared" ref="Y32" si="40">X32</f>
        <v>14.139999999999999</v>
      </c>
    </row>
    <row r="35" spans="9:25" x14ac:dyDescent="0.35">
      <c r="I35" s="63" t="str">
        <f>'SV-Beschäftigte'!A35&amp;", "&amp;I36</f>
        <v>, 0</v>
      </c>
    </row>
    <row r="36" spans="9:25" x14ac:dyDescent="0.35">
      <c r="I36" s="65">
        <f>'SV-Beschäftigte'!A40</f>
        <v>0</v>
      </c>
      <c r="J36" s="65">
        <f>'SV-Beschäftigte'!B40</f>
        <v>0</v>
      </c>
      <c r="K36" s="65">
        <f>'SV-Beschäftigte'!C40</f>
        <v>0</v>
      </c>
      <c r="L36" s="65">
        <f>'SV-Beschäftigte'!D40</f>
        <v>0</v>
      </c>
      <c r="M36" s="65">
        <f>'SV-Beschäftigte'!E40</f>
        <v>0</v>
      </c>
      <c r="N36" s="65">
        <f>'SV-Beschäftigte'!F40</f>
        <v>0</v>
      </c>
    </row>
    <row r="37" spans="9:25" x14ac:dyDescent="0.35">
      <c r="I37" s="65"/>
      <c r="O37" s="65">
        <f>'SV-Beschäftigte'!G40</f>
        <v>0</v>
      </c>
    </row>
    <row r="38" spans="9:25" x14ac:dyDescent="0.35">
      <c r="P38" s="63">
        <f>'SV-Beschäftigte'!L40</f>
        <v>0</v>
      </c>
      <c r="Q38" s="63">
        <f>'SV-Beschäftigte'!M40</f>
        <v>0</v>
      </c>
      <c r="R38" s="63">
        <f>'SV-Beschäftigte'!N40</f>
        <v>0</v>
      </c>
      <c r="S38" s="63">
        <f>'SV-Beschäftigte'!O40</f>
        <v>0</v>
      </c>
      <c r="T38" s="63">
        <f>'SV-Beschäftigte'!P40</f>
        <v>0</v>
      </c>
      <c r="U38" s="63">
        <f>'SV-Beschäftigte'!Q40</f>
        <v>0</v>
      </c>
      <c r="V38" s="63">
        <f>'SV-Beschäftigte'!R40</f>
        <v>0</v>
      </c>
      <c r="W38" s="63">
        <f>'SV-Beschäftigte'!S40</f>
        <v>0</v>
      </c>
      <c r="X38" s="63">
        <f>'SV-Beschäftigte'!T40</f>
        <v>0</v>
      </c>
      <c r="Y38" s="63">
        <f>'SV-Beschäftigte'!U40</f>
        <v>0</v>
      </c>
    </row>
    <row r="39" spans="9:25" x14ac:dyDescent="0.35">
      <c r="J39" s="65">
        <f>'SV-Beschäftigte'!H40</f>
        <v>0</v>
      </c>
      <c r="K39" s="65">
        <f>J39</f>
        <v>0</v>
      </c>
      <c r="L39" s="63">
        <f>K39</f>
        <v>0</v>
      </c>
      <c r="M39" s="63">
        <f>L39</f>
        <v>0</v>
      </c>
      <c r="N39" s="63">
        <f>M39</f>
        <v>0</v>
      </c>
      <c r="O39" s="63">
        <f>N39</f>
        <v>0</v>
      </c>
    </row>
    <row r="40" spans="9:25" x14ac:dyDescent="0.35">
      <c r="P40" s="63">
        <f>'SV-Beschäftigte'!K40</f>
        <v>0</v>
      </c>
      <c r="Q40" s="63">
        <f t="shared" ref="Q40:Y40" si="41">P40</f>
        <v>0</v>
      </c>
      <c r="R40" s="63">
        <f t="shared" si="41"/>
        <v>0</v>
      </c>
      <c r="S40" s="63">
        <f t="shared" si="41"/>
        <v>0</v>
      </c>
      <c r="T40" s="63">
        <f t="shared" si="41"/>
        <v>0</v>
      </c>
      <c r="U40" s="63">
        <f t="shared" si="41"/>
        <v>0</v>
      </c>
      <c r="V40" s="63">
        <f t="shared" si="41"/>
        <v>0</v>
      </c>
      <c r="W40" s="63">
        <f t="shared" si="41"/>
        <v>0</v>
      </c>
      <c r="X40" s="63">
        <f t="shared" si="41"/>
        <v>0</v>
      </c>
      <c r="Y40" s="63">
        <f t="shared" si="41"/>
        <v>0</v>
      </c>
    </row>
    <row r="45" spans="9:25" x14ac:dyDescent="0.35">
      <c r="I45" s="63" t="str">
        <f>'SV-Beschäftigte'!A43&amp;", "&amp;I44</f>
        <v xml:space="preserve">, </v>
      </c>
    </row>
    <row r="46" spans="9:25" x14ac:dyDescent="0.35">
      <c r="I46" s="65">
        <f>'SV-Beschäftigte'!A49</f>
        <v>0</v>
      </c>
      <c r="J46" s="65">
        <f>'SV-Beschäftigte'!B49</f>
        <v>0</v>
      </c>
      <c r="K46" s="65">
        <f>'SV-Beschäftigte'!C49</f>
        <v>0</v>
      </c>
      <c r="L46" s="65">
        <f>'SV-Beschäftigte'!D49</f>
        <v>0</v>
      </c>
      <c r="M46" s="65">
        <f>'SV-Beschäftigte'!E49</f>
        <v>0</v>
      </c>
      <c r="N46" s="65">
        <f>'SV-Beschäftigte'!F49</f>
        <v>0</v>
      </c>
    </row>
    <row r="47" spans="9:25" x14ac:dyDescent="0.35">
      <c r="O47" s="65">
        <f>'SV-Beschäftigte'!G49</f>
        <v>0</v>
      </c>
      <c r="S47" s="66"/>
    </row>
    <row r="48" spans="9:25" x14ac:dyDescent="0.35">
      <c r="P48" s="65">
        <f>'SV-Beschäftigte'!L49</f>
        <v>0</v>
      </c>
      <c r="Q48" s="65">
        <f>'SV-Beschäftigte'!M49</f>
        <v>0</v>
      </c>
      <c r="R48" s="65">
        <f>'SV-Beschäftigte'!N49</f>
        <v>0</v>
      </c>
      <c r="S48" s="65">
        <f>'SV-Beschäftigte'!O49</f>
        <v>0</v>
      </c>
      <c r="T48" s="65">
        <f>'SV-Beschäftigte'!P49</f>
        <v>0</v>
      </c>
      <c r="U48" s="65">
        <f>'SV-Beschäftigte'!Q49</f>
        <v>0</v>
      </c>
      <c r="V48" s="65">
        <f>'SV-Beschäftigte'!R49</f>
        <v>0</v>
      </c>
      <c r="W48" s="65">
        <f>'SV-Beschäftigte'!S49</f>
        <v>0</v>
      </c>
      <c r="X48" s="65">
        <f>'SV-Beschäftigte'!T49</f>
        <v>0</v>
      </c>
      <c r="Y48" s="65">
        <f>'SV-Beschäftigte'!U49</f>
        <v>0</v>
      </c>
    </row>
    <row r="49" spans="9:25" x14ac:dyDescent="0.35">
      <c r="J49" s="66">
        <f>'SV-Beschäftigte'!H49</f>
        <v>0</v>
      </c>
      <c r="K49" s="66">
        <f>J49</f>
        <v>0</v>
      </c>
      <c r="L49" s="63">
        <f t="shared" ref="L49:O49" si="42">K49</f>
        <v>0</v>
      </c>
      <c r="M49" s="63">
        <f t="shared" si="42"/>
        <v>0</v>
      </c>
      <c r="N49" s="63">
        <f t="shared" si="42"/>
        <v>0</v>
      </c>
      <c r="O49" s="63">
        <f t="shared" si="42"/>
        <v>0</v>
      </c>
    </row>
    <row r="50" spans="9:25" x14ac:dyDescent="0.35">
      <c r="P50" s="66">
        <f>'SV-Beschäftigte'!K49</f>
        <v>0</v>
      </c>
      <c r="Q50" s="66">
        <f t="shared" ref="Q50:Y50" si="43">P50</f>
        <v>0</v>
      </c>
      <c r="R50" s="63">
        <f t="shared" si="43"/>
        <v>0</v>
      </c>
      <c r="S50" s="63">
        <f t="shared" si="43"/>
        <v>0</v>
      </c>
      <c r="T50" s="63">
        <f t="shared" si="43"/>
        <v>0</v>
      </c>
      <c r="U50" s="63">
        <f t="shared" si="43"/>
        <v>0</v>
      </c>
      <c r="V50" s="63">
        <f t="shared" si="43"/>
        <v>0</v>
      </c>
      <c r="W50" s="63">
        <f t="shared" si="43"/>
        <v>0</v>
      </c>
      <c r="X50" s="63">
        <f t="shared" si="43"/>
        <v>0</v>
      </c>
      <c r="Y50" s="63">
        <f t="shared" si="43"/>
        <v>0</v>
      </c>
    </row>
    <row r="52" spans="9:25" x14ac:dyDescent="0.35">
      <c r="I52" s="63" t="str">
        <f>'SV-Beschäftigte'!A51&amp;", "&amp;I53</f>
        <v>, 0</v>
      </c>
    </row>
    <row r="53" spans="9:25" x14ac:dyDescent="0.35">
      <c r="I53" s="63">
        <f>'SV-Beschäftigte'!A57</f>
        <v>0</v>
      </c>
      <c r="J53" s="63">
        <f>'SV-Beschäftigte'!B57</f>
        <v>0</v>
      </c>
      <c r="K53" s="63">
        <f>'SV-Beschäftigte'!C57</f>
        <v>0</v>
      </c>
      <c r="L53" s="63">
        <f>'SV-Beschäftigte'!D57</f>
        <v>0</v>
      </c>
      <c r="M53" s="63">
        <f>'SV-Beschäftigte'!E57</f>
        <v>0</v>
      </c>
      <c r="N53" s="63">
        <f>'SV-Beschäftigte'!F57</f>
        <v>0</v>
      </c>
    </row>
    <row r="54" spans="9:25" x14ac:dyDescent="0.35">
      <c r="O54" s="63">
        <f>'SV-Beschäftigte'!G57</f>
        <v>0</v>
      </c>
    </row>
    <row r="55" spans="9:25" x14ac:dyDescent="0.35">
      <c r="P55" s="63">
        <f>'SV-Beschäftigte'!L57</f>
        <v>0</v>
      </c>
      <c r="Q55" s="63">
        <f>'SV-Beschäftigte'!M57</f>
        <v>0</v>
      </c>
      <c r="R55" s="63">
        <f>'SV-Beschäftigte'!N57</f>
        <v>0</v>
      </c>
      <c r="S55" s="63">
        <f>'SV-Beschäftigte'!O57</f>
        <v>0</v>
      </c>
      <c r="T55" s="63">
        <f>'SV-Beschäftigte'!P57</f>
        <v>0</v>
      </c>
      <c r="U55" s="63">
        <f>'SV-Beschäftigte'!Q57</f>
        <v>0</v>
      </c>
      <c r="V55" s="63">
        <f>'SV-Beschäftigte'!R57</f>
        <v>0</v>
      </c>
      <c r="W55" s="63">
        <f>'SV-Beschäftigte'!S57</f>
        <v>0</v>
      </c>
      <c r="X55" s="63">
        <f>'SV-Beschäftigte'!T57</f>
        <v>0</v>
      </c>
      <c r="Y55" s="63">
        <f>'SV-Beschäftigte'!U57</f>
        <v>0</v>
      </c>
    </row>
    <row r="56" spans="9:25" x14ac:dyDescent="0.35">
      <c r="J56" s="63">
        <f>'SV-Beschäftigte'!H57</f>
        <v>0</v>
      </c>
      <c r="K56" s="63">
        <f t="shared" ref="K56:O56" si="44">J56</f>
        <v>0</v>
      </c>
      <c r="L56" s="63">
        <f t="shared" si="44"/>
        <v>0</v>
      </c>
      <c r="M56" s="63">
        <f t="shared" si="44"/>
        <v>0</v>
      </c>
      <c r="N56" s="63">
        <f t="shared" si="44"/>
        <v>0</v>
      </c>
      <c r="O56" s="63">
        <f t="shared" si="44"/>
        <v>0</v>
      </c>
    </row>
    <row r="57" spans="9:25" x14ac:dyDescent="0.35">
      <c r="P57" s="63">
        <f>'SV-Beschäftigte'!K57</f>
        <v>0</v>
      </c>
      <c r="Q57" s="63">
        <f t="shared" ref="Q57:Y57" si="45">P57</f>
        <v>0</v>
      </c>
      <c r="R57" s="63">
        <f t="shared" si="45"/>
        <v>0</v>
      </c>
      <c r="S57" s="63">
        <f t="shared" si="45"/>
        <v>0</v>
      </c>
      <c r="T57" s="63">
        <f t="shared" si="45"/>
        <v>0</v>
      </c>
      <c r="U57" s="63">
        <f t="shared" si="45"/>
        <v>0</v>
      </c>
      <c r="V57" s="63">
        <f t="shared" si="45"/>
        <v>0</v>
      </c>
      <c r="W57" s="63">
        <f t="shared" si="45"/>
        <v>0</v>
      </c>
      <c r="X57" s="63">
        <f t="shared" si="45"/>
        <v>0</v>
      </c>
      <c r="Y57" s="63">
        <f t="shared" si="45"/>
        <v>0</v>
      </c>
    </row>
    <row r="59" spans="9:25" x14ac:dyDescent="0.35">
      <c r="I59" s="63" t="str">
        <f>'SV-Beschäftigte'!A59&amp;", "&amp;I60</f>
        <v>, 0</v>
      </c>
    </row>
    <row r="60" spans="9:25" x14ac:dyDescent="0.35">
      <c r="I60" s="63">
        <f>'SV-Beschäftigte'!A65</f>
        <v>0</v>
      </c>
      <c r="J60" s="63">
        <f>'SV-Beschäftigte'!B65</f>
        <v>0</v>
      </c>
      <c r="K60" s="63">
        <f>'SV-Beschäftigte'!C65</f>
        <v>0</v>
      </c>
      <c r="L60" s="63">
        <f>'SV-Beschäftigte'!D65</f>
        <v>0</v>
      </c>
      <c r="M60" s="63">
        <f>'SV-Beschäftigte'!E65</f>
        <v>0</v>
      </c>
      <c r="N60" s="63">
        <f>'SV-Beschäftigte'!F65</f>
        <v>0</v>
      </c>
    </row>
    <row r="61" spans="9:25" x14ac:dyDescent="0.35">
      <c r="O61" s="63">
        <f>'SV-Beschäftigte'!G65</f>
        <v>0</v>
      </c>
    </row>
    <row r="62" spans="9:25" x14ac:dyDescent="0.35">
      <c r="P62" s="63">
        <f>'SV-Beschäftigte'!L65</f>
        <v>0</v>
      </c>
      <c r="Q62" s="63">
        <f>'SV-Beschäftigte'!M65</f>
        <v>0</v>
      </c>
      <c r="R62" s="63">
        <f>'SV-Beschäftigte'!N65</f>
        <v>0</v>
      </c>
      <c r="S62" s="63">
        <f>'SV-Beschäftigte'!O65</f>
        <v>0</v>
      </c>
      <c r="T62" s="63">
        <f>'SV-Beschäftigte'!P65</f>
        <v>0</v>
      </c>
      <c r="U62" s="63">
        <f>'SV-Beschäftigte'!Q65</f>
        <v>0</v>
      </c>
      <c r="V62" s="63">
        <f>'SV-Beschäftigte'!R65</f>
        <v>0</v>
      </c>
      <c r="W62" s="63">
        <f>'SV-Beschäftigte'!S65</f>
        <v>0</v>
      </c>
      <c r="X62" s="63">
        <f>'SV-Beschäftigte'!T65</f>
        <v>0</v>
      </c>
      <c r="Y62" s="63">
        <f>'SV-Beschäftigte'!U65</f>
        <v>0</v>
      </c>
    </row>
    <row r="63" spans="9:25" x14ac:dyDescent="0.35">
      <c r="J63" s="63">
        <f>'SV-Beschäftigte'!H65</f>
        <v>0</v>
      </c>
      <c r="K63" s="63">
        <f t="shared" ref="K63:O63" si="46">J63</f>
        <v>0</v>
      </c>
      <c r="L63" s="63">
        <f t="shared" si="46"/>
        <v>0</v>
      </c>
      <c r="M63" s="63">
        <f t="shared" si="46"/>
        <v>0</v>
      </c>
      <c r="N63" s="63">
        <f t="shared" si="46"/>
        <v>0</v>
      </c>
      <c r="O63" s="63">
        <f t="shared" si="46"/>
        <v>0</v>
      </c>
    </row>
    <row r="64" spans="9:25" x14ac:dyDescent="0.35">
      <c r="P64" s="63">
        <f>'SV-Beschäftigte'!K65</f>
        <v>0</v>
      </c>
      <c r="Q64" s="63">
        <f t="shared" ref="Q64:Y64" si="47">P64</f>
        <v>0</v>
      </c>
      <c r="R64" s="63">
        <f t="shared" si="47"/>
        <v>0</v>
      </c>
      <c r="S64" s="63">
        <f t="shared" si="47"/>
        <v>0</v>
      </c>
      <c r="T64" s="63">
        <f t="shared" si="47"/>
        <v>0</v>
      </c>
      <c r="U64" s="63">
        <f t="shared" si="47"/>
        <v>0</v>
      </c>
      <c r="V64" s="63">
        <f t="shared" si="47"/>
        <v>0</v>
      </c>
      <c r="W64" s="63">
        <f t="shared" si="47"/>
        <v>0</v>
      </c>
      <c r="X64" s="63">
        <f t="shared" si="47"/>
        <v>0</v>
      </c>
      <c r="Y64" s="63">
        <f t="shared" si="47"/>
        <v>0</v>
      </c>
    </row>
    <row r="67" spans="1:25" x14ac:dyDescent="0.35">
      <c r="I67" s="63" t="str">
        <f>'SV-Beschäftigte'!A67&amp;", "&amp;I68</f>
        <v>, 0</v>
      </c>
    </row>
    <row r="68" spans="1:25" x14ac:dyDescent="0.35">
      <c r="I68" s="63">
        <f>'SV-Beschäftigte'!A73</f>
        <v>0</v>
      </c>
      <c r="J68" s="63">
        <f>'SV-Beschäftigte'!B73</f>
        <v>0</v>
      </c>
      <c r="K68" s="63">
        <f>'SV-Beschäftigte'!C73</f>
        <v>0</v>
      </c>
      <c r="L68" s="63">
        <f>'SV-Beschäftigte'!D73</f>
        <v>0</v>
      </c>
      <c r="M68" s="63">
        <f>'SV-Beschäftigte'!E73</f>
        <v>0</v>
      </c>
      <c r="N68" s="63">
        <f>'SV-Beschäftigte'!F73</f>
        <v>0</v>
      </c>
    </row>
    <row r="69" spans="1:25" x14ac:dyDescent="0.35">
      <c r="O69" s="63">
        <f>'SV-Beschäftigte'!G73</f>
        <v>0</v>
      </c>
    </row>
    <row r="70" spans="1:25" hidden="1" x14ac:dyDescent="0.35">
      <c r="A70" s="54" t="s">
        <v>497</v>
      </c>
      <c r="P70" s="63">
        <f>'SV-Beschäftigte'!L73</f>
        <v>0</v>
      </c>
      <c r="Q70" s="63">
        <f>'SV-Beschäftigte'!M73</f>
        <v>0</v>
      </c>
      <c r="R70" s="63">
        <f>'SV-Beschäftigte'!N73</f>
        <v>0</v>
      </c>
      <c r="S70" s="63">
        <f>'SV-Beschäftigte'!O73</f>
        <v>0</v>
      </c>
      <c r="T70" s="63">
        <f>'SV-Beschäftigte'!P73</f>
        <v>0</v>
      </c>
      <c r="U70" s="63">
        <f>'SV-Beschäftigte'!Q73</f>
        <v>0</v>
      </c>
      <c r="V70" s="63">
        <f>'SV-Beschäftigte'!R73</f>
        <v>0</v>
      </c>
      <c r="W70" s="63">
        <f>'SV-Beschäftigte'!S73</f>
        <v>0</v>
      </c>
      <c r="X70" s="63">
        <f>'SV-Beschäftigte'!T73</f>
        <v>0</v>
      </c>
      <c r="Y70" s="63">
        <f>'SV-Beschäftigte'!U73</f>
        <v>0</v>
      </c>
    </row>
    <row r="71" spans="1:25" hidden="1" x14ac:dyDescent="0.35">
      <c r="J71" s="63">
        <f>'SV-Beschäftigte'!H73</f>
        <v>0</v>
      </c>
      <c r="K71" s="63">
        <f t="shared" ref="K71:O71" si="48">J71</f>
        <v>0</v>
      </c>
      <c r="L71" s="63">
        <f t="shared" si="48"/>
        <v>0</v>
      </c>
      <c r="M71" s="63">
        <f t="shared" si="48"/>
        <v>0</v>
      </c>
      <c r="N71" s="63">
        <f t="shared" si="48"/>
        <v>0</v>
      </c>
      <c r="O71" s="63">
        <f t="shared" si="48"/>
        <v>0</v>
      </c>
    </row>
    <row r="72" spans="1:25" hidden="1" x14ac:dyDescent="0.35">
      <c r="P72" s="63">
        <f>'SV-Beschäftigte'!K73</f>
        <v>0</v>
      </c>
      <c r="Q72" s="63">
        <f t="shared" ref="Q72:Y72" si="49">P72</f>
        <v>0</v>
      </c>
      <c r="R72" s="63">
        <f t="shared" si="49"/>
        <v>0</v>
      </c>
      <c r="S72" s="63">
        <f t="shared" si="49"/>
        <v>0</v>
      </c>
      <c r="T72" s="63">
        <f t="shared" si="49"/>
        <v>0</v>
      </c>
      <c r="U72" s="63">
        <f t="shared" si="49"/>
        <v>0</v>
      </c>
      <c r="V72" s="63">
        <f t="shared" si="49"/>
        <v>0</v>
      </c>
      <c r="W72" s="63">
        <f t="shared" si="49"/>
        <v>0</v>
      </c>
      <c r="X72" s="63">
        <f t="shared" si="49"/>
        <v>0</v>
      </c>
      <c r="Y72" s="63">
        <f t="shared" si="49"/>
        <v>0</v>
      </c>
    </row>
    <row r="73" spans="1:25" hidden="1" x14ac:dyDescent="0.35"/>
    <row r="74" spans="1:25" hidden="1" x14ac:dyDescent="0.35"/>
    <row r="75" spans="1:25" hidden="1" x14ac:dyDescent="0.35">
      <c r="I75" s="63" t="str">
        <f>'SV-Beschäftigte'!A75&amp;", "&amp;I77</f>
        <v xml:space="preserve">, </v>
      </c>
    </row>
    <row r="76" spans="1:25" hidden="1" x14ac:dyDescent="0.35">
      <c r="I76" s="63">
        <f>'SV-Beschäftigte'!A80</f>
        <v>0</v>
      </c>
      <c r="J76" s="63">
        <f>'SV-Beschäftigte'!B80</f>
        <v>0</v>
      </c>
      <c r="K76" s="63">
        <f>'SV-Beschäftigte'!C80</f>
        <v>0</v>
      </c>
      <c r="L76" s="63">
        <f>'SV-Beschäftigte'!D80</f>
        <v>0</v>
      </c>
      <c r="M76" s="63">
        <f>'SV-Beschäftigte'!E80</f>
        <v>0</v>
      </c>
      <c r="N76" s="63">
        <f>'SV-Beschäftigte'!F80</f>
        <v>0</v>
      </c>
    </row>
    <row r="77" spans="1:25" hidden="1" x14ac:dyDescent="0.35">
      <c r="O77" s="63">
        <f>'SV-Beschäftigte'!G80</f>
        <v>0</v>
      </c>
    </row>
    <row r="78" spans="1:25" hidden="1" x14ac:dyDescent="0.35">
      <c r="P78" s="63">
        <f>'SV-Beschäftigte'!L80</f>
        <v>0</v>
      </c>
      <c r="Q78" s="63">
        <f>'SV-Beschäftigte'!M80</f>
        <v>0</v>
      </c>
      <c r="R78" s="63">
        <f>'SV-Beschäftigte'!N80</f>
        <v>0</v>
      </c>
      <c r="S78" s="63">
        <f>'SV-Beschäftigte'!O80</f>
        <v>0</v>
      </c>
      <c r="T78" s="63">
        <f>'SV-Beschäftigte'!P80</f>
        <v>0</v>
      </c>
      <c r="U78" s="63">
        <f>'SV-Beschäftigte'!Q80</f>
        <v>0</v>
      </c>
      <c r="V78" s="63">
        <f>'SV-Beschäftigte'!R80</f>
        <v>0</v>
      </c>
      <c r="W78" s="63">
        <f>'SV-Beschäftigte'!S80</f>
        <v>0</v>
      </c>
      <c r="X78" s="63">
        <f>'SV-Beschäftigte'!T80</f>
        <v>0</v>
      </c>
      <c r="Y78" s="63">
        <f>'SV-Beschäftigte'!U80</f>
        <v>0</v>
      </c>
    </row>
    <row r="79" spans="1:25" hidden="1" x14ac:dyDescent="0.35">
      <c r="J79" s="63">
        <f>'SV-Beschäftigte'!H80</f>
        <v>0</v>
      </c>
      <c r="K79" s="63">
        <f t="shared" ref="K79:O79" si="50">J79</f>
        <v>0</v>
      </c>
      <c r="L79" s="63">
        <f t="shared" si="50"/>
        <v>0</v>
      </c>
      <c r="M79" s="63">
        <f t="shared" si="50"/>
        <v>0</v>
      </c>
      <c r="N79" s="63">
        <f t="shared" si="50"/>
        <v>0</v>
      </c>
      <c r="O79" s="63">
        <f t="shared" si="50"/>
        <v>0</v>
      </c>
    </row>
    <row r="80" spans="1:25" hidden="1" x14ac:dyDescent="0.35">
      <c r="P80" s="63">
        <f>'SV-Beschäftigte'!K80</f>
        <v>0</v>
      </c>
      <c r="Q80" s="63">
        <f t="shared" ref="Q80:Y80" si="51">P80</f>
        <v>0</v>
      </c>
      <c r="R80" s="63">
        <f t="shared" si="51"/>
        <v>0</v>
      </c>
      <c r="S80" s="63">
        <f t="shared" si="51"/>
        <v>0</v>
      </c>
      <c r="T80" s="63">
        <f t="shared" si="51"/>
        <v>0</v>
      </c>
      <c r="U80" s="63">
        <f t="shared" si="51"/>
        <v>0</v>
      </c>
      <c r="V80" s="63">
        <f t="shared" si="51"/>
        <v>0</v>
      </c>
      <c r="W80" s="63">
        <f t="shared" si="51"/>
        <v>0</v>
      </c>
      <c r="X80" s="63">
        <f t="shared" si="51"/>
        <v>0</v>
      </c>
      <c r="Y80" s="63">
        <f t="shared" si="51"/>
        <v>0</v>
      </c>
    </row>
    <row r="81" hidden="1" x14ac:dyDescent="0.35"/>
    <row r="82" hidden="1" x14ac:dyDescent="0.35"/>
    <row r="83" hidden="1" x14ac:dyDescent="0.35"/>
    <row r="84" hidden="1" x14ac:dyDescent="0.35"/>
    <row r="85" hidden="1" x14ac:dyDescent="0.35"/>
    <row r="86" hidden="1" x14ac:dyDescent="0.35"/>
    <row r="87" hidden="1" x14ac:dyDescent="0.35"/>
    <row r="88" hidden="1" x14ac:dyDescent="0.35"/>
    <row r="89" hidden="1" x14ac:dyDescent="0.35"/>
    <row r="90" hidden="1" x14ac:dyDescent="0.35"/>
    <row r="91" hidden="1" x14ac:dyDescent="0.35"/>
    <row r="92" hidden="1" x14ac:dyDescent="0.35"/>
    <row r="93" hidden="1" x14ac:dyDescent="0.35"/>
    <row r="94" hidden="1" x14ac:dyDescent="0.35"/>
    <row r="95" hidden="1" x14ac:dyDescent="0.35"/>
    <row r="96" hidden="1" x14ac:dyDescent="0.35"/>
    <row r="97" hidden="1" x14ac:dyDescent="0.35"/>
    <row r="98" hidden="1" x14ac:dyDescent="0.35"/>
    <row r="99" hidden="1" x14ac:dyDescent="0.35"/>
    <row r="100" hidden="1" x14ac:dyDescent="0.35"/>
    <row r="101" hidden="1" x14ac:dyDescent="0.35"/>
    <row r="102" hidden="1" x14ac:dyDescent="0.35"/>
    <row r="103" hidden="1" x14ac:dyDescent="0.35"/>
    <row r="104" hidden="1" x14ac:dyDescent="0.35"/>
    <row r="105" hidden="1" x14ac:dyDescent="0.35"/>
    <row r="106" hidden="1" x14ac:dyDescent="0.35"/>
    <row r="107" hidden="1" x14ac:dyDescent="0.35"/>
    <row r="108" hidden="1" x14ac:dyDescent="0.35"/>
    <row r="109" hidden="1" x14ac:dyDescent="0.35"/>
    <row r="110" hidden="1" x14ac:dyDescent="0.35"/>
    <row r="111" hidden="1" x14ac:dyDescent="0.35"/>
    <row r="112" hidden="1" x14ac:dyDescent="0.35"/>
    <row r="113" hidden="1" x14ac:dyDescent="0.35"/>
    <row r="114" hidden="1" x14ac:dyDescent="0.35"/>
    <row r="115" hidden="1" x14ac:dyDescent="0.35"/>
    <row r="116" hidden="1" x14ac:dyDescent="0.35"/>
    <row r="117" hidden="1" x14ac:dyDescent="0.35"/>
    <row r="118" hidden="1" x14ac:dyDescent="0.35"/>
    <row r="119" hidden="1" x14ac:dyDescent="0.35"/>
    <row r="120" hidden="1" x14ac:dyDescent="0.35"/>
    <row r="121" hidden="1" x14ac:dyDescent="0.35"/>
    <row r="122" hidden="1" x14ac:dyDescent="0.35"/>
    <row r="123" hidden="1" x14ac:dyDescent="0.35"/>
    <row r="124" hidden="1" x14ac:dyDescent="0.35"/>
    <row r="125" hidden="1" x14ac:dyDescent="0.35"/>
    <row r="126" hidden="1" x14ac:dyDescent="0.35"/>
    <row r="127" hidden="1" x14ac:dyDescent="0.35"/>
    <row r="128" hidden="1" x14ac:dyDescent="0.35"/>
    <row r="129" hidden="1" x14ac:dyDescent="0.35"/>
    <row r="130" hidden="1" x14ac:dyDescent="0.35"/>
    <row r="131" hidden="1" x14ac:dyDescent="0.35"/>
    <row r="132" hidden="1" x14ac:dyDescent="0.35"/>
    <row r="133" hidden="1" x14ac:dyDescent="0.35"/>
    <row r="134" hidden="1" x14ac:dyDescent="0.35"/>
    <row r="135" hidden="1" x14ac:dyDescent="0.35"/>
    <row r="136" hidden="1" x14ac:dyDescent="0.35"/>
    <row r="137" hidden="1" x14ac:dyDescent="0.35"/>
    <row r="138" hidden="1" x14ac:dyDescent="0.35"/>
    <row r="139" hidden="1" x14ac:dyDescent="0.35"/>
    <row r="140" hidden="1" x14ac:dyDescent="0.35"/>
    <row r="141" hidden="1" x14ac:dyDescent="0.35"/>
    <row r="142" hidden="1" x14ac:dyDescent="0.35"/>
    <row r="143" hidden="1" x14ac:dyDescent="0.35"/>
    <row r="144" hidden="1" x14ac:dyDescent="0.35"/>
    <row r="145" hidden="1" x14ac:dyDescent="0.35"/>
    <row r="146" hidden="1" x14ac:dyDescent="0.35"/>
    <row r="147" hidden="1" x14ac:dyDescent="0.35"/>
    <row r="148" hidden="1" x14ac:dyDescent="0.35"/>
    <row r="149" hidden="1" x14ac:dyDescent="0.35"/>
    <row r="150" hidden="1" x14ac:dyDescent="0.35"/>
    <row r="151" hidden="1" x14ac:dyDescent="0.35"/>
    <row r="152" hidden="1" x14ac:dyDescent="0.35"/>
    <row r="153" hidden="1" x14ac:dyDescent="0.35"/>
    <row r="154" hidden="1" x14ac:dyDescent="0.35"/>
    <row r="155" hidden="1" x14ac:dyDescent="0.35"/>
    <row r="156" hidden="1" x14ac:dyDescent="0.35"/>
    <row r="157" hidden="1" x14ac:dyDescent="0.35"/>
    <row r="158" hidden="1" x14ac:dyDescent="0.35"/>
    <row r="159" hidden="1" x14ac:dyDescent="0.35"/>
    <row r="160" hidden="1" x14ac:dyDescent="0.35"/>
    <row r="161" hidden="1" x14ac:dyDescent="0.35"/>
    <row r="162" hidden="1" x14ac:dyDescent="0.35"/>
    <row r="163" hidden="1" x14ac:dyDescent="0.35"/>
    <row r="164" hidden="1" x14ac:dyDescent="0.35"/>
    <row r="165" hidden="1" x14ac:dyDescent="0.35"/>
    <row r="166" hidden="1" x14ac:dyDescent="0.35"/>
    <row r="167" hidden="1" x14ac:dyDescent="0.35"/>
    <row r="168" hidden="1" x14ac:dyDescent="0.35"/>
    <row r="169" hidden="1" x14ac:dyDescent="0.35"/>
    <row r="170" hidden="1" x14ac:dyDescent="0.35"/>
    <row r="171" hidden="1" x14ac:dyDescent="0.35"/>
    <row r="172" hidden="1" x14ac:dyDescent="0.35"/>
    <row r="173" hidden="1" x14ac:dyDescent="0.35"/>
    <row r="174" hidden="1" x14ac:dyDescent="0.35"/>
    <row r="175" hidden="1" x14ac:dyDescent="0.35"/>
    <row r="176" hidden="1" x14ac:dyDescent="0.35"/>
    <row r="177" hidden="1" x14ac:dyDescent="0.35"/>
    <row r="178" hidden="1" x14ac:dyDescent="0.35"/>
    <row r="179" hidden="1" x14ac:dyDescent="0.35"/>
    <row r="180" hidden="1" x14ac:dyDescent="0.35"/>
    <row r="181" hidden="1" x14ac:dyDescent="0.35"/>
    <row r="182" hidden="1" x14ac:dyDescent="0.35"/>
    <row r="183" hidden="1" x14ac:dyDescent="0.35"/>
    <row r="184" hidden="1" x14ac:dyDescent="0.35"/>
  </sheetData>
  <pageMargins left="0.7" right="0.7" top="0.78740157499999996" bottom="0.78740157499999996"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856F3-D175-4BB3-97FD-29944C341EC3}">
  <dimension ref="A1:AA110"/>
  <sheetViews>
    <sheetView workbookViewId="0">
      <pane xSplit="1" ySplit="2" topLeftCell="B69" activePane="bottomRight" state="frozen"/>
      <selection pane="topRight" activeCell="B1" sqref="B1"/>
      <selection pane="bottomLeft" activeCell="A3" sqref="A3"/>
      <selection pane="bottomRight" activeCell="A69" sqref="A69"/>
    </sheetView>
  </sheetViews>
  <sheetFormatPr baseColWidth="10" defaultColWidth="11.453125" defaultRowHeight="14.5" x14ac:dyDescent="0.35"/>
  <cols>
    <col min="1" max="1" width="53.81640625" customWidth="1"/>
    <col min="2" max="2" width="11.453125" bestFit="1" customWidth="1"/>
    <col min="3" max="3" width="12.1796875" customWidth="1"/>
    <col min="4" max="7" width="11.453125" bestFit="1" customWidth="1"/>
    <col min="8" max="8" width="11.453125" style="4" bestFit="1" customWidth="1"/>
    <col min="9" max="9" width="11.81640625" customWidth="1"/>
    <col min="10" max="11" width="12.1796875" customWidth="1"/>
    <col min="12" max="12" width="12.26953125" customWidth="1"/>
    <col min="13" max="22" width="11.453125" bestFit="1" customWidth="1"/>
    <col min="24" max="24" width="14.453125" customWidth="1"/>
    <col min="26" max="26" width="14.1796875" customWidth="1"/>
  </cols>
  <sheetData>
    <row r="1" spans="1:27" ht="19.5" customHeight="1" x14ac:dyDescent="0.35">
      <c r="A1" s="4" t="s">
        <v>498</v>
      </c>
    </row>
    <row r="2" spans="1:27" s="2" customFormat="1" ht="42" customHeight="1" x14ac:dyDescent="0.35">
      <c r="A2" s="84" t="s">
        <v>499</v>
      </c>
      <c r="B2" s="2" t="str">
        <f>'SV-Beschäftigte'!B2</f>
        <v>Branden-
burg</v>
      </c>
      <c r="C2" s="2" t="str">
        <f>'SV-Beschäftigte'!C2</f>
        <v>Mecklenburg-
Vorpommern</v>
      </c>
      <c r="D2" s="2" t="str">
        <f>'SV-Beschäftigte'!D2</f>
        <v>Sachsen</v>
      </c>
      <c r="E2" s="2" t="str">
        <f>'SV-Beschäftigte'!E2</f>
        <v>Sachsen-Anhalt</v>
      </c>
      <c r="F2" s="2" t="str">
        <f>'SV-Beschäftigte'!F2</f>
        <v>Thüringen</v>
      </c>
      <c r="G2" s="2" t="str">
        <f>'SV-Beschäftigte'!G2</f>
        <v>Berlin</v>
      </c>
      <c r="H2" s="13" t="str">
        <f>'SV-Beschäftigte'!H2</f>
        <v>Ostdeutsch-land mit Berlin</v>
      </c>
      <c r="I2" s="2" t="str">
        <f>'SV-Beschäftigte'!I2</f>
        <v>Ostdeutsch-land ohne Berlin</v>
      </c>
      <c r="J2" s="2" t="str">
        <f>'SV-Beschäftigte'!J2</f>
        <v>Westdeutsch-land mit Berlin</v>
      </c>
      <c r="K2" s="2" t="str">
        <f>'SV-Beschäftigte'!K2</f>
        <v>Westdeutsch-land ohne Berlin</v>
      </c>
      <c r="L2" s="2" t="str">
        <f>'SV-Beschäftigte'!L2</f>
        <v>Baden-
Württemberg</v>
      </c>
      <c r="M2" s="2" t="str">
        <f>'SV-Beschäftigte'!M2</f>
        <v>Bayern</v>
      </c>
      <c r="N2" s="2" t="str">
        <f>'SV-Beschäftigte'!N2</f>
        <v>Bremen</v>
      </c>
      <c r="O2" s="2" t="str">
        <f>'SV-Beschäftigte'!O2</f>
        <v>Hamburg</v>
      </c>
      <c r="P2" s="2" t="str">
        <f>'SV-Beschäftigte'!P2</f>
        <v>Hessen</v>
      </c>
      <c r="Q2" s="2" t="str">
        <f>'SV-Beschäftigte'!Q2</f>
        <v>Nieder-
sachsen</v>
      </c>
      <c r="R2" s="2" t="str">
        <f>'SV-Beschäftigte'!R2</f>
        <v>Nordrhein-
Westfalen</v>
      </c>
      <c r="S2" s="2" t="str">
        <f>'SV-Beschäftigte'!S2</f>
        <v>Rheinland-Pfalz</v>
      </c>
      <c r="T2" s="2" t="str">
        <f>'SV-Beschäftigte'!T2</f>
        <v>Saarland</v>
      </c>
      <c r="U2" s="2" t="str">
        <f>'SV-Beschäftigte'!U2</f>
        <v>Schleswig-
Holstein</v>
      </c>
      <c r="V2" s="2" t="str">
        <f>'SV-Beschäftigte'!V2</f>
        <v>Deutschland</v>
      </c>
      <c r="X2" s="43" t="str">
        <f>Wirtschaftswachstum!X2</f>
        <v>Min Westdeutschland ohne Berlin</v>
      </c>
      <c r="Y2" s="43"/>
      <c r="Z2" s="43" t="str">
        <f>Wirtschaftswachstum!Z2</f>
        <v>Max Westdeutschland ohne Berlin</v>
      </c>
      <c r="AA2" s="43"/>
    </row>
    <row r="3" spans="1:27" x14ac:dyDescent="0.35">
      <c r="A3" s="4" t="s">
        <v>500</v>
      </c>
    </row>
    <row r="4" spans="1:27" x14ac:dyDescent="0.35">
      <c r="A4" t="str">
        <f>[4]Tabelle2!B3</f>
        <v>Land- und Forstwirtschaft</v>
      </c>
      <c r="B4" s="3">
        <f>[4]Tabelle2!D3</f>
        <v>1.8957955923860013</v>
      </c>
      <c r="C4" s="3">
        <f>[4]Tabelle2!E3</f>
        <v>2.5316843667833502</v>
      </c>
      <c r="D4" s="3">
        <f>[4]Tabelle2!F3</f>
        <v>1.0726372981032319</v>
      </c>
      <c r="E4" s="3">
        <f>[4]Tabelle2!G3</f>
        <v>1.6701601480681174</v>
      </c>
      <c r="F4" s="3">
        <f>[4]Tabelle2!H3</f>
        <v>1.5423009045627871</v>
      </c>
      <c r="G4" s="3">
        <f>[4]Tabelle2!I3</f>
        <v>2.3680862963606008E-2</v>
      </c>
      <c r="H4" s="14">
        <f>[4]Tabelle2!W3</f>
        <v>1.1755549396521165</v>
      </c>
      <c r="I4" s="3">
        <f>[4]Tabelle2!X3</f>
        <v>1.5879957280539834</v>
      </c>
      <c r="J4" s="3">
        <f>[4]Tabelle2!V3</f>
        <v>0.60240437914515244</v>
      </c>
      <c r="K4" s="3">
        <f>[4]Tabelle2!W3</f>
        <v>1.1755549396521165</v>
      </c>
      <c r="L4" s="3">
        <f>[4]Tabelle2!J3</f>
        <v>0.46220518504222918</v>
      </c>
      <c r="M4" s="3">
        <f>[4]Tabelle2!K3</f>
        <v>0.57867510953134904</v>
      </c>
      <c r="N4" s="3">
        <f>[4]Tabelle2!L3</f>
        <v>3.6665831952242357E-2</v>
      </c>
      <c r="O4" s="3">
        <f>[4]Tabelle2!M3</f>
        <v>0.11035195991463385</v>
      </c>
      <c r="P4" s="3">
        <f>[4]Tabelle2!N3</f>
        <v>0.36457501247902241</v>
      </c>
      <c r="Q4" s="3">
        <f>[4]Tabelle2!O3</f>
        <v>1.4168097821475092</v>
      </c>
      <c r="R4" s="3">
        <f>[4]Tabelle2!P3</f>
        <v>0.47682686712948502</v>
      </c>
      <c r="S4" s="3">
        <f>[4]Tabelle2!Q3</f>
        <v>1.1111130275749603</v>
      </c>
      <c r="T4" s="3">
        <f>[4]Tabelle2!R3</f>
        <v>0.23626773098131171</v>
      </c>
      <c r="U4" s="3">
        <f>[4]Tabelle2!S3</f>
        <v>1.4647535642206495</v>
      </c>
      <c r="V4" s="3">
        <f>[4]Tabelle2!Y3</f>
        <v>0.73469828031281625</v>
      </c>
      <c r="X4" s="18" t="str">
        <f>HLOOKUP(Y4,$L4:$U111,ROW(L$110)-ROW(X4)+1,0)</f>
        <v>HB</v>
      </c>
      <c r="Y4" s="9">
        <f t="shared" ref="Y4" si="0">MIN(L4:U4)</f>
        <v>3.6665831952242357E-2</v>
      </c>
      <c r="Z4" s="18" t="str">
        <f>HLOOKUP(AA4,$L4:$U111,ROW(N$110)-ROW(Z4)+1,0)</f>
        <v>SH</v>
      </c>
      <c r="AA4" s="9">
        <f t="shared" ref="AA4" si="1">MAX(L4:U4)</f>
        <v>1.4647535642206495</v>
      </c>
    </row>
    <row r="5" spans="1:27" x14ac:dyDescent="0.35">
      <c r="A5" t="str">
        <f>[4]Tabelle2!B4</f>
        <v>Bergbau</v>
      </c>
      <c r="B5" s="3">
        <f>[4]Tabelle2!D4</f>
        <v>6.770257960588319E-2</v>
      </c>
      <c r="C5" s="3">
        <f>[4]Tabelle2!E4</f>
        <v>0.13830364239036058</v>
      </c>
      <c r="D5" s="3">
        <f>[4]Tabelle2!F4</f>
        <v>4.0330677087299274E-2</v>
      </c>
      <c r="E5" s="3">
        <f>[4]Tabelle2!G4</f>
        <v>0.16974503170425909</v>
      </c>
      <c r="F5" s="3">
        <f>[4]Tabelle2!H4</f>
        <v>-3.9999999999999998E-7</v>
      </c>
      <c r="G5" s="3">
        <f>[4]Tabelle2!I4</f>
        <v>-3.9999999999999998E-7</v>
      </c>
      <c r="H5" s="14">
        <f>[4]Tabelle2!W4</f>
        <v>5.3530181641377184E-2</v>
      </c>
      <c r="I5" s="3">
        <f>[4]Tabelle2!X4</f>
        <v>7.269737686053869E-2</v>
      </c>
      <c r="J5" s="3">
        <f>[4]Tabelle2!V4</f>
        <v>2.1552006278110006E-2</v>
      </c>
      <c r="K5" s="3">
        <f>[4]Tabelle2!W4</f>
        <v>5.3530181641377184E-2</v>
      </c>
      <c r="L5" s="3">
        <f>[4]Tabelle2!J4</f>
        <v>-3.9999999999999998E-7</v>
      </c>
      <c r="M5" s="3">
        <f>[4]Tabelle2!K4</f>
        <v>4.7381677957210086E-2</v>
      </c>
      <c r="N5" s="3">
        <f>[4]Tabelle2!L4</f>
        <v>4.3254177537410912E-2</v>
      </c>
      <c r="O5" s="3">
        <f>[4]Tabelle2!M4</f>
        <v>7.3998356230381562E-2</v>
      </c>
      <c r="P5" s="3">
        <f>[4]Tabelle2!N4</f>
        <v>-3.9999999999999998E-7</v>
      </c>
      <c r="Q5" s="3">
        <f>[4]Tabelle2!O4</f>
        <v>-3.9999999999999998E-7</v>
      </c>
      <c r="R5" s="3">
        <f>[4]Tabelle2!P4</f>
        <v>2.1491047145120627E-2</v>
      </c>
      <c r="S5" s="3">
        <f>[4]Tabelle2!Q4</f>
        <v>-3.9999999999999998E-7</v>
      </c>
      <c r="T5" s="3">
        <f>[4]Tabelle2!R4</f>
        <v>0.16394068272172652</v>
      </c>
      <c r="U5" s="3">
        <f>[4]Tabelle2!S4</f>
        <v>-3.9999999999999998E-7</v>
      </c>
      <c r="V5" s="3">
        <f>[4]Tabelle2!Y4</f>
        <v>2.9899975050815871E-2</v>
      </c>
      <c r="X5" s="18" t="str">
        <f t="shared" ref="X5:X7" si="2">HLOOKUP(Y5,$L5:$U112,ROW(L$110)-ROW(X5)+1,0)</f>
        <v>BW</v>
      </c>
      <c r="Y5" s="9">
        <f t="shared" ref="Y5:Y7" si="3">MIN(L5:U5)</f>
        <v>-3.9999999999999998E-7</v>
      </c>
      <c r="Z5" s="18" t="str">
        <f t="shared" ref="Z5:Z7" si="4">HLOOKUP(AA5,$L5:$U112,ROW(N$110)-ROW(Z5)+1,0)</f>
        <v>SL</v>
      </c>
      <c r="AA5" s="9">
        <f t="shared" ref="AA5:AA7" si="5">MAX(L5:U5)</f>
        <v>0.16394068272172652</v>
      </c>
    </row>
    <row r="6" spans="1:27" x14ac:dyDescent="0.35">
      <c r="A6" t="str">
        <f>[4]Tabelle2!B5</f>
        <v>Gewinnung von Steinen und Erden</v>
      </c>
      <c r="B6" s="3">
        <f>[4]Tabelle2!D5</f>
        <v>4.7796454040698266E-2</v>
      </c>
      <c r="C6" s="3">
        <f>[4]Tabelle2!E5</f>
        <v>8.3393748885502786E-2</v>
      </c>
      <c r="D6" s="3">
        <f>[4]Tabelle2!F5</f>
        <v>9.1106678629842217E-2</v>
      </c>
      <c r="E6" s="3">
        <f>[4]Tabelle2!G5</f>
        <v>0.55410242904341855</v>
      </c>
      <c r="F6" s="3">
        <f>[4]Tabelle2!H5</f>
        <v>0.28589375544144552</v>
      </c>
      <c r="G6" s="3">
        <f>[4]Tabelle2!I5</f>
        <v>-4.9999999999999998E-7</v>
      </c>
      <c r="H6" s="14">
        <f>[4]Tabelle2!W5</f>
        <v>0.14449158773472376</v>
      </c>
      <c r="I6" s="3">
        <f>[4]Tabelle2!X5</f>
        <v>0.19622851956538659</v>
      </c>
      <c r="J6" s="3">
        <f>[4]Tabelle2!V5</f>
        <v>9.5183007866497096E-2</v>
      </c>
      <c r="K6" s="3">
        <f>[4]Tabelle2!W5</f>
        <v>0.14449158773472376</v>
      </c>
      <c r="L6" s="3">
        <f>[4]Tabelle2!J5</f>
        <v>8.4109997299795597E-2</v>
      </c>
      <c r="M6" s="3">
        <f>[4]Tabelle2!K5</f>
        <v>0.1207034765263709</v>
      </c>
      <c r="N6" s="3">
        <f>[4]Tabelle2!L5</f>
        <v>-4.9999999999999998E-7</v>
      </c>
      <c r="O6" s="3">
        <f>[4]Tabelle2!M5</f>
        <v>1.2086578636134644E-2</v>
      </c>
      <c r="P6" s="3">
        <f>[4]Tabelle2!N5</f>
        <v>0.22155905382242283</v>
      </c>
      <c r="Q6" s="3">
        <f>[4]Tabelle2!O5</f>
        <v>7.9132853344066362E-2</v>
      </c>
      <c r="R6" s="3">
        <f>[4]Tabelle2!P5</f>
        <v>6.4056139327839157E-2</v>
      </c>
      <c r="S6" s="3">
        <f>[4]Tabelle2!Q5</f>
        <v>0.188775726031437</v>
      </c>
      <c r="T6" s="3">
        <f>[4]Tabelle2!R5</f>
        <v>7.4864235917816283E-2</v>
      </c>
      <c r="U6" s="3">
        <f>[4]Tabelle2!S5</f>
        <v>7.7573297792834076E-2</v>
      </c>
      <c r="V6" s="3">
        <f>[4]Tabelle2!Y5</f>
        <v>0.10874362348744165</v>
      </c>
      <c r="X6" s="18" t="str">
        <f t="shared" si="2"/>
        <v>HB</v>
      </c>
      <c r="Y6" s="9">
        <f t="shared" si="3"/>
        <v>-4.9999999999999998E-7</v>
      </c>
      <c r="Z6" s="18" t="str">
        <f t="shared" si="4"/>
        <v>HE</v>
      </c>
      <c r="AA6" s="9">
        <f t="shared" si="5"/>
        <v>0.22155905382242283</v>
      </c>
    </row>
    <row r="7" spans="1:27" x14ac:dyDescent="0.35">
      <c r="A7" t="str">
        <f>[4]Tabelle2!B6</f>
        <v>Dienstleistungen für Bergbau</v>
      </c>
      <c r="B7" s="3">
        <f>[4]Tabelle2!D6</f>
        <v>0.22290190096156226</v>
      </c>
      <c r="C7" s="3">
        <f>[4]Tabelle2!E6</f>
        <v>-5.9999999999999997E-7</v>
      </c>
      <c r="D7" s="3">
        <f>[4]Tabelle2!F6</f>
        <v>8.2105174908273966E-3</v>
      </c>
      <c r="E7" s="3">
        <f>[4]Tabelle2!G6</f>
        <v>4.361433854367892E-3</v>
      </c>
      <c r="F7" s="3">
        <f>[4]Tabelle2!H6</f>
        <v>-5.9999999999999997E-7</v>
      </c>
      <c r="G7" s="3">
        <f>[4]Tabelle2!I6</f>
        <v>-5.9999999999999997E-7</v>
      </c>
      <c r="H7" s="14">
        <f>[4]Tabelle2!W6</f>
        <v>3.646496783132791E-2</v>
      </c>
      <c r="I7" s="3">
        <f>[4]Tabelle2!X6</f>
        <v>4.9521852998074919E-2</v>
      </c>
      <c r="J7" s="3">
        <f>[4]Tabelle2!V6</f>
        <v>2.1312371540885531E-2</v>
      </c>
      <c r="K7" s="3">
        <f>[4]Tabelle2!W6</f>
        <v>3.646496783132791E-2</v>
      </c>
      <c r="L7" s="3">
        <f>[4]Tabelle2!J6</f>
        <v>-5.9999999999999997E-7</v>
      </c>
      <c r="M7" s="3">
        <f>[4]Tabelle2!K6</f>
        <v>1.1301394777183912E-2</v>
      </c>
      <c r="N7" s="3">
        <f>[4]Tabelle2!L6</f>
        <v>-5.9999999999999997E-7</v>
      </c>
      <c r="O7" s="3">
        <f>[4]Tabelle2!M6</f>
        <v>-5.9999999999999997E-7</v>
      </c>
      <c r="P7" s="3">
        <f>[4]Tabelle2!N6</f>
        <v>-5.9999999999999997E-7</v>
      </c>
      <c r="Q7" s="3">
        <f>[4]Tabelle2!O6</f>
        <v>0.1092115824589929</v>
      </c>
      <c r="R7" s="3">
        <f>[4]Tabelle2!P6</f>
        <v>2.5573548389616892E-2</v>
      </c>
      <c r="S7" s="3">
        <f>[4]Tabelle2!Q6</f>
        <v>-5.9999999999999997E-7</v>
      </c>
      <c r="T7" s="3">
        <f>[4]Tabelle2!R6</f>
        <v>-5.9999999999999997E-7</v>
      </c>
      <c r="U7" s="3">
        <f>[4]Tabelle2!S6</f>
        <v>-5.9999999999999997E-7</v>
      </c>
      <c r="V7" s="3">
        <f>[4]Tabelle2!Y6</f>
        <v>2.5098565838876867E-2</v>
      </c>
      <c r="X7" s="18" t="str">
        <f t="shared" si="2"/>
        <v>BW</v>
      </c>
      <c r="Y7" s="9">
        <f t="shared" si="3"/>
        <v>-5.9999999999999997E-7</v>
      </c>
      <c r="Z7" s="18" t="str">
        <f t="shared" si="4"/>
        <v>NI</v>
      </c>
      <c r="AA7" s="9">
        <f t="shared" si="5"/>
        <v>0.1092115824589929</v>
      </c>
    </row>
    <row r="8" spans="1:27" x14ac:dyDescent="0.35">
      <c r="A8" t="str">
        <f>[4]Tabelle2!B7</f>
        <v>Nahrungs- und Genussmittel</v>
      </c>
      <c r="B8" s="3">
        <f>[4]Tabelle2!D7</f>
        <v>1.9128896324193807</v>
      </c>
      <c r="C8" s="3">
        <f>[4]Tabelle2!E7</f>
        <v>2.6885200644816001</v>
      </c>
      <c r="D8" s="3">
        <f>[4]Tabelle2!F7</f>
        <v>1.8817942261331493</v>
      </c>
      <c r="E8" s="3">
        <f>[4]Tabelle2!G7</f>
        <v>2.9415056723083133</v>
      </c>
      <c r="F8" s="3">
        <f>[4]Tabelle2!H7</f>
        <v>2.6930154906562791</v>
      </c>
      <c r="G8" s="3">
        <f>[4]Tabelle2!I7</f>
        <v>0.86882042099893175</v>
      </c>
      <c r="H8" s="14">
        <f>[4]Tabelle2!W7</f>
        <v>1.9254809312097929</v>
      </c>
      <c r="I8" s="3">
        <f>[4]Tabelle2!X7</f>
        <v>2.3038294874663787</v>
      </c>
      <c r="J8" s="3">
        <f>[4]Tabelle2!V7</f>
        <v>1.9805804868255137</v>
      </c>
      <c r="K8" s="3">
        <f>[4]Tabelle2!W7</f>
        <v>1.9254809312097929</v>
      </c>
      <c r="L8" s="3">
        <f>[4]Tabelle2!J7</f>
        <v>1.6902140231181786</v>
      </c>
      <c r="M8" s="3">
        <f>[4]Tabelle2!K7</f>
        <v>2.2259943858727551</v>
      </c>
      <c r="N8" s="3">
        <f>[4]Tabelle2!L7</f>
        <v>1.7210158685083761</v>
      </c>
      <c r="O8" s="3">
        <f>[4]Tabelle2!M7</f>
        <v>0.74995178209543822</v>
      </c>
      <c r="P8" s="3">
        <f>[4]Tabelle2!N7</f>
        <v>1.521264817155968</v>
      </c>
      <c r="Q8" s="3">
        <f>[4]Tabelle2!O7</f>
        <v>3.177095228254935</v>
      </c>
      <c r="R8" s="3">
        <f>[4]Tabelle2!P7</f>
        <v>1.9132635921155223</v>
      </c>
      <c r="S8" s="3">
        <f>[4]Tabelle2!Q7</f>
        <v>2.2690376716438028</v>
      </c>
      <c r="T8" s="3">
        <f>[4]Tabelle2!R7</f>
        <v>2.2829930773446621</v>
      </c>
      <c r="U8" s="3">
        <f>[4]Tabelle2!S7</f>
        <v>2.546958985896131</v>
      </c>
      <c r="V8" s="3">
        <f>[4]Tabelle2!Y7</f>
        <v>2.0238353304431302</v>
      </c>
      <c r="X8" s="18" t="str">
        <f t="shared" ref="X8:X39" si="6">HLOOKUP(Y8,$L8:$U113,ROW(L$110)-ROW(X8)+1,0)</f>
        <v>HH</v>
      </c>
      <c r="Y8" s="9">
        <f t="shared" ref="Y8:Y67" si="7">MIN(L8:U8)</f>
        <v>0.74995178209543822</v>
      </c>
      <c r="Z8" s="18" t="str">
        <f t="shared" ref="Z8:Z39" si="8">HLOOKUP(AA8,$L8:$U113,ROW(N$110)-ROW(Z8)+1,0)</f>
        <v>NI</v>
      </c>
      <c r="AA8" s="9">
        <f t="shared" ref="AA8:AA67" si="9">MAX(L8:U8)</f>
        <v>3.177095228254935</v>
      </c>
    </row>
    <row r="9" spans="1:27" x14ac:dyDescent="0.35">
      <c r="A9" t="str">
        <f>[4]Tabelle2!B8</f>
        <v>Tabakverarbeitung</v>
      </c>
      <c r="B9" s="3">
        <f>[4]Tabelle2!D8</f>
        <v>1.5969005820656832E-2</v>
      </c>
      <c r="C9" s="3">
        <f>[4]Tabelle2!E8</f>
        <v>-7.9999999999999996E-7</v>
      </c>
      <c r="D9" s="3">
        <f>[4]Tabelle2!F8</f>
        <v>2.0104362679746496E-2</v>
      </c>
      <c r="E9" s="3">
        <f>[4]Tabelle2!G8</f>
        <v>-7.9999999999999996E-7</v>
      </c>
      <c r="F9" s="3">
        <f>[4]Tabelle2!H8</f>
        <v>3.3059245307289362E-2</v>
      </c>
      <c r="G9" s="3">
        <f>[4]Tabelle2!I8</f>
        <v>5.9047269235925218E-3</v>
      </c>
      <c r="H9" s="14">
        <f>[4]Tabelle2!W8</f>
        <v>1.3062654914809613E-2</v>
      </c>
      <c r="I9" s="3">
        <f>[4]Tabelle2!X8</f>
        <v>1.5625627312372915E-2</v>
      </c>
      <c r="J9" s="3">
        <f>[4]Tabelle2!V8</f>
        <v>2.1164574785062226E-2</v>
      </c>
      <c r="K9" s="3">
        <f>[4]Tabelle2!W8</f>
        <v>1.3062654914809613E-2</v>
      </c>
      <c r="L9" s="3">
        <f>[4]Tabelle2!J8</f>
        <v>6.2340766530216722E-3</v>
      </c>
      <c r="M9" s="3">
        <f>[4]Tabelle2!K8</f>
        <v>1.1417367998094759E-2</v>
      </c>
      <c r="N9" s="3">
        <f>[4]Tabelle2!L8</f>
        <v>5.7290031175378696E-2</v>
      </c>
      <c r="O9" s="3">
        <f>[4]Tabelle2!M8</f>
        <v>0.11736381087910892</v>
      </c>
      <c r="P9" s="3">
        <f>[4]Tabelle2!N8</f>
        <v>1.0043308339319247E-3</v>
      </c>
      <c r="Q9" s="3">
        <f>[4]Tabelle2!O8</f>
        <v>3.017212347086478E-2</v>
      </c>
      <c r="R9" s="3">
        <f>[4]Tabelle2!P8</f>
        <v>9.4177088115607009E-3</v>
      </c>
      <c r="S9" s="3">
        <f>[4]Tabelle2!Q8</f>
        <v>0.1357132814829739</v>
      </c>
      <c r="T9" s="3">
        <f>[4]Tabelle2!R8</f>
        <v>7.4102599620346973E-2</v>
      </c>
      <c r="U9" s="3">
        <f>[4]Tabelle2!S8</f>
        <v>6.9078153509864293E-2</v>
      </c>
      <c r="V9" s="3">
        <f>[4]Tabelle2!Y8</f>
        <v>2.0419245329547791E-2</v>
      </c>
      <c r="X9" s="18" t="str">
        <f t="shared" si="6"/>
        <v>HE</v>
      </c>
      <c r="Y9" s="9">
        <f t="shared" si="7"/>
        <v>1.0043308339319247E-3</v>
      </c>
      <c r="Z9" s="18" t="str">
        <f t="shared" si="8"/>
        <v>RP</v>
      </c>
      <c r="AA9" s="9">
        <f t="shared" si="9"/>
        <v>0.1357132814829739</v>
      </c>
    </row>
    <row r="10" spans="1:27" x14ac:dyDescent="0.35">
      <c r="A10" t="str">
        <f>[4]Tabelle2!B9</f>
        <v>Herst. von Textilien und Bekleidung, Lederwaren</v>
      </c>
      <c r="B10" s="3">
        <f>[4]Tabelle2!D9</f>
        <v>6.01670303806437E-2</v>
      </c>
      <c r="C10" s="3">
        <f>[4]Tabelle2!E9</f>
        <v>0.13710199065744183</v>
      </c>
      <c r="D10" s="3">
        <f>[4]Tabelle2!F9</f>
        <v>0.69063860718804859</v>
      </c>
      <c r="E10" s="3">
        <f>[4]Tabelle2!G9</f>
        <v>0.11989271622576891</v>
      </c>
      <c r="F10" s="3">
        <f>[4]Tabelle2!H9</f>
        <v>0.23893306381177312</v>
      </c>
      <c r="G10" s="3">
        <f>[4]Tabelle2!I9</f>
        <v>3.850313554182324E-2</v>
      </c>
      <c r="H10" s="14">
        <f>[4]Tabelle2!W9</f>
        <v>0.26203114143186051</v>
      </c>
      <c r="I10" s="3">
        <f>[4]Tabelle2!X9</f>
        <v>0.34206772602470453</v>
      </c>
      <c r="J10" s="3">
        <f>[4]Tabelle2!V9</f>
        <v>0.29954835590735512</v>
      </c>
      <c r="K10" s="3">
        <f>[4]Tabelle2!W9</f>
        <v>0.26203114143186051</v>
      </c>
      <c r="L10" s="3">
        <f>[4]Tabelle2!J9</f>
        <v>0.38998057839383943</v>
      </c>
      <c r="M10" s="3">
        <f>[4]Tabelle2!K9</f>
        <v>0.49083095834833212</v>
      </c>
      <c r="N10" s="3">
        <f>[4]Tabelle2!L9</f>
        <v>8.9945704945344554E-2</v>
      </c>
      <c r="O10" s="3">
        <f>[4]Tabelle2!M9</f>
        <v>4.4103096855514203E-2</v>
      </c>
      <c r="P10" s="3">
        <f>[4]Tabelle2!N9</f>
        <v>0.17456878733610534</v>
      </c>
      <c r="Q10" s="3">
        <f>[4]Tabelle2!O9</f>
        <v>0.22475915155116113</v>
      </c>
      <c r="R10" s="3">
        <f>[4]Tabelle2!P9</f>
        <v>0.31151055238121866</v>
      </c>
      <c r="S10" s="3">
        <f>[4]Tabelle2!Q9</f>
        <v>0.28625540611670874</v>
      </c>
      <c r="T10" s="3">
        <f>[4]Tabelle2!R9</f>
        <v>3.6035684746881062E-2</v>
      </c>
      <c r="U10" s="3">
        <f>[4]Tabelle2!S9</f>
        <v>0.11295252398234566</v>
      </c>
      <c r="V10" s="3">
        <f>[4]Tabelle2!Y9</f>
        <v>0.30523505288557212</v>
      </c>
      <c r="X10" s="18" t="str">
        <f t="shared" si="6"/>
        <v>SL</v>
      </c>
      <c r="Y10" s="9">
        <f t="shared" si="7"/>
        <v>3.6035684746881062E-2</v>
      </c>
      <c r="Z10" s="18" t="str">
        <f t="shared" si="8"/>
        <v>BY</v>
      </c>
      <c r="AA10" s="9">
        <f t="shared" si="9"/>
        <v>0.49083095834833212</v>
      </c>
    </row>
    <row r="11" spans="1:27" x14ac:dyDescent="0.35">
      <c r="A11" t="str">
        <f>[4]Tabelle2!B10</f>
        <v>Herst. v.Holz-, Flecht-, Korb- und Korkwaren (ohne Möbel)</v>
      </c>
      <c r="B11" s="3">
        <f>[4]Tabelle2!D10</f>
        <v>0.49112676069583366</v>
      </c>
      <c r="C11" s="3">
        <f>[4]Tabelle2!E10</f>
        <v>0.55578906613198253</v>
      </c>
      <c r="D11" s="3">
        <f>[4]Tabelle2!F10</f>
        <v>0.35802787294563582</v>
      </c>
      <c r="E11" s="3">
        <f>[4]Tabelle2!G10</f>
        <v>0.31605951013362782</v>
      </c>
      <c r="F11" s="3">
        <f>[4]Tabelle2!H10</f>
        <v>0.58531207487223669</v>
      </c>
      <c r="G11" s="3">
        <f>[4]Tabelle2!I10</f>
        <v>2.3443941886662305E-2</v>
      </c>
      <c r="H11" s="14">
        <f>[4]Tabelle2!W10</f>
        <v>0.32920117790681724</v>
      </c>
      <c r="I11" s="3">
        <f>[4]Tabelle2!X10</f>
        <v>0.43868081464477471</v>
      </c>
      <c r="J11" s="3">
        <f>[4]Tabelle2!V10</f>
        <v>0.28841290066246345</v>
      </c>
      <c r="K11" s="3">
        <f>[4]Tabelle2!W10</f>
        <v>0.32920117790681724</v>
      </c>
      <c r="L11" s="3">
        <f>[4]Tabelle2!J10</f>
        <v>0.37004898560950245</v>
      </c>
      <c r="M11" s="3">
        <f>[4]Tabelle2!K10</f>
        <v>0.40449755903715634</v>
      </c>
      <c r="N11" s="3">
        <f>[4]Tabelle2!L10</f>
        <v>8.6221700918944932E-2</v>
      </c>
      <c r="O11" s="3">
        <f>[4]Tabelle2!M10</f>
        <v>2.1866462876060387E-2</v>
      </c>
      <c r="P11" s="3">
        <f>[4]Tabelle2!N10</f>
        <v>0.22256368465635476</v>
      </c>
      <c r="Q11" s="3">
        <f>[4]Tabelle2!O10</f>
        <v>0.21789016356766905</v>
      </c>
      <c r="R11" s="3">
        <f>[4]Tabelle2!P10</f>
        <v>0.29001900523609808</v>
      </c>
      <c r="S11" s="3">
        <f>[4]Tabelle2!Q10</f>
        <v>0.48713342476446192</v>
      </c>
      <c r="T11" s="3">
        <f>[4]Tabelle2!R10</f>
        <v>0.17256856075971214</v>
      </c>
      <c r="U11" s="3">
        <f>[4]Tabelle2!S10</f>
        <v>0.14459805268483752</v>
      </c>
      <c r="V11" s="3">
        <f>[4]Tabelle2!Y10</f>
        <v>0.30856825839403845</v>
      </c>
      <c r="X11" s="18" t="str">
        <f t="shared" si="6"/>
        <v>HH</v>
      </c>
      <c r="Y11" s="9">
        <f t="shared" si="7"/>
        <v>2.1866462876060387E-2</v>
      </c>
      <c r="Z11" s="18" t="str">
        <f t="shared" si="8"/>
        <v>RP</v>
      </c>
      <c r="AA11" s="9">
        <f t="shared" si="9"/>
        <v>0.48713342476446192</v>
      </c>
    </row>
    <row r="12" spans="1:27" x14ac:dyDescent="0.35">
      <c r="A12" t="str">
        <f>[4]Tabelle2!B11</f>
        <v>Herstellung von Papier, Pappe und Waren daraus</v>
      </c>
      <c r="B12" s="3">
        <f>[4]Tabelle2!D11</f>
        <v>0.36505516544966249</v>
      </c>
      <c r="C12" s="3">
        <f>[4]Tabelle2!E11</f>
        <v>0.11925610776836304</v>
      </c>
      <c r="D12" s="3">
        <f>[4]Tabelle2!F11</f>
        <v>0.39823809830512874</v>
      </c>
      <c r="E12" s="3">
        <f>[4]Tabelle2!G11</f>
        <v>0.39332972412528766</v>
      </c>
      <c r="F12" s="3">
        <f>[4]Tabelle2!H11</f>
        <v>0.50917368870999458</v>
      </c>
      <c r="G12" s="3">
        <f>[4]Tabelle2!I11</f>
        <v>1.4349330424329825E-2</v>
      </c>
      <c r="H12" s="14">
        <f>[4]Tabelle2!W11</f>
        <v>0.28029486588367425</v>
      </c>
      <c r="I12" s="3">
        <f>[4]Tabelle2!X11</f>
        <v>0.37551949897216597</v>
      </c>
      <c r="J12" s="3">
        <f>[4]Tabelle2!V11</f>
        <v>0.32555470428342187</v>
      </c>
      <c r="K12" s="3">
        <f>[4]Tabelle2!W11</f>
        <v>0.28029486588367425</v>
      </c>
      <c r="L12" s="3">
        <f>[4]Tabelle2!J11</f>
        <v>0.39675829269083407</v>
      </c>
      <c r="M12" s="3">
        <f>[4]Tabelle2!K11</f>
        <v>0.33225431180502485</v>
      </c>
      <c r="N12" s="3">
        <f>[4]Tabelle2!L11</f>
        <v>6.8747897410454423E-2</v>
      </c>
      <c r="O12" s="3">
        <f>[4]Tabelle2!M11</f>
        <v>3.2938495977863115E-2</v>
      </c>
      <c r="P12" s="3">
        <f>[4]Tabelle2!N11</f>
        <v>0.35857932500521411</v>
      </c>
      <c r="Q12" s="3">
        <f>[4]Tabelle2!O11</f>
        <v>0.42226300466554323</v>
      </c>
      <c r="R12" s="3">
        <f>[4]Tabelle2!P11</f>
        <v>0.32831275651285846</v>
      </c>
      <c r="S12" s="3">
        <f>[4]Tabelle2!Q11</f>
        <v>0.45295545221069</v>
      </c>
      <c r="T12" s="3">
        <f>[4]Tabelle2!R11</f>
        <v>3.3751475854473106E-2</v>
      </c>
      <c r="U12" s="3">
        <f>[4]Tabelle2!S11</f>
        <v>0.3647171045446484</v>
      </c>
      <c r="V12" s="3">
        <f>[4]Tabelle2!Y11</f>
        <v>0.3322391703395946</v>
      </c>
      <c r="X12" s="18" t="str">
        <f t="shared" si="6"/>
        <v>HH</v>
      </c>
      <c r="Y12" s="9">
        <f t="shared" si="7"/>
        <v>3.2938495977863115E-2</v>
      </c>
      <c r="Z12" s="18" t="str">
        <f t="shared" si="8"/>
        <v>RP</v>
      </c>
      <c r="AA12" s="9">
        <f t="shared" si="9"/>
        <v>0.45295545221069</v>
      </c>
    </row>
    <row r="13" spans="1:27" x14ac:dyDescent="0.35">
      <c r="A13" t="str">
        <f>[4]Tabelle2!B12</f>
        <v>Herst.v.Druckerz.; Vervielf.v.besp. Ton-, Bild-u.Datenträgern</v>
      </c>
      <c r="B13" s="3">
        <f>[4]Tabelle2!D12</f>
        <v>0.1412528571179224</v>
      </c>
      <c r="C13" s="3">
        <f>[4]Tabelle2!E12</f>
        <v>0.27832281582774798</v>
      </c>
      <c r="D13" s="3">
        <f>[4]Tabelle2!F12</f>
        <v>0.32874537895261158</v>
      </c>
      <c r="E13" s="3">
        <f>[4]Tabelle2!G12</f>
        <v>0.20065235730092301</v>
      </c>
      <c r="F13" s="3">
        <f>[4]Tabelle2!H12</f>
        <v>0.33798767228929544</v>
      </c>
      <c r="G13" s="3">
        <f>[4]Tabelle2!I12</f>
        <v>0.36738162991669077</v>
      </c>
      <c r="H13" s="14">
        <f>[4]Tabelle2!W12</f>
        <v>0.29354506401538216</v>
      </c>
      <c r="I13" s="3">
        <f>[4]Tabelle2!X12</f>
        <v>0.26710709473598737</v>
      </c>
      <c r="J13" s="3">
        <f>[4]Tabelle2!V12</f>
        <v>0.28852749813921491</v>
      </c>
      <c r="K13" s="3">
        <f>[4]Tabelle2!W12</f>
        <v>0.29354506401538216</v>
      </c>
      <c r="L13" s="3">
        <f>[4]Tabelle2!J12</f>
        <v>0.31588580874954325</v>
      </c>
      <c r="M13" s="3">
        <f>[4]Tabelle2!K12</f>
        <v>0.33638665923456784</v>
      </c>
      <c r="N13" s="3">
        <f>[4]Tabelle2!L12</f>
        <v>9.424221728349795E-2</v>
      </c>
      <c r="O13" s="3">
        <f>[4]Tabelle2!M12</f>
        <v>0.16137513995877475</v>
      </c>
      <c r="P13" s="3">
        <f>[4]Tabelle2!N12</f>
        <v>0.22776862647493079</v>
      </c>
      <c r="Q13" s="3">
        <f>[4]Tabelle2!O12</f>
        <v>0.25885237318611959</v>
      </c>
      <c r="R13" s="3">
        <f>[4]Tabelle2!P12</f>
        <v>0.28340294282339945</v>
      </c>
      <c r="S13" s="3">
        <f>[4]Tabelle2!Q12</f>
        <v>0.28731900876429706</v>
      </c>
      <c r="T13" s="3">
        <f>[4]Tabelle2!R12</f>
        <v>0.16597011284831137</v>
      </c>
      <c r="U13" s="3">
        <f>[4]Tabelle2!S12</f>
        <v>0.28826340599792022</v>
      </c>
      <c r="V13" s="3">
        <f>[4]Tabelle2!Y12</f>
        <v>0.28562957866414179</v>
      </c>
      <c r="X13" s="18" t="str">
        <f t="shared" si="6"/>
        <v>HB</v>
      </c>
      <c r="Y13" s="9">
        <f t="shared" si="7"/>
        <v>9.424221728349795E-2</v>
      </c>
      <c r="Z13" s="18" t="str">
        <f t="shared" si="8"/>
        <v>BY</v>
      </c>
      <c r="AA13" s="9">
        <f t="shared" si="9"/>
        <v>0.33638665923456784</v>
      </c>
    </row>
    <row r="14" spans="1:27" x14ac:dyDescent="0.35">
      <c r="A14" t="str">
        <f>[4]Tabelle2!B13</f>
        <v>Kokerei und Mineralölverarbeitung</v>
      </c>
      <c r="B14" s="3">
        <f>[4]Tabelle2!D13</f>
        <v>0.14923766002825081</v>
      </c>
      <c r="C14" s="3">
        <f>[4]Tabelle2!E13</f>
        <v>8.7339590293664449E-2</v>
      </c>
      <c r="D14" s="3">
        <f>[4]Tabelle2!F13</f>
        <v>1.0202220999631105E-2</v>
      </c>
      <c r="E14" s="3">
        <f>[4]Tabelle2!G13</f>
        <v>0.16413580246292894</v>
      </c>
      <c r="F14" s="3">
        <f>[4]Tabelle2!H13</f>
        <v>4.2564331077569635E-3</v>
      </c>
      <c r="G14" s="3">
        <f>[4]Tabelle2!I13</f>
        <v>2.301855500201083E-3</v>
      </c>
      <c r="H14" s="14">
        <f>[4]Tabelle2!W13</f>
        <v>5.2859760114158091E-2</v>
      </c>
      <c r="I14" s="3">
        <f>[4]Tabelle2!X13</f>
        <v>7.0962556644551436E-2</v>
      </c>
      <c r="J14" s="3">
        <f>[4]Tabelle2!V13</f>
        <v>6.4078651522665536E-2</v>
      </c>
      <c r="K14" s="3">
        <f>[4]Tabelle2!W13</f>
        <v>5.2859760114158091E-2</v>
      </c>
      <c r="L14" s="3">
        <f>[4]Tabelle2!J13</f>
        <v>6.9970106051169031E-2</v>
      </c>
      <c r="M14" s="3">
        <f>[4]Tabelle2!K13</f>
        <v>4.5704564341210702E-2</v>
      </c>
      <c r="N14" s="3">
        <f>[4]Tabelle2!L13</f>
        <v>1.4321407793844675E-2</v>
      </c>
      <c r="O14" s="3">
        <f>[4]Tabelle2!M13</f>
        <v>0.20621717902107581</v>
      </c>
      <c r="P14" s="3">
        <f>[4]Tabelle2!N13</f>
        <v>1.1665397179566984E-2</v>
      </c>
      <c r="Q14" s="3">
        <f>[4]Tabelle2!O13</f>
        <v>5.1938784477912767E-2</v>
      </c>
      <c r="R14" s="3">
        <f>[4]Tabelle2!P13</f>
        <v>0.10081312478983857</v>
      </c>
      <c r="S14" s="3">
        <f>[4]Tabelle2!Q13</f>
        <v>3.1716297681224179E-2</v>
      </c>
      <c r="T14" s="3">
        <f>[4]Tabelle2!R13</f>
        <v>1.0149850632924243E-2</v>
      </c>
      <c r="U14" s="3">
        <f>[4]Tabelle2!S13</f>
        <v>9.3348637175492286E-2</v>
      </c>
      <c r="V14" s="3">
        <f>[4]Tabelle2!Y13</f>
        <v>6.4998157415091434E-2</v>
      </c>
      <c r="X14" s="18" t="str">
        <f t="shared" si="6"/>
        <v>SL</v>
      </c>
      <c r="Y14" s="9">
        <f t="shared" si="7"/>
        <v>1.0149850632924243E-2</v>
      </c>
      <c r="Z14" s="18" t="str">
        <f t="shared" si="8"/>
        <v>HH</v>
      </c>
      <c r="AA14" s="9">
        <f t="shared" si="9"/>
        <v>0.20621717902107581</v>
      </c>
    </row>
    <row r="15" spans="1:27" x14ac:dyDescent="0.35">
      <c r="A15" t="str">
        <f>[4]Tabelle2!B14</f>
        <v>Herstellung von chemischen Erzeugnissen</v>
      </c>
      <c r="B15" s="3">
        <f>[4]Tabelle2!D14</f>
        <v>0.60808831881895409</v>
      </c>
      <c r="C15" s="3">
        <f>[4]Tabelle2!E14</f>
        <v>0.2532700225411566</v>
      </c>
      <c r="D15" s="3">
        <f>[4]Tabelle2!F14</f>
        <v>0.46133057608391281</v>
      </c>
      <c r="E15" s="3">
        <f>[4]Tabelle2!G14</f>
        <v>1.5234700810226602</v>
      </c>
      <c r="F15" s="3">
        <f>[4]Tabelle2!H14</f>
        <v>0.43265942021471498</v>
      </c>
      <c r="G15" s="3">
        <f>[4]Tabelle2!I14</f>
        <v>0.38320824207191873</v>
      </c>
      <c r="H15" s="14">
        <f>[4]Tabelle2!W14</f>
        <v>0.5713028762028538</v>
      </c>
      <c r="I15" s="3">
        <f>[4]Tabelle2!X14</f>
        <v>0.63865216443247519</v>
      </c>
      <c r="J15" s="3">
        <f>[4]Tabelle2!V14</f>
        <v>1.0265963553813369</v>
      </c>
      <c r="K15" s="3">
        <f>[4]Tabelle2!W14</f>
        <v>0.5713028762028538</v>
      </c>
      <c r="L15" s="3">
        <f>[4]Tabelle2!J14</f>
        <v>0.63714265642281798</v>
      </c>
      <c r="M15" s="3">
        <f>[4]Tabelle2!K14</f>
        <v>0.87217735407539809</v>
      </c>
      <c r="N15" s="3">
        <f>[4]Tabelle2!L14</f>
        <v>0.27384877301831018</v>
      </c>
      <c r="O15" s="3">
        <f>[4]Tabelle2!M14</f>
        <v>0.84941574445996593</v>
      </c>
      <c r="P15" s="3">
        <f>[4]Tabelle2!N14</f>
        <v>0.94223696175161276</v>
      </c>
      <c r="Q15" s="3">
        <f>[4]Tabelle2!O14</f>
        <v>0.76956497243361555</v>
      </c>
      <c r="R15" s="3">
        <f>[4]Tabelle2!P14</f>
        <v>1.3914451657273805</v>
      </c>
      <c r="S15" s="3">
        <f>[4]Tabelle2!Q14</f>
        <v>3.3208377266157192</v>
      </c>
      <c r="T15" s="3">
        <f>[4]Tabelle2!R14</f>
        <v>0.15835654987361816</v>
      </c>
      <c r="U15" s="3">
        <f>[4]Tabelle2!S14</f>
        <v>0.69956302919313917</v>
      </c>
      <c r="V15" s="3">
        <f>[4]Tabelle2!Y14</f>
        <v>0.97442828533993486</v>
      </c>
      <c r="X15" s="18" t="str">
        <f t="shared" si="6"/>
        <v>SL</v>
      </c>
      <c r="Y15" s="9">
        <f t="shared" si="7"/>
        <v>0.15835654987361816</v>
      </c>
      <c r="Z15" s="18" t="str">
        <f t="shared" si="8"/>
        <v>RP</v>
      </c>
      <c r="AA15" s="9">
        <f t="shared" si="9"/>
        <v>3.3208377266157192</v>
      </c>
    </row>
    <row r="16" spans="1:27" x14ac:dyDescent="0.35">
      <c r="A16" t="str">
        <f>[4]Tabelle2!B15</f>
        <v>Herstellung von pharmazeutischen Erzeugnissen</v>
      </c>
      <c r="B16" s="3">
        <f>[4]Tabelle2!D15</f>
        <v>0.12618245866744343</v>
      </c>
      <c r="C16" s="3">
        <f>[4]Tabelle2!E15</f>
        <v>0.10758737664858074</v>
      </c>
      <c r="D16" s="3">
        <f>[4]Tabelle2!F15</f>
        <v>0.21964589287963285</v>
      </c>
      <c r="E16" s="3">
        <f>[4]Tabelle2!G15</f>
        <v>0.76846423560092625</v>
      </c>
      <c r="F16" s="3">
        <f>[4]Tabelle2!H15</f>
        <v>0.24181269503172637</v>
      </c>
      <c r="G16" s="3">
        <f>[4]Tabelle2!I15</f>
        <v>0.41285388722835314</v>
      </c>
      <c r="H16" s="14">
        <f>[4]Tabelle2!W15</f>
        <v>0.3187997388328091</v>
      </c>
      <c r="I16" s="3">
        <f>[4]Tabelle2!X15</f>
        <v>0.28512264868746473</v>
      </c>
      <c r="J16" s="3">
        <f>[4]Tabelle2!V15</f>
        <v>0.53086795148945631</v>
      </c>
      <c r="K16" s="3">
        <f>[4]Tabelle2!W15</f>
        <v>0.3187997388328091</v>
      </c>
      <c r="L16" s="3">
        <f>[4]Tabelle2!J15</f>
        <v>0.91181904174642114</v>
      </c>
      <c r="M16" s="3">
        <f>[4]Tabelle2!K15</f>
        <v>0.3984560515497923</v>
      </c>
      <c r="N16" s="3">
        <f>[4]Tabelle2!L15</f>
        <v>6.2731960137039661E-2</v>
      </c>
      <c r="O16" s="3">
        <f>[4]Tabelle2!M15</f>
        <v>0.30937235241953792</v>
      </c>
      <c r="P16" s="3">
        <f>[4]Tabelle2!N15</f>
        <v>1.3776021029632692</v>
      </c>
      <c r="Q16" s="3">
        <f>[4]Tabelle2!O15</f>
        <v>0.23238019438215921</v>
      </c>
      <c r="R16" s="3">
        <f>[4]Tabelle2!P15</f>
        <v>0.21161177737562348</v>
      </c>
      <c r="S16" s="3">
        <f>[4]Tabelle2!Q15</f>
        <v>0.68461985372302758</v>
      </c>
      <c r="T16" s="3">
        <f>[4]Tabelle2!R15</f>
        <v>0.51110893436773552</v>
      </c>
      <c r="U16" s="3">
        <f>[4]Tabelle2!S15</f>
        <v>0.76042708823156013</v>
      </c>
      <c r="V16" s="3">
        <f>[4]Tabelle2!Y15</f>
        <v>0.49783080088880005</v>
      </c>
      <c r="X16" s="18" t="str">
        <f t="shared" si="6"/>
        <v>HB</v>
      </c>
      <c r="Y16" s="9">
        <f t="shared" si="7"/>
        <v>6.2731960137039661E-2</v>
      </c>
      <c r="Z16" s="18" t="str">
        <f t="shared" si="8"/>
        <v>HE</v>
      </c>
      <c r="AA16" s="9">
        <f t="shared" si="9"/>
        <v>1.3776021029632692</v>
      </c>
    </row>
    <row r="17" spans="1:27" x14ac:dyDescent="0.35">
      <c r="A17" t="str">
        <f>[4]Tabelle2!B16</f>
        <v>Herstellung von Gummi- und Kunststoffwaren</v>
      </c>
      <c r="B17" s="3">
        <f>[4]Tabelle2!D16</f>
        <v>0.91016486835616706</v>
      </c>
      <c r="C17" s="3">
        <f>[4]Tabelle2!E16</f>
        <v>0.34095389904422641</v>
      </c>
      <c r="D17" s="3">
        <f>[4]Tabelle2!F16</f>
        <v>0.8115707625860431</v>
      </c>
      <c r="E17" s="3">
        <f>[4]Tabelle2!G16</f>
        <v>0.89969903984805155</v>
      </c>
      <c r="F17" s="3">
        <f>[4]Tabelle2!H16</f>
        <v>1.8908075821771291</v>
      </c>
      <c r="G17" s="3">
        <f>[4]Tabelle2!I16</f>
        <v>9.879786543170288E-2</v>
      </c>
      <c r="H17" s="14">
        <f>[4]Tabelle2!W16</f>
        <v>0.73978854704094055</v>
      </c>
      <c r="I17" s="3">
        <f>[4]Tabelle2!X16</f>
        <v>0.96930209147384894</v>
      </c>
      <c r="J17" s="3">
        <f>[4]Tabelle2!V16</f>
        <v>1.0536686803272384</v>
      </c>
      <c r="K17" s="3">
        <f>[4]Tabelle2!W16</f>
        <v>0.73978854704094055</v>
      </c>
      <c r="L17" s="3">
        <f>[4]Tabelle2!J16</f>
        <v>1.1991461929240586</v>
      </c>
      <c r="M17" s="3">
        <f>[4]Tabelle2!K16</f>
        <v>1.1841852330931035</v>
      </c>
      <c r="N17" s="3">
        <f>[4]Tabelle2!L16</f>
        <v>0.15181910261475354</v>
      </c>
      <c r="O17" s="3">
        <f>[4]Tabelle2!M16</f>
        <v>0.28362954295784654</v>
      </c>
      <c r="P17" s="3">
        <f>[4]Tabelle2!N16</f>
        <v>1.1546783430090817</v>
      </c>
      <c r="Q17" s="3">
        <f>[4]Tabelle2!O16</f>
        <v>1.315876603011082</v>
      </c>
      <c r="R17" s="3">
        <f>[4]Tabelle2!P16</f>
        <v>1.0709866036882556</v>
      </c>
      <c r="S17" s="3">
        <f>[4]Tabelle2!Q16</f>
        <v>1.4583429541815696</v>
      </c>
      <c r="T17" s="3">
        <f>[4]Tabelle2!R16</f>
        <v>0.86462265515932224</v>
      </c>
      <c r="U17" s="3">
        <f>[4]Tabelle2!S16</f>
        <v>0.5650455697232547</v>
      </c>
      <c r="V17" s="3">
        <f>[4]Tabelle2!Y16</f>
        <v>1.0422611363644381</v>
      </c>
      <c r="X17" s="18" t="str">
        <f t="shared" si="6"/>
        <v>HB</v>
      </c>
      <c r="Y17" s="9">
        <f t="shared" si="7"/>
        <v>0.15181910261475354</v>
      </c>
      <c r="Z17" s="18" t="str">
        <f t="shared" si="8"/>
        <v>RP</v>
      </c>
      <c r="AA17" s="9">
        <f t="shared" si="9"/>
        <v>1.4583429541815696</v>
      </c>
    </row>
    <row r="18" spans="1:27" x14ac:dyDescent="0.35">
      <c r="A18" t="str">
        <f>[4]Tabelle2!B17</f>
        <v>Herst.v. Glas u.Glaswaren, Keramik, Verarb.v. Steinen u.Erden</v>
      </c>
      <c r="B18" s="3">
        <f>[4]Tabelle2!D17</f>
        <v>0.61820972673345498</v>
      </c>
      <c r="C18" s="3">
        <f>[4]Tabelle2!E17</f>
        <v>0.32379448857395832</v>
      </c>
      <c r="D18" s="3">
        <f>[4]Tabelle2!F17</f>
        <v>0.70512801452480267</v>
      </c>
      <c r="E18" s="3">
        <f>[4]Tabelle2!G17</f>
        <v>1.024826996699062</v>
      </c>
      <c r="F18" s="3">
        <f>[4]Tabelle2!H17</f>
        <v>1.1994267619440055</v>
      </c>
      <c r="G18" s="3">
        <f>[4]Tabelle2!I17</f>
        <v>0.19364052782459876</v>
      </c>
      <c r="H18" s="14">
        <f>[4]Tabelle2!W17</f>
        <v>0.62503557132920429</v>
      </c>
      <c r="I18" s="3">
        <f>[4]Tabelle2!X17</f>
        <v>0.77950116392870794</v>
      </c>
      <c r="J18" s="3">
        <f>[4]Tabelle2!V17</f>
        <v>0.52128052221675569</v>
      </c>
      <c r="K18" s="3">
        <f>[4]Tabelle2!W17</f>
        <v>0.62503557132920429</v>
      </c>
      <c r="L18" s="3">
        <f>[4]Tabelle2!J17</f>
        <v>0.45540575823990243</v>
      </c>
      <c r="M18" s="3">
        <f>[4]Tabelle2!K17</f>
        <v>0.83908428229022225</v>
      </c>
      <c r="N18" s="3">
        <f>[4]Tabelle2!L17</f>
        <v>0.16155844391456792</v>
      </c>
      <c r="O18" s="3">
        <f>[4]Tabelle2!M17</f>
        <v>6.2002245370095271E-2</v>
      </c>
      <c r="P18" s="3">
        <f>[4]Tabelle2!N17</f>
        <v>0.34425561062168419</v>
      </c>
      <c r="Q18" s="3">
        <f>[4]Tabelle2!O17</f>
        <v>0.63739346712569023</v>
      </c>
      <c r="R18" s="3">
        <f>[4]Tabelle2!P17</f>
        <v>0.39681530214658456</v>
      </c>
      <c r="S18" s="3">
        <f>[4]Tabelle2!Q17</f>
        <v>0.96123434209596803</v>
      </c>
      <c r="T18" s="3">
        <f>[4]Tabelle2!R17</f>
        <v>0.78468224392504393</v>
      </c>
      <c r="U18" s="3">
        <f>[4]Tabelle2!S17</f>
        <v>0.40177642960331883</v>
      </c>
      <c r="V18" s="3">
        <f>[4]Tabelle2!Y17</f>
        <v>0.55591926988173923</v>
      </c>
      <c r="X18" s="18" t="str">
        <f t="shared" si="6"/>
        <v>HH</v>
      </c>
      <c r="Y18" s="9">
        <f t="shared" si="7"/>
        <v>6.2002245370095271E-2</v>
      </c>
      <c r="Z18" s="18" t="str">
        <f t="shared" si="8"/>
        <v>RP</v>
      </c>
      <c r="AA18" s="9">
        <f t="shared" si="9"/>
        <v>0.96123434209596803</v>
      </c>
    </row>
    <row r="19" spans="1:27" x14ac:dyDescent="0.35">
      <c r="A19" t="str">
        <f>[4]Tabelle2!B18</f>
        <v>Metallerzeugung und -bearbeitung</v>
      </c>
      <c r="B19" s="3">
        <f>[4]Tabelle2!D18</f>
        <v>0.75991353753646629</v>
      </c>
      <c r="C19" s="3">
        <f>[4]Tabelle2!E18</f>
        <v>0.33065811276206558</v>
      </c>
      <c r="D19" s="3">
        <f>[4]Tabelle2!F18</f>
        <v>0.74231944668913852</v>
      </c>
      <c r="E19" s="3">
        <f>[4]Tabelle2!G18</f>
        <v>0.80398335412935051</v>
      </c>
      <c r="F19" s="3">
        <f>[4]Tabelle2!H18</f>
        <v>0.76964607294924403</v>
      </c>
      <c r="G19" s="3">
        <f>[4]Tabelle2!I18</f>
        <v>6.6494433159651797E-2</v>
      </c>
      <c r="H19" s="14">
        <f>[4]Tabelle2!W18</f>
        <v>0.54031764273387739</v>
      </c>
      <c r="I19" s="3">
        <f>[4]Tabelle2!X18</f>
        <v>0.70997509234131673</v>
      </c>
      <c r="J19" s="3">
        <f>[4]Tabelle2!V18</f>
        <v>0.72431779945520391</v>
      </c>
      <c r="K19" s="3">
        <f>[4]Tabelle2!W18</f>
        <v>0.54031764273387739</v>
      </c>
      <c r="L19" s="3">
        <f>[4]Tabelle2!J18</f>
        <v>0.54991432079651148</v>
      </c>
      <c r="M19" s="3">
        <f>[4]Tabelle2!K18</f>
        <v>0.35985304985855915</v>
      </c>
      <c r="N19" s="3">
        <f>[4]Tabelle2!L18</f>
        <v>1.1670124310424639</v>
      </c>
      <c r="O19" s="3">
        <f>[4]Tabelle2!M18</f>
        <v>0.43328767538388008</v>
      </c>
      <c r="P19" s="3">
        <f>[4]Tabelle2!N18</f>
        <v>0.51344056849029707</v>
      </c>
      <c r="Q19" s="3">
        <f>[4]Tabelle2!O18</f>
        <v>0.72248602967917896</v>
      </c>
      <c r="R19" s="3">
        <f>[4]Tabelle2!P18</f>
        <v>1.4061586593214066</v>
      </c>
      <c r="S19" s="3">
        <f>[4]Tabelle2!Q18</f>
        <v>0.5963821278886785</v>
      </c>
      <c r="T19" s="3">
        <f>[4]Tabelle2!R18</f>
        <v>2.4999728221234174</v>
      </c>
      <c r="U19" s="3">
        <f>[4]Tabelle2!S18</f>
        <v>0.13031471229698721</v>
      </c>
      <c r="V19" s="3">
        <f>[4]Tabelle2!Y18</f>
        <v>0.72233742862767691</v>
      </c>
      <c r="X19" s="18" t="str">
        <f t="shared" si="6"/>
        <v>SH</v>
      </c>
      <c r="Y19" s="9">
        <f t="shared" si="7"/>
        <v>0.13031471229698721</v>
      </c>
      <c r="Z19" s="18" t="str">
        <f t="shared" si="8"/>
        <v>SL</v>
      </c>
      <c r="AA19" s="9">
        <f t="shared" si="9"/>
        <v>2.4999728221234174</v>
      </c>
    </row>
    <row r="20" spans="1:27" x14ac:dyDescent="0.35">
      <c r="A20" t="str">
        <f>[4]Tabelle2!B19</f>
        <v>Herstellung von Metallerzeugnissen</v>
      </c>
      <c r="B20" s="3">
        <f>[4]Tabelle2!D19</f>
        <v>1.5527805575056963</v>
      </c>
      <c r="C20" s="3">
        <f>[4]Tabelle2!E19</f>
        <v>1.3358504201103687</v>
      </c>
      <c r="D20" s="3">
        <f>[4]Tabelle2!F19</f>
        <v>2.5773229782973526</v>
      </c>
      <c r="E20" s="3">
        <f>[4]Tabelle2!G19</f>
        <v>2.1249317347706445</v>
      </c>
      <c r="F20" s="3">
        <f>[4]Tabelle2!H19</f>
        <v>3.5632198014151952</v>
      </c>
      <c r="G20" s="3">
        <f>[4]Tabelle2!I19</f>
        <v>0.50893641027520342</v>
      </c>
      <c r="H20" s="14">
        <f>[4]Tabelle2!W19</f>
        <v>1.8435489805998664</v>
      </c>
      <c r="I20" s="3">
        <f>[4]Tabelle2!X19</f>
        <v>2.3214212340481031</v>
      </c>
      <c r="J20" s="3">
        <f>[4]Tabelle2!V19</f>
        <v>2.1612114765299841</v>
      </c>
      <c r="K20" s="3">
        <f>[4]Tabelle2!W19</f>
        <v>1.8435489805998664</v>
      </c>
      <c r="L20" s="3">
        <f>[4]Tabelle2!J19</f>
        <v>3.3472419124380157</v>
      </c>
      <c r="M20" s="3">
        <f>[4]Tabelle2!K19</f>
        <v>1.9775650510421152</v>
      </c>
      <c r="N20" s="3">
        <f>[4]Tabelle2!L19</f>
        <v>0.8126685402227467</v>
      </c>
      <c r="O20" s="3">
        <f>[4]Tabelle2!M19</f>
        <v>0.30531217028221025</v>
      </c>
      <c r="P20" s="3">
        <f>[4]Tabelle2!N19</f>
        <v>1.5490483052082289</v>
      </c>
      <c r="Q20" s="3">
        <f>[4]Tabelle2!O19</f>
        <v>1.7653964061134044</v>
      </c>
      <c r="R20" s="3">
        <f>[4]Tabelle2!P19</f>
        <v>2.685526217617368</v>
      </c>
      <c r="S20" s="3">
        <f>[4]Tabelle2!Q19</f>
        <v>2.3471003284105891</v>
      </c>
      <c r="T20" s="3">
        <f>[4]Tabelle2!R19</f>
        <v>3.1800998145293415</v>
      </c>
      <c r="U20" s="3">
        <f>[4]Tabelle2!S19</f>
        <v>1.1200106462315564</v>
      </c>
      <c r="V20" s="3">
        <f>[4]Tabelle2!Y19</f>
        <v>2.1825920329183339</v>
      </c>
      <c r="X20" s="18" t="str">
        <f t="shared" si="6"/>
        <v>HH</v>
      </c>
      <c r="Y20" s="9">
        <f t="shared" si="7"/>
        <v>0.30531217028221025</v>
      </c>
      <c r="Z20" s="18" t="str">
        <f t="shared" si="8"/>
        <v>BW</v>
      </c>
      <c r="AA20" s="9">
        <f t="shared" si="9"/>
        <v>3.3472419124380157</v>
      </c>
    </row>
    <row r="21" spans="1:27" x14ac:dyDescent="0.35">
      <c r="A21" t="str">
        <f>[4]Tabelle2!B20</f>
        <v>Herst.v.DV-geräten, elektr. und optischen Erzeugnissen</v>
      </c>
      <c r="B21" s="3">
        <f>[4]Tabelle2!D20</f>
        <v>0.52655173839658653</v>
      </c>
      <c r="C21" s="3">
        <f>[4]Tabelle2!E20</f>
        <v>0.34575810597590145</v>
      </c>
      <c r="D21" s="3">
        <f>[4]Tabelle2!F20</f>
        <v>1.5150095529215577</v>
      </c>
      <c r="E21" s="3">
        <f>[4]Tabelle2!G20</f>
        <v>0.57366776661872598</v>
      </c>
      <c r="F21" s="3">
        <f>[4]Tabelle2!H20</f>
        <v>2.5897015490710005</v>
      </c>
      <c r="G21" s="3">
        <f>[4]Tabelle2!I20</f>
        <v>0.70907461771575397</v>
      </c>
      <c r="H21" s="14">
        <f>[4]Tabelle2!W20</f>
        <v>1.0755921186114994</v>
      </c>
      <c r="I21" s="3">
        <f>[4]Tabelle2!X20</f>
        <v>1.206827615695615</v>
      </c>
      <c r="J21" s="3">
        <f>[4]Tabelle2!V20</f>
        <v>1.2475349791371986</v>
      </c>
      <c r="K21" s="3">
        <f>[4]Tabelle2!W20</f>
        <v>1.0755921186114994</v>
      </c>
      <c r="L21" s="3">
        <f>[4]Tabelle2!J20</f>
        <v>2.416797090753859</v>
      </c>
      <c r="M21" s="3">
        <f>[4]Tabelle2!K20</f>
        <v>1.7954551291771532</v>
      </c>
      <c r="N21" s="3">
        <f>[4]Tabelle2!L20</f>
        <v>1.0369620442743541</v>
      </c>
      <c r="O21" s="3">
        <f>[4]Tabelle2!M20</f>
        <v>0.70437020082635027</v>
      </c>
      <c r="P21" s="3">
        <f>[4]Tabelle2!N20</f>
        <v>1.1033085778892038</v>
      </c>
      <c r="Q21" s="3">
        <f>[4]Tabelle2!O20</f>
        <v>0.6412196709338458</v>
      </c>
      <c r="R21" s="3">
        <f>[4]Tabelle2!P20</f>
        <v>0.77232919680951051</v>
      </c>
      <c r="S21" s="3">
        <f>[4]Tabelle2!Q20</f>
        <v>0.48447266814549139</v>
      </c>
      <c r="T21" s="3">
        <f>[4]Tabelle2!R20</f>
        <v>0.31316099702571282</v>
      </c>
      <c r="U21" s="3">
        <f>[4]Tabelle2!S20</f>
        <v>1.094712713256998</v>
      </c>
      <c r="V21" s="3">
        <f>[4]Tabelle2!Y20</f>
        <v>1.2419751396570398</v>
      </c>
      <c r="X21" s="18" t="str">
        <f t="shared" si="6"/>
        <v>SL</v>
      </c>
      <c r="Y21" s="9">
        <f t="shared" si="7"/>
        <v>0.31316099702571282</v>
      </c>
      <c r="Z21" s="18" t="str">
        <f t="shared" si="8"/>
        <v>BW</v>
      </c>
      <c r="AA21" s="9">
        <f t="shared" si="9"/>
        <v>2.416797090753859</v>
      </c>
    </row>
    <row r="22" spans="1:27" x14ac:dyDescent="0.35">
      <c r="A22" t="str">
        <f>[4]Tabelle2!B21</f>
        <v>Herstellung von elektrischen Ausrüstungen</v>
      </c>
      <c r="B22" s="3">
        <f>[4]Tabelle2!D21</f>
        <v>0.37427616599398544</v>
      </c>
      <c r="C22" s="3">
        <f>[4]Tabelle2!E21</f>
        <v>0.45557759298561701</v>
      </c>
      <c r="D22" s="3">
        <f>[4]Tabelle2!F21</f>
        <v>1.0549453699796112</v>
      </c>
      <c r="E22" s="3">
        <f>[4]Tabelle2!G21</f>
        <v>0.47421329473913787</v>
      </c>
      <c r="F22" s="3">
        <f>[4]Tabelle2!H21</f>
        <v>0.96750513501559698</v>
      </c>
      <c r="G22" s="3">
        <f>[4]Tabelle2!I21</f>
        <v>0.87874030623056709</v>
      </c>
      <c r="H22" s="14">
        <f>[4]Tabelle2!W21</f>
        <v>0.77644045808916695</v>
      </c>
      <c r="I22" s="3">
        <f>[4]Tabelle2!X21</f>
        <v>0.73981090727738996</v>
      </c>
      <c r="J22" s="3">
        <f>[4]Tabelle2!V21</f>
        <v>1.0701202987096765</v>
      </c>
      <c r="K22" s="3">
        <f>[4]Tabelle2!W21</f>
        <v>0.77644045808916695</v>
      </c>
      <c r="L22" s="3">
        <f>[4]Tabelle2!J21</f>
        <v>1.7470505631873374</v>
      </c>
      <c r="M22" s="3">
        <f>[4]Tabelle2!K21</f>
        <v>1.4071543363698524</v>
      </c>
      <c r="N22" s="3">
        <f>[4]Tabelle2!L21</f>
        <v>0.41163252199509592</v>
      </c>
      <c r="O22" s="3">
        <f>[4]Tabelle2!M21</f>
        <v>0.18997725047176514</v>
      </c>
      <c r="P22" s="3">
        <f>[4]Tabelle2!N21</f>
        <v>0.73963060365476341</v>
      </c>
      <c r="Q22" s="3">
        <f>[4]Tabelle2!O21</f>
        <v>0.66982425513907307</v>
      </c>
      <c r="R22" s="3">
        <f>[4]Tabelle2!P21</f>
        <v>1.058764948477833</v>
      </c>
      <c r="S22" s="3">
        <f>[4]Tabelle2!Q21</f>
        <v>0.54671087302940291</v>
      </c>
      <c r="T22" s="3">
        <f>[4]Tabelle2!R21</f>
        <v>0.71844558604521314</v>
      </c>
      <c r="U22" s="3">
        <f>[4]Tabelle2!S21</f>
        <v>0.43370170811733716</v>
      </c>
      <c r="V22" s="3">
        <f>[4]Tabelle2!Y21</f>
        <v>1.0256878048031799</v>
      </c>
      <c r="X22" s="18" t="str">
        <f t="shared" si="6"/>
        <v>HH</v>
      </c>
      <c r="Y22" s="9">
        <f t="shared" si="7"/>
        <v>0.18997725047176514</v>
      </c>
      <c r="Z22" s="18" t="str">
        <f t="shared" si="8"/>
        <v>BW</v>
      </c>
      <c r="AA22" s="9">
        <f t="shared" si="9"/>
        <v>1.7470505631873374</v>
      </c>
    </row>
    <row r="23" spans="1:27" x14ac:dyDescent="0.35">
      <c r="A23" t="str">
        <f>[4]Tabelle2!B22</f>
        <v>Maschinenbau</v>
      </c>
      <c r="B23" s="3">
        <f>[4]Tabelle2!D22</f>
        <v>0.81468282369604295</v>
      </c>
      <c r="C23" s="3">
        <f>[4]Tabelle2!E22</f>
        <v>1.1168973185097482</v>
      </c>
      <c r="D23" s="3">
        <f>[4]Tabelle2!F22</f>
        <v>2.3381135055131015</v>
      </c>
      <c r="E23" s="3">
        <f>[4]Tabelle2!G22</f>
        <v>1.839031273001503</v>
      </c>
      <c r="F23" s="3">
        <f>[4]Tabelle2!H22</f>
        <v>2.6420464208075418</v>
      </c>
      <c r="G23" s="3">
        <f>[4]Tabelle2!I22</f>
        <v>0.42029415115207974</v>
      </c>
      <c r="H23" s="14">
        <f>[4]Tabelle2!W22</f>
        <v>1.4861798877456229</v>
      </c>
      <c r="I23" s="3">
        <f>[4]Tabelle2!X22</f>
        <v>1.8678316346195356</v>
      </c>
      <c r="J23" s="3">
        <f>[4]Tabelle2!V22</f>
        <v>3.1838434990715343</v>
      </c>
      <c r="K23" s="3">
        <f>[4]Tabelle2!W22</f>
        <v>1.4861798877456229</v>
      </c>
      <c r="L23" s="3">
        <f>[4]Tabelle2!J22</f>
        <v>5.986565462188751</v>
      </c>
      <c r="M23" s="3">
        <f>[4]Tabelle2!K22</f>
        <v>3.9690724885935325</v>
      </c>
      <c r="N23" s="3">
        <f>[4]Tabelle2!L22</f>
        <v>1.4165136008112382</v>
      </c>
      <c r="O23" s="3">
        <f>[4]Tabelle2!M22</f>
        <v>1.27855236993067</v>
      </c>
      <c r="P23" s="3">
        <f>[4]Tabelle2!N22</f>
        <v>1.6818329678765929</v>
      </c>
      <c r="Q23" s="3">
        <f>[4]Tabelle2!O22</f>
        <v>2.1786271526088758</v>
      </c>
      <c r="R23" s="3">
        <f>[4]Tabelle2!P22</f>
        <v>2.8477560264745794</v>
      </c>
      <c r="S23" s="3">
        <f>[4]Tabelle2!Q22</f>
        <v>2.9084416628443304</v>
      </c>
      <c r="T23" s="3">
        <f>[4]Tabelle2!R22</f>
        <v>3.2488735600674037</v>
      </c>
      <c r="U23" s="3">
        <f>[4]Tabelle2!S22</f>
        <v>2.2193925563473291</v>
      </c>
      <c r="V23" s="3">
        <f>[4]Tabelle2!Y22</f>
        <v>3.0068977424025252</v>
      </c>
      <c r="X23" s="18" t="str">
        <f t="shared" si="6"/>
        <v>HH</v>
      </c>
      <c r="Y23" s="9">
        <f t="shared" si="7"/>
        <v>1.27855236993067</v>
      </c>
      <c r="Z23" s="18" t="str">
        <f t="shared" si="8"/>
        <v>BW</v>
      </c>
      <c r="AA23" s="9">
        <f t="shared" si="9"/>
        <v>5.986565462188751</v>
      </c>
    </row>
    <row r="24" spans="1:27" x14ac:dyDescent="0.35">
      <c r="A24" t="str">
        <f>[4]Tabelle2!B23</f>
        <v>Herstellung von Kraftwagen und Kraftwagenteilen</v>
      </c>
      <c r="B24" s="3">
        <f>[4]Tabelle2!D23</f>
        <v>1.593042062321155</v>
      </c>
      <c r="C24" s="3">
        <f>[4]Tabelle2!E23</f>
        <v>0.4928130967060988</v>
      </c>
      <c r="D24" s="3">
        <f>[4]Tabelle2!F23</f>
        <v>2.6663166016905846</v>
      </c>
      <c r="E24" s="3">
        <f>[4]Tabelle2!G23</f>
        <v>0.53116879392331295</v>
      </c>
      <c r="F24" s="3">
        <f>[4]Tabelle2!H23</f>
        <v>1.8442222728804942</v>
      </c>
      <c r="G24" s="3">
        <f>[4]Tabelle2!I23</f>
        <v>0.28954568506374129</v>
      </c>
      <c r="H24" s="14">
        <f>[4]Tabelle2!W23</f>
        <v>1.3248873807581225</v>
      </c>
      <c r="I24" s="3">
        <f>[4]Tabelle2!X23</f>
        <v>1.6956025082876311</v>
      </c>
      <c r="J24" s="3">
        <f>[4]Tabelle2!V23</f>
        <v>2.6629252488524764</v>
      </c>
      <c r="K24" s="3">
        <f>[4]Tabelle2!W23</f>
        <v>1.3248873807581225</v>
      </c>
      <c r="L24" s="3">
        <f>[4]Tabelle2!J23</f>
        <v>4.4724959607711012</v>
      </c>
      <c r="M24" s="3">
        <f>[4]Tabelle2!K23</f>
        <v>4.1749811245708024</v>
      </c>
      <c r="N24" s="3">
        <f>[4]Tabelle2!L23</f>
        <v>4.4901665933703043</v>
      </c>
      <c r="O24" s="3">
        <f>[4]Tabelle2!M23</f>
        <v>0.16571062542364748</v>
      </c>
      <c r="P24" s="3">
        <f>[4]Tabelle2!N23</f>
        <v>1.8794846668633491</v>
      </c>
      <c r="Q24" s="3">
        <f>[4]Tabelle2!O23</f>
        <v>4.2052940203774813</v>
      </c>
      <c r="R24" s="3">
        <f>[4]Tabelle2!P23</f>
        <v>1.0326920524114953</v>
      </c>
      <c r="S24" s="3">
        <f>[4]Tabelle2!Q23</f>
        <v>1.8693411457279987</v>
      </c>
      <c r="T24" s="3">
        <f>[4]Tabelle2!R23</f>
        <v>5.297121879025692</v>
      </c>
      <c r="U24" s="3">
        <f>[4]Tabelle2!S23</f>
        <v>0.32793602929750437</v>
      </c>
      <c r="V24" s="3">
        <f>[4]Tabelle2!Y23</f>
        <v>2.5328385672568152</v>
      </c>
      <c r="X24" s="18" t="str">
        <f t="shared" si="6"/>
        <v>HH</v>
      </c>
      <c r="Y24" s="9">
        <f t="shared" si="7"/>
        <v>0.16571062542364748</v>
      </c>
      <c r="Z24" s="18" t="str">
        <f t="shared" si="8"/>
        <v>SL</v>
      </c>
      <c r="AA24" s="9">
        <f t="shared" si="9"/>
        <v>5.297121879025692</v>
      </c>
    </row>
    <row r="25" spans="1:27" x14ac:dyDescent="0.35">
      <c r="A25" t="str">
        <f>[4]Tabelle2!B24</f>
        <v>Sonstiger Fahrzeugbau</v>
      </c>
      <c r="B25" s="3">
        <f>[4]Tabelle2!D24</f>
        <v>0.76688566965534466</v>
      </c>
      <c r="C25" s="3">
        <f>[4]Tabelle2!E24</f>
        <v>0.60263258371581441</v>
      </c>
      <c r="D25" s="3">
        <f>[4]Tabelle2!F24</f>
        <v>0.33079695832531841</v>
      </c>
      <c r="E25" s="3">
        <f>[4]Tabelle2!G24</f>
        <v>0.33250920924152955</v>
      </c>
      <c r="F25" s="3">
        <f>[4]Tabelle2!H24</f>
        <v>0.12196913079280243</v>
      </c>
      <c r="G25" s="3">
        <f>[4]Tabelle2!I24</f>
        <v>0.33265593160596674</v>
      </c>
      <c r="H25" s="14">
        <f>[4]Tabelle2!W24</f>
        <v>0.39057777465792509</v>
      </c>
      <c r="I25" s="3">
        <f>[4]Tabelle2!X24</f>
        <v>0.41131730782175641</v>
      </c>
      <c r="J25" s="3">
        <f>[4]Tabelle2!V24</f>
        <v>0.54628271265322392</v>
      </c>
      <c r="K25" s="3">
        <f>[4]Tabelle2!W24</f>
        <v>0.39057777465792509</v>
      </c>
      <c r="L25" s="3">
        <f>[4]Tabelle2!J24</f>
        <v>0.29370051536798542</v>
      </c>
      <c r="M25" s="3">
        <f>[4]Tabelle2!K24</f>
        <v>0.85591210314787947</v>
      </c>
      <c r="N25" s="3">
        <f>[4]Tabelle2!L24</f>
        <v>1.8688245129408529</v>
      </c>
      <c r="O25" s="3">
        <f>[4]Tabelle2!M24</f>
        <v>2.9314371064781204</v>
      </c>
      <c r="P25" s="3">
        <f>[4]Tabelle2!N24</f>
        <v>0.33635745406936191</v>
      </c>
      <c r="Q25" s="3">
        <f>[4]Tabelle2!O24</f>
        <v>0.71304462930004153</v>
      </c>
      <c r="R25" s="3">
        <f>[4]Tabelle2!P24</f>
        <v>0.14667841104813989</v>
      </c>
      <c r="S25" s="3">
        <f>[4]Tabelle2!Q24</f>
        <v>0.23718139649670153</v>
      </c>
      <c r="T25" s="3">
        <f>[4]Tabelle2!R24</f>
        <v>0.12003495623432915</v>
      </c>
      <c r="U25" s="3">
        <f>[4]Tabelle2!S24</f>
        <v>0.87935400819313736</v>
      </c>
      <c r="V25" s="3">
        <f>[4]Tabelle2!Y24</f>
        <v>0.52811925622467548</v>
      </c>
      <c r="X25" s="18" t="str">
        <f t="shared" si="6"/>
        <v>SL</v>
      </c>
      <c r="Y25" s="9">
        <f t="shared" si="7"/>
        <v>0.12003495623432915</v>
      </c>
      <c r="Z25" s="18" t="str">
        <f t="shared" si="8"/>
        <v>HH</v>
      </c>
      <c r="AA25" s="9">
        <f t="shared" si="9"/>
        <v>2.9314371064781204</v>
      </c>
    </row>
    <row r="26" spans="1:27" x14ac:dyDescent="0.35">
      <c r="A26" t="str">
        <f>[4]Tabelle2!B25</f>
        <v>Herstellung von Möbeln</v>
      </c>
      <c r="B26" s="3">
        <f>[4]Tabelle2!D25</f>
        <v>0.23437126993132987</v>
      </c>
      <c r="C26" s="3">
        <f>[4]Tabelle2!E25</f>
        <v>0.2338789017097537</v>
      </c>
      <c r="D26" s="3">
        <f>[4]Tabelle2!F25</f>
        <v>0.29046578123801914</v>
      </c>
      <c r="E26" s="3">
        <f>[4]Tabelle2!G25</f>
        <v>0.28402821868869782</v>
      </c>
      <c r="F26" s="3">
        <f>[4]Tabelle2!H25</f>
        <v>0.30217132320639861</v>
      </c>
      <c r="G26" s="3">
        <f>[4]Tabelle2!I25</f>
        <v>7.2163039006300597E-2</v>
      </c>
      <c r="H26" s="14">
        <f>[4]Tabelle2!W25</f>
        <v>0.22065933915695096</v>
      </c>
      <c r="I26" s="3">
        <f>[4]Tabelle2!X25</f>
        <v>0.2738300219150599</v>
      </c>
      <c r="J26" s="3">
        <f>[4]Tabelle2!V25</f>
        <v>0.30816640644743626</v>
      </c>
      <c r="K26" s="3">
        <f>[4]Tabelle2!W25</f>
        <v>0.22065933915695096</v>
      </c>
      <c r="L26" s="3">
        <f>[4]Tabelle2!J25</f>
        <v>0.3476220421639567</v>
      </c>
      <c r="M26" s="3">
        <f>[4]Tabelle2!K25</f>
        <v>0.34350511805896122</v>
      </c>
      <c r="N26" s="3">
        <f>[4]Tabelle2!L25</f>
        <v>8.7079563386575604E-2</v>
      </c>
      <c r="O26" s="3">
        <f>[4]Tabelle2!M25</f>
        <v>5.7480324353525819E-2</v>
      </c>
      <c r="P26" s="3">
        <f>[4]Tabelle2!N25</f>
        <v>0.17970053409511483</v>
      </c>
      <c r="Q26" s="3">
        <f>[4]Tabelle2!O25</f>
        <v>0.34052497414051858</v>
      </c>
      <c r="R26" s="3">
        <f>[4]Tabelle2!P25</f>
        <v>0.43760109180694834</v>
      </c>
      <c r="S26" s="3">
        <f>[4]Tabelle2!Q25</f>
        <v>0.15492832305503634</v>
      </c>
      <c r="T26" s="3">
        <f>[4]Tabelle2!R25</f>
        <v>0.26874921300666926</v>
      </c>
      <c r="U26" s="3">
        <f>[4]Tabelle2!S25</f>
        <v>0.19565896831983184</v>
      </c>
      <c r="V26" s="3">
        <f>[4]Tabelle2!Y25</f>
        <v>0.30353272886549443</v>
      </c>
      <c r="X26" s="18" t="str">
        <f t="shared" si="6"/>
        <v>HH</v>
      </c>
      <c r="Y26" s="9">
        <f t="shared" si="7"/>
        <v>5.7480324353525819E-2</v>
      </c>
      <c r="Z26" s="18" t="str">
        <f t="shared" si="8"/>
        <v>NW</v>
      </c>
      <c r="AA26" s="9">
        <f t="shared" si="9"/>
        <v>0.43760109180694834</v>
      </c>
    </row>
    <row r="27" spans="1:27" x14ac:dyDescent="0.35">
      <c r="A27" t="str">
        <f>[4]Tabelle2!B26</f>
        <v>Herstellung von sonstigen Waren</v>
      </c>
      <c r="B27" s="3">
        <f>[4]Tabelle2!D26</f>
        <v>0.51856623548625813</v>
      </c>
      <c r="C27" s="3">
        <f>[4]Tabelle2!E26</f>
        <v>0.72377711563590696</v>
      </c>
      <c r="D27" s="3">
        <f>[4]Tabelle2!F26</f>
        <v>0.68568608634799078</v>
      </c>
      <c r="E27" s="3">
        <f>[4]Tabelle2!G26</f>
        <v>0.38597508134221026</v>
      </c>
      <c r="F27" s="3">
        <f>[4]Tabelle2!H26</f>
        <v>1.114646882121904</v>
      </c>
      <c r="G27" s="3">
        <f>[4]Tabelle2!I26</f>
        <v>0.52818772804611513</v>
      </c>
      <c r="H27" s="14">
        <f>[4]Tabelle2!W26</f>
        <v>0.6403713853829438</v>
      </c>
      <c r="I27" s="3">
        <f>[4]Tabelle2!X26</f>
        <v>0.68053993940650881</v>
      </c>
      <c r="J27" s="3">
        <f>[4]Tabelle2!V26</f>
        <v>0.76388276979957181</v>
      </c>
      <c r="K27" s="3">
        <f>[4]Tabelle2!W26</f>
        <v>0.6403713853829438</v>
      </c>
      <c r="L27" s="3">
        <f>[4]Tabelle2!J26</f>
        <v>1.3246472261977853</v>
      </c>
      <c r="M27" s="3">
        <f>[4]Tabelle2!K26</f>
        <v>0.91869523096298478</v>
      </c>
      <c r="N27" s="3">
        <f>[4]Tabelle2!L26</f>
        <v>0.53566667148979086</v>
      </c>
      <c r="O27" s="3">
        <f>[4]Tabelle2!M26</f>
        <v>0.74450608332038515</v>
      </c>
      <c r="P27" s="3">
        <f>[4]Tabelle2!N26</f>
        <v>0.69429152353847701</v>
      </c>
      <c r="Q27" s="3">
        <f>[4]Tabelle2!O26</f>
        <v>0.43603064541784009</v>
      </c>
      <c r="R27" s="3">
        <f>[4]Tabelle2!P26</f>
        <v>0.47054556125511132</v>
      </c>
      <c r="S27" s="3">
        <f>[4]Tabelle2!Q26</f>
        <v>0.69053671220023716</v>
      </c>
      <c r="T27" s="3">
        <f>[4]Tabelle2!R26</f>
        <v>0.83797488474789616</v>
      </c>
      <c r="U27" s="3">
        <f>[4]Tabelle2!S26</f>
        <v>1.0216191124485874</v>
      </c>
      <c r="V27" s="3">
        <f>[4]Tabelle2!Y26</f>
        <v>0.75263450178001357</v>
      </c>
      <c r="X27" s="18" t="str">
        <f t="shared" si="6"/>
        <v>NI</v>
      </c>
      <c r="Y27" s="9">
        <f t="shared" si="7"/>
        <v>0.43603064541784009</v>
      </c>
      <c r="Z27" s="18" t="str">
        <f t="shared" si="8"/>
        <v>BW</v>
      </c>
      <c r="AA27" s="9">
        <f t="shared" si="9"/>
        <v>1.3246472261977853</v>
      </c>
    </row>
    <row r="28" spans="1:27" x14ac:dyDescent="0.35">
      <c r="A28" t="str">
        <f>[4]Tabelle2!B27</f>
        <v>Reparatur und Installation von Maschinen und Ausrüstungen</v>
      </c>
      <c r="B28" s="3">
        <f>[4]Tabelle2!D27</f>
        <v>0.81535710422367624</v>
      </c>
      <c r="C28" s="3">
        <f>[4]Tabelle2!E27</f>
        <v>0.64827604956672735</v>
      </c>
      <c r="D28" s="3">
        <f>[4]Tabelle2!F27</f>
        <v>0.62102343610772504</v>
      </c>
      <c r="E28" s="3">
        <f>[4]Tabelle2!G27</f>
        <v>0.71873584966113224</v>
      </c>
      <c r="F28" s="3">
        <f>[4]Tabelle2!H27</f>
        <v>0.64253931693826405</v>
      </c>
      <c r="G28" s="3">
        <f>[4]Tabelle2!I27</f>
        <v>0.19464346740160951</v>
      </c>
      <c r="H28" s="14">
        <f>[4]Tabelle2!W27</f>
        <v>0.55286637880221667</v>
      </c>
      <c r="I28" s="3">
        <f>[4]Tabelle2!X27</f>
        <v>0.68113190972416293</v>
      </c>
      <c r="J28" s="3">
        <f>[4]Tabelle2!V27</f>
        <v>0.52156159601677354</v>
      </c>
      <c r="K28" s="3">
        <f>[4]Tabelle2!W27</f>
        <v>0.55286637880221667</v>
      </c>
      <c r="L28" s="3">
        <f>[4]Tabelle2!J27</f>
        <v>0.54253213133954714</v>
      </c>
      <c r="M28" s="3">
        <f>[4]Tabelle2!K27</f>
        <v>0.46946988187515198</v>
      </c>
      <c r="N28" s="3">
        <f>[4]Tabelle2!L27</f>
        <v>1.132064124025483</v>
      </c>
      <c r="O28" s="3">
        <f>[4]Tabelle2!M27</f>
        <v>0.63175476123369401</v>
      </c>
      <c r="P28" s="3">
        <f>[4]Tabelle2!N27</f>
        <v>0.46634210941462972</v>
      </c>
      <c r="Q28" s="3">
        <f>[4]Tabelle2!O27</f>
        <v>0.65454900469176414</v>
      </c>
      <c r="R28" s="3">
        <f>[4]Tabelle2!P27</f>
        <v>0.52883511664683036</v>
      </c>
      <c r="S28" s="3">
        <f>[4]Tabelle2!Q27</f>
        <v>0.51871633461473754</v>
      </c>
      <c r="T28" s="3">
        <f>[4]Tabelle2!R27</f>
        <v>0.46542755651957651</v>
      </c>
      <c r="U28" s="3">
        <f>[4]Tabelle2!S27</f>
        <v>0.64560546550570452</v>
      </c>
      <c r="V28" s="3">
        <f>[4]Tabelle2!Y27</f>
        <v>0.54294847468355034</v>
      </c>
      <c r="X28" s="18" t="str">
        <f t="shared" si="6"/>
        <v>SL</v>
      </c>
      <c r="Y28" s="9">
        <f t="shared" si="7"/>
        <v>0.46542755651957651</v>
      </c>
      <c r="Z28" s="18" t="str">
        <f t="shared" si="8"/>
        <v>HB</v>
      </c>
      <c r="AA28" s="9">
        <f t="shared" si="9"/>
        <v>1.132064124025483</v>
      </c>
    </row>
    <row r="29" spans="1:27" x14ac:dyDescent="0.35">
      <c r="A29" t="str">
        <f>[4]Tabelle2!B28</f>
        <v>Energieversorgung</v>
      </c>
      <c r="B29" s="3">
        <f>[4]Tabelle2!D28</f>
        <v>1.0546791646909841</v>
      </c>
      <c r="C29" s="3">
        <f>[4]Tabelle2!E28</f>
        <v>1.0075919108141405</v>
      </c>
      <c r="D29" s="3">
        <f>[4]Tabelle2!F28</f>
        <v>0.82587864233108799</v>
      </c>
      <c r="E29" s="3">
        <f>[4]Tabelle2!G28</f>
        <v>0.90592931678286304</v>
      </c>
      <c r="F29" s="3">
        <f>[4]Tabelle2!H28</f>
        <v>0.76864325339447781</v>
      </c>
      <c r="G29" s="3">
        <f>[4]Tabelle2!I28</f>
        <v>0.83515681753445437</v>
      </c>
      <c r="H29" s="14">
        <f>[4]Tabelle2!W28</f>
        <v>0.8793748003320826</v>
      </c>
      <c r="I29" s="3">
        <f>[4]Tabelle2!X28</f>
        <v>0.89520752029312567</v>
      </c>
      <c r="J29" s="3">
        <f>[4]Tabelle2!V28</f>
        <v>0.8083059133744801</v>
      </c>
      <c r="K29" s="3">
        <f>[4]Tabelle2!W28</f>
        <v>0.8793748003320826</v>
      </c>
      <c r="L29" s="3">
        <f>[4]Tabelle2!J28</f>
        <v>0.74395877224281182</v>
      </c>
      <c r="M29" s="3">
        <f>[4]Tabelle2!K28</f>
        <v>0.80008217241300905</v>
      </c>
      <c r="N29" s="3">
        <f>[4]Tabelle2!L28</f>
        <v>0.7210023103421408</v>
      </c>
      <c r="O29" s="3">
        <f>[4]Tabelle2!M28</f>
        <v>0.88512197371327972</v>
      </c>
      <c r="P29" s="3">
        <f>[4]Tabelle2!N28</f>
        <v>0.6800400042145136</v>
      </c>
      <c r="Q29" s="3">
        <f>[4]Tabelle2!O28</f>
        <v>0.81127873689957219</v>
      </c>
      <c r="R29" s="3">
        <f>[4]Tabelle2!P28</f>
        <v>0.85947992040489618</v>
      </c>
      <c r="S29" s="3">
        <f>[4]Tabelle2!Q28</f>
        <v>0.78136720073808252</v>
      </c>
      <c r="T29" s="3">
        <f>[4]Tabelle2!R28</f>
        <v>0.86563657022261475</v>
      </c>
      <c r="U29" s="3">
        <f>[4]Tabelle2!S28</f>
        <v>1.0484103444179538</v>
      </c>
      <c r="V29" s="3">
        <f>[4]Tabelle2!Y28</f>
        <v>0.81991369473454145</v>
      </c>
      <c r="X29" s="18" t="str">
        <f t="shared" si="6"/>
        <v>HE</v>
      </c>
      <c r="Y29" s="9">
        <f t="shared" si="7"/>
        <v>0.6800400042145136</v>
      </c>
      <c r="Z29" s="18" t="str">
        <f t="shared" si="8"/>
        <v>SH</v>
      </c>
      <c r="AA29" s="9">
        <f t="shared" si="9"/>
        <v>1.0484103444179538</v>
      </c>
    </row>
    <row r="30" spans="1:27" x14ac:dyDescent="0.35">
      <c r="A30" t="str">
        <f>[4]Tabelle2!B29</f>
        <v>Wasserversorgung, Abwasserentsorgung</v>
      </c>
      <c r="B30" s="3">
        <f>[4]Tabelle2!D29</f>
        <v>0.43455575979590144</v>
      </c>
      <c r="C30" s="3">
        <f>[4]Tabelle2!E29</f>
        <v>0.40512842020302903</v>
      </c>
      <c r="D30" s="3">
        <f>[4]Tabelle2!F29</f>
        <v>0.32198158219545964</v>
      </c>
      <c r="E30" s="3">
        <f>[4]Tabelle2!G29</f>
        <v>0.40441995306925166</v>
      </c>
      <c r="F30" s="3">
        <f>[4]Tabelle2!H29</f>
        <v>0.41612789756107033</v>
      </c>
      <c r="G30" s="3">
        <f>[4]Tabelle2!I29</f>
        <v>2.3146765540482683E-2</v>
      </c>
      <c r="H30" s="14">
        <f>[4]Tabelle2!W29</f>
        <v>0.36205254354477706</v>
      </c>
      <c r="I30" s="3">
        <f>[4]Tabelle2!X29</f>
        <v>0.48340136899615327</v>
      </c>
      <c r="J30" s="3">
        <f>[4]Tabelle2!V29</f>
        <v>0.18198717985804472</v>
      </c>
      <c r="K30" s="3">
        <f>[4]Tabelle2!W29</f>
        <v>0.36205254354477706</v>
      </c>
      <c r="L30" s="3">
        <f>[4]Tabelle2!J29</f>
        <v>0.15522541615490731</v>
      </c>
      <c r="M30" s="3">
        <f>[4]Tabelle2!K29</f>
        <v>0.14702260914988585</v>
      </c>
      <c r="N30" s="3">
        <f>[4]Tabelle2!L29</f>
        <v>0.16356242300570617</v>
      </c>
      <c r="O30" s="3">
        <f>[4]Tabelle2!M29</f>
        <v>0.24718247149774591</v>
      </c>
      <c r="P30" s="3">
        <f>[4]Tabelle2!N29</f>
        <v>0.16537701971158489</v>
      </c>
      <c r="Q30" s="3">
        <f>[4]Tabelle2!O29</f>
        <v>0.21189758957293395</v>
      </c>
      <c r="R30" s="3">
        <f>[4]Tabelle2!P29</f>
        <v>0.22854752412259313</v>
      </c>
      <c r="S30" s="3">
        <f>[4]Tabelle2!Q29</f>
        <v>0.22614290652797364</v>
      </c>
      <c r="T30" s="3">
        <f>[4]Tabelle2!R29</f>
        <v>0.26570346781679205</v>
      </c>
      <c r="U30" s="3">
        <f>[4]Tabelle2!S29</f>
        <v>0.23281184331567775</v>
      </c>
      <c r="V30" s="3">
        <f>[4]Tabelle2!Y29</f>
        <v>0.22244555542743058</v>
      </c>
      <c r="X30" s="18" t="str">
        <f t="shared" si="6"/>
        <v>BY</v>
      </c>
      <c r="Y30" s="9">
        <f t="shared" si="7"/>
        <v>0.14702260914988585</v>
      </c>
      <c r="Z30" s="18" t="str">
        <f t="shared" si="8"/>
        <v>SL</v>
      </c>
      <c r="AA30" s="9">
        <f t="shared" si="9"/>
        <v>0.26570346781679205</v>
      </c>
    </row>
    <row r="31" spans="1:27" x14ac:dyDescent="0.35">
      <c r="A31" t="str">
        <f>[4]Tabelle2!B30</f>
        <v>Recycling</v>
      </c>
      <c r="B31" s="3">
        <f>[4]Tabelle2!D30</f>
        <v>0.91927300547921798</v>
      </c>
      <c r="C31" s="3">
        <f>[4]Tabelle2!E30</f>
        <v>0.74436788820022859</v>
      </c>
      <c r="D31" s="3">
        <f>[4]Tabelle2!F30</f>
        <v>0.70542859384431844</v>
      </c>
      <c r="E31" s="3">
        <f>[4]Tabelle2!G30</f>
        <v>0.96712222028270978</v>
      </c>
      <c r="F31" s="3">
        <f>[4]Tabelle2!H30</f>
        <v>0.74735438785569297</v>
      </c>
      <c r="G31" s="3">
        <f>[4]Tabelle2!I30</f>
        <v>0.60962454432245594</v>
      </c>
      <c r="H31" s="14">
        <f>[4]Tabelle2!W30</f>
        <v>0.7512157238078897</v>
      </c>
      <c r="I31" s="3">
        <f>[4]Tabelle2!X30</f>
        <v>0.80191395452561631</v>
      </c>
      <c r="J31" s="3">
        <f>[4]Tabelle2!V30</f>
        <v>0.54930292625574095</v>
      </c>
      <c r="K31" s="3">
        <f>[4]Tabelle2!W30</f>
        <v>0.7512157238078897</v>
      </c>
      <c r="L31" s="3">
        <f>[4]Tabelle2!J30</f>
        <v>0.38583530229537993</v>
      </c>
      <c r="M31" s="3">
        <f>[4]Tabelle2!K30</f>
        <v>0.42236963888301116</v>
      </c>
      <c r="N31" s="3">
        <f>[4]Tabelle2!L30</f>
        <v>0.62017024747347438</v>
      </c>
      <c r="O31" s="3">
        <f>[4]Tabelle2!M30</f>
        <v>0.66829250046964306</v>
      </c>
      <c r="P31" s="3">
        <f>[4]Tabelle2!N30</f>
        <v>0.52514196319964734</v>
      </c>
      <c r="Q31" s="3">
        <f>[4]Tabelle2!O30</f>
        <v>0.66947834250063276</v>
      </c>
      <c r="R31" s="3">
        <f>[4]Tabelle2!P30</f>
        <v>0.67085353320455532</v>
      </c>
      <c r="S31" s="3">
        <f>[4]Tabelle2!Q30</f>
        <v>0.5864733344830132</v>
      </c>
      <c r="T31" s="3">
        <f>[4]Tabelle2!R30</f>
        <v>0.56287830259564919</v>
      </c>
      <c r="U31" s="3">
        <f>[4]Tabelle2!S30</f>
        <v>0.56205697173363911</v>
      </c>
      <c r="V31" s="3">
        <f>[4]Tabelle2!Y30</f>
        <v>0.58318066110175004</v>
      </c>
      <c r="X31" s="18" t="str">
        <f t="shared" si="6"/>
        <v>BW</v>
      </c>
      <c r="Y31" s="9">
        <f t="shared" si="7"/>
        <v>0.38583530229537993</v>
      </c>
      <c r="Z31" s="18" t="str">
        <f t="shared" si="8"/>
        <v>NW</v>
      </c>
      <c r="AA31" s="9">
        <f t="shared" si="9"/>
        <v>0.67085353320455532</v>
      </c>
    </row>
    <row r="32" spans="1:27" x14ac:dyDescent="0.35">
      <c r="A32" t="str">
        <f>[4]Tabelle2!B31</f>
        <v>Hochbau</v>
      </c>
      <c r="B32" s="3">
        <f>[4]Tabelle2!D31</f>
        <v>0.87912346408503128</v>
      </c>
      <c r="C32" s="3">
        <f>[4]Tabelle2!E31</f>
        <v>0.85332940968643078</v>
      </c>
      <c r="D32" s="3">
        <f>[4]Tabelle2!F31</f>
        <v>0.84465523600496539</v>
      </c>
      <c r="E32" s="3">
        <f>[4]Tabelle2!G31</f>
        <v>0.85358461053044821</v>
      </c>
      <c r="F32" s="3">
        <f>[4]Tabelle2!H31</f>
        <v>0.84853806288709355</v>
      </c>
      <c r="G32" s="3">
        <f>[4]Tabelle2!I31</f>
        <v>0.58984092912842101</v>
      </c>
      <c r="H32" s="14">
        <f>[4]Tabelle2!W31</f>
        <v>0.7846294190965446</v>
      </c>
      <c r="I32" s="3">
        <f>[4]Tabelle2!X31</f>
        <v>0.85437551374347454</v>
      </c>
      <c r="J32" s="3">
        <f>[4]Tabelle2!V31</f>
        <v>0.77117354953724315</v>
      </c>
      <c r="K32" s="3">
        <f>[4]Tabelle2!W31</f>
        <v>0.7846294190965446</v>
      </c>
      <c r="L32" s="3">
        <f>[4]Tabelle2!J31</f>
        <v>0.81286391551136739</v>
      </c>
      <c r="M32" s="3">
        <f>[4]Tabelle2!K31</f>
        <v>1.0706161115655422</v>
      </c>
      <c r="N32" s="3">
        <f>[4]Tabelle2!L31</f>
        <v>0.40848052628045012</v>
      </c>
      <c r="O32" s="3">
        <f>[4]Tabelle2!M31</f>
        <v>0.54751388188414485</v>
      </c>
      <c r="P32" s="3">
        <f>[4]Tabelle2!N31</f>
        <v>0.71590133646801324</v>
      </c>
      <c r="Q32" s="3">
        <f>[4]Tabelle2!O31</f>
        <v>0.90973249799629208</v>
      </c>
      <c r="R32" s="3">
        <f>[4]Tabelle2!P31</f>
        <v>0.56809871475396601</v>
      </c>
      <c r="S32" s="3">
        <f>[4]Tabelle2!Q31</f>
        <v>0.73681597737032523</v>
      </c>
      <c r="T32" s="3">
        <f>[4]Tabelle2!R31</f>
        <v>0.47024895307021553</v>
      </c>
      <c r="U32" s="3">
        <f>[4]Tabelle2!S31</f>
        <v>0.82166304701868298</v>
      </c>
      <c r="V32" s="3">
        <f>[4]Tabelle2!Y31</f>
        <v>0.78228736015345579</v>
      </c>
      <c r="X32" s="18" t="str">
        <f t="shared" si="6"/>
        <v>HB</v>
      </c>
      <c r="Y32" s="9">
        <f t="shared" si="7"/>
        <v>0.40848052628045012</v>
      </c>
      <c r="Z32" s="18" t="str">
        <f t="shared" si="8"/>
        <v>BY</v>
      </c>
      <c r="AA32" s="9">
        <f t="shared" si="9"/>
        <v>1.0706161115655422</v>
      </c>
    </row>
    <row r="33" spans="1:27" x14ac:dyDescent="0.35">
      <c r="A33" t="str">
        <f>[4]Tabelle2!B32</f>
        <v>Tiefbau</v>
      </c>
      <c r="B33" s="3">
        <f>[4]Tabelle2!D32</f>
        <v>1.4074765172219734</v>
      </c>
      <c r="C33" s="3">
        <f>[4]Tabelle2!E32</f>
        <v>0.97790590370057684</v>
      </c>
      <c r="D33" s="3">
        <f>[4]Tabelle2!F32</f>
        <v>1.0683477117661087</v>
      </c>
      <c r="E33" s="3">
        <f>[4]Tabelle2!G32</f>
        <v>1.2767017944041337</v>
      </c>
      <c r="F33" s="3">
        <f>[4]Tabelle2!H32</f>
        <v>1.1310510773312028</v>
      </c>
      <c r="G33" s="3">
        <f>[4]Tabelle2!I32</f>
        <v>0.43027349165295109</v>
      </c>
      <c r="H33" s="14">
        <f>[4]Tabelle2!W32</f>
        <v>0.97268701690473347</v>
      </c>
      <c r="I33" s="3">
        <f>[4]Tabelle2!X32</f>
        <v>1.1669039599909328</v>
      </c>
      <c r="J33" s="3">
        <f>[4]Tabelle2!V32</f>
        <v>0.67802021704529336</v>
      </c>
      <c r="K33" s="3">
        <f>[4]Tabelle2!W32</f>
        <v>0.97268701690473347</v>
      </c>
      <c r="L33" s="3">
        <f>[4]Tabelle2!J32</f>
        <v>0.58776465583195281</v>
      </c>
      <c r="M33" s="3">
        <f>[4]Tabelle2!K32</f>
        <v>0.62479297823295554</v>
      </c>
      <c r="N33" s="3">
        <f>[4]Tabelle2!L32</f>
        <v>0.46090153680592161</v>
      </c>
      <c r="O33" s="3">
        <f>[4]Tabelle2!M32</f>
        <v>0.36473131792855157</v>
      </c>
      <c r="P33" s="3">
        <f>[4]Tabelle2!N32</f>
        <v>0.58796244032039269</v>
      </c>
      <c r="Q33" s="3">
        <f>[4]Tabelle2!O32</f>
        <v>1.1069855328281721</v>
      </c>
      <c r="R33" s="3">
        <f>[4]Tabelle2!P32</f>
        <v>0.6483647907059934</v>
      </c>
      <c r="S33" s="3">
        <f>[4]Tabelle2!Q32</f>
        <v>0.98796339611662243</v>
      </c>
      <c r="T33" s="3">
        <f>[4]Tabelle2!R32</f>
        <v>0.89659717965303365</v>
      </c>
      <c r="U33" s="3">
        <f>[4]Tabelle2!S32</f>
        <v>0.8230631960763154</v>
      </c>
      <c r="V33" s="3">
        <f>[4]Tabelle2!Y32</f>
        <v>0.74361353414764797</v>
      </c>
      <c r="X33" s="18" t="str">
        <f t="shared" si="6"/>
        <v>HH</v>
      </c>
      <c r="Y33" s="9">
        <f t="shared" si="7"/>
        <v>0.36473131792855157</v>
      </c>
      <c r="Z33" s="18" t="str">
        <f t="shared" si="8"/>
        <v>NI</v>
      </c>
      <c r="AA33" s="9">
        <f t="shared" si="9"/>
        <v>1.1069855328281721</v>
      </c>
    </row>
    <row r="34" spans="1:27" x14ac:dyDescent="0.35">
      <c r="A34" t="str">
        <f>[4]Tabelle2!B33</f>
        <v>Vorber.Baustellenarbeiten, Bauinstallation u.sonst.Ausbaugew.</v>
      </c>
      <c r="B34" s="3">
        <f>[4]Tabelle2!D33</f>
        <v>5.1835482498584078</v>
      </c>
      <c r="C34" s="3">
        <f>[4]Tabelle2!E33</f>
        <v>5.1752447378328474</v>
      </c>
      <c r="D34" s="3">
        <f>[4]Tabelle2!F33</f>
        <v>4.3792392364866437</v>
      </c>
      <c r="E34" s="3">
        <f>[4]Tabelle2!G33</f>
        <v>4.7988570874981615</v>
      </c>
      <c r="F34" s="3">
        <f>[4]Tabelle2!H33</f>
        <v>4.5099378806693897</v>
      </c>
      <c r="G34" s="3">
        <f>[4]Tabelle2!I33</f>
        <v>3.3297690005984069</v>
      </c>
      <c r="H34" s="14">
        <f>[4]Tabelle2!W33</f>
        <v>4.3547982670540604</v>
      </c>
      <c r="I34" s="3">
        <f>[4]Tabelle2!X33</f>
        <v>4.721820919397576</v>
      </c>
      <c r="J34" s="3">
        <f>[4]Tabelle2!V33</f>
        <v>4.0889155455637738</v>
      </c>
      <c r="K34" s="3">
        <f>[4]Tabelle2!W33</f>
        <v>4.3547982670540604</v>
      </c>
      <c r="L34" s="3">
        <f>[4]Tabelle2!J33</f>
        <v>4.0248509295894772</v>
      </c>
      <c r="M34" s="3">
        <f>[4]Tabelle2!K33</f>
        <v>4.1469989745057037</v>
      </c>
      <c r="N34" s="3">
        <f>[4]Tabelle2!L33</f>
        <v>3.1128940119142015</v>
      </c>
      <c r="O34" s="3">
        <f>[4]Tabelle2!M33</f>
        <v>2.7571423779005761</v>
      </c>
      <c r="P34" s="3">
        <f>[4]Tabelle2!N33</f>
        <v>3.8852940410340713</v>
      </c>
      <c r="Q34" s="3">
        <f>[4]Tabelle2!O33</f>
        <v>4.6330773272580679</v>
      </c>
      <c r="R34" s="3">
        <f>[4]Tabelle2!P33</f>
        <v>4.0480556180949492</v>
      </c>
      <c r="S34" s="3">
        <f>[4]Tabelle2!Q33</f>
        <v>4.8122943507034721</v>
      </c>
      <c r="T34" s="3">
        <f>[4]Tabelle2!R33</f>
        <v>3.938643145574606</v>
      </c>
      <c r="U34" s="3">
        <f>[4]Tabelle2!S33</f>
        <v>5.157767428820299</v>
      </c>
      <c r="V34" s="3">
        <f>[4]Tabelle2!Y33</f>
        <v>4.1735904809037025</v>
      </c>
      <c r="X34" s="18" t="str">
        <f t="shared" si="6"/>
        <v>HH</v>
      </c>
      <c r="Y34" s="9">
        <f t="shared" si="7"/>
        <v>2.7571423779005761</v>
      </c>
      <c r="Z34" s="18" t="str">
        <f t="shared" si="8"/>
        <v>SH</v>
      </c>
      <c r="AA34" s="9">
        <f t="shared" si="9"/>
        <v>5.157767428820299</v>
      </c>
    </row>
    <row r="35" spans="1:27" x14ac:dyDescent="0.35">
      <c r="A35" t="str">
        <f>[4]Tabelle2!B34</f>
        <v>Hdl. mit Kraftfahrzeugen; Instandh.u.Rep.v.Kraftfahrzeugen</v>
      </c>
      <c r="B35" s="3">
        <f>[4]Tabelle2!D34</f>
        <v>2.2668093191630923</v>
      </c>
      <c r="C35" s="3">
        <f>[4]Tabelle2!E34</f>
        <v>2.1030416912360534</v>
      </c>
      <c r="D35" s="3">
        <f>[4]Tabelle2!F34</f>
        <v>2.1289703129526152</v>
      </c>
      <c r="E35" s="3">
        <f>[4]Tabelle2!G34</f>
        <v>2.0682237946638615</v>
      </c>
      <c r="F35" s="3">
        <f>[4]Tabelle2!H34</f>
        <v>2.2780090400943211</v>
      </c>
      <c r="G35" s="3">
        <f>[4]Tabelle2!I34</f>
        <v>1.2757085260344565</v>
      </c>
      <c r="H35" s="14">
        <f>[4]Tabelle2!W34</f>
        <v>1.931675197903588</v>
      </c>
      <c r="I35" s="3">
        <f>[4]Tabelle2!X34</f>
        <v>2.1665510552445584</v>
      </c>
      <c r="J35" s="3">
        <f>[4]Tabelle2!V34</f>
        <v>1.9506779640236189</v>
      </c>
      <c r="K35" s="3">
        <f>[4]Tabelle2!W34</f>
        <v>1.931675197903588</v>
      </c>
      <c r="L35" s="3">
        <f>[4]Tabelle2!J34</f>
        <v>1.9610463199233068</v>
      </c>
      <c r="M35" s="3">
        <f>[4]Tabelle2!K34</f>
        <v>2.0171122346750505</v>
      </c>
      <c r="N35" s="3">
        <f>[4]Tabelle2!L34</f>
        <v>1.6393737340834613</v>
      </c>
      <c r="O35" s="3">
        <f>[4]Tabelle2!M34</f>
        <v>1.335295852077409</v>
      </c>
      <c r="P35" s="3">
        <f>[4]Tabelle2!N34</f>
        <v>1.9082733857495422</v>
      </c>
      <c r="Q35" s="3">
        <f>[4]Tabelle2!O34</f>
        <v>2.1694360705122402</v>
      </c>
      <c r="R35" s="3">
        <f>[4]Tabelle2!P34</f>
        <v>1.8993015571673435</v>
      </c>
      <c r="S35" s="3">
        <f>[4]Tabelle2!Q34</f>
        <v>2.5114052935474969</v>
      </c>
      <c r="T35" s="3">
        <f>[4]Tabelle2!R34</f>
        <v>2.0616952935469133</v>
      </c>
      <c r="U35" s="3">
        <f>[4]Tabelle2!S34</f>
        <v>2.3069535974179405</v>
      </c>
      <c r="V35" s="3">
        <f>[4]Tabelle2!Y34</f>
        <v>1.9795201099400364</v>
      </c>
      <c r="X35" s="18" t="str">
        <f t="shared" si="6"/>
        <v>HH</v>
      </c>
      <c r="Y35" s="9">
        <f t="shared" si="7"/>
        <v>1.335295852077409</v>
      </c>
      <c r="Z35" s="18" t="str">
        <f t="shared" si="8"/>
        <v>RP</v>
      </c>
      <c r="AA35" s="9">
        <f t="shared" si="9"/>
        <v>2.5114052935474969</v>
      </c>
    </row>
    <row r="36" spans="1:27" x14ac:dyDescent="0.35">
      <c r="A36" t="str">
        <f>[4]Tabelle2!B35</f>
        <v>Großhandel (ohne Handel mit Kraftfahrzeugen)</v>
      </c>
      <c r="B36" s="3">
        <f>[4]Tabelle2!D35</f>
        <v>2.5745091397639168</v>
      </c>
      <c r="C36" s="3">
        <f>[4]Tabelle2!E35</f>
        <v>2.4532631179342252</v>
      </c>
      <c r="D36" s="3">
        <f>[4]Tabelle2!F35</f>
        <v>2.5832382129598601</v>
      </c>
      <c r="E36" s="3">
        <f>[4]Tabelle2!G35</f>
        <v>2.5391987213968976</v>
      </c>
      <c r="F36" s="3">
        <f>[4]Tabelle2!H35</f>
        <v>2.1587924130771263</v>
      </c>
      <c r="G36" s="3">
        <f>[4]Tabelle2!I35</f>
        <v>2.2903960620461232</v>
      </c>
      <c r="H36" s="14">
        <f>[4]Tabelle2!W35</f>
        <v>2.4347504594023945</v>
      </c>
      <c r="I36" s="3">
        <f>[4]Tabelle2!X35</f>
        <v>2.4864380897257194</v>
      </c>
      <c r="J36" s="3">
        <f>[4]Tabelle2!V35</f>
        <v>4.3330469395513385</v>
      </c>
      <c r="K36" s="3">
        <f>[4]Tabelle2!W35</f>
        <v>2.4347504594023945</v>
      </c>
      <c r="L36" s="3">
        <f>[4]Tabelle2!J35</f>
        <v>4.3171658820895322</v>
      </c>
      <c r="M36" s="3">
        <f>[4]Tabelle2!K35</f>
        <v>4.0927790726891695</v>
      </c>
      <c r="N36" s="3">
        <f>[4]Tabelle2!L35</f>
        <v>3.9693917379861126</v>
      </c>
      <c r="O36" s="3">
        <f>[4]Tabelle2!M35</f>
        <v>5.6051716150117823</v>
      </c>
      <c r="P36" s="3">
        <f>[4]Tabelle2!N35</f>
        <v>4.5607058639065414</v>
      </c>
      <c r="Q36" s="3">
        <f>[4]Tabelle2!O35</f>
        <v>4.0599484052382016</v>
      </c>
      <c r="R36" s="3">
        <f>[4]Tabelle2!P35</f>
        <v>4.9747073322418052</v>
      </c>
      <c r="S36" s="3">
        <f>[4]Tabelle2!Q35</f>
        <v>3.340517825596101</v>
      </c>
      <c r="T36" s="3">
        <f>[4]Tabelle2!R35</f>
        <v>3.5158475217133112</v>
      </c>
      <c r="U36" s="3">
        <f>[4]Tabelle2!S35</f>
        <v>5.2878970412429354</v>
      </c>
      <c r="V36" s="3">
        <f>[4]Tabelle2!Y35</f>
        <v>4.0847693301189079</v>
      </c>
      <c r="X36" s="18" t="str">
        <f t="shared" si="6"/>
        <v>RP</v>
      </c>
      <c r="Y36" s="9">
        <f t="shared" si="7"/>
        <v>3.340517825596101</v>
      </c>
      <c r="Z36" s="18" t="str">
        <f t="shared" si="8"/>
        <v>HH</v>
      </c>
      <c r="AA36" s="9">
        <f t="shared" si="9"/>
        <v>5.6051716150117823</v>
      </c>
    </row>
    <row r="37" spans="1:27" x14ac:dyDescent="0.35">
      <c r="A37" t="str">
        <f>[4]Tabelle2!B36</f>
        <v>Einzelhandel (ohne Handel mit Kraftfahrzeugen)</v>
      </c>
      <c r="B37" s="3">
        <f>[4]Tabelle2!D36</f>
        <v>7.6398615338652105</v>
      </c>
      <c r="C37" s="3">
        <f>[4]Tabelle2!E36</f>
        <v>7.8709721127119598</v>
      </c>
      <c r="D37" s="3">
        <f>[4]Tabelle2!F36</f>
        <v>6.6624126058478845</v>
      </c>
      <c r="E37" s="3">
        <f>[4]Tabelle2!G36</f>
        <v>7.86698677112184</v>
      </c>
      <c r="F37" s="3">
        <f>[4]Tabelle2!H36</f>
        <v>7.2813461514861366</v>
      </c>
      <c r="G37" s="3">
        <f>[4]Tabelle2!I36</f>
        <v>6.8529470079444685</v>
      </c>
      <c r="H37" s="14">
        <f>[4]Tabelle2!W36</f>
        <v>7.185083446362186</v>
      </c>
      <c r="I37" s="3">
        <f>[4]Tabelle2!X36</f>
        <v>7.304008437635372</v>
      </c>
      <c r="J37" s="3">
        <f>[4]Tabelle2!V36</f>
        <v>6.9460112465936712</v>
      </c>
      <c r="K37" s="3">
        <f>[4]Tabelle2!W36</f>
        <v>7.185083446362186</v>
      </c>
      <c r="L37" s="3">
        <f>[4]Tabelle2!J36</f>
        <v>6.2270090634367321</v>
      </c>
      <c r="M37" s="3">
        <f>[4]Tabelle2!K36</f>
        <v>6.8265838033376562</v>
      </c>
      <c r="N37" s="3">
        <f>[4]Tabelle2!L36</f>
        <v>5.7101735432499936</v>
      </c>
      <c r="O37" s="3">
        <f>[4]Tabelle2!M36</f>
        <v>6.1388483305186741</v>
      </c>
      <c r="P37" s="3">
        <f>[4]Tabelle2!N36</f>
        <v>6.2743102456413391</v>
      </c>
      <c r="Q37" s="3">
        <f>[4]Tabelle2!O36</f>
        <v>7.8659395437990716</v>
      </c>
      <c r="R37" s="3">
        <f>[4]Tabelle2!P36</f>
        <v>7.1000833494096725</v>
      </c>
      <c r="S37" s="3">
        <f>[4]Tabelle2!Q36</f>
        <v>7.7863674081209009</v>
      </c>
      <c r="T37" s="3">
        <f>[4]Tabelle2!R36</f>
        <v>7.8478509543137305</v>
      </c>
      <c r="U37" s="3">
        <f>[4]Tabelle2!S36</f>
        <v>8.7512729603908745</v>
      </c>
      <c r="V37" s="3">
        <f>[4]Tabelle2!Y36</f>
        <v>6.9935609625218227</v>
      </c>
      <c r="X37" s="18" t="str">
        <f t="shared" si="6"/>
        <v>HB</v>
      </c>
      <c r="Y37" s="9">
        <f t="shared" si="7"/>
        <v>5.7101735432499936</v>
      </c>
      <c r="Z37" s="18" t="str">
        <f t="shared" si="8"/>
        <v>SH</v>
      </c>
      <c r="AA37" s="9">
        <f t="shared" si="9"/>
        <v>8.7512729603908745</v>
      </c>
    </row>
    <row r="38" spans="1:27" x14ac:dyDescent="0.35">
      <c r="A38" t="str">
        <f>[4]Tabelle2!B37</f>
        <v>Verkehr und Lagerei</v>
      </c>
      <c r="B38" s="3">
        <f>[4]Tabelle2!D37</f>
        <v>7.9282176460072113</v>
      </c>
      <c r="C38" s="3">
        <f>[4]Tabelle2!E37</f>
        <v>5.5017860160820495</v>
      </c>
      <c r="D38" s="3">
        <f>[4]Tabelle2!F37</f>
        <v>5.9848745611268193</v>
      </c>
      <c r="E38" s="3">
        <f>[4]Tabelle2!G37</f>
        <v>6.5091478470264637</v>
      </c>
      <c r="F38" s="3">
        <f>[4]Tabelle2!H37</f>
        <v>4.84128929840836</v>
      </c>
      <c r="G38" s="3">
        <f>[4]Tabelle2!I37</f>
        <v>4.8730599515408404</v>
      </c>
      <c r="H38" s="14">
        <f>[4]Tabelle2!W37</f>
        <v>5.8492789076835852</v>
      </c>
      <c r="I38" s="3">
        <f>[4]Tabelle2!X37</f>
        <v>6.1988245082598885</v>
      </c>
      <c r="J38" s="3">
        <f>[4]Tabelle2!V37</f>
        <v>5.5570863151614667</v>
      </c>
      <c r="K38" s="3">
        <f>[4]Tabelle2!W37</f>
        <v>5.8492789076835852</v>
      </c>
      <c r="L38" s="3">
        <f>[4]Tabelle2!J37</f>
        <v>4.4765371743428997</v>
      </c>
      <c r="M38" s="3">
        <f>[4]Tabelle2!K37</f>
        <v>5.1004487946954482</v>
      </c>
      <c r="N38" s="3">
        <f>[4]Tabelle2!L37</f>
        <v>11.204364152968811</v>
      </c>
      <c r="O38" s="3">
        <f>[4]Tabelle2!M37</f>
        <v>8.7705097332654844</v>
      </c>
      <c r="P38" s="3">
        <f>[4]Tabelle2!N37</f>
        <v>7.3614309375982829</v>
      </c>
      <c r="Q38" s="3">
        <f>[4]Tabelle2!O37</f>
        <v>5.4226226679359053</v>
      </c>
      <c r="R38" s="3">
        <f>[4]Tabelle2!P37</f>
        <v>5.6569089936571393</v>
      </c>
      <c r="S38" s="3">
        <f>[4]Tabelle2!Q37</f>
        <v>5.0341176527256186</v>
      </c>
      <c r="T38" s="3">
        <f>[4]Tabelle2!R37</f>
        <v>4.3611843906700782</v>
      </c>
      <c r="U38" s="3">
        <f>[4]Tabelle2!S37</f>
        <v>5.3130079743431438</v>
      </c>
      <c r="V38" s="3">
        <f>[4]Tabelle2!Y37</f>
        <v>5.6428367601051885</v>
      </c>
      <c r="X38" s="18" t="str">
        <f t="shared" si="6"/>
        <v>SL</v>
      </c>
      <c r="Y38" s="9">
        <f t="shared" si="7"/>
        <v>4.3611843906700782</v>
      </c>
      <c r="Z38" s="18" t="str">
        <f t="shared" si="8"/>
        <v>HB</v>
      </c>
      <c r="AA38" s="9">
        <f t="shared" si="9"/>
        <v>11.204364152968811</v>
      </c>
    </row>
    <row r="39" spans="1:27" x14ac:dyDescent="0.35">
      <c r="A39" t="str">
        <f>[4]Tabelle2!B38</f>
        <v>Gastgewerbe</v>
      </c>
      <c r="B39" s="3">
        <f>[4]Tabelle2!D38</f>
        <v>3.4682556486143379</v>
      </c>
      <c r="C39" s="3">
        <f>[4]Tabelle2!E38</f>
        <v>6.2449556525493595</v>
      </c>
      <c r="D39" s="3">
        <f>[4]Tabelle2!F38</f>
        <v>3.3168046593830431</v>
      </c>
      <c r="E39" s="3">
        <f>[4]Tabelle2!G38</f>
        <v>2.9412533132309209</v>
      </c>
      <c r="F39" s="3">
        <f>[4]Tabelle2!H38</f>
        <v>2.8395285005408573</v>
      </c>
      <c r="G39" s="3">
        <f>[4]Tabelle2!I38</f>
        <v>4.9173513034677843</v>
      </c>
      <c r="H39" s="14">
        <f>[4]Tabelle2!W38</f>
        <v>3.9192039473917077</v>
      </c>
      <c r="I39" s="3">
        <f>[4]Tabelle2!X38</f>
        <v>3.5618066495336178</v>
      </c>
      <c r="J39" s="3">
        <f>[4]Tabelle2!V38</f>
        <v>3.1070915860434147</v>
      </c>
      <c r="K39" s="3">
        <f>[4]Tabelle2!W38</f>
        <v>3.9192039473917077</v>
      </c>
      <c r="L39" s="3">
        <f>[4]Tabelle2!J38</f>
        <v>2.7451922778201103</v>
      </c>
      <c r="M39" s="3">
        <f>[4]Tabelle2!K38</f>
        <v>3.3952083696427757</v>
      </c>
      <c r="N39" s="3">
        <f>[4]Tabelle2!L38</f>
        <v>2.8304497142195846</v>
      </c>
      <c r="O39" s="3">
        <f>[4]Tabelle2!M38</f>
        <v>3.8899133619908435</v>
      </c>
      <c r="P39" s="3">
        <f>[4]Tabelle2!N38</f>
        <v>3.1067120175644458</v>
      </c>
      <c r="Q39" s="3">
        <f>[4]Tabelle2!O38</f>
        <v>2.8849918826373018</v>
      </c>
      <c r="R39" s="3">
        <f>[4]Tabelle2!P38</f>
        <v>2.5589336305149173</v>
      </c>
      <c r="S39" s="3">
        <f>[4]Tabelle2!Q38</f>
        <v>3.170758559390304</v>
      </c>
      <c r="T39" s="3">
        <f>[4]Tabelle2!R38</f>
        <v>2.6012285496868368</v>
      </c>
      <c r="U39" s="3">
        <f>[4]Tabelle2!S38</f>
        <v>4.1592026508540583</v>
      </c>
      <c r="V39" s="3">
        <f>[4]Tabelle2!Y38</f>
        <v>3.1679339804171653</v>
      </c>
      <c r="X39" s="18" t="str">
        <f t="shared" si="6"/>
        <v>NW</v>
      </c>
      <c r="Y39" s="9">
        <f t="shared" si="7"/>
        <v>2.5589336305149173</v>
      </c>
      <c r="Z39" s="18" t="str">
        <f t="shared" si="8"/>
        <v>SH</v>
      </c>
      <c r="AA39" s="9">
        <f t="shared" si="9"/>
        <v>4.1592026508540583</v>
      </c>
    </row>
    <row r="40" spans="1:27" x14ac:dyDescent="0.35">
      <c r="A40" t="str">
        <f>[4]Tabelle2!B39</f>
        <v>Verlagswesen usw.</v>
      </c>
      <c r="B40" s="3">
        <f>[4]Tabelle2!D39</f>
        <v>0.5021452759805124</v>
      </c>
      <c r="C40" s="3">
        <f>[4]Tabelle2!E39</f>
        <v>0.36497463370260169</v>
      </c>
      <c r="D40" s="3">
        <f>[4]Tabelle2!F39</f>
        <v>0.75378876083073565</v>
      </c>
      <c r="E40" s="3">
        <f>[4]Tabelle2!G39</f>
        <v>0.36179565083514253</v>
      </c>
      <c r="F40" s="3">
        <f>[4]Tabelle2!H39</f>
        <v>0.38018662103382767</v>
      </c>
      <c r="G40" s="3">
        <f>[4]Tabelle2!I39</f>
        <v>1.8852174598184404</v>
      </c>
      <c r="H40" s="14">
        <f>[4]Tabelle2!W39</f>
        <v>0.89402532259052836</v>
      </c>
      <c r="I40" s="3">
        <f>[4]Tabelle2!X39</f>
        <v>0.53911841496110946</v>
      </c>
      <c r="J40" s="3">
        <f>[4]Tabelle2!V39</f>
        <v>0.90936923197855912</v>
      </c>
      <c r="K40" s="3">
        <f>[4]Tabelle2!W39</f>
        <v>0.89402532259052836</v>
      </c>
      <c r="L40" s="3">
        <f>[4]Tabelle2!J39</f>
        <v>0.75522067522891556</v>
      </c>
      <c r="M40" s="3">
        <f>[4]Tabelle2!K39</f>
        <v>1.032693053025358</v>
      </c>
      <c r="N40" s="3">
        <f>[4]Tabelle2!L39</f>
        <v>0.78631275788207255</v>
      </c>
      <c r="O40" s="3">
        <f>[4]Tabelle2!M39</f>
        <v>1.834925358296257</v>
      </c>
      <c r="P40" s="3">
        <f>[4]Tabelle2!N39</f>
        <v>0.7356082803190358</v>
      </c>
      <c r="Q40" s="3">
        <f>[4]Tabelle2!O39</f>
        <v>0.47793269859567311</v>
      </c>
      <c r="R40" s="3">
        <f>[4]Tabelle2!P39</f>
        <v>0.86984052752376628</v>
      </c>
      <c r="S40" s="3">
        <f>[4]Tabelle2!Q39</f>
        <v>0.9243280190077513</v>
      </c>
      <c r="T40" s="3">
        <f>[4]Tabelle2!R39</f>
        <v>0.42380663892458709</v>
      </c>
      <c r="U40" s="3">
        <f>[4]Tabelle2!S39</f>
        <v>0.56186937185928809</v>
      </c>
      <c r="V40" s="3">
        <f>[4]Tabelle2!Y39</f>
        <v>0.85958574453845848</v>
      </c>
      <c r="X40" s="18" t="str">
        <f t="shared" ref="X40:X67" si="10">HLOOKUP(Y40,$L40:$U145,ROW(L$110)-ROW(X40)+1,0)</f>
        <v>SL</v>
      </c>
      <c r="Y40" s="9">
        <f t="shared" si="7"/>
        <v>0.42380663892458709</v>
      </c>
      <c r="Z40" s="18" t="str">
        <f t="shared" ref="Z40:Z67" si="11">HLOOKUP(AA40,$L40:$U145,ROW(N$110)-ROW(Z40)+1,0)</f>
        <v>HH</v>
      </c>
      <c r="AA40" s="9">
        <f t="shared" si="9"/>
        <v>1.834925358296257</v>
      </c>
    </row>
    <row r="41" spans="1:27" x14ac:dyDescent="0.35">
      <c r="A41" t="str">
        <f>[4]Tabelle2!B40</f>
        <v>Erbringung von Dienstleistungen der Informationstechnologie</v>
      </c>
      <c r="B41" s="3">
        <f>[4]Tabelle2!D40</f>
        <v>0.93827832367422492</v>
      </c>
      <c r="C41" s="3">
        <f>[4]Tabelle2!E40</f>
        <v>1.0727960906011595</v>
      </c>
      <c r="D41" s="3">
        <f>[4]Tabelle2!F40</f>
        <v>2.1883191871694043</v>
      </c>
      <c r="E41" s="3">
        <f>[4]Tabelle2!G40</f>
        <v>0.95116863932959284</v>
      </c>
      <c r="F41" s="3">
        <f>[4]Tabelle2!H40</f>
        <v>1.4770537060586291</v>
      </c>
      <c r="G41" s="3">
        <f>[4]Tabelle2!I40</f>
        <v>5.3747341637000261</v>
      </c>
      <c r="H41" s="14">
        <f>[4]Tabelle2!W40</f>
        <v>2.5111532648457446</v>
      </c>
      <c r="I41" s="3">
        <f>[4]Tabelle2!X40</f>
        <v>1.4858176075216614</v>
      </c>
      <c r="J41" s="3">
        <f>[4]Tabelle2!V40</f>
        <v>2.9488971831519941</v>
      </c>
      <c r="K41" s="3">
        <f>[4]Tabelle2!W40</f>
        <v>2.5111532648457446</v>
      </c>
      <c r="L41" s="3">
        <f>[4]Tabelle2!J40</f>
        <v>3.2637125777928575</v>
      </c>
      <c r="M41" s="3">
        <f>[4]Tabelle2!K40</f>
        <v>3.3527053669638214</v>
      </c>
      <c r="N41" s="3">
        <f>[4]Tabelle2!L40</f>
        <v>3.3775769519444503</v>
      </c>
      <c r="O41" s="3">
        <f>[4]Tabelle2!M40</f>
        <v>4.5280370997580741</v>
      </c>
      <c r="P41" s="3">
        <f>[4]Tabelle2!N40</f>
        <v>3.3543329780095323</v>
      </c>
      <c r="Q41" s="3">
        <f>[4]Tabelle2!O40</f>
        <v>1.6717390571695354</v>
      </c>
      <c r="R41" s="3">
        <f>[4]Tabelle2!P40</f>
        <v>2.530920440787829</v>
      </c>
      <c r="S41" s="3">
        <f>[4]Tabelle2!Q40</f>
        <v>1.499633275691088</v>
      </c>
      <c r="T41" s="3">
        <f>[4]Tabelle2!R40</f>
        <v>2.4180000807625541</v>
      </c>
      <c r="U41" s="3">
        <f>[4]Tabelle2!S40</f>
        <v>1.5169324791017498</v>
      </c>
      <c r="V41" s="3">
        <f>[4]Tabelle2!Y40</f>
        <v>2.7522217480303826</v>
      </c>
      <c r="X41" s="18" t="str">
        <f t="shared" si="10"/>
        <v>RP</v>
      </c>
      <c r="Y41" s="9">
        <f t="shared" si="7"/>
        <v>1.499633275691088</v>
      </c>
      <c r="Z41" s="18" t="str">
        <f t="shared" si="11"/>
        <v>HH</v>
      </c>
      <c r="AA41" s="9">
        <f t="shared" si="9"/>
        <v>4.5280370997580741</v>
      </c>
    </row>
    <row r="42" spans="1:27" x14ac:dyDescent="0.35">
      <c r="A42" t="str">
        <f>[4]Tabelle2!B41</f>
        <v>Informationsdienstleistungen</v>
      </c>
      <c r="B42" s="3">
        <f>[4]Tabelle2!D41</f>
        <v>9.2328368864501811E-2</v>
      </c>
      <c r="C42" s="3">
        <f>[4]Tabelle2!E41</f>
        <v>5.6621624551884603E-2</v>
      </c>
      <c r="D42" s="3">
        <f>[4]Tabelle2!F41</f>
        <v>0.28980004673508458</v>
      </c>
      <c r="E42" s="3">
        <f>[4]Tabelle2!G41</f>
        <v>9.8951753724803027E-2</v>
      </c>
      <c r="F42" s="3">
        <f>[4]Tabelle2!H41</f>
        <v>0.23041439759625917</v>
      </c>
      <c r="G42" s="3">
        <f>[4]Tabelle2!I41</f>
        <v>1.3492316362331833</v>
      </c>
      <c r="H42" s="14">
        <f>[4]Tabelle2!W41</f>
        <v>0.48940056612907723</v>
      </c>
      <c r="I42" s="3">
        <f>[4]Tabelle2!X41</f>
        <v>0.1815288884664702</v>
      </c>
      <c r="J42" s="3">
        <f>[4]Tabelle2!V41</f>
        <v>0.25662729924184463</v>
      </c>
      <c r="K42" s="3">
        <f>[4]Tabelle2!W41</f>
        <v>0.48940056612907723</v>
      </c>
      <c r="L42" s="3">
        <f>[4]Tabelle2!J41</f>
        <v>0.13531283587590262</v>
      </c>
      <c r="M42" s="3">
        <f>[4]Tabelle2!K41</f>
        <v>0.22500683272989641</v>
      </c>
      <c r="N42" s="3">
        <f>[4]Tabelle2!L41</f>
        <v>0.15382178170589178</v>
      </c>
      <c r="O42" s="3">
        <f>[4]Tabelle2!M41</f>
        <v>0.70649025967086243</v>
      </c>
      <c r="P42" s="3">
        <f>[4]Tabelle2!N41</f>
        <v>0.26294530566254809</v>
      </c>
      <c r="Q42" s="3">
        <f>[4]Tabelle2!O41</f>
        <v>8.6594072248500686E-2</v>
      </c>
      <c r="R42" s="3">
        <f>[4]Tabelle2!P41</f>
        <v>0.18983477073831004</v>
      </c>
      <c r="S42" s="3">
        <f>[4]Tabelle2!Q41</f>
        <v>8.6437990116543878E-2</v>
      </c>
      <c r="T42" s="3">
        <f>[4]Tabelle2!R41</f>
        <v>7.2576627025408319E-2</v>
      </c>
      <c r="U42" s="3">
        <f>[4]Tabelle2!S41</f>
        <v>0.10781507743769358</v>
      </c>
      <c r="V42" s="3">
        <f>[4]Tabelle2!Y41</f>
        <v>0.24654125819604458</v>
      </c>
      <c r="X42" s="18" t="str">
        <f t="shared" si="10"/>
        <v>SL</v>
      </c>
      <c r="Y42" s="9">
        <f t="shared" si="7"/>
        <v>7.2576627025408319E-2</v>
      </c>
      <c r="Z42" s="18" t="str">
        <f t="shared" si="11"/>
        <v>HH</v>
      </c>
      <c r="AA42" s="9">
        <f t="shared" si="9"/>
        <v>0.70649025967086243</v>
      </c>
    </row>
    <row r="43" spans="1:27" x14ac:dyDescent="0.35">
      <c r="A43" t="str">
        <f>[4]Tabelle2!B42</f>
        <v>Kredit- und Versicherungswesen</v>
      </c>
      <c r="B43" s="3">
        <f>[4]Tabelle2!D42</f>
        <v>1.297373827796459</v>
      </c>
      <c r="C43" s="3">
        <f>[4]Tabelle2!E42</f>
        <v>1.3512914995336101</v>
      </c>
      <c r="D43" s="3">
        <f>[4]Tabelle2!F42</f>
        <v>1.5430217537726161</v>
      </c>
      <c r="E43" s="3">
        <f>[4]Tabelle2!G42</f>
        <v>1.4409625264057588</v>
      </c>
      <c r="F43" s="3">
        <f>[4]Tabelle2!H42</f>
        <v>1.3643488061474154</v>
      </c>
      <c r="G43" s="3">
        <f>[4]Tabelle2!I42</f>
        <v>2.6502781727698514</v>
      </c>
      <c r="H43" s="14">
        <f>[4]Tabelle2!W42</f>
        <v>1.7485836156112804</v>
      </c>
      <c r="I43" s="3">
        <f>[4]Tabelle2!X42</f>
        <v>1.4257222702797618</v>
      </c>
      <c r="J43" s="3">
        <f>[4]Tabelle2!V42</f>
        <v>3.0706052680038933</v>
      </c>
      <c r="K43" s="3">
        <f>[4]Tabelle2!W42</f>
        <v>1.7485836156112804</v>
      </c>
      <c r="L43" s="3">
        <f>[4]Tabelle2!J42</f>
        <v>2.655208528963275</v>
      </c>
      <c r="M43" s="3">
        <f>[4]Tabelle2!K42</f>
        <v>3.0218604299841427</v>
      </c>
      <c r="N43" s="3">
        <f>[4]Tabelle2!L42</f>
        <v>1.9447330642482297</v>
      </c>
      <c r="O43" s="3">
        <f>[4]Tabelle2!M42</f>
        <v>4.3737651785396228</v>
      </c>
      <c r="P43" s="3">
        <f>[4]Tabelle2!N42</f>
        <v>5.5260974323683723</v>
      </c>
      <c r="Q43" s="3">
        <f>[4]Tabelle2!O42</f>
        <v>2.6634306391880411</v>
      </c>
      <c r="R43" s="3">
        <f>[4]Tabelle2!P42</f>
        <v>2.8483199454589654</v>
      </c>
      <c r="S43" s="3">
        <f>[4]Tabelle2!Q42</f>
        <v>2.5640011806876406</v>
      </c>
      <c r="T43" s="3">
        <f>[4]Tabelle2!R42</f>
        <v>2.7621238872186864</v>
      </c>
      <c r="U43" s="3">
        <f>[4]Tabelle2!S42</f>
        <v>2.1768229849953045</v>
      </c>
      <c r="V43" s="3">
        <f>[4]Tabelle2!Y42</f>
        <v>2.8495205654661828</v>
      </c>
      <c r="X43" s="18" t="str">
        <f t="shared" si="10"/>
        <v>HB</v>
      </c>
      <c r="Y43" s="9">
        <f t="shared" si="7"/>
        <v>1.9447330642482297</v>
      </c>
      <c r="Z43" s="18" t="str">
        <f t="shared" si="11"/>
        <v>HE</v>
      </c>
      <c r="AA43" s="9">
        <f t="shared" si="9"/>
        <v>5.5260974323683723</v>
      </c>
    </row>
    <row r="44" spans="1:27" x14ac:dyDescent="0.35">
      <c r="A44" t="str">
        <f>[4]Tabelle2!B43</f>
        <v>Grundstücks- und Wohnungswesen</v>
      </c>
      <c r="B44" s="3">
        <f>[4]Tabelle2!D43</f>
        <v>1.0746961536774413</v>
      </c>
      <c r="C44" s="3">
        <f>[4]Tabelle2!E43</f>
        <v>1.3542084823135554</v>
      </c>
      <c r="D44" s="3">
        <f>[4]Tabelle2!F43</f>
        <v>1.0956365022503292</v>
      </c>
      <c r="E44" s="3">
        <f>[4]Tabelle2!G43</f>
        <v>0.94045019900171734</v>
      </c>
      <c r="F44" s="3">
        <f>[4]Tabelle2!H43</f>
        <v>0.82987797367957061</v>
      </c>
      <c r="G44" s="3">
        <f>[4]Tabelle2!I43</f>
        <v>1.9642330100561085</v>
      </c>
      <c r="H44" s="14">
        <f>[4]Tabelle2!W43</f>
        <v>1.2927794879877561</v>
      </c>
      <c r="I44" s="3">
        <f>[4]Tabelle2!X43</f>
        <v>1.052358398893336</v>
      </c>
      <c r="J44" s="3">
        <f>[4]Tabelle2!V43</f>
        <v>0.86297753165934021</v>
      </c>
      <c r="K44" s="3">
        <f>[4]Tabelle2!W43</f>
        <v>1.2927794879877561</v>
      </c>
      <c r="L44" s="3">
        <f>[4]Tabelle2!J43</f>
        <v>0.58593331784671099</v>
      </c>
      <c r="M44" s="3">
        <f>[4]Tabelle2!K43</f>
        <v>0.68906886174548609</v>
      </c>
      <c r="N44" s="3">
        <f>[4]Tabelle2!L43</f>
        <v>1.4569015367898801</v>
      </c>
      <c r="O44" s="3">
        <f>[4]Tabelle2!M43</f>
        <v>1.6318435836540255</v>
      </c>
      <c r="P44" s="3">
        <f>[4]Tabelle2!N43</f>
        <v>1.1343217436219601</v>
      </c>
      <c r="Q44" s="3">
        <f>[4]Tabelle2!O43</f>
        <v>0.66009897169212084</v>
      </c>
      <c r="R44" s="3">
        <f>[4]Tabelle2!P43</f>
        <v>0.8524987529308069</v>
      </c>
      <c r="S44" s="3">
        <f>[4]Tabelle2!Q43</f>
        <v>0.54630970953655744</v>
      </c>
      <c r="T44" s="3">
        <f>[4]Tabelle2!R43</f>
        <v>0.4760846646841469</v>
      </c>
      <c r="U44" s="3">
        <f>[4]Tabelle2!S43</f>
        <v>0.97251534549427854</v>
      </c>
      <c r="V44" s="3">
        <f>[4]Tabelle2!Y43</f>
        <v>0.88834149291132547</v>
      </c>
      <c r="X44" s="18" t="str">
        <f t="shared" si="10"/>
        <v>SL</v>
      </c>
      <c r="Y44" s="9">
        <f t="shared" si="7"/>
        <v>0.4760846646841469</v>
      </c>
      <c r="Z44" s="18" t="str">
        <f t="shared" si="11"/>
        <v>HH</v>
      </c>
      <c r="AA44" s="9">
        <f t="shared" si="9"/>
        <v>1.6318435836540255</v>
      </c>
    </row>
    <row r="45" spans="1:27" x14ac:dyDescent="0.35">
      <c r="A45" t="str">
        <f>[4]Tabelle2!B44</f>
        <v>Rechts- und Steuerberatung, Wirtschaftsprüfung</v>
      </c>
      <c r="B45" s="3">
        <f>[4]Tabelle2!D44</f>
        <v>0.82491479503181586</v>
      </c>
      <c r="C45" s="3">
        <f>[4]Tabelle2!E44</f>
        <v>1.0137676625834373</v>
      </c>
      <c r="D45" s="3">
        <f>[4]Tabelle2!F44</f>
        <v>1.1359674793376284</v>
      </c>
      <c r="E45" s="3">
        <f>[4]Tabelle2!G44</f>
        <v>0.84909664713738409</v>
      </c>
      <c r="F45" s="3">
        <f>[4]Tabelle2!H44</f>
        <v>0.88247340030480359</v>
      </c>
      <c r="G45" s="3">
        <f>[4]Tabelle2!I44</f>
        <v>1.9031107063969257</v>
      </c>
      <c r="H45" s="14">
        <f>[4]Tabelle2!W44</f>
        <v>1.216718628442053</v>
      </c>
      <c r="I45" s="3">
        <f>[4]Tabelle2!X44</f>
        <v>0.97094863021588573</v>
      </c>
      <c r="J45" s="3">
        <f>[4]Tabelle2!V44</f>
        <v>1.5495811401098285</v>
      </c>
      <c r="K45" s="3">
        <f>[4]Tabelle2!W44</f>
        <v>1.216718628442053</v>
      </c>
      <c r="L45" s="3">
        <f>[4]Tabelle2!J44</f>
        <v>1.2780447513427813</v>
      </c>
      <c r="M45" s="3">
        <f>[4]Tabelle2!K44</f>
        <v>1.5871873364328348</v>
      </c>
      <c r="N45" s="3">
        <f>[4]Tabelle2!L44</f>
        <v>1.6430966381098611</v>
      </c>
      <c r="O45" s="3">
        <f>[4]Tabelle2!M44</f>
        <v>2.3771825769570456</v>
      </c>
      <c r="P45" s="3">
        <f>[4]Tabelle2!N44</f>
        <v>1.8500465924410572</v>
      </c>
      <c r="Q45" s="3">
        <f>[4]Tabelle2!O44</f>
        <v>1.2701439460250938</v>
      </c>
      <c r="R45" s="3">
        <f>[4]Tabelle2!P44</f>
        <v>1.6215421299262676</v>
      </c>
      <c r="S45" s="3">
        <f>[4]Tabelle2!Q44</f>
        <v>1.1980164750998241</v>
      </c>
      <c r="T45" s="3">
        <f>[4]Tabelle2!R44</f>
        <v>1.2541702606977903</v>
      </c>
      <c r="U45" s="3">
        <f>[4]Tabelle2!S44</f>
        <v>1.3257514077663415</v>
      </c>
      <c r="V45" s="3">
        <f>[4]Tabelle2!Y44</f>
        <v>1.4717692314182955</v>
      </c>
      <c r="X45" s="18" t="str">
        <f t="shared" si="10"/>
        <v>RP</v>
      </c>
      <c r="Y45" s="9">
        <f t="shared" si="7"/>
        <v>1.1980164750998241</v>
      </c>
      <c r="Z45" s="18" t="str">
        <f t="shared" si="11"/>
        <v>HH</v>
      </c>
      <c r="AA45" s="9">
        <f t="shared" si="9"/>
        <v>2.3771825769570456</v>
      </c>
    </row>
    <row r="46" spans="1:27" x14ac:dyDescent="0.35">
      <c r="A46" t="str">
        <f>[4]Tabelle2!B45</f>
        <v>Verw.u. Führung v.Unternehmen u.Betr.; Unternehmensber.</v>
      </c>
      <c r="B46" s="3">
        <f>[4]Tabelle2!D45</f>
        <v>1.0156526575095202</v>
      </c>
      <c r="C46" s="3">
        <f>[4]Tabelle2!E45</f>
        <v>0.61841704934846098</v>
      </c>
      <c r="D46" s="3">
        <f>[4]Tabelle2!F45</f>
        <v>1.2107730747136223</v>
      </c>
      <c r="E46" s="3">
        <f>[4]Tabelle2!G45</f>
        <v>0.94531055101087025</v>
      </c>
      <c r="F46" s="3">
        <f>[4]Tabelle2!H45</f>
        <v>1.2238433135914355</v>
      </c>
      <c r="G46" s="3">
        <f>[4]Tabelle2!I45</f>
        <v>3.4421499779543723</v>
      </c>
      <c r="H46" s="14">
        <f>[4]Tabelle2!W45</f>
        <v>1.6867849216221511</v>
      </c>
      <c r="I46" s="3">
        <f>[4]Tabelle2!X45</f>
        <v>1.0582577567013902</v>
      </c>
      <c r="J46" s="3">
        <f>[4]Tabelle2!V45</f>
        <v>2.6887032822029471</v>
      </c>
      <c r="K46" s="3">
        <f>[4]Tabelle2!W45</f>
        <v>1.6867849216221511</v>
      </c>
      <c r="L46" s="3">
        <f>[4]Tabelle2!J45</f>
        <v>2.3855598699727532</v>
      </c>
      <c r="M46" s="3">
        <f>[4]Tabelle2!K45</f>
        <v>2.5577149200964735</v>
      </c>
      <c r="N46" s="3">
        <f>[4]Tabelle2!L45</f>
        <v>2.6989665566720902</v>
      </c>
      <c r="O46" s="3">
        <f>[4]Tabelle2!M45</f>
        <v>4.4108565244306615</v>
      </c>
      <c r="P46" s="3">
        <f>[4]Tabelle2!N45</f>
        <v>3.7523283907167908</v>
      </c>
      <c r="Q46" s="3">
        <f>[4]Tabelle2!O45</f>
        <v>1.7084667207707644</v>
      </c>
      <c r="R46" s="3">
        <f>[4]Tabelle2!P45</f>
        <v>3.0182435576515139</v>
      </c>
      <c r="S46" s="3">
        <f>[4]Tabelle2!Q45</f>
        <v>1.3921121143692023</v>
      </c>
      <c r="T46" s="3">
        <f>[4]Tabelle2!R45</f>
        <v>2.2987235608256946</v>
      </c>
      <c r="U46" s="3">
        <f>[4]Tabelle2!S45</f>
        <v>1.7279961870555376</v>
      </c>
      <c r="V46" s="3">
        <f>[4]Tabelle2!Y45</f>
        <v>2.4695745443997996</v>
      </c>
      <c r="X46" s="18" t="str">
        <f t="shared" si="10"/>
        <v>RP</v>
      </c>
      <c r="Y46" s="9">
        <f t="shared" si="7"/>
        <v>1.3921121143692023</v>
      </c>
      <c r="Z46" s="18" t="str">
        <f t="shared" si="11"/>
        <v>HH</v>
      </c>
      <c r="AA46" s="9">
        <f t="shared" si="9"/>
        <v>4.4108565244306615</v>
      </c>
    </row>
    <row r="47" spans="1:27" x14ac:dyDescent="0.35">
      <c r="A47" t="str">
        <f>[4]Tabelle2!B46</f>
        <v>Architektur- und Ingenieurbüros; techn., physik. u. chem.Unters.</v>
      </c>
      <c r="B47" s="3">
        <f>[4]Tabelle2!D46</f>
        <v>1.3587784558110974</v>
      </c>
      <c r="C47" s="3">
        <f>[4]Tabelle2!E46</f>
        <v>1.3358477201103687</v>
      </c>
      <c r="D47" s="3">
        <f>[4]Tabelle2!F46</f>
        <v>2.1645908726554692</v>
      </c>
      <c r="E47" s="3">
        <f>[4]Tabelle2!G46</f>
        <v>1.1726347295927855</v>
      </c>
      <c r="F47" s="3">
        <f>[4]Tabelle2!H46</f>
        <v>1.4588951266284889</v>
      </c>
      <c r="G47" s="3">
        <f>[4]Tabelle2!I46</f>
        <v>2.3173832200869415</v>
      </c>
      <c r="H47" s="14">
        <f>[4]Tabelle2!W46</f>
        <v>1.8064423317774692</v>
      </c>
      <c r="I47" s="3">
        <f>[4]Tabelle2!X46</f>
        <v>1.6234945017447469</v>
      </c>
      <c r="J47" s="3">
        <f>[4]Tabelle2!V46</f>
        <v>1.9269628852546741</v>
      </c>
      <c r="K47" s="3">
        <f>[4]Tabelle2!W46</f>
        <v>1.8064423317774692</v>
      </c>
      <c r="L47" s="3">
        <f>[4]Tabelle2!J46</f>
        <v>2.1870694548480087</v>
      </c>
      <c r="M47" s="3">
        <f>[4]Tabelle2!K46</f>
        <v>2.2145391255258291</v>
      </c>
      <c r="N47" s="3">
        <f>[4]Tabelle2!L46</f>
        <v>2.01663265737333</v>
      </c>
      <c r="O47" s="3">
        <f>[4]Tabelle2!M46</f>
        <v>2.4077230107628513</v>
      </c>
      <c r="P47" s="3">
        <f>[4]Tabelle2!N46</f>
        <v>1.7757744033194447</v>
      </c>
      <c r="Q47" s="3">
        <f>[4]Tabelle2!O46</f>
        <v>1.8316674974792435</v>
      </c>
      <c r="R47" s="3">
        <f>[4]Tabelle2!P46</f>
        <v>1.658057178680673</v>
      </c>
      <c r="S47" s="3">
        <f>[4]Tabelle2!Q46</f>
        <v>1.5191818868405216</v>
      </c>
      <c r="T47" s="3">
        <f>[4]Tabelle2!R46</f>
        <v>1.4338454269005492</v>
      </c>
      <c r="U47" s="3">
        <f>[4]Tabelle2!S46</f>
        <v>1.2630200499844104</v>
      </c>
      <c r="V47" s="3">
        <f>[4]Tabelle2!Y46</f>
        <v>1.8860699455446792</v>
      </c>
      <c r="X47" s="18" t="str">
        <f t="shared" si="10"/>
        <v>SH</v>
      </c>
      <c r="Y47" s="9">
        <f t="shared" si="7"/>
        <v>1.2630200499844104</v>
      </c>
      <c r="Z47" s="18" t="str">
        <f t="shared" si="11"/>
        <v>HH</v>
      </c>
      <c r="AA47" s="9">
        <f t="shared" si="9"/>
        <v>2.4077230107628513</v>
      </c>
    </row>
    <row r="48" spans="1:27" x14ac:dyDescent="0.35">
      <c r="A48" t="str">
        <f>[4]Tabelle2!B47</f>
        <v>Forschung und Entwicklung</v>
      </c>
      <c r="B48" s="3">
        <f>[4]Tabelle2!D47</f>
        <v>0.85156832587333464</v>
      </c>
      <c r="C48" s="3">
        <f>[4]Tabelle2!E47</f>
        <v>0.96675085189490273</v>
      </c>
      <c r="D48" s="3">
        <f>[4]Tabelle2!F47</f>
        <v>0.96425822239709091</v>
      </c>
      <c r="E48" s="3">
        <f>[4]Tabelle2!G47</f>
        <v>0.60307763775103507</v>
      </c>
      <c r="F48" s="3">
        <f>[4]Tabelle2!H47</f>
        <v>0.70252126277989901</v>
      </c>
      <c r="G48" s="3">
        <f>[4]Tabelle2!I47</f>
        <v>1.6414365084125411</v>
      </c>
      <c r="H48" s="14">
        <f>[4]Tabelle2!W47</f>
        <v>1.0497583438753026</v>
      </c>
      <c r="I48" s="3">
        <f>[4]Tabelle2!X47</f>
        <v>0.83790167169159568</v>
      </c>
      <c r="J48" s="3">
        <f>[4]Tabelle2!V47</f>
        <v>0.78823741443832473</v>
      </c>
      <c r="K48" s="3">
        <f>[4]Tabelle2!W47</f>
        <v>1.0497583438753026</v>
      </c>
      <c r="L48" s="3">
        <f>[4]Tabelle2!J47</f>
        <v>1.0086776674269127</v>
      </c>
      <c r="M48" s="3">
        <f>[4]Tabelle2!K47</f>
        <v>0.73981956310911079</v>
      </c>
      <c r="N48" s="3">
        <f>[4]Tabelle2!L47</f>
        <v>1.1784676972775396</v>
      </c>
      <c r="O48" s="3">
        <f>[4]Tabelle2!M47</f>
        <v>0.77135390609225674</v>
      </c>
      <c r="P48" s="3">
        <f>[4]Tabelle2!N47</f>
        <v>0.6915971088047308</v>
      </c>
      <c r="Q48" s="3">
        <f>[4]Tabelle2!O47</f>
        <v>0.6026696497844769</v>
      </c>
      <c r="R48" s="3">
        <f>[4]Tabelle2!P47</f>
        <v>0.62813842414497401</v>
      </c>
      <c r="S48" s="3">
        <f>[4]Tabelle2!Q47</f>
        <v>0.81441277672879198</v>
      </c>
      <c r="T48" s="3">
        <f>[4]Tabelle2!R47</f>
        <v>0.82452251015927147</v>
      </c>
      <c r="U48" s="3">
        <f>[4]Tabelle2!S47</f>
        <v>0.44135380296572752</v>
      </c>
      <c r="V48" s="3">
        <f>[4]Tabelle2!Y47</f>
        <v>0.79484670016150927</v>
      </c>
      <c r="X48" s="18" t="str">
        <f t="shared" si="10"/>
        <v>SH</v>
      </c>
      <c r="Y48" s="9">
        <f t="shared" si="7"/>
        <v>0.44135380296572752</v>
      </c>
      <c r="Z48" s="18" t="str">
        <f t="shared" si="11"/>
        <v>HB</v>
      </c>
      <c r="AA48" s="9">
        <f t="shared" si="9"/>
        <v>1.1784676972775396</v>
      </c>
    </row>
    <row r="49" spans="1:27" x14ac:dyDescent="0.35">
      <c r="A49" t="str">
        <f>[4]Tabelle2!B48</f>
        <v>Werbung und Marktforschung</v>
      </c>
      <c r="B49" s="3">
        <f>[4]Tabelle2!D48</f>
        <v>0.14563533054753941</v>
      </c>
      <c r="C49" s="3">
        <f>[4]Tabelle2!E48</f>
        <v>0.16077793910641175</v>
      </c>
      <c r="D49" s="3">
        <f>[4]Tabelle2!F48</f>
        <v>0.21940108942402028</v>
      </c>
      <c r="E49" s="3">
        <f>[4]Tabelle2!G48</f>
        <v>0.11403122790704631</v>
      </c>
      <c r="F49" s="3">
        <f>[4]Tabelle2!H48</f>
        <v>0.1366183417812602</v>
      </c>
      <c r="G49" s="3">
        <f>[4]Tabelle2!I48</f>
        <v>0.81525319180194744</v>
      </c>
      <c r="H49" s="14">
        <f>[4]Tabelle2!W48</f>
        <v>0.33751190105879381</v>
      </c>
      <c r="I49" s="3">
        <f>[4]Tabelle2!X48</f>
        <v>0.16645154073477619</v>
      </c>
      <c r="J49" s="3">
        <f>[4]Tabelle2!V48</f>
        <v>0.43984665206508355</v>
      </c>
      <c r="K49" s="3">
        <f>[4]Tabelle2!W48</f>
        <v>0.33751190105879381</v>
      </c>
      <c r="L49" s="3">
        <f>[4]Tabelle2!J48</f>
        <v>0.25689223060982525</v>
      </c>
      <c r="M49" s="3">
        <f>[4]Tabelle2!K48</f>
        <v>0.42600240108007897</v>
      </c>
      <c r="N49" s="3">
        <f>[4]Tabelle2!L48</f>
        <v>0.38298440640740655</v>
      </c>
      <c r="O49" s="3">
        <f>[4]Tabelle2!M48</f>
        <v>1.4468461930780714</v>
      </c>
      <c r="P49" s="3">
        <f>[4]Tabelle2!N48</f>
        <v>0.5649505237293081</v>
      </c>
      <c r="Q49" s="3">
        <f>[4]Tabelle2!O48</f>
        <v>0.23062046640464523</v>
      </c>
      <c r="R49" s="3">
        <f>[4]Tabelle2!P48</f>
        <v>0.47358854436156722</v>
      </c>
      <c r="S49" s="3">
        <f>[4]Tabelle2!Q48</f>
        <v>0.24110213750968318</v>
      </c>
      <c r="T49" s="3">
        <f>[4]Tabelle2!R48</f>
        <v>0.25555041718386773</v>
      </c>
      <c r="U49" s="3">
        <f>[4]Tabelle2!S48</f>
        <v>0.18361452642419332</v>
      </c>
      <c r="V49" s="3">
        <f>[4]Tabelle2!Y48</f>
        <v>0.40310370329642337</v>
      </c>
      <c r="X49" s="18" t="str">
        <f t="shared" si="10"/>
        <v>SH</v>
      </c>
      <c r="Y49" s="9">
        <f t="shared" si="7"/>
        <v>0.18361452642419332</v>
      </c>
      <c r="Z49" s="18" t="str">
        <f t="shared" si="11"/>
        <v>HH</v>
      </c>
      <c r="AA49" s="9">
        <f t="shared" si="9"/>
        <v>1.4468461930780714</v>
      </c>
    </row>
    <row r="50" spans="1:27" x14ac:dyDescent="0.35">
      <c r="A50" t="str">
        <f>[4]Tabelle2!B49</f>
        <v>Sonsti.freiberufl., wissenschaftl.u.techn.Tätigkeiten</v>
      </c>
      <c r="B50" s="3">
        <f>[4]Tabelle2!D49</f>
        <v>0.14833435265807296</v>
      </c>
      <c r="C50" s="3">
        <f>[4]Tabelle2!E49</f>
        <v>0.10415211455452715</v>
      </c>
      <c r="D50" s="3">
        <f>[4]Tabelle2!F49</f>
        <v>0.23153653806855196</v>
      </c>
      <c r="E50" s="3">
        <f>[4]Tabelle2!G49</f>
        <v>0.13422111317583482</v>
      </c>
      <c r="F50" s="3">
        <f>[4]Tabelle2!H49</f>
        <v>8.6902946375980381E-2</v>
      </c>
      <c r="G50" s="3">
        <f>[4]Tabelle2!I49</f>
        <v>0.413795371536128</v>
      </c>
      <c r="H50" s="14">
        <f>[4]Tabelle2!W49</f>
        <v>0.22637122754042549</v>
      </c>
      <c r="I50" s="3">
        <f>[4]Tabelle2!X49</f>
        <v>0.15926201544897536</v>
      </c>
      <c r="J50" s="3">
        <f>[4]Tabelle2!V49</f>
        <v>0.23677309561965629</v>
      </c>
      <c r="K50" s="3">
        <f>[4]Tabelle2!W49</f>
        <v>0.22637122754042549</v>
      </c>
      <c r="L50" s="3">
        <f>[4]Tabelle2!J49</f>
        <v>0.20297050381385395</v>
      </c>
      <c r="M50" s="3">
        <f>[4]Tabelle2!K49</f>
        <v>0.24108772573884094</v>
      </c>
      <c r="N50" s="3">
        <f>[4]Tabelle2!L49</f>
        <v>0.27814208535646356</v>
      </c>
      <c r="O50" s="3">
        <f>[4]Tabelle2!M49</f>
        <v>0.40966402476670094</v>
      </c>
      <c r="P50" s="3">
        <f>[4]Tabelle2!N49</f>
        <v>0.23713418174836765</v>
      </c>
      <c r="Q50" s="3">
        <f>[4]Tabelle2!O49</f>
        <v>0.18203631395519665</v>
      </c>
      <c r="R50" s="3">
        <f>[4]Tabelle2!P49</f>
        <v>0.23168502705978006</v>
      </c>
      <c r="S50" s="3">
        <f>[4]Tabelle2!Q49</f>
        <v>0.16829120006536349</v>
      </c>
      <c r="T50" s="3">
        <f>[4]Tabelle2!R49</f>
        <v>0.27432994585477766</v>
      </c>
      <c r="U50" s="3">
        <f>[4]Tabelle2!S49</f>
        <v>0.18072057837175307</v>
      </c>
      <c r="V50" s="3">
        <f>[4]Tabelle2!Y49</f>
        <v>0.22634755463879433</v>
      </c>
      <c r="X50" s="18" t="str">
        <f t="shared" si="10"/>
        <v>RP</v>
      </c>
      <c r="Y50" s="9">
        <f t="shared" si="7"/>
        <v>0.16829120006536349</v>
      </c>
      <c r="Z50" s="18" t="str">
        <f t="shared" si="11"/>
        <v>HH</v>
      </c>
      <c r="AA50" s="9">
        <f t="shared" si="9"/>
        <v>0.40966402476670094</v>
      </c>
    </row>
    <row r="51" spans="1:27" x14ac:dyDescent="0.35">
      <c r="A51" t="str">
        <f>[4]Tabelle2!B50</f>
        <v>Veterinärwesen</v>
      </c>
      <c r="B51" s="3">
        <f>[4]Tabelle2!D50</f>
        <v>0.17465069323577506</v>
      </c>
      <c r="C51" s="3">
        <f>[4]Tabelle2!E50</f>
        <v>0.12714549058468633</v>
      </c>
      <c r="D51" s="3">
        <f>[4]Tabelle2!F50</f>
        <v>0.1011245720377639</v>
      </c>
      <c r="E51" s="3">
        <f>[4]Tabelle2!G50</f>
        <v>0.10131881496003131</v>
      </c>
      <c r="F51" s="3">
        <f>[4]Tabelle2!H50</f>
        <v>9.6921041923643814E-2</v>
      </c>
      <c r="G51" s="3">
        <f>[4]Tabelle2!I50</f>
        <v>9.3597601738941452E-2</v>
      </c>
      <c r="H51" s="14">
        <f>[4]Tabelle2!W50</f>
        <v>0.1111822843225929</v>
      </c>
      <c r="I51" s="3">
        <f>[4]Tabelle2!X50</f>
        <v>0.11747866731738014</v>
      </c>
      <c r="J51" s="3">
        <f>[4]Tabelle2!V50</f>
        <v>0.13288455908749125</v>
      </c>
      <c r="K51" s="3">
        <f>[4]Tabelle2!W50</f>
        <v>0.1111822843225929</v>
      </c>
      <c r="L51" s="3">
        <f>[4]Tabelle2!J50</f>
        <v>0.10281012725886061</v>
      </c>
      <c r="M51" s="3">
        <f>[4]Tabelle2!K50</f>
        <v>0.11794401157334222</v>
      </c>
      <c r="N51" s="3">
        <f>[4]Tabelle2!L50</f>
        <v>6.9030451566331322E-2</v>
      </c>
      <c r="O51" s="3">
        <f>[4]Tabelle2!M50</f>
        <v>6.2829355352730473E-2</v>
      </c>
      <c r="P51" s="3">
        <f>[4]Tabelle2!N50</f>
        <v>0.12122095807814676</v>
      </c>
      <c r="Q51" s="3">
        <f>[4]Tabelle2!O50</f>
        <v>0.21427921325670288</v>
      </c>
      <c r="R51" s="3">
        <f>[4]Tabelle2!P50</f>
        <v>0.13857777986681233</v>
      </c>
      <c r="S51" s="3">
        <f>[4]Tabelle2!Q50</f>
        <v>0.15692064051926427</v>
      </c>
      <c r="T51" s="3">
        <f>[4]Tabelle2!R50</f>
        <v>0.14870935677234015</v>
      </c>
      <c r="U51" s="3">
        <f>[4]Tabelle2!S50</f>
        <v>0.21936735236240684</v>
      </c>
      <c r="V51" s="3">
        <f>[4]Tabelle2!Y50</f>
        <v>0.13080594666614651</v>
      </c>
      <c r="X51" s="18" t="str">
        <f t="shared" si="10"/>
        <v>HH</v>
      </c>
      <c r="Y51" s="9">
        <f t="shared" si="7"/>
        <v>6.2829355352730473E-2</v>
      </c>
      <c r="Z51" s="18" t="str">
        <f t="shared" si="11"/>
        <v>SH</v>
      </c>
      <c r="AA51" s="9">
        <f t="shared" si="9"/>
        <v>0.21936735236240684</v>
      </c>
    </row>
    <row r="52" spans="1:27" x14ac:dyDescent="0.35">
      <c r="A52" t="str">
        <f>[4]Tabelle2!B51</f>
        <v>Vermietung von beweglichen Sachen</v>
      </c>
      <c r="B52" s="3">
        <f>[4]Tabelle2!D51</f>
        <v>0.32051565062585896</v>
      </c>
      <c r="C52" s="3">
        <f>[4]Tabelle2!E51</f>
        <v>0.37921566139292417</v>
      </c>
      <c r="D52" s="3">
        <f>[4]Tabelle2!F51</f>
        <v>0.27452395316758954</v>
      </c>
      <c r="E52" s="3">
        <f>[4]Tabelle2!G51</f>
        <v>0.27567543959605073</v>
      </c>
      <c r="F52" s="3">
        <f>[4]Tabelle2!H51</f>
        <v>0.16153830320607304</v>
      </c>
      <c r="G52" s="3">
        <f>[4]Tabelle2!I51</f>
        <v>0.39542898280375527</v>
      </c>
      <c r="H52" s="14">
        <f>[4]Tabelle2!W51</f>
        <v>0.30836405922265125</v>
      </c>
      <c r="I52" s="3">
        <f>[4]Tabelle2!X51</f>
        <v>0.27718953550459619</v>
      </c>
      <c r="J52" s="3">
        <f>[4]Tabelle2!V51</f>
        <v>0.28321995471329742</v>
      </c>
      <c r="K52" s="3">
        <f>[4]Tabelle2!W51</f>
        <v>0.30836405922265125</v>
      </c>
      <c r="L52" s="3">
        <f>[4]Tabelle2!J51</f>
        <v>0.2311881487951101</v>
      </c>
      <c r="M52" s="3">
        <f>[4]Tabelle2!K51</f>
        <v>0.31306513418031912</v>
      </c>
      <c r="N52" s="3">
        <f>[4]Tabelle2!L51</f>
        <v>0.23173631210440682</v>
      </c>
      <c r="O52" s="3">
        <f>[4]Tabelle2!M51</f>
        <v>0.44564825734755981</v>
      </c>
      <c r="P52" s="3">
        <f>[4]Tabelle2!N51</f>
        <v>0.30562646857487169</v>
      </c>
      <c r="Q52" s="3">
        <f>[4]Tabelle2!O51</f>
        <v>0.24636528863164536</v>
      </c>
      <c r="R52" s="3">
        <f>[4]Tabelle2!P51</f>
        <v>0.2671760319376783</v>
      </c>
      <c r="S52" s="3">
        <f>[4]Tabelle2!Q51</f>
        <v>0.20572707447737443</v>
      </c>
      <c r="T52" s="3">
        <f>[4]Tabelle2!R51</f>
        <v>0.20682459414583143</v>
      </c>
      <c r="U52" s="3">
        <f>[4]Tabelle2!S51</f>
        <v>0.33138717697299763</v>
      </c>
      <c r="V52" s="3">
        <f>[4]Tabelle2!Y51</f>
        <v>0.28238890840890196</v>
      </c>
      <c r="X52" s="18" t="str">
        <f t="shared" si="10"/>
        <v>RP</v>
      </c>
      <c r="Y52" s="9">
        <f t="shared" si="7"/>
        <v>0.20572707447737443</v>
      </c>
      <c r="Z52" s="18" t="str">
        <f t="shared" si="11"/>
        <v>HH</v>
      </c>
      <c r="AA52" s="9">
        <f t="shared" si="9"/>
        <v>0.44564825734755981</v>
      </c>
    </row>
    <row r="53" spans="1:27" x14ac:dyDescent="0.35">
      <c r="A53" t="str">
        <f>[4]Tabelle2!B52</f>
        <v>Vermittlung und Überlassung von Arbeitskräften</v>
      </c>
      <c r="B53" s="3">
        <f>[4]Tabelle2!D52</f>
        <v>2.0270355050106956</v>
      </c>
      <c r="C53" s="3">
        <f>[4]Tabelle2!E52</f>
        <v>0.98905745550625113</v>
      </c>
      <c r="D53" s="3">
        <f>[4]Tabelle2!F52</f>
        <v>1.9852739568631359</v>
      </c>
      <c r="E53" s="3">
        <f>[4]Tabelle2!G52</f>
        <v>1.9073252602070345</v>
      </c>
      <c r="F53" s="3">
        <f>[4]Tabelle2!H52</f>
        <v>2.7846774799173999</v>
      </c>
      <c r="G53" s="3">
        <f>[4]Tabelle2!I52</f>
        <v>1.8143498367353303</v>
      </c>
      <c r="H53" s="14">
        <f>[4]Tabelle2!W52</f>
        <v>1.9452506716648681</v>
      </c>
      <c r="I53" s="3">
        <f>[4]Tabelle2!X52</f>
        <v>1.9921211105899388</v>
      </c>
      <c r="J53" s="3">
        <f>[4]Tabelle2!V52</f>
        <v>1.7997142021675403</v>
      </c>
      <c r="K53" s="3">
        <f>[4]Tabelle2!W52</f>
        <v>1.9452506716648681</v>
      </c>
      <c r="L53" s="3">
        <f>[4]Tabelle2!J52</f>
        <v>1.6627760658448834</v>
      </c>
      <c r="M53" s="3">
        <f>[4]Tabelle2!K52</f>
        <v>1.6328260160763823</v>
      </c>
      <c r="N53" s="3">
        <f>[4]Tabelle2!L52</f>
        <v>3.2801813389463073</v>
      </c>
      <c r="O53" s="3">
        <f>[4]Tabelle2!M52</f>
        <v>2.5453859323285988</v>
      </c>
      <c r="P53" s="3">
        <f>[4]Tabelle2!N52</f>
        <v>1.8352201126405614</v>
      </c>
      <c r="Q53" s="3">
        <f>[4]Tabelle2!O52</f>
        <v>1.5722487581574947</v>
      </c>
      <c r="R53" s="3">
        <f>[4]Tabelle2!P52</f>
        <v>2.0300270425604223</v>
      </c>
      <c r="S53" s="3">
        <f>[4]Tabelle2!Q52</f>
        <v>1.7643443531941352</v>
      </c>
      <c r="T53" s="3">
        <f>[4]Tabelle2!R52</f>
        <v>1.8431899761732193</v>
      </c>
      <c r="U53" s="3">
        <f>[4]Tabelle2!S52</f>
        <v>1.1367169849859695</v>
      </c>
      <c r="V53" s="3">
        <f>[4]Tabelle2!Y52</f>
        <v>1.8254196530690858</v>
      </c>
      <c r="X53" s="18" t="str">
        <f t="shared" si="10"/>
        <v>SH</v>
      </c>
      <c r="Y53" s="9">
        <f t="shared" si="7"/>
        <v>1.1367169849859695</v>
      </c>
      <c r="Z53" s="18" t="str">
        <f t="shared" si="11"/>
        <v>HB</v>
      </c>
      <c r="AA53" s="9">
        <f t="shared" si="9"/>
        <v>3.2801813389463073</v>
      </c>
    </row>
    <row r="54" spans="1:27" x14ac:dyDescent="0.35">
      <c r="A54" t="str">
        <f>[4]Tabelle2!B53</f>
        <v>Reisebüros, Reiseveranst.u.Erbr.sonst.Reservierungs-DL</v>
      </c>
      <c r="B54" s="3">
        <f>[4]Tabelle2!D53</f>
        <v>9.6938169136663296E-2</v>
      </c>
      <c r="C54" s="3">
        <f>[4]Tabelle2!E53</f>
        <v>0.16146381152522246</v>
      </c>
      <c r="D54" s="3">
        <f>[4]Tabelle2!F53</f>
        <v>0.21783081696253859</v>
      </c>
      <c r="E54" s="3">
        <f>[4]Tabelle2!G53</f>
        <v>0.15640477106376294</v>
      </c>
      <c r="F54" s="3">
        <f>[4]Tabelle2!H53</f>
        <v>0.12584828156752201</v>
      </c>
      <c r="G54" s="3">
        <f>[4]Tabelle2!I53</f>
        <v>0.36105861610844675</v>
      </c>
      <c r="H54" s="14">
        <f>[4]Tabelle2!W53</f>
        <v>0.21463084541197913</v>
      </c>
      <c r="I54" s="3">
        <f>[4]Tabelle2!X53</f>
        <v>0.16220082166875863</v>
      </c>
      <c r="J54" s="3">
        <f>[4]Tabelle2!V53</f>
        <v>0.19574079750077691</v>
      </c>
      <c r="K54" s="3">
        <f>[4]Tabelle2!W53</f>
        <v>0.21463084541197913</v>
      </c>
      <c r="L54" s="3">
        <f>[4]Tabelle2!J53</f>
        <v>0.12000601931800105</v>
      </c>
      <c r="M54" s="3">
        <f>[4]Tabelle2!K53</f>
        <v>0.17734141980761714</v>
      </c>
      <c r="N54" s="3">
        <f>[4]Tabelle2!L53</f>
        <v>0.54024723798382102</v>
      </c>
      <c r="O54" s="3">
        <f>[4]Tabelle2!M53</f>
        <v>0.22282137867377988</v>
      </c>
      <c r="P54" s="3">
        <f>[4]Tabelle2!N53</f>
        <v>0.26240564271579891</v>
      </c>
      <c r="Q54" s="3">
        <f>[4]Tabelle2!O53</f>
        <v>0.15882597282376218</v>
      </c>
      <c r="R54" s="3">
        <f>[4]Tabelle2!P53</f>
        <v>0.20243200527165661</v>
      </c>
      <c r="S54" s="3">
        <f>[4]Tabelle2!Q53</f>
        <v>0.16908872705105468</v>
      </c>
      <c r="T54" s="3">
        <f>[4]Tabelle2!R53</f>
        <v>0.11419514462039773</v>
      </c>
      <c r="U54" s="3">
        <f>[4]Tabelle2!S53</f>
        <v>0.20732491046676838</v>
      </c>
      <c r="V54" s="3">
        <f>[4]Tabelle2!Y53</f>
        <v>0.19122251882513527</v>
      </c>
      <c r="X54" s="18" t="str">
        <f t="shared" si="10"/>
        <v>SL</v>
      </c>
      <c r="Y54" s="9">
        <f t="shared" si="7"/>
        <v>0.11419514462039773</v>
      </c>
      <c r="Z54" s="18" t="str">
        <f t="shared" si="11"/>
        <v>HB</v>
      </c>
      <c r="AA54" s="9">
        <f t="shared" si="9"/>
        <v>0.54024723798382102</v>
      </c>
    </row>
    <row r="55" spans="1:27" x14ac:dyDescent="0.35">
      <c r="A55" t="str">
        <f>[4]Tabelle2!B54</f>
        <v>Wach- und Sicherheitsdienste sowie Detekteien</v>
      </c>
      <c r="B55" s="3">
        <f>[4]Tabelle2!D54</f>
        <v>0.70514025137688963</v>
      </c>
      <c r="C55" s="3">
        <f>[4]Tabelle2!E54</f>
        <v>0.71313554314434069</v>
      </c>
      <c r="D55" s="3">
        <f>[4]Tabelle2!F54</f>
        <v>0.733621722287086</v>
      </c>
      <c r="E55" s="3">
        <f>[4]Tabelle2!G54</f>
        <v>0.67424040434657972</v>
      </c>
      <c r="F55" s="3">
        <f>[4]Tabelle2!H54</f>
        <v>0.41825426411494881</v>
      </c>
      <c r="G55" s="3">
        <f>[4]Tabelle2!I54</f>
        <v>1.1937968676042281</v>
      </c>
      <c r="H55" s="14">
        <f>[4]Tabelle2!W54</f>
        <v>0.8025173571145614</v>
      </c>
      <c r="I55" s="3">
        <f>[4]Tabelle2!X54</f>
        <v>0.66241555861259305</v>
      </c>
      <c r="J55" s="3">
        <f>[4]Tabelle2!V54</f>
        <v>0.53677448157820284</v>
      </c>
      <c r="K55" s="3">
        <f>[4]Tabelle2!W54</f>
        <v>0.8025173571145614</v>
      </c>
      <c r="L55" s="3">
        <f>[4]Tabelle2!J54</f>
        <v>0.33229341310072286</v>
      </c>
      <c r="M55" s="3">
        <f>[4]Tabelle2!K54</f>
        <v>0.45979161219071996</v>
      </c>
      <c r="N55" s="3">
        <f>[4]Tabelle2!L54</f>
        <v>0.64337063409950268</v>
      </c>
      <c r="O55" s="3">
        <f>[4]Tabelle2!M54</f>
        <v>0.72420437263374671</v>
      </c>
      <c r="P55" s="3">
        <f>[4]Tabelle2!N54</f>
        <v>0.88892513002343754</v>
      </c>
      <c r="Q55" s="3">
        <f>[4]Tabelle2!O54</f>
        <v>0.38916885616059271</v>
      </c>
      <c r="R55" s="3">
        <f>[4]Tabelle2!P54</f>
        <v>0.47539349540698805</v>
      </c>
      <c r="S55" s="3">
        <f>[4]Tabelle2!Q54</f>
        <v>0.27082431772667942</v>
      </c>
      <c r="T55" s="3">
        <f>[4]Tabelle2!R54</f>
        <v>0.39462058085492996</v>
      </c>
      <c r="U55" s="3">
        <f>[4]Tabelle2!S54</f>
        <v>1.0303912065430836</v>
      </c>
      <c r="V55" s="3">
        <f>[4]Tabelle2!Y54</f>
        <v>0.55360440234861175</v>
      </c>
      <c r="X55" s="18" t="str">
        <f t="shared" si="10"/>
        <v>RP</v>
      </c>
      <c r="Y55" s="9">
        <f t="shared" si="7"/>
        <v>0.27082431772667942</v>
      </c>
      <c r="Z55" s="18" t="str">
        <f t="shared" si="11"/>
        <v>SH</v>
      </c>
      <c r="AA55" s="9">
        <f t="shared" si="9"/>
        <v>1.0303912065430836</v>
      </c>
    </row>
    <row r="56" spans="1:27" x14ac:dyDescent="0.35">
      <c r="A56" t="str">
        <f>[4]Tabelle2!B55</f>
        <v>Gebäudebetreuung; Garten- und Landschaftsbau</v>
      </c>
      <c r="B56" s="3">
        <f>[4]Tabelle2!D55</f>
        <v>2.9451865762771909</v>
      </c>
      <c r="C56" s="3">
        <f>[4]Tabelle2!E55</f>
        <v>2.8463809208080662</v>
      </c>
      <c r="D56" s="3">
        <f>[4]Tabelle2!F55</f>
        <v>2.8001063160999489</v>
      </c>
      <c r="E56" s="3">
        <f>[4]Tabelle2!G55</f>
        <v>2.9646819665058119</v>
      </c>
      <c r="F56" s="3">
        <f>[4]Tabelle2!H55</f>
        <v>2.3389927054907225</v>
      </c>
      <c r="G56" s="3">
        <f>[4]Tabelle2!I55</f>
        <v>3.2736052395550419</v>
      </c>
      <c r="H56" s="14">
        <f>[4]Tabelle2!W55</f>
        <v>2.91245985420725</v>
      </c>
      <c r="I56" s="3">
        <f>[4]Tabelle2!X55</f>
        <v>2.7831479003444159</v>
      </c>
      <c r="J56" s="3">
        <f>[4]Tabelle2!V55</f>
        <v>2.4038110241127999</v>
      </c>
      <c r="K56" s="3">
        <f>[4]Tabelle2!W55</f>
        <v>2.91245985420725</v>
      </c>
      <c r="L56" s="3">
        <f>[4]Tabelle2!J55</f>
        <v>1.9674399966189871</v>
      </c>
      <c r="M56" s="3">
        <f>[4]Tabelle2!K55</f>
        <v>2.122114130204042</v>
      </c>
      <c r="N56" s="3">
        <f>[4]Tabelle2!L55</f>
        <v>2.4087874967687974</v>
      </c>
      <c r="O56" s="3">
        <f>[4]Tabelle2!M55</f>
        <v>3.1007453751598542</v>
      </c>
      <c r="P56" s="3">
        <f>[4]Tabelle2!N55</f>
        <v>2.7722530325735981</v>
      </c>
      <c r="Q56" s="3">
        <f>[4]Tabelle2!O55</f>
        <v>2.3252542239459788</v>
      </c>
      <c r="R56" s="3">
        <f>[4]Tabelle2!P55</f>
        <v>2.5207728218534875</v>
      </c>
      <c r="S56" s="3">
        <f>[4]Tabelle2!Q55</f>
        <v>2.020678097347425</v>
      </c>
      <c r="T56" s="3">
        <f>[4]Tabelle2!R55</f>
        <v>2.7166961881363503</v>
      </c>
      <c r="U56" s="3">
        <f>[4]Tabelle2!S55</f>
        <v>2.8201894520087976</v>
      </c>
      <c r="V56" s="3">
        <f>[4]Tabelle2!Y55</f>
        <v>2.4545651517952409</v>
      </c>
      <c r="X56" s="18" t="str">
        <f t="shared" si="10"/>
        <v>BW</v>
      </c>
      <c r="Y56" s="9">
        <f t="shared" si="7"/>
        <v>1.9674399966189871</v>
      </c>
      <c r="Z56" s="18" t="str">
        <f t="shared" si="11"/>
        <v>HH</v>
      </c>
      <c r="AA56" s="9">
        <f t="shared" si="9"/>
        <v>3.1007453751598542</v>
      </c>
    </row>
    <row r="57" spans="1:27" x14ac:dyDescent="0.35">
      <c r="A57" t="str">
        <f>[4]Tabelle2!B56</f>
        <v>Dienstleistg.f.Untern.u.Privatpers.ang</v>
      </c>
      <c r="B57" s="3">
        <f>[4]Tabelle2!D56</f>
        <v>1.4709034868195119</v>
      </c>
      <c r="C57" s="3">
        <f>[4]Tabelle2!E56</f>
        <v>2.0093496560683901</v>
      </c>
      <c r="D57" s="3">
        <f>[4]Tabelle2!F56</f>
        <v>1.2180170783819992</v>
      </c>
      <c r="E57" s="3">
        <f>[4]Tabelle2!G56</f>
        <v>2.1104710082818818</v>
      </c>
      <c r="F57" s="3">
        <f>[4]Tabelle2!H56</f>
        <v>0.87495855364405584</v>
      </c>
      <c r="G57" s="3">
        <f>[4]Tabelle2!I56</f>
        <v>2.2216536286555062</v>
      </c>
      <c r="H57" s="14">
        <f>[4]Tabelle2!W56</f>
        <v>1.6582902310451528</v>
      </c>
      <c r="I57" s="3">
        <f>[4]Tabelle2!X56</f>
        <v>1.4565719629032421</v>
      </c>
      <c r="J57" s="3">
        <f>[4]Tabelle2!V56</f>
        <v>1.0537597982365468</v>
      </c>
      <c r="K57" s="3">
        <f>[4]Tabelle2!W56</f>
        <v>1.6582902310451528</v>
      </c>
      <c r="L57" s="3">
        <f>[4]Tabelle2!J56</f>
        <v>0.70588299964871493</v>
      </c>
      <c r="M57" s="3">
        <f>[4]Tabelle2!K56</f>
        <v>0.71555505611315928</v>
      </c>
      <c r="N57" s="3">
        <f>[4]Tabelle2!L56</f>
        <v>0.91292379477965946</v>
      </c>
      <c r="O57" s="3">
        <f>[4]Tabelle2!M56</f>
        <v>1.2648933391051134</v>
      </c>
      <c r="P57" s="3">
        <f>[4]Tabelle2!N56</f>
        <v>1.0438227710383037</v>
      </c>
      <c r="Q57" s="3">
        <f>[4]Tabelle2!O56</f>
        <v>1.1067635793309829</v>
      </c>
      <c r="R57" s="3">
        <f>[4]Tabelle2!P56</f>
        <v>1.3111478412522872</v>
      </c>
      <c r="S57" s="3">
        <f>[4]Tabelle2!Q56</f>
        <v>0.82491791537372572</v>
      </c>
      <c r="T57" s="3">
        <f>[4]Tabelle2!R56</f>
        <v>1.148850872881201</v>
      </c>
      <c r="U57" s="3">
        <f>[4]Tabelle2!S56</f>
        <v>0.92807947539874414</v>
      </c>
      <c r="V57" s="3">
        <f>[4]Tabelle2!Y56</f>
        <v>1.1077676627671988</v>
      </c>
      <c r="X57" s="18" t="str">
        <f t="shared" si="10"/>
        <v>BW</v>
      </c>
      <c r="Y57" s="9">
        <f t="shared" si="7"/>
        <v>0.70588299964871493</v>
      </c>
      <c r="Z57" s="18" t="str">
        <f t="shared" si="11"/>
        <v>NW</v>
      </c>
      <c r="AA57" s="9">
        <f t="shared" si="9"/>
        <v>1.3111478412522872</v>
      </c>
    </row>
    <row r="58" spans="1:27" x14ac:dyDescent="0.35">
      <c r="A58" t="str">
        <f>[4]Tabelle2!B57</f>
        <v>Öffentliche Verwaltung, Verteidigung; Sozialversicherung</v>
      </c>
      <c r="B58" s="3">
        <f>[4]Tabelle2!D57</f>
        <v>9.1908424766305501</v>
      </c>
      <c r="C58" s="3">
        <f>[4]Tabelle2!E57</f>
        <v>7.4416440647458533</v>
      </c>
      <c r="D58" s="3">
        <f>[4]Tabelle2!F57</f>
        <v>6.1594795595347076</v>
      </c>
      <c r="E58" s="3">
        <f>[4]Tabelle2!G57</f>
        <v>7.9408899875687027</v>
      </c>
      <c r="F58" s="3">
        <f>[4]Tabelle2!H57</f>
        <v>6.8763584964718421</v>
      </c>
      <c r="G58" s="3">
        <f>[4]Tabelle2!I57</f>
        <v>5.9527654389812605</v>
      </c>
      <c r="H58" s="14">
        <f>[4]Tabelle2!W57</f>
        <v>6.9526950953448639</v>
      </c>
      <c r="I58" s="3">
        <f>[4]Tabelle2!X57</f>
        <v>7.3107305648144454</v>
      </c>
      <c r="J58" s="3">
        <f>[4]Tabelle2!V57</f>
        <v>5.7892671317831574</v>
      </c>
      <c r="K58" s="3">
        <f>[4]Tabelle2!W57</f>
        <v>6.9526950953448639</v>
      </c>
      <c r="L58" s="3">
        <f>[4]Tabelle2!J57</f>
        <v>5.8625080292989526</v>
      </c>
      <c r="M58" s="3">
        <f>[4]Tabelle2!K57</f>
        <v>5.0459449579138438</v>
      </c>
      <c r="N58" s="3">
        <f>[4]Tabelle2!L57</f>
        <v>5.3022607252812985</v>
      </c>
      <c r="O58" s="3">
        <f>[4]Tabelle2!M57</f>
        <v>4.9595717874008356</v>
      </c>
      <c r="P58" s="3">
        <f>[4]Tabelle2!N57</f>
        <v>6.0758307034695678</v>
      </c>
      <c r="Q58" s="3">
        <f>[4]Tabelle2!O57</f>
        <v>6.4434189707246432</v>
      </c>
      <c r="R58" s="3">
        <f>[4]Tabelle2!P57</f>
        <v>5.6428937616628287</v>
      </c>
      <c r="S58" s="3">
        <f>[4]Tabelle2!Q57</f>
        <v>6.6692010342377843</v>
      </c>
      <c r="T58" s="3">
        <f>[4]Tabelle2!R57</f>
        <v>6.947949350704997</v>
      </c>
      <c r="U58" s="3">
        <f>[4]Tabelle2!S57</f>
        <v>7.030458118497851</v>
      </c>
      <c r="V58" s="3">
        <f>[4]Tabelle2!Y57</f>
        <v>5.993124283525975</v>
      </c>
      <c r="X58" s="18" t="str">
        <f t="shared" si="10"/>
        <v>HH</v>
      </c>
      <c r="Y58" s="9">
        <f t="shared" si="7"/>
        <v>4.9595717874008356</v>
      </c>
      <c r="Z58" s="18" t="str">
        <f t="shared" si="11"/>
        <v>SH</v>
      </c>
      <c r="AA58" s="9">
        <f t="shared" si="9"/>
        <v>7.030458118497851</v>
      </c>
    </row>
    <row r="59" spans="1:27" x14ac:dyDescent="0.35">
      <c r="A59" t="str">
        <f>[4]Tabelle2!B58</f>
        <v>Erziehung und Unterricht</v>
      </c>
      <c r="B59" s="3">
        <f>[4]Tabelle2!D58</f>
        <v>4.0067285096657805</v>
      </c>
      <c r="C59" s="3">
        <f>[4]Tabelle2!E58</f>
        <v>5.0552986576456735</v>
      </c>
      <c r="D59" s="3">
        <f>[4]Tabelle2!F58</f>
        <v>5.3771893909416875</v>
      </c>
      <c r="E59" s="3">
        <f>[4]Tabelle2!G58</f>
        <v>4.5929665895719962</v>
      </c>
      <c r="F59" s="3">
        <f>[4]Tabelle2!H58</f>
        <v>4.5212058506605119</v>
      </c>
      <c r="G59" s="3">
        <f>[4]Tabelle2!I58</f>
        <v>6.9702876279162513</v>
      </c>
      <c r="H59" s="14">
        <f>[4]Tabelle2!W58</f>
        <v>5.3738698125538091</v>
      </c>
      <c r="I59" s="3">
        <f>[4]Tabelle2!X58</f>
        <v>4.8022554011245955</v>
      </c>
      <c r="J59" s="3">
        <f>[4]Tabelle2!V58</f>
        <v>4.090241416366184</v>
      </c>
      <c r="K59" s="3">
        <f>[4]Tabelle2!W58</f>
        <v>5.3738698125538091</v>
      </c>
      <c r="L59" s="3">
        <f>[4]Tabelle2!J58</f>
        <v>3.4043374150764949</v>
      </c>
      <c r="M59" s="3">
        <f>[4]Tabelle2!K58</f>
        <v>3.6838968236062328</v>
      </c>
      <c r="N59" s="3">
        <f>[4]Tabelle2!L58</f>
        <v>4.7479718336595091</v>
      </c>
      <c r="O59" s="3">
        <f>[4]Tabelle2!M58</f>
        <v>3.9372447310010501</v>
      </c>
      <c r="P59" s="3">
        <f>[4]Tabelle2!N58</f>
        <v>4.0483740188395254</v>
      </c>
      <c r="Q59" s="3">
        <f>[4]Tabelle2!O58</f>
        <v>3.9935154899457985</v>
      </c>
      <c r="R59" s="3">
        <f>[4]Tabelle2!P58</f>
        <v>4.2320845821125399</v>
      </c>
      <c r="S59" s="3">
        <f>[4]Tabelle2!Q58</f>
        <v>4.5132022189002301</v>
      </c>
      <c r="T59" s="3">
        <f>[4]Tabelle2!R58</f>
        <v>3.9713781063657865</v>
      </c>
      <c r="U59" s="3">
        <f>[4]Tabelle2!S58</f>
        <v>3.8112854350009986</v>
      </c>
      <c r="V59" s="3">
        <f>[4]Tabelle2!Y58</f>
        <v>4.1855384773987065</v>
      </c>
      <c r="X59" s="18" t="str">
        <f t="shared" si="10"/>
        <v>BW</v>
      </c>
      <c r="Y59" s="9">
        <f t="shared" si="7"/>
        <v>3.4043374150764949</v>
      </c>
      <c r="Z59" s="18" t="str">
        <f t="shared" si="11"/>
        <v>HB</v>
      </c>
      <c r="AA59" s="9">
        <f t="shared" si="9"/>
        <v>4.7479718336595091</v>
      </c>
    </row>
    <row r="60" spans="1:27" x14ac:dyDescent="0.35">
      <c r="A60" t="str">
        <f>[4]Tabelle2!B59</f>
        <v>Gesundheitswesen</v>
      </c>
      <c r="B60" s="3">
        <f>[4]Tabelle2!D59</f>
        <v>7.9273157386370334</v>
      </c>
      <c r="C60" s="3">
        <f>[4]Tabelle2!E59</f>
        <v>9.8058536613393876</v>
      </c>
      <c r="D60" s="3">
        <f>[4]Tabelle2!F59</f>
        <v>8.184546210710014</v>
      </c>
      <c r="E60" s="3">
        <f>[4]Tabelle2!G59</f>
        <v>8.7364001330667094</v>
      </c>
      <c r="F60" s="3">
        <f>[4]Tabelle2!H59</f>
        <v>8.4262983751397229</v>
      </c>
      <c r="G60" s="3">
        <f>[4]Tabelle2!I59</f>
        <v>7.569521344853186</v>
      </c>
      <c r="H60" s="14">
        <f>[4]Tabelle2!W59</f>
        <v>8.232897906728132</v>
      </c>
      <c r="I60" s="3">
        <f>[4]Tabelle2!X59</f>
        <v>8.4704269541510904</v>
      </c>
      <c r="J60" s="3">
        <f>[4]Tabelle2!V59</f>
        <v>7.9059716866126468</v>
      </c>
      <c r="K60" s="3">
        <f>[4]Tabelle2!W59</f>
        <v>8.232897906728132</v>
      </c>
      <c r="L60" s="3">
        <f>[4]Tabelle2!J59</f>
        <v>7.4535880136340866</v>
      </c>
      <c r="M60" s="3">
        <f>[4]Tabelle2!K59</f>
        <v>7.8200285038695636</v>
      </c>
      <c r="N60" s="3">
        <f>[4]Tabelle2!L59</f>
        <v>7.3598607269450236</v>
      </c>
      <c r="O60" s="3">
        <f>[4]Tabelle2!M59</f>
        <v>7.2216083800991333</v>
      </c>
      <c r="P60" s="3">
        <f>[4]Tabelle2!N59</f>
        <v>6.940350713240373</v>
      </c>
      <c r="Q60" s="3">
        <f>[4]Tabelle2!O59</f>
        <v>8.0932692077458785</v>
      </c>
      <c r="R60" s="3">
        <f>[4]Tabelle2!P59</f>
        <v>8.4805730405107322</v>
      </c>
      <c r="S60" s="3">
        <f>[4]Tabelle2!Q59</f>
        <v>8.5885477044024299</v>
      </c>
      <c r="T60" s="3">
        <f>[4]Tabelle2!R59</f>
        <v>9.0966939609292368</v>
      </c>
      <c r="U60" s="3">
        <f>[4]Tabelle2!S59</f>
        <v>8.4677669011889058</v>
      </c>
      <c r="V60" s="3">
        <f>[4]Tabelle2!Y59</f>
        <v>7.9811682491993237</v>
      </c>
      <c r="X60" s="18" t="str">
        <f t="shared" si="10"/>
        <v>HE</v>
      </c>
      <c r="Y60" s="9">
        <f t="shared" si="7"/>
        <v>6.940350713240373</v>
      </c>
      <c r="Z60" s="18" t="str">
        <f t="shared" si="11"/>
        <v>SL</v>
      </c>
      <c r="AA60" s="9">
        <f t="shared" si="9"/>
        <v>9.0966939609292368</v>
      </c>
    </row>
    <row r="61" spans="1:27" x14ac:dyDescent="0.35">
      <c r="A61" t="str">
        <f>[4]Tabelle2!B60</f>
        <v>Heime (ohne Erholungs- und Ferienheime)</v>
      </c>
      <c r="B61" s="3">
        <f>[4]Tabelle2!D60</f>
        <v>3.5870148214778141</v>
      </c>
      <c r="C61" s="3">
        <f>[4]Tabelle2!E60</f>
        <v>3.7429543928795725</v>
      </c>
      <c r="D61" s="3">
        <f>[4]Tabelle2!F60</f>
        <v>3.2564265954799008</v>
      </c>
      <c r="E61" s="3">
        <f>[4]Tabelle2!G60</f>
        <v>4.3873276507232255</v>
      </c>
      <c r="F61" s="3">
        <f>[4]Tabelle2!H60</f>
        <v>3.4229609637479075</v>
      </c>
      <c r="G61" s="3">
        <f>[4]Tabelle2!I60</f>
        <v>2.2601572641973298</v>
      </c>
      <c r="H61" s="14">
        <f>[4]Tabelle2!W60</f>
        <v>3.2456630910093067</v>
      </c>
      <c r="I61" s="3">
        <f>[4]Tabelle2!X60</f>
        <v>3.598533954596665</v>
      </c>
      <c r="J61" s="3">
        <f>[4]Tabelle2!V60</f>
        <v>3.1246337204189452</v>
      </c>
      <c r="K61" s="3">
        <f>[4]Tabelle2!W60</f>
        <v>3.2456630910093067</v>
      </c>
      <c r="L61" s="3">
        <f>[4]Tabelle2!J60</f>
        <v>2.7676557462763203</v>
      </c>
      <c r="M61" s="3">
        <f>[4]Tabelle2!K60</f>
        <v>2.7768327109087485</v>
      </c>
      <c r="N61" s="3">
        <f>[4]Tabelle2!L60</f>
        <v>2.1939463798611269</v>
      </c>
      <c r="O61" s="3">
        <f>[4]Tabelle2!M60</f>
        <v>1.8578056667066496</v>
      </c>
      <c r="P61" s="3">
        <f>[4]Tabelle2!N60</f>
        <v>2.5715494435552628</v>
      </c>
      <c r="Q61" s="3">
        <f>[4]Tabelle2!O60</f>
        <v>4.1481436815376522</v>
      </c>
      <c r="R61" s="3">
        <f>[4]Tabelle2!P60</f>
        <v>3.5477805358980601</v>
      </c>
      <c r="S61" s="3">
        <f>[4]Tabelle2!Q60</f>
        <v>3.6285004735151412</v>
      </c>
      <c r="T61" s="3">
        <f>[4]Tabelle2!R60</f>
        <v>3.6130422890235607</v>
      </c>
      <c r="U61" s="3">
        <f>[4]Tabelle2!S60</f>
        <v>4.2627255311816796</v>
      </c>
      <c r="V61" s="3">
        <f>[4]Tabelle2!Y60</f>
        <v>3.1880309879933431</v>
      </c>
      <c r="X61" s="18" t="str">
        <f t="shared" si="10"/>
        <v>HH</v>
      </c>
      <c r="Y61" s="9">
        <f t="shared" si="7"/>
        <v>1.8578056667066496</v>
      </c>
      <c r="Z61" s="18" t="str">
        <f t="shared" si="11"/>
        <v>SH</v>
      </c>
      <c r="AA61" s="9">
        <f t="shared" si="9"/>
        <v>4.2627255311816796</v>
      </c>
    </row>
    <row r="62" spans="1:27" x14ac:dyDescent="0.35">
      <c r="A62" t="str">
        <f>[4]Tabelle2!B61</f>
        <v>Sozialwesen (ohne Heime)</v>
      </c>
      <c r="B62" s="3">
        <f>[4]Tabelle2!D61</f>
        <v>6.4362754994097919</v>
      </c>
      <c r="C62" s="3">
        <f>[4]Tabelle2!E61</f>
        <v>7.3482970157875949</v>
      </c>
      <c r="D62" s="3">
        <f>[4]Tabelle2!F61</f>
        <v>5.4132334816918641</v>
      </c>
      <c r="E62" s="3">
        <f>[4]Tabelle2!G61</f>
        <v>5.4190108720505794</v>
      </c>
      <c r="F62" s="3">
        <f>[4]Tabelle2!H61</f>
        <v>5.216844004001393</v>
      </c>
      <c r="G62" s="3">
        <f>[4]Tabelle2!I61</f>
        <v>5.5049489323652407</v>
      </c>
      <c r="H62" s="14">
        <f>[4]Tabelle2!W61</f>
        <v>5.7309424703146297</v>
      </c>
      <c r="I62" s="3">
        <f>[4]Tabelle2!X61</f>
        <v>5.8118618649359037</v>
      </c>
      <c r="J62" s="3">
        <f>[4]Tabelle2!V61</f>
        <v>4.1825382876743591</v>
      </c>
      <c r="K62" s="3">
        <f>[4]Tabelle2!W61</f>
        <v>5.7309424703146297</v>
      </c>
      <c r="L62" s="3">
        <f>[4]Tabelle2!J61</f>
        <v>3.1918484962404499</v>
      </c>
      <c r="M62" s="3">
        <f>[4]Tabelle2!K61</f>
        <v>3.1914548363395645</v>
      </c>
      <c r="N62" s="3">
        <f>[4]Tabelle2!L61</f>
        <v>5.0662221008387371</v>
      </c>
      <c r="O62" s="3">
        <f>[4]Tabelle2!M61</f>
        <v>3.5113363776850388</v>
      </c>
      <c r="P62" s="3">
        <f>[4]Tabelle2!N61</f>
        <v>4.0576711790533961</v>
      </c>
      <c r="Q62" s="3">
        <f>[4]Tabelle2!O61</f>
        <v>4.5769942911188721</v>
      </c>
      <c r="R62" s="3">
        <f>[4]Tabelle2!P61</f>
        <v>5.0973474607150902</v>
      </c>
      <c r="S62" s="3">
        <f>[4]Tabelle2!Q61</f>
        <v>4.2727599205452895</v>
      </c>
      <c r="T62" s="3">
        <f>[4]Tabelle2!R61</f>
        <v>4.4180284342144525</v>
      </c>
      <c r="U62" s="3">
        <f>[4]Tabelle2!S61</f>
        <v>5.2556887129173901</v>
      </c>
      <c r="V62" s="3">
        <f>[4]Tabelle2!Y61</f>
        <v>4.4009991840558342</v>
      </c>
      <c r="X62" s="18" t="str">
        <f t="shared" si="10"/>
        <v>BY</v>
      </c>
      <c r="Y62" s="9">
        <f t="shared" si="7"/>
        <v>3.1914548363395645</v>
      </c>
      <c r="Z62" s="18" t="str">
        <f t="shared" si="11"/>
        <v>SH</v>
      </c>
      <c r="AA62" s="9">
        <f t="shared" si="9"/>
        <v>5.2556887129173901</v>
      </c>
    </row>
    <row r="63" spans="1:27" x14ac:dyDescent="0.35">
      <c r="A63" t="str">
        <f>[4]Tabelle2!B62</f>
        <v>Kreative, künstlerische und unterhaltende Tätigkeiten</v>
      </c>
      <c r="B63" s="3">
        <f>[4]Tabelle2!D62</f>
        <v>0.18724539641826496</v>
      </c>
      <c r="C63" s="3">
        <f>[4]Tabelle2!E62</f>
        <v>0.25669708463521018</v>
      </c>
      <c r="D63" s="3">
        <f>[4]Tabelle2!F62</f>
        <v>0.42027018862977583</v>
      </c>
      <c r="E63" s="3">
        <f>[4]Tabelle2!G62</f>
        <v>0.18145440834170429</v>
      </c>
      <c r="F63" s="3">
        <f>[4]Tabelle2!H62</f>
        <v>0.32533470041037033</v>
      </c>
      <c r="G63" s="3">
        <f>[4]Tabelle2!I62</f>
        <v>0.52511325404584697</v>
      </c>
      <c r="H63" s="14">
        <f>[4]Tabelle2!W62</f>
        <v>0.35916874395092746</v>
      </c>
      <c r="I63" s="3">
        <f>[4]Tabelle2!X62</f>
        <v>0.29975054368091808</v>
      </c>
      <c r="J63" s="3">
        <f>[4]Tabelle2!V62</f>
        <v>0.20541240489906429</v>
      </c>
      <c r="K63" s="3">
        <f>[4]Tabelle2!W62</f>
        <v>0.35916874395092746</v>
      </c>
      <c r="L63" s="3">
        <f>[4]Tabelle2!J62</f>
        <v>0.17157358299008996</v>
      </c>
      <c r="M63" s="3">
        <f>[4]Tabelle2!K62</f>
        <v>0.16479381194924556</v>
      </c>
      <c r="N63" s="3">
        <f>[4]Tabelle2!L62</f>
        <v>0.34975432432568687</v>
      </c>
      <c r="O63" s="3">
        <f>[4]Tabelle2!M62</f>
        <v>0.43549770200424059</v>
      </c>
      <c r="P63" s="3">
        <f>[4]Tabelle2!N62</f>
        <v>0.18059427233969685</v>
      </c>
      <c r="Q63" s="3">
        <f>[4]Tabelle2!O62</f>
        <v>0.14044530863049112</v>
      </c>
      <c r="R63" s="3">
        <f>[4]Tabelle2!P62</f>
        <v>0.20809029511551283</v>
      </c>
      <c r="S63" s="3">
        <f>[4]Tabelle2!Q62</f>
        <v>0.13903257725668711</v>
      </c>
      <c r="T63" s="3">
        <f>[4]Tabelle2!R62</f>
        <v>0.14287124515840868</v>
      </c>
      <c r="U63" s="3">
        <f>[4]Tabelle2!S62</f>
        <v>0.16130249143925066</v>
      </c>
      <c r="V63" s="3">
        <f>[4]Tabelle2!Y62</f>
        <v>0.21806409776639571</v>
      </c>
      <c r="X63" s="18" t="str">
        <f t="shared" si="10"/>
        <v>RP</v>
      </c>
      <c r="Y63" s="9">
        <f t="shared" si="7"/>
        <v>0.13903257725668711</v>
      </c>
      <c r="Z63" s="18" t="str">
        <f t="shared" si="11"/>
        <v>HH</v>
      </c>
      <c r="AA63" s="9">
        <f t="shared" si="9"/>
        <v>0.43549770200424059</v>
      </c>
    </row>
    <row r="64" spans="1:27" x14ac:dyDescent="0.35">
      <c r="A64" t="str">
        <f>[4]Tabelle2!B63</f>
        <v>Bibl.,Archive,Museen,zoolog.u.ä.Gärten</v>
      </c>
      <c r="B64" s="3">
        <f>[4]Tabelle2!D63</f>
        <v>0.14237239133064472</v>
      </c>
      <c r="C64" s="3">
        <f>[4]Tabelle2!E63</f>
        <v>0.26853690885969517</v>
      </c>
      <c r="D64" s="3">
        <f>[4]Tabelle2!F63</f>
        <v>0.1931964644900564</v>
      </c>
      <c r="E64" s="3">
        <f>[4]Tabelle2!G63</f>
        <v>0.12599416362188395</v>
      </c>
      <c r="F64" s="3">
        <f>[4]Tabelle2!H63</f>
        <v>0.15652800543224132</v>
      </c>
      <c r="G64" s="3">
        <f>[4]Tabelle2!I63</f>
        <v>0.39690416453465333</v>
      </c>
      <c r="H64" s="14">
        <f>[4]Tabelle2!W63</f>
        <v>0.23375013460791028</v>
      </c>
      <c r="I64" s="3">
        <f>[4]Tabelle2!X63</f>
        <v>0.17533109549958895</v>
      </c>
      <c r="J64" s="3">
        <f>[4]Tabelle2!V63</f>
        <v>0.11131445316984533</v>
      </c>
      <c r="K64" s="3">
        <f>[4]Tabelle2!W63</f>
        <v>0.23375013460791028</v>
      </c>
      <c r="L64" s="3">
        <f>[4]Tabelle2!J63</f>
        <v>8.5371285135732264E-2</v>
      </c>
      <c r="M64" s="3">
        <f>[4]Tabelle2!K63</f>
        <v>8.4152900462701338E-2</v>
      </c>
      <c r="N64" s="3">
        <f>[4]Tabelle2!L63</f>
        <v>0.21282913781653184</v>
      </c>
      <c r="O64" s="3">
        <f>[4]Tabelle2!M63</f>
        <v>0.16007829109689781</v>
      </c>
      <c r="P64" s="3">
        <f>[4]Tabelle2!N63</f>
        <v>0.11314271387690808</v>
      </c>
      <c r="Q64" s="3">
        <f>[4]Tabelle2!O63</f>
        <v>0.12159497265752885</v>
      </c>
      <c r="R64" s="3">
        <f>[4]Tabelle2!P63</f>
        <v>7.9801751059905626E-2</v>
      </c>
      <c r="S64" s="3">
        <f>[4]Tabelle2!Q63</f>
        <v>7.5264812316867449E-2</v>
      </c>
      <c r="T64" s="3">
        <f>[4]Tabelle2!R63</f>
        <v>4.8973001803859467E-2</v>
      </c>
      <c r="U64" s="3">
        <f>[4]Tabelle2!S63</f>
        <v>0.10715942787746513</v>
      </c>
      <c r="V64" s="3">
        <f>[4]Tabelle2!Y63</f>
        <v>0.11990184159586514</v>
      </c>
      <c r="X64" s="18" t="str">
        <f t="shared" si="10"/>
        <v>SL</v>
      </c>
      <c r="Y64" s="9">
        <f t="shared" si="7"/>
        <v>4.8973001803859467E-2</v>
      </c>
      <c r="Z64" s="18" t="str">
        <f t="shared" si="11"/>
        <v>HB</v>
      </c>
      <c r="AA64" s="9">
        <f t="shared" si="9"/>
        <v>0.21282913781653184</v>
      </c>
    </row>
    <row r="65" spans="1:27" x14ac:dyDescent="0.35">
      <c r="A65" t="str">
        <f>[4]Tabelle2!B64</f>
        <v>Spiel-, Wett- und Lotteriewesen</v>
      </c>
      <c r="B65" s="3">
        <f>[4]Tabelle2!D64</f>
        <v>0.10750863073625304</v>
      </c>
      <c r="C65" s="3">
        <f>[4]Tabelle2!E64</f>
        <v>0.13040435957403729</v>
      </c>
      <c r="D65" s="3">
        <f>[4]Tabelle2!F64</f>
        <v>9.0738523446423358E-2</v>
      </c>
      <c r="E65" s="3">
        <f>[4]Tabelle2!G64</f>
        <v>0.13372109502104995</v>
      </c>
      <c r="F65" s="3">
        <f>[4]Tabelle2!H64</f>
        <v>0.1299796872309332</v>
      </c>
      <c r="G65" s="3">
        <f>[4]Tabelle2!I64</f>
        <v>9.7316683700804749E-2</v>
      </c>
      <c r="H65" s="14">
        <f>[4]Tabelle2!W64</f>
        <v>0.10864293062639033</v>
      </c>
      <c r="I65" s="3">
        <f>[4]Tabelle2!X64</f>
        <v>0.11269841403917137</v>
      </c>
      <c r="J65" s="3">
        <f>[4]Tabelle2!V64</f>
        <v>0.1465112595418433</v>
      </c>
      <c r="K65" s="3">
        <f>[4]Tabelle2!W64</f>
        <v>0.10864293062639033</v>
      </c>
      <c r="L65" s="3">
        <f>[4]Tabelle2!J64</f>
        <v>0.14045933724097859</v>
      </c>
      <c r="M65" s="3">
        <f>[4]Tabelle2!K64</f>
        <v>0.11701322580605546</v>
      </c>
      <c r="N65" s="3">
        <f>[4]Tabelle2!L64</f>
        <v>0.13634577819740129</v>
      </c>
      <c r="O65" s="3">
        <f>[4]Tabelle2!M64</f>
        <v>0.13867206710007918</v>
      </c>
      <c r="P65" s="3">
        <f>[4]Tabelle2!N64</f>
        <v>0.15151707321523764</v>
      </c>
      <c r="Q65" s="3">
        <f>[4]Tabelle2!O64</f>
        <v>0.15311648189684185</v>
      </c>
      <c r="R65" s="3">
        <f>[4]Tabelle2!P64</f>
        <v>0.16231802868794246</v>
      </c>
      <c r="S65" s="3">
        <f>[4]Tabelle2!Q64</f>
        <v>0.20938293982845901</v>
      </c>
      <c r="T65" s="3">
        <f>[4]Tabelle2!R64</f>
        <v>0.23829186110789657</v>
      </c>
      <c r="U65" s="3">
        <f>[4]Tabelle2!S64</f>
        <v>0.16531633873779683</v>
      </c>
      <c r="V65" s="3">
        <f>[4]Tabelle2!Y64</f>
        <v>0.14196004695810888</v>
      </c>
      <c r="X65" s="18" t="str">
        <f t="shared" si="10"/>
        <v>BY</v>
      </c>
      <c r="Y65" s="9">
        <f t="shared" si="7"/>
        <v>0.11701322580605546</v>
      </c>
      <c r="Z65" s="18" t="str">
        <f t="shared" si="11"/>
        <v>SL</v>
      </c>
      <c r="AA65" s="9">
        <f t="shared" si="9"/>
        <v>0.23829186110789657</v>
      </c>
    </row>
    <row r="66" spans="1:27" x14ac:dyDescent="0.35">
      <c r="A66" t="str">
        <f>[4]Tabelle2!B65</f>
        <v>sonstige persönliche Dienstleistungen</v>
      </c>
      <c r="B66" s="3">
        <f>[4]Tabelle2!D65</f>
        <v>1.8602509512639764</v>
      </c>
      <c r="C66" s="3">
        <f>[4]Tabelle2!E65</f>
        <v>1.8900915483000269</v>
      </c>
      <c r="D66" s="3">
        <f>[4]Tabelle2!F65</f>
        <v>1.6142025973144212</v>
      </c>
      <c r="E66" s="3">
        <f>[4]Tabelle2!G65</f>
        <v>1.7505400005271829</v>
      </c>
      <c r="F66" s="3">
        <f>[4]Tabelle2!H65</f>
        <v>1.6315818723813378</v>
      </c>
      <c r="G66" s="3">
        <f>[4]Tabelle2!I65</f>
        <v>1.5344856158262807</v>
      </c>
      <c r="H66" s="14">
        <f>[4]Tabelle2!W65</f>
        <v>1.6714773481045613</v>
      </c>
      <c r="I66" s="3">
        <f>[4]Tabelle2!X65</f>
        <v>1.7205286977345697</v>
      </c>
      <c r="J66" s="3">
        <f>[4]Tabelle2!V65</f>
        <v>1.5324742160738607</v>
      </c>
      <c r="K66" s="3">
        <f>[4]Tabelle2!W65</f>
        <v>1.6714773481045613</v>
      </c>
      <c r="L66" s="3">
        <f>[4]Tabelle2!J65</f>
        <v>1.3919196565344223</v>
      </c>
      <c r="M66" s="3">
        <f>[4]Tabelle2!K65</f>
        <v>1.3694434280970744</v>
      </c>
      <c r="N66" s="3">
        <f>[4]Tabelle2!L65</f>
        <v>1.4104937635378234</v>
      </c>
      <c r="O66" s="3">
        <f>[4]Tabelle2!M65</f>
        <v>1.622430070517493</v>
      </c>
      <c r="P66" s="3">
        <f>[4]Tabelle2!N65</f>
        <v>1.3784945412078513</v>
      </c>
      <c r="Q66" s="3">
        <f>[4]Tabelle2!O65</f>
        <v>1.6707956136101525</v>
      </c>
      <c r="R66" s="3">
        <f>[4]Tabelle2!P65</f>
        <v>1.6511564567757817</v>
      </c>
      <c r="S66" s="3">
        <f>[4]Tabelle2!Q65</f>
        <v>1.7741176587688516</v>
      </c>
      <c r="T66" s="3">
        <f>[4]Tabelle2!R65</f>
        <v>1.6980272221224026</v>
      </c>
      <c r="U66" s="3">
        <f>[4]Tabelle2!S65</f>
        <v>1.8136894293826396</v>
      </c>
      <c r="V66" s="3">
        <f>[4]Tabelle2!Y65</f>
        <v>1.5576096857138388</v>
      </c>
      <c r="X66" s="18" t="str">
        <f t="shared" si="10"/>
        <v>BY</v>
      </c>
      <c r="Y66" s="9">
        <f t="shared" si="7"/>
        <v>1.3694434280970744</v>
      </c>
      <c r="Z66" s="18" t="str">
        <f t="shared" si="11"/>
        <v>SH</v>
      </c>
      <c r="AA66" s="9">
        <f t="shared" si="9"/>
        <v>1.8136894293826396</v>
      </c>
    </row>
    <row r="67" spans="1:27" x14ac:dyDescent="0.35">
      <c r="A67" t="str">
        <f>[4]Tabelle2!B66</f>
        <v>Kirchen, Verbände, extraterritoriale Organisationen</v>
      </c>
      <c r="B67" s="3">
        <f>[4]Tabelle2!D66</f>
        <v>1.2188719597484419</v>
      </c>
      <c r="C67" s="3">
        <f>[4]Tabelle2!E66</f>
        <v>1.1656253602453093</v>
      </c>
      <c r="D67" s="3">
        <f>[4]Tabelle2!F66</f>
        <v>1.4213619880077837</v>
      </c>
      <c r="E67" s="3">
        <f>[4]Tabelle2!G66</f>
        <v>0.97958157415233216</v>
      </c>
      <c r="F67" s="3">
        <f>[4]Tabelle2!H66</f>
        <v>1.3751159663611534</v>
      </c>
      <c r="G67" s="3">
        <f>[4]Tabelle2!I66</f>
        <v>3.295986086595458</v>
      </c>
      <c r="H67" s="14">
        <f>[4]Tabelle2!W66</f>
        <v>1.8035754024516943</v>
      </c>
      <c r="I67" s="3">
        <f>[4]Tabelle2!X66</f>
        <v>1.2692018527341806</v>
      </c>
      <c r="J67" s="3">
        <f>[4]Tabelle2!V66</f>
        <v>1.5239528633709951</v>
      </c>
      <c r="K67" s="3">
        <f>[4]Tabelle2!W66</f>
        <v>1.8035754024516943</v>
      </c>
      <c r="L67" s="3">
        <f>[4]Tabelle2!J66</f>
        <v>1.2609066967996376</v>
      </c>
      <c r="M67" s="3">
        <f>[4]Tabelle2!K66</f>
        <v>1.3051663445845438</v>
      </c>
      <c r="N67" s="3">
        <f>[4]Tabelle2!L66</f>
        <v>2.5551644704218899</v>
      </c>
      <c r="O67" s="3">
        <f>[4]Tabelle2!M66</f>
        <v>1.2035342681659564</v>
      </c>
      <c r="P67" s="3">
        <f>[4]Tabelle2!N66</f>
        <v>1.541828201721789</v>
      </c>
      <c r="Q67" s="3">
        <f>[4]Tabelle2!O66</f>
        <v>1.2534243154533982</v>
      </c>
      <c r="R67" s="3">
        <f>[4]Tabelle2!P66</f>
        <v>1.5337685903003642</v>
      </c>
      <c r="S67" s="3">
        <f>[4]Tabelle2!Q66</f>
        <v>1.8089603704773665</v>
      </c>
      <c r="T67" s="3">
        <f>[4]Tabelle2!R66</f>
        <v>0.85091360180487452</v>
      </c>
      <c r="U67" s="3">
        <f>[4]Tabelle2!S66</f>
        <v>1.6953216090441154</v>
      </c>
      <c r="V67" s="3">
        <f>[4]Tabelle2!Y66</f>
        <v>1.4896345710816496</v>
      </c>
      <c r="X67" s="18" t="str">
        <f t="shared" si="10"/>
        <v>SL</v>
      </c>
      <c r="Y67" s="9">
        <f t="shared" si="7"/>
        <v>0.85091360180487452</v>
      </c>
      <c r="Z67" s="18" t="str">
        <f t="shared" si="11"/>
        <v>HB</v>
      </c>
      <c r="AA67" s="9">
        <f t="shared" si="9"/>
        <v>2.5551644704218899</v>
      </c>
    </row>
    <row r="68" spans="1:27" x14ac:dyDescent="0.35">
      <c r="B68" s="3"/>
      <c r="C68" s="3"/>
      <c r="D68" s="3"/>
      <c r="E68" s="3"/>
      <c r="F68" s="3"/>
      <c r="G68" s="3"/>
      <c r="H68" s="14"/>
      <c r="I68" s="3"/>
      <c r="J68" s="3"/>
      <c r="K68" s="3"/>
      <c r="L68" s="3"/>
      <c r="M68" s="3"/>
      <c r="N68" s="3"/>
      <c r="O68" s="3"/>
      <c r="P68" s="3"/>
      <c r="Q68" s="3"/>
      <c r="R68" s="3"/>
      <c r="S68" s="3"/>
      <c r="T68" s="3"/>
      <c r="U68" s="3"/>
      <c r="V68" s="3"/>
    </row>
    <row r="69" spans="1:27" x14ac:dyDescent="0.35">
      <c r="A69" t="s">
        <v>501</v>
      </c>
    </row>
    <row r="71" spans="1:27" x14ac:dyDescent="0.35">
      <c r="A71" s="4" t="s">
        <v>502</v>
      </c>
    </row>
    <row r="72" spans="1:27" x14ac:dyDescent="0.35">
      <c r="A72" t="str">
        <f>[4]Tabelle3!B4</f>
        <v>Verarbeitendes Gewerbe</v>
      </c>
      <c r="B72" s="3">
        <f>[4]Tabelle3!D4</f>
        <v>100</v>
      </c>
      <c r="C72" s="3">
        <f>[4]Tabelle3!E4</f>
        <v>100</v>
      </c>
      <c r="D72" s="3">
        <f>[4]Tabelle3!F4</f>
        <v>100</v>
      </c>
      <c r="E72" s="3">
        <f>[4]Tabelle3!G4</f>
        <v>100</v>
      </c>
      <c r="F72" s="3">
        <f>[4]Tabelle3!H4</f>
        <v>100</v>
      </c>
      <c r="G72" s="3">
        <f>[4]Tabelle3!I4</f>
        <v>100</v>
      </c>
      <c r="H72" s="3">
        <f>[4]Tabelle3!W4</f>
        <v>100</v>
      </c>
      <c r="I72" s="3">
        <f>[4]Tabelle3!X4</f>
        <v>100</v>
      </c>
      <c r="J72" s="3">
        <f>[4]Tabelle3!V4</f>
        <v>100</v>
      </c>
      <c r="K72" s="3">
        <f>[4]Tabelle3!U4</f>
        <v>100</v>
      </c>
      <c r="L72" s="3">
        <f>[4]Tabelle3!J4</f>
        <v>100</v>
      </c>
      <c r="M72" s="3">
        <f>[4]Tabelle3!K4</f>
        <v>100</v>
      </c>
      <c r="N72" s="3">
        <f>[4]Tabelle3!L4</f>
        <v>100</v>
      </c>
      <c r="O72" s="3">
        <f>[4]Tabelle3!M4</f>
        <v>100</v>
      </c>
      <c r="P72" s="3">
        <f>[4]Tabelle3!N4</f>
        <v>100</v>
      </c>
      <c r="Q72" s="3">
        <f>[4]Tabelle3!O4</f>
        <v>100</v>
      </c>
      <c r="R72" s="3">
        <f>[4]Tabelle3!P4</f>
        <v>100</v>
      </c>
      <c r="S72" s="3">
        <f>[4]Tabelle3!Q4</f>
        <v>100</v>
      </c>
      <c r="T72" s="3">
        <f>[4]Tabelle3!R4</f>
        <v>100</v>
      </c>
      <c r="U72" s="3">
        <f>[4]Tabelle3!S4</f>
        <v>100</v>
      </c>
      <c r="V72" s="3">
        <f>[4]Tabelle3!Z4</f>
        <v>100</v>
      </c>
    </row>
    <row r="73" spans="1:27" x14ac:dyDescent="0.35">
      <c r="A73" t="str">
        <f>[4]Tabelle3!B5</f>
        <v>Nahrungs- und Genussmittel</v>
      </c>
      <c r="B73" s="3">
        <f>[4]Tabelle3!D5</f>
        <v>14.323609630794286</v>
      </c>
      <c r="C73" s="3">
        <f>[4]Tabelle3!E5</f>
        <v>24.051701611005175</v>
      </c>
      <c r="D73" s="3">
        <f>[4]Tabelle3!F5</f>
        <v>10.059060805888331</v>
      </c>
      <c r="E73" s="3">
        <f>[4]Tabelle3!G5</f>
        <v>17.913823564149659</v>
      </c>
      <c r="F73" s="3">
        <f>[4]Tabelle3!H5</f>
        <v>11.85090070458501</v>
      </c>
      <c r="G73" s="3">
        <f>[4]Tabelle3!I5</f>
        <v>13.554200187427355</v>
      </c>
      <c r="H73" s="3">
        <f>[4]Tabelle3!W5</f>
        <v>13.499950299300364</v>
      </c>
      <c r="I73" s="3">
        <f>[4]Tabelle3!X5</f>
        <v>13.49265809250539</v>
      </c>
      <c r="J73" s="3">
        <f>[4]Tabelle3!V5</f>
        <v>10.110080063866434</v>
      </c>
      <c r="K73" s="3">
        <f>[4]Tabelle3!U5</f>
        <v>10.046331950491798</v>
      </c>
      <c r="L73" s="3">
        <f>[4]Tabelle3!J5</f>
        <v>6.1526769680020168</v>
      </c>
      <c r="M73" s="3">
        <f>[4]Tabelle3!K5</f>
        <v>9.5076442501163658</v>
      </c>
      <c r="N73" s="3">
        <f>[4]Tabelle3!L5</f>
        <v>10.933774924958232</v>
      </c>
      <c r="O73" s="3">
        <f>[4]Tabelle3!M5</f>
        <v>7.2947891498747115</v>
      </c>
      <c r="P73" s="3">
        <f>[4]Tabelle3!N5</f>
        <v>9.8275118085596134</v>
      </c>
      <c r="Q73" s="3">
        <f>[4]Tabelle3!O5</f>
        <v>16.155914634489047</v>
      </c>
      <c r="R73" s="3">
        <f>[4]Tabelle3!P5</f>
        <v>10.812749501871926</v>
      </c>
      <c r="S73" s="3">
        <f>[4]Tabelle3!Q5</f>
        <v>10.9461960353487</v>
      </c>
      <c r="T73" s="3">
        <f>[4]Tabelle3!R5</f>
        <v>10.356419200060783</v>
      </c>
      <c r="U73" s="3">
        <f>[4]Tabelle3!S5</f>
        <v>18.044257473009139</v>
      </c>
      <c r="V73" s="3">
        <f>[4]Tabelle3!Z5</f>
        <v>10.512907613763957</v>
      </c>
      <c r="X73" s="18" t="str">
        <f t="shared" ref="X73:X93" si="12">HLOOKUP(Y73,$L73:$U178,ROW(L$110)-ROW(X73)+1,0)</f>
        <v>BW</v>
      </c>
      <c r="Y73" s="9">
        <f t="shared" ref="Y73:Y93" si="13">MIN(L73:U73)</f>
        <v>6.1526769680020168</v>
      </c>
      <c r="Z73" s="18" t="str">
        <f t="shared" ref="Z73:Z93" si="14">HLOOKUP(AA73,$L73:$U178,ROW(N$110)-ROW(Z73)+1,0)</f>
        <v>SH</v>
      </c>
      <c r="AA73" s="9">
        <f t="shared" ref="AA73:AA93" si="15">MAX(L73:U73)</f>
        <v>18.044257473009139</v>
      </c>
    </row>
    <row r="74" spans="1:27" x14ac:dyDescent="0.35">
      <c r="A74" t="str">
        <f>[4]Tabelle3!B6</f>
        <v>Tabakverarbeitung</v>
      </c>
      <c r="B74" s="3">
        <f>[4]Tabelle3!D6</f>
        <v>0.1195809213635598</v>
      </c>
      <c r="C74" s="3">
        <f>[4]Tabelle3!E6</f>
        <v>-4.0000000000000001E-8</v>
      </c>
      <c r="D74" s="3">
        <f>[4]Tabelle3!F6</f>
        <v>0.10747131710827819</v>
      </c>
      <c r="E74" s="3">
        <f>[4]Tabelle3!G6</f>
        <v>-4.0000000000000001E-8</v>
      </c>
      <c r="F74" s="3">
        <f>[4]Tabelle3!H6</f>
        <v>0.14548416339132494</v>
      </c>
      <c r="G74" s="3">
        <f>[4]Tabelle3!I6</f>
        <v>9.2130195300620957E-2</v>
      </c>
      <c r="H74" s="3">
        <f>[4]Tabelle3!W6</f>
        <v>9.1590546802003861E-2</v>
      </c>
      <c r="I74" s="3">
        <f>[4]Tabelle3!X6</f>
        <v>9.1518007879171401E-2</v>
      </c>
      <c r="J74" s="3">
        <f>[4]Tabelle3!V6</f>
        <v>0.10804078948836564</v>
      </c>
      <c r="K74" s="3">
        <f>[4]Tabelle3!U6</f>
        <v>0.10833528280617985</v>
      </c>
      <c r="L74" s="3">
        <f>[4]Tabelle3!J6</f>
        <v>2.2696000712304258E-2</v>
      </c>
      <c r="M74" s="3">
        <f>[4]Tabelle3!K6</f>
        <v>4.8769106142984332E-2</v>
      </c>
      <c r="N74" s="3">
        <f>[4]Tabelle3!L6</f>
        <v>0.36397382667637262</v>
      </c>
      <c r="O74" s="3">
        <f>[4]Tabelle3!M6</f>
        <v>1.1416057470079517</v>
      </c>
      <c r="P74" s="3">
        <f>[4]Tabelle3!N6</f>
        <v>6.4931954400790325E-3</v>
      </c>
      <c r="Q74" s="3">
        <f>[4]Tabelle3!O6</f>
        <v>0.15343290246743138</v>
      </c>
      <c r="R74" s="3">
        <f>[4]Tabelle3!P6</f>
        <v>5.3228349388132423E-2</v>
      </c>
      <c r="S74" s="3">
        <f>[4]Tabelle3!Q6</f>
        <v>0.65470591971681802</v>
      </c>
      <c r="T74" s="3">
        <f>[4]Tabelle3!R6</f>
        <v>0.33615763176275559</v>
      </c>
      <c r="U74" s="3">
        <f>[4]Tabelle3!S6</f>
        <v>0.4893985288398609</v>
      </c>
      <c r="V74" s="3">
        <f>[4]Tabelle3!Z6</f>
        <v>0.10607280750435308</v>
      </c>
      <c r="X74" s="18" t="str">
        <f t="shared" si="12"/>
        <v>HE</v>
      </c>
      <c r="Y74" s="9">
        <f t="shared" si="13"/>
        <v>6.4931954400790325E-3</v>
      </c>
      <c r="Z74" s="18" t="str">
        <f t="shared" si="14"/>
        <v>HH</v>
      </c>
      <c r="AA74" s="9">
        <f t="shared" si="15"/>
        <v>1.1416057470079517</v>
      </c>
    </row>
    <row r="75" spans="1:27" x14ac:dyDescent="0.35">
      <c r="A75" t="str">
        <f>[4]Tabelle3!B7</f>
        <v>Herst. von Textilien und Bekleidung, Lederwaren</v>
      </c>
      <c r="B75" s="3">
        <f>[4]Tabelle3!D7</f>
        <v>0.45053385372890492</v>
      </c>
      <c r="C75" s="3">
        <f>[4]Tabelle3!E7</f>
        <v>1.2265323479552677</v>
      </c>
      <c r="D75" s="3">
        <f>[4]Tabelle3!F7</f>
        <v>3.6917862982330156</v>
      </c>
      <c r="E75" s="3">
        <f>[4]Tabelle3!G7</f>
        <v>0.73015410208761844</v>
      </c>
      <c r="F75" s="3">
        <f>[4]Tabelle3!H7</f>
        <v>1.0514539654191213</v>
      </c>
      <c r="G75" s="3">
        <f>[4]Tabelle3!I7</f>
        <v>0.60068908416004863</v>
      </c>
      <c r="H75" s="3">
        <f>[4]Tabelle3!W7</f>
        <v>1.8371608383086089</v>
      </c>
      <c r="I75" s="3">
        <f>[4]Tabelle3!X7</f>
        <v>2.0033659317880321</v>
      </c>
      <c r="J75" s="3">
        <f>[4]Tabelle3!V7</f>
        <v>1.52907989351673</v>
      </c>
      <c r="K75" s="3">
        <f>[4]Tabelle3!U7</f>
        <v>1.5462637199942022</v>
      </c>
      <c r="L75" s="3">
        <f>[4]Tabelle3!J7</f>
        <v>1.4196006900373535</v>
      </c>
      <c r="M75" s="3">
        <f>[4]Tabelle3!K7</f>
        <v>2.0964352656668046</v>
      </c>
      <c r="N75" s="3">
        <f>[4]Tabelle3!L7</f>
        <v>0.57143892068190505</v>
      </c>
      <c r="O75" s="3">
        <f>[4]Tabelle3!M7</f>
        <v>0.42899960895424599</v>
      </c>
      <c r="P75" s="3">
        <f>[4]Tabelle3!N7</f>
        <v>1.1277358051822977</v>
      </c>
      <c r="Q75" s="3">
        <f>[4]Tabelle3!O7</f>
        <v>1.1429318270494941</v>
      </c>
      <c r="R75" s="3">
        <f>[4]Tabelle3!P7</f>
        <v>1.7604965655425375</v>
      </c>
      <c r="S75" s="3">
        <f>[4]Tabelle3!Q7</f>
        <v>1.3809451516564928</v>
      </c>
      <c r="T75" s="3">
        <f>[4]Tabelle3!R7</f>
        <v>0.16347388626818934</v>
      </c>
      <c r="U75" s="3">
        <f>[4]Tabelle3!S7</f>
        <v>0.8002327449949076</v>
      </c>
      <c r="V75" s="3">
        <f>[4]Tabelle3!Z7</f>
        <v>1.5855618897880255</v>
      </c>
      <c r="X75" s="18" t="str">
        <f t="shared" si="12"/>
        <v>SL</v>
      </c>
      <c r="Y75" s="9">
        <f t="shared" si="13"/>
        <v>0.16347388626818934</v>
      </c>
      <c r="Z75" s="18" t="str">
        <f t="shared" si="14"/>
        <v>BY</v>
      </c>
      <c r="AA75" s="9">
        <f t="shared" si="15"/>
        <v>2.0964352656668046</v>
      </c>
    </row>
    <row r="76" spans="1:27" x14ac:dyDescent="0.35">
      <c r="A76" t="str">
        <f>[4]Tabelle3!B8</f>
        <v>Herst. v.Holz-, Flecht-, Korb- und Korkwaren (ohne Möbel)</v>
      </c>
      <c r="B76" s="3">
        <f>[4]Tabelle3!D8</f>
        <v>3.6775355616525749</v>
      </c>
      <c r="C76" s="3">
        <f>[4]Tabelle3!E8</f>
        <v>4.9721381589951346</v>
      </c>
      <c r="D76" s="3">
        <f>[4]Tabelle3!F8</f>
        <v>1.9138292122284974</v>
      </c>
      <c r="E76" s="3">
        <f>[4]Tabelle3!G8</f>
        <v>1.9248137962309775</v>
      </c>
      <c r="F76" s="3">
        <f>[4]Tabelle3!H8</f>
        <v>2.5757316318600485</v>
      </c>
      <c r="G76" s="3">
        <f>[4]Tabelle3!I8</f>
        <v>0.3657569741434652</v>
      </c>
      <c r="H76" s="3">
        <f>[4]Tabelle3!W8</f>
        <v>2.3081045606850625</v>
      </c>
      <c r="I76" s="3">
        <f>[4]Tabelle3!X8</f>
        <v>2.5691926616526253</v>
      </c>
      <c r="J76" s="3">
        <f>[4]Tabelle3!V8</f>
        <v>1.4722383189555952</v>
      </c>
      <c r="K76" s="3">
        <f>[4]Tabelle3!U8</f>
        <v>1.4927184693816717</v>
      </c>
      <c r="L76" s="3">
        <f>[4]Tabelle3!J8</f>
        <v>1.3470465627925354</v>
      </c>
      <c r="M76" s="3">
        <f>[4]Tabelle3!K8</f>
        <v>1.7276894733473214</v>
      </c>
      <c r="N76" s="3">
        <f>[4]Tabelle3!L8</f>
        <v>0.54778060934794093</v>
      </c>
      <c r="O76" s="3">
        <f>[4]Tabelle3!M8</f>
        <v>0.21270479182459479</v>
      </c>
      <c r="P76" s="3">
        <f>[4]Tabelle3!N8</f>
        <v>1.4377877874460714</v>
      </c>
      <c r="Q76" s="3">
        <f>[4]Tabelle3!O8</f>
        <v>1.1080026960511911</v>
      </c>
      <c r="R76" s="3">
        <f>[4]Tabelle3!P8</f>
        <v>1.6390383565810618</v>
      </c>
      <c r="S76" s="3">
        <f>[4]Tabelle3!Q8</f>
        <v>2.3500126106934878</v>
      </c>
      <c r="T76" s="3">
        <f>[4]Tabelle3!R8</f>
        <v>0.78283287424203352</v>
      </c>
      <c r="U76" s="3">
        <f>[4]Tabelle3!S8</f>
        <v>1.0244301874769519</v>
      </c>
      <c r="V76" s="3">
        <f>[4]Tabelle3!Z8</f>
        <v>1.6028768857627347</v>
      </c>
      <c r="X76" s="18" t="str">
        <f t="shared" si="12"/>
        <v>HH</v>
      </c>
      <c r="Y76" s="9">
        <f t="shared" si="13"/>
        <v>0.21270479182459479</v>
      </c>
      <c r="Z76" s="18" t="str">
        <f t="shared" si="14"/>
        <v>RP</v>
      </c>
      <c r="AA76" s="9">
        <f t="shared" si="15"/>
        <v>2.3500126106934878</v>
      </c>
    </row>
    <row r="77" spans="1:27" x14ac:dyDescent="0.35">
      <c r="A77" t="str">
        <f>[4]Tabelle3!B9</f>
        <v>Herstellung von Papier, Pappe und Waren daraus</v>
      </c>
      <c r="B77" s="3">
        <f>[4]Tabelle3!D9</f>
        <v>2.7335196524374306</v>
      </c>
      <c r="C77" s="3">
        <f>[4]Tabelle3!E9</f>
        <v>1.0668835552552078</v>
      </c>
      <c r="D77" s="3">
        <f>[4]Tabelle3!F9</f>
        <v>2.128771916445054</v>
      </c>
      <c r="E77" s="3">
        <f>[4]Tabelle3!G9</f>
        <v>2.395391306287447</v>
      </c>
      <c r="F77" s="3">
        <f>[4]Tabelle3!H9</f>
        <v>2.2406770928376032</v>
      </c>
      <c r="G77" s="3">
        <f>[4]Tabelle3!I9</f>
        <v>0.22387640178050891</v>
      </c>
      <c r="H77" s="3">
        <f>[4]Tabelle3!W9</f>
        <v>1.9652129736348909</v>
      </c>
      <c r="I77" s="3">
        <f>[4]Tabelle3!X9</f>
        <v>2.1992814080598171</v>
      </c>
      <c r="J77" s="3">
        <f>[4]Tabelle3!V9</f>
        <v>1.6618329708378599</v>
      </c>
      <c r="K77" s="3">
        <f>[4]Tabelle3!U9</f>
        <v>1.6884484822321886</v>
      </c>
      <c r="L77" s="3">
        <f>[4]Tabelle3!J9</f>
        <v>1.4442734626826648</v>
      </c>
      <c r="M77" s="3">
        <f>[4]Tabelle3!K9</f>
        <v>1.4191253744513754</v>
      </c>
      <c r="N77" s="3">
        <f>[4]Tabelle3!L9</f>
        <v>0.43676857001164721</v>
      </c>
      <c r="O77" s="3">
        <f>[4]Tabelle3!M9</f>
        <v>0.32040344097628831</v>
      </c>
      <c r="P77" s="3">
        <f>[4]Tabelle3!N9</f>
        <v>2.3164616732481949</v>
      </c>
      <c r="Q77" s="3">
        <f>[4]Tabelle3!O9</f>
        <v>2.1472636560280964</v>
      </c>
      <c r="R77" s="3">
        <f>[4]Tabelle3!P9</f>
        <v>1.855454773821509</v>
      </c>
      <c r="S77" s="3">
        <f>[4]Tabelle3!Q9</f>
        <v>2.1851331968255585</v>
      </c>
      <c r="T77" s="3">
        <f>[4]Tabelle3!R9</f>
        <v>0.15311284213851539</v>
      </c>
      <c r="U77" s="3">
        <f>[4]Tabelle3!S9</f>
        <v>2.583892103590995</v>
      </c>
      <c r="V77" s="3">
        <f>[4]Tabelle3!Z9</f>
        <v>1.7258370161470216</v>
      </c>
      <c r="X77" s="18" t="str">
        <f t="shared" si="12"/>
        <v>SL</v>
      </c>
      <c r="Y77" s="9">
        <f t="shared" si="13"/>
        <v>0.15311284213851539</v>
      </c>
      <c r="Z77" s="18" t="str">
        <f t="shared" si="14"/>
        <v>SH</v>
      </c>
      <c r="AA77" s="9">
        <f t="shared" si="15"/>
        <v>2.583892103590995</v>
      </c>
    </row>
    <row r="78" spans="1:27" x14ac:dyDescent="0.35">
      <c r="A78" t="str">
        <f>[4]Tabelle3!B10</f>
        <v>Herst.v.Druckerz.; Vervielf.v.besp. Ton-, Bild-u.Datenträgern</v>
      </c>
      <c r="B78" s="3">
        <f>[4]Tabelle3!D10</f>
        <v>1.0577019444551488</v>
      </c>
      <c r="C78" s="3">
        <f>[4]Tabelle3!E10</f>
        <v>2.4899067403797797</v>
      </c>
      <c r="D78" s="3">
        <f>[4]Tabelle3!F10</f>
        <v>1.7573018402840084</v>
      </c>
      <c r="E78" s="3">
        <f>[4]Tabelle3!G10</f>
        <v>1.221983480146638</v>
      </c>
      <c r="F78" s="3">
        <f>[4]Tabelle3!H10</f>
        <v>1.4873554690650987</v>
      </c>
      <c r="G78" s="3">
        <f>[4]Tabelle3!I10</f>
        <v>5.7314218580516298</v>
      </c>
      <c r="H78" s="3">
        <f>[4]Tabelle3!W10</f>
        <v>2.0581135469108207</v>
      </c>
      <c r="I78" s="3">
        <f>[4]Tabelle3!X10</f>
        <v>1.5643517208250246</v>
      </c>
      <c r="J78" s="3">
        <f>[4]Tabelle3!V10</f>
        <v>1.4728242944665348</v>
      </c>
      <c r="K78" s="3">
        <f>[4]Tabelle3!U10</f>
        <v>1.3940008067364689</v>
      </c>
      <c r="L78" s="3">
        <f>[4]Tabelle3!J10</f>
        <v>1.149883840733712</v>
      </c>
      <c r="M78" s="3">
        <f>[4]Tabelle3!K10</f>
        <v>1.4367758257734731</v>
      </c>
      <c r="N78" s="3">
        <f>[4]Tabelle3!L10</f>
        <v>0.59873693068263301</v>
      </c>
      <c r="O78" s="3">
        <f>[4]Tabelle3!M10</f>
        <v>1.5697078771359338</v>
      </c>
      <c r="P78" s="3">
        <f>[4]Tabelle3!N10</f>
        <v>1.4714134509750521</v>
      </c>
      <c r="Q78" s="3">
        <f>[4]Tabelle3!O10</f>
        <v>1.3163014524155001</v>
      </c>
      <c r="R78" s="3">
        <f>[4]Tabelle3!P10</f>
        <v>1.6016490101295988</v>
      </c>
      <c r="S78" s="3">
        <f>[4]Tabelle3!Q10</f>
        <v>1.3860775544617201</v>
      </c>
      <c r="T78" s="3">
        <f>[4]Tabelle3!R10</f>
        <v>0.75290100675630878</v>
      </c>
      <c r="U78" s="3">
        <f>[4]Tabelle3!S10</f>
        <v>2.0422469207803924</v>
      </c>
      <c r="V78" s="3">
        <f>[4]Tabelle3!Z10</f>
        <v>1.4837218970492103</v>
      </c>
      <c r="X78" s="18" t="str">
        <f t="shared" si="12"/>
        <v>HB</v>
      </c>
      <c r="Y78" s="9">
        <f t="shared" si="13"/>
        <v>0.59873693068263301</v>
      </c>
      <c r="Z78" s="18" t="str">
        <f t="shared" si="14"/>
        <v>SH</v>
      </c>
      <c r="AA78" s="9">
        <f t="shared" si="15"/>
        <v>2.0422469207803924</v>
      </c>
    </row>
    <row r="79" spans="1:27" x14ac:dyDescent="0.35">
      <c r="A79" t="str">
        <f>[4]Tabelle3!B11</f>
        <v>Kokerei und Mineralölverarbeitung</v>
      </c>
      <c r="B79" s="3">
        <f>[4]Tabelle3!D11</f>
        <v>1.1174924151369288</v>
      </c>
      <c r="C79" s="3">
        <f>[4]Tabelle3!E11</f>
        <v>0.78135784561856214</v>
      </c>
      <c r="D79" s="3">
        <f>[4]Tabelle3!F11</f>
        <v>5.4542430574471522E-2</v>
      </c>
      <c r="E79" s="3">
        <f>[4]Tabelle3!G11</f>
        <v>0.99959764211995183</v>
      </c>
      <c r="F79" s="3">
        <f>[4]Tabelle3!H11</f>
        <v>1.873651195191306E-2</v>
      </c>
      <c r="G79" s="3">
        <f>[4]Tabelle3!I11</f>
        <v>3.5930701767242175E-2</v>
      </c>
      <c r="H79" s="3">
        <f>[4]Tabelle3!W11</f>
        <v>0.37061974574827544</v>
      </c>
      <c r="I79" s="3">
        <f>[4]Tabelle3!X11</f>
        <v>0.41560825733761736</v>
      </c>
      <c r="J79" s="3">
        <f>[4]Tabelle3!V11</f>
        <v>0.32710260420644655</v>
      </c>
      <c r="K79" s="3">
        <f>[4]Tabelle3!U11</f>
        <v>0.33249198052965451</v>
      </c>
      <c r="L79" s="3">
        <f>[4]Tabelle3!J11</f>
        <v>0.25470805721969836</v>
      </c>
      <c r="M79" s="3">
        <f>[4]Tabelle3!K11</f>
        <v>0.19521826534560879</v>
      </c>
      <c r="N79" s="3">
        <f>[4]Tabelle3!L11</f>
        <v>9.0993376669093157E-2</v>
      </c>
      <c r="O79" s="3">
        <f>[4]Tabelle3!M11</f>
        <v>2.0058874367002928</v>
      </c>
      <c r="P79" s="3">
        <f>[4]Tabelle3!N11</f>
        <v>7.5367821358060194E-2</v>
      </c>
      <c r="Q79" s="3">
        <f>[4]Tabelle3!O11</f>
        <v>0.26412148248031847</v>
      </c>
      <c r="R79" s="3">
        <f>[4]Tabelle3!P11</f>
        <v>0.56974927967382949</v>
      </c>
      <c r="S79" s="3">
        <f>[4]Tabelle3!Q11</f>
        <v>0.15301056300584134</v>
      </c>
      <c r="T79" s="3">
        <f>[4]Tabelle3!R11</f>
        <v>4.6048906131884323E-2</v>
      </c>
      <c r="U79" s="3">
        <f>[4]Tabelle3!S11</f>
        <v>0.66134932735116336</v>
      </c>
      <c r="V79" s="3">
        <f>[4]Tabelle3!Z11</f>
        <v>0.33764252650683468</v>
      </c>
      <c r="X79" s="18" t="str">
        <f t="shared" si="12"/>
        <v>SL</v>
      </c>
      <c r="Y79" s="9">
        <f t="shared" si="13"/>
        <v>4.6048906131884323E-2</v>
      </c>
      <c r="Z79" s="18" t="str">
        <f t="shared" si="14"/>
        <v>HH</v>
      </c>
      <c r="AA79" s="9">
        <f t="shared" si="15"/>
        <v>2.0058874367002928</v>
      </c>
    </row>
    <row r="80" spans="1:27" x14ac:dyDescent="0.35">
      <c r="A80" t="str">
        <f>[4]Tabelle3!B12</f>
        <v>Herstellung von chemischen Erzeugnissen</v>
      </c>
      <c r="B80" s="3">
        <f>[4]Tabelle3!D12</f>
        <v>4.5533397457237168</v>
      </c>
      <c r="C80" s="3">
        <f>[4]Tabelle3!E12</f>
        <v>2.2657844048585423</v>
      </c>
      <c r="D80" s="3">
        <f>[4]Tabelle3!F12</f>
        <v>2.4660318509440056</v>
      </c>
      <c r="E80" s="3">
        <f>[4]Tabelle3!G12</f>
        <v>9.2779670051133571</v>
      </c>
      <c r="F80" s="3">
        <f>[4]Tabelle3!H12</f>
        <v>1.9039693042311656</v>
      </c>
      <c r="G80" s="3">
        <f>[4]Tabelle3!I12</f>
        <v>5.9783308686572934</v>
      </c>
      <c r="H80" s="3">
        <f>[4]Tabelle3!W12</f>
        <v>4.0055324517748812</v>
      </c>
      <c r="I80" s="3">
        <f>[4]Tabelle3!X12</f>
        <v>3.7403511856490042</v>
      </c>
      <c r="J80" s="3">
        <f>[4]Tabelle3!V12</f>
        <v>5.2403735843145069</v>
      </c>
      <c r="K80" s="3">
        <f>[4]Tabelle3!U12</f>
        <v>5.2267145413833083</v>
      </c>
      <c r="L80" s="3">
        <f>[4]Tabelle3!J12</f>
        <v>2.3193156216938275</v>
      </c>
      <c r="M80" s="3">
        <f>[4]Tabelle3!K12</f>
        <v>3.725239634378279</v>
      </c>
      <c r="N80" s="3">
        <f>[4]Tabelle3!L12</f>
        <v>1.7397949827130612</v>
      </c>
      <c r="O80" s="3">
        <f>[4]Tabelle3!M12</f>
        <v>8.2622820345874253</v>
      </c>
      <c r="P80" s="3">
        <f>[4]Tabelle3!N12</f>
        <v>6.0869443225426583</v>
      </c>
      <c r="Q80" s="3">
        <f>[4]Tabelle3!O12</f>
        <v>3.9133374014354434</v>
      </c>
      <c r="R80" s="3">
        <f>[4]Tabelle3!P12</f>
        <v>7.8637139013508897</v>
      </c>
      <c r="S80" s="3">
        <f>[4]Tabelle3!Q12</f>
        <v>16.020247347416621</v>
      </c>
      <c r="T80" s="3">
        <f>[4]Tabelle3!R12</f>
        <v>0.7183642396573956</v>
      </c>
      <c r="U80" s="3">
        <f>[4]Tabelle3!S12</f>
        <v>4.9561524336296179</v>
      </c>
      <c r="V80" s="3">
        <f>[4]Tabelle3!Z12</f>
        <v>5.0617188995761211</v>
      </c>
      <c r="X80" s="18" t="str">
        <f t="shared" si="12"/>
        <v>SL</v>
      </c>
      <c r="Y80" s="9">
        <f t="shared" si="13"/>
        <v>0.7183642396573956</v>
      </c>
      <c r="Z80" s="18" t="str">
        <f t="shared" si="14"/>
        <v>RP</v>
      </c>
      <c r="AA80" s="9">
        <f t="shared" si="15"/>
        <v>16.020247347416621</v>
      </c>
    </row>
    <row r="81" spans="1:27" x14ac:dyDescent="0.35">
      <c r="A81" t="str">
        <f>[4]Tabelle3!B13</f>
        <v>Herstellung von pharmazeutischen Erzeugnissen</v>
      </c>
      <c r="B81" s="3">
        <f>[4]Tabelle3!D13</f>
        <v>0.94485790866136687</v>
      </c>
      <c r="C81" s="3">
        <f>[4]Tabelle3!E13</f>
        <v>0.96249777925901492</v>
      </c>
      <c r="D81" s="3">
        <f>[4]Tabelle3!F13</f>
        <v>1.174116397987736</v>
      </c>
      <c r="E81" s="3">
        <f>[4]Tabelle3!G13</f>
        <v>4.679969226561596</v>
      </c>
      <c r="F81" s="3">
        <f>[4]Tabelle3!H13</f>
        <v>1.0641286655630624</v>
      </c>
      <c r="G81" s="3">
        <f>[4]Tabelle3!I13</f>
        <v>6.4408246398664106</v>
      </c>
      <c r="H81" s="3">
        <f>[4]Tabelle3!W13</f>
        <v>2.2351813736365065</v>
      </c>
      <c r="I81" s="3">
        <f>[4]Tabelle3!X13</f>
        <v>1.6698637027236092</v>
      </c>
      <c r="J81" s="3">
        <f>[4]Tabelle3!V13</f>
        <v>2.7098775307887699</v>
      </c>
      <c r="K81" s="3">
        <f>[4]Tabelle3!U13</f>
        <v>2.6408204622860745</v>
      </c>
      <c r="L81" s="3">
        <f>[4]Tabelle3!J13</f>
        <v>3.3191860246226632</v>
      </c>
      <c r="M81" s="3">
        <f>[4]Tabelle3!K13</f>
        <v>1.7018871425391144</v>
      </c>
      <c r="N81" s="3">
        <f>[4]Tabelle3!L13</f>
        <v>0.39855127401062801</v>
      </c>
      <c r="O81" s="3">
        <f>[4]Tabelle3!M13</f>
        <v>3.0092799244635704</v>
      </c>
      <c r="P81" s="3">
        <f>[4]Tabelle3!N13</f>
        <v>8.8994428631597469</v>
      </c>
      <c r="Q81" s="3">
        <f>[4]Tabelle3!O13</f>
        <v>1.1816887369243234</v>
      </c>
      <c r="R81" s="3">
        <f>[4]Tabelle3!P13</f>
        <v>1.1959252910595419</v>
      </c>
      <c r="S81" s="3">
        <f>[4]Tabelle3!Q13</f>
        <v>3.3027204001638206</v>
      </c>
      <c r="T81" s="3">
        <f>[4]Tabelle3!R13</f>
        <v>2.3185668452403756</v>
      </c>
      <c r="U81" s="3">
        <f>[4]Tabelle3!S13</f>
        <v>5.3873522437425763</v>
      </c>
      <c r="V81" s="3">
        <f>[4]Tabelle3!Z13</f>
        <v>2.5860122559230061</v>
      </c>
      <c r="X81" s="18" t="str">
        <f t="shared" si="12"/>
        <v>HB</v>
      </c>
      <c r="Y81" s="9">
        <f t="shared" si="13"/>
        <v>0.39855127401062801</v>
      </c>
      <c r="Z81" s="18" t="str">
        <f t="shared" si="14"/>
        <v>HE</v>
      </c>
      <c r="AA81" s="9">
        <f t="shared" si="15"/>
        <v>8.8994428631597469</v>
      </c>
    </row>
    <row r="82" spans="1:27" x14ac:dyDescent="0.35">
      <c r="A82" t="str">
        <f>[4]Tabelle3!B14</f>
        <v>Herstellung von Gummi- und Kunststoffwaren</v>
      </c>
      <c r="B82" s="3">
        <f>[4]Tabelle3!D14</f>
        <v>6.8152725582766864</v>
      </c>
      <c r="C82" s="3">
        <f>[4]Tabelle3!E14</f>
        <v>3.0502124891828744</v>
      </c>
      <c r="D82" s="3">
        <f>[4]Tabelle3!F14</f>
        <v>4.3382280549233503</v>
      </c>
      <c r="E82" s="3">
        <f>[4]Tabelle3!G14</f>
        <v>5.4791920046575031</v>
      </c>
      <c r="F82" s="3">
        <f>[4]Tabelle3!H14</f>
        <v>8.3207043762333921</v>
      </c>
      <c r="G82" s="3">
        <f>[4]Tabelle3!I14</f>
        <v>1.5413387165793888</v>
      </c>
      <c r="H82" s="3">
        <f>[4]Tabelle3!W14</f>
        <v>5.186821752137794</v>
      </c>
      <c r="I82" s="3">
        <f>[4]Tabelle3!X14</f>
        <v>5.6768433370787781</v>
      </c>
      <c r="J82" s="3">
        <f>[4]Tabelle3!V14</f>
        <v>5.3785680485229328</v>
      </c>
      <c r="K82" s="3">
        <f>[4]Tabelle3!U14</f>
        <v>5.4495923222768656</v>
      </c>
      <c r="L82" s="3">
        <f>[4]Tabelle3!J14</f>
        <v>4.3651074262871106</v>
      </c>
      <c r="M82" s="3">
        <f>[4]Tabelle3!K14</f>
        <v>5.0578848868900597</v>
      </c>
      <c r="N82" s="3">
        <f>[4]Tabelle3!L14</f>
        <v>0.96453062669238743</v>
      </c>
      <c r="O82" s="3">
        <f>[4]Tabelle3!M14</f>
        <v>2.7588805319358833</v>
      </c>
      <c r="P82" s="3">
        <f>[4]Tabelle3!N14</f>
        <v>7.4593359930565057</v>
      </c>
      <c r="Q82" s="3">
        <f>[4]Tabelle3!O14</f>
        <v>6.6913987035744453</v>
      </c>
      <c r="R82" s="3">
        <f>[4]Tabelle3!P14</f>
        <v>6.0526541033566774</v>
      </c>
      <c r="S82" s="3">
        <f>[4]Tabelle3!Q14</f>
        <v>7.0352821477654341</v>
      </c>
      <c r="T82" s="3">
        <f>[4]Tabelle3!R14</f>
        <v>3.9222231255332476</v>
      </c>
      <c r="U82" s="3">
        <f>[4]Tabelle3!S14</f>
        <v>4.0031479032265915</v>
      </c>
      <c r="V82" s="3">
        <f>[4]Tabelle3!Z14</f>
        <v>5.4140807260342001</v>
      </c>
      <c r="X82" s="18" t="str">
        <f t="shared" si="12"/>
        <v>HB</v>
      </c>
      <c r="Y82" s="9">
        <f t="shared" si="13"/>
        <v>0.96453062669238743</v>
      </c>
      <c r="Z82" s="18" t="str">
        <f t="shared" si="14"/>
        <v>HE</v>
      </c>
      <c r="AA82" s="9">
        <f t="shared" si="15"/>
        <v>7.4593359930565057</v>
      </c>
    </row>
    <row r="83" spans="1:27" x14ac:dyDescent="0.35">
      <c r="A83" t="str">
        <f>[4]Tabelle3!B15</f>
        <v>Herst.v. Glas u.Glaswaren, Keramik, Verarb.v. Steinen u.Erden</v>
      </c>
      <c r="B83" s="3">
        <f>[4]Tabelle3!D15</f>
        <v>4.62913046588372</v>
      </c>
      <c r="C83" s="3">
        <f>[4]Tabelle3!E15</f>
        <v>2.8967040438943554</v>
      </c>
      <c r="D83" s="3">
        <f>[4]Tabelle3!F15</f>
        <v>3.7692430521849278</v>
      </c>
      <c r="E83" s="3">
        <f>[4]Tabelle3!G15</f>
        <v>6.2412239787489465</v>
      </c>
      <c r="F83" s="3">
        <f>[4]Tabelle3!H15</f>
        <v>5.2782108551595091</v>
      </c>
      <c r="G83" s="3">
        <f>[4]Tabelle3!I15</f>
        <v>3.0209502855073609</v>
      </c>
      <c r="H83" s="3">
        <f>[4]Tabelle3!W15</f>
        <v>4.3822655744014796</v>
      </c>
      <c r="I83" s="3">
        <f>[4]Tabelle3!X15</f>
        <v>4.5652519904570701</v>
      </c>
      <c r="J83" s="3">
        <f>[4]Tabelle3!V15</f>
        <v>2.6609385142608772</v>
      </c>
      <c r="K83" s="3">
        <f>[4]Tabelle3!U15</f>
        <v>2.6542749629368032</v>
      </c>
      <c r="L83" s="3">
        <f>[4]Tabelle3!J15</f>
        <v>1.6577626114474362</v>
      </c>
      <c r="M83" s="3">
        <f>[4]Tabelle3!K15</f>
        <v>3.5838941430278268</v>
      </c>
      <c r="N83" s="3">
        <f>[4]Tabelle3!L15</f>
        <v>1.0264061740273707</v>
      </c>
      <c r="O83" s="3">
        <f>[4]Tabelle3!M15</f>
        <v>0.60311236124948397</v>
      </c>
      <c r="P83" s="3">
        <f>[4]Tabelle3!N15</f>
        <v>2.2239330082270685</v>
      </c>
      <c r="Q83" s="3">
        <f>[4]Tabelle3!O15</f>
        <v>3.2412309061986906</v>
      </c>
      <c r="R83" s="3">
        <f>[4]Tabelle3!P15</f>
        <v>2.2425979636773961</v>
      </c>
      <c r="S83" s="3">
        <f>[4]Tabelle3!Q15</f>
        <v>4.6371529095229409</v>
      </c>
      <c r="T83" s="3">
        <f>[4]Tabelle3!R15</f>
        <v>3.5595872709946583</v>
      </c>
      <c r="U83" s="3">
        <f>[4]Tabelle3!S15</f>
        <v>2.8464477622794067</v>
      </c>
      <c r="V83" s="3">
        <f>[4]Tabelle3!Z15</f>
        <v>2.8877564499235011</v>
      </c>
      <c r="X83" s="18" t="str">
        <f t="shared" si="12"/>
        <v>HH</v>
      </c>
      <c r="Y83" s="9">
        <f t="shared" si="13"/>
        <v>0.60311236124948397</v>
      </c>
      <c r="Z83" s="18" t="str">
        <f t="shared" si="14"/>
        <v>RP</v>
      </c>
      <c r="AA83" s="9">
        <f t="shared" si="15"/>
        <v>4.6371529095229409</v>
      </c>
    </row>
    <row r="84" spans="1:27" x14ac:dyDescent="0.35">
      <c r="A84" t="str">
        <f>[4]Tabelle3!B16</f>
        <v>Metallerzeugung und -bearbeitung</v>
      </c>
      <c r="B84" s="3">
        <f>[4]Tabelle3!D16</f>
        <v>5.690200958123758</v>
      </c>
      <c r="C84" s="3">
        <f>[4]Tabelle3!E16</f>
        <v>2.9581074080097629</v>
      </c>
      <c r="D84" s="3">
        <f>[4]Tabelle3!F16</f>
        <v>3.9680489159948364</v>
      </c>
      <c r="E84" s="3">
        <f>[4]Tabelle3!G16</f>
        <v>4.8962830565875537</v>
      </c>
      <c r="F84" s="3">
        <f>[4]Tabelle3!H16</f>
        <v>3.3869162010722844</v>
      </c>
      <c r="G84" s="3">
        <f>[4]Tabelle3!I16</f>
        <v>1.037386309484992</v>
      </c>
      <c r="H84" s="3">
        <f>[4]Tabelle3!W16</f>
        <v>3.7882913298487937</v>
      </c>
      <c r="I84" s="3">
        <f>[4]Tabelle3!X16</f>
        <v>4.1580647796090116</v>
      </c>
      <c r="J84" s="3">
        <f>[4]Tabelle3!V16</f>
        <v>3.697363650366301</v>
      </c>
      <c r="K84" s="3">
        <f>[4]Tabelle3!U16</f>
        <v>3.7465978614324205</v>
      </c>
      <c r="L84" s="3">
        <f>[4]Tabelle3!J16</f>
        <v>2.0017906508252352</v>
      </c>
      <c r="M84" s="3">
        <f>[4]Tabelle3!K16</f>
        <v>1.5370077027591995</v>
      </c>
      <c r="N84" s="3">
        <f>[4]Tabelle3!L16</f>
        <v>7.4141475241977108</v>
      </c>
      <c r="O84" s="3">
        <f>[4]Tabelle3!M16</f>
        <v>4.2146073881362742</v>
      </c>
      <c r="P84" s="3">
        <f>[4]Tabelle3!N16</f>
        <v>3.3168836635517995</v>
      </c>
      <c r="Q84" s="3">
        <f>[4]Tabelle3!O16</f>
        <v>3.6739373129493571</v>
      </c>
      <c r="R84" s="3">
        <f>[4]Tabelle3!P16</f>
        <v>7.9468689417684013</v>
      </c>
      <c r="S84" s="3">
        <f>[4]Tabelle3!Q16</f>
        <v>2.8770492243802748</v>
      </c>
      <c r="T84" s="3">
        <f>[4]Tabelle3!R16</f>
        <v>11.340716382379814</v>
      </c>
      <c r="U84" s="3">
        <f>[4]Tabelle3!S16</f>
        <v>0.92324364662222391</v>
      </c>
      <c r="V84" s="3">
        <f>[4]Tabelle3!Z16</f>
        <v>3.752223599374648</v>
      </c>
      <c r="X84" s="18" t="str">
        <f t="shared" si="12"/>
        <v>SH</v>
      </c>
      <c r="Y84" s="9">
        <f t="shared" si="13"/>
        <v>0.92324364662222391</v>
      </c>
      <c r="Z84" s="18" t="str">
        <f t="shared" si="14"/>
        <v>SL</v>
      </c>
      <c r="AA84" s="9">
        <f t="shared" si="15"/>
        <v>11.340716382379814</v>
      </c>
    </row>
    <row r="85" spans="1:27" x14ac:dyDescent="0.35">
      <c r="A85" t="str">
        <f>[4]Tabelle3!B17</f>
        <v>Herstellung von Metallerzeugnissen</v>
      </c>
      <c r="B85" s="3">
        <f>[4]Tabelle3!D17</f>
        <v>11.627143043990635</v>
      </c>
      <c r="C85" s="3">
        <f>[4]Tabelle3!E17</f>
        <v>11.950631537211212</v>
      </c>
      <c r="D85" s="3">
        <f>[4]Tabelle3!F17</f>
        <v>13.776988715580119</v>
      </c>
      <c r="E85" s="3">
        <f>[4]Tabelle3!G17</f>
        <v>12.940881651552905</v>
      </c>
      <c r="F85" s="3">
        <f>[4]Tabelle3!H17</f>
        <v>15.680331377639243</v>
      </c>
      <c r="G85" s="3">
        <f>[4]Tabelle3!I17</f>
        <v>7.9397835282075144</v>
      </c>
      <c r="H85" s="3">
        <f>[4]Tabelle3!W17</f>
        <v>12.925516725483744</v>
      </c>
      <c r="I85" s="3">
        <f>[4]Tabelle3!X17</f>
        <v>13.595693176612929</v>
      </c>
      <c r="J85" s="3">
        <f>[4]Tabelle3!V17</f>
        <v>11.032135508965347</v>
      </c>
      <c r="K85" s="3">
        <f>[4]Tabelle3!U17</f>
        <v>11.089372654474609</v>
      </c>
      <c r="L85" s="3">
        <f>[4]Tabelle3!J17</f>
        <v>12.184552338986929</v>
      </c>
      <c r="M85" s="3">
        <f>[4]Tabelle3!K17</f>
        <v>8.4465607745722782</v>
      </c>
      <c r="N85" s="3">
        <f>[4]Tabelle3!L17</f>
        <v>5.1629691488043461</v>
      </c>
      <c r="O85" s="3">
        <f>[4]Tabelle3!M17</f>
        <v>2.9697903761079498</v>
      </c>
      <c r="P85" s="3">
        <f>[4]Tabelle3!N17</f>
        <v>10.007003268224656</v>
      </c>
      <c r="Q85" s="3">
        <f>[4]Tabelle3!O17</f>
        <v>8.9772624276734341</v>
      </c>
      <c r="R85" s="3">
        <f>[4]Tabelle3!P17</f>
        <v>15.177172714334617</v>
      </c>
      <c r="S85" s="3">
        <f>[4]Tabelle3!Q17</f>
        <v>11.32278817243226</v>
      </c>
      <c r="T85" s="3">
        <f>[4]Tabelle3!R17</f>
        <v>14.42599911321606</v>
      </c>
      <c r="U85" s="3">
        <f>[4]Tabelle3!S17</f>
        <v>7.9348701593792574</v>
      </c>
      <c r="V85" s="3">
        <f>[4]Tabelle3!Z17</f>
        <v>11.337582586673566</v>
      </c>
      <c r="X85" s="18" t="str">
        <f t="shared" si="12"/>
        <v>HH</v>
      </c>
      <c r="Y85" s="9">
        <f t="shared" si="13"/>
        <v>2.9697903761079498</v>
      </c>
      <c r="Z85" s="18" t="str">
        <f t="shared" si="14"/>
        <v>NW</v>
      </c>
      <c r="AA85" s="9">
        <f t="shared" si="15"/>
        <v>15.177172714334617</v>
      </c>
    </row>
    <row r="86" spans="1:27" x14ac:dyDescent="0.35">
      <c r="A86" t="str">
        <f>[4]Tabelle3!B18</f>
        <v>Herst.v.DV-geräten, elektr. und optischen Erzeugnissen</v>
      </c>
      <c r="B86" s="3">
        <f>[4]Tabelle3!D18</f>
        <v>3.9428030872125848</v>
      </c>
      <c r="C86" s="3">
        <f>[4]Tabelle3!E18</f>
        <v>3.0931948110636598</v>
      </c>
      <c r="D86" s="3">
        <f>[4]Tabelle3!F18</f>
        <v>8.0984345664805542</v>
      </c>
      <c r="E86" s="3">
        <f>[4]Tabelle3!G18</f>
        <v>3.4936584284192391</v>
      </c>
      <c r="F86" s="3">
        <f>[4]Tabelle3!H18</f>
        <v>11.396262438987121</v>
      </c>
      <c r="G86" s="3">
        <f>[4]Tabelle3!I18</f>
        <v>11.062077192545559</v>
      </c>
      <c r="H86" s="3">
        <f>[4]Tabelle3!W18</f>
        <v>7.5412128749015812</v>
      </c>
      <c r="I86" s="3">
        <f>[4]Tabelle3!X18</f>
        <v>7.0679423929200951</v>
      </c>
      <c r="J86" s="3">
        <f>[4]Tabelle3!V18</f>
        <v>6.3681804846687307</v>
      </c>
      <c r="K86" s="3">
        <f>[4]Tabelle3!U18</f>
        <v>6.2812999320841714</v>
      </c>
      <c r="L86" s="3">
        <f>[4]Tabelle3!J18</f>
        <v>8.7975709243655746</v>
      </c>
      <c r="M86" s="3">
        <f>[4]Tabelle3!K18</f>
        <v>7.6687354148237787</v>
      </c>
      <c r="N86" s="3">
        <f>[4]Tabelle3!L18</f>
        <v>6.5879268268423452</v>
      </c>
      <c r="O86" s="3">
        <f>[4]Tabelle3!M18</f>
        <v>6.8514295397002387</v>
      </c>
      <c r="P86" s="3">
        <f>[4]Tabelle3!N18</f>
        <v>7.1274852418153225</v>
      </c>
      <c r="Q86" s="3">
        <f>[4]Tabelle3!O18</f>
        <v>3.2606891079877003</v>
      </c>
      <c r="R86" s="3">
        <f>[4]Tabelle3!P18</f>
        <v>4.3648039191679011</v>
      </c>
      <c r="S86" s="3">
        <f>[4]Tabelle3!Q18</f>
        <v>2.3371814286804193</v>
      </c>
      <c r="T86" s="3">
        <f>[4]Tabelle3!R18</f>
        <v>1.4206113706686314</v>
      </c>
      <c r="U86" s="3">
        <f>[4]Tabelle3!S18</f>
        <v>7.7556444572770928</v>
      </c>
      <c r="V86" s="3">
        <f>[4]Tabelle3!Z18</f>
        <v>6.4515061717761624</v>
      </c>
      <c r="X86" s="18" t="str">
        <f t="shared" si="12"/>
        <v>SL</v>
      </c>
      <c r="Y86" s="9">
        <f t="shared" si="13"/>
        <v>1.4206113706686314</v>
      </c>
      <c r="Z86" s="18" t="str">
        <f t="shared" si="14"/>
        <v>BW</v>
      </c>
      <c r="AA86" s="9">
        <f t="shared" si="15"/>
        <v>8.7975709243655746</v>
      </c>
    </row>
    <row r="87" spans="1:27" x14ac:dyDescent="0.35">
      <c r="A87" t="str">
        <f>[4]Tabelle3!B19</f>
        <v>Herstellung von elektrischen Ausrüstungen</v>
      </c>
      <c r="B87" s="3">
        <f>[4]Tabelle3!D19</f>
        <v>2.8025733470276553</v>
      </c>
      <c r="C87" s="3">
        <f>[4]Tabelle3!E19</f>
        <v>4.0756487869101825</v>
      </c>
      <c r="D87" s="3">
        <f>[4]Tabelle3!F19</f>
        <v>5.6391800785073425</v>
      </c>
      <c r="E87" s="3">
        <f>[4]Tabelle3!G19</f>
        <v>2.8879796103465574</v>
      </c>
      <c r="F87" s="3">
        <f>[4]Tabelle3!H19</f>
        <v>4.2576170853082447</v>
      </c>
      <c r="G87" s="3">
        <f>[4]Tabelle3!I19</f>
        <v>13.708978842732398</v>
      </c>
      <c r="H87" s="3">
        <f>[4]Tabelle3!W19</f>
        <v>5.4437993437729757</v>
      </c>
      <c r="I87" s="3">
        <f>[4]Tabelle3!X19</f>
        <v>4.3328035392673483</v>
      </c>
      <c r="J87" s="3">
        <f>[4]Tabelle3!V19</f>
        <v>5.4625495266050095</v>
      </c>
      <c r="K87" s="3">
        <f>[4]Tabelle3!U19</f>
        <v>5.3099142258255183</v>
      </c>
      <c r="L87" s="3">
        <f>[4]Tabelle3!J19</f>
        <v>6.3595768636567644</v>
      </c>
      <c r="M87" s="3">
        <f>[4]Tabelle3!K19</f>
        <v>6.0102300090281329</v>
      </c>
      <c r="N87" s="3">
        <f>[4]Tabelle3!L19</f>
        <v>2.6151520620697375</v>
      </c>
      <c r="O87" s="3">
        <f>[4]Tabelle3!M19</f>
        <v>1.8479293232778087</v>
      </c>
      <c r="P87" s="3">
        <f>[4]Tabelle3!N19</f>
        <v>4.7780935088352994</v>
      </c>
      <c r="Q87" s="3">
        <f>[4]Tabelle3!O19</f>
        <v>3.4061473552957011</v>
      </c>
      <c r="R87" s="3">
        <f>[4]Tabelle3!P19</f>
        <v>5.9835866010318774</v>
      </c>
      <c r="S87" s="3">
        <f>[4]Tabelle3!Q19</f>
        <v>2.6374287377862213</v>
      </c>
      <c r="T87" s="3">
        <f>[4]Tabelle3!R19</f>
        <v>3.2591175312341134</v>
      </c>
      <c r="U87" s="3">
        <f>[4]Tabelle3!S19</f>
        <v>3.0726292230135051</v>
      </c>
      <c r="V87" s="3">
        <f>[4]Tabelle3!Z19</f>
        <v>5.3279923541650529</v>
      </c>
      <c r="X87" s="18" t="str">
        <f t="shared" si="12"/>
        <v>HH</v>
      </c>
      <c r="Y87" s="9">
        <f t="shared" si="13"/>
        <v>1.8479293232778087</v>
      </c>
      <c r="Z87" s="18" t="str">
        <f t="shared" si="14"/>
        <v>BW</v>
      </c>
      <c r="AA87" s="9">
        <f t="shared" si="15"/>
        <v>6.3595768636567644</v>
      </c>
    </row>
    <row r="88" spans="1:27" x14ac:dyDescent="0.35">
      <c r="A88" t="str">
        <f>[4]Tabelle3!B20</f>
        <v>Maschinenbau</v>
      </c>
      <c r="B88" s="3">
        <f>[4]Tabelle3!D20</f>
        <v>6.1003130884339951</v>
      </c>
      <c r="C88" s="3">
        <f>[4]Tabelle3!E20</f>
        <v>9.9918638729297076</v>
      </c>
      <c r="D88" s="3">
        <f>[4]Tabelle3!F20</f>
        <v>12.498305451757302</v>
      </c>
      <c r="E88" s="3">
        <f>[4]Tabelle3!G20</f>
        <v>11.199744797343969</v>
      </c>
      <c r="F88" s="3">
        <f>[4]Tabelle3!H20</f>
        <v>11.626612407690052</v>
      </c>
      <c r="G88" s="3">
        <f>[4]Tabelle3!I20</f>
        <v>6.5569086663451941</v>
      </c>
      <c r="H88" s="3">
        <f>[4]Tabelle3!W20</f>
        <v>10.419930106354311</v>
      </c>
      <c r="I88" s="3">
        <f>[4]Tabelle3!X20</f>
        <v>10.939192950325911</v>
      </c>
      <c r="J88" s="3">
        <f>[4]Tabelle3!V20</f>
        <v>16.252267204059113</v>
      </c>
      <c r="K88" s="3">
        <f>[4]Tabelle3!U20</f>
        <v>16.431721111906825</v>
      </c>
      <c r="L88" s="3">
        <f>[4]Tabelle3!J20</f>
        <v>21.792152407678099</v>
      </c>
      <c r="M88" s="3">
        <f>[4]Tabelle3!K20</f>
        <v>16.952665394086569</v>
      </c>
      <c r="N88" s="3">
        <f>[4]Tabelle3!L20</f>
        <v>8.9992536735733122</v>
      </c>
      <c r="O88" s="3">
        <f>[4]Tabelle3!M20</f>
        <v>12.436502485541814</v>
      </c>
      <c r="P88" s="3">
        <f>[4]Tabelle3!N20</f>
        <v>10.864806020112239</v>
      </c>
      <c r="Q88" s="3">
        <f>[4]Tabelle3!O20</f>
        <v>11.078591937183214</v>
      </c>
      <c r="R88" s="3">
        <f>[4]Tabelle3!P20</f>
        <v>16.094010750476411</v>
      </c>
      <c r="S88" s="3">
        <f>[4]Tabelle3!Q20</f>
        <v>14.030788001290357</v>
      </c>
      <c r="T88" s="3">
        <f>[4]Tabelle3!R20</f>
        <v>14.737981032009579</v>
      </c>
      <c r="U88" s="3">
        <f>[4]Tabelle3!S20</f>
        <v>15.723582217523907</v>
      </c>
      <c r="V88" s="3">
        <f>[4]Tabelle3!Z20</f>
        <v>15.619477343381893</v>
      </c>
      <c r="X88" s="18" t="str">
        <f t="shared" si="12"/>
        <v>HB</v>
      </c>
      <c r="Y88" s="9">
        <f t="shared" si="13"/>
        <v>8.9992536735733122</v>
      </c>
      <c r="Z88" s="18" t="str">
        <f t="shared" si="14"/>
        <v>BW</v>
      </c>
      <c r="AA88" s="9">
        <f t="shared" si="15"/>
        <v>21.792152407678099</v>
      </c>
    </row>
    <row r="89" spans="1:27" x14ac:dyDescent="0.35">
      <c r="A89" t="str">
        <f>[4]Tabelle3!B21</f>
        <v>Herstellung von Kraftwagen und Kraftwagenteilen</v>
      </c>
      <c r="B89" s="3">
        <f>[4]Tabelle3!D21</f>
        <v>11.928621765738201</v>
      </c>
      <c r="C89" s="3">
        <f>[4]Tabelle3!E21</f>
        <v>4.4087620714862688</v>
      </c>
      <c r="D89" s="3">
        <f>[4]Tabelle3!F21</f>
        <v>14.252702730768116</v>
      </c>
      <c r="E89" s="3">
        <f>[4]Tabelle3!G21</f>
        <v>3.2348407623881807</v>
      </c>
      <c r="F89" s="3">
        <f>[4]Tabelle3!H21</f>
        <v>8.1157038378183444</v>
      </c>
      <c r="G89" s="3">
        <f>[4]Tabelle3!I21</f>
        <v>4.517145246789446</v>
      </c>
      <c r="H89" s="3">
        <f>[4]Tabelle3!W21</f>
        <v>9.2890756402375576</v>
      </c>
      <c r="I89" s="3">
        <f>[4]Tabelle3!X21</f>
        <v>9.9305129674221888</v>
      </c>
      <c r="J89" s="3">
        <f>[4]Tabelle3!V21</f>
        <v>13.593186992704359</v>
      </c>
      <c r="K89" s="3">
        <f>[4]Tabelle3!U21</f>
        <v>13.761177805293475</v>
      </c>
      <c r="L89" s="3">
        <f>[4]Tabelle3!J21</f>
        <v>16.280675156315954</v>
      </c>
      <c r="M89" s="3">
        <f>[4]Tabelle3!K21</f>
        <v>17.832140378557511</v>
      </c>
      <c r="N89" s="3">
        <f>[4]Tabelle3!L21</f>
        <v>28.526451610760702</v>
      </c>
      <c r="O89" s="3">
        <f>[4]Tabelle3!M21</f>
        <v>1.6118897419703471</v>
      </c>
      <c r="P89" s="3">
        <f>[4]Tabelle3!N21</f>
        <v>12.141654379150639</v>
      </c>
      <c r="Q89" s="3">
        <f>[4]Tabelle3!O21</f>
        <v>21.384437052417667</v>
      </c>
      <c r="R89" s="3">
        <f>[4]Tabelle3!P21</f>
        <v>5.8362376061162315</v>
      </c>
      <c r="S89" s="3">
        <f>[4]Tabelle3!Q21</f>
        <v>9.0180050258348388</v>
      </c>
      <c r="T89" s="3">
        <f>[4]Tabelle3!R21</f>
        <v>24.029517216520535</v>
      </c>
      <c r="U89" s="3">
        <f>[4]Tabelle3!S21</f>
        <v>2.3233203131546363</v>
      </c>
      <c r="V89" s="3">
        <f>[4]Tabelle3!Z21</f>
        <v>13.156956062029794</v>
      </c>
      <c r="X89" s="18" t="str">
        <f t="shared" si="12"/>
        <v>HH</v>
      </c>
      <c r="Y89" s="9">
        <f t="shared" si="13"/>
        <v>1.6118897419703471</v>
      </c>
      <c r="Z89" s="18" t="str">
        <f t="shared" si="14"/>
        <v>HB</v>
      </c>
      <c r="AA89" s="9">
        <f t="shared" si="15"/>
        <v>28.526451610760702</v>
      </c>
    </row>
    <row r="90" spans="1:27" x14ac:dyDescent="0.35">
      <c r="A90" t="str">
        <f>[4]Tabelle3!B22</f>
        <v>Sonstiger Fahrzeugbau</v>
      </c>
      <c r="B90" s="3">
        <f>[4]Tabelle3!D22</f>
        <v>5.7424123037895374</v>
      </c>
      <c r="C90" s="3">
        <f>[4]Tabelle3!E22</f>
        <v>5.391216047332791</v>
      </c>
      <c r="D90" s="3">
        <f>[4]Tabelle3!F22</f>
        <v>1.7682747717605294</v>
      </c>
      <c r="E90" s="3">
        <f>[4]Tabelle3!G22</f>
        <v>2.0250011282429998</v>
      </c>
      <c r="F90" s="3">
        <f>[4]Tabelle3!H22</f>
        <v>0.53674833826950952</v>
      </c>
      <c r="G90" s="3">
        <f>[4]Tabelle3!I22</f>
        <v>5.1896959544839785</v>
      </c>
      <c r="H90" s="3">
        <f>[4]Tabelle3!W22</f>
        <v>2.7384382623698054</v>
      </c>
      <c r="I90" s="3">
        <f>[4]Tabelle3!X22</f>
        <v>2.4089430575719106</v>
      </c>
      <c r="J90" s="3">
        <f>[4]Tabelle3!V22</f>
        <v>2.788568266543507</v>
      </c>
      <c r="K90" s="3">
        <f>[4]Tabelle3!U22</f>
        <v>2.7441251708945806</v>
      </c>
      <c r="L90" s="3">
        <f>[4]Tabelle3!J22</f>
        <v>1.0691297436186422</v>
      </c>
      <c r="M90" s="3">
        <f>[4]Tabelle3!K22</f>
        <v>3.6557718552792595</v>
      </c>
      <c r="N90" s="3">
        <f>[4]Tabelle3!L22</f>
        <v>11.872827330983274</v>
      </c>
      <c r="O90" s="3">
        <f>[4]Tabelle3!M22</f>
        <v>28.514117299237135</v>
      </c>
      <c r="P90" s="3">
        <f>[4]Tabelle3!N22</f>
        <v>2.1729146597693045</v>
      </c>
      <c r="Q90" s="3">
        <f>[4]Tabelle3!O22</f>
        <v>3.6259296482895893</v>
      </c>
      <c r="R90" s="3">
        <f>[4]Tabelle3!P22</f>
        <v>0.82896152657969913</v>
      </c>
      <c r="S90" s="3">
        <f>[4]Tabelle3!Q22</f>
        <v>1.1442115385153797</v>
      </c>
      <c r="T90" s="3">
        <f>[4]Tabelle3!R22</f>
        <v>0.54452917925953215</v>
      </c>
      <c r="U90" s="3">
        <f>[4]Tabelle3!S22</f>
        <v>6.2299113114479585</v>
      </c>
      <c r="V90" s="3">
        <f>[4]Tabelle3!Z22</f>
        <v>2.7433515898908092</v>
      </c>
      <c r="X90" s="18" t="str">
        <f t="shared" si="12"/>
        <v>SL</v>
      </c>
      <c r="Y90" s="9">
        <f t="shared" si="13"/>
        <v>0.54452917925953215</v>
      </c>
      <c r="Z90" s="18" t="str">
        <f t="shared" si="14"/>
        <v>HH</v>
      </c>
      <c r="AA90" s="9">
        <f t="shared" si="15"/>
        <v>28.514117299237135</v>
      </c>
    </row>
    <row r="91" spans="1:27" x14ac:dyDescent="0.35">
      <c r="A91" t="str">
        <f>[4]Tabelle3!B23</f>
        <v>Herstellung von Möbeln</v>
      </c>
      <c r="B91" s="3">
        <f>[4]Tabelle3!D23</f>
        <v>1.7549767159271736</v>
      </c>
      <c r="C91" s="3">
        <f>[4]Tabelle3!E23</f>
        <v>2.0923197629825157</v>
      </c>
      <c r="D91" s="3">
        <f>[4]Tabelle3!F23</f>
        <v>1.5526865739277069</v>
      </c>
      <c r="E91" s="3">
        <f>[4]Tabelle3!G23</f>
        <v>1.7297516742075703</v>
      </c>
      <c r="F91" s="3">
        <f>[4]Tabelle3!H23</f>
        <v>1.3297474520578298</v>
      </c>
      <c r="G91" s="3">
        <f>[4]Tabelle3!I23</f>
        <v>1.125831265373588</v>
      </c>
      <c r="H91" s="3">
        <f>[4]Tabelle3!W23</f>
        <v>1.5471056257067921</v>
      </c>
      <c r="I91" s="3">
        <f>[4]Tabelle3!X23</f>
        <v>1.6037328347026654</v>
      </c>
      <c r="J91" s="3">
        <f>[4]Tabelle3!V23</f>
        <v>1.5730796250238468</v>
      </c>
      <c r="K91" s="3">
        <f>[4]Tabelle3!U23</f>
        <v>1.5813578610071279</v>
      </c>
      <c r="L91" s="3">
        <f>[4]Tabelle3!J23</f>
        <v>1.265413879262796</v>
      </c>
      <c r="M91" s="3">
        <f>[4]Tabelle3!K23</f>
        <v>1.4671855267260023</v>
      </c>
      <c r="N91" s="3">
        <f>[4]Tabelle3!L23</f>
        <v>0.55324006734808651</v>
      </c>
      <c r="O91" s="3">
        <f>[4]Tabelle3!M23</f>
        <v>0.55913532876254246</v>
      </c>
      <c r="P91" s="3">
        <f>[4]Tabelle3!N23</f>
        <v>1.160897526179844</v>
      </c>
      <c r="Q91" s="3">
        <f>[4]Tabelle3!O23</f>
        <v>1.7316229255186097</v>
      </c>
      <c r="R91" s="3">
        <f>[4]Tabelle3!P23</f>
        <v>2.4731019390105535</v>
      </c>
      <c r="S91" s="3">
        <f>[4]Tabelle3!Q23</f>
        <v>0.74741031726123763</v>
      </c>
      <c r="T91" s="3">
        <f>[4]Tabelle3!R23</f>
        <v>1.2191469625916374</v>
      </c>
      <c r="U91" s="3">
        <f>[4]Tabelle3!S23</f>
        <v>1.3861881687680382</v>
      </c>
      <c r="V91" s="3">
        <f>[4]Tabelle3!Z23</f>
        <v>1.5767272420717979</v>
      </c>
      <c r="X91" s="18" t="str">
        <f t="shared" si="12"/>
        <v>HB</v>
      </c>
      <c r="Y91" s="9">
        <f t="shared" si="13"/>
        <v>0.55324006734808651</v>
      </c>
      <c r="Z91" s="18" t="str">
        <f t="shared" si="14"/>
        <v>NW</v>
      </c>
      <c r="AA91" s="9">
        <f t="shared" si="15"/>
        <v>2.4731019390105535</v>
      </c>
    </row>
    <row r="92" spans="1:27" x14ac:dyDescent="0.35">
      <c r="A92" t="str">
        <f>[4]Tabelle3!B24</f>
        <v>Herstellung von sonstigen Waren</v>
      </c>
      <c r="B92" s="3">
        <f>[4]Tabelle3!D24</f>
        <v>3.883012546530805</v>
      </c>
      <c r="C92" s="3">
        <f>[4]Tabelle3!E24</f>
        <v>6.4749855804697356</v>
      </c>
      <c r="D92" s="3">
        <f>[4]Tabelle3!F24</f>
        <v>3.6653217099661122</v>
      </c>
      <c r="E92" s="3">
        <f>[4]Tabelle3!G24</f>
        <v>2.3506103922820731</v>
      </c>
      <c r="F92" s="3">
        <f>[4]Tabelle3!H24</f>
        <v>4.9051319557052402</v>
      </c>
      <c r="G92" s="3">
        <f>[4]Tabelle3!I24</f>
        <v>8.2401280252875377</v>
      </c>
      <c r="H92" s="3">
        <f>[4]Tabelle3!W24</f>
        <v>4.4897943616362506</v>
      </c>
      <c r="I92" s="3">
        <f>[4]Tabelle3!X24</f>
        <v>3.9856788773521683</v>
      </c>
      <c r="J92" s="3">
        <f>[4]Tabelle3!V24</f>
        <v>3.8993311088938314</v>
      </c>
      <c r="K92" s="3">
        <f>[4]Tabelle3!U24</f>
        <v>3.8189861720057299</v>
      </c>
      <c r="L92" s="3">
        <f>[4]Tabelle3!J24</f>
        <v>4.8219566619154284</v>
      </c>
      <c r="M92" s="3">
        <f>[4]Tabelle3!K24</f>
        <v>3.9239312536788384</v>
      </c>
      <c r="N92" s="3">
        <f>[4]Tabelle3!L24</f>
        <v>3.4031554334240846</v>
      </c>
      <c r="O92" s="3">
        <f>[4]Tabelle3!M24</f>
        <v>7.241837119125127</v>
      </c>
      <c r="P92" s="3">
        <f>[4]Tabelle3!N24</f>
        <v>4.4852021602345902</v>
      </c>
      <c r="Q92" s="3">
        <f>[4]Tabelle3!O24</f>
        <v>2.2172812417278913</v>
      </c>
      <c r="R92" s="3">
        <f>[4]Tabelle3!P24</f>
        <v>2.6592870678574547</v>
      </c>
      <c r="S92" s="3">
        <f>[4]Tabelle3!Q24</f>
        <v>3.3312694476428986</v>
      </c>
      <c r="T92" s="3">
        <f>[4]Tabelle3!R24</f>
        <v>3.8013444106870509</v>
      </c>
      <c r="U92" s="3">
        <f>[4]Tabelle3!S24</f>
        <v>7.2378078034911306</v>
      </c>
      <c r="V92" s="3">
        <f>[4]Tabelle3!Z24</f>
        <v>3.9096071895246696</v>
      </c>
      <c r="X92" s="18" t="str">
        <f t="shared" si="12"/>
        <v>NI</v>
      </c>
      <c r="Y92" s="9">
        <f t="shared" si="13"/>
        <v>2.2172812417278913</v>
      </c>
      <c r="Z92" s="18" t="str">
        <f t="shared" si="14"/>
        <v>HH</v>
      </c>
      <c r="AA92" s="9">
        <f t="shared" si="15"/>
        <v>7.241837119125127</v>
      </c>
    </row>
    <row r="93" spans="1:27" x14ac:dyDescent="0.35">
      <c r="A93" t="str">
        <f>[4]Tabelle3!B25</f>
        <v>Reparatur und Installation von Maschinen und Ausrüstungen</v>
      </c>
      <c r="B93" s="3">
        <f>[4]Tabelle3!D25</f>
        <v>6.1053657551113281</v>
      </c>
      <c r="C93" s="3">
        <f>[4]Tabelle3!E25</f>
        <v>5.7995484552002514</v>
      </c>
      <c r="D93" s="3">
        <f>[4]Tabelle3!F25</f>
        <v>3.3196705784557041</v>
      </c>
      <c r="E93" s="3">
        <f>[4]Tabelle3!G25</f>
        <v>4.3771297025252549</v>
      </c>
      <c r="F93" s="3">
        <f>[4]Tabelle3!H25</f>
        <v>2.8275734351548802</v>
      </c>
      <c r="G93" s="3">
        <f>[4]Tabelle3!I25</f>
        <v>3.0366123255084667</v>
      </c>
      <c r="H93" s="3">
        <f>[4]Tabelle3!W25</f>
        <v>3.8762793363475008</v>
      </c>
      <c r="I93" s="3">
        <f>[4]Tabelle3!X25</f>
        <v>3.9891463982596336</v>
      </c>
      <c r="J93" s="3">
        <f>[4]Tabelle3!V25</f>
        <v>2.6623782889448999</v>
      </c>
      <c r="K93" s="3">
        <f>[4]Tabelle3!U25</f>
        <v>2.6554514940203267</v>
      </c>
      <c r="L93" s="3">
        <f>[4]Tabelle3!J25</f>
        <v>1.9749213771432492</v>
      </c>
      <c r="M93" s="3">
        <f>[4]Tabelle3!K25</f>
        <v>2.0052055928092161</v>
      </c>
      <c r="N93" s="3">
        <f>[4]Tabelle3!L25</f>
        <v>7.1921233755251226</v>
      </c>
      <c r="O93" s="3">
        <f>[4]Tabelle3!M25</f>
        <v>6.1451057634303812</v>
      </c>
      <c r="P93" s="3">
        <f>[4]Tabelle3!N25</f>
        <v>3.0126291129309539</v>
      </c>
      <c r="Q93" s="3">
        <f>[4]Tabelle3!O25</f>
        <v>3.3284738618428542</v>
      </c>
      <c r="R93" s="3">
        <f>[4]Tabelle3!P25</f>
        <v>2.9887091072037504</v>
      </c>
      <c r="S93" s="3">
        <f>[4]Tabelle3!Q25</f>
        <v>2.5023815395986757</v>
      </c>
      <c r="T93" s="3">
        <f>[4]Tabelle3!R25</f>
        <v>2.1113462426468965</v>
      </c>
      <c r="U93" s="3">
        <f>[4]Tabelle3!S25</f>
        <v>4.5738923404006453</v>
      </c>
      <c r="V93" s="3">
        <f>[4]Tabelle3!Z25</f>
        <v>2.8203841631326387</v>
      </c>
      <c r="X93" s="18" t="str">
        <f t="shared" si="12"/>
        <v>BW</v>
      </c>
      <c r="Y93" s="9">
        <f t="shared" si="13"/>
        <v>1.9749213771432492</v>
      </c>
      <c r="Z93" s="18" t="str">
        <f t="shared" si="14"/>
        <v>HB</v>
      </c>
      <c r="AA93" s="9">
        <f t="shared" si="15"/>
        <v>7.1921233755251226</v>
      </c>
    </row>
    <row r="95" spans="1:27" x14ac:dyDescent="0.35">
      <c r="A95" t="s">
        <v>503</v>
      </c>
    </row>
    <row r="97" spans="1:27" x14ac:dyDescent="0.35">
      <c r="A97" t="s">
        <v>504</v>
      </c>
    </row>
    <row r="98" spans="1:27" x14ac:dyDescent="0.35">
      <c r="A98" t="s">
        <v>505</v>
      </c>
      <c r="B98" s="3">
        <f t="shared" ref="B98:V98" si="16">B60+B61+B62</f>
        <v>17.950606059524638</v>
      </c>
      <c r="C98" s="3">
        <f t="shared" si="16"/>
        <v>20.897105070006553</v>
      </c>
      <c r="D98" s="3">
        <f t="shared" si="16"/>
        <v>16.85420628788178</v>
      </c>
      <c r="E98" s="3">
        <f t="shared" si="16"/>
        <v>18.542738655840516</v>
      </c>
      <c r="F98" s="3">
        <f t="shared" si="16"/>
        <v>17.066103342889022</v>
      </c>
      <c r="G98" s="3">
        <f t="shared" si="16"/>
        <v>15.334627541415756</v>
      </c>
      <c r="H98" s="14">
        <f t="shared" si="16"/>
        <v>17.20950346805207</v>
      </c>
      <c r="I98" s="3">
        <f t="shared" si="16"/>
        <v>17.880822773683658</v>
      </c>
      <c r="J98" s="3">
        <f t="shared" si="16"/>
        <v>15.213143694705952</v>
      </c>
      <c r="K98" s="3">
        <f t="shared" si="16"/>
        <v>17.20950346805207</v>
      </c>
      <c r="L98" s="3">
        <f t="shared" si="16"/>
        <v>13.413092256150858</v>
      </c>
      <c r="M98" s="3">
        <f t="shared" si="16"/>
        <v>13.788316051117876</v>
      </c>
      <c r="N98" s="3">
        <f t="shared" si="16"/>
        <v>14.620029207644887</v>
      </c>
      <c r="O98" s="3">
        <f t="shared" si="16"/>
        <v>12.590750424490821</v>
      </c>
      <c r="P98" s="3">
        <f t="shared" si="16"/>
        <v>13.569571335849034</v>
      </c>
      <c r="Q98" s="3">
        <f t="shared" si="16"/>
        <v>16.818407180402403</v>
      </c>
      <c r="R98" s="3">
        <f t="shared" si="16"/>
        <v>17.125701037123882</v>
      </c>
      <c r="S98" s="3">
        <f t="shared" si="16"/>
        <v>16.489808098462859</v>
      </c>
      <c r="T98" s="3">
        <f t="shared" si="16"/>
        <v>17.12776468416725</v>
      </c>
      <c r="U98" s="3">
        <f t="shared" si="16"/>
        <v>17.986181145287976</v>
      </c>
      <c r="V98" s="3">
        <f t="shared" si="16"/>
        <v>15.570198421248501</v>
      </c>
      <c r="X98" s="18" t="str">
        <f t="shared" ref="X98" si="17">HLOOKUP(Y98,$L98:$U202,ROW(L$110)-ROW(X98)+1,0)</f>
        <v>HH</v>
      </c>
      <c r="Y98" s="9">
        <f t="shared" ref="Y98" si="18">MIN(L98:U98)</f>
        <v>12.590750424490821</v>
      </c>
      <c r="Z98" s="18" t="str">
        <f t="shared" ref="Z98" si="19">HLOOKUP(AA98,$L98:$U202,ROW(N$110)-ROW(Z98)+1,0)</f>
        <v>SH</v>
      </c>
      <c r="AA98" s="9">
        <f t="shared" ref="AA98" si="20">MAX(L98:U98)</f>
        <v>17.986181145287976</v>
      </c>
    </row>
    <row r="99" spans="1:27" x14ac:dyDescent="0.35">
      <c r="A99" t="s">
        <v>506</v>
      </c>
      <c r="B99" s="3">
        <f>SUM(B8:B28)</f>
        <v>13.35477064923491</v>
      </c>
      <c r="C99" s="3">
        <f t="shared" ref="C99:V99" si="21">SUM(C8:C28)</f>
        <v>11.178053919646723</v>
      </c>
      <c r="D99" s="3">
        <f t="shared" si="21"/>
        <v>18.707425730388746</v>
      </c>
      <c r="E99" s="3">
        <f t="shared" si="21"/>
        <v>16.420279911843792</v>
      </c>
      <c r="F99" s="3">
        <f t="shared" si="21"/>
        <v>22.724112033320644</v>
      </c>
      <c r="G99" s="3">
        <f t="shared" si="21"/>
        <v>6.4099413334057926</v>
      </c>
      <c r="H99" s="14">
        <f t="shared" si="21"/>
        <v>14.262843675420495</v>
      </c>
      <c r="I99" s="3">
        <f t="shared" si="21"/>
        <v>17.07465904546051</v>
      </c>
      <c r="J99" s="3">
        <f t="shared" si="21"/>
        <v>19.590127468213563</v>
      </c>
      <c r="K99" s="3">
        <f t="shared" si="21"/>
        <v>14.262843675420495</v>
      </c>
      <c r="L99" s="3">
        <f t="shared" si="21"/>
        <v>27.471172745804139</v>
      </c>
      <c r="M99" s="3">
        <f t="shared" si="21"/>
        <v>23.412652241302652</v>
      </c>
      <c r="N99" s="3">
        <f t="shared" si="21"/>
        <v>15.740333711279417</v>
      </c>
      <c r="O99" s="3">
        <f t="shared" si="21"/>
        <v>10.280624420575529</v>
      </c>
      <c r="P99" s="3">
        <f t="shared" si="21"/>
        <v>15.479625298087738</v>
      </c>
      <c r="Q99" s="3">
        <f t="shared" si="21"/>
        <v>19.665182854528776</v>
      </c>
      <c r="R99" s="3">
        <f t="shared" si="21"/>
        <v>17.694485813477563</v>
      </c>
      <c r="S99" s="3">
        <f t="shared" si="21"/>
        <v>20.728976991693646</v>
      </c>
      <c r="T99" s="3">
        <f t="shared" si="21"/>
        <v>22.044203014458279</v>
      </c>
      <c r="U99" s="3">
        <f t="shared" si="21"/>
        <v>14.115034900557484</v>
      </c>
      <c r="V99" s="3">
        <f t="shared" si="21"/>
        <v>19.250927963165335</v>
      </c>
      <c r="X99" s="18" t="str">
        <f t="shared" ref="X99:X101" si="22">HLOOKUP(Y99,$L99:$U203,ROW(L$110)-ROW(X99)+1,0)</f>
        <v>HH</v>
      </c>
      <c r="Y99" s="9">
        <f t="shared" ref="Y99:Y101" si="23">MIN(L99:U99)</f>
        <v>10.280624420575529</v>
      </c>
      <c r="Z99" s="18" t="str">
        <f t="shared" ref="Z99:Z101" si="24">HLOOKUP(AA99,$L99:$U203,ROW(N$110)-ROW(Z99)+1,0)</f>
        <v>BW</v>
      </c>
      <c r="AA99" s="9">
        <f t="shared" ref="AA99:AA101" si="25">MAX(L99:U99)</f>
        <v>27.471172745804139</v>
      </c>
    </row>
    <row r="100" spans="1:27" x14ac:dyDescent="0.35">
      <c r="A100" t="s">
        <v>507</v>
      </c>
      <c r="B100" s="3">
        <f>[4]Tabelle3!D75</f>
        <v>17.347688724483991</v>
      </c>
      <c r="C100" s="3">
        <f>[4]Tabelle3!E75</f>
        <v>23.795970410047797</v>
      </c>
      <c r="D100" s="3">
        <f>[4]Tabelle3!F75</f>
        <v>19.562292592508822</v>
      </c>
      <c r="E100" s="3">
        <f>[4]Tabelle3!G75</f>
        <v>20.342125385978843</v>
      </c>
      <c r="F100" s="3">
        <f>[4]Tabelle3!H75</f>
        <v>20.532888261298684</v>
      </c>
      <c r="G100" s="3">
        <f>[4]Tabelle3!I75</f>
        <v>19.307949769988973</v>
      </c>
      <c r="H100" s="14">
        <f>[4]Tabelle3!W75</f>
        <v>17.263118907864232</v>
      </c>
      <c r="I100" s="3">
        <f>[4]Tabelle3!X75</f>
        <v>17.975087748867772</v>
      </c>
      <c r="J100" s="3">
        <f>[4]Tabelle3!V75</f>
        <v>19.839840873943213</v>
      </c>
      <c r="K100" s="3">
        <f>[4]Tabelle3!U75</f>
        <v>20.025212490974017</v>
      </c>
      <c r="L100" s="3">
        <f>[4]Tabelle3!J75</f>
        <v>25.442740214581317</v>
      </c>
      <c r="M100" s="3">
        <f>[4]Tabelle3!K75</f>
        <v>22.132701794347184</v>
      </c>
      <c r="N100" s="3">
        <f>[4]Tabelle3!L75</f>
        <v>29.682183365115794</v>
      </c>
      <c r="O100" s="3">
        <f>[4]Tabelle3!M75</f>
        <v>28.429225069176763</v>
      </c>
      <c r="P100" s="3">
        <f>[4]Tabelle3!N75</f>
        <v>17.134845501403728</v>
      </c>
      <c r="Q100" s="3">
        <f>[4]Tabelle3!O75</f>
        <v>24.377819227053266</v>
      </c>
      <c r="R100" s="3">
        <f>[4]Tabelle3!P75</f>
        <v>20.543101227176557</v>
      </c>
      <c r="S100" s="3">
        <f>[4]Tabelle3!Q75</f>
        <v>21.049394182050086</v>
      </c>
      <c r="T100" s="3">
        <f>[4]Tabelle3!R75</f>
        <v>28.827662739116771</v>
      </c>
      <c r="U100" s="3">
        <f>[4]Tabelle3!S75</f>
        <v>20.985885166597427</v>
      </c>
      <c r="V100" s="3">
        <f>[4]Tabelle3!Z75</f>
        <v>19.432798631307399</v>
      </c>
      <c r="X100" s="18" t="str">
        <f t="shared" si="22"/>
        <v>HE</v>
      </c>
      <c r="Y100" s="9">
        <f t="shared" si="23"/>
        <v>17.134845501403728</v>
      </c>
      <c r="Z100" s="18" t="str">
        <f t="shared" si="24"/>
        <v>HB</v>
      </c>
      <c r="AA100" s="9">
        <f t="shared" si="25"/>
        <v>29.682183365115794</v>
      </c>
    </row>
    <row r="101" spans="1:27" x14ac:dyDescent="0.35">
      <c r="A101" t="s">
        <v>508</v>
      </c>
      <c r="B101" s="3">
        <f t="shared" ref="B101:V101" si="26">B77+B79+B80+B83+B84</f>
        <v>18.723683237305554</v>
      </c>
      <c r="C101" s="3">
        <f t="shared" si="26"/>
        <v>9.9688372576364301</v>
      </c>
      <c r="D101" s="3">
        <f t="shared" si="26"/>
        <v>12.386638166143296</v>
      </c>
      <c r="E101" s="3">
        <f t="shared" si="26"/>
        <v>23.810462988857257</v>
      </c>
      <c r="F101" s="3">
        <f t="shared" si="26"/>
        <v>12.828509965252476</v>
      </c>
      <c r="G101" s="3">
        <f t="shared" si="26"/>
        <v>10.296474567197398</v>
      </c>
      <c r="H101" s="14">
        <f t="shared" si="26"/>
        <v>14.511922075408322</v>
      </c>
      <c r="I101" s="3">
        <f t="shared" si="26"/>
        <v>15.078557621112521</v>
      </c>
      <c r="J101" s="3">
        <f t="shared" si="26"/>
        <v>13.587611323985991</v>
      </c>
      <c r="K101" s="3">
        <f t="shared" si="26"/>
        <v>13.648527828514375</v>
      </c>
      <c r="L101" s="3">
        <f t="shared" si="26"/>
        <v>7.6778504038688631</v>
      </c>
      <c r="M101" s="3">
        <f t="shared" si="26"/>
        <v>10.460485119962289</v>
      </c>
      <c r="N101" s="3">
        <f t="shared" si="26"/>
        <v>10.708110627618883</v>
      </c>
      <c r="O101" s="3">
        <f t="shared" si="26"/>
        <v>15.406292661649763</v>
      </c>
      <c r="P101" s="3">
        <f t="shared" si="26"/>
        <v>14.019590488927779</v>
      </c>
      <c r="Q101" s="3">
        <f t="shared" si="26"/>
        <v>13.239890759091907</v>
      </c>
      <c r="R101" s="3">
        <f t="shared" si="26"/>
        <v>20.478384860292024</v>
      </c>
      <c r="S101" s="3">
        <f t="shared" si="26"/>
        <v>25.87259324115124</v>
      </c>
      <c r="T101" s="3">
        <f t="shared" si="26"/>
        <v>15.817829641302268</v>
      </c>
      <c r="U101" s="3">
        <f t="shared" si="26"/>
        <v>11.971085273473408</v>
      </c>
      <c r="V101" s="3">
        <f t="shared" si="26"/>
        <v>13.765178491528127</v>
      </c>
      <c r="X101" s="18" t="str">
        <f t="shared" si="22"/>
        <v>BW</v>
      </c>
      <c r="Y101" s="9">
        <f t="shared" si="23"/>
        <v>7.6778504038688631</v>
      </c>
      <c r="Z101" s="18" t="str">
        <f t="shared" si="24"/>
        <v>RP</v>
      </c>
      <c r="AA101" s="9">
        <f t="shared" si="25"/>
        <v>25.87259324115124</v>
      </c>
    </row>
    <row r="102" spans="1:27" x14ac:dyDescent="0.35">
      <c r="A102" t="s">
        <v>477</v>
      </c>
    </row>
    <row r="110" spans="1:27" x14ac:dyDescent="0.35">
      <c r="L110" t="s">
        <v>328</v>
      </c>
      <c r="M110" t="s">
        <v>329</v>
      </c>
      <c r="N110" t="s">
        <v>330</v>
      </c>
      <c r="O110" t="s">
        <v>331</v>
      </c>
      <c r="P110" t="s">
        <v>332</v>
      </c>
      <c r="Q110" t="s">
        <v>333</v>
      </c>
      <c r="R110" t="s">
        <v>334</v>
      </c>
      <c r="S110" t="s">
        <v>335</v>
      </c>
      <c r="T110" t="s">
        <v>336</v>
      </c>
      <c r="U110" t="s">
        <v>337</v>
      </c>
    </row>
  </sheetData>
  <pageMargins left="0.7" right="0.7" top="0.78740157499999996" bottom="0.78740157499999996"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67766-C2BB-4C68-B3FE-7359A78A5EF7}">
  <dimension ref="A1:AG95"/>
  <sheetViews>
    <sheetView workbookViewId="0">
      <pane xSplit="1" ySplit="2" topLeftCell="D3" activePane="bottomRight" state="frozen"/>
      <selection pane="topRight" activeCell="B1" sqref="B1"/>
      <selection pane="bottomLeft" activeCell="A3" sqref="A3"/>
      <selection pane="bottomRight" activeCell="E9" sqref="E9"/>
    </sheetView>
  </sheetViews>
  <sheetFormatPr baseColWidth="10" defaultColWidth="11.453125" defaultRowHeight="14.5" x14ac:dyDescent="0.35"/>
  <cols>
    <col min="1" max="1" width="18.7265625" customWidth="1"/>
    <col min="2" max="33" width="57.54296875" customWidth="1"/>
  </cols>
  <sheetData>
    <row r="1" spans="1:27" ht="19.5" customHeight="1" x14ac:dyDescent="0.35">
      <c r="A1" s="4" t="s">
        <v>509</v>
      </c>
      <c r="H1" s="4"/>
    </row>
    <row r="2" spans="1:27" s="80" customFormat="1" ht="19.5" customHeight="1" x14ac:dyDescent="0.35">
      <c r="A2" s="83" t="s">
        <v>499</v>
      </c>
      <c r="B2" s="80" t="s">
        <v>339</v>
      </c>
      <c r="C2" s="80" t="s">
        <v>289</v>
      </c>
      <c r="D2" s="80" t="s">
        <v>290</v>
      </c>
      <c r="E2" s="80" t="s">
        <v>291</v>
      </c>
      <c r="F2" s="80" t="s">
        <v>292</v>
      </c>
      <c r="G2" s="80" t="s">
        <v>293</v>
      </c>
      <c r="H2" s="81" t="s">
        <v>468</v>
      </c>
      <c r="I2" s="80" t="s">
        <v>469</v>
      </c>
      <c r="J2" s="80" t="s">
        <v>296</v>
      </c>
      <c r="K2" s="80" t="s">
        <v>471</v>
      </c>
      <c r="L2" s="80" t="s">
        <v>298</v>
      </c>
      <c r="M2" s="80" t="s">
        <v>299</v>
      </c>
      <c r="N2" s="80" t="s">
        <v>300</v>
      </c>
      <c r="O2" s="80" t="s">
        <v>301</v>
      </c>
      <c r="P2" s="80" t="s">
        <v>302</v>
      </c>
      <c r="Q2" s="80" t="s">
        <v>303</v>
      </c>
      <c r="R2" s="80" t="s">
        <v>304</v>
      </c>
      <c r="S2" s="80" t="s">
        <v>305</v>
      </c>
      <c r="T2" s="80" t="s">
        <v>306</v>
      </c>
      <c r="U2" s="80" t="s">
        <v>307</v>
      </c>
      <c r="V2" s="80" t="s">
        <v>308</v>
      </c>
      <c r="X2" s="82"/>
      <c r="Y2" s="82"/>
      <c r="Z2" s="82"/>
      <c r="AA2" s="82"/>
    </row>
    <row r="3" spans="1:27" x14ac:dyDescent="0.35">
      <c r="A3" s="4" t="s">
        <v>510</v>
      </c>
    </row>
    <row r="4" spans="1:27" x14ac:dyDescent="0.35">
      <c r="A4">
        <v>1</v>
      </c>
      <c r="B4" t="str">
        <f>[4]Tabelle2!D71</f>
        <v>Öffentliche Verwaltung, Verteidigung; Sozialversicherung (9,2%)</v>
      </c>
      <c r="C4" t="str">
        <f>[4]Tabelle2!E71</f>
        <v>Gesundheitswesen (9,8%)</v>
      </c>
      <c r="D4" t="str">
        <f>[4]Tabelle2!F71</f>
        <v>Gesundheitswesen (8,2%)</v>
      </c>
      <c r="E4" t="str">
        <f>[4]Tabelle2!G71</f>
        <v>Gesundheitswesen (8,7%)</v>
      </c>
      <c r="F4" t="str">
        <f>[4]Tabelle2!H71</f>
        <v>Gesundheitswesen (8,4%)</v>
      </c>
      <c r="G4" t="str">
        <f>[4]Tabelle2!I71</f>
        <v>Gesundheitswesen (7,6%)</v>
      </c>
      <c r="H4" t="str">
        <f>[4]Tabelle2!W71</f>
        <v>Gesundheitswesen (8,2%)</v>
      </c>
      <c r="I4" t="str">
        <f>[4]Tabelle2!X71</f>
        <v>Gesundheitswesen (8,5%)</v>
      </c>
      <c r="J4" t="str">
        <f>[4]Tabelle2!V71</f>
        <v>Gesundheitswesen (7,9%)</v>
      </c>
      <c r="K4" t="str">
        <f>[4]Tabelle2!U71</f>
        <v>Gesundheitswesen (7,9%)</v>
      </c>
      <c r="L4" t="str">
        <f>[4]Tabelle2!J71</f>
        <v>Gesundheitswesen (7,5%)</v>
      </c>
      <c r="M4" t="str">
        <f>[4]Tabelle2!K71</f>
        <v>Gesundheitswesen (7,8%)</v>
      </c>
      <c r="N4" t="str">
        <f>[4]Tabelle2!L71</f>
        <v>Verkehr und Lagerei (11,2%)</v>
      </c>
      <c r="O4" t="str">
        <f>[4]Tabelle2!M71</f>
        <v>Verkehr und Lagerei (8,8%)</v>
      </c>
      <c r="P4" t="str">
        <f>[4]Tabelle2!N71</f>
        <v>Verkehr und Lagerei (7,4%)</v>
      </c>
      <c r="Q4" t="str">
        <f>[4]Tabelle2!O71</f>
        <v>Gesundheitswesen (8,1%)</v>
      </c>
      <c r="R4" t="str">
        <f>[4]Tabelle2!P71</f>
        <v>Gesundheitswesen (8,5%)</v>
      </c>
      <c r="S4" t="str">
        <f>[4]Tabelle2!Q71</f>
        <v>Gesundheitswesen (8,6%)</v>
      </c>
      <c r="T4" t="str">
        <f>[4]Tabelle2!R71</f>
        <v>Gesundheitswesen (9,1%)</v>
      </c>
      <c r="U4" t="str">
        <f>[4]Tabelle2!S71</f>
        <v>Einzelhandel (ohne Handel mit Kraftfahrzeugen) (8,8%)</v>
      </c>
      <c r="V4" t="str">
        <f>[4]Tabelle2!Y71</f>
        <v>Gesundheitswesen (8,0%)</v>
      </c>
    </row>
    <row r="5" spans="1:27" x14ac:dyDescent="0.35">
      <c r="A5">
        <f>A4+1</f>
        <v>2</v>
      </c>
      <c r="B5" t="str">
        <f>[4]Tabelle2!D72</f>
        <v>Verkehr und Lagerei (7,9%)</v>
      </c>
      <c r="C5" t="str">
        <f>[4]Tabelle2!E72</f>
        <v>Einzelhandel (ohne Handel mit Kraftfahrzeugen) (7,9%)</v>
      </c>
      <c r="D5" t="str">
        <f>[4]Tabelle2!F72</f>
        <v>Einzelhandel (ohne Handel mit Kraftfahrzeugen) (6,7%)</v>
      </c>
      <c r="E5" t="str">
        <f>[4]Tabelle2!G72</f>
        <v>Öffentliche Verwaltung, Verteidigung; Sozialversicherung (7,9%)</v>
      </c>
      <c r="F5" t="str">
        <f>[4]Tabelle2!H72</f>
        <v>Einzelhandel (ohne Handel mit Kraftfahrzeugen) (7,3%)</v>
      </c>
      <c r="G5" t="str">
        <f>[4]Tabelle2!I72</f>
        <v>Erziehung und Unterricht (7,0%)</v>
      </c>
      <c r="H5" t="str">
        <f>[4]Tabelle2!W72</f>
        <v>Einzelhandel (ohne Handel mit Kraftfahrzeugen) (7,2%)</v>
      </c>
      <c r="I5" t="str">
        <f>[4]Tabelle2!X72</f>
        <v>Öffentliche Verwaltung, Verteidigung; Sozialversicherung (7,3%)</v>
      </c>
      <c r="J5" t="str">
        <f>[4]Tabelle2!V72</f>
        <v>Einzelhandel (ohne Handel mit Kraftfahrzeugen) (6,9%)</v>
      </c>
      <c r="K5" t="str">
        <f>[4]Tabelle2!U72</f>
        <v>Einzelhandel (ohne Handel mit Kraftfahrzeugen) (7,0%)</v>
      </c>
      <c r="L5" t="str">
        <f>[4]Tabelle2!J72</f>
        <v>Einzelhandel (ohne Handel mit Kraftfahrzeugen) (6,2%)</v>
      </c>
      <c r="M5" t="str">
        <f>[4]Tabelle2!K72</f>
        <v>Einzelhandel (ohne Handel mit Kraftfahrzeugen) (6,8%)</v>
      </c>
      <c r="N5" t="str">
        <f>[4]Tabelle2!L72</f>
        <v>Gesundheitswesen (7,4%)</v>
      </c>
      <c r="O5" t="str">
        <f>[4]Tabelle2!M72</f>
        <v>Gesundheitswesen (7,2%)</v>
      </c>
      <c r="P5" t="str">
        <f>[4]Tabelle2!N72</f>
        <v>Gesundheitswesen (6,9%)</v>
      </c>
      <c r="Q5" t="str">
        <f>[4]Tabelle2!O72</f>
        <v>Einzelhandel (ohne Handel mit Kraftfahrzeugen) (7,9%)</v>
      </c>
      <c r="R5" t="str">
        <f>[4]Tabelle2!P72</f>
        <v>Einzelhandel (ohne Handel mit Kraftfahrzeugen) (7,1%)</v>
      </c>
      <c r="S5" t="str">
        <f>[4]Tabelle2!Q72</f>
        <v>Einzelhandel (ohne Handel mit Kraftfahrzeugen) (7,8%)</v>
      </c>
      <c r="T5" t="str">
        <f>[4]Tabelle2!R72</f>
        <v>Einzelhandel (ohne Handel mit Kraftfahrzeugen) (7,8%)</v>
      </c>
      <c r="U5" t="str">
        <f>[4]Tabelle2!S72</f>
        <v>Gesundheitswesen (8,5%)</v>
      </c>
      <c r="V5" t="str">
        <f>[4]Tabelle2!Y72</f>
        <v>Einzelhandel (ohne Handel mit Kraftfahrzeugen) (7,0%)</v>
      </c>
    </row>
    <row r="6" spans="1:27" x14ac:dyDescent="0.35">
      <c r="A6">
        <f t="shared" ref="A6:A67" si="0">A5+1</f>
        <v>3</v>
      </c>
      <c r="B6" t="str">
        <f>[4]Tabelle2!D73</f>
        <v>Gesundheitswesen (7,9%)</v>
      </c>
      <c r="C6" t="str">
        <f>[4]Tabelle2!E73</f>
        <v>Öffentliche Verwaltung, Verteidigung; Sozialversicherung (7,4%)</v>
      </c>
      <c r="D6" t="str">
        <f>[4]Tabelle2!F73</f>
        <v>Öffentliche Verwaltung, Verteidigung; Sozialversicherung (6,2%)</v>
      </c>
      <c r="E6" t="str">
        <f>[4]Tabelle2!G73</f>
        <v>Einzelhandel (ohne Handel mit Kraftfahrzeugen) (7,9%)</v>
      </c>
      <c r="F6" t="str">
        <f>[4]Tabelle2!H73</f>
        <v>Öffentliche Verwaltung, Verteidigung; Sozialversicherung (6,9%)</v>
      </c>
      <c r="G6" t="str">
        <f>[4]Tabelle2!I73</f>
        <v>Einzelhandel (ohne Handel mit Kraftfahrzeugen) (6,9%)</v>
      </c>
      <c r="H6" t="str">
        <f>[4]Tabelle2!W73</f>
        <v>Öffentliche Verwaltung, Verteidigung; Sozialversicherung (7,0%)</v>
      </c>
      <c r="I6" t="str">
        <f>[4]Tabelle2!X73</f>
        <v>Einzelhandel (ohne Handel mit Kraftfahrzeugen) (7,3%)</v>
      </c>
      <c r="J6" t="str">
        <f>[4]Tabelle2!V73</f>
        <v>Öffentliche Verwaltung, Verteidigung; Sozialversicherung (5,8%)</v>
      </c>
      <c r="K6" t="str">
        <f>[4]Tabelle2!U73</f>
        <v>Öffentliche Verwaltung, Verteidigung; Sozialversicherung (5,8%)</v>
      </c>
      <c r="L6" t="str">
        <f>[4]Tabelle2!J73</f>
        <v>Maschinenbau (6,0%)</v>
      </c>
      <c r="M6" t="str">
        <f>[4]Tabelle2!K73</f>
        <v>Verkehr und Lagerei (5,1%)</v>
      </c>
      <c r="N6" t="str">
        <f>[4]Tabelle2!L73</f>
        <v>Einzelhandel (ohne Handel mit Kraftfahrzeugen) (5,7%)</v>
      </c>
      <c r="O6" t="str">
        <f>[4]Tabelle2!M73</f>
        <v>Einzelhandel (ohne Handel mit Kraftfahrzeugen) (6,1%)</v>
      </c>
      <c r="P6" t="str">
        <f>[4]Tabelle2!N73</f>
        <v>Einzelhandel (ohne Handel mit Kraftfahrzeugen) (6,3%)</v>
      </c>
      <c r="Q6" t="str">
        <f>[4]Tabelle2!O73</f>
        <v>Öffentliche Verwaltung, Verteidigung; Sozialversicherung (6,4%)</v>
      </c>
      <c r="R6" t="str">
        <f>[4]Tabelle2!P73</f>
        <v>Verkehr und Lagerei (5,7%)</v>
      </c>
      <c r="S6" t="str">
        <f>[4]Tabelle2!Q73</f>
        <v>Öffentliche Verwaltung, Verteidigung; Sozialversicherung (6,7%)</v>
      </c>
      <c r="T6" t="str">
        <f>[4]Tabelle2!R73</f>
        <v>Öffentliche Verwaltung, Verteidigung; Sozialversicherung (6,9%)</v>
      </c>
      <c r="U6" t="str">
        <f>[4]Tabelle2!S73</f>
        <v>Öffentliche Verwaltung, Verteidigung; Sozialversicherung (7,0%)</v>
      </c>
      <c r="V6" t="str">
        <f>[4]Tabelle2!Y73</f>
        <v>Öffentliche Verwaltung, Verteidigung; Sozialversicherung (6,0%)</v>
      </c>
    </row>
    <row r="7" spans="1:27" x14ac:dyDescent="0.35">
      <c r="A7">
        <f t="shared" si="0"/>
        <v>4</v>
      </c>
      <c r="B7" t="str">
        <f>[4]Tabelle2!D74</f>
        <v>Einzelhandel (ohne Handel mit Kraftfahrzeugen) (7,6%)</v>
      </c>
      <c r="C7" t="str">
        <f>[4]Tabelle2!E74</f>
        <v>Sozialwesen (ohne Heime) (7,3%)</v>
      </c>
      <c r="D7" t="str">
        <f>[4]Tabelle2!F74</f>
        <v>Verkehr und Lagerei (6,0%)</v>
      </c>
      <c r="E7" t="str">
        <f>[4]Tabelle2!G74</f>
        <v>Verkehr und Lagerei (6,5%)</v>
      </c>
      <c r="F7" t="str">
        <f>[4]Tabelle2!H74</f>
        <v>Sozialwesen (ohne Heime) (5,2%)</v>
      </c>
      <c r="G7" t="str">
        <f>[4]Tabelle2!I74</f>
        <v>Öffentliche Verwaltung, Verteidigung; Sozialversicherung (6,0%)</v>
      </c>
      <c r="H7" t="str">
        <f>[4]Tabelle2!W74</f>
        <v>Verkehr und Lagerei (5,8%)</v>
      </c>
      <c r="I7" t="str">
        <f>[4]Tabelle2!X74</f>
        <v>Verkehr und Lagerei (6,2%)</v>
      </c>
      <c r="J7" t="str">
        <f>[4]Tabelle2!V74</f>
        <v>Verkehr und Lagerei (5,6%)</v>
      </c>
      <c r="K7" t="str">
        <f>[4]Tabelle2!U74</f>
        <v>Verkehr und Lagerei (5,6%)</v>
      </c>
      <c r="L7" t="str">
        <f>[4]Tabelle2!J74</f>
        <v>Öffentliche Verwaltung, Verteidigung; Sozialversicherung (5,9%)</v>
      </c>
      <c r="M7" t="str">
        <f>[4]Tabelle2!K74</f>
        <v>Öffentliche Verwaltung, Verteidigung; Sozialversicherung (5,0%)</v>
      </c>
      <c r="N7" t="str">
        <f>[4]Tabelle2!L74</f>
        <v>Öffentliche Verwaltung, Verteidigung; Sozialversicherung (5,3%)</v>
      </c>
      <c r="O7" t="str">
        <f>[4]Tabelle2!M74</f>
        <v>Großhandel (ohne Handel mit Kraftfahrzeugen) (5,6%)</v>
      </c>
      <c r="P7" t="str">
        <f>[4]Tabelle2!N74</f>
        <v>Öffentliche Verwaltung, Verteidigung; Sozialversicherung (6,1%)</v>
      </c>
      <c r="Q7" t="str">
        <f>[4]Tabelle2!O74</f>
        <v>Verkehr und Lagerei (5,4%)</v>
      </c>
      <c r="R7" t="str">
        <f>[4]Tabelle2!P74</f>
        <v>Öffentliche Verwaltung, Verteidigung; Sozialversicherung (5,6%)</v>
      </c>
      <c r="S7" t="str">
        <f>[4]Tabelle2!Q74</f>
        <v>Verkehr und Lagerei (5,0%)</v>
      </c>
      <c r="T7" t="str">
        <f>[4]Tabelle2!R74</f>
        <v>Herstellung von Kraftwagen und Kraftwagenteilen (5,3%)</v>
      </c>
      <c r="U7" t="str">
        <f>[4]Tabelle2!S74</f>
        <v>Verkehr und Lagerei (5,3%)</v>
      </c>
      <c r="V7" t="str">
        <f>[4]Tabelle2!Y74</f>
        <v>Verkehr und Lagerei (5,6%)</v>
      </c>
    </row>
    <row r="8" spans="1:27" x14ac:dyDescent="0.35">
      <c r="A8">
        <f t="shared" si="0"/>
        <v>5</v>
      </c>
      <c r="B8" t="str">
        <f>[4]Tabelle2!D75</f>
        <v>Sozialwesen (ohne Heime) (6,4%)</v>
      </c>
      <c r="C8" t="str">
        <f>[4]Tabelle2!E75</f>
        <v>Gastgewerbe (6,2%)</v>
      </c>
      <c r="D8" t="str">
        <f>[4]Tabelle2!F75</f>
        <v>Sozialwesen (ohne Heime) (5,4%)</v>
      </c>
      <c r="E8" t="str">
        <f>[4]Tabelle2!G75</f>
        <v>Sozialwesen (ohne Heime) (5,4%)</v>
      </c>
      <c r="F8" t="str">
        <f>[4]Tabelle2!H75</f>
        <v>Verkehr und Lagerei (4,8%)</v>
      </c>
      <c r="G8" t="str">
        <f>[4]Tabelle2!I75</f>
        <v>Sozialwesen (ohne Heime) (5,5%)</v>
      </c>
      <c r="H8" t="str">
        <f>[4]Tabelle2!W75</f>
        <v>Sozialwesen (ohne Heime) (5,7%)</v>
      </c>
      <c r="I8" t="str">
        <f>[4]Tabelle2!X75</f>
        <v>Sozialwesen (ohne Heime) (5,8%)</v>
      </c>
      <c r="J8" t="str">
        <f>[4]Tabelle2!V75</f>
        <v>Großhandel (ohne Handel mit Kraftfahrzeugen) (4,3%)</v>
      </c>
      <c r="K8" t="str">
        <f>[4]Tabelle2!U75</f>
        <v>Großhandel (ohne Handel mit Kraftfahrzeugen) (4,5%)</v>
      </c>
      <c r="L8" t="str">
        <f>[4]Tabelle2!J75</f>
        <v>Verkehr und Lagerei (4,5%)</v>
      </c>
      <c r="M8" t="str">
        <f>[4]Tabelle2!K75</f>
        <v>Herstellung von Kraftwagen und Kraftwagenteilen (4,2%)</v>
      </c>
      <c r="N8" t="str">
        <f>[4]Tabelle2!L75</f>
        <v>Sozialwesen (ohne Heime) (5,1%)</v>
      </c>
      <c r="O8" t="str">
        <f>[4]Tabelle2!M75</f>
        <v>Öffentliche Verwaltung, Verteidigung; Sozialversicherung (5,0%)</v>
      </c>
      <c r="P8" t="str">
        <f>[4]Tabelle2!N75</f>
        <v>Kredit- und Versicherungswesen (5,5%)</v>
      </c>
      <c r="Q8" t="str">
        <f>[4]Tabelle2!O75</f>
        <v>Vorber.Baustellenarbeiten, Bauinstallation u.sonst.Ausbaugew. (4,6%)</v>
      </c>
      <c r="R8" t="str">
        <f>[4]Tabelle2!P75</f>
        <v>Sozialwesen (ohne Heime) (5,1%)</v>
      </c>
      <c r="S8" t="str">
        <f>[4]Tabelle2!Q75</f>
        <v>Vorber.Baustellenarbeiten, Bauinstallation u.sonst.Ausbaugew. (4,8%)</v>
      </c>
      <c r="T8" t="str">
        <f>[4]Tabelle2!R75</f>
        <v>Sozialwesen (ohne Heime) (4,4%)</v>
      </c>
      <c r="U8" t="str">
        <f>[4]Tabelle2!S75</f>
        <v>Großhandel (ohne Handel mit Kraftfahrzeugen) (5,3%)</v>
      </c>
      <c r="V8" t="str">
        <f>[4]Tabelle2!Y75</f>
        <v>Sozialwesen (ohne Heime) (4,4%)</v>
      </c>
    </row>
    <row r="9" spans="1:27" x14ac:dyDescent="0.35">
      <c r="A9">
        <f t="shared" si="0"/>
        <v>6</v>
      </c>
      <c r="B9" t="str">
        <f>[4]Tabelle2!D76</f>
        <v>Vorber.Baustellenarbeiten, Bauinstallation u.sonst.Ausbaugew. (5,2%)</v>
      </c>
      <c r="C9" t="str">
        <f>[4]Tabelle2!E76</f>
        <v>Verkehr und Lagerei (5,5%)</v>
      </c>
      <c r="D9" t="str">
        <f>[4]Tabelle2!F76</f>
        <v>Erziehung und Unterricht (5,4%)</v>
      </c>
      <c r="E9" t="str">
        <f>[4]Tabelle2!G76</f>
        <v>Vorber.Baustellenarbeiten, Bauinstallation u.sonst.Ausbaugew. (4,8%)</v>
      </c>
      <c r="F9" t="str">
        <f>[4]Tabelle2!H76</f>
        <v>Erziehung und Unterricht (4,5%)</v>
      </c>
      <c r="G9" t="str">
        <f>[4]Tabelle2!I76</f>
        <v>Erbringung von Dienstleistungen der Informationstechnologie (5,4%)</v>
      </c>
      <c r="H9" t="str">
        <f>[4]Tabelle2!W76</f>
        <v>Erziehung und Unterricht (5,4%)</v>
      </c>
      <c r="I9" t="str">
        <f>[4]Tabelle2!X76</f>
        <v>Erziehung und Unterricht (4,8%)</v>
      </c>
      <c r="J9" t="str">
        <f>[4]Tabelle2!V76</f>
        <v>Sozialwesen (ohne Heime) (4,2%)</v>
      </c>
      <c r="K9" t="str">
        <f>[4]Tabelle2!U76</f>
        <v>Vorber.Baustellenarbeiten, Bauinstallation u.sonst.Ausbaugew. (4,1%)</v>
      </c>
      <c r="L9" t="str">
        <f>[4]Tabelle2!J76</f>
        <v>Herstellung von Kraftwagen und Kraftwagenteilen (4,5%)</v>
      </c>
      <c r="M9" t="str">
        <f>[4]Tabelle2!K76</f>
        <v>Vorber.Baustellenarbeiten, Bauinstallation u.sonst.Ausbaugew. (4,1%)</v>
      </c>
      <c r="N9" t="str">
        <f>[4]Tabelle2!L76</f>
        <v>Erziehung und Unterricht (4,7%)</v>
      </c>
      <c r="O9" t="str">
        <f>[4]Tabelle2!M76</f>
        <v>Erbringung von Dienstleistungen der Informationstechnologie (4,5%)</v>
      </c>
      <c r="P9" t="str">
        <f>[4]Tabelle2!N76</f>
        <v>Großhandel (ohne Handel mit Kraftfahrzeugen) (4,6%)</v>
      </c>
      <c r="Q9" t="str">
        <f>[4]Tabelle2!O76</f>
        <v>Sozialwesen (ohne Heime) (4,6%)</v>
      </c>
      <c r="R9" t="str">
        <f>[4]Tabelle2!P76</f>
        <v>Großhandel (ohne Handel mit Kraftfahrzeugen) (5,0%)</v>
      </c>
      <c r="S9" t="str">
        <f>[4]Tabelle2!Q76</f>
        <v>Erziehung und Unterricht (4,5%)</v>
      </c>
      <c r="T9" t="str">
        <f>[4]Tabelle2!R76</f>
        <v>Verkehr und Lagerei (4,4%)</v>
      </c>
      <c r="U9" t="str">
        <f>[4]Tabelle2!S76</f>
        <v>Sozialwesen (ohne Heime) (5,3%)</v>
      </c>
      <c r="V9" t="str">
        <f>[4]Tabelle2!Y76</f>
        <v>Erziehung und Unterricht (4,2%)</v>
      </c>
    </row>
    <row r="10" spans="1:27" x14ac:dyDescent="0.35">
      <c r="A10">
        <f t="shared" si="0"/>
        <v>7</v>
      </c>
      <c r="B10" t="str">
        <f>[4]Tabelle2!D77</f>
        <v>Erziehung und Unterricht (4,0%)</v>
      </c>
      <c r="C10" t="str">
        <f>[4]Tabelle2!E77</f>
        <v>Vorber.Baustellenarbeiten, Bauinstallation u.sonst.Ausbaugew. (5,2%)</v>
      </c>
      <c r="D10" t="str">
        <f>[4]Tabelle2!F77</f>
        <v>Vorber.Baustellenarbeiten, Bauinstallation u.sonst.Ausbaugew. (4,4%)</v>
      </c>
      <c r="E10" t="str">
        <f>[4]Tabelle2!G77</f>
        <v>Erziehung und Unterricht (4,6%)</v>
      </c>
      <c r="F10" t="str">
        <f>[4]Tabelle2!H77</f>
        <v>Vorber.Baustellenarbeiten, Bauinstallation u.sonst.Ausbaugew. (4,5%)</v>
      </c>
      <c r="G10" t="str">
        <f>[4]Tabelle2!I77</f>
        <v>Gastgewerbe (4,9%)</v>
      </c>
      <c r="H10" t="str">
        <f>[4]Tabelle2!W77</f>
        <v>Vorber.Baustellenarbeiten, Bauinstallation u.sonst.Ausbaugew. (4,4%)</v>
      </c>
      <c r="I10" t="str">
        <f>[4]Tabelle2!X77</f>
        <v>Vorber.Baustellenarbeiten, Bauinstallation u.sonst.Ausbaugew. (4,7%)</v>
      </c>
      <c r="J10" t="str">
        <f>[4]Tabelle2!V77</f>
        <v>Erziehung und Unterricht (4,1%)</v>
      </c>
      <c r="K10" t="str">
        <f>[4]Tabelle2!U77</f>
        <v>Sozialwesen (ohne Heime) (4,1%)</v>
      </c>
      <c r="L10" t="str">
        <f>[4]Tabelle2!J77</f>
        <v>Großhandel (ohne Handel mit Kraftfahrzeugen) (4,3%)</v>
      </c>
      <c r="M10" t="str">
        <f>[4]Tabelle2!K77</f>
        <v>Großhandel (ohne Handel mit Kraftfahrzeugen) (4,1%)</v>
      </c>
      <c r="N10" t="str">
        <f>[4]Tabelle2!L77</f>
        <v>Herstellung von Kraftwagen und Kraftwagenteilen (4,5%)</v>
      </c>
      <c r="O10" t="str">
        <f>[4]Tabelle2!M77</f>
        <v>Verw.u. Führung v.Unternehmen u.Betr.; Unternehmensber. (4,4%)</v>
      </c>
      <c r="P10" t="str">
        <f>[4]Tabelle2!N77</f>
        <v>Sozialwesen (ohne Heime) (4,1%)</v>
      </c>
      <c r="Q10" t="str">
        <f>[4]Tabelle2!O77</f>
        <v>Herstellung von Kraftwagen und Kraftwagenteilen (4,2%)</v>
      </c>
      <c r="R10" t="str">
        <f>[4]Tabelle2!P77</f>
        <v>Erziehung und Unterricht (4,2%)</v>
      </c>
      <c r="S10" t="str">
        <f>[4]Tabelle2!Q77</f>
        <v>Sozialwesen (ohne Heime) (4,3%)</v>
      </c>
      <c r="T10" t="str">
        <f>[4]Tabelle2!R77</f>
        <v>Erziehung und Unterricht (4,0%)</v>
      </c>
      <c r="U10" t="str">
        <f>[4]Tabelle2!S77</f>
        <v>Vorber.Baustellenarbeiten, Bauinstallation u.sonst.Ausbaugew. (5,2%)</v>
      </c>
      <c r="V10" t="str">
        <f>[4]Tabelle2!Y77</f>
        <v>Vorber.Baustellenarbeiten, Bauinstallation u.sonst.Ausbaugew. (4,2%)</v>
      </c>
    </row>
    <row r="11" spans="1:27" x14ac:dyDescent="0.35">
      <c r="A11">
        <f t="shared" si="0"/>
        <v>8</v>
      </c>
      <c r="B11" t="str">
        <f>[4]Tabelle2!D78</f>
        <v>Heime (ohne Erholungs- und Ferienheime) (3,6%)</v>
      </c>
      <c r="C11" t="str">
        <f>[4]Tabelle2!E78</f>
        <v>Erziehung und Unterricht (5,1%)</v>
      </c>
      <c r="D11" t="str">
        <f>[4]Tabelle2!F78</f>
        <v>Gastgewerbe (3,3%)</v>
      </c>
      <c r="E11" t="str">
        <f>[4]Tabelle2!G78</f>
        <v>Heime (ohne Erholungs- und Ferienheime) (4,4%)</v>
      </c>
      <c r="F11" t="str">
        <f>[4]Tabelle2!H78</f>
        <v>Herstellung von Metallerzeugnissen (3,6%)</v>
      </c>
      <c r="G11" t="str">
        <f>[4]Tabelle2!I78</f>
        <v>Verkehr und Lagerei (4,9%)</v>
      </c>
      <c r="H11" t="str">
        <f>[4]Tabelle2!W78</f>
        <v>Gastgewerbe (3,9%)</v>
      </c>
      <c r="I11" t="str">
        <f>[4]Tabelle2!X78</f>
        <v>Heime (ohne Erholungs- und Ferienheime) (3,6%)</v>
      </c>
      <c r="J11" t="str">
        <f>[4]Tabelle2!V78</f>
        <v>Vorber.Baustellenarbeiten, Bauinstallation u.sonst.Ausbaugew. (4,1%)</v>
      </c>
      <c r="K11" t="str">
        <f>[4]Tabelle2!U78</f>
        <v>Erziehung und Unterricht (3,9%)</v>
      </c>
      <c r="L11" t="str">
        <f>[4]Tabelle2!J78</f>
        <v>Vorber.Baustellenarbeiten, Bauinstallation u.sonst.Ausbaugew. (4,0%)</v>
      </c>
      <c r="M11" t="str">
        <f>[4]Tabelle2!K78</f>
        <v>Maschinenbau (4,0%)</v>
      </c>
      <c r="N11" t="str">
        <f>[4]Tabelle2!L78</f>
        <v>Großhandel (ohne Handel mit Kraftfahrzeugen) (4,0%)</v>
      </c>
      <c r="O11" t="str">
        <f>[4]Tabelle2!M78</f>
        <v>Kredit- und Versicherungswesen (4,4%)</v>
      </c>
      <c r="P11" t="str">
        <f>[4]Tabelle2!N78</f>
        <v>Erziehung und Unterricht (4,0%)</v>
      </c>
      <c r="Q11" t="str">
        <f>[4]Tabelle2!O78</f>
        <v>Heime (ohne Erholungs- und Ferienheime) (4,1%)</v>
      </c>
      <c r="R11" t="str">
        <f>[4]Tabelle2!P78</f>
        <v>Vorber.Baustellenarbeiten, Bauinstallation u.sonst.Ausbaugew. (4,0%)</v>
      </c>
      <c r="S11" t="str">
        <f>[4]Tabelle2!Q78</f>
        <v>Heime (ohne Erholungs- und Ferienheime) (3,6%)</v>
      </c>
      <c r="T11" t="str">
        <f>[4]Tabelle2!R78</f>
        <v>Vorber.Baustellenarbeiten, Bauinstallation u.sonst.Ausbaugew. (3,9%)</v>
      </c>
      <c r="U11" t="str">
        <f>[4]Tabelle2!S78</f>
        <v>Heime (ohne Erholungs- und Ferienheime) (4,3%)</v>
      </c>
      <c r="V11" t="str">
        <f>[4]Tabelle2!Y78</f>
        <v>Großhandel (ohne Handel mit Kraftfahrzeugen) (4,1%)</v>
      </c>
    </row>
    <row r="12" spans="1:27" x14ac:dyDescent="0.35">
      <c r="A12">
        <f t="shared" si="0"/>
        <v>9</v>
      </c>
      <c r="B12" t="str">
        <f>[4]Tabelle2!D79</f>
        <v>Gastgewerbe (3,5%)</v>
      </c>
      <c r="C12" t="str">
        <f>[4]Tabelle2!E79</f>
        <v>Heime (ohne Erholungs- und Ferienheime) (3,7%)</v>
      </c>
      <c r="D12" t="str">
        <f>[4]Tabelle2!F79</f>
        <v>Heime (ohne Erholungs- und Ferienheime) (3,3%)</v>
      </c>
      <c r="E12" t="str">
        <f>[4]Tabelle2!G79</f>
        <v>Gebäudebetreuung; Garten- und Landschaftsbau (3,0%)</v>
      </c>
      <c r="F12" t="str">
        <f>[4]Tabelle2!H79</f>
        <v>Heime (ohne Erholungs- und Ferienheime) (3,4%)</v>
      </c>
      <c r="G12" t="str">
        <f>[4]Tabelle2!I79</f>
        <v>Verw.u. Führung v.Unternehmen u.Betr.; Unternehmensber. (3,4%)</v>
      </c>
      <c r="H12" t="str">
        <f>[4]Tabelle2!W79</f>
        <v>Heime (ohne Erholungs- und Ferienheime) (3,2%)</v>
      </c>
      <c r="I12" t="str">
        <f>[4]Tabelle2!X79</f>
        <v>Gastgewerbe (3,6%)</v>
      </c>
      <c r="J12" t="str">
        <f>[4]Tabelle2!V79</f>
        <v>Maschinenbau (3,2%)</v>
      </c>
      <c r="K12" t="str">
        <f>[4]Tabelle2!U79</f>
        <v>Maschinenbau (3,3%)</v>
      </c>
      <c r="L12" t="str">
        <f>[4]Tabelle2!J79</f>
        <v>Erziehung und Unterricht (3,4%)</v>
      </c>
      <c r="M12" t="str">
        <f>[4]Tabelle2!K79</f>
        <v>Erziehung und Unterricht (3,7%)</v>
      </c>
      <c r="N12" t="str">
        <f>[4]Tabelle2!L79</f>
        <v>Erbringung von Dienstleistungen der Informationstechnologie (3,4%)</v>
      </c>
      <c r="O12" t="str">
        <f>[4]Tabelle2!M79</f>
        <v>Erziehung und Unterricht (3,9%)</v>
      </c>
      <c r="P12" t="str">
        <f>[4]Tabelle2!N79</f>
        <v>Vorber.Baustellenarbeiten, Bauinstallation u.sonst.Ausbaugew. (3,9%)</v>
      </c>
      <c r="Q12" t="str">
        <f>[4]Tabelle2!O79</f>
        <v>Großhandel (ohne Handel mit Kraftfahrzeugen) (4,1%)</v>
      </c>
      <c r="R12" t="str">
        <f>[4]Tabelle2!P79</f>
        <v>Heime (ohne Erholungs- und Ferienheime) (3,5%)</v>
      </c>
      <c r="S12" t="str">
        <f>[4]Tabelle2!Q79</f>
        <v>Großhandel (ohne Handel mit Kraftfahrzeugen) (3,3%)</v>
      </c>
      <c r="T12" t="str">
        <f>[4]Tabelle2!R79</f>
        <v>Heime (ohne Erholungs- und Ferienheime) (3,6%)</v>
      </c>
      <c r="U12" t="str">
        <f>[4]Tabelle2!S79</f>
        <v>Gastgewerbe (4,2%)</v>
      </c>
      <c r="V12" t="str">
        <f>[4]Tabelle2!Y79</f>
        <v>Heime (ohne Erholungs- und Ferienheime) (3,2%)</v>
      </c>
    </row>
    <row r="13" spans="1:27" x14ac:dyDescent="0.35">
      <c r="A13">
        <f t="shared" si="0"/>
        <v>10</v>
      </c>
      <c r="B13" t="str">
        <f>[4]Tabelle2!D80</f>
        <v>Gebäudebetreuung; Garten- und Landschaftsbau (2,9%)</v>
      </c>
      <c r="C13" t="str">
        <f>[4]Tabelle2!E80</f>
        <v>Gebäudebetreuung; Garten- und Landschaftsbau (2,8%)</v>
      </c>
      <c r="D13" t="str">
        <f>[4]Tabelle2!F80</f>
        <v>Gebäudebetreuung; Garten- und Landschaftsbau (2,8%)</v>
      </c>
      <c r="E13" t="str">
        <f>[4]Tabelle2!G80</f>
        <v>Nahrungs- und Genussmittel (2,9%)</v>
      </c>
      <c r="F13" t="str">
        <f>[4]Tabelle2!H80</f>
        <v>Gastgewerbe (2,8%)</v>
      </c>
      <c r="G13" t="str">
        <f>[4]Tabelle2!I80</f>
        <v>Vorber.Baustellenarbeiten, Bauinstallation u.sonst.Ausbaugew. (3,3%)</v>
      </c>
      <c r="H13" t="str">
        <f>[4]Tabelle2!W80</f>
        <v>Gebäudebetreuung; Garten- und Landschaftsbau (2,9%)</v>
      </c>
      <c r="I13" t="str">
        <f>[4]Tabelle2!X80</f>
        <v>Gebäudebetreuung; Garten- und Landschaftsbau (2,8%)</v>
      </c>
      <c r="J13" t="str">
        <f>[4]Tabelle2!V80</f>
        <v>Heime (ohne Erholungs- und Ferienheime) (3,1%)</v>
      </c>
      <c r="K13" t="str">
        <f>[4]Tabelle2!U80</f>
        <v>Heime (ohne Erholungs- und Ferienheime) (3,2%)</v>
      </c>
      <c r="L13" t="str">
        <f>[4]Tabelle2!J80</f>
        <v>Herstellung von Metallerzeugnissen (3,3%)</v>
      </c>
      <c r="M13" t="str">
        <f>[4]Tabelle2!K80</f>
        <v>Gastgewerbe (3,4%)</v>
      </c>
      <c r="N13" t="str">
        <f>[4]Tabelle2!L80</f>
        <v>Vermittlung und Überlassung von Arbeitskräften (3,3%)</v>
      </c>
      <c r="O13" t="str">
        <f>[4]Tabelle2!M80</f>
        <v>Gastgewerbe (3,9%)</v>
      </c>
      <c r="P13" t="str">
        <f>[4]Tabelle2!N80</f>
        <v>Verw.u. Führung v.Unternehmen u.Betr.; Unternehmensber. (3,8%)</v>
      </c>
      <c r="Q13" t="str">
        <f>[4]Tabelle2!O80</f>
        <v>Erziehung und Unterricht (4,0%)</v>
      </c>
      <c r="R13" t="str">
        <f>[4]Tabelle2!P80</f>
        <v>Verw.u. Führung v.Unternehmen u.Betr.; Unternehmensber. (3,0%)</v>
      </c>
      <c r="S13" t="str">
        <f>[4]Tabelle2!Q80</f>
        <v>Herstellung von chemischen Erzeugnissen (3,3%)</v>
      </c>
      <c r="T13" t="str">
        <f>[4]Tabelle2!R80</f>
        <v>Großhandel (ohne Handel mit Kraftfahrzeugen) (3,5%)</v>
      </c>
      <c r="U13" t="str">
        <f>[4]Tabelle2!S80</f>
        <v>Erziehung und Unterricht (3,8%)</v>
      </c>
      <c r="V13" t="str">
        <f>[4]Tabelle2!Y80</f>
        <v>Gastgewerbe (3,2%)</v>
      </c>
    </row>
    <row r="14" spans="1:27" x14ac:dyDescent="0.35">
      <c r="A14">
        <f t="shared" si="0"/>
        <v>11</v>
      </c>
      <c r="B14" t="str">
        <f>[4]Tabelle2!D81</f>
        <v>Großhandel (ohne Handel mit Kraftfahrzeugen) (2,6%)</v>
      </c>
      <c r="C14" t="str">
        <f>[4]Tabelle2!E81</f>
        <v>Nahrungs- und Genussmittel (2,7%)</v>
      </c>
      <c r="D14" t="str">
        <f>[4]Tabelle2!F81</f>
        <v>Herstellung von Kraftwagen und Kraftwagenteilen (2,7%)</v>
      </c>
      <c r="E14" t="str">
        <f>[4]Tabelle2!G81</f>
        <v>Gastgewerbe (2,9%)</v>
      </c>
      <c r="F14" t="str">
        <f>[4]Tabelle2!H81</f>
        <v>Vermittlung und Überlassung von Arbeitskräften (2,8%)</v>
      </c>
      <c r="G14" t="str">
        <f>[4]Tabelle2!I81</f>
        <v>Kirchen, Verbände, extraterritoriale Organisationen (3,3%)</v>
      </c>
      <c r="H14" t="str">
        <f>[4]Tabelle2!W81</f>
        <v>Erbringung von Dienstleistungen der Informationstechnologie (2,5%)</v>
      </c>
      <c r="I14" t="str">
        <f>[4]Tabelle2!X81</f>
        <v>Großhandel (ohne Handel mit Kraftfahrzeugen) (2,5%)</v>
      </c>
      <c r="J14" t="str">
        <f>[4]Tabelle2!V81</f>
        <v>Gastgewerbe (3,1%)</v>
      </c>
      <c r="K14" t="str">
        <f>[4]Tabelle2!U81</f>
        <v>Kredit- und Versicherungswesen (3,1%)</v>
      </c>
      <c r="L14" t="str">
        <f>[4]Tabelle2!J81</f>
        <v>Erbringung von Dienstleistungen der Informationstechnologie (3,3%)</v>
      </c>
      <c r="M14" t="str">
        <f>[4]Tabelle2!K81</f>
        <v>Erbringung von Dienstleistungen der Informationstechnologie (3,4%)</v>
      </c>
      <c r="N14" t="str">
        <f>[4]Tabelle2!L81</f>
        <v>Vorber.Baustellenarbeiten, Bauinstallation u.sonst.Ausbaugew. (3,1%)</v>
      </c>
      <c r="O14" t="str">
        <f>[4]Tabelle2!M81</f>
        <v>Sozialwesen (ohne Heime) (3,5%)</v>
      </c>
      <c r="P14" t="str">
        <f>[4]Tabelle2!N81</f>
        <v>Erbringung von Dienstleistungen der Informationstechnologie (3,4%)</v>
      </c>
      <c r="Q14" t="str">
        <f>[4]Tabelle2!O81</f>
        <v>Nahrungs- und Genussmittel (3,2%)</v>
      </c>
      <c r="R14" t="str">
        <f>[4]Tabelle2!P81</f>
        <v>Kredit- und Versicherungswesen (2,8%)</v>
      </c>
      <c r="S14" t="str">
        <f>[4]Tabelle2!Q81</f>
        <v>Gastgewerbe (3,2%)</v>
      </c>
      <c r="T14" t="str">
        <f>[4]Tabelle2!R81</f>
        <v>Maschinenbau (3,2%)</v>
      </c>
      <c r="U14" t="str">
        <f>[4]Tabelle2!S81</f>
        <v>Gebäudebetreuung; Garten- und Landschaftsbau (2,8%)</v>
      </c>
      <c r="V14" t="str">
        <f>[4]Tabelle2!Y81</f>
        <v>Maschinenbau (3,0%)</v>
      </c>
    </row>
    <row r="15" spans="1:27" x14ac:dyDescent="0.35">
      <c r="A15">
        <f t="shared" si="0"/>
        <v>12</v>
      </c>
      <c r="B15" t="str">
        <f>[4]Tabelle2!D82</f>
        <v>Hdl. mit Kraftfahrzeugen; Instandh.u.Rep.v.Kraftfahrzeugen (2,3%)</v>
      </c>
      <c r="C15" t="str">
        <f>[4]Tabelle2!E82</f>
        <v>Land- und Forstwirtschaft (2,5%)</v>
      </c>
      <c r="D15" t="str">
        <f>[4]Tabelle2!F82</f>
        <v>Großhandel (ohne Handel mit Kraftfahrzeugen) (2,6%)</v>
      </c>
      <c r="E15" t="str">
        <f>[4]Tabelle2!G82</f>
        <v>Großhandel (ohne Handel mit Kraftfahrzeugen) (2,5%)</v>
      </c>
      <c r="F15" t="str">
        <f>[4]Tabelle2!H82</f>
        <v>Nahrungs- und Genussmittel (2,7%)</v>
      </c>
      <c r="G15" t="str">
        <f>[4]Tabelle2!I82</f>
        <v>Gebäudebetreuung; Garten- und Landschaftsbau (3,3%)</v>
      </c>
      <c r="H15" t="str">
        <f>[4]Tabelle2!W82</f>
        <v>Großhandel (ohne Handel mit Kraftfahrzeugen) (2,4%)</v>
      </c>
      <c r="I15" t="str">
        <f>[4]Tabelle2!X82</f>
        <v>Herstellung von Metallerzeugnissen (2,3%)</v>
      </c>
      <c r="J15" t="str">
        <f>[4]Tabelle2!V82</f>
        <v>Kredit- und Versicherungswesen (3,1%)</v>
      </c>
      <c r="K15" t="str">
        <f>[4]Tabelle2!U82</f>
        <v>Gastgewerbe (3,0%)</v>
      </c>
      <c r="L15" t="str">
        <f>[4]Tabelle2!J82</f>
        <v>Sozialwesen (ohne Heime) (3,2%)</v>
      </c>
      <c r="M15" t="str">
        <f>[4]Tabelle2!K82</f>
        <v>Sozialwesen (ohne Heime) (3,2%)</v>
      </c>
      <c r="N15" t="str">
        <f>[4]Tabelle2!L82</f>
        <v>Gastgewerbe (2,8%)</v>
      </c>
      <c r="O15" t="str">
        <f>[4]Tabelle2!M82</f>
        <v>Gebäudebetreuung; Garten- und Landschaftsbau (3,1%)</v>
      </c>
      <c r="P15" t="str">
        <f>[4]Tabelle2!N82</f>
        <v>Gastgewerbe (3,1%)</v>
      </c>
      <c r="Q15" t="str">
        <f>[4]Tabelle2!O82</f>
        <v>Gastgewerbe (2,9%)</v>
      </c>
      <c r="R15" t="str">
        <f>[4]Tabelle2!P82</f>
        <v>Maschinenbau (2,8%)</v>
      </c>
      <c r="S15" t="str">
        <f>[4]Tabelle2!Q82</f>
        <v>Maschinenbau (2,9%)</v>
      </c>
      <c r="T15" t="str">
        <f>[4]Tabelle2!R82</f>
        <v>Herstellung von Metallerzeugnissen (3,2%)</v>
      </c>
      <c r="U15" t="str">
        <f>[4]Tabelle2!S82</f>
        <v>Nahrungs- und Genussmittel (2,5%)</v>
      </c>
      <c r="V15" t="str">
        <f>[4]Tabelle2!Y82</f>
        <v>Kredit- und Versicherungswesen (2,8%)</v>
      </c>
    </row>
    <row r="16" spans="1:27" x14ac:dyDescent="0.35">
      <c r="A16">
        <f t="shared" si="0"/>
        <v>13</v>
      </c>
      <c r="B16" t="str">
        <f>[4]Tabelle2!D83</f>
        <v>Vermittlung und Überlassung von Arbeitskräften (2,0%)</v>
      </c>
      <c r="C16" t="str">
        <f>[4]Tabelle2!E83</f>
        <v>Großhandel (ohne Handel mit Kraftfahrzeugen) (2,5%)</v>
      </c>
      <c r="D16" t="str">
        <f>[4]Tabelle2!F83</f>
        <v>Herstellung von Metallerzeugnissen (2,6%)</v>
      </c>
      <c r="E16" t="str">
        <f>[4]Tabelle2!G83</f>
        <v>Herstellung von Metallerzeugnissen (2,1%)</v>
      </c>
      <c r="F16" t="str">
        <f>[4]Tabelle2!H83</f>
        <v>Maschinenbau (2,6%)</v>
      </c>
      <c r="G16" t="str">
        <f>[4]Tabelle2!I83</f>
        <v>Kredit- und Versicherungswesen (2,7%)</v>
      </c>
      <c r="H16" t="str">
        <f>[4]Tabelle2!W83</f>
        <v>Vermittlung und Überlassung von Arbeitskräften (1,9%)</v>
      </c>
      <c r="I16" t="str">
        <f>[4]Tabelle2!X83</f>
        <v>Nahrungs- und Genussmittel (2,3%)</v>
      </c>
      <c r="J16" t="str">
        <f>[4]Tabelle2!V83</f>
        <v>Erbringung von Dienstleistungen der Informationstechnologie (2,9%)</v>
      </c>
      <c r="K16" t="str">
        <f>[4]Tabelle2!U83</f>
        <v>Erbringung von Dienstleistungen der Informationstechnologie (2,8%)</v>
      </c>
      <c r="L16" t="str">
        <f>[4]Tabelle2!J83</f>
        <v>Heime (ohne Erholungs- und Ferienheime) (2,8%)</v>
      </c>
      <c r="M16" t="str">
        <f>[4]Tabelle2!K83</f>
        <v>Kredit- und Versicherungswesen (3,0%)</v>
      </c>
      <c r="N16" t="str">
        <f>[4]Tabelle2!L83</f>
        <v>Verw.u. Führung v.Unternehmen u.Betr.; Unternehmensber. (2,7%)</v>
      </c>
      <c r="O16" t="str">
        <f>[4]Tabelle2!M83</f>
        <v>Sonstiger Fahrzeugbau (2,9%)</v>
      </c>
      <c r="P16" t="str">
        <f>[4]Tabelle2!N83</f>
        <v>Gebäudebetreuung; Garten- und Landschaftsbau (2,8%)</v>
      </c>
      <c r="Q16" t="str">
        <f>[4]Tabelle2!O83</f>
        <v>Kredit- und Versicherungswesen (2,7%)</v>
      </c>
      <c r="R16" t="str">
        <f>[4]Tabelle2!P83</f>
        <v>Herstellung von Metallerzeugnissen (2,7%)</v>
      </c>
      <c r="S16" t="str">
        <f>[4]Tabelle2!Q83</f>
        <v>Kredit- und Versicherungswesen (2,6%)</v>
      </c>
      <c r="T16" t="str">
        <f>[4]Tabelle2!R83</f>
        <v>Kredit- und Versicherungswesen (2,8%)</v>
      </c>
      <c r="U16" t="str">
        <f>[4]Tabelle2!S83</f>
        <v>Hdl. mit Kraftfahrzeugen; Instandh.u.Rep.v.Kraftfahrzeugen (2,3%)</v>
      </c>
      <c r="V16" t="str">
        <f>[4]Tabelle2!Y83</f>
        <v>Erbringung von Dienstleistungen der Informationstechnologie (2,8%)</v>
      </c>
    </row>
    <row r="17" spans="1:22" x14ac:dyDescent="0.35">
      <c r="A17">
        <f t="shared" si="0"/>
        <v>14</v>
      </c>
      <c r="B17" t="str">
        <f>[4]Tabelle2!D84</f>
        <v>Nahrungs- und Genussmittel (1,9%)</v>
      </c>
      <c r="C17" t="str">
        <f>[4]Tabelle2!E84</f>
        <v>Hdl. mit Kraftfahrzeugen; Instandh.u.Rep.v.Kraftfahrzeugen (2,1%)</v>
      </c>
      <c r="D17" t="str">
        <f>[4]Tabelle2!F84</f>
        <v>Maschinenbau (2,3%)</v>
      </c>
      <c r="E17" t="str">
        <f>[4]Tabelle2!G84</f>
        <v>Dienstleistg.f.Untern.u.Privatpers.ang (2,1%)</v>
      </c>
      <c r="F17" t="str">
        <f>[4]Tabelle2!H84</f>
        <v>Herst.v.DV-geräten, elektr. und optischen Erzeugnissen (2,6%)</v>
      </c>
      <c r="G17" t="str">
        <f>[4]Tabelle2!I84</f>
        <v>Architektur- und Ingenieurbüros; techn., physik. u. chem.Unters. (2,3%)</v>
      </c>
      <c r="H17" t="str">
        <f>[4]Tabelle2!W84</f>
        <v>Hdl. mit Kraftfahrzeugen; Instandh.u.Rep.v.Kraftfahrzeugen (1,9%)</v>
      </c>
      <c r="I17" t="str">
        <f>[4]Tabelle2!X84</f>
        <v>Hdl. mit Kraftfahrzeugen; Instandh.u.Rep.v.Kraftfahrzeugen (2,2%)</v>
      </c>
      <c r="J17" t="str">
        <f>[4]Tabelle2!V84</f>
        <v>Verw.u. Führung v.Unternehmen u.Betr.; Unternehmensber. (2,7%)</v>
      </c>
      <c r="K17" t="str">
        <f>[4]Tabelle2!U84</f>
        <v>Herstellung von Kraftwagen und Kraftwagenteilen (2,8%)</v>
      </c>
      <c r="L17" t="str">
        <f>[4]Tabelle2!J84</f>
        <v>Gastgewerbe (2,7%)</v>
      </c>
      <c r="M17" t="str">
        <f>[4]Tabelle2!K84</f>
        <v>Heime (ohne Erholungs- und Ferienheime) (2,8%)</v>
      </c>
      <c r="N17" t="str">
        <f>[4]Tabelle2!L84</f>
        <v>Kirchen, Verbände, extraterritoriale Organisationen (2,6%)</v>
      </c>
      <c r="O17" t="str">
        <f>[4]Tabelle2!M84</f>
        <v>Vorber.Baustellenarbeiten, Bauinstallation u.sonst.Ausbaugew. (2,8%)</v>
      </c>
      <c r="P17" t="str">
        <f>[4]Tabelle2!N84</f>
        <v>Heime (ohne Erholungs- und Ferienheime) (2,6%)</v>
      </c>
      <c r="Q17" t="str">
        <f>[4]Tabelle2!O84</f>
        <v>Gebäudebetreuung; Garten- und Landschaftsbau (2,3%)</v>
      </c>
      <c r="R17" t="str">
        <f>[4]Tabelle2!P84</f>
        <v>Gastgewerbe (2,6%)</v>
      </c>
      <c r="S17" t="str">
        <f>[4]Tabelle2!Q84</f>
        <v>Hdl. mit Kraftfahrzeugen; Instandh.u.Rep.v.Kraftfahrzeugen (2,5%)</v>
      </c>
      <c r="T17" t="str">
        <f>[4]Tabelle2!R84</f>
        <v>Gebäudebetreuung; Garten- und Landschaftsbau (2,7%)</v>
      </c>
      <c r="U17" t="str">
        <f>[4]Tabelle2!S84</f>
        <v>Maschinenbau (2,2%)</v>
      </c>
      <c r="V17" t="str">
        <f>[4]Tabelle2!Y84</f>
        <v>Herstellung von Kraftwagen und Kraftwagenteilen (2,5%)</v>
      </c>
    </row>
    <row r="18" spans="1:22" x14ac:dyDescent="0.35">
      <c r="A18">
        <f t="shared" si="0"/>
        <v>15</v>
      </c>
      <c r="B18" t="str">
        <f>[4]Tabelle2!D85</f>
        <v>Land- und Forstwirtschaft (1,9%)</v>
      </c>
      <c r="C18" t="str">
        <f>[4]Tabelle2!E85</f>
        <v>Dienstleistg.f.Untern.u.Privatpers.ang (2,0%)</v>
      </c>
      <c r="D18" t="str">
        <f>[4]Tabelle2!F85</f>
        <v>Erbringung von Dienstleistungen der Informationstechnologie (2,2%)</v>
      </c>
      <c r="E18" t="str">
        <f>[4]Tabelle2!G85</f>
        <v>Hdl. mit Kraftfahrzeugen; Instandh.u.Rep.v.Kraftfahrzeugen (2,1%)</v>
      </c>
      <c r="F18" t="str">
        <f>[4]Tabelle2!H85</f>
        <v>Gebäudebetreuung; Garten- und Landschaftsbau (2,3%)</v>
      </c>
      <c r="G18" t="str">
        <f>[4]Tabelle2!I85</f>
        <v>Großhandel (ohne Handel mit Kraftfahrzeugen) (2,3%)</v>
      </c>
      <c r="H18" t="str">
        <f>[4]Tabelle2!W85</f>
        <v>Nahrungs- und Genussmittel (1,9%)</v>
      </c>
      <c r="I18" t="str">
        <f>[4]Tabelle2!X85</f>
        <v>Vermittlung und Überlassung von Arbeitskräften (2,0%)</v>
      </c>
      <c r="J18" t="str">
        <f>[4]Tabelle2!V85</f>
        <v>Herstellung von Kraftwagen und Kraftwagenteilen (2,7%)</v>
      </c>
      <c r="K18" t="str">
        <f>[4]Tabelle2!U85</f>
        <v>Verw.u. Führung v.Unternehmen u.Betr.; Unternehmensber. (2,6%)</v>
      </c>
      <c r="L18" t="str">
        <f>[4]Tabelle2!J85</f>
        <v>Kredit- und Versicherungswesen (2,7%)</v>
      </c>
      <c r="M18" t="str">
        <f>[4]Tabelle2!K85</f>
        <v>Verw.u. Führung v.Unternehmen u.Betr.; Unternehmensber. (2,6%)</v>
      </c>
      <c r="N18" t="str">
        <f>[4]Tabelle2!L85</f>
        <v>Gebäudebetreuung; Garten- und Landschaftsbau (2,4%)</v>
      </c>
      <c r="O18" t="str">
        <f>[4]Tabelle2!M85</f>
        <v>Vermittlung und Überlassung von Arbeitskräften (2,5%)</v>
      </c>
      <c r="P18" t="str">
        <f>[4]Tabelle2!N85</f>
        <v>Hdl. mit Kraftfahrzeugen; Instandh.u.Rep.v.Kraftfahrzeugen (1,9%)</v>
      </c>
      <c r="Q18" t="str">
        <f>[4]Tabelle2!O85</f>
        <v>Maschinenbau (2,2%)</v>
      </c>
      <c r="R18" t="str">
        <f>[4]Tabelle2!P85</f>
        <v>Erbringung von Dienstleistungen der Informationstechnologie (2,5%)</v>
      </c>
      <c r="S18" t="str">
        <f>[4]Tabelle2!Q85</f>
        <v>Herstellung von Metallerzeugnissen (2,3%)</v>
      </c>
      <c r="T18" t="str">
        <f>[4]Tabelle2!R85</f>
        <v>Gastgewerbe (2,6%)</v>
      </c>
      <c r="U18" t="str">
        <f>[4]Tabelle2!S85</f>
        <v>Kredit- und Versicherungswesen (2,2%)</v>
      </c>
      <c r="V18" t="str">
        <f>[4]Tabelle2!Y85</f>
        <v>Verw.u. Führung v.Unternehmen u.Betr.; Unternehmensber. (2,5%)</v>
      </c>
    </row>
    <row r="19" spans="1:22" x14ac:dyDescent="0.35">
      <c r="A19">
        <f t="shared" si="0"/>
        <v>16</v>
      </c>
      <c r="B19" t="str">
        <f>[4]Tabelle2!D86</f>
        <v>sonstige persönliche Dienstleistungen (1,9%)</v>
      </c>
      <c r="C19" t="str">
        <f>[4]Tabelle2!E86</f>
        <v>sonstige persönliche Dienstleistungen (1,9%)</v>
      </c>
      <c r="D19" t="str">
        <f>[4]Tabelle2!F86</f>
        <v>Architektur- und Ingenieurbüros; techn., physik. u. chem.Unters. (2,2%)</v>
      </c>
      <c r="E19" t="str">
        <f>[4]Tabelle2!G86</f>
        <v>Vermittlung und Überlassung von Arbeitskräften (1,9%)</v>
      </c>
      <c r="F19" t="str">
        <f>[4]Tabelle2!H86</f>
        <v>Hdl. mit Kraftfahrzeugen; Instandh.u.Rep.v.Kraftfahrzeugen (2,3%)</v>
      </c>
      <c r="G19" t="str">
        <f>[4]Tabelle2!I86</f>
        <v>Heime (ohne Erholungs- und Ferienheime) (2,3%)</v>
      </c>
      <c r="H19" t="str">
        <f>[4]Tabelle2!W86</f>
        <v>Herstellung von Metallerzeugnissen (1,8%)</v>
      </c>
      <c r="I19" t="str">
        <f>[4]Tabelle2!X86</f>
        <v>Maschinenbau (1,9%)</v>
      </c>
      <c r="J19" t="str">
        <f>[4]Tabelle2!V86</f>
        <v>Gebäudebetreuung; Garten- und Landschaftsbau (2,4%)</v>
      </c>
      <c r="K19" t="str">
        <f>[4]Tabelle2!U86</f>
        <v>Gebäudebetreuung; Garten- und Landschaftsbau (2,4%)</v>
      </c>
      <c r="L19" t="str">
        <f>[4]Tabelle2!J86</f>
        <v>Herst.v.DV-geräten, elektr. und optischen Erzeugnissen (2,4%)</v>
      </c>
      <c r="M19" t="str">
        <f>[4]Tabelle2!K86</f>
        <v>Nahrungs- und Genussmittel (2,2%)</v>
      </c>
      <c r="N19" t="str">
        <f>[4]Tabelle2!L86</f>
        <v>Heime (ohne Erholungs- und Ferienheime) (2,2%)</v>
      </c>
      <c r="O19" t="str">
        <f>[4]Tabelle2!M86</f>
        <v>Architektur- und Ingenieurbüros; techn., physik. u. chem.Unters. (2,4%)</v>
      </c>
      <c r="P19" t="str">
        <f>[4]Tabelle2!N86</f>
        <v>Herstellung von Kraftwagen und Kraftwagenteilen (1,9%)</v>
      </c>
      <c r="Q19" t="str">
        <f>[4]Tabelle2!O86</f>
        <v>Hdl. mit Kraftfahrzeugen; Instandh.u.Rep.v.Kraftfahrzeugen (2,2%)</v>
      </c>
      <c r="R19" t="str">
        <f>[4]Tabelle2!P86</f>
        <v>Gebäudebetreuung; Garten- und Landschaftsbau (2,5%)</v>
      </c>
      <c r="S19" t="str">
        <f>[4]Tabelle2!Q86</f>
        <v>Nahrungs- und Genussmittel (2,3%)</v>
      </c>
      <c r="T19" t="str">
        <f>[4]Tabelle2!R86</f>
        <v>Metallerzeugung und -bearbeitung (2,5%)</v>
      </c>
      <c r="U19" t="str">
        <f>[4]Tabelle2!S86</f>
        <v>sonstige persönliche Dienstleistungen (1,8%)</v>
      </c>
      <c r="V19" t="str">
        <f>[4]Tabelle2!Y86</f>
        <v>Gebäudebetreuung; Garten- und Landschaftsbau (2,5%)</v>
      </c>
    </row>
    <row r="20" spans="1:22" x14ac:dyDescent="0.35">
      <c r="A20">
        <f t="shared" si="0"/>
        <v>17</v>
      </c>
      <c r="B20" t="str">
        <f>[4]Tabelle2!D87</f>
        <v>Herstellung von Kraftwagen und Kraftwagenteilen (1,6%)</v>
      </c>
      <c r="C20" t="str">
        <f>[4]Tabelle2!E87</f>
        <v>Grundstücks- und Wohnungswesen (1,4%)</v>
      </c>
      <c r="D20" t="str">
        <f>[4]Tabelle2!F87</f>
        <v>Hdl. mit Kraftfahrzeugen; Instandh.u.Rep.v.Kraftfahrzeugen (2,1%)</v>
      </c>
      <c r="E20" t="str">
        <f>[4]Tabelle2!G87</f>
        <v>Maschinenbau (1,8%)</v>
      </c>
      <c r="F20" t="str">
        <f>[4]Tabelle2!H87</f>
        <v>Großhandel (ohne Handel mit Kraftfahrzeugen) (2,2%)</v>
      </c>
      <c r="G20" t="str">
        <f>[4]Tabelle2!I87</f>
        <v>Dienstleistg.f.Untern.u.Privatpers.ang (2,2%)</v>
      </c>
      <c r="H20" t="str">
        <f>[4]Tabelle2!W87</f>
        <v>Architektur- und Ingenieurbüros; techn., physik. u. chem.Unters. (1,8%)</v>
      </c>
      <c r="I20" t="str">
        <f>[4]Tabelle2!X87</f>
        <v>sonstige persönliche Dienstleistungen (1,7%)</v>
      </c>
      <c r="J20" t="str">
        <f>[4]Tabelle2!V87</f>
        <v>Herstellung von Metallerzeugnissen (2,2%)</v>
      </c>
      <c r="K20" t="str">
        <f>[4]Tabelle2!U87</f>
        <v>Herstellung von Metallerzeugnissen (2,3%)</v>
      </c>
      <c r="L20" t="str">
        <f>[4]Tabelle2!J87</f>
        <v>Verw.u. Führung v.Unternehmen u.Betr.; Unternehmensber. (2,4%)</v>
      </c>
      <c r="M20" t="str">
        <f>[4]Tabelle2!K87</f>
        <v>Architektur- und Ingenieurbüros; techn., physik. u. chem.Unters. (2,2%)</v>
      </c>
      <c r="N20" t="str">
        <f>[4]Tabelle2!L87</f>
        <v>Architektur- und Ingenieurbüros; techn., physik. u. chem.Unters. (2,0%)</v>
      </c>
      <c r="O20" t="str">
        <f>[4]Tabelle2!M87</f>
        <v>Rechts- und Steuerberatung, Wirtschaftsprüfung (2,4%)</v>
      </c>
      <c r="P20" t="str">
        <f>[4]Tabelle2!N87</f>
        <v>Rechts- und Steuerberatung, Wirtschaftsprüfung (1,9%)</v>
      </c>
      <c r="Q20" t="str">
        <f>[4]Tabelle2!O87</f>
        <v>Architektur- und Ingenieurbüros; techn., physik. u. chem.Unters. (1,8%)</v>
      </c>
      <c r="R20" t="str">
        <f>[4]Tabelle2!P87</f>
        <v>Vermittlung und Überlassung von Arbeitskräften (2,0%)</v>
      </c>
      <c r="S20" t="str">
        <f>[4]Tabelle2!Q87</f>
        <v>Gebäudebetreuung; Garten- und Landschaftsbau (2,0%)</v>
      </c>
      <c r="T20" t="str">
        <f>[4]Tabelle2!R87</f>
        <v>Erbringung von Dienstleistungen der Informationstechnologie (2,4%)</v>
      </c>
      <c r="U20" t="str">
        <f>[4]Tabelle2!S87</f>
        <v>Verw.u. Führung v.Unternehmen u.Betr.; Unternehmensber. (1,7%)</v>
      </c>
      <c r="V20" t="str">
        <f>[4]Tabelle2!Y87</f>
        <v>Herstellung von Metallerzeugnissen (2,2%)</v>
      </c>
    </row>
    <row r="21" spans="1:22" x14ac:dyDescent="0.35">
      <c r="A21">
        <f t="shared" si="0"/>
        <v>18</v>
      </c>
      <c r="B21" t="str">
        <f>[4]Tabelle2!D88</f>
        <v>Herstellung von Metallerzeugnissen (1,6%)</v>
      </c>
      <c r="C21" t="str">
        <f>[4]Tabelle2!E88</f>
        <v>Kredit- und Versicherungswesen (1,4%)</v>
      </c>
      <c r="D21" t="str">
        <f>[4]Tabelle2!F88</f>
        <v>Vermittlung und Überlassung von Arbeitskräften (2,0%)</v>
      </c>
      <c r="E21" t="str">
        <f>[4]Tabelle2!G88</f>
        <v>sonstige persönliche Dienstleistungen (1,8%)</v>
      </c>
      <c r="F21" t="str">
        <f>[4]Tabelle2!H88</f>
        <v>Herstellung von Gummi- und Kunststoffwaren (1,9%)</v>
      </c>
      <c r="G21" t="str">
        <f>[4]Tabelle2!I88</f>
        <v>Grundstücks- und Wohnungswesen (2,0%)</v>
      </c>
      <c r="H21" t="str">
        <f>[4]Tabelle2!W88</f>
        <v>Kirchen, Verbände, extraterritoriale Organisationen (1,8%)</v>
      </c>
      <c r="I21" t="str">
        <f>[4]Tabelle2!X88</f>
        <v>Herstellung von Kraftwagen und Kraftwagenteilen (1,7%)</v>
      </c>
      <c r="J21" t="str">
        <f>[4]Tabelle2!V88</f>
        <v>Nahrungs- und Genussmittel (2,0%)</v>
      </c>
      <c r="K21" t="str">
        <f>[4]Tabelle2!U88</f>
        <v>Nahrungs- und Genussmittel (2,0%)</v>
      </c>
      <c r="L21" t="str">
        <f>[4]Tabelle2!J88</f>
        <v>Architektur- und Ingenieurbüros; techn., physik. u. chem.Unters. (2,2%)</v>
      </c>
      <c r="M21" t="str">
        <f>[4]Tabelle2!K88</f>
        <v>Gebäudebetreuung; Garten- und Landschaftsbau (2,1%)</v>
      </c>
      <c r="N21" t="str">
        <f>[4]Tabelle2!L88</f>
        <v>Kredit- und Versicherungswesen (1,9%)</v>
      </c>
      <c r="O21" t="str">
        <f>[4]Tabelle2!M88</f>
        <v>Heime (ohne Erholungs- und Ferienheime) (1,9%)</v>
      </c>
      <c r="P21" t="str">
        <f>[4]Tabelle2!N88</f>
        <v>Vermittlung und Überlassung von Arbeitskräften (1,8%)</v>
      </c>
      <c r="Q21" t="str">
        <f>[4]Tabelle2!O88</f>
        <v>Herstellung von Metallerzeugnissen (1,8%)</v>
      </c>
      <c r="R21" t="str">
        <f>[4]Tabelle2!P88</f>
        <v>Nahrungs- und Genussmittel (1,9%)</v>
      </c>
      <c r="S21" t="str">
        <f>[4]Tabelle2!Q88</f>
        <v>Herstellung von Kraftwagen und Kraftwagenteilen (1,9%)</v>
      </c>
      <c r="T21" t="str">
        <f>[4]Tabelle2!R88</f>
        <v>Verw.u. Führung v.Unternehmen u.Betr.; Unternehmensber. (2,3%)</v>
      </c>
      <c r="U21" t="str">
        <f>[4]Tabelle2!S88</f>
        <v>Kirchen, Verbände, extraterritoriale Organisationen (1,7%)</v>
      </c>
      <c r="V21" t="str">
        <f>[4]Tabelle2!Y88</f>
        <v>Nahrungs- und Genussmittel (2,0%)</v>
      </c>
    </row>
    <row r="22" spans="1:22" x14ac:dyDescent="0.35">
      <c r="A22">
        <f t="shared" si="0"/>
        <v>19</v>
      </c>
      <c r="B22" t="str">
        <f>[4]Tabelle2!D89</f>
        <v>Dienstleistg.f.Untern.u.Privatpers.ang (1,5%)</v>
      </c>
      <c r="C22" t="str">
        <f>[4]Tabelle2!E89</f>
        <v>Herstellung von Metallerzeugnissen (1,3%)</v>
      </c>
      <c r="D22" t="str">
        <f>[4]Tabelle2!F89</f>
        <v>Nahrungs- und Genussmittel (1,9%)</v>
      </c>
      <c r="E22" t="str">
        <f>[4]Tabelle2!G89</f>
        <v>Land- und Forstwirtschaft (1,7%)</v>
      </c>
      <c r="F22" t="str">
        <f>[4]Tabelle2!H89</f>
        <v>Herstellung von Kraftwagen und Kraftwagenteilen (1,8%)</v>
      </c>
      <c r="G22" t="str">
        <f>[4]Tabelle2!I89</f>
        <v>Rechts- und Steuerberatung, Wirtschaftsprüfung (1,9%)</v>
      </c>
      <c r="H22" t="str">
        <f>[4]Tabelle2!W89</f>
        <v>Kredit- und Versicherungswesen (1,7%)</v>
      </c>
      <c r="I22" t="str">
        <f>[4]Tabelle2!X89</f>
        <v>Architektur- und Ingenieurbüros; techn., physik. u. chem.Unters. (1,6%)</v>
      </c>
      <c r="J22" t="str">
        <f>[4]Tabelle2!V89</f>
        <v>Hdl. mit Kraftfahrzeugen; Instandh.u.Rep.v.Kraftfahrzeugen (2,0%)</v>
      </c>
      <c r="K22" t="str">
        <f>[4]Tabelle2!U89</f>
        <v>Hdl. mit Kraftfahrzeugen; Instandh.u.Rep.v.Kraftfahrzeugen (2,0%)</v>
      </c>
      <c r="L22" t="str">
        <f>[4]Tabelle2!J89</f>
        <v>Gebäudebetreuung; Garten- und Landschaftsbau (2,0%)</v>
      </c>
      <c r="M22" t="str">
        <f>[4]Tabelle2!K89</f>
        <v>Hdl. mit Kraftfahrzeugen; Instandh.u.Rep.v.Kraftfahrzeugen (2,0%)</v>
      </c>
      <c r="N22" t="str">
        <f>[4]Tabelle2!L89</f>
        <v>Sonstiger Fahrzeugbau (1,9%)</v>
      </c>
      <c r="O22" t="str">
        <f>[4]Tabelle2!M89</f>
        <v>Verlagswesen usw. (1,8%)</v>
      </c>
      <c r="P22" t="str">
        <f>[4]Tabelle2!N89</f>
        <v>Architektur- und Ingenieurbüros; techn., physik. u. chem.Unters. (1,8%)</v>
      </c>
      <c r="Q22" t="str">
        <f>[4]Tabelle2!O89</f>
        <v>Verw.u. Führung v.Unternehmen u.Betr.; Unternehmensber. (1,7%)</v>
      </c>
      <c r="R22" t="str">
        <f>[4]Tabelle2!P89</f>
        <v>Hdl. mit Kraftfahrzeugen; Instandh.u.Rep.v.Kraftfahrzeugen (1,9%)</v>
      </c>
      <c r="S22" t="str">
        <f>[4]Tabelle2!Q89</f>
        <v>Kirchen, Verbände, extraterritoriale Organisationen (1,8%)</v>
      </c>
      <c r="T22" t="str">
        <f>[4]Tabelle2!R89</f>
        <v>Nahrungs- und Genussmittel (2,3%)</v>
      </c>
      <c r="U22" t="str">
        <f>[4]Tabelle2!S89</f>
        <v>Erbringung von Dienstleistungen der Informationstechnologie (1,5%)</v>
      </c>
      <c r="V22" t="str">
        <f>[4]Tabelle2!Y89</f>
        <v>Hdl. mit Kraftfahrzeugen; Instandh.u.Rep.v.Kraftfahrzeugen (2,0%)</v>
      </c>
    </row>
    <row r="23" spans="1:22" x14ac:dyDescent="0.35">
      <c r="A23">
        <f t="shared" si="0"/>
        <v>20</v>
      </c>
      <c r="B23" t="str">
        <f>[4]Tabelle2!D90</f>
        <v>Tiefbau (1,4%)</v>
      </c>
      <c r="C23" t="str">
        <f>[4]Tabelle2!E90</f>
        <v>Architektur- und Ingenieurbüros; techn., physik. u. chem.Unters. (1,3%)</v>
      </c>
      <c r="D23" t="str">
        <f>[4]Tabelle2!F90</f>
        <v>sonstige persönliche Dienstleistungen (1,6%)</v>
      </c>
      <c r="E23" t="str">
        <f>[4]Tabelle2!G90</f>
        <v>Herstellung von chemischen Erzeugnissen (1,5%)</v>
      </c>
      <c r="F23" t="str">
        <f>[4]Tabelle2!H90</f>
        <v>sonstige persönliche Dienstleistungen (1,6%)</v>
      </c>
      <c r="G23" t="str">
        <f>[4]Tabelle2!I90</f>
        <v>Verlagswesen usw. (1,9%)</v>
      </c>
      <c r="H23" t="str">
        <f>[4]Tabelle2!W90</f>
        <v>Verw.u. Führung v.Unternehmen u.Betr.; Unternehmensber. (1,7%)</v>
      </c>
      <c r="I23" t="str">
        <f>[4]Tabelle2!X90</f>
        <v>Land- und Forstwirtschaft (1,6%)</v>
      </c>
      <c r="J23" t="str">
        <f>[4]Tabelle2!V90</f>
        <v>Architektur- und Ingenieurbüros; techn., physik. u. chem.Unters. (1,9%)</v>
      </c>
      <c r="K23" t="str">
        <f>[4]Tabelle2!U90</f>
        <v>Architektur- und Ingenieurbüros; techn., physik. u. chem.Unters. (1,9%)</v>
      </c>
      <c r="L23" t="str">
        <f>[4]Tabelle2!J90</f>
        <v>Hdl. mit Kraftfahrzeugen; Instandh.u.Rep.v.Kraftfahrzeugen (2,0%)</v>
      </c>
      <c r="M23" t="str">
        <f>[4]Tabelle2!K90</f>
        <v>Herstellung von Metallerzeugnissen (2,0%)</v>
      </c>
      <c r="N23" t="str">
        <f>[4]Tabelle2!L90</f>
        <v>Nahrungs- und Genussmittel (1,7%)</v>
      </c>
      <c r="O23" t="str">
        <f>[4]Tabelle2!M90</f>
        <v>Grundstücks- und Wohnungswesen (1,6%)</v>
      </c>
      <c r="P23" t="str">
        <f>[4]Tabelle2!N90</f>
        <v>Maschinenbau (1,7%)</v>
      </c>
      <c r="Q23" t="str">
        <f>[4]Tabelle2!O90</f>
        <v>Erbringung von Dienstleistungen der Informationstechnologie (1,7%)</v>
      </c>
      <c r="R23" t="str">
        <f>[4]Tabelle2!P90</f>
        <v>Architektur- und Ingenieurbüros; techn., physik. u. chem.Unters. (1,7%)</v>
      </c>
      <c r="S23" t="str">
        <f>[4]Tabelle2!Q90</f>
        <v>sonstige persönliche Dienstleistungen (1,8%)</v>
      </c>
      <c r="T23" t="str">
        <f>[4]Tabelle2!R90</f>
        <v>Hdl. mit Kraftfahrzeugen; Instandh.u.Rep.v.Kraftfahrzeugen (2,1%)</v>
      </c>
      <c r="U23" t="str">
        <f>[4]Tabelle2!S90</f>
        <v>Land- und Forstwirtschaft (1,5%)</v>
      </c>
      <c r="V23" t="str">
        <f>[4]Tabelle2!Y90</f>
        <v>Architektur- und Ingenieurbüros; techn., physik. u. chem.Unters. (1,9%)</v>
      </c>
    </row>
    <row r="24" spans="1:22" x14ac:dyDescent="0.35">
      <c r="A24">
        <f t="shared" si="0"/>
        <v>21</v>
      </c>
      <c r="B24" t="str">
        <f>[4]Tabelle2!D91</f>
        <v>Architektur- und Ingenieurbüros; techn., physik. u. chem.Unters. (1,4%)</v>
      </c>
      <c r="C24" t="str">
        <f>[4]Tabelle2!E91</f>
        <v>Kirchen, Verbände, extraterritoriale Organisationen (1,2%)</v>
      </c>
      <c r="D24" t="str">
        <f>[4]Tabelle2!F91</f>
        <v>Kredit- und Versicherungswesen (1,5%)</v>
      </c>
      <c r="E24" t="str">
        <f>[4]Tabelle2!G91</f>
        <v>Kredit- und Versicherungswesen (1,4%)</v>
      </c>
      <c r="F24" t="str">
        <f>[4]Tabelle2!H91</f>
        <v>Land- und Forstwirtschaft (1,5%)</v>
      </c>
      <c r="G24" t="str">
        <f>[4]Tabelle2!I91</f>
        <v>Vermittlung und Überlassung von Arbeitskräften (1,8%)</v>
      </c>
      <c r="H24" t="str">
        <f>[4]Tabelle2!W91</f>
        <v>sonstige persönliche Dienstleistungen (1,7%)</v>
      </c>
      <c r="I24" t="str">
        <f>[4]Tabelle2!X91</f>
        <v>Erbringung von Dienstleistungen der Informationstechnologie (1,5%)</v>
      </c>
      <c r="J24" t="str">
        <f>[4]Tabelle2!V91</f>
        <v>Vermittlung und Überlassung von Arbeitskräften (1,8%)</v>
      </c>
      <c r="K24" t="str">
        <f>[4]Tabelle2!U91</f>
        <v>Vermittlung und Überlassung von Arbeitskräften (1,8%)</v>
      </c>
      <c r="L24" t="str">
        <f>[4]Tabelle2!J91</f>
        <v>Herstellung von elektrischen Ausrüstungen (1,7%)</v>
      </c>
      <c r="M24" t="str">
        <f>[4]Tabelle2!K91</f>
        <v>Herst.v.DV-geräten, elektr. und optischen Erzeugnissen (1,8%)</v>
      </c>
      <c r="N24" t="str">
        <f>[4]Tabelle2!L91</f>
        <v>Rechts- und Steuerberatung, Wirtschaftsprüfung (1,6%)</v>
      </c>
      <c r="O24" t="str">
        <f>[4]Tabelle2!M91</f>
        <v>sonstige persönliche Dienstleistungen (1,6%)</v>
      </c>
      <c r="P24" t="str">
        <f>[4]Tabelle2!N91</f>
        <v>Herstellung von Metallerzeugnissen (1,5%)</v>
      </c>
      <c r="Q24" t="str">
        <f>[4]Tabelle2!O91</f>
        <v>sonstige persönliche Dienstleistungen (1,7%)</v>
      </c>
      <c r="R24" t="str">
        <f>[4]Tabelle2!P91</f>
        <v>sonstige persönliche Dienstleistungen (1,7%)</v>
      </c>
      <c r="S24" t="str">
        <f>[4]Tabelle2!Q91</f>
        <v>Vermittlung und Überlassung von Arbeitskräften (1,8%)</v>
      </c>
      <c r="T24" t="str">
        <f>[4]Tabelle2!R91</f>
        <v>Vermittlung und Überlassung von Arbeitskräften (1,8%)</v>
      </c>
      <c r="U24" t="str">
        <f>[4]Tabelle2!S91</f>
        <v>Rechts- und Steuerberatung, Wirtschaftsprüfung (1,3%)</v>
      </c>
      <c r="V24" t="str">
        <f>[4]Tabelle2!Y91</f>
        <v>Vermittlung und Überlassung von Arbeitskräften (1,8%)</v>
      </c>
    </row>
    <row r="25" spans="1:22" x14ac:dyDescent="0.35">
      <c r="A25">
        <f t="shared" si="0"/>
        <v>22</v>
      </c>
      <c r="B25" t="str">
        <f>[4]Tabelle2!D92</f>
        <v>Kredit- und Versicherungswesen (1,3%)</v>
      </c>
      <c r="C25" t="str">
        <f>[4]Tabelle2!E92</f>
        <v>Maschinenbau (1,1%)</v>
      </c>
      <c r="D25" t="str">
        <f>[4]Tabelle2!F92</f>
        <v>Herst.v.DV-geräten, elektr. und optischen Erzeugnissen (1,5%)</v>
      </c>
      <c r="E25" t="str">
        <f>[4]Tabelle2!G92</f>
        <v>Tiefbau (1,3%)</v>
      </c>
      <c r="F25" t="str">
        <f>[4]Tabelle2!H92</f>
        <v>Erbringung von Dienstleistungen der Informationstechnologie (1,5%)</v>
      </c>
      <c r="G25" t="str">
        <f>[4]Tabelle2!I92</f>
        <v>Forschung und Entwicklung (1,6%)</v>
      </c>
      <c r="H25" t="str">
        <f>[4]Tabelle2!W92</f>
        <v>Dienstleistg.f.Untern.u.Privatpers.ang (1,7%)</v>
      </c>
      <c r="I25" t="str">
        <f>[4]Tabelle2!X92</f>
        <v>Dienstleistg.f.Untern.u.Privatpers.ang (1,5%)</v>
      </c>
      <c r="J25" t="str">
        <f>[4]Tabelle2!V92</f>
        <v>Rechts- und Steuerberatung, Wirtschaftsprüfung (1,5%)</v>
      </c>
      <c r="K25" t="str">
        <f>[4]Tabelle2!U92</f>
        <v>sonstige persönliche Dienstleistungen (1,5%)</v>
      </c>
      <c r="L25" t="str">
        <f>[4]Tabelle2!J92</f>
        <v>Nahrungs- und Genussmittel (1,7%)</v>
      </c>
      <c r="M25" t="str">
        <f>[4]Tabelle2!K92</f>
        <v>Vermittlung und Überlassung von Arbeitskräften (1,6%)</v>
      </c>
      <c r="N25" t="str">
        <f>[4]Tabelle2!L92</f>
        <v>Hdl. mit Kraftfahrzeugen; Instandh.u.Rep.v.Kraftfahrzeugen (1,6%)</v>
      </c>
      <c r="O25" t="str">
        <f>[4]Tabelle2!M92</f>
        <v>Werbung und Marktforschung (1,4%)</v>
      </c>
      <c r="P25" t="str">
        <f>[4]Tabelle2!N92</f>
        <v>Kirchen, Verbände, extraterritoriale Organisationen (1,5%)</v>
      </c>
      <c r="Q25" t="str">
        <f>[4]Tabelle2!O92</f>
        <v>Vermittlung und Überlassung von Arbeitskräften (1,6%)</v>
      </c>
      <c r="R25" t="str">
        <f>[4]Tabelle2!P92</f>
        <v>Rechts- und Steuerberatung, Wirtschaftsprüfung (1,6%)</v>
      </c>
      <c r="S25" t="str">
        <f>[4]Tabelle2!Q92</f>
        <v>Architektur- und Ingenieurbüros; techn., physik. u. chem.Unters. (1,5%)</v>
      </c>
      <c r="T25" t="str">
        <f>[4]Tabelle2!R92</f>
        <v>sonstige persönliche Dienstleistungen (1,7%)</v>
      </c>
      <c r="U25" t="str">
        <f>[4]Tabelle2!S92</f>
        <v>Architektur- und Ingenieurbüros; techn., physik. u. chem.Unters. (1,3%)</v>
      </c>
      <c r="V25" t="str">
        <f>[4]Tabelle2!Y92</f>
        <v>sonstige persönliche Dienstleistungen (1,6%)</v>
      </c>
    </row>
    <row r="26" spans="1:22" x14ac:dyDescent="0.35">
      <c r="A26">
        <f t="shared" si="0"/>
        <v>23</v>
      </c>
      <c r="B26" t="str">
        <f>[4]Tabelle2!D93</f>
        <v>Kirchen, Verbände, extraterritoriale Organisationen (1,2%)</v>
      </c>
      <c r="C26" t="str">
        <f>[4]Tabelle2!E93</f>
        <v>Erbringung von Dienstleistungen der Informationstechnologie (1,1%)</v>
      </c>
      <c r="D26" t="str">
        <f>[4]Tabelle2!F93</f>
        <v>Kirchen, Verbände, extraterritoriale Organisationen (1,4%)</v>
      </c>
      <c r="E26" t="str">
        <f>[4]Tabelle2!G93</f>
        <v>Architektur- und Ingenieurbüros; techn., physik. u. chem.Unters. (1,2%)</v>
      </c>
      <c r="F26" t="str">
        <f>[4]Tabelle2!H93</f>
        <v>Architektur- und Ingenieurbüros; techn., physik. u. chem.Unters. (1,5%)</v>
      </c>
      <c r="G26" t="str">
        <f>[4]Tabelle2!I93</f>
        <v>sonstige persönliche Dienstleistungen (1,5%)</v>
      </c>
      <c r="H26" t="str">
        <f>[4]Tabelle2!W93</f>
        <v>Maschinenbau (1,5%)</v>
      </c>
      <c r="I26" t="str">
        <f>[4]Tabelle2!X93</f>
        <v>Kredit- und Versicherungswesen (1,4%)</v>
      </c>
      <c r="J26" t="str">
        <f>[4]Tabelle2!V93</f>
        <v>sonstige persönliche Dienstleistungen (1,5%)</v>
      </c>
      <c r="K26" t="str">
        <f>[4]Tabelle2!U93</f>
        <v>Rechts- und Steuerberatung, Wirtschaftsprüfung (1,5%)</v>
      </c>
      <c r="L26" t="str">
        <f>[4]Tabelle2!J93</f>
        <v>Vermittlung und Überlassung von Arbeitskräften (1,7%)</v>
      </c>
      <c r="M26" t="str">
        <f>[4]Tabelle2!K93</f>
        <v>Rechts- und Steuerberatung, Wirtschaftsprüfung (1,6%)</v>
      </c>
      <c r="N26" t="str">
        <f>[4]Tabelle2!L93</f>
        <v>Grundstücks- und Wohnungswesen (1,5%)</v>
      </c>
      <c r="O26" t="str">
        <f>[4]Tabelle2!M93</f>
        <v>Hdl. mit Kraftfahrzeugen; Instandh.u.Rep.v.Kraftfahrzeugen (1,3%)</v>
      </c>
      <c r="P26" t="str">
        <f>[4]Tabelle2!N93</f>
        <v>Nahrungs- und Genussmittel (1,5%)</v>
      </c>
      <c r="Q26" t="str">
        <f>[4]Tabelle2!O93</f>
        <v>Land- und Forstwirtschaft (1,4%)</v>
      </c>
      <c r="R26" t="str">
        <f>[4]Tabelle2!P93</f>
        <v>Kirchen, Verbände, extraterritoriale Organisationen (1,5%)</v>
      </c>
      <c r="S26" t="str">
        <f>[4]Tabelle2!Q93</f>
        <v>Erbringung von Dienstleistungen der Informationstechnologie (1,5%)</v>
      </c>
      <c r="T26" t="str">
        <f>[4]Tabelle2!R93</f>
        <v>Architektur- und Ingenieurbüros; techn., physik. u. chem.Unters. (1,4%)</v>
      </c>
      <c r="U26" t="str">
        <f>[4]Tabelle2!S93</f>
        <v>Vermittlung und Überlassung von Arbeitskräften (1,1%)</v>
      </c>
      <c r="V26" t="str">
        <f>[4]Tabelle2!Y93</f>
        <v>Kirchen, Verbände, extraterritoriale Organisationen (1,5%)</v>
      </c>
    </row>
    <row r="27" spans="1:22" x14ac:dyDescent="0.35">
      <c r="A27">
        <f t="shared" si="0"/>
        <v>24</v>
      </c>
      <c r="B27" t="str">
        <f>[4]Tabelle2!D94</f>
        <v>Grundstücks- und Wohnungswesen (1,1%)</v>
      </c>
      <c r="C27" t="str">
        <f>[4]Tabelle2!E94</f>
        <v>Rechts- und Steuerberatung, Wirtschaftsprüfung (1,0%)</v>
      </c>
      <c r="D27" t="str">
        <f>[4]Tabelle2!F94</f>
        <v>Dienstleistg.f.Untern.u.Privatpers.ang (1,2%)</v>
      </c>
      <c r="E27" t="str">
        <f>[4]Tabelle2!G94</f>
        <v>Herst.v. Glas u.Glaswaren, Keramik, Verarb.v. Steinen u.Erden (1,0%)</v>
      </c>
      <c r="F27" t="str">
        <f>[4]Tabelle2!H94</f>
        <v>Kirchen, Verbände, extraterritoriale Organisationen (1,4%)</v>
      </c>
      <c r="G27" t="str">
        <f>[4]Tabelle2!I94</f>
        <v>Informationsdienstleistungen (1,3%)</v>
      </c>
      <c r="H27" t="str">
        <f>[4]Tabelle2!W94</f>
        <v>Herstellung von Kraftwagen und Kraftwagenteilen (1,3%)</v>
      </c>
      <c r="I27" t="str">
        <f>[4]Tabelle2!X94</f>
        <v>Kirchen, Verbände, extraterritoriale Organisationen (1,3%)</v>
      </c>
      <c r="J27" t="str">
        <f>[4]Tabelle2!V94</f>
        <v>Kirchen, Verbände, extraterritoriale Organisationen (1,5%)</v>
      </c>
      <c r="K27" t="str">
        <f>[4]Tabelle2!U94</f>
        <v>Kirchen, Verbände, extraterritoriale Organisationen (1,4%)</v>
      </c>
      <c r="L27" t="str">
        <f>[4]Tabelle2!J94</f>
        <v>sonstige persönliche Dienstleistungen (1,4%)</v>
      </c>
      <c r="M27" t="str">
        <f>[4]Tabelle2!K94</f>
        <v>Herstellung von elektrischen Ausrüstungen (1,4%)</v>
      </c>
      <c r="N27" t="str">
        <f>[4]Tabelle2!L94</f>
        <v>Maschinenbau (1,4%)</v>
      </c>
      <c r="O27" t="str">
        <f>[4]Tabelle2!M94</f>
        <v>Maschinenbau (1,3%)</v>
      </c>
      <c r="P27" t="str">
        <f>[4]Tabelle2!N94</f>
        <v>sonstige persönliche Dienstleistungen (1,4%)</v>
      </c>
      <c r="Q27" t="str">
        <f>[4]Tabelle2!O94</f>
        <v>Herstellung von Gummi- und Kunststoffwaren (1,3%)</v>
      </c>
      <c r="R27" t="str">
        <f>[4]Tabelle2!P94</f>
        <v>Metallerzeugung und -bearbeitung (1,4%)</v>
      </c>
      <c r="S27" t="str">
        <f>[4]Tabelle2!Q94</f>
        <v>Herstellung von Gummi- und Kunststoffwaren (1,5%)</v>
      </c>
      <c r="T27" t="str">
        <f>[4]Tabelle2!R94</f>
        <v>Rechts- und Steuerberatung, Wirtschaftsprüfung (1,3%)</v>
      </c>
      <c r="U27" t="str">
        <f>[4]Tabelle2!S94</f>
        <v>Herstellung von Metallerzeugnissen (1,1%)</v>
      </c>
      <c r="V27" t="str">
        <f>[4]Tabelle2!Y94</f>
        <v>Rechts- und Steuerberatung, Wirtschaftsprüfung (1,5%)</v>
      </c>
    </row>
    <row r="28" spans="1:22" x14ac:dyDescent="0.35">
      <c r="A28">
        <f t="shared" si="0"/>
        <v>25</v>
      </c>
      <c r="B28" t="str">
        <f>[4]Tabelle2!D95</f>
        <v>Energieversorgung (1,1%)</v>
      </c>
      <c r="C28" t="str">
        <f>[4]Tabelle2!E95</f>
        <v>Energieversorgung (1,0%)</v>
      </c>
      <c r="D28" t="str">
        <f>[4]Tabelle2!F95</f>
        <v>Verw.u. Führung v.Unternehmen u.Betr.; Unternehmensber. (1,2%)</v>
      </c>
      <c r="E28" t="str">
        <f>[4]Tabelle2!G95</f>
        <v>Kirchen, Verbände, extraterritoriale Organisationen (1,0%)</v>
      </c>
      <c r="F28" t="str">
        <f>[4]Tabelle2!H95</f>
        <v>Kredit- und Versicherungswesen (1,4%)</v>
      </c>
      <c r="G28" t="str">
        <f>[4]Tabelle2!I95</f>
        <v>Hdl. mit Kraftfahrzeugen; Instandh.u.Rep.v.Kraftfahrzeugen (1,3%)</v>
      </c>
      <c r="H28" t="str">
        <f>[4]Tabelle2!W95</f>
        <v>Grundstücks- und Wohnungswesen (1,3%)</v>
      </c>
      <c r="I28" t="str">
        <f>[4]Tabelle2!X95</f>
        <v>Herst.v.DV-geräten, elektr. und optischen Erzeugnissen (1,2%)</v>
      </c>
      <c r="J28" t="str">
        <f>[4]Tabelle2!V95</f>
        <v>Herst.v.DV-geräten, elektr. und optischen Erzeugnissen (1,2%)</v>
      </c>
      <c r="K28" t="str">
        <f>[4]Tabelle2!U95</f>
        <v>Herst.v.DV-geräten, elektr. und optischen Erzeugnissen (1,3%)</v>
      </c>
      <c r="L28" t="str">
        <f>[4]Tabelle2!J95</f>
        <v>Herstellung von sonstigen Waren (1,3%)</v>
      </c>
      <c r="M28" t="str">
        <f>[4]Tabelle2!K95</f>
        <v>sonstige persönliche Dienstleistungen (1,4%)</v>
      </c>
      <c r="N28" t="str">
        <f>[4]Tabelle2!L95</f>
        <v>sonstige persönliche Dienstleistungen (1,4%)</v>
      </c>
      <c r="O28" t="str">
        <f>[4]Tabelle2!M95</f>
        <v>Dienstleistg.f.Untern.u.Privatpers.ang (1,3%)</v>
      </c>
      <c r="P28" t="str">
        <f>[4]Tabelle2!N95</f>
        <v>Herstellung von pharmazeutischen Erzeugnissen (1,4%)</v>
      </c>
      <c r="Q28" t="str">
        <f>[4]Tabelle2!O95</f>
        <v>Rechts- und Steuerberatung, Wirtschaftsprüfung (1,3%)</v>
      </c>
      <c r="R28" t="str">
        <f>[4]Tabelle2!P95</f>
        <v>Herstellung von chemischen Erzeugnissen (1,4%)</v>
      </c>
      <c r="S28" t="str">
        <f>[4]Tabelle2!Q95</f>
        <v>Verw.u. Führung v.Unternehmen u.Betr.; Unternehmensber. (1,4%)</v>
      </c>
      <c r="T28" t="str">
        <f>[4]Tabelle2!R95</f>
        <v>Dienstleistg.f.Untern.u.Privatpers.ang (1,1%)</v>
      </c>
      <c r="U28" t="str">
        <f>[4]Tabelle2!S95</f>
        <v>Herst.v.DV-geräten, elektr. und optischen Erzeugnissen (1,1%)</v>
      </c>
      <c r="V28" t="str">
        <f>[4]Tabelle2!Y95</f>
        <v>Herst.v.DV-geräten, elektr. und optischen Erzeugnissen (1,2%)</v>
      </c>
    </row>
    <row r="29" spans="1:22" x14ac:dyDescent="0.35">
      <c r="A29">
        <f t="shared" si="0"/>
        <v>26</v>
      </c>
      <c r="B29" t="str">
        <f>[4]Tabelle2!D96</f>
        <v>Verw.u. Führung v.Unternehmen u.Betr.; Unternehmensber. (1,0%)</v>
      </c>
      <c r="C29" t="str">
        <f>[4]Tabelle2!E96</f>
        <v>Vermittlung und Überlassung von Arbeitskräften (1,0%)</v>
      </c>
      <c r="D29" t="str">
        <f>[4]Tabelle2!F96</f>
        <v>Rechts- und Steuerberatung, Wirtschaftsprüfung (1,1%)</v>
      </c>
      <c r="E29" t="str">
        <f>[4]Tabelle2!G96</f>
        <v>Recycling (1,0%)</v>
      </c>
      <c r="F29" t="str">
        <f>[4]Tabelle2!H96</f>
        <v>Verw.u. Führung v.Unternehmen u.Betr.; Unternehmensber. (1,2%)</v>
      </c>
      <c r="G29" t="str">
        <f>[4]Tabelle2!I96</f>
        <v>Wach- und Sicherheitsdienste sowie Detekteien (1,2%)</v>
      </c>
      <c r="H29" t="str">
        <f>[4]Tabelle2!W96</f>
        <v>Rechts- und Steuerberatung, Wirtschaftsprüfung (1,2%)</v>
      </c>
      <c r="I29" t="str">
        <f>[4]Tabelle2!X96</f>
        <v>Tiefbau (1,2%)</v>
      </c>
      <c r="J29" t="str">
        <f>[4]Tabelle2!V96</f>
        <v>Herstellung von elektrischen Ausrüstungen (1,1%)</v>
      </c>
      <c r="K29" t="str">
        <f>[4]Tabelle2!U96</f>
        <v>Herstellung von Gummi- und Kunststoffwaren (1,1%)</v>
      </c>
      <c r="L29" t="str">
        <f>[4]Tabelle2!J96</f>
        <v>Rechts- und Steuerberatung, Wirtschaftsprüfung (1,3%)</v>
      </c>
      <c r="M29" t="str">
        <f>[4]Tabelle2!K96</f>
        <v>Kirchen, Verbände, extraterritoriale Organisationen (1,3%)</v>
      </c>
      <c r="N29" t="str">
        <f>[4]Tabelle2!L96</f>
        <v>Forschung und Entwicklung (1,2%)</v>
      </c>
      <c r="O29" t="str">
        <f>[4]Tabelle2!M96</f>
        <v>Kirchen, Verbände, extraterritoriale Organisationen (1,2%)</v>
      </c>
      <c r="P29" t="str">
        <f>[4]Tabelle2!N96</f>
        <v>Herstellung von Gummi- und Kunststoffwaren (1,2%)</v>
      </c>
      <c r="Q29" t="str">
        <f>[4]Tabelle2!O96</f>
        <v>Kirchen, Verbände, extraterritoriale Organisationen (1,3%)</v>
      </c>
      <c r="R29" t="str">
        <f>[4]Tabelle2!P96</f>
        <v>Dienstleistg.f.Untern.u.Privatpers.ang (1,3%)</v>
      </c>
      <c r="S29" t="str">
        <f>[4]Tabelle2!Q96</f>
        <v>Rechts- und Steuerberatung, Wirtschaftsprüfung (1,2%)</v>
      </c>
      <c r="T29" t="str">
        <f>[4]Tabelle2!R96</f>
        <v>Tiefbau (0,9%)</v>
      </c>
      <c r="U29" t="str">
        <f>[4]Tabelle2!S96</f>
        <v>Energieversorgung (1,0%)</v>
      </c>
      <c r="V29" t="str">
        <f>[4]Tabelle2!Y96</f>
        <v>Dienstleistg.f.Untern.u.Privatpers.ang (1,1%)</v>
      </c>
    </row>
    <row r="30" spans="1:22" x14ac:dyDescent="0.35">
      <c r="A30">
        <f t="shared" si="0"/>
        <v>27</v>
      </c>
      <c r="B30" t="str">
        <f>[4]Tabelle2!D97</f>
        <v>Erbringung von Dienstleistungen der Informationstechnologie (0,9%)</v>
      </c>
      <c r="C30" t="str">
        <f>[4]Tabelle2!E97</f>
        <v>Tiefbau (1,0%)</v>
      </c>
      <c r="D30" t="str">
        <f>[4]Tabelle2!F97</f>
        <v>Grundstücks- und Wohnungswesen (1,1%)</v>
      </c>
      <c r="E30" t="str">
        <f>[4]Tabelle2!G97</f>
        <v>Erbringung von Dienstleistungen der Informationstechnologie (1,0%)</v>
      </c>
      <c r="F30" t="str">
        <f>[4]Tabelle2!H97</f>
        <v>Herst.v. Glas u.Glaswaren, Keramik, Verarb.v. Steinen u.Erden (1,2%)</v>
      </c>
      <c r="G30" t="str">
        <f>[4]Tabelle2!I97</f>
        <v>Herstellung von elektrischen Ausrüstungen (0,9%)</v>
      </c>
      <c r="H30" t="str">
        <f>[4]Tabelle2!W97</f>
        <v>Land- und Forstwirtschaft (1,2%)</v>
      </c>
      <c r="I30" t="str">
        <f>[4]Tabelle2!X97</f>
        <v>Verw.u. Führung v.Unternehmen u.Betr.; Unternehmensber. (1,1%)</v>
      </c>
      <c r="J30" t="str">
        <f>[4]Tabelle2!V97</f>
        <v>Dienstleistg.f.Untern.u.Privatpers.ang (1,1%)</v>
      </c>
      <c r="K30" t="str">
        <f>[4]Tabelle2!U97</f>
        <v>Herstellung von elektrischen Ausrüstungen (1,1%)</v>
      </c>
      <c r="L30" t="str">
        <f>[4]Tabelle2!J97</f>
        <v>Kirchen, Verbände, extraterritoriale Organisationen (1,3%)</v>
      </c>
      <c r="M30" t="str">
        <f>[4]Tabelle2!K97</f>
        <v>Herstellung von Gummi- und Kunststoffwaren (1,2%)</v>
      </c>
      <c r="N30" t="str">
        <f>[4]Tabelle2!L97</f>
        <v>Metallerzeugung und -bearbeitung (1,2%)</v>
      </c>
      <c r="O30" t="str">
        <f>[4]Tabelle2!M97</f>
        <v>Energieversorgung (0,9%)</v>
      </c>
      <c r="P30" t="str">
        <f>[4]Tabelle2!N97</f>
        <v>Grundstücks- und Wohnungswesen (1,1%)</v>
      </c>
      <c r="Q30" t="str">
        <f>[4]Tabelle2!O97</f>
        <v>Tiefbau (1,1%)</v>
      </c>
      <c r="R30" t="str">
        <f>[4]Tabelle2!P97</f>
        <v>Herstellung von Gummi- und Kunststoffwaren (1,1%)</v>
      </c>
      <c r="S30" t="str">
        <f>[4]Tabelle2!Q97</f>
        <v>Land- und Forstwirtschaft (1,1%)</v>
      </c>
      <c r="T30" t="str">
        <f>[4]Tabelle2!R97</f>
        <v>Energieversorgung (0,9%)</v>
      </c>
      <c r="U30" t="str">
        <f>[4]Tabelle2!S97</f>
        <v>Wach- und Sicherheitsdienste sowie Detekteien (1,0%)</v>
      </c>
      <c r="V30" t="str">
        <f>[4]Tabelle2!Y97</f>
        <v>Herstellung von Gummi- und Kunststoffwaren (1,0%)</v>
      </c>
    </row>
    <row r="31" spans="1:22" x14ac:dyDescent="0.35">
      <c r="A31">
        <f t="shared" si="0"/>
        <v>28</v>
      </c>
      <c r="B31" t="str">
        <f>[4]Tabelle2!D98</f>
        <v>Recycling (0,9%)</v>
      </c>
      <c r="C31" t="str">
        <f>[4]Tabelle2!E98</f>
        <v>Forschung und Entwicklung (1,0%)</v>
      </c>
      <c r="D31" t="str">
        <f>[4]Tabelle2!F98</f>
        <v>Land- und Forstwirtschaft (1,1%)</v>
      </c>
      <c r="E31" t="str">
        <f>[4]Tabelle2!G98</f>
        <v>Verw.u. Führung v.Unternehmen u.Betr.; Unternehmensber. (0,9%)</v>
      </c>
      <c r="F31" t="str">
        <f>[4]Tabelle2!H98</f>
        <v>Tiefbau (1,1%)</v>
      </c>
      <c r="G31" t="str">
        <f>[4]Tabelle2!I98</f>
        <v>Nahrungs- und Genussmittel (0,9%)</v>
      </c>
      <c r="H31" t="str">
        <f>[4]Tabelle2!W98</f>
        <v>Herst.v.DV-geräten, elektr. und optischen Erzeugnissen (1,1%)</v>
      </c>
      <c r="I31" t="str">
        <f>[4]Tabelle2!X98</f>
        <v>Grundstücks- und Wohnungswesen (1,1%)</v>
      </c>
      <c r="J31" t="str">
        <f>[4]Tabelle2!V98</f>
        <v>Herstellung von Gummi- und Kunststoffwaren (1,1%)</v>
      </c>
      <c r="K31" t="str">
        <f>[4]Tabelle2!U98</f>
        <v>Herstellung von chemischen Erzeugnissen (1,1%)</v>
      </c>
      <c r="L31" t="str">
        <f>[4]Tabelle2!J98</f>
        <v>Herstellung von Gummi- und Kunststoffwaren (1,2%)</v>
      </c>
      <c r="M31" t="str">
        <f>[4]Tabelle2!K98</f>
        <v>Hochbau (1,1%)</v>
      </c>
      <c r="N31" t="str">
        <f>[4]Tabelle2!L98</f>
        <v>Reparatur und Installation von Maschinen und Ausrüstungen (1,1%)</v>
      </c>
      <c r="O31" t="str">
        <f>[4]Tabelle2!M98</f>
        <v>Herstellung von chemischen Erzeugnissen (0,8%)</v>
      </c>
      <c r="P31" t="str">
        <f>[4]Tabelle2!N98</f>
        <v>Herst.v.DV-geräten, elektr. und optischen Erzeugnissen (1,1%)</v>
      </c>
      <c r="Q31" t="str">
        <f>[4]Tabelle2!O98</f>
        <v>Dienstleistg.f.Untern.u.Privatpers.ang (1,1%)</v>
      </c>
      <c r="R31" t="str">
        <f>[4]Tabelle2!P98</f>
        <v>Herstellung von elektrischen Ausrüstungen (1,1%)</v>
      </c>
      <c r="S31" t="str">
        <f>[4]Tabelle2!Q98</f>
        <v>Tiefbau (1,0%)</v>
      </c>
      <c r="T31" t="str">
        <f>[4]Tabelle2!R98</f>
        <v>Herstellung von Gummi- und Kunststoffwaren (0,9%)</v>
      </c>
      <c r="U31" t="str">
        <f>[4]Tabelle2!S98</f>
        <v>Herstellung von sonstigen Waren (1,0%)</v>
      </c>
      <c r="V31" t="str">
        <f>[4]Tabelle2!Y98</f>
        <v>Herstellung von elektrischen Ausrüstungen (1,0%)</v>
      </c>
    </row>
    <row r="32" spans="1:22" x14ac:dyDescent="0.35">
      <c r="A32">
        <f t="shared" si="0"/>
        <v>29</v>
      </c>
      <c r="B32" t="str">
        <f>[4]Tabelle2!D99</f>
        <v>Herstellung von Gummi- und Kunststoffwaren (0,9%)</v>
      </c>
      <c r="C32" t="str">
        <f>[4]Tabelle2!E99</f>
        <v>Hochbau (0,9%)</v>
      </c>
      <c r="D32" t="str">
        <f>[4]Tabelle2!F99</f>
        <v>Tiefbau (1,1%)</v>
      </c>
      <c r="E32" t="str">
        <f>[4]Tabelle2!G99</f>
        <v>Grundstücks- und Wohnungswesen (0,9%)</v>
      </c>
      <c r="F32" t="str">
        <f>[4]Tabelle2!H99</f>
        <v>Herstellung von sonstigen Waren (1,1%)</v>
      </c>
      <c r="G32" t="str">
        <f>[4]Tabelle2!I99</f>
        <v>Energieversorgung (0,8%)</v>
      </c>
      <c r="H32" t="str">
        <f>[4]Tabelle2!W99</f>
        <v>Forschung und Entwicklung (1,0%)</v>
      </c>
      <c r="I32" t="str">
        <f>[4]Tabelle2!X99</f>
        <v>Rechts- und Steuerberatung, Wirtschaftsprüfung (1,0%)</v>
      </c>
      <c r="J32" t="str">
        <f>[4]Tabelle2!V99</f>
        <v>Herstellung von chemischen Erzeugnissen (1,0%)</v>
      </c>
      <c r="K32" t="str">
        <f>[4]Tabelle2!U99</f>
        <v>Dienstleistg.f.Untern.u.Privatpers.ang (1,0%)</v>
      </c>
      <c r="L32" t="str">
        <f>[4]Tabelle2!J99</f>
        <v>Forschung und Entwicklung (1,0%)</v>
      </c>
      <c r="M32" t="str">
        <f>[4]Tabelle2!K99</f>
        <v>Verlagswesen usw. (1,0%)</v>
      </c>
      <c r="N32" t="str">
        <f>[4]Tabelle2!L99</f>
        <v>Herst.v.DV-geräten, elektr. und optischen Erzeugnissen (1,0%)</v>
      </c>
      <c r="O32" t="str">
        <f>[4]Tabelle2!M99</f>
        <v>Forschung und Entwicklung (0,8%)</v>
      </c>
      <c r="P32" t="str">
        <f>[4]Tabelle2!N99</f>
        <v>Dienstleistg.f.Untern.u.Privatpers.ang (1,0%)</v>
      </c>
      <c r="Q32" t="str">
        <f>[4]Tabelle2!O99</f>
        <v>Hochbau (0,9%)</v>
      </c>
      <c r="R32" t="str">
        <f>[4]Tabelle2!P99</f>
        <v>Herstellung von Kraftwagen und Kraftwagenteilen (1,0%)</v>
      </c>
      <c r="S32" t="str">
        <f>[4]Tabelle2!Q99</f>
        <v>Herst.v. Glas u.Glaswaren, Keramik, Verarb.v. Steinen u.Erden (1,0%)</v>
      </c>
      <c r="T32" t="str">
        <f>[4]Tabelle2!R99</f>
        <v>Kirchen, Verbände, extraterritoriale Organisationen (0,9%)</v>
      </c>
      <c r="U32" t="str">
        <f>[4]Tabelle2!S99</f>
        <v>Grundstücks- und Wohnungswesen (1,0%)</v>
      </c>
      <c r="V32" t="str">
        <f>[4]Tabelle2!Y99</f>
        <v>Herstellung von chemischen Erzeugnissen (1,0%)</v>
      </c>
    </row>
    <row r="33" spans="1:22" x14ac:dyDescent="0.35">
      <c r="A33">
        <f t="shared" si="0"/>
        <v>30</v>
      </c>
      <c r="B33" t="str">
        <f>[4]Tabelle2!D100</f>
        <v>Hochbau (0,9%)</v>
      </c>
      <c r="C33" t="str">
        <f>[4]Tabelle2!E100</f>
        <v>Recycling (0,7%)</v>
      </c>
      <c r="D33" t="str">
        <f>[4]Tabelle2!F100</f>
        <v>Herstellung von elektrischen Ausrüstungen (1,1%)</v>
      </c>
      <c r="E33" t="str">
        <f>[4]Tabelle2!G100</f>
        <v>Energieversorgung (0,9%)</v>
      </c>
      <c r="F33" t="str">
        <f>[4]Tabelle2!H100</f>
        <v>Herstellung von elektrischen Ausrüstungen (1,0%)</v>
      </c>
      <c r="G33" t="str">
        <f>[4]Tabelle2!I100</f>
        <v>Werbung und Marktforschung (0,8%)</v>
      </c>
      <c r="H33" t="str">
        <f>[4]Tabelle2!W100</f>
        <v>Tiefbau (1,0%)</v>
      </c>
      <c r="I33" t="str">
        <f>[4]Tabelle2!X100</f>
        <v>Herstellung von Gummi- und Kunststoffwaren (1,0%)</v>
      </c>
      <c r="J33" t="str">
        <f>[4]Tabelle2!V100</f>
        <v>Verlagswesen usw. (0,9%)</v>
      </c>
      <c r="K33" t="str">
        <f>[4]Tabelle2!U100</f>
        <v>Verlagswesen usw. (0,9%)</v>
      </c>
      <c r="L33" t="str">
        <f>[4]Tabelle2!J100</f>
        <v>Herstellung von pharmazeutischen Erzeugnissen (0,9%)</v>
      </c>
      <c r="M33" t="str">
        <f>[4]Tabelle2!K100</f>
        <v>Herstellung von sonstigen Waren (0,9%)</v>
      </c>
      <c r="N33" t="str">
        <f>[4]Tabelle2!L100</f>
        <v>Dienstleistg.f.Untern.u.Privatpers.ang (0,9%)</v>
      </c>
      <c r="O33" t="str">
        <f>[4]Tabelle2!M100</f>
        <v>Nahrungs- und Genussmittel (0,7%)</v>
      </c>
      <c r="P33" t="str">
        <f>[4]Tabelle2!N100</f>
        <v>Herstellung von chemischen Erzeugnissen (0,9%)</v>
      </c>
      <c r="Q33" t="str">
        <f>[4]Tabelle2!O100</f>
        <v>Energieversorgung (0,8%)</v>
      </c>
      <c r="R33" t="str">
        <f>[4]Tabelle2!P100</f>
        <v>Verlagswesen usw. (0,9%)</v>
      </c>
      <c r="S33" t="str">
        <f>[4]Tabelle2!Q100</f>
        <v>Verlagswesen usw. (0,9%)</v>
      </c>
      <c r="T33" t="str">
        <f>[4]Tabelle2!R100</f>
        <v>Herstellung von sonstigen Waren (0,8%)</v>
      </c>
      <c r="U33" t="str">
        <f>[4]Tabelle2!S100</f>
        <v>Dienstleistg.f.Untern.u.Privatpers.ang (0,9%)</v>
      </c>
      <c r="V33" t="str">
        <f>[4]Tabelle2!Y100</f>
        <v>Grundstücks- und Wohnungswesen (0,9%)</v>
      </c>
    </row>
    <row r="34" spans="1:22" x14ac:dyDescent="0.35">
      <c r="A34">
        <f t="shared" si="0"/>
        <v>31</v>
      </c>
      <c r="B34" t="str">
        <f>[4]Tabelle2!D101</f>
        <v>Forschung und Entwicklung (0,9%)</v>
      </c>
      <c r="C34" t="str">
        <f>[4]Tabelle2!E101</f>
        <v>Herstellung von sonstigen Waren (0,7%)</v>
      </c>
      <c r="D34" t="str">
        <f>[4]Tabelle2!F101</f>
        <v>Forschung und Entwicklung (1,0%)</v>
      </c>
      <c r="E34" t="str">
        <f>[4]Tabelle2!G101</f>
        <v>Herstellung von Gummi- und Kunststoffwaren (0,9%)</v>
      </c>
      <c r="F34" t="str">
        <f>[4]Tabelle2!H101</f>
        <v>Rechts- und Steuerberatung, Wirtschaftsprüfung (0,9%)</v>
      </c>
      <c r="G34" t="str">
        <f>[4]Tabelle2!I101</f>
        <v>Herst.v.DV-geräten, elektr. und optischen Erzeugnissen (0,7%)</v>
      </c>
      <c r="H34" t="str">
        <f>[4]Tabelle2!W101</f>
        <v>Verlagswesen usw. (0,9%)</v>
      </c>
      <c r="I34" t="str">
        <f>[4]Tabelle2!X101</f>
        <v>Energieversorgung (0,9%)</v>
      </c>
      <c r="J34" t="str">
        <f>[4]Tabelle2!V101</f>
        <v>Grundstücks- und Wohnungswesen (0,9%)</v>
      </c>
      <c r="K34" t="str">
        <f>[4]Tabelle2!U101</f>
        <v>Energieversorgung (0,8%)</v>
      </c>
      <c r="L34" t="str">
        <f>[4]Tabelle2!J101</f>
        <v>Hochbau (0,8%)</v>
      </c>
      <c r="M34" t="str">
        <f>[4]Tabelle2!K101</f>
        <v>Herstellung von chemischen Erzeugnissen (0,9%)</v>
      </c>
      <c r="N34" t="str">
        <f>[4]Tabelle2!L101</f>
        <v>Herstellung von Metallerzeugnissen (0,8%)</v>
      </c>
      <c r="O34" t="str">
        <f>[4]Tabelle2!M101</f>
        <v>Herstellung von sonstigen Waren (0,7%)</v>
      </c>
      <c r="P34" t="str">
        <f>[4]Tabelle2!N101</f>
        <v>Wach- und Sicherheitsdienste sowie Detekteien (0,9%)</v>
      </c>
      <c r="Q34" t="str">
        <f>[4]Tabelle2!O101</f>
        <v>Herstellung von chemischen Erzeugnissen (0,8%)</v>
      </c>
      <c r="R34" t="str">
        <f>[4]Tabelle2!P101</f>
        <v>Energieversorgung (0,9%)</v>
      </c>
      <c r="S34" t="str">
        <f>[4]Tabelle2!Q101</f>
        <v>Dienstleistg.f.Untern.u.Privatpers.ang (0,8%)</v>
      </c>
      <c r="T34" t="str">
        <f>[4]Tabelle2!R101</f>
        <v>Forschung und Entwicklung (0,8%)</v>
      </c>
      <c r="U34" t="str">
        <f>[4]Tabelle2!S101</f>
        <v>Sonstiger Fahrzeugbau (0,9%)</v>
      </c>
      <c r="V34" t="str">
        <f>[4]Tabelle2!Y101</f>
        <v>Verlagswesen usw. (0,9%)</v>
      </c>
    </row>
    <row r="35" spans="1:22" x14ac:dyDescent="0.35">
      <c r="A35">
        <f t="shared" si="0"/>
        <v>32</v>
      </c>
      <c r="B35" t="str">
        <f>[4]Tabelle2!D102</f>
        <v>Rechts- und Steuerberatung, Wirtschaftsprüfung (0,8%)</v>
      </c>
      <c r="C35" t="str">
        <f>[4]Tabelle2!E102</f>
        <v>Wach- und Sicherheitsdienste sowie Detekteien (0,7%)</v>
      </c>
      <c r="D35" t="str">
        <f>[4]Tabelle2!F102</f>
        <v>Hochbau (0,8%)</v>
      </c>
      <c r="E35" t="str">
        <f>[4]Tabelle2!G102</f>
        <v>Hochbau (0,9%)</v>
      </c>
      <c r="F35" t="str">
        <f>[4]Tabelle2!H102</f>
        <v>Dienstleistg.f.Untern.u.Privatpers.ang (0,9%)</v>
      </c>
      <c r="G35" t="str">
        <f>[4]Tabelle2!I102</f>
        <v>Recycling (0,6%)</v>
      </c>
      <c r="H35" t="str">
        <f>[4]Tabelle2!W102</f>
        <v>Energieversorgung (0,9%)</v>
      </c>
      <c r="I35" t="str">
        <f>[4]Tabelle2!X102</f>
        <v>Hochbau (0,9%)</v>
      </c>
      <c r="J35" t="str">
        <f>[4]Tabelle2!V102</f>
        <v>Energieversorgung (0,8%)</v>
      </c>
      <c r="K35" t="str">
        <f>[4]Tabelle2!U102</f>
        <v>Grundstücks- und Wohnungswesen (0,8%)</v>
      </c>
      <c r="L35" t="str">
        <f>[4]Tabelle2!J102</f>
        <v>Verlagswesen usw. (0,8%)</v>
      </c>
      <c r="M35" t="str">
        <f>[4]Tabelle2!K102</f>
        <v>Sonstiger Fahrzeugbau (0,9%)</v>
      </c>
      <c r="N35" t="str">
        <f>[4]Tabelle2!L102</f>
        <v>Verlagswesen usw. (0,8%)</v>
      </c>
      <c r="O35" t="str">
        <f>[4]Tabelle2!M102</f>
        <v>Wach- und Sicherheitsdienste sowie Detekteien (0,7%)</v>
      </c>
      <c r="P35" t="str">
        <f>[4]Tabelle2!N102</f>
        <v>Herstellung von elektrischen Ausrüstungen (0,7%)</v>
      </c>
      <c r="Q35" t="str">
        <f>[4]Tabelle2!O102</f>
        <v>Metallerzeugung und -bearbeitung (0,7%)</v>
      </c>
      <c r="R35" t="str">
        <f>[4]Tabelle2!P102</f>
        <v>Grundstücks- und Wohnungswesen (0,9%)</v>
      </c>
      <c r="S35" t="str">
        <f>[4]Tabelle2!Q102</f>
        <v>Forschung und Entwicklung (0,8%)</v>
      </c>
      <c r="T35" t="str">
        <f>[4]Tabelle2!R102</f>
        <v>Herst.v. Glas u.Glaswaren, Keramik, Verarb.v. Steinen u.Erden (0,8%)</v>
      </c>
      <c r="U35" t="str">
        <f>[4]Tabelle2!S102</f>
        <v>Tiefbau (0,8%)</v>
      </c>
      <c r="V35" t="str">
        <f>[4]Tabelle2!Y102</f>
        <v>Energieversorgung (0,8%)</v>
      </c>
    </row>
    <row r="36" spans="1:22" x14ac:dyDescent="0.35">
      <c r="A36">
        <f t="shared" si="0"/>
        <v>33</v>
      </c>
      <c r="B36" t="str">
        <f>[4]Tabelle2!D103</f>
        <v>Reparatur und Installation von Maschinen und Ausrüstungen (0,8%)</v>
      </c>
      <c r="C36" t="str">
        <f>[4]Tabelle2!E103</f>
        <v>Reparatur und Installation von Maschinen und Ausrüstungen (0,6%)</v>
      </c>
      <c r="D36" t="str">
        <f>[4]Tabelle2!F103</f>
        <v>Energieversorgung (0,8%)</v>
      </c>
      <c r="E36" t="str">
        <f>[4]Tabelle2!G103</f>
        <v>Rechts- und Steuerberatung, Wirtschaftsprüfung (0,8%)</v>
      </c>
      <c r="F36" t="str">
        <f>[4]Tabelle2!H103</f>
        <v>Hochbau (0,8%)</v>
      </c>
      <c r="G36" t="str">
        <f>[4]Tabelle2!I103</f>
        <v>Hochbau (0,6%)</v>
      </c>
      <c r="H36" t="str">
        <f>[4]Tabelle2!W103</f>
        <v>Wach- und Sicherheitsdienste sowie Detekteien (0,8%)</v>
      </c>
      <c r="I36" t="str">
        <f>[4]Tabelle2!X103</f>
        <v>Forschung und Entwicklung (0,8%)</v>
      </c>
      <c r="J36" t="str">
        <f>[4]Tabelle2!V103</f>
        <v>Forschung und Entwicklung (0,8%)</v>
      </c>
      <c r="K36" t="str">
        <f>[4]Tabelle2!U103</f>
        <v>Hochbau (0,8%)</v>
      </c>
      <c r="L36" t="str">
        <f>[4]Tabelle2!J103</f>
        <v>Energieversorgung (0,7%)</v>
      </c>
      <c r="M36" t="str">
        <f>[4]Tabelle2!K103</f>
        <v>Herst.v. Glas u.Glaswaren, Keramik, Verarb.v. Steinen u.Erden (0,8%)</v>
      </c>
      <c r="N36" t="str">
        <f>[4]Tabelle2!L103</f>
        <v>Energieversorgung (0,7%)</v>
      </c>
      <c r="O36" t="str">
        <f>[4]Tabelle2!M103</f>
        <v>Informationsdienstleistungen (0,7%)</v>
      </c>
      <c r="P36" t="str">
        <f>[4]Tabelle2!N103</f>
        <v>Verlagswesen usw. (0,7%)</v>
      </c>
      <c r="Q36" t="str">
        <f>[4]Tabelle2!O103</f>
        <v>Sonstiger Fahrzeugbau (0,7%)</v>
      </c>
      <c r="R36" t="str">
        <f>[4]Tabelle2!P103</f>
        <v>Herst.v.DV-geräten, elektr. und optischen Erzeugnissen (0,8%)</v>
      </c>
      <c r="S36" t="str">
        <f>[4]Tabelle2!Q103</f>
        <v>Energieversorgung (0,8%)</v>
      </c>
      <c r="T36" t="str">
        <f>[4]Tabelle2!R103</f>
        <v>Herstellung von elektrischen Ausrüstungen (0,7%)</v>
      </c>
      <c r="U36" t="str">
        <f>[4]Tabelle2!S103</f>
        <v>Hochbau (0,8%)</v>
      </c>
      <c r="V36" t="str">
        <f>[4]Tabelle2!Y103</f>
        <v>Forschung und Entwicklung (0,8%)</v>
      </c>
    </row>
    <row r="37" spans="1:22" x14ac:dyDescent="0.35">
      <c r="A37">
        <f t="shared" si="0"/>
        <v>34</v>
      </c>
      <c r="B37" t="str">
        <f>[4]Tabelle2!D104</f>
        <v>Maschinenbau (0,8%)</v>
      </c>
      <c r="C37" t="str">
        <f>[4]Tabelle2!E104</f>
        <v>Verw.u. Führung v.Unternehmen u.Betr.; Unternehmensber. (0,6%)</v>
      </c>
      <c r="D37" t="str">
        <f>[4]Tabelle2!F104</f>
        <v>Herstellung von Gummi- und Kunststoffwaren (0,8%)</v>
      </c>
      <c r="E37" t="str">
        <f>[4]Tabelle2!G104</f>
        <v>Metallerzeugung und -bearbeitung (0,8%)</v>
      </c>
      <c r="F37" t="str">
        <f>[4]Tabelle2!H104</f>
        <v>Grundstücks- und Wohnungswesen (0,8%)</v>
      </c>
      <c r="G37" t="str">
        <f>[4]Tabelle2!I104</f>
        <v>Herstellung von sonstigen Waren (0,5%)</v>
      </c>
      <c r="H37" t="str">
        <f>[4]Tabelle2!W104</f>
        <v>Hochbau (0,8%)</v>
      </c>
      <c r="I37" t="str">
        <f>[4]Tabelle2!X104</f>
        <v>Recycling (0,8%)</v>
      </c>
      <c r="J37" t="str">
        <f>[4]Tabelle2!V104</f>
        <v>Hochbau (0,8%)</v>
      </c>
      <c r="K37" t="str">
        <f>[4]Tabelle2!U104</f>
        <v>Herstellung von sonstigen Waren (0,8%)</v>
      </c>
      <c r="L37" t="str">
        <f>[4]Tabelle2!J104</f>
        <v>Dienstleistg.f.Untern.u.Privatpers.ang (0,7%)</v>
      </c>
      <c r="M37" t="str">
        <f>[4]Tabelle2!K104</f>
        <v>Energieversorgung (0,8%)</v>
      </c>
      <c r="N37" t="str">
        <f>[4]Tabelle2!L104</f>
        <v>Wach- und Sicherheitsdienste sowie Detekteien (0,6%)</v>
      </c>
      <c r="O37" t="str">
        <f>[4]Tabelle2!M104</f>
        <v>Herst.v.DV-geräten, elektr. und optischen Erzeugnissen (0,7%)</v>
      </c>
      <c r="P37" t="str">
        <f>[4]Tabelle2!N104</f>
        <v>Hochbau (0,7%)</v>
      </c>
      <c r="Q37" t="str">
        <f>[4]Tabelle2!O104</f>
        <v>Herstellung von elektrischen Ausrüstungen (0,7%)</v>
      </c>
      <c r="R37" t="str">
        <f>[4]Tabelle2!P104</f>
        <v>Recycling (0,7%)</v>
      </c>
      <c r="S37" t="str">
        <f>[4]Tabelle2!Q104</f>
        <v>Hochbau (0,7%)</v>
      </c>
      <c r="T37" t="str">
        <f>[4]Tabelle2!R104</f>
        <v>Recycling (0,6%)</v>
      </c>
      <c r="U37" t="str">
        <f>[4]Tabelle2!S104</f>
        <v>Herstellung von pharmazeutischen Erzeugnissen (0,8%)</v>
      </c>
      <c r="V37" t="str">
        <f>[4]Tabelle2!Y104</f>
        <v>Hochbau (0,8%)</v>
      </c>
    </row>
    <row r="38" spans="1:22" x14ac:dyDescent="0.35">
      <c r="A38">
        <f t="shared" si="0"/>
        <v>35</v>
      </c>
      <c r="B38" t="str">
        <f>[4]Tabelle2!D105</f>
        <v>Sonstiger Fahrzeugbau (0,8%)</v>
      </c>
      <c r="C38" t="str">
        <f>[4]Tabelle2!E105</f>
        <v>Sonstiger Fahrzeugbau (0,6%)</v>
      </c>
      <c r="D38" t="str">
        <f>[4]Tabelle2!F105</f>
        <v>Verlagswesen usw. (0,8%)</v>
      </c>
      <c r="E38" t="str">
        <f>[4]Tabelle2!G105</f>
        <v>Herstellung von pharmazeutischen Erzeugnissen (0,8%)</v>
      </c>
      <c r="F38" t="str">
        <f>[4]Tabelle2!H105</f>
        <v>Metallerzeugung und -bearbeitung (0,8%)</v>
      </c>
      <c r="G38" t="str">
        <f>[4]Tabelle2!I105</f>
        <v>Kreative, künstlerische und unterhaltende Tätigkeiten (0,5%)</v>
      </c>
      <c r="H38" t="str">
        <f>[4]Tabelle2!W105</f>
        <v>Herstellung von elektrischen Ausrüstungen (0,8%)</v>
      </c>
      <c r="I38" t="str">
        <f>[4]Tabelle2!X105</f>
        <v>Herst.v. Glas u.Glaswaren, Keramik, Verarb.v. Steinen u.Erden (0,8%)</v>
      </c>
      <c r="J38" t="str">
        <f>[4]Tabelle2!V105</f>
        <v>Herstellung von sonstigen Waren (0,8%)</v>
      </c>
      <c r="K38" t="str">
        <f>[4]Tabelle2!U105</f>
        <v>Metallerzeugung und -bearbeitung (0,8%)</v>
      </c>
      <c r="L38" t="str">
        <f>[4]Tabelle2!J105</f>
        <v>Herstellung von chemischen Erzeugnissen (0,6%)</v>
      </c>
      <c r="M38" t="str">
        <f>[4]Tabelle2!K105</f>
        <v>Forschung und Entwicklung (0,7%)</v>
      </c>
      <c r="N38" t="str">
        <f>[4]Tabelle2!L105</f>
        <v>Recycling (0,6%)</v>
      </c>
      <c r="O38" t="str">
        <f>[4]Tabelle2!M105</f>
        <v>Recycling (0,7%)</v>
      </c>
      <c r="P38" t="str">
        <f>[4]Tabelle2!N105</f>
        <v>Herstellung von sonstigen Waren (0,7%)</v>
      </c>
      <c r="Q38" t="str">
        <f>[4]Tabelle2!O105</f>
        <v>Recycling (0,7%)</v>
      </c>
      <c r="R38" t="str">
        <f>[4]Tabelle2!P105</f>
        <v>Tiefbau (0,6%)</v>
      </c>
      <c r="S38" t="str">
        <f>[4]Tabelle2!Q105</f>
        <v>Herstellung von sonstigen Waren (0,7%)</v>
      </c>
      <c r="T38" t="str">
        <f>[4]Tabelle2!R105</f>
        <v>Herstellung von pharmazeutischen Erzeugnissen (0,5%)</v>
      </c>
      <c r="U38" t="str">
        <f>[4]Tabelle2!S105</f>
        <v>Herstellung von chemischen Erzeugnissen (0,7%)</v>
      </c>
      <c r="V38" t="str">
        <f>[4]Tabelle2!Y105</f>
        <v>Herstellung von sonstigen Waren (0,8%)</v>
      </c>
    </row>
    <row r="39" spans="1:22" x14ac:dyDescent="0.35">
      <c r="A39">
        <f t="shared" si="0"/>
        <v>36</v>
      </c>
      <c r="B39" t="str">
        <f>[4]Tabelle2!D106</f>
        <v>Metallerzeugung und -bearbeitung (0,8%)</v>
      </c>
      <c r="C39" t="str">
        <f>[4]Tabelle2!E106</f>
        <v>Herst. v.Holz-, Flecht-, Korb- und Korkwaren (ohne Möbel) (0,6%)</v>
      </c>
      <c r="D39" t="str">
        <f>[4]Tabelle2!F106</f>
        <v>Metallerzeugung und -bearbeitung (0,7%)</v>
      </c>
      <c r="E39" t="str">
        <f>[4]Tabelle2!G106</f>
        <v>Reparatur und Installation von Maschinen und Ausrüstungen (0,7%)</v>
      </c>
      <c r="F39" t="str">
        <f>[4]Tabelle2!H106</f>
        <v>Energieversorgung (0,8%)</v>
      </c>
      <c r="G39" t="str">
        <f>[4]Tabelle2!I106</f>
        <v>Herstellung von Metallerzeugnissen (0,5%)</v>
      </c>
      <c r="H39" t="str">
        <f>[4]Tabelle2!W106</f>
        <v>Recycling (0,8%)</v>
      </c>
      <c r="I39" t="str">
        <f>[4]Tabelle2!X106</f>
        <v>Herstellung von elektrischen Ausrüstungen (0,7%)</v>
      </c>
      <c r="J39" t="str">
        <f>[4]Tabelle2!V106</f>
        <v>Metallerzeugung und -bearbeitung (0,7%)</v>
      </c>
      <c r="K39" t="str">
        <f>[4]Tabelle2!U106</f>
        <v>Forschung und Entwicklung (0,7%)</v>
      </c>
      <c r="L39" t="str">
        <f>[4]Tabelle2!J106</f>
        <v>Tiefbau (0,6%)</v>
      </c>
      <c r="M39" t="str">
        <f>[4]Tabelle2!K106</f>
        <v>Dienstleistg.f.Untern.u.Privatpers.ang (0,7%)</v>
      </c>
      <c r="N39" t="str">
        <f>[4]Tabelle2!L106</f>
        <v>Reisebüros, Reiseveranst.u.Erbr.sonst.Reservierungs-DL (0,5%)</v>
      </c>
      <c r="O39" t="str">
        <f>[4]Tabelle2!M106</f>
        <v>Reparatur und Installation von Maschinen und Ausrüstungen (0,6%)</v>
      </c>
      <c r="P39" t="str">
        <f>[4]Tabelle2!N106</f>
        <v>Forschung und Entwicklung (0,7%)</v>
      </c>
      <c r="Q39" t="str">
        <f>[4]Tabelle2!O106</f>
        <v>Grundstücks- und Wohnungswesen (0,7%)</v>
      </c>
      <c r="R39" t="str">
        <f>[4]Tabelle2!P106</f>
        <v>Forschung und Entwicklung (0,6%)</v>
      </c>
      <c r="S39" t="str">
        <f>[4]Tabelle2!Q106</f>
        <v>Herstellung von pharmazeutischen Erzeugnissen (0,7%)</v>
      </c>
      <c r="T39" t="str">
        <f>[4]Tabelle2!R106</f>
        <v>Grundstücks- und Wohnungswesen (0,5%)</v>
      </c>
      <c r="U39" t="str">
        <f>[4]Tabelle2!S106</f>
        <v>Reparatur und Installation von Maschinen und Ausrüstungen (0,6%)</v>
      </c>
      <c r="V39" t="str">
        <f>[4]Tabelle2!Y106</f>
        <v>Tiefbau (0,7%)</v>
      </c>
    </row>
    <row r="40" spans="1:22" x14ac:dyDescent="0.35">
      <c r="A40">
        <f t="shared" si="0"/>
        <v>37</v>
      </c>
      <c r="B40" t="str">
        <f>[4]Tabelle2!D107</f>
        <v>Wach- und Sicherheitsdienste sowie Detekteien (0,7%)</v>
      </c>
      <c r="C40" t="str">
        <f>[4]Tabelle2!E107</f>
        <v>Herstellung von Kraftwagen und Kraftwagenteilen (0,5%)</v>
      </c>
      <c r="D40" t="str">
        <f>[4]Tabelle2!F107</f>
        <v>Wach- und Sicherheitsdienste sowie Detekteien (0,7%)</v>
      </c>
      <c r="E40" t="str">
        <f>[4]Tabelle2!G107</f>
        <v>Wach- und Sicherheitsdienste sowie Detekteien (0,7%)</v>
      </c>
      <c r="F40" t="str">
        <f>[4]Tabelle2!H107</f>
        <v>Recycling (0,7%)</v>
      </c>
      <c r="G40" t="str">
        <f>[4]Tabelle2!I107</f>
        <v>Tiefbau (0,4%)</v>
      </c>
      <c r="H40" t="str">
        <f>[4]Tabelle2!W107</f>
        <v>Herstellung von Gummi- und Kunststoffwaren (0,7%)</v>
      </c>
      <c r="I40" t="str">
        <f>[4]Tabelle2!X107</f>
        <v>Metallerzeugung und -bearbeitung (0,7%)</v>
      </c>
      <c r="J40" t="str">
        <f>[4]Tabelle2!V107</f>
        <v>Tiefbau (0,7%)</v>
      </c>
      <c r="K40" t="str">
        <f>[4]Tabelle2!U107</f>
        <v>Tiefbau (0,7%)</v>
      </c>
      <c r="L40" t="str">
        <f>[4]Tabelle2!J107</f>
        <v>Grundstücks- und Wohnungswesen (0,6%)</v>
      </c>
      <c r="M40" t="str">
        <f>[4]Tabelle2!K107</f>
        <v>Grundstücks- und Wohnungswesen (0,7%)</v>
      </c>
      <c r="N40" t="str">
        <f>[4]Tabelle2!L107</f>
        <v>Herstellung von sonstigen Waren (0,5%)</v>
      </c>
      <c r="O40" t="str">
        <f>[4]Tabelle2!M107</f>
        <v>Hochbau (0,5%)</v>
      </c>
      <c r="P40" t="str">
        <f>[4]Tabelle2!N107</f>
        <v>Energieversorgung (0,7%)</v>
      </c>
      <c r="Q40" t="str">
        <f>[4]Tabelle2!O107</f>
        <v>Reparatur und Installation von Maschinen und Ausrüstungen (0,7%)</v>
      </c>
      <c r="R40" t="str">
        <f>[4]Tabelle2!P107</f>
        <v>Hochbau (0,6%)</v>
      </c>
      <c r="S40" t="str">
        <f>[4]Tabelle2!Q107</f>
        <v>Metallerzeugung und -bearbeitung (0,6%)</v>
      </c>
      <c r="T40" t="str">
        <f>[4]Tabelle2!R107</f>
        <v>Hochbau (0,5%)</v>
      </c>
      <c r="U40" t="str">
        <f>[4]Tabelle2!S107</f>
        <v>Herstellung von Gummi- und Kunststoffwaren (0,6%)</v>
      </c>
      <c r="V40" t="str">
        <f>[4]Tabelle2!Y107</f>
        <v>Land- und Forstwirtschaft (0,7%)</v>
      </c>
    </row>
    <row r="41" spans="1:22" x14ac:dyDescent="0.35">
      <c r="A41">
        <f t="shared" si="0"/>
        <v>38</v>
      </c>
      <c r="B41" t="str">
        <f>[4]Tabelle2!D108</f>
        <v>Herst.v. Glas u.Glaswaren, Keramik, Verarb.v. Steinen u.Erden (0,6%)</v>
      </c>
      <c r="C41" t="str">
        <f>[4]Tabelle2!E108</f>
        <v>Herstellung von elektrischen Ausrüstungen (0,5%)</v>
      </c>
      <c r="D41" t="str">
        <f>[4]Tabelle2!F108</f>
        <v>Recycling (0,7%)</v>
      </c>
      <c r="E41" t="str">
        <f>[4]Tabelle2!G108</f>
        <v>Forschung und Entwicklung (0,6%)</v>
      </c>
      <c r="F41" t="str">
        <f>[4]Tabelle2!H108</f>
        <v>Forschung und Entwicklung (0,7%)</v>
      </c>
      <c r="G41" t="str">
        <f>[4]Tabelle2!I108</f>
        <v>Maschinenbau (0,4%)</v>
      </c>
      <c r="H41" t="str">
        <f>[4]Tabelle2!W108</f>
        <v>Herstellung von sonstigen Waren (0,6%)</v>
      </c>
      <c r="I41" t="str">
        <f>[4]Tabelle2!X108</f>
        <v>Reparatur und Installation von Maschinen und Ausrüstungen (0,7%)</v>
      </c>
      <c r="J41" t="str">
        <f>[4]Tabelle2!V108</f>
        <v>Land- und Forstwirtschaft (0,6%)</v>
      </c>
      <c r="K41" t="str">
        <f>[4]Tabelle2!U108</f>
        <v>Land- und Forstwirtschaft (0,6%)</v>
      </c>
      <c r="L41" t="str">
        <f>[4]Tabelle2!J108</f>
        <v>Metallerzeugung und -bearbeitung (0,5%)</v>
      </c>
      <c r="M41" t="str">
        <f>[4]Tabelle2!K108</f>
        <v>Tiefbau (0,6%)</v>
      </c>
      <c r="N41" t="str">
        <f>[4]Tabelle2!L108</f>
        <v>Tiefbau (0,5%)</v>
      </c>
      <c r="O41" t="str">
        <f>[4]Tabelle2!M108</f>
        <v>Vermietung von beweglichen Sachen (0,4%)</v>
      </c>
      <c r="P41" t="str">
        <f>[4]Tabelle2!N108</f>
        <v>Tiefbau (0,6%)</v>
      </c>
      <c r="Q41" t="str">
        <f>[4]Tabelle2!O108</f>
        <v>Herst.v.DV-geräten, elektr. und optischen Erzeugnissen (0,6%)</v>
      </c>
      <c r="R41" t="str">
        <f>[4]Tabelle2!P108</f>
        <v>Reparatur und Installation von Maschinen und Ausrüstungen (0,5%)</v>
      </c>
      <c r="S41" t="str">
        <f>[4]Tabelle2!Q108</f>
        <v>Recycling (0,6%)</v>
      </c>
      <c r="T41" t="str">
        <f>[4]Tabelle2!R108</f>
        <v>Reparatur und Installation von Maschinen und Ausrüstungen (0,5%)</v>
      </c>
      <c r="U41" t="str">
        <f>[4]Tabelle2!S108</f>
        <v>Recycling (0,6%)</v>
      </c>
      <c r="V41" t="str">
        <f>[4]Tabelle2!Y108</f>
        <v>Metallerzeugung und -bearbeitung (0,7%)</v>
      </c>
    </row>
    <row r="42" spans="1:22" x14ac:dyDescent="0.35">
      <c r="A42">
        <f t="shared" si="0"/>
        <v>39</v>
      </c>
      <c r="B42" t="str">
        <f>[4]Tabelle2!D109</f>
        <v>Herstellung von chemischen Erzeugnissen (0,6%)</v>
      </c>
      <c r="C42" t="str">
        <f>[4]Tabelle2!E109</f>
        <v>Wasserversorgung, Abwasserentsorgung (0,4%)</v>
      </c>
      <c r="D42" t="str">
        <f>[4]Tabelle2!F109</f>
        <v>Herst.v. Glas u.Glaswaren, Keramik, Verarb.v. Steinen u.Erden (0,7%)</v>
      </c>
      <c r="E42" t="str">
        <f>[4]Tabelle2!G109</f>
        <v>Herst.v.DV-geräten, elektr. und optischen Erzeugnissen (0,6%)</v>
      </c>
      <c r="F42" t="str">
        <f>[4]Tabelle2!H109</f>
        <v>Reparatur und Installation von Maschinen und Ausrüstungen (0,6%)</v>
      </c>
      <c r="G42" t="str">
        <f>[4]Tabelle2!I109</f>
        <v>Sonsti.freiberufl., wissenschaftl.u.techn.Tätigkeiten (0,4%)</v>
      </c>
      <c r="H42" t="str">
        <f>[4]Tabelle2!W109</f>
        <v>Herst.v. Glas u.Glaswaren, Keramik, Verarb.v. Steinen u.Erden (0,6%)</v>
      </c>
      <c r="I42" t="str">
        <f>[4]Tabelle2!X109</f>
        <v>Herstellung von sonstigen Waren (0,7%)</v>
      </c>
      <c r="J42" t="str">
        <f>[4]Tabelle2!V109</f>
        <v>Recycling (0,5%)</v>
      </c>
      <c r="K42" t="str">
        <f>[4]Tabelle2!U109</f>
        <v>Sonstiger Fahrzeugbau (0,6%)</v>
      </c>
      <c r="L42" t="str">
        <f>[4]Tabelle2!J109</f>
        <v>Reparatur und Installation von Maschinen und Ausrüstungen (0,5%)</v>
      </c>
      <c r="M42" t="str">
        <f>[4]Tabelle2!K109</f>
        <v>Land- und Forstwirtschaft (0,6%)</v>
      </c>
      <c r="N42" t="str">
        <f>[4]Tabelle2!L109</f>
        <v>Herstellung von elektrischen Ausrüstungen (0,4%)</v>
      </c>
      <c r="O42" t="str">
        <f>[4]Tabelle2!M109</f>
        <v>Kreative, künstlerische und unterhaltende Tätigkeiten (0,4%)</v>
      </c>
      <c r="P42" t="str">
        <f>[4]Tabelle2!N109</f>
        <v>Werbung und Marktforschung (0,6%)</v>
      </c>
      <c r="Q42" t="str">
        <f>[4]Tabelle2!O109</f>
        <v>Herst.v. Glas u.Glaswaren, Keramik, Verarb.v. Steinen u.Erden (0,6%)</v>
      </c>
      <c r="R42" t="str">
        <f>[4]Tabelle2!P109</f>
        <v>Land- und Forstwirtschaft (0,5%)</v>
      </c>
      <c r="S42" t="str">
        <f>[4]Tabelle2!Q109</f>
        <v>Herstellung von elektrischen Ausrüstungen (0,5%)</v>
      </c>
      <c r="T42" t="str">
        <f>[4]Tabelle2!R109</f>
        <v>Verlagswesen usw. (0,4%)</v>
      </c>
      <c r="U42" t="str">
        <f>[4]Tabelle2!S109</f>
        <v>Verlagswesen usw. (0,6%)</v>
      </c>
      <c r="V42" t="str">
        <f>[4]Tabelle2!Y109</f>
        <v>Recycling (0,6%)</v>
      </c>
    </row>
    <row r="43" spans="1:22" x14ac:dyDescent="0.35">
      <c r="A43">
        <f t="shared" si="0"/>
        <v>40</v>
      </c>
      <c r="B43" t="str">
        <f>[4]Tabelle2!D110</f>
        <v>Herst.v.DV-geräten, elektr. und optischen Erzeugnissen (0,5%)</v>
      </c>
      <c r="C43" t="str">
        <f>[4]Tabelle2!E110</f>
        <v>Vermietung von beweglichen Sachen (0,4%)</v>
      </c>
      <c r="D43" t="str">
        <f>[4]Tabelle2!F110</f>
        <v>Herst. von Textilien und Bekleidung, Lederwaren (0,7%)</v>
      </c>
      <c r="E43" t="str">
        <f>[4]Tabelle2!G110</f>
        <v>Gewinnung von Steinen und Erden (0,6%)</v>
      </c>
      <c r="F43" t="str">
        <f>[4]Tabelle2!H110</f>
        <v>Herst. v.Holz-, Flecht-, Korb- und Korkwaren (ohne Möbel) (0,6%)</v>
      </c>
      <c r="G43" t="str">
        <f>[4]Tabelle2!I110</f>
        <v>Herstellung von pharmazeutischen Erzeugnissen (0,4%)</v>
      </c>
      <c r="H43" t="str">
        <f>[4]Tabelle2!W110</f>
        <v>Herstellung von chemischen Erzeugnissen (0,6%)</v>
      </c>
      <c r="I43" t="str">
        <f>[4]Tabelle2!X110</f>
        <v>Wach- und Sicherheitsdienste sowie Detekteien (0,7%)</v>
      </c>
      <c r="J43" t="str">
        <f>[4]Tabelle2!V110</f>
        <v>Sonstiger Fahrzeugbau (0,5%)</v>
      </c>
      <c r="K43" t="str">
        <f>[4]Tabelle2!U110</f>
        <v>Recycling (0,5%)</v>
      </c>
      <c r="L43" t="str">
        <f>[4]Tabelle2!J110</f>
        <v>Land- und Forstwirtschaft (0,5%)</v>
      </c>
      <c r="M43" t="str">
        <f>[4]Tabelle2!K110</f>
        <v>Herst. von Textilien und Bekleidung, Lederwaren (0,5%)</v>
      </c>
      <c r="N43" t="str">
        <f>[4]Tabelle2!L110</f>
        <v>Hochbau (0,4%)</v>
      </c>
      <c r="O43" t="str">
        <f>[4]Tabelle2!M110</f>
        <v>Metallerzeugung und -bearbeitung (0,4%)</v>
      </c>
      <c r="P43" t="str">
        <f>[4]Tabelle2!N110</f>
        <v>Recycling (0,5%)</v>
      </c>
      <c r="Q43" t="str">
        <f>[4]Tabelle2!O110</f>
        <v>Forschung und Entwicklung (0,6%)</v>
      </c>
      <c r="R43" t="str">
        <f>[4]Tabelle2!P110</f>
        <v>Wach- und Sicherheitsdienste sowie Detekteien (0,5%)</v>
      </c>
      <c r="S43" t="str">
        <f>[4]Tabelle2!Q110</f>
        <v>Grundstücks- und Wohnungswesen (0,5%)</v>
      </c>
      <c r="T43" t="str">
        <f>[4]Tabelle2!R110</f>
        <v>Wach- und Sicherheitsdienste sowie Detekteien (0,4%)</v>
      </c>
      <c r="U43" t="str">
        <f>[4]Tabelle2!S110</f>
        <v>Forschung und Entwicklung (0,4%)</v>
      </c>
      <c r="V43" t="str">
        <f>[4]Tabelle2!Y110</f>
        <v>Herst.v. Glas u.Glaswaren, Keramik, Verarb.v. Steinen u.Erden (0,6%)</v>
      </c>
    </row>
    <row r="44" spans="1:22" x14ac:dyDescent="0.35">
      <c r="A44">
        <f t="shared" si="0"/>
        <v>41</v>
      </c>
      <c r="B44" t="str">
        <f>[4]Tabelle2!D111</f>
        <v>Herstellung von sonstigen Waren (0,5%)</v>
      </c>
      <c r="C44" t="str">
        <f>[4]Tabelle2!E111</f>
        <v>Verlagswesen usw. (0,4%)</v>
      </c>
      <c r="D44" t="str">
        <f>[4]Tabelle2!F111</f>
        <v>Herstellung von sonstigen Waren (0,7%)</v>
      </c>
      <c r="E44" t="str">
        <f>[4]Tabelle2!G111</f>
        <v>Herstellung von Kraftwagen und Kraftwagenteilen (0,5%)</v>
      </c>
      <c r="F44" t="str">
        <f>[4]Tabelle2!H111</f>
        <v>Herstellung von Papier, Pappe und Waren daraus (0,5%)</v>
      </c>
      <c r="G44" t="str">
        <f>[4]Tabelle2!I111</f>
        <v>Bibl.,Archive,Museen,zoolog.u.ä.Gärten (0,4%)</v>
      </c>
      <c r="H44" t="str">
        <f>[4]Tabelle2!W111</f>
        <v>Reparatur und Installation von Maschinen und Ausrüstungen (0,6%)</v>
      </c>
      <c r="I44" t="str">
        <f>[4]Tabelle2!X111</f>
        <v>Herstellung von chemischen Erzeugnissen (0,6%)</v>
      </c>
      <c r="J44" t="str">
        <f>[4]Tabelle2!V111</f>
        <v>Wach- und Sicherheitsdienste sowie Detekteien (0,5%)</v>
      </c>
      <c r="K44" t="str">
        <f>[4]Tabelle2!U111</f>
        <v>Reparatur und Installation von Maschinen und Ausrüstungen (0,5%)</v>
      </c>
      <c r="L44" t="str">
        <f>[4]Tabelle2!J111</f>
        <v>Herst.v. Glas u.Glaswaren, Keramik, Verarb.v. Steinen u.Erden (0,5%)</v>
      </c>
      <c r="M44" t="str">
        <f>[4]Tabelle2!K111</f>
        <v>Reparatur und Installation von Maschinen und Ausrüstungen (0,5%)</v>
      </c>
      <c r="N44" t="str">
        <f>[4]Tabelle2!L111</f>
        <v>Werbung und Marktforschung (0,4%)</v>
      </c>
      <c r="O44" t="str">
        <f>[4]Tabelle2!M111</f>
        <v>Sonsti.freiberufl., wissenschaftl.u.techn.Tätigkeiten (0,4%)</v>
      </c>
      <c r="P44" t="str">
        <f>[4]Tabelle2!N111</f>
        <v>Metallerzeugung und -bearbeitung (0,5%)</v>
      </c>
      <c r="Q44" t="str">
        <f>[4]Tabelle2!O111</f>
        <v>Verlagswesen usw. (0,5%)</v>
      </c>
      <c r="R44" t="str">
        <f>[4]Tabelle2!P111</f>
        <v>Werbung und Marktforschung (0,5%)</v>
      </c>
      <c r="S44" t="str">
        <f>[4]Tabelle2!Q111</f>
        <v>Reparatur und Installation von Maschinen und Ausrüstungen (0,5%)</v>
      </c>
      <c r="T44" t="str">
        <f>[4]Tabelle2!R111</f>
        <v>Herst.v.DV-geräten, elektr. und optischen Erzeugnissen (0,3%)</v>
      </c>
      <c r="U44" t="str">
        <f>[4]Tabelle2!S111</f>
        <v>Herstellung von elektrischen Ausrüstungen (0,4%)</v>
      </c>
      <c r="V44" t="str">
        <f>[4]Tabelle2!Y111</f>
        <v>Wach- und Sicherheitsdienste sowie Detekteien (0,6%)</v>
      </c>
    </row>
    <row r="45" spans="1:22" x14ac:dyDescent="0.35">
      <c r="A45">
        <f t="shared" si="0"/>
        <v>42</v>
      </c>
      <c r="B45" t="str">
        <f>[4]Tabelle2!D112</f>
        <v>Verlagswesen usw. (0,5%)</v>
      </c>
      <c r="C45" t="str">
        <f>[4]Tabelle2!E112</f>
        <v>Herst.v.DV-geräten, elektr. und optischen Erzeugnissen (0,3%)</v>
      </c>
      <c r="D45" t="str">
        <f>[4]Tabelle2!F112</f>
        <v>Reparatur und Installation von Maschinen und Ausrüstungen (0,6%)</v>
      </c>
      <c r="E45" t="str">
        <f>[4]Tabelle2!G112</f>
        <v>Herstellung von elektrischen Ausrüstungen (0,5%)</v>
      </c>
      <c r="F45" t="str">
        <f>[4]Tabelle2!H112</f>
        <v>Herstellung von chemischen Erzeugnissen (0,4%)</v>
      </c>
      <c r="G45" t="str">
        <f>[4]Tabelle2!I112</f>
        <v>Vermietung von beweglichen Sachen (0,4%)</v>
      </c>
      <c r="H45" t="str">
        <f>[4]Tabelle2!W112</f>
        <v>Metallerzeugung und -bearbeitung (0,5%)</v>
      </c>
      <c r="I45" t="str">
        <f>[4]Tabelle2!X112</f>
        <v>Verlagswesen usw. (0,5%)</v>
      </c>
      <c r="J45" t="str">
        <f>[4]Tabelle2!V112</f>
        <v>Herstellung von pharmazeutischen Erzeugnissen (0,5%)</v>
      </c>
      <c r="K45" t="str">
        <f>[4]Tabelle2!U112</f>
        <v>Herst.v. Glas u.Glaswaren, Keramik, Verarb.v. Steinen u.Erden (0,5%)</v>
      </c>
      <c r="L45" t="str">
        <f>[4]Tabelle2!J112</f>
        <v>Herstellung von Papier, Pappe und Waren daraus (0,4%)</v>
      </c>
      <c r="M45" t="str">
        <f>[4]Tabelle2!K112</f>
        <v>Wach- und Sicherheitsdienste sowie Detekteien (0,5%)</v>
      </c>
      <c r="N45" t="str">
        <f>[4]Tabelle2!L112</f>
        <v>Kreative, künstlerische und unterhaltende Tätigkeiten (0,3%)</v>
      </c>
      <c r="O45" t="str">
        <f>[4]Tabelle2!M112</f>
        <v>Tiefbau (0,4%)</v>
      </c>
      <c r="P45" t="str">
        <f>[4]Tabelle2!N112</f>
        <v>Reparatur und Installation von Maschinen und Ausrüstungen (0,5%)</v>
      </c>
      <c r="Q45" t="str">
        <f>[4]Tabelle2!O112</f>
        <v>Herstellung von sonstigen Waren (0,4%)</v>
      </c>
      <c r="R45" t="str">
        <f>[4]Tabelle2!P112</f>
        <v>Herstellung von sonstigen Waren (0,5%)</v>
      </c>
      <c r="S45" t="str">
        <f>[4]Tabelle2!Q112</f>
        <v>Herst. v.Holz-, Flecht-, Korb- und Korkwaren (ohne Möbel) (0,5%)</v>
      </c>
      <c r="T45" t="str">
        <f>[4]Tabelle2!R112</f>
        <v>Sonsti.freiberufl., wissenschaftl.u.techn.Tätigkeiten (0,3%)</v>
      </c>
      <c r="U45" t="str">
        <f>[4]Tabelle2!S112</f>
        <v>Herst.v. Glas u.Glaswaren, Keramik, Verarb.v. Steinen u.Erden (0,4%)</v>
      </c>
      <c r="V45" t="str">
        <f>[4]Tabelle2!Y112</f>
        <v>Reparatur und Installation von Maschinen und Ausrüstungen (0,5%)</v>
      </c>
    </row>
    <row r="46" spans="1:22" x14ac:dyDescent="0.35">
      <c r="A46">
        <f t="shared" si="0"/>
        <v>43</v>
      </c>
      <c r="B46" t="str">
        <f>[4]Tabelle2!D113</f>
        <v>Herst. v.Holz-, Flecht-, Korb- und Korkwaren (ohne Möbel) (0,5%)</v>
      </c>
      <c r="C46" t="str">
        <f>[4]Tabelle2!E113</f>
        <v>Herstellung von Gummi- und Kunststoffwaren (0,3%)</v>
      </c>
      <c r="D46" t="str">
        <f>[4]Tabelle2!F113</f>
        <v>Herstellung von chemischen Erzeugnissen (0,5%)</v>
      </c>
      <c r="E46" t="str">
        <f>[4]Tabelle2!G113</f>
        <v>Wasserversorgung, Abwasserentsorgung (0,4%)</v>
      </c>
      <c r="F46" t="str">
        <f>[4]Tabelle2!H113</f>
        <v>Wach- und Sicherheitsdienste sowie Detekteien (0,4%)</v>
      </c>
      <c r="G46" t="str">
        <f>[4]Tabelle2!I113</f>
        <v>Herstellung von chemischen Erzeugnissen (0,4%)</v>
      </c>
      <c r="H46" t="str">
        <f>[4]Tabelle2!W113</f>
        <v>Informationsdienstleistungen (0,5%)</v>
      </c>
      <c r="I46" t="str">
        <f>[4]Tabelle2!X113</f>
        <v>Wasserversorgung, Abwasserentsorgung (0,5%)</v>
      </c>
      <c r="J46" t="str">
        <f>[4]Tabelle2!V113</f>
        <v>Reparatur und Installation von Maschinen und Ausrüstungen (0,5%)</v>
      </c>
      <c r="K46" t="str">
        <f>[4]Tabelle2!U113</f>
        <v>Herstellung von pharmazeutischen Erzeugnissen (0,5%)</v>
      </c>
      <c r="L46" t="str">
        <f>[4]Tabelle2!J113</f>
        <v>Herst. von Textilien und Bekleidung, Lederwaren (0,4%)</v>
      </c>
      <c r="M46" t="str">
        <f>[4]Tabelle2!K113</f>
        <v>Werbung und Marktforschung (0,4%)</v>
      </c>
      <c r="N46" t="str">
        <f>[4]Tabelle2!L113</f>
        <v>Sonsti.freiberufl., wissenschaftl.u.techn.Tätigkeiten (0,3%)</v>
      </c>
      <c r="O46" t="str">
        <f>[4]Tabelle2!M113</f>
        <v>Herstellung von pharmazeutischen Erzeugnissen (0,3%)</v>
      </c>
      <c r="P46" t="str">
        <f>[4]Tabelle2!N113</f>
        <v>Land- und Forstwirtschaft (0,4%)</v>
      </c>
      <c r="Q46" t="str">
        <f>[4]Tabelle2!O113</f>
        <v>Herstellung von Papier, Pappe und Waren daraus (0,4%)</v>
      </c>
      <c r="R46" t="str">
        <f>[4]Tabelle2!P113</f>
        <v>Herstellung von Möbeln (0,4%)</v>
      </c>
      <c r="S46" t="str">
        <f>[4]Tabelle2!Q113</f>
        <v>Herst.v.DV-geräten, elektr. und optischen Erzeugnissen (0,5%)</v>
      </c>
      <c r="T46" t="str">
        <f>[4]Tabelle2!R113</f>
        <v>Herstellung von Möbeln (0,3%)</v>
      </c>
      <c r="U46" t="str">
        <f>[4]Tabelle2!S113</f>
        <v>Herstellung von Papier, Pappe und Waren daraus (0,4%)</v>
      </c>
      <c r="V46" t="str">
        <f>[4]Tabelle2!Y113</f>
        <v>Sonstiger Fahrzeugbau (0,5%)</v>
      </c>
    </row>
    <row r="47" spans="1:22" x14ac:dyDescent="0.35">
      <c r="A47">
        <f t="shared" si="0"/>
        <v>44</v>
      </c>
      <c r="B47" t="str">
        <f>[4]Tabelle2!D114</f>
        <v>Wasserversorgung, Abwasserentsorgung (0,4%)</v>
      </c>
      <c r="C47" t="str">
        <f>[4]Tabelle2!E114</f>
        <v>Metallerzeugung und -bearbeitung (0,3%)</v>
      </c>
      <c r="D47" t="str">
        <f>[4]Tabelle2!F114</f>
        <v>Kreative, künstlerische und unterhaltende Tätigkeiten (0,4%)</v>
      </c>
      <c r="E47" t="str">
        <f>[4]Tabelle2!G114</f>
        <v>Herstellung von Papier, Pappe und Waren daraus (0,4%)</v>
      </c>
      <c r="F47" t="str">
        <f>[4]Tabelle2!H114</f>
        <v>Wasserversorgung, Abwasserentsorgung (0,4%)</v>
      </c>
      <c r="G47" t="str">
        <f>[4]Tabelle2!I114</f>
        <v>Herst.v.Druckerz.; Vervielf.v.besp. Ton-, Bild-u.Datenträgern (0,4%)</v>
      </c>
      <c r="H47" t="str">
        <f>[4]Tabelle2!W114</f>
        <v>Sonstiger Fahrzeugbau (0,4%)</v>
      </c>
      <c r="I47" t="str">
        <f>[4]Tabelle2!X114</f>
        <v>Herst. v.Holz-, Flecht-, Korb- und Korkwaren (ohne Möbel) (0,4%)</v>
      </c>
      <c r="J47" t="str">
        <f>[4]Tabelle2!V114</f>
        <v>Herst.v. Glas u.Glaswaren, Keramik, Verarb.v. Steinen u.Erden (0,5%)</v>
      </c>
      <c r="K47" t="str">
        <f>[4]Tabelle2!U114</f>
        <v>Wach- und Sicherheitsdienste sowie Detekteien (0,5%)</v>
      </c>
      <c r="L47" t="str">
        <f>[4]Tabelle2!J114</f>
        <v>Recycling (0,4%)</v>
      </c>
      <c r="M47" t="str">
        <f>[4]Tabelle2!K114</f>
        <v>Recycling (0,4%)</v>
      </c>
      <c r="N47" t="str">
        <f>[4]Tabelle2!L114</f>
        <v>Herstellung von chemischen Erzeugnissen (0,3%)</v>
      </c>
      <c r="O47" t="str">
        <f>[4]Tabelle2!M114</f>
        <v>Herstellung von Metallerzeugnissen (0,3%)</v>
      </c>
      <c r="P47" t="str">
        <f>[4]Tabelle2!N114</f>
        <v>Herstellung von Papier, Pappe und Waren daraus (0,4%)</v>
      </c>
      <c r="Q47" t="str">
        <f>[4]Tabelle2!O114</f>
        <v>Wach- und Sicherheitsdienste sowie Detekteien (0,4%)</v>
      </c>
      <c r="R47" t="str">
        <f>[4]Tabelle2!P114</f>
        <v>Herst.v. Glas u.Glaswaren, Keramik, Verarb.v. Steinen u.Erden (0,4%)</v>
      </c>
      <c r="S47" t="str">
        <f>[4]Tabelle2!Q114</f>
        <v>Herstellung von Papier, Pappe und Waren daraus (0,5%)</v>
      </c>
      <c r="T47" t="str">
        <f>[4]Tabelle2!R114</f>
        <v>Wasserversorgung, Abwasserentsorgung (0,3%)</v>
      </c>
      <c r="U47" t="str">
        <f>[4]Tabelle2!S114</f>
        <v>Vermietung von beweglichen Sachen (0,3%)</v>
      </c>
      <c r="V47" t="str">
        <f>[4]Tabelle2!Y114</f>
        <v>Herstellung von pharmazeutischen Erzeugnissen (0,5%)</v>
      </c>
    </row>
    <row r="48" spans="1:22" x14ac:dyDescent="0.35">
      <c r="A48">
        <f t="shared" si="0"/>
        <v>45</v>
      </c>
      <c r="B48" t="str">
        <f>[4]Tabelle2!D115</f>
        <v>Herstellung von elektrischen Ausrüstungen (0,4%)</v>
      </c>
      <c r="C48" t="str">
        <f>[4]Tabelle2!E115</f>
        <v>Herst.v. Glas u.Glaswaren, Keramik, Verarb.v. Steinen u.Erden (0,3%)</v>
      </c>
      <c r="D48" t="str">
        <f>[4]Tabelle2!F115</f>
        <v>Herstellung von Papier, Pappe und Waren daraus (0,4%)</v>
      </c>
      <c r="E48" t="str">
        <f>[4]Tabelle2!G115</f>
        <v>Herstellung von sonstigen Waren (0,4%)</v>
      </c>
      <c r="F48" t="str">
        <f>[4]Tabelle2!H115</f>
        <v>Verlagswesen usw. (0,4%)</v>
      </c>
      <c r="G48" t="str">
        <f>[4]Tabelle2!I115</f>
        <v>Reisebüros, Reiseveranst.u.Erbr.sonst.Reservierungs-DL (0,4%)</v>
      </c>
      <c r="H48" t="str">
        <f>[4]Tabelle2!W115</f>
        <v>Wasserversorgung, Abwasserentsorgung (0,4%)</v>
      </c>
      <c r="I48" t="str">
        <f>[4]Tabelle2!X115</f>
        <v>Sonstiger Fahrzeugbau (0,4%)</v>
      </c>
      <c r="J48" t="str">
        <f>[4]Tabelle2!V115</f>
        <v>Werbung und Marktforschung (0,4%)</v>
      </c>
      <c r="K48" t="str">
        <f>[4]Tabelle2!U115</f>
        <v>Werbung und Marktforschung (0,4%)</v>
      </c>
      <c r="L48" t="str">
        <f>[4]Tabelle2!J115</f>
        <v>Herst. v.Holz-, Flecht-, Korb- und Korkwaren (ohne Möbel) (0,4%)</v>
      </c>
      <c r="M48" t="str">
        <f>[4]Tabelle2!K115</f>
        <v>Herst. v.Holz-, Flecht-, Korb- und Korkwaren (ohne Möbel) (0,4%)</v>
      </c>
      <c r="N48" t="str">
        <f>[4]Tabelle2!L115</f>
        <v>Vermietung von beweglichen Sachen (0,2%)</v>
      </c>
      <c r="O48" t="str">
        <f>[4]Tabelle2!M115</f>
        <v>Herstellung von Gummi- und Kunststoffwaren (0,3%)</v>
      </c>
      <c r="P48" t="str">
        <f>[4]Tabelle2!N115</f>
        <v>Herst.v. Glas u.Glaswaren, Keramik, Verarb.v. Steinen u.Erden (0,3%)</v>
      </c>
      <c r="Q48" t="str">
        <f>[4]Tabelle2!O115</f>
        <v>Herstellung von Möbeln (0,3%)</v>
      </c>
      <c r="R48" t="str">
        <f>[4]Tabelle2!P115</f>
        <v>Herstellung von Papier, Pappe und Waren daraus (0,3%)</v>
      </c>
      <c r="S48" t="str">
        <f>[4]Tabelle2!Q115</f>
        <v>Herst.v.Druckerz.; Vervielf.v.besp. Ton-, Bild-u.Datenträgern (0,3%)</v>
      </c>
      <c r="T48" t="str">
        <f>[4]Tabelle2!R115</f>
        <v>Werbung und Marktforschung (0,3%)</v>
      </c>
      <c r="U48" t="str">
        <f>[4]Tabelle2!S115</f>
        <v>Herstellung von Kraftwagen und Kraftwagenteilen (0,3%)</v>
      </c>
      <c r="V48" t="str">
        <f>[4]Tabelle2!Y115</f>
        <v>Werbung und Marktforschung (0,4%)</v>
      </c>
    </row>
    <row r="49" spans="1:22" x14ac:dyDescent="0.35">
      <c r="A49">
        <f t="shared" si="0"/>
        <v>46</v>
      </c>
      <c r="B49" t="str">
        <f>[4]Tabelle2!D116</f>
        <v>Herstellung von Papier, Pappe und Waren daraus (0,4%)</v>
      </c>
      <c r="C49" t="str">
        <f>[4]Tabelle2!E116</f>
        <v>Herst.v.Druckerz.; Vervielf.v.besp. Ton-, Bild-u.Datenträgern (0,3%)</v>
      </c>
      <c r="D49" t="str">
        <f>[4]Tabelle2!F116</f>
        <v>Herst. v.Holz-, Flecht-, Korb- und Korkwaren (ohne Möbel) (0,4%)</v>
      </c>
      <c r="E49" t="str">
        <f>[4]Tabelle2!G116</f>
        <v>Verlagswesen usw. (0,4%)</v>
      </c>
      <c r="F49" t="str">
        <f>[4]Tabelle2!H116</f>
        <v>Herst.v.Druckerz.; Vervielf.v.besp. Ton-, Bild-u.Datenträgern (0,3%)</v>
      </c>
      <c r="G49" t="str">
        <f>[4]Tabelle2!I116</f>
        <v>Sonstiger Fahrzeugbau (0,3%)</v>
      </c>
      <c r="H49" t="str">
        <f>[4]Tabelle2!W116</f>
        <v>Kreative, künstlerische und unterhaltende Tätigkeiten (0,4%)</v>
      </c>
      <c r="I49" t="str">
        <f>[4]Tabelle2!X116</f>
        <v>Herstellung von Papier, Pappe und Waren daraus (0,4%)</v>
      </c>
      <c r="J49" t="str">
        <f>[4]Tabelle2!V116</f>
        <v>Herstellung von Papier, Pappe und Waren daraus (0,3%)</v>
      </c>
      <c r="K49" t="str">
        <f>[4]Tabelle2!U116</f>
        <v>Herstellung von Papier, Pappe und Waren daraus (0,3%)</v>
      </c>
      <c r="L49" t="str">
        <f>[4]Tabelle2!J116</f>
        <v>Herstellung von Möbeln (0,3%)</v>
      </c>
      <c r="M49" t="str">
        <f>[4]Tabelle2!K116</f>
        <v>Herstellung von pharmazeutischen Erzeugnissen (0,4%)</v>
      </c>
      <c r="N49" t="str">
        <f>[4]Tabelle2!L116</f>
        <v>Bibl.,Archive,Museen,zoolog.u.ä.Gärten (0,2%)</v>
      </c>
      <c r="O49" t="str">
        <f>[4]Tabelle2!M116</f>
        <v>Wasserversorgung, Abwasserentsorgung (0,2%)</v>
      </c>
      <c r="P49" t="str">
        <f>[4]Tabelle2!N116</f>
        <v>Sonstiger Fahrzeugbau (0,3%)</v>
      </c>
      <c r="Q49" t="str">
        <f>[4]Tabelle2!O116</f>
        <v>Herst.v.Druckerz.; Vervielf.v.besp. Ton-, Bild-u.Datenträgern (0,3%)</v>
      </c>
      <c r="R49" t="str">
        <f>[4]Tabelle2!P116</f>
        <v>Herst. von Textilien und Bekleidung, Lederwaren (0,3%)</v>
      </c>
      <c r="S49" t="str">
        <f>[4]Tabelle2!Q116</f>
        <v>Herst. von Textilien und Bekleidung, Lederwaren (0,3%)</v>
      </c>
      <c r="T49" t="str">
        <f>[4]Tabelle2!R116</f>
        <v>Spiel-, Wett- und Lotteriewesen (0,2%)</v>
      </c>
      <c r="U49" t="str">
        <f>[4]Tabelle2!S116</f>
        <v>Herst.v.Druckerz.; Vervielf.v.besp. Ton-, Bild-u.Datenträgern (0,3%)</v>
      </c>
      <c r="V49" t="str">
        <f>[4]Tabelle2!Y116</f>
        <v>Herstellung von Papier, Pappe und Waren daraus (0,3%)</v>
      </c>
    </row>
    <row r="50" spans="1:22" x14ac:dyDescent="0.35">
      <c r="A50">
        <f t="shared" si="0"/>
        <v>47</v>
      </c>
      <c r="B50" t="str">
        <f>[4]Tabelle2!D117</f>
        <v>Vermietung von beweglichen Sachen (0,3%)</v>
      </c>
      <c r="C50" t="str">
        <f>[4]Tabelle2!E117</f>
        <v>Bibl.,Archive,Museen,zoolog.u.ä.Gärten (0,3%)</v>
      </c>
      <c r="D50" t="str">
        <f>[4]Tabelle2!F117</f>
        <v>Sonstiger Fahrzeugbau (0,3%)</v>
      </c>
      <c r="E50" t="str">
        <f>[4]Tabelle2!G117</f>
        <v>Sonstiger Fahrzeugbau (0,3%)</v>
      </c>
      <c r="F50" t="str">
        <f>[4]Tabelle2!H117</f>
        <v>Kreative, künstlerische und unterhaltende Tätigkeiten (0,3%)</v>
      </c>
      <c r="G50" t="str">
        <f>[4]Tabelle2!I117</f>
        <v>Herstellung von Kraftwagen und Kraftwagenteilen (0,3%)</v>
      </c>
      <c r="H50" t="str">
        <f>[4]Tabelle2!W117</f>
        <v>Werbung und Marktforschung (0,3%)</v>
      </c>
      <c r="I50" t="str">
        <f>[4]Tabelle2!X117</f>
        <v>Herst. von Textilien und Bekleidung, Lederwaren (0,3%)</v>
      </c>
      <c r="J50" t="str">
        <f>[4]Tabelle2!V117</f>
        <v>Herstellung von Möbeln (0,3%)</v>
      </c>
      <c r="K50" t="str">
        <f>[4]Tabelle2!U117</f>
        <v>Herstellung von Möbeln (0,3%)</v>
      </c>
      <c r="L50" t="str">
        <f>[4]Tabelle2!J117</f>
        <v>Wach- und Sicherheitsdienste sowie Detekteien (0,3%)</v>
      </c>
      <c r="M50" t="str">
        <f>[4]Tabelle2!K117</f>
        <v>Metallerzeugung und -bearbeitung (0,4%)</v>
      </c>
      <c r="N50" t="str">
        <f>[4]Tabelle2!L117</f>
        <v>Wasserversorgung, Abwasserentsorgung (0,2%)</v>
      </c>
      <c r="O50" t="str">
        <f>[4]Tabelle2!M117</f>
        <v>Reisebüros, Reiseveranst.u.Erbr.sonst.Reservierungs-DL (0,2%)</v>
      </c>
      <c r="P50" t="str">
        <f>[4]Tabelle2!N117</f>
        <v>Vermietung von beweglichen Sachen (0,3%)</v>
      </c>
      <c r="Q50" t="str">
        <f>[4]Tabelle2!O117</f>
        <v>Vermietung von beweglichen Sachen (0,2%)</v>
      </c>
      <c r="R50" t="str">
        <f>[4]Tabelle2!P117</f>
        <v>Herst. v.Holz-, Flecht-, Korb- und Korkwaren (ohne Möbel) (0,3%)</v>
      </c>
      <c r="S50" t="str">
        <f>[4]Tabelle2!Q117</f>
        <v>Wach- und Sicherheitsdienste sowie Detekteien (0,3%)</v>
      </c>
      <c r="T50" t="str">
        <f>[4]Tabelle2!R117</f>
        <v>Land- und Forstwirtschaft (0,2%)</v>
      </c>
      <c r="U50" t="str">
        <f>[4]Tabelle2!S117</f>
        <v>Wasserversorgung, Abwasserentsorgung (0,2%)</v>
      </c>
      <c r="V50" t="str">
        <f>[4]Tabelle2!Y117</f>
        <v>Herst. v.Holz-, Flecht-, Korb- und Korkwaren (ohne Möbel) (0,3%)</v>
      </c>
    </row>
    <row r="51" spans="1:22" x14ac:dyDescent="0.35">
      <c r="A51">
        <f t="shared" si="0"/>
        <v>48</v>
      </c>
      <c r="B51" t="str">
        <f>[4]Tabelle2!D118</f>
        <v>Herstellung von Möbeln (0,2%)</v>
      </c>
      <c r="C51" t="str">
        <f>[4]Tabelle2!E118</f>
        <v>Kreative, künstlerische und unterhaltende Tätigkeiten (0,3%)</v>
      </c>
      <c r="D51" t="str">
        <f>[4]Tabelle2!F118</f>
        <v>Herst.v.Druckerz.; Vervielf.v.besp. Ton-, Bild-u.Datenträgern (0,3%)</v>
      </c>
      <c r="E51" t="str">
        <f>[4]Tabelle2!G118</f>
        <v>Herst. v.Holz-, Flecht-, Korb- und Korkwaren (ohne Möbel) (0,3%)</v>
      </c>
      <c r="F51" t="str">
        <f>[4]Tabelle2!H118</f>
        <v>Herstellung von Möbeln (0,3%)</v>
      </c>
      <c r="G51" t="str">
        <f>[4]Tabelle2!I118</f>
        <v>Reparatur und Installation von Maschinen und Ausrüstungen (0,2%)</v>
      </c>
      <c r="H51" t="str">
        <f>[4]Tabelle2!W118</f>
        <v>Herst. v.Holz-, Flecht-, Korb- und Korkwaren (ohne Möbel) (0,3%)</v>
      </c>
      <c r="I51" t="str">
        <f>[4]Tabelle2!X118</f>
        <v>Kreative, künstlerische und unterhaltende Tätigkeiten (0,3%)</v>
      </c>
      <c r="J51" t="str">
        <f>[4]Tabelle2!V118</f>
        <v>Herst. von Textilien und Bekleidung, Lederwaren (0,3%)</v>
      </c>
      <c r="K51" t="str">
        <f>[4]Tabelle2!U118</f>
        <v>Herst. von Textilien und Bekleidung, Lederwaren (0,3%)</v>
      </c>
      <c r="L51" t="str">
        <f>[4]Tabelle2!J118</f>
        <v>Herst.v.Druckerz.; Vervielf.v.besp. Ton-, Bild-u.Datenträgern (0,3%)</v>
      </c>
      <c r="M51" t="str">
        <f>[4]Tabelle2!K118</f>
        <v>Herstellung von Möbeln (0,3%)</v>
      </c>
      <c r="N51" t="str">
        <f>[4]Tabelle2!L118</f>
        <v>Herst.v. Glas u.Glaswaren, Keramik, Verarb.v. Steinen u.Erden (0,2%)</v>
      </c>
      <c r="O51" t="str">
        <f>[4]Tabelle2!M118</f>
        <v>Kokerei und Mineralölverarbeitung (0,2%)</v>
      </c>
      <c r="P51" t="str">
        <f>[4]Tabelle2!N118</f>
        <v>Informationsdienstleistungen (0,3%)</v>
      </c>
      <c r="Q51" t="str">
        <f>[4]Tabelle2!O118</f>
        <v>Herstellung von pharmazeutischen Erzeugnissen (0,2%)</v>
      </c>
      <c r="R51" t="str">
        <f>[4]Tabelle2!P118</f>
        <v>Herst.v.Druckerz.; Vervielf.v.besp. Ton-, Bild-u.Datenträgern (0,3%)</v>
      </c>
      <c r="S51" t="str">
        <f>[4]Tabelle2!Q118</f>
        <v>Werbung und Marktforschung (0,2%)</v>
      </c>
      <c r="T51" t="str">
        <f>[4]Tabelle2!R118</f>
        <v>Vermietung von beweglichen Sachen (0,2%)</v>
      </c>
      <c r="U51" t="str">
        <f>[4]Tabelle2!S118</f>
        <v>Veterinärwesen (0,2%)</v>
      </c>
      <c r="V51" t="str">
        <f>[4]Tabelle2!Y118</f>
        <v>Herst. von Textilien und Bekleidung, Lederwaren (0,3%)</v>
      </c>
    </row>
    <row r="52" spans="1:22" x14ac:dyDescent="0.35">
      <c r="A52">
        <f t="shared" si="0"/>
        <v>49</v>
      </c>
      <c r="B52" t="str">
        <f>[4]Tabelle2!D119</f>
        <v>Dienstleistungen für Bergbau (0,2%)</v>
      </c>
      <c r="C52" t="str">
        <f>[4]Tabelle2!E119</f>
        <v>Herstellung von chemischen Erzeugnissen (0,3%)</v>
      </c>
      <c r="D52" t="str">
        <f>[4]Tabelle2!F119</f>
        <v>Wasserversorgung, Abwasserentsorgung (0,3%)</v>
      </c>
      <c r="E52" t="str">
        <f>[4]Tabelle2!G119</f>
        <v>Herstellung von Möbeln (0,3%)</v>
      </c>
      <c r="F52" t="str">
        <f>[4]Tabelle2!H119</f>
        <v>Gewinnung von Steinen und Erden (0,3%)</v>
      </c>
      <c r="G52" t="str">
        <f>[4]Tabelle2!I119</f>
        <v>Herst.v. Glas u.Glaswaren, Keramik, Verarb.v. Steinen u.Erden (0,2%)</v>
      </c>
      <c r="H52" t="str">
        <f>[4]Tabelle2!W119</f>
        <v>Herstellung von pharmazeutischen Erzeugnissen (0,3%)</v>
      </c>
      <c r="I52" t="str">
        <f>[4]Tabelle2!X119</f>
        <v>Herstellung von pharmazeutischen Erzeugnissen (0,3%)</v>
      </c>
      <c r="J52" t="str">
        <f>[4]Tabelle2!V119</f>
        <v>Herst.v.Druckerz.; Vervielf.v.besp. Ton-, Bild-u.Datenträgern (0,3%)</v>
      </c>
      <c r="K52" t="str">
        <f>[4]Tabelle2!U119</f>
        <v>Herst. v.Holz-, Flecht-, Korb- und Korkwaren (ohne Möbel) (0,3%)</v>
      </c>
      <c r="L52" t="str">
        <f>[4]Tabelle2!J119</f>
        <v>Sonstiger Fahrzeugbau (0,3%)</v>
      </c>
      <c r="M52" t="str">
        <f>[4]Tabelle2!K119</f>
        <v>Herst.v.Druckerz.; Vervielf.v.besp. Ton-, Bild-u.Datenträgern (0,3%)</v>
      </c>
      <c r="N52" t="str">
        <f>[4]Tabelle2!L119</f>
        <v>Informationsdienstleistungen (0,2%)</v>
      </c>
      <c r="O52" t="str">
        <f>[4]Tabelle2!M119</f>
        <v>Herstellung von elektrischen Ausrüstungen (0,2%)</v>
      </c>
      <c r="P52" t="str">
        <f>[4]Tabelle2!N119</f>
        <v>Reisebüros, Reiseveranst.u.Erbr.sonst.Reservierungs-DL (0,3%)</v>
      </c>
      <c r="Q52" t="str">
        <f>[4]Tabelle2!O119</f>
        <v>Werbung und Marktforschung (0,2%)</v>
      </c>
      <c r="R52" t="str">
        <f>[4]Tabelle2!P119</f>
        <v>Vermietung von beweglichen Sachen (0,3%)</v>
      </c>
      <c r="S52" t="str">
        <f>[4]Tabelle2!Q119</f>
        <v>Sonstiger Fahrzeugbau (0,2%)</v>
      </c>
      <c r="T52" t="str">
        <f>[4]Tabelle2!R119</f>
        <v>Herst. v.Holz-, Flecht-, Korb- und Korkwaren (ohne Möbel) (0,2%)</v>
      </c>
      <c r="U52" t="str">
        <f>[4]Tabelle2!S119</f>
        <v>Reisebüros, Reiseveranst.u.Erbr.sonst.Reservierungs-DL (0,2%)</v>
      </c>
      <c r="V52" t="str">
        <f>[4]Tabelle2!Y119</f>
        <v>Herstellung von Möbeln (0,3%)</v>
      </c>
    </row>
    <row r="53" spans="1:22" x14ac:dyDescent="0.35">
      <c r="A53">
        <f t="shared" si="0"/>
        <v>50</v>
      </c>
      <c r="B53" t="str">
        <f>[4]Tabelle2!D120</f>
        <v>Kreative, künstlerische und unterhaltende Tätigkeiten (0,2%)</v>
      </c>
      <c r="C53" t="str">
        <f>[4]Tabelle2!E120</f>
        <v>Herstellung von Möbeln (0,2%)</v>
      </c>
      <c r="D53" t="str">
        <f>[4]Tabelle2!F120</f>
        <v>Herstellung von Möbeln (0,3%)</v>
      </c>
      <c r="E53" t="str">
        <f>[4]Tabelle2!G120</f>
        <v>Vermietung von beweglichen Sachen (0,3%)</v>
      </c>
      <c r="F53" t="str">
        <f>[4]Tabelle2!H120</f>
        <v>Herstellung von pharmazeutischen Erzeugnissen (0,2%)</v>
      </c>
      <c r="G53" t="str">
        <f>[4]Tabelle2!I120</f>
        <v>Herstellung von Gummi- und Kunststoffwaren (0,1%)</v>
      </c>
      <c r="H53" t="str">
        <f>[4]Tabelle2!W120</f>
        <v>Vermietung von beweglichen Sachen (0,3%)</v>
      </c>
      <c r="I53" t="str">
        <f>[4]Tabelle2!X120</f>
        <v>Vermietung von beweglichen Sachen (0,3%)</v>
      </c>
      <c r="J53" t="str">
        <f>[4]Tabelle2!V120</f>
        <v>Herst. v.Holz-, Flecht-, Korb- und Korkwaren (ohne Möbel) (0,3%)</v>
      </c>
      <c r="K53" t="str">
        <f>[4]Tabelle2!U120</f>
        <v>Herst.v.Druckerz.; Vervielf.v.besp. Ton-, Bild-u.Datenträgern (0,3%)</v>
      </c>
      <c r="L53" t="str">
        <f>[4]Tabelle2!J120</f>
        <v>Werbung und Marktforschung (0,3%)</v>
      </c>
      <c r="M53" t="str">
        <f>[4]Tabelle2!K120</f>
        <v>Herstellung von Papier, Pappe und Waren daraus (0,3%)</v>
      </c>
      <c r="N53" t="str">
        <f>[4]Tabelle2!L120</f>
        <v>Herstellung von Gummi- und Kunststoffwaren (0,2%)</v>
      </c>
      <c r="O53" t="str">
        <f>[4]Tabelle2!M120</f>
        <v>Herstellung von Kraftwagen und Kraftwagenteilen (0,2%)</v>
      </c>
      <c r="P53" t="str">
        <f>[4]Tabelle2!N120</f>
        <v>Sonsti.freiberufl., wissenschaftl.u.techn.Tätigkeiten (0,2%)</v>
      </c>
      <c r="Q53" t="str">
        <f>[4]Tabelle2!O120</f>
        <v>Herst. von Textilien und Bekleidung, Lederwaren (0,2%)</v>
      </c>
      <c r="R53" t="str">
        <f>[4]Tabelle2!P120</f>
        <v>Sonsti.freiberufl., wissenschaftl.u.techn.Tätigkeiten (0,2%)</v>
      </c>
      <c r="S53" t="str">
        <f>[4]Tabelle2!Q120</f>
        <v>Wasserversorgung, Abwasserentsorgung (0,2%)</v>
      </c>
      <c r="T53" t="str">
        <f>[4]Tabelle2!R120</f>
        <v>Herst.v.Druckerz.; Vervielf.v.besp. Ton-, Bild-u.Datenträgern (0,2%)</v>
      </c>
      <c r="U53" t="str">
        <f>[4]Tabelle2!S120</f>
        <v>Herstellung von Möbeln (0,2%)</v>
      </c>
      <c r="V53" t="str">
        <f>[4]Tabelle2!Y120</f>
        <v>Herst.v.Druckerz.; Vervielf.v.besp. Ton-, Bild-u.Datenträgern (0,3%)</v>
      </c>
    </row>
    <row r="54" spans="1:22" x14ac:dyDescent="0.35">
      <c r="A54">
        <f t="shared" si="0"/>
        <v>51</v>
      </c>
      <c r="B54" t="str">
        <f>[4]Tabelle2!D121</f>
        <v>Veterinärwesen (0,2%)</v>
      </c>
      <c r="C54" t="str">
        <f>[4]Tabelle2!E121</f>
        <v>Reisebüros, Reiseveranst.u.Erbr.sonst.Reservierungs-DL (0,2%)</v>
      </c>
      <c r="D54" t="str">
        <f>[4]Tabelle2!F121</f>
        <v>Informationsdienstleistungen (0,3%)</v>
      </c>
      <c r="E54" t="str">
        <f>[4]Tabelle2!G121</f>
        <v>Herst.v.Druckerz.; Vervielf.v.besp. Ton-, Bild-u.Datenträgern (0,2%)</v>
      </c>
      <c r="F54" t="str">
        <f>[4]Tabelle2!H121</f>
        <v>Herst. von Textilien und Bekleidung, Lederwaren (0,2%)</v>
      </c>
      <c r="G54" t="str">
        <f>[4]Tabelle2!I121</f>
        <v>Spiel-, Wett- und Lotteriewesen (0,1%)</v>
      </c>
      <c r="H54" t="str">
        <f>[4]Tabelle2!W121</f>
        <v>Herst.v.Druckerz.; Vervielf.v.besp. Ton-, Bild-u.Datenträgern (0,3%)</v>
      </c>
      <c r="I54" t="str">
        <f>[4]Tabelle2!X121</f>
        <v>Herstellung von Möbeln (0,3%)</v>
      </c>
      <c r="J54" t="str">
        <f>[4]Tabelle2!V121</f>
        <v>Vermietung von beweglichen Sachen (0,3%)</v>
      </c>
      <c r="K54" t="str">
        <f>[4]Tabelle2!U121</f>
        <v>Vermietung von beweglichen Sachen (0,3%)</v>
      </c>
      <c r="L54" t="str">
        <f>[4]Tabelle2!J121</f>
        <v>Vermietung von beweglichen Sachen (0,2%)</v>
      </c>
      <c r="M54" t="str">
        <f>[4]Tabelle2!K121</f>
        <v>Vermietung von beweglichen Sachen (0,3%)</v>
      </c>
      <c r="N54" t="str">
        <f>[4]Tabelle2!L121</f>
        <v>Spiel-, Wett- und Lotteriewesen (0,1%)</v>
      </c>
      <c r="O54" t="str">
        <f>[4]Tabelle2!M121</f>
        <v>Herst.v.Druckerz.; Vervielf.v.besp. Ton-, Bild-u.Datenträgern (0,2%)</v>
      </c>
      <c r="P54" t="str">
        <f>[4]Tabelle2!N121</f>
        <v>Herst.v.Druckerz.; Vervielf.v.besp. Ton-, Bild-u.Datenträgern (0,2%)</v>
      </c>
      <c r="Q54" t="str">
        <f>[4]Tabelle2!O121</f>
        <v>Herst. v.Holz-, Flecht-, Korb- und Korkwaren (ohne Möbel) (0,2%)</v>
      </c>
      <c r="R54" t="str">
        <f>[4]Tabelle2!P121</f>
        <v>Wasserversorgung, Abwasserentsorgung (0,2%)</v>
      </c>
      <c r="S54" t="str">
        <f>[4]Tabelle2!Q121</f>
        <v>Spiel-, Wett- und Lotteriewesen (0,2%)</v>
      </c>
      <c r="T54" t="str">
        <f>[4]Tabelle2!R121</f>
        <v>Bergbau (0,2%)</v>
      </c>
      <c r="U54" t="str">
        <f>[4]Tabelle2!S121</f>
        <v>Werbung und Marktforschung (0,2%)</v>
      </c>
      <c r="V54" t="str">
        <f>[4]Tabelle2!Y121</f>
        <v>Vermietung von beweglichen Sachen (0,3%)</v>
      </c>
    </row>
    <row r="55" spans="1:22" x14ac:dyDescent="0.35">
      <c r="A55">
        <f t="shared" si="0"/>
        <v>52</v>
      </c>
      <c r="B55" t="str">
        <f>[4]Tabelle2!D122</f>
        <v>Kokerei und Mineralölverarbeitung (0,1%)</v>
      </c>
      <c r="C55" t="str">
        <f>[4]Tabelle2!E122</f>
        <v>Werbung und Marktforschung (0,2%)</v>
      </c>
      <c r="D55" t="str">
        <f>[4]Tabelle2!F122</f>
        <v>Vermietung von beweglichen Sachen (0,3%)</v>
      </c>
      <c r="E55" t="str">
        <f>[4]Tabelle2!G122</f>
        <v>Kreative, künstlerische und unterhaltende Tätigkeiten (0,2%)</v>
      </c>
      <c r="F55" t="str">
        <f>[4]Tabelle2!H122</f>
        <v>Informationsdienstleistungen (0,2%)</v>
      </c>
      <c r="G55" t="str">
        <f>[4]Tabelle2!I122</f>
        <v>Veterinärwesen (0,1%)</v>
      </c>
      <c r="H55" t="str">
        <f>[4]Tabelle2!W122</f>
        <v>Herstellung von Papier, Pappe und Waren daraus (0,3%)</v>
      </c>
      <c r="I55" t="str">
        <f>[4]Tabelle2!X122</f>
        <v>Herst.v.Druckerz.; Vervielf.v.besp. Ton-, Bild-u.Datenträgern (0,3%)</v>
      </c>
      <c r="J55" t="str">
        <f>[4]Tabelle2!V122</f>
        <v>Informationsdienstleistungen (0,3%)</v>
      </c>
      <c r="K55" t="str">
        <f>[4]Tabelle2!U122</f>
        <v>Sonsti.freiberufl., wissenschaftl.u.techn.Tätigkeiten (0,2%)</v>
      </c>
      <c r="L55" t="str">
        <f>[4]Tabelle2!J122</f>
        <v>Sonsti.freiberufl., wissenschaftl.u.techn.Tätigkeiten (0,2%)</v>
      </c>
      <c r="M55" t="str">
        <f>[4]Tabelle2!K122</f>
        <v>Sonsti.freiberufl., wissenschaftl.u.techn.Tätigkeiten (0,2%)</v>
      </c>
      <c r="N55" t="str">
        <f>[4]Tabelle2!L122</f>
        <v>Herst.v.Druckerz.; Vervielf.v.besp. Ton-, Bild-u.Datenträgern (0,1%)</v>
      </c>
      <c r="O55" t="str">
        <f>[4]Tabelle2!M122</f>
        <v>Bibl.,Archive,Museen,zoolog.u.ä.Gärten (0,2%)</v>
      </c>
      <c r="P55" t="str">
        <f>[4]Tabelle2!N122</f>
        <v>Herst. v.Holz-, Flecht-, Korb- und Korkwaren (ohne Möbel) (0,2%)</v>
      </c>
      <c r="Q55" t="str">
        <f>[4]Tabelle2!O122</f>
        <v>Veterinärwesen (0,2%)</v>
      </c>
      <c r="R55" t="str">
        <f>[4]Tabelle2!P122</f>
        <v>Herstellung von pharmazeutischen Erzeugnissen (0,2%)</v>
      </c>
      <c r="S55" t="str">
        <f>[4]Tabelle2!Q122</f>
        <v>Vermietung von beweglichen Sachen (0,2%)</v>
      </c>
      <c r="T55" t="str">
        <f>[4]Tabelle2!R122</f>
        <v>Herstellung von chemischen Erzeugnissen (0,2%)</v>
      </c>
      <c r="U55" t="str">
        <f>[4]Tabelle2!S122</f>
        <v>Sonsti.freiberufl., wissenschaftl.u.techn.Tätigkeiten (0,2%)</v>
      </c>
      <c r="V55" t="str">
        <f>[4]Tabelle2!Y122</f>
        <v>Informationsdienstleistungen (0,2%)</v>
      </c>
    </row>
    <row r="56" spans="1:22" x14ac:dyDescent="0.35">
      <c r="A56">
        <f t="shared" si="0"/>
        <v>53</v>
      </c>
      <c r="B56" t="str">
        <f>[4]Tabelle2!D123</f>
        <v>Sonsti.freiberufl., wissenschaftl.u.techn.Tätigkeiten (0,1%)</v>
      </c>
      <c r="C56" t="str">
        <f>[4]Tabelle2!E123</f>
        <v>Bergbau (0,1%)</v>
      </c>
      <c r="D56" t="str">
        <f>[4]Tabelle2!F123</f>
        <v>Sonsti.freiberufl., wissenschaftl.u.techn.Tätigkeiten (0,2%)</v>
      </c>
      <c r="E56" t="str">
        <f>[4]Tabelle2!G123</f>
        <v>Bergbau (0,2%)</v>
      </c>
      <c r="F56" t="str">
        <f>[4]Tabelle2!H123</f>
        <v>Vermietung von beweglichen Sachen (0,2%)</v>
      </c>
      <c r="G56" t="str">
        <f>[4]Tabelle2!I123</f>
        <v>Herstellung von Möbeln (0,1%)</v>
      </c>
      <c r="H56" t="str">
        <f>[4]Tabelle2!W123</f>
        <v>Herst. von Textilien und Bekleidung, Lederwaren (0,3%)</v>
      </c>
      <c r="I56" t="str">
        <f>[4]Tabelle2!X123</f>
        <v>Gewinnung von Steinen und Erden (0,2%)</v>
      </c>
      <c r="J56" t="str">
        <f>[4]Tabelle2!V123</f>
        <v>Sonsti.freiberufl., wissenschaftl.u.techn.Tätigkeiten (0,2%)</v>
      </c>
      <c r="K56" t="str">
        <f>[4]Tabelle2!U123</f>
        <v>Informationsdienstleistungen (0,2%)</v>
      </c>
      <c r="L56" t="str">
        <f>[4]Tabelle2!J123</f>
        <v>Kreative, künstlerische und unterhaltende Tätigkeiten (0,2%)</v>
      </c>
      <c r="M56" t="str">
        <f>[4]Tabelle2!K123</f>
        <v>Informationsdienstleistungen (0,2%)</v>
      </c>
      <c r="N56" t="str">
        <f>[4]Tabelle2!L123</f>
        <v>Herst. von Textilien und Bekleidung, Lederwaren (0,1%)</v>
      </c>
      <c r="O56" t="str">
        <f>[4]Tabelle2!M123</f>
        <v>Spiel-, Wett- und Lotteriewesen (0,1%)</v>
      </c>
      <c r="P56" t="str">
        <f>[4]Tabelle2!N123</f>
        <v>Gewinnung von Steinen und Erden (0,2%)</v>
      </c>
      <c r="Q56" t="str">
        <f>[4]Tabelle2!O123</f>
        <v>Wasserversorgung, Abwasserentsorgung (0,2%)</v>
      </c>
      <c r="R56" t="str">
        <f>[4]Tabelle2!P123</f>
        <v>Kreative, künstlerische und unterhaltende Tätigkeiten (0,2%)</v>
      </c>
      <c r="S56" t="str">
        <f>[4]Tabelle2!Q123</f>
        <v>Gewinnung von Steinen und Erden (0,2%)</v>
      </c>
      <c r="T56" t="str">
        <f>[4]Tabelle2!R123</f>
        <v>Veterinärwesen (0,1%)</v>
      </c>
      <c r="U56" t="str">
        <f>[4]Tabelle2!S123</f>
        <v>Spiel-, Wett- und Lotteriewesen (0,2%)</v>
      </c>
      <c r="V56" t="str">
        <f>[4]Tabelle2!Y123</f>
        <v>Sonsti.freiberufl., wissenschaftl.u.techn.Tätigkeiten (0,2%)</v>
      </c>
    </row>
    <row r="57" spans="1:22" x14ac:dyDescent="0.35">
      <c r="A57">
        <f t="shared" si="0"/>
        <v>54</v>
      </c>
      <c r="B57" t="str">
        <f>[4]Tabelle2!D124</f>
        <v>Werbung und Marktforschung (0,1%)</v>
      </c>
      <c r="C57" t="str">
        <f>[4]Tabelle2!E124</f>
        <v>Herst. von Textilien und Bekleidung, Lederwaren (0,1%)</v>
      </c>
      <c r="D57" t="str">
        <f>[4]Tabelle2!F124</f>
        <v>Herstellung von pharmazeutischen Erzeugnissen (0,2%)</v>
      </c>
      <c r="E57" t="str">
        <f>[4]Tabelle2!G124</f>
        <v>Kokerei und Mineralölverarbeitung (0,2%)</v>
      </c>
      <c r="F57" t="str">
        <f>[4]Tabelle2!H124</f>
        <v>Bibl.,Archive,Museen,zoolog.u.ä.Gärten (0,2%)</v>
      </c>
      <c r="G57" t="str">
        <f>[4]Tabelle2!I124</f>
        <v>Metallerzeugung und -bearbeitung (0,1%)</v>
      </c>
      <c r="H57" t="str">
        <f>[4]Tabelle2!W124</f>
        <v>Bibl.,Archive,Museen,zoolog.u.ä.Gärten (0,2%)</v>
      </c>
      <c r="I57" t="str">
        <f>[4]Tabelle2!X124</f>
        <v>Informationsdienstleistungen (0,2%)</v>
      </c>
      <c r="J57" t="str">
        <f>[4]Tabelle2!V124</f>
        <v>Kreative, künstlerische und unterhaltende Tätigkeiten (0,2%)</v>
      </c>
      <c r="K57" t="str">
        <f>[4]Tabelle2!U124</f>
        <v>Wasserversorgung, Abwasserentsorgung (0,2%)</v>
      </c>
      <c r="L57" t="str">
        <f>[4]Tabelle2!J124</f>
        <v>Wasserversorgung, Abwasserentsorgung (0,2%)</v>
      </c>
      <c r="M57" t="str">
        <f>[4]Tabelle2!K124</f>
        <v>Reisebüros, Reiseveranst.u.Erbr.sonst.Reservierungs-DL (0,2%)</v>
      </c>
      <c r="N57" t="str">
        <f>[4]Tabelle2!L124</f>
        <v>Herstellung von Möbeln (0,1%)</v>
      </c>
      <c r="O57" t="str">
        <f>[4]Tabelle2!M124</f>
        <v>Tabakverarbeitung (0,1%)</v>
      </c>
      <c r="P57" t="str">
        <f>[4]Tabelle2!N124</f>
        <v>Kreative, künstlerische und unterhaltende Tätigkeiten (0,2%)</v>
      </c>
      <c r="Q57" t="str">
        <f>[4]Tabelle2!O124</f>
        <v>Sonsti.freiberufl., wissenschaftl.u.techn.Tätigkeiten (0,2%)</v>
      </c>
      <c r="R57" t="str">
        <f>[4]Tabelle2!P124</f>
        <v>Reisebüros, Reiseveranst.u.Erbr.sonst.Reservierungs-DL (0,2%)</v>
      </c>
      <c r="S57" t="str">
        <f>[4]Tabelle2!Q124</f>
        <v>Reisebüros, Reiseveranst.u.Erbr.sonst.Reservierungs-DL (0,2%)</v>
      </c>
      <c r="T57" t="str">
        <f>[4]Tabelle2!R124</f>
        <v>Kreative, künstlerische und unterhaltende Tätigkeiten (0,1%)</v>
      </c>
      <c r="U57" t="str">
        <f>[4]Tabelle2!S124</f>
        <v>Kreative, künstlerische und unterhaltende Tätigkeiten (0,2%)</v>
      </c>
      <c r="V57" t="str">
        <f>[4]Tabelle2!Y124</f>
        <v>Wasserversorgung, Abwasserentsorgung (0,2%)</v>
      </c>
    </row>
    <row r="58" spans="1:22" x14ac:dyDescent="0.35">
      <c r="A58">
        <f t="shared" si="0"/>
        <v>55</v>
      </c>
      <c r="B58" t="str">
        <f>[4]Tabelle2!D125</f>
        <v>Bibl.,Archive,Museen,zoolog.u.ä.Gärten (0,1%)</v>
      </c>
      <c r="C58" t="str">
        <f>[4]Tabelle2!E125</f>
        <v>Spiel-, Wett- und Lotteriewesen (0,1%)</v>
      </c>
      <c r="D58" t="str">
        <f>[4]Tabelle2!F125</f>
        <v>Werbung und Marktforschung (0,2%)</v>
      </c>
      <c r="E58" t="str">
        <f>[4]Tabelle2!G125</f>
        <v>Reisebüros, Reiseveranst.u.Erbr.sonst.Reservierungs-DL (0,2%)</v>
      </c>
      <c r="F58" t="str">
        <f>[4]Tabelle2!H125</f>
        <v>Werbung und Marktforschung (0,1%)</v>
      </c>
      <c r="G58" t="str">
        <f>[4]Tabelle2!I125</f>
        <v>Herst. von Textilien und Bekleidung, Lederwaren (0,0%)</v>
      </c>
      <c r="H58" t="str">
        <f>[4]Tabelle2!W125</f>
        <v>Sonsti.freiberufl., wissenschaftl.u.techn.Tätigkeiten (0,2%)</v>
      </c>
      <c r="I58" t="str">
        <f>[4]Tabelle2!X125</f>
        <v>Bibl.,Archive,Museen,zoolog.u.ä.Gärten (0,2%)</v>
      </c>
      <c r="J58" t="str">
        <f>[4]Tabelle2!V125</f>
        <v>Reisebüros, Reiseveranst.u.Erbr.sonst.Reservierungs-DL (0,2%)</v>
      </c>
      <c r="K58" t="str">
        <f>[4]Tabelle2!U125</f>
        <v>Kreative, künstlerische und unterhaltende Tätigkeiten (0,2%)</v>
      </c>
      <c r="L58" t="str">
        <f>[4]Tabelle2!J125</f>
        <v>Spiel-, Wett- und Lotteriewesen (0,1%)</v>
      </c>
      <c r="M58" t="str">
        <f>[4]Tabelle2!K125</f>
        <v>Kreative, künstlerische und unterhaltende Tätigkeiten (0,2%)</v>
      </c>
      <c r="N58" t="str">
        <f>[4]Tabelle2!L125</f>
        <v>Herst. v.Holz-, Flecht-, Korb- und Korkwaren (ohne Möbel) (0,1%)</v>
      </c>
      <c r="O58" t="str">
        <f>[4]Tabelle2!M125</f>
        <v>Land- und Forstwirtschaft (0,1%)</v>
      </c>
      <c r="P58" t="str">
        <f>[4]Tabelle2!N125</f>
        <v>Herstellung von Möbeln (0,2%)</v>
      </c>
      <c r="Q58" t="str">
        <f>[4]Tabelle2!O125</f>
        <v>Reisebüros, Reiseveranst.u.Erbr.sonst.Reservierungs-DL (0,2%)</v>
      </c>
      <c r="R58" t="str">
        <f>[4]Tabelle2!P125</f>
        <v>Informationsdienstleistungen (0,2%)</v>
      </c>
      <c r="S58" t="str">
        <f>[4]Tabelle2!Q125</f>
        <v>Sonsti.freiberufl., wissenschaftl.u.techn.Tätigkeiten (0,2%)</v>
      </c>
      <c r="T58" t="str">
        <f>[4]Tabelle2!R125</f>
        <v>Sonstiger Fahrzeugbau (0,1%)</v>
      </c>
      <c r="U58" t="str">
        <f>[4]Tabelle2!S125</f>
        <v>Herst. v.Holz-, Flecht-, Korb- und Korkwaren (ohne Möbel) (0,1%)</v>
      </c>
      <c r="V58" t="str">
        <f>[4]Tabelle2!Y125</f>
        <v>Kreative, künstlerische und unterhaltende Tätigkeiten (0,2%)</v>
      </c>
    </row>
    <row r="59" spans="1:22" x14ac:dyDescent="0.35">
      <c r="A59">
        <f t="shared" si="0"/>
        <v>56</v>
      </c>
      <c r="B59" t="str">
        <f>[4]Tabelle2!D126</f>
        <v>Herst.v.Druckerz.; Vervielf.v.besp. Ton-, Bild-u.Datenträgern (0,1%)</v>
      </c>
      <c r="C59" t="str">
        <f>[4]Tabelle2!E126</f>
        <v>Veterinärwesen (0,1%)</v>
      </c>
      <c r="D59" t="str">
        <f>[4]Tabelle2!F126</f>
        <v>Reisebüros, Reiseveranst.u.Erbr.sonst.Reservierungs-DL (0,2%)</v>
      </c>
      <c r="E59" t="str">
        <f>[4]Tabelle2!G126</f>
        <v>Sonsti.freiberufl., wissenschaftl.u.techn.Tätigkeiten (0,1%)</v>
      </c>
      <c r="F59" t="str">
        <f>[4]Tabelle2!H126</f>
        <v>Spiel-, Wett- und Lotteriewesen (0,1%)</v>
      </c>
      <c r="G59" t="str">
        <f>[4]Tabelle2!I126</f>
        <v>Land- und Forstwirtschaft (0,0%)</v>
      </c>
      <c r="H59" t="str">
        <f>[4]Tabelle2!W126</f>
        <v>Herstellung von Möbeln (0,2%)</v>
      </c>
      <c r="I59" t="str">
        <f>[4]Tabelle2!X126</f>
        <v>Werbung und Marktforschung (0,2%)</v>
      </c>
      <c r="J59" t="str">
        <f>[4]Tabelle2!V126</f>
        <v>Wasserversorgung, Abwasserentsorgung (0,2%)</v>
      </c>
      <c r="K59" t="str">
        <f>[4]Tabelle2!U126</f>
        <v>Reisebüros, Reiseveranst.u.Erbr.sonst.Reservierungs-DL (0,2%)</v>
      </c>
      <c r="L59" t="str">
        <f>[4]Tabelle2!J126</f>
        <v>Informationsdienstleistungen (0,1%)</v>
      </c>
      <c r="M59" t="str">
        <f>[4]Tabelle2!K126</f>
        <v>Wasserversorgung, Abwasserentsorgung (0,1%)</v>
      </c>
      <c r="N59" t="str">
        <f>[4]Tabelle2!L126</f>
        <v>Veterinärwesen (0,1%)</v>
      </c>
      <c r="O59" t="str">
        <f>[4]Tabelle2!M126</f>
        <v>Bergbau (0,1%)</v>
      </c>
      <c r="P59" t="str">
        <f>[4]Tabelle2!N126</f>
        <v>Herst. von Textilien und Bekleidung, Lederwaren (0,2%)</v>
      </c>
      <c r="Q59" t="str">
        <f>[4]Tabelle2!O126</f>
        <v>Spiel-, Wett- und Lotteriewesen (0,2%)</v>
      </c>
      <c r="R59" t="str">
        <f>[4]Tabelle2!P126</f>
        <v>Spiel-, Wett- und Lotteriewesen (0,2%)</v>
      </c>
      <c r="S59" t="str">
        <f>[4]Tabelle2!Q126</f>
        <v>Veterinärwesen (0,2%)</v>
      </c>
      <c r="T59" t="str">
        <f>[4]Tabelle2!R126</f>
        <v>Reisebüros, Reiseveranst.u.Erbr.sonst.Reservierungs-DL (0,1%)</v>
      </c>
      <c r="U59" t="str">
        <f>[4]Tabelle2!S126</f>
        <v>Metallerzeugung und -bearbeitung (0,1%)</v>
      </c>
      <c r="V59" t="str">
        <f>[4]Tabelle2!Y126</f>
        <v>Reisebüros, Reiseveranst.u.Erbr.sonst.Reservierungs-DL (0,2%)</v>
      </c>
    </row>
    <row r="60" spans="1:22" x14ac:dyDescent="0.35">
      <c r="A60">
        <f t="shared" si="0"/>
        <v>57</v>
      </c>
      <c r="B60" t="str">
        <f>[4]Tabelle2!D127</f>
        <v>Herstellung von pharmazeutischen Erzeugnissen (0,1%)</v>
      </c>
      <c r="C60" t="str">
        <f>[4]Tabelle2!E127</f>
        <v>Herstellung von Papier, Pappe und Waren daraus (0,1%)</v>
      </c>
      <c r="D60" t="str">
        <f>[4]Tabelle2!F127</f>
        <v>Bibl.,Archive,Museen,zoolog.u.ä.Gärten (0,2%)</v>
      </c>
      <c r="E60" t="str">
        <f>[4]Tabelle2!G127</f>
        <v>Spiel-, Wett- und Lotteriewesen (0,1%)</v>
      </c>
      <c r="F60" t="str">
        <f>[4]Tabelle2!H127</f>
        <v>Reisebüros, Reiseveranst.u.Erbr.sonst.Reservierungs-DL (0,1%)</v>
      </c>
      <c r="G60" t="str">
        <f>[4]Tabelle2!I127</f>
        <v>Herst. v.Holz-, Flecht-, Korb- und Korkwaren (ohne Möbel) (0,0%)</v>
      </c>
      <c r="H60" t="str">
        <f>[4]Tabelle2!W127</f>
        <v>Reisebüros, Reiseveranst.u.Erbr.sonst.Reservierungs-DL (0,2%)</v>
      </c>
      <c r="I60" t="str">
        <f>[4]Tabelle2!X127</f>
        <v>Reisebüros, Reiseveranst.u.Erbr.sonst.Reservierungs-DL (0,2%)</v>
      </c>
      <c r="J60" t="str">
        <f>[4]Tabelle2!V127</f>
        <v>Spiel-, Wett- und Lotteriewesen (0,1%)</v>
      </c>
      <c r="K60" t="str">
        <f>[4]Tabelle2!U127</f>
        <v>Spiel-, Wett- und Lotteriewesen (0,1%)</v>
      </c>
      <c r="L60" t="str">
        <f>[4]Tabelle2!J127</f>
        <v>Reisebüros, Reiseveranst.u.Erbr.sonst.Reservierungs-DL (0,1%)</v>
      </c>
      <c r="M60" t="str">
        <f>[4]Tabelle2!K127</f>
        <v>Gewinnung von Steinen und Erden (0,1%)</v>
      </c>
      <c r="N60" t="str">
        <f>[4]Tabelle2!L127</f>
        <v>Herstellung von Papier, Pappe und Waren daraus (0,1%)</v>
      </c>
      <c r="O60" t="str">
        <f>[4]Tabelle2!M127</f>
        <v>Veterinärwesen (0,1%)</v>
      </c>
      <c r="P60" t="str">
        <f>[4]Tabelle2!N127</f>
        <v>Wasserversorgung, Abwasserentsorgung (0,2%)</v>
      </c>
      <c r="Q60" t="str">
        <f>[4]Tabelle2!O127</f>
        <v>Kreative, künstlerische und unterhaltende Tätigkeiten (0,1%)</v>
      </c>
      <c r="R60" t="str">
        <f>[4]Tabelle2!P127</f>
        <v>Sonstiger Fahrzeugbau (0,1%)</v>
      </c>
      <c r="S60" t="str">
        <f>[4]Tabelle2!Q127</f>
        <v>Herstellung von Möbeln (0,2%)</v>
      </c>
      <c r="T60" t="str">
        <f>[4]Tabelle2!R127</f>
        <v>Gewinnung von Steinen und Erden (0,1%)</v>
      </c>
      <c r="U60" t="str">
        <f>[4]Tabelle2!S127</f>
        <v>Herst. von Textilien und Bekleidung, Lederwaren (0,1%)</v>
      </c>
      <c r="V60" t="str">
        <f>[4]Tabelle2!Y127</f>
        <v>Spiel-, Wett- und Lotteriewesen (0,1%)</v>
      </c>
    </row>
    <row r="61" spans="1:22" x14ac:dyDescent="0.35">
      <c r="A61">
        <f t="shared" si="0"/>
        <v>58</v>
      </c>
      <c r="B61" t="str">
        <f>[4]Tabelle2!D128</f>
        <v>Spiel-, Wett- und Lotteriewesen (0,1%)</v>
      </c>
      <c r="C61" t="str">
        <f>[4]Tabelle2!E128</f>
        <v>Herstellung von pharmazeutischen Erzeugnissen (0,1%)</v>
      </c>
      <c r="D61" t="str">
        <f>[4]Tabelle2!F128</f>
        <v>Veterinärwesen (0,1%)</v>
      </c>
      <c r="E61" t="str">
        <f>[4]Tabelle2!G128</f>
        <v>Bibl.,Archive,Museen,zoolog.u.ä.Gärten (0,1%)</v>
      </c>
      <c r="F61" t="str">
        <f>[4]Tabelle2!H128</f>
        <v>Sonstiger Fahrzeugbau (0,1%)</v>
      </c>
      <c r="G61" t="str">
        <f>[4]Tabelle2!I128</f>
        <v>Wasserversorgung, Abwasserentsorgung (0,0%)</v>
      </c>
      <c r="H61" t="str">
        <f>[4]Tabelle2!W128</f>
        <v>Gewinnung von Steinen und Erden (0,1%)</v>
      </c>
      <c r="I61" t="str">
        <f>[4]Tabelle2!X128</f>
        <v>Sonsti.freiberufl., wissenschaftl.u.techn.Tätigkeiten (0,2%)</v>
      </c>
      <c r="J61" t="str">
        <f>[4]Tabelle2!V128</f>
        <v>Veterinärwesen (0,1%)</v>
      </c>
      <c r="K61" t="str">
        <f>[4]Tabelle2!U128</f>
        <v>Veterinärwesen (0,1%)</v>
      </c>
      <c r="L61" t="str">
        <f>[4]Tabelle2!J128</f>
        <v>Veterinärwesen (0,1%)</v>
      </c>
      <c r="M61" t="str">
        <f>[4]Tabelle2!K128</f>
        <v>Veterinärwesen (0,1%)</v>
      </c>
      <c r="N61" t="str">
        <f>[4]Tabelle2!L128</f>
        <v>Herstellung von pharmazeutischen Erzeugnissen (0,1%)</v>
      </c>
      <c r="O61" t="str">
        <f>[4]Tabelle2!M128</f>
        <v>Herst.v. Glas u.Glaswaren, Keramik, Verarb.v. Steinen u.Erden (0,1%)</v>
      </c>
      <c r="P61" t="str">
        <f>[4]Tabelle2!N128</f>
        <v>Spiel-, Wett- und Lotteriewesen (0,2%)</v>
      </c>
      <c r="Q61" t="str">
        <f>[4]Tabelle2!O128</f>
        <v>Bibl.,Archive,Museen,zoolog.u.ä.Gärten (0,1%)</v>
      </c>
      <c r="R61" t="str">
        <f>[4]Tabelle2!P128</f>
        <v>Veterinärwesen (0,1%)</v>
      </c>
      <c r="S61" t="str">
        <f>[4]Tabelle2!Q128</f>
        <v>Kreative, künstlerische und unterhaltende Tätigkeiten (0,1%)</v>
      </c>
      <c r="T61" t="str">
        <f>[4]Tabelle2!R128</f>
        <v>Tabakverarbeitung (0,1%)</v>
      </c>
      <c r="U61" t="str">
        <f>[4]Tabelle2!S128</f>
        <v>Informationsdienstleistungen (0,1%)</v>
      </c>
      <c r="V61" t="str">
        <f>[4]Tabelle2!Y128</f>
        <v>Veterinärwesen (0,1%)</v>
      </c>
    </row>
    <row r="62" spans="1:22" x14ac:dyDescent="0.35">
      <c r="A62">
        <f t="shared" si="0"/>
        <v>59</v>
      </c>
      <c r="B62" t="str">
        <f>[4]Tabelle2!D129</f>
        <v>Reisebüros, Reiseveranst.u.Erbr.sonst.Reservierungs-DL (0,1%)</v>
      </c>
      <c r="C62" t="str">
        <f>[4]Tabelle2!E129</f>
        <v>Sonsti.freiberufl., wissenschaftl.u.techn.Tätigkeiten (0,1%)</v>
      </c>
      <c r="D62" t="str">
        <f>[4]Tabelle2!F129</f>
        <v>Gewinnung von Steinen und Erden (0,1%)</v>
      </c>
      <c r="E62" t="str">
        <f>[4]Tabelle2!G129</f>
        <v>Herst. von Textilien und Bekleidung, Lederwaren (0,1%)</v>
      </c>
      <c r="F62" t="str">
        <f>[4]Tabelle2!H129</f>
        <v>Veterinärwesen (0,1%)</v>
      </c>
      <c r="G62" t="str">
        <f>[4]Tabelle2!I129</f>
        <v>Herstellung von Papier, Pappe und Waren daraus (0,0%)</v>
      </c>
      <c r="H62" t="str">
        <f>[4]Tabelle2!W129</f>
        <v>Veterinärwesen (0,1%)</v>
      </c>
      <c r="I62" t="str">
        <f>[4]Tabelle2!X129</f>
        <v>Veterinärwesen (0,1%)</v>
      </c>
      <c r="J62" t="str">
        <f>[4]Tabelle2!V129</f>
        <v>Bibl.,Archive,Museen,zoolog.u.ä.Gärten (0,1%)</v>
      </c>
      <c r="K62" t="str">
        <f>[4]Tabelle2!U129</f>
        <v>Gewinnung von Steinen und Erden (0,1%)</v>
      </c>
      <c r="L62" t="str">
        <f>[4]Tabelle2!J129</f>
        <v>Bibl.,Archive,Museen,zoolog.u.ä.Gärten (0,1%)</v>
      </c>
      <c r="M62" t="str">
        <f>[4]Tabelle2!K129</f>
        <v>Spiel-, Wett- und Lotteriewesen (0,1%)</v>
      </c>
      <c r="N62" t="str">
        <f>[4]Tabelle2!L129</f>
        <v>Tabakverarbeitung (0,1%)</v>
      </c>
      <c r="O62" t="str">
        <f>[4]Tabelle2!M129</f>
        <v>Herstellung von Möbeln (0,1%)</v>
      </c>
      <c r="P62" t="str">
        <f>[4]Tabelle2!N129</f>
        <v>Veterinärwesen (0,1%)</v>
      </c>
      <c r="Q62" t="str">
        <f>[4]Tabelle2!O129</f>
        <v>Dienstleistungen für Bergbau (0,1%)</v>
      </c>
      <c r="R62" t="str">
        <f>[4]Tabelle2!P129</f>
        <v>Kokerei und Mineralölverarbeitung (0,1%)</v>
      </c>
      <c r="S62" t="str">
        <f>[4]Tabelle2!Q129</f>
        <v>Tabakverarbeitung (0,1%)</v>
      </c>
      <c r="T62" t="str">
        <f>[4]Tabelle2!R129</f>
        <v>Informationsdienstleistungen (0,1%)</v>
      </c>
      <c r="U62" t="str">
        <f>[4]Tabelle2!S129</f>
        <v>Bibl.,Archive,Museen,zoolog.u.ä.Gärten (0,1%)</v>
      </c>
      <c r="V62" t="str">
        <f>[4]Tabelle2!Y129</f>
        <v>Bibl.,Archive,Museen,zoolog.u.ä.Gärten (0,1%)</v>
      </c>
    </row>
    <row r="63" spans="1:22" x14ac:dyDescent="0.35">
      <c r="A63">
        <f t="shared" si="0"/>
        <v>60</v>
      </c>
      <c r="B63" t="str">
        <f>[4]Tabelle2!D130</f>
        <v>Informationsdienstleistungen (0,1%)</v>
      </c>
      <c r="C63" t="str">
        <f>[4]Tabelle2!E130</f>
        <v>Kokerei und Mineralölverarbeitung (0,1%)</v>
      </c>
      <c r="D63" t="str">
        <f>[4]Tabelle2!F130</f>
        <v>Spiel-, Wett- und Lotteriewesen (0,1%)</v>
      </c>
      <c r="E63" t="str">
        <f>[4]Tabelle2!G130</f>
        <v>Werbung und Marktforschung (0,1%)</v>
      </c>
      <c r="F63" t="str">
        <f>[4]Tabelle2!H130</f>
        <v>Sonsti.freiberufl., wissenschaftl.u.techn.Tätigkeiten (0,1%)</v>
      </c>
      <c r="G63" t="str">
        <f>[4]Tabelle2!I130</f>
        <v>Tabakverarbeitung (0,0%)</v>
      </c>
      <c r="H63" t="str">
        <f>[4]Tabelle2!W130</f>
        <v>Spiel-, Wett- und Lotteriewesen (0,1%)</v>
      </c>
      <c r="I63" t="str">
        <f>[4]Tabelle2!X130</f>
        <v>Spiel-, Wett- und Lotteriewesen (0,1%)</v>
      </c>
      <c r="J63" t="str">
        <f>[4]Tabelle2!V130</f>
        <v>Gewinnung von Steinen und Erden (0,1%)</v>
      </c>
      <c r="K63" t="str">
        <f>[4]Tabelle2!U130</f>
        <v>Bibl.,Archive,Museen,zoolog.u.ä.Gärten (0,1%)</v>
      </c>
      <c r="L63" t="str">
        <f>[4]Tabelle2!J130</f>
        <v>Gewinnung von Steinen und Erden (0,1%)</v>
      </c>
      <c r="M63" t="str">
        <f>[4]Tabelle2!K130</f>
        <v>Bibl.,Archive,Museen,zoolog.u.ä.Gärten (0,1%)</v>
      </c>
      <c r="N63" t="str">
        <f>[4]Tabelle2!L130</f>
        <v>Bergbau (0,0%)</v>
      </c>
      <c r="O63" t="str">
        <f>[4]Tabelle2!M130</f>
        <v>Herst. von Textilien und Bekleidung, Lederwaren (0,0%)</v>
      </c>
      <c r="P63" t="str">
        <f>[4]Tabelle2!N130</f>
        <v>Bibl.,Archive,Museen,zoolog.u.ä.Gärten (0,1%)</v>
      </c>
      <c r="Q63" t="str">
        <f>[4]Tabelle2!O130</f>
        <v>Informationsdienstleistungen (0,1%)</v>
      </c>
      <c r="R63" t="str">
        <f>[4]Tabelle2!P130</f>
        <v>Bibl.,Archive,Museen,zoolog.u.ä.Gärten (0,1%)</v>
      </c>
      <c r="S63" t="str">
        <f>[4]Tabelle2!Q130</f>
        <v>Informationsdienstleistungen (0,1%)</v>
      </c>
      <c r="T63" t="str">
        <f>[4]Tabelle2!R130</f>
        <v>Bibl.,Archive,Museen,zoolog.u.ä.Gärten (0,0%)</v>
      </c>
      <c r="U63" t="str">
        <f>[4]Tabelle2!S130</f>
        <v>Kokerei und Mineralölverarbeitung (0,1%)</v>
      </c>
      <c r="V63" t="str">
        <f>[4]Tabelle2!Y130</f>
        <v>Gewinnung von Steinen und Erden (0,1%)</v>
      </c>
    </row>
    <row r="64" spans="1:22" x14ac:dyDescent="0.35">
      <c r="A64">
        <f t="shared" si="0"/>
        <v>61</v>
      </c>
      <c r="B64" t="str">
        <f>[4]Tabelle2!D131</f>
        <v>Bergbau (0,1%)</v>
      </c>
      <c r="C64" t="str">
        <f>[4]Tabelle2!E131</f>
        <v>Gewinnung von Steinen und Erden (0,1%)</v>
      </c>
      <c r="D64" t="str">
        <f>[4]Tabelle2!F131</f>
        <v>Bergbau (0,0%)</v>
      </c>
      <c r="E64" t="str">
        <f>[4]Tabelle2!G131</f>
        <v>Veterinärwesen (0,1%)</v>
      </c>
      <c r="F64" t="str">
        <f>[4]Tabelle2!H131</f>
        <v>Tabakverarbeitung (0,0%)</v>
      </c>
      <c r="G64" t="str">
        <f>[4]Tabelle2!I131</f>
        <v>Kokerei und Mineralölverarbeitung (0,0%)</v>
      </c>
      <c r="H64" t="str">
        <f>[4]Tabelle2!W131</f>
        <v>Bergbau (0,1%)</v>
      </c>
      <c r="I64" t="str">
        <f>[4]Tabelle2!X131</f>
        <v>Bergbau (0,1%)</v>
      </c>
      <c r="J64" t="str">
        <f>[4]Tabelle2!V131</f>
        <v>Kokerei und Mineralölverarbeitung (0,1%)</v>
      </c>
      <c r="K64" t="str">
        <f>[4]Tabelle2!U131</f>
        <v>Kokerei und Mineralölverarbeitung (0,1%)</v>
      </c>
      <c r="L64" t="str">
        <f>[4]Tabelle2!J131</f>
        <v>Kokerei und Mineralölverarbeitung (0,1%)</v>
      </c>
      <c r="M64" t="str">
        <f>[4]Tabelle2!K131</f>
        <v>Bergbau (0,0%)</v>
      </c>
      <c r="N64" t="str">
        <f>[4]Tabelle2!L131</f>
        <v>Land- und Forstwirtschaft (0,0%)</v>
      </c>
      <c r="O64" t="str">
        <f>[4]Tabelle2!M131</f>
        <v>Herstellung von Papier, Pappe und Waren daraus (0,0%)</v>
      </c>
      <c r="P64" t="str">
        <f>[4]Tabelle2!N131</f>
        <v>Kokerei und Mineralölverarbeitung (0,0%)</v>
      </c>
      <c r="Q64" t="str">
        <f>[4]Tabelle2!O131</f>
        <v>Gewinnung von Steinen und Erden (0,1%)</v>
      </c>
      <c r="R64" t="str">
        <f>[4]Tabelle2!P131</f>
        <v>Gewinnung von Steinen und Erden (0,1%)</v>
      </c>
      <c r="S64" t="str">
        <f>[4]Tabelle2!Q131</f>
        <v>Bibl.,Archive,Museen,zoolog.u.ä.Gärten (0,1%)</v>
      </c>
      <c r="T64" t="str">
        <f>[4]Tabelle2!R131</f>
        <v>Herst. von Textilien und Bekleidung, Lederwaren (0,0%)</v>
      </c>
      <c r="U64" t="str">
        <f>[4]Tabelle2!S131</f>
        <v>Gewinnung von Steinen und Erden (0,1%)</v>
      </c>
      <c r="V64" t="str">
        <f>[4]Tabelle2!Y131</f>
        <v>Kokerei und Mineralölverarbeitung (0,1%)</v>
      </c>
    </row>
    <row r="65" spans="1:33" x14ac:dyDescent="0.35">
      <c r="A65">
        <f t="shared" si="0"/>
        <v>62</v>
      </c>
      <c r="B65" t="str">
        <f>[4]Tabelle2!D132</f>
        <v>Herst. von Textilien und Bekleidung, Lederwaren (0,1%)</v>
      </c>
      <c r="C65" t="str">
        <f>[4]Tabelle2!E132</f>
        <v>Informationsdienstleistungen (0,1%)</v>
      </c>
      <c r="D65" t="str">
        <f>[4]Tabelle2!F132</f>
        <v>Tabakverarbeitung (0,0%)</v>
      </c>
      <c r="E65" t="str">
        <f>[4]Tabelle2!G132</f>
        <v>Informationsdienstleistungen (0,1%)</v>
      </c>
      <c r="F65" t="str">
        <f>[4]Tabelle2!H132</f>
        <v>Kokerei und Mineralölverarbeitung (0,0%)</v>
      </c>
      <c r="G65" t="str">
        <f>[4]Tabelle2!I132</f>
        <v>Bergbau (0,0%)</v>
      </c>
      <c r="H65" t="str">
        <f>[4]Tabelle2!W132</f>
        <v>Kokerei und Mineralölverarbeitung (0,1%)</v>
      </c>
      <c r="I65" t="str">
        <f>[4]Tabelle2!X132</f>
        <v>Kokerei und Mineralölverarbeitung (0,1%)</v>
      </c>
      <c r="J65" t="str">
        <f>[4]Tabelle2!V132</f>
        <v>Bergbau (0,0%)</v>
      </c>
      <c r="K65" t="str">
        <f>[4]Tabelle2!U132</f>
        <v>Bergbau (0,0%)</v>
      </c>
      <c r="L65" t="str">
        <f>[4]Tabelle2!J132</f>
        <v>Tabakverarbeitung (0,0%)</v>
      </c>
      <c r="M65" t="str">
        <f>[4]Tabelle2!K132</f>
        <v>Kokerei und Mineralölverarbeitung (0,0%)</v>
      </c>
      <c r="N65" t="str">
        <f>[4]Tabelle2!L132</f>
        <v>Kokerei und Mineralölverarbeitung (0,0%)</v>
      </c>
      <c r="O65" t="str">
        <f>[4]Tabelle2!M132</f>
        <v>Herst. v.Holz-, Flecht-, Korb- und Korkwaren (ohne Möbel) (0,0%)</v>
      </c>
      <c r="P65" t="str">
        <f>[4]Tabelle2!N132</f>
        <v>Tabakverarbeitung (0,0%)</v>
      </c>
      <c r="Q65" t="str">
        <f>[4]Tabelle2!O132</f>
        <v>Kokerei und Mineralölverarbeitung (0,1%)</v>
      </c>
      <c r="R65" t="str">
        <f>[4]Tabelle2!P132</f>
        <v>Dienstleistungen für Bergbau (0,0%)</v>
      </c>
      <c r="S65" t="str">
        <f>[4]Tabelle2!Q132</f>
        <v>Kokerei und Mineralölverarbeitung (0,0%)</v>
      </c>
      <c r="T65" t="str">
        <f>[4]Tabelle2!R132</f>
        <v>Herstellung von Papier, Pappe und Waren daraus (0,0%)</v>
      </c>
      <c r="U65" t="str">
        <f>[4]Tabelle2!S132</f>
        <v>Tabakverarbeitung (0,1%)</v>
      </c>
      <c r="V65" t="str">
        <f>[4]Tabelle2!Y132</f>
        <v>Bergbau (0,0%)</v>
      </c>
    </row>
    <row r="66" spans="1:33" x14ac:dyDescent="0.35">
      <c r="A66">
        <f t="shared" si="0"/>
        <v>63</v>
      </c>
      <c r="B66" t="str">
        <f>[4]Tabelle2!D133</f>
        <v>Gewinnung von Steinen und Erden (0,0%)</v>
      </c>
      <c r="C66" t="str">
        <f>[4]Tabelle2!E133</f>
        <v>Dienstleistungen für Bergbau (0,0%)</v>
      </c>
      <c r="D66" t="str">
        <f>[4]Tabelle2!F133</f>
        <v>Kokerei und Mineralölverarbeitung (0,0%)</v>
      </c>
      <c r="E66" t="str">
        <f>[4]Tabelle2!G133</f>
        <v>Dienstleistungen für Bergbau (0,0%)</v>
      </c>
      <c r="F66" t="str">
        <f>[4]Tabelle2!H133</f>
        <v>Bergbau (0,0%)</v>
      </c>
      <c r="G66" t="str">
        <f>[4]Tabelle2!I133</f>
        <v>Gewinnung von Steinen und Erden (0,0%)</v>
      </c>
      <c r="H66" t="str">
        <f>[4]Tabelle2!W133</f>
        <v>Dienstleistungen für Bergbau (0,0%)</v>
      </c>
      <c r="I66" t="str">
        <f>[4]Tabelle2!X133</f>
        <v>Dienstleistungen für Bergbau (0,0%)</v>
      </c>
      <c r="J66" t="str">
        <f>[4]Tabelle2!V133</f>
        <v>Dienstleistungen für Bergbau (0,0%)</v>
      </c>
      <c r="K66" t="str">
        <f>[4]Tabelle2!U133</f>
        <v>Dienstleistungen für Bergbau (0,0%)</v>
      </c>
      <c r="L66" t="str">
        <f>[4]Tabelle2!J133</f>
        <v>Bergbau (0,0%)</v>
      </c>
      <c r="M66" t="str">
        <f>[4]Tabelle2!K133</f>
        <v>Tabakverarbeitung (0,0%)</v>
      </c>
      <c r="N66" t="str">
        <f>[4]Tabelle2!L133</f>
        <v>Gewinnung von Steinen und Erden (0,0%)</v>
      </c>
      <c r="O66" t="str">
        <f>[4]Tabelle2!M133</f>
        <v>Gewinnung von Steinen und Erden (0,0%)</v>
      </c>
      <c r="P66" t="str">
        <f>[4]Tabelle2!N133</f>
        <v>Bergbau (0,0%)</v>
      </c>
      <c r="Q66" t="str">
        <f>[4]Tabelle2!O133</f>
        <v>Tabakverarbeitung (0,0%)</v>
      </c>
      <c r="R66" t="str">
        <f>[4]Tabelle2!P133</f>
        <v>Bergbau (0,0%)</v>
      </c>
      <c r="S66" t="str">
        <f>[4]Tabelle2!Q133</f>
        <v>Bergbau (0,0%)</v>
      </c>
      <c r="T66" t="str">
        <f>[4]Tabelle2!R133</f>
        <v>Kokerei und Mineralölverarbeitung (0,0%)</v>
      </c>
      <c r="U66" t="str">
        <f>[4]Tabelle2!S133</f>
        <v>Bergbau (0,0%)</v>
      </c>
      <c r="V66" t="str">
        <f>[4]Tabelle2!Y133</f>
        <v>Dienstleistungen für Bergbau (0,0%)</v>
      </c>
    </row>
    <row r="67" spans="1:33" x14ac:dyDescent="0.35">
      <c r="A67">
        <f t="shared" si="0"/>
        <v>64</v>
      </c>
      <c r="B67" t="str">
        <f>[4]Tabelle2!D134</f>
        <v>Tabakverarbeitung (0,0%)</v>
      </c>
      <c r="C67" t="str">
        <f>[4]Tabelle2!E134</f>
        <v>Tabakverarbeitung (0,0%)</v>
      </c>
      <c r="D67" t="str">
        <f>[4]Tabelle2!F134</f>
        <v>Dienstleistungen für Bergbau (0,0%)</v>
      </c>
      <c r="E67" t="str">
        <f>[4]Tabelle2!G134</f>
        <v>Tabakverarbeitung (0,0%)</v>
      </c>
      <c r="F67" t="str">
        <f>[4]Tabelle2!H134</f>
        <v>Dienstleistungen für Bergbau (0,0%)</v>
      </c>
      <c r="G67" t="str">
        <f>[4]Tabelle2!I134</f>
        <v>Dienstleistungen für Bergbau (0,0%)</v>
      </c>
      <c r="H67" t="str">
        <f>[4]Tabelle2!W134</f>
        <v>Tabakverarbeitung (0,0%)</v>
      </c>
      <c r="I67" t="str">
        <f>[4]Tabelle2!X134</f>
        <v>Tabakverarbeitung (0,0%)</v>
      </c>
      <c r="J67" t="str">
        <f>[4]Tabelle2!V134</f>
        <v>Tabakverarbeitung (0,0%)</v>
      </c>
      <c r="K67" t="str">
        <f>[4]Tabelle2!U134</f>
        <v>Tabakverarbeitung (0,0%)</v>
      </c>
      <c r="L67" t="str">
        <f>[4]Tabelle2!J134</f>
        <v>Dienstleistungen für Bergbau (0,0%)</v>
      </c>
      <c r="M67" t="str">
        <f>[4]Tabelle2!K134</f>
        <v>Dienstleistungen für Bergbau (0,0%)</v>
      </c>
      <c r="N67" t="str">
        <f>[4]Tabelle2!L134</f>
        <v>Dienstleistungen für Bergbau (0,0%)</v>
      </c>
      <c r="O67" t="str">
        <f>[4]Tabelle2!M134</f>
        <v>Dienstleistungen für Bergbau (0,0%)</v>
      </c>
      <c r="P67" t="str">
        <f>[4]Tabelle2!N134</f>
        <v>Dienstleistungen für Bergbau (0,0%)</v>
      </c>
      <c r="Q67" t="str">
        <f>[4]Tabelle2!O134</f>
        <v>Bergbau (0,0%)</v>
      </c>
      <c r="R67" t="str">
        <f>[4]Tabelle2!P134</f>
        <v>Tabakverarbeitung (0,0%)</v>
      </c>
      <c r="S67" t="str">
        <f>[4]Tabelle2!Q134</f>
        <v>Dienstleistungen für Bergbau (0,0%)</v>
      </c>
      <c r="T67" t="str">
        <f>[4]Tabelle2!R134</f>
        <v>Dienstleistungen für Bergbau (0,0%)</v>
      </c>
      <c r="U67" t="str">
        <f>[4]Tabelle2!S134</f>
        <v>Dienstleistungen für Bergbau (0,0%)</v>
      </c>
      <c r="V67" t="str">
        <f>[4]Tabelle2!Y134</f>
        <v>Tabakverarbeitung (0,0%)</v>
      </c>
    </row>
    <row r="69" spans="1:33" x14ac:dyDescent="0.35">
      <c r="A69" t="s">
        <v>511</v>
      </c>
    </row>
    <row r="70" spans="1:33" x14ac:dyDescent="0.35">
      <c r="A70" t="s">
        <v>512</v>
      </c>
    </row>
    <row r="72" spans="1:33" x14ac:dyDescent="0.35">
      <c r="A72" s="4" t="s">
        <v>513</v>
      </c>
    </row>
    <row r="73" spans="1:33" x14ac:dyDescent="0.35">
      <c r="A73">
        <v>1</v>
      </c>
      <c r="B73" t="str">
        <f>[4]Tabelle3!D29</f>
        <v>Nahrungs- und Genussmittel (14,3%)</v>
      </c>
      <c r="C73" t="str">
        <f>[4]Tabelle3!E29</f>
        <v>Nahrungs- und Genussmittel (24,1%)</v>
      </c>
      <c r="D73" t="str">
        <f>[4]Tabelle3!F29</f>
        <v>Herstellung von Kraftwagen und Kraftwagenteilen (14,3%)</v>
      </c>
      <c r="E73" t="str">
        <f>[4]Tabelle3!G29</f>
        <v>Nahrungs- und Genussmittel (17,9%)</v>
      </c>
      <c r="F73" t="str">
        <f>[4]Tabelle3!H29</f>
        <v>Herstellung von Metallerzeugnissen (15,7%)</v>
      </c>
      <c r="G73" t="str">
        <f>[4]Tabelle3!I29</f>
        <v>Herstellung von elektrischen Ausrüstungen (13,7%)</v>
      </c>
      <c r="H73" t="str">
        <f>[4]Tabelle3!W29</f>
        <v>Nahrungs- und Genussmittel (13,5%)</v>
      </c>
      <c r="I73" t="str">
        <f>[4]Tabelle3!X29</f>
        <v>Herstellung von Metallerzeugnissen (13,6%)</v>
      </c>
      <c r="J73" t="str">
        <f>[4]Tabelle3!V29</f>
        <v>Maschinenbau (16,3%)</v>
      </c>
      <c r="K73" t="str">
        <f>[4]Tabelle3!U29</f>
        <v>Maschinenbau (16,4%)</v>
      </c>
      <c r="L73" t="str">
        <f>[4]Tabelle3!J29</f>
        <v>Maschinenbau (21,8%)</v>
      </c>
      <c r="M73" t="str">
        <f>[4]Tabelle3!K29</f>
        <v>Herstellung von Kraftwagen und Kraftwagenteilen (17,8%)</v>
      </c>
      <c r="N73" t="str">
        <f>[4]Tabelle3!L29</f>
        <v>Herstellung von Kraftwagen und Kraftwagenteilen (28,5%)</v>
      </c>
      <c r="O73" t="str">
        <f>[4]Tabelle3!M29</f>
        <v>Sonstiger Fahrzeugbau (28,5%)</v>
      </c>
      <c r="P73" t="str">
        <f>[4]Tabelle3!N29</f>
        <v>Herstellung von Kraftwagen und Kraftwagenteilen (12,1%)</v>
      </c>
      <c r="Q73" t="str">
        <f>[4]Tabelle3!O29</f>
        <v>Herstellung von Kraftwagen und Kraftwagenteilen (21,4%)</v>
      </c>
      <c r="R73" t="str">
        <f>[4]Tabelle3!P29</f>
        <v>Maschinenbau (16,1%)</v>
      </c>
      <c r="S73" t="str">
        <f>[4]Tabelle3!Q29</f>
        <v>Herstellung von chemischen Erzeugnissen (16,0%)</v>
      </c>
      <c r="T73" t="str">
        <f>[4]Tabelle3!R29</f>
        <v>Herstellung von Kraftwagen und Kraftwagenteilen (24,0%)</v>
      </c>
      <c r="U73" t="str">
        <f>[4]Tabelle3!S29</f>
        <v>Nahrungs- und Genussmittel (18,0%)</v>
      </c>
      <c r="V73" t="str">
        <f>[4]Tabelle3!Z29</f>
        <v>Maschinenbau (15,6%)</v>
      </c>
    </row>
    <row r="74" spans="1:33" x14ac:dyDescent="0.35">
      <c r="A74">
        <f>A73+1</f>
        <v>2</v>
      </c>
      <c r="B74" t="str">
        <f>[4]Tabelle3!D30</f>
        <v>Herstellung von Kraftwagen und Kraftwagenteilen (11,9%)</v>
      </c>
      <c r="C74" t="str">
        <f>[4]Tabelle3!E30</f>
        <v>Herstellung von Metallerzeugnissen (12,0%)</v>
      </c>
      <c r="D74" t="str">
        <f>[4]Tabelle3!F30</f>
        <v>Herstellung von Metallerzeugnissen (13,8%)</v>
      </c>
      <c r="E74" t="str">
        <f>[4]Tabelle3!G30</f>
        <v>Herstellung von Metallerzeugnissen (12,9%)</v>
      </c>
      <c r="F74" t="str">
        <f>[4]Tabelle3!H30</f>
        <v>Nahrungs- und Genussmittel (11,9%)</v>
      </c>
      <c r="G74" t="str">
        <f>[4]Tabelle3!I30</f>
        <v>Nahrungs- und Genussmittel (13,6%)</v>
      </c>
      <c r="H74" t="str">
        <f>[4]Tabelle3!W30</f>
        <v>Herstellung von Metallerzeugnissen (12,9%)</v>
      </c>
      <c r="I74" t="str">
        <f>[4]Tabelle3!X30</f>
        <v>Nahrungs- und Genussmittel (13,5%)</v>
      </c>
      <c r="J74" t="str">
        <f>[4]Tabelle3!V30</f>
        <v>Herstellung von Kraftwagen und Kraftwagenteilen (13,6%)</v>
      </c>
      <c r="K74" t="str">
        <f>[4]Tabelle3!U30</f>
        <v>Herstellung von Kraftwagen und Kraftwagenteilen (13,8%)</v>
      </c>
      <c r="L74" t="str">
        <f>[4]Tabelle3!J30</f>
        <v>Herstellung von Kraftwagen und Kraftwagenteilen (16,3%)</v>
      </c>
      <c r="M74" t="str">
        <f>[4]Tabelle3!K30</f>
        <v>Maschinenbau (17,0%)</v>
      </c>
      <c r="N74" t="str">
        <f>[4]Tabelle3!L30</f>
        <v>Sonstiger Fahrzeugbau (11,9%)</v>
      </c>
      <c r="O74" t="str">
        <f>[4]Tabelle3!M30</f>
        <v>Maschinenbau (12,4%)</v>
      </c>
      <c r="P74" t="str">
        <f>[4]Tabelle3!N30</f>
        <v>Maschinenbau (10,9%)</v>
      </c>
      <c r="Q74" t="str">
        <f>[4]Tabelle3!O30</f>
        <v>Nahrungs- und Genussmittel (16,2%)</v>
      </c>
      <c r="R74" t="str">
        <f>[4]Tabelle3!P30</f>
        <v>Herstellung von Metallerzeugnissen (15,2%)</v>
      </c>
      <c r="S74" t="str">
        <f>[4]Tabelle3!Q30</f>
        <v>Maschinenbau (14,0%)</v>
      </c>
      <c r="T74" t="str">
        <f>[4]Tabelle3!R30</f>
        <v>Maschinenbau (14,7%)</v>
      </c>
      <c r="U74" t="str">
        <f>[4]Tabelle3!S30</f>
        <v>Maschinenbau (15,7%)</v>
      </c>
      <c r="V74" t="str">
        <f>[4]Tabelle3!Z30</f>
        <v>Herstellung von Kraftwagen und Kraftwagenteilen (13,1%)</v>
      </c>
      <c r="AA74">
        <f>[4]Tabelle3!Y30</f>
        <v>0</v>
      </c>
      <c r="AC74">
        <f>[4]Tabelle3!AE30</f>
        <v>0</v>
      </c>
      <c r="AD74">
        <f>[4]Tabelle3!AF30</f>
        <v>0</v>
      </c>
      <c r="AE74">
        <f>[4]Tabelle3!AG30</f>
        <v>0</v>
      </c>
      <c r="AF74">
        <f>[4]Tabelle3!AH30</f>
        <v>0</v>
      </c>
      <c r="AG74">
        <f>[4]Tabelle3!AI30</f>
        <v>0</v>
      </c>
    </row>
    <row r="75" spans="1:33" x14ac:dyDescent="0.35">
      <c r="A75">
        <f t="shared" ref="A75:A93" si="1">A74+1</f>
        <v>3</v>
      </c>
      <c r="B75" t="str">
        <f>[4]Tabelle3!D31</f>
        <v>Herstellung von Metallerzeugnissen (11,6%)</v>
      </c>
      <c r="C75" t="str">
        <f>[4]Tabelle3!E31</f>
        <v>Maschinenbau (10,0%)</v>
      </c>
      <c r="D75" t="str">
        <f>[4]Tabelle3!F31</f>
        <v>Maschinenbau (12,5%)</v>
      </c>
      <c r="E75" t="str">
        <f>[4]Tabelle3!G31</f>
        <v>Maschinenbau (11,2%)</v>
      </c>
      <c r="F75" t="str">
        <f>[4]Tabelle3!H31</f>
        <v>Maschinenbau (11,6%)</v>
      </c>
      <c r="G75" t="str">
        <f>[4]Tabelle3!I31</f>
        <v>Herst.v.DV-geräten, elektr. und optischen Erzeugnissen (11,1%)</v>
      </c>
      <c r="H75" t="str">
        <f>[4]Tabelle3!W31</f>
        <v>Maschinenbau (10,4%)</v>
      </c>
      <c r="I75" t="str">
        <f>[4]Tabelle3!X31</f>
        <v>Maschinenbau (10,9%)</v>
      </c>
      <c r="J75" t="str">
        <f>[4]Tabelle3!V31</f>
        <v>Herstellung von Metallerzeugnissen (11,0%)</v>
      </c>
      <c r="K75" t="str">
        <f>[4]Tabelle3!U31</f>
        <v>Herstellung von Metallerzeugnissen (11,1%)</v>
      </c>
      <c r="L75" t="str">
        <f>[4]Tabelle3!J31</f>
        <v>Herstellung von Metallerzeugnissen (12,2%)</v>
      </c>
      <c r="M75" t="str">
        <f>[4]Tabelle3!K31</f>
        <v>Nahrungs- und Genussmittel (9,5%)</v>
      </c>
      <c r="N75" t="str">
        <f>[4]Tabelle3!L31</f>
        <v>Nahrungs- und Genussmittel (10,9%)</v>
      </c>
      <c r="O75" t="str">
        <f>[4]Tabelle3!M31</f>
        <v>Herstellung von chemischen Erzeugnissen (8,3%)</v>
      </c>
      <c r="P75" t="str">
        <f>[4]Tabelle3!N31</f>
        <v>Herstellung von Metallerzeugnissen (10,0%)</v>
      </c>
      <c r="Q75" t="str">
        <f>[4]Tabelle3!O31</f>
        <v>Maschinenbau (11,1%)</v>
      </c>
      <c r="R75" t="str">
        <f>[4]Tabelle3!P31</f>
        <v>Nahrungs- und Genussmittel (10,8%)</v>
      </c>
      <c r="S75" t="str">
        <f>[4]Tabelle3!Q31</f>
        <v>Herstellung von Metallerzeugnissen (11,3%)</v>
      </c>
      <c r="T75" t="str">
        <f>[4]Tabelle3!R31</f>
        <v>Herstellung von Metallerzeugnissen (14,4%)</v>
      </c>
      <c r="U75" t="str">
        <f>[4]Tabelle3!S31</f>
        <v>Herstellung von Metallerzeugnissen (7,9%)</v>
      </c>
      <c r="V75" t="str">
        <f>[4]Tabelle3!Z31</f>
        <v>Herstellung von Metallerzeugnissen (11,3%)</v>
      </c>
      <c r="AA75">
        <f>[4]Tabelle3!Y31</f>
        <v>0</v>
      </c>
      <c r="AC75">
        <f>[4]Tabelle3!AE31</f>
        <v>0</v>
      </c>
      <c r="AD75">
        <f>[4]Tabelle3!AF31</f>
        <v>0</v>
      </c>
      <c r="AE75">
        <f>[4]Tabelle3!AG31</f>
        <v>0</v>
      </c>
      <c r="AF75">
        <f>[4]Tabelle3!AH31</f>
        <v>0</v>
      </c>
      <c r="AG75">
        <f>[4]Tabelle3!AI31</f>
        <v>0</v>
      </c>
    </row>
    <row r="76" spans="1:33" x14ac:dyDescent="0.35">
      <c r="A76">
        <f t="shared" si="1"/>
        <v>4</v>
      </c>
      <c r="B76" t="str">
        <f>[4]Tabelle3!D32</f>
        <v>Herstellung von Gummi- und Kunststoffwaren (6,8%)</v>
      </c>
      <c r="C76" t="str">
        <f>[4]Tabelle3!E32</f>
        <v>Herstellung von sonstigen Waren (6,5%)</v>
      </c>
      <c r="D76" t="str">
        <f>[4]Tabelle3!F32</f>
        <v>Nahrungs- und Genussmittel (10,1%)</v>
      </c>
      <c r="E76" t="str">
        <f>[4]Tabelle3!G32</f>
        <v>Herstellung von chemischen Erzeugnissen (9,3%)</v>
      </c>
      <c r="F76" t="str">
        <f>[4]Tabelle3!H32</f>
        <v>Herst.v.DV-geräten, elektr. und optischen Erzeugnissen (11,4%)</v>
      </c>
      <c r="G76" t="str">
        <f>[4]Tabelle3!I32</f>
        <v>Herstellung von sonstigen Waren (8,2%)</v>
      </c>
      <c r="H76" t="str">
        <f>[4]Tabelle3!W32</f>
        <v>Herstellung von Kraftwagen und Kraftwagenteilen (9,3%)</v>
      </c>
      <c r="I76" t="str">
        <f>[4]Tabelle3!X32</f>
        <v>Herstellung von Kraftwagen und Kraftwagenteilen (9,9%)</v>
      </c>
      <c r="J76" t="str">
        <f>[4]Tabelle3!V32</f>
        <v>Nahrungs- und Genussmittel (10,1%)</v>
      </c>
      <c r="K76" t="str">
        <f>[4]Tabelle3!U32</f>
        <v>Nahrungs- und Genussmittel (10,0%)</v>
      </c>
      <c r="L76" t="str">
        <f>[4]Tabelle3!J32</f>
        <v>Herst.v.DV-geräten, elektr. und optischen Erzeugnissen (8,8%)</v>
      </c>
      <c r="M76" t="str">
        <f>[4]Tabelle3!K32</f>
        <v>Herstellung von Metallerzeugnissen (8,4%)</v>
      </c>
      <c r="N76" t="str">
        <f>[4]Tabelle3!L32</f>
        <v>Maschinenbau (9,0%)</v>
      </c>
      <c r="O76" t="str">
        <f>[4]Tabelle3!M32</f>
        <v>Nahrungs- und Genussmittel (7,3%)</v>
      </c>
      <c r="P76" t="str">
        <f>[4]Tabelle3!N32</f>
        <v>Nahrungs- und Genussmittel (9,8%)</v>
      </c>
      <c r="Q76" t="str">
        <f>[4]Tabelle3!O32</f>
        <v>Herstellung von Metallerzeugnissen (9,0%)</v>
      </c>
      <c r="R76" t="str">
        <f>[4]Tabelle3!P32</f>
        <v>Metallerzeugung und -bearbeitung (7,9%)</v>
      </c>
      <c r="S76" t="str">
        <f>[4]Tabelle3!Q32</f>
        <v>Nahrungs- und Genussmittel (10,9%)</v>
      </c>
      <c r="T76" t="str">
        <f>[4]Tabelle3!R32</f>
        <v>Metallerzeugung und -bearbeitung (11,3%)</v>
      </c>
      <c r="U76" t="str">
        <f>[4]Tabelle3!S32</f>
        <v>Herst.v.DV-geräten, elektr. und optischen Erzeugnissen (7,8%)</v>
      </c>
      <c r="V76" t="str">
        <f>[4]Tabelle3!Z32</f>
        <v>Nahrungs- und Genussmittel (10,5%)</v>
      </c>
      <c r="AA76">
        <f>[4]Tabelle3!Y32</f>
        <v>0</v>
      </c>
      <c r="AC76">
        <f>[4]Tabelle3!AE32</f>
        <v>0</v>
      </c>
      <c r="AD76">
        <f>[4]Tabelle3!AF32</f>
        <v>0</v>
      </c>
      <c r="AE76">
        <f>[4]Tabelle3!AG32</f>
        <v>0</v>
      </c>
      <c r="AF76">
        <f>[4]Tabelle3!AH32</f>
        <v>0</v>
      </c>
      <c r="AG76">
        <f>[4]Tabelle3!AI32</f>
        <v>0</v>
      </c>
    </row>
    <row r="77" spans="1:33" x14ac:dyDescent="0.35">
      <c r="A77">
        <f t="shared" si="1"/>
        <v>5</v>
      </c>
      <c r="B77" t="str">
        <f>[4]Tabelle3!D33</f>
        <v>Reparatur und Installation von Maschinen und Ausrüstungen (6,1%)</v>
      </c>
      <c r="C77" t="str">
        <f>[4]Tabelle3!E33</f>
        <v>Reparatur und Installation von Maschinen und Ausrüstungen (5,8%)</v>
      </c>
      <c r="D77" t="str">
        <f>[4]Tabelle3!F33</f>
        <v>Herst.v.DV-geräten, elektr. und optischen Erzeugnissen (8,1%)</v>
      </c>
      <c r="E77" t="str">
        <f>[4]Tabelle3!G33</f>
        <v>Herst.v. Glas u.Glaswaren, Keramik, Verarb.v. Steinen u.Erden (6,2%)</v>
      </c>
      <c r="F77" t="str">
        <f>[4]Tabelle3!H33</f>
        <v>Herstellung von Gummi- und Kunststoffwaren (8,3%)</v>
      </c>
      <c r="G77" t="str">
        <f>[4]Tabelle3!I33</f>
        <v>Herstellung von Metallerzeugnissen (7,9%)</v>
      </c>
      <c r="H77" t="str">
        <f>[4]Tabelle3!W33</f>
        <v>Herst.v.DV-geräten, elektr. und optischen Erzeugnissen (7,5%)</v>
      </c>
      <c r="I77" t="str">
        <f>[4]Tabelle3!X33</f>
        <v>Herst.v.DV-geräten, elektr. und optischen Erzeugnissen (7,1%)</v>
      </c>
      <c r="J77" t="str">
        <f>[4]Tabelle3!V33</f>
        <v>Herst.v.DV-geräten, elektr. und optischen Erzeugnissen (6,4%)</v>
      </c>
      <c r="K77" t="str">
        <f>[4]Tabelle3!U33</f>
        <v>Herst.v.DV-geräten, elektr. und optischen Erzeugnissen (6,3%)</v>
      </c>
      <c r="L77" t="str">
        <f>[4]Tabelle3!J33</f>
        <v>Herstellung von elektrischen Ausrüstungen (6,4%)</v>
      </c>
      <c r="M77" t="str">
        <f>[4]Tabelle3!K33</f>
        <v>Herst.v.DV-geräten, elektr. und optischen Erzeugnissen (7,7%)</v>
      </c>
      <c r="N77" t="str">
        <f>[4]Tabelle3!L33</f>
        <v>Metallerzeugung und -bearbeitung (7,4%)</v>
      </c>
      <c r="O77" t="str">
        <f>[4]Tabelle3!M33</f>
        <v>Herstellung von sonstigen Waren (7,2%)</v>
      </c>
      <c r="P77" t="str">
        <f>[4]Tabelle3!N33</f>
        <v>Herstellung von pharmazeutischen Erzeugnissen (8,9%)</v>
      </c>
      <c r="Q77" t="str">
        <f>[4]Tabelle3!O33</f>
        <v>Herstellung von Gummi- und Kunststoffwaren (6,7%)</v>
      </c>
      <c r="R77" t="str">
        <f>[4]Tabelle3!P33</f>
        <v>Herstellung von chemischen Erzeugnissen (7,9%)</v>
      </c>
      <c r="S77" t="str">
        <f>[4]Tabelle3!Q33</f>
        <v>Herstellung von Kraftwagen und Kraftwagenteilen (9,0%)</v>
      </c>
      <c r="T77" t="str">
        <f>[4]Tabelle3!R33</f>
        <v>Nahrungs- und Genussmittel (10,4%)</v>
      </c>
      <c r="U77" t="str">
        <f>[4]Tabelle3!S33</f>
        <v>Herstellung von sonstigen Waren (7,2%)</v>
      </c>
      <c r="V77" t="str">
        <f>[4]Tabelle3!Z33</f>
        <v>Herst.v.DV-geräten, elektr. und optischen Erzeugnissen (6,45%)</v>
      </c>
      <c r="AA77">
        <f>[4]Tabelle3!Y33</f>
        <v>0</v>
      </c>
      <c r="AC77">
        <f>[4]Tabelle3!AE33</f>
        <v>0</v>
      </c>
      <c r="AD77">
        <f>[4]Tabelle3!AF33</f>
        <v>0</v>
      </c>
      <c r="AE77">
        <f>[4]Tabelle3!AG33</f>
        <v>0</v>
      </c>
      <c r="AF77">
        <f>[4]Tabelle3!AH33</f>
        <v>0</v>
      </c>
      <c r="AG77">
        <f>[4]Tabelle3!AI33</f>
        <v>0</v>
      </c>
    </row>
    <row r="78" spans="1:33" x14ac:dyDescent="0.35">
      <c r="A78">
        <f t="shared" si="1"/>
        <v>6</v>
      </c>
      <c r="B78" t="str">
        <f>[4]Tabelle3!D34</f>
        <v>Maschinenbau (6,1%)</v>
      </c>
      <c r="C78" t="str">
        <f>[4]Tabelle3!E34</f>
        <v>Sonstiger Fahrzeugbau (5,4%)</v>
      </c>
      <c r="D78" t="str">
        <f>[4]Tabelle3!F34</f>
        <v>Herstellung von elektrischen Ausrüstungen (5,6%)</v>
      </c>
      <c r="E78" t="str">
        <f>[4]Tabelle3!G34</f>
        <v>Herstellung von Gummi- und Kunststoffwaren (5,5%)</v>
      </c>
      <c r="F78" t="str">
        <f>[4]Tabelle3!H34</f>
        <v>Herstellung von Kraftwagen und Kraftwagenteilen (8,1%)</v>
      </c>
      <c r="G78" t="str">
        <f>[4]Tabelle3!I34</f>
        <v>Maschinenbau (6,6%)</v>
      </c>
      <c r="H78" t="str">
        <f>[4]Tabelle3!W34</f>
        <v>Herstellung von elektrischen Ausrüstungen (5,4%)</v>
      </c>
      <c r="I78" t="str">
        <f>[4]Tabelle3!X34</f>
        <v>Herstellung von Gummi- und Kunststoffwaren (5,7%)</v>
      </c>
      <c r="J78" t="str">
        <f>[4]Tabelle3!V34</f>
        <v>Herstellung von elektrischen Ausrüstungen (5,5%)</v>
      </c>
      <c r="K78" t="str">
        <f>[4]Tabelle3!U34</f>
        <v>Herstellung von Gummi- und Kunststoffwaren (5,4%)</v>
      </c>
      <c r="L78" t="str">
        <f>[4]Tabelle3!J34</f>
        <v>Nahrungs- und Genussmittel (6,2%)</v>
      </c>
      <c r="M78" t="str">
        <f>[4]Tabelle3!K34</f>
        <v>Herstellung von elektrischen Ausrüstungen (6,0%)</v>
      </c>
      <c r="N78" t="str">
        <f>[4]Tabelle3!L34</f>
        <v>Reparatur und Installation von Maschinen und Ausrüstungen (7,2%)</v>
      </c>
      <c r="O78" t="str">
        <f>[4]Tabelle3!M34</f>
        <v>Herst.v.DV-geräten, elektr. und optischen Erzeugnissen (6,9%)</v>
      </c>
      <c r="P78" t="str">
        <f>[4]Tabelle3!N34</f>
        <v>Herstellung von Gummi- und Kunststoffwaren (7,5%)</v>
      </c>
      <c r="Q78" t="str">
        <f>[4]Tabelle3!O34</f>
        <v>Herstellung von chemischen Erzeugnissen (3,9%)</v>
      </c>
      <c r="R78" t="str">
        <f>[4]Tabelle3!P34</f>
        <v>Herstellung von Gummi- und Kunststoffwaren (6,1%)</v>
      </c>
      <c r="S78" t="str">
        <f>[4]Tabelle3!Q34</f>
        <v>Herstellung von Gummi- und Kunststoffwaren (7,0%)</v>
      </c>
      <c r="T78" t="str">
        <f>[4]Tabelle3!R34</f>
        <v>Herstellung von Gummi- und Kunststoffwaren (3,9%)</v>
      </c>
      <c r="U78" t="str">
        <f>[4]Tabelle3!S34</f>
        <v>Sonstiger Fahrzeugbau (6,2%)</v>
      </c>
      <c r="V78" t="str">
        <f>[4]Tabelle3!Z34</f>
        <v>Herstellung von Gummi- und Kunststoffwaren (5,41%)</v>
      </c>
      <c r="AA78">
        <f>[4]Tabelle3!Y34</f>
        <v>0</v>
      </c>
      <c r="AC78">
        <f>[4]Tabelle3!AE34</f>
        <v>0</v>
      </c>
      <c r="AD78">
        <f>[4]Tabelle3!AF34</f>
        <v>0</v>
      </c>
      <c r="AE78">
        <f>[4]Tabelle3!AG34</f>
        <v>0</v>
      </c>
      <c r="AF78">
        <f>[4]Tabelle3!AH34</f>
        <v>0</v>
      </c>
      <c r="AG78">
        <f>[4]Tabelle3!AI34</f>
        <v>0</v>
      </c>
    </row>
    <row r="79" spans="1:33" x14ac:dyDescent="0.35">
      <c r="A79">
        <f t="shared" si="1"/>
        <v>7</v>
      </c>
      <c r="B79" t="str">
        <f>[4]Tabelle3!D35</f>
        <v>Sonstiger Fahrzeugbau (5,7%)</v>
      </c>
      <c r="C79" t="str">
        <f>[4]Tabelle3!E35</f>
        <v>Herst. v.Holz-, Flecht-, Korb- und Korkwaren (ohne Möbel) (5,0%)</v>
      </c>
      <c r="D79" t="str">
        <f>[4]Tabelle3!F35</f>
        <v>Herstellung von Gummi- und Kunststoffwaren (4,3%)</v>
      </c>
      <c r="E79" t="str">
        <f>[4]Tabelle3!G35</f>
        <v>Metallerzeugung und -bearbeitung (4,9%)</v>
      </c>
      <c r="F79" t="str">
        <f>[4]Tabelle3!H35</f>
        <v>Herst.v. Glas u.Glaswaren, Keramik, Verarb.v. Steinen u.Erden (5,3%)</v>
      </c>
      <c r="G79" t="str">
        <f>[4]Tabelle3!I35</f>
        <v>Herstellung von pharmazeutischen Erzeugnissen (6,4%)</v>
      </c>
      <c r="H79" t="str">
        <f>[4]Tabelle3!W35</f>
        <v>Herstellung von Gummi- und Kunststoffwaren (5,2%)</v>
      </c>
      <c r="I79" t="str">
        <f>[4]Tabelle3!X35</f>
        <v>Herst.v. Glas u.Glaswaren, Keramik, Verarb.v. Steinen u.Erden (4,6%)</v>
      </c>
      <c r="J79" t="str">
        <f>[4]Tabelle3!V35</f>
        <v>Herstellung von Gummi- und Kunststoffwaren (5,4%)</v>
      </c>
      <c r="K79" t="str">
        <f>[4]Tabelle3!U35</f>
        <v>Herstellung von elektrischen Ausrüstungen (5,3%)</v>
      </c>
      <c r="L79" t="str">
        <f>[4]Tabelle3!J35</f>
        <v>Herstellung von sonstigen Waren (4,8%)</v>
      </c>
      <c r="M79" t="str">
        <f>[4]Tabelle3!K35</f>
        <v>Herstellung von Gummi- und Kunststoffwaren (5,1%)</v>
      </c>
      <c r="N79" t="str">
        <f>[4]Tabelle3!L35</f>
        <v>Herst.v.DV-geräten, elektr. und optischen Erzeugnissen (6,6%)</v>
      </c>
      <c r="O79" t="str">
        <f>[4]Tabelle3!M35</f>
        <v>Reparatur und Installation von Maschinen und Ausrüstungen (6,1%)</v>
      </c>
      <c r="P79" t="str">
        <f>[4]Tabelle3!N35</f>
        <v>Herst.v.DV-geräten, elektr. und optischen Erzeugnissen (7,1%)</v>
      </c>
      <c r="Q79" t="str">
        <f>[4]Tabelle3!O35</f>
        <v>Metallerzeugung und -bearbeitung (3,7%)</v>
      </c>
      <c r="R79" t="str">
        <f>[4]Tabelle3!P35</f>
        <v>Herstellung von elektrischen Ausrüstungen (6,0%)</v>
      </c>
      <c r="S79" t="str">
        <f>[4]Tabelle3!Q35</f>
        <v>Herst.v. Glas u.Glaswaren, Keramik, Verarb.v. Steinen u.Erden (4,6%)</v>
      </c>
      <c r="T79" t="str">
        <f>[4]Tabelle3!R35</f>
        <v>Herstellung von sonstigen Waren (3,8%)</v>
      </c>
      <c r="U79" t="str">
        <f>[4]Tabelle3!S35</f>
        <v>Herstellung von pharmazeutischen Erzeugnissen (5,4%)</v>
      </c>
      <c r="V79" t="str">
        <f>[4]Tabelle3!Z35</f>
        <v>Herstellung von elektrischen Ausrüstungen (5,32%)</v>
      </c>
      <c r="AA79">
        <f>[4]Tabelle3!Y35</f>
        <v>0</v>
      </c>
      <c r="AC79">
        <f>[4]Tabelle3!AE35</f>
        <v>0</v>
      </c>
      <c r="AD79">
        <f>[4]Tabelle3!AF35</f>
        <v>0</v>
      </c>
      <c r="AE79">
        <f>[4]Tabelle3!AG35</f>
        <v>0</v>
      </c>
      <c r="AF79">
        <f>[4]Tabelle3!AH35</f>
        <v>0</v>
      </c>
      <c r="AG79">
        <f>[4]Tabelle3!AI35</f>
        <v>0</v>
      </c>
    </row>
    <row r="80" spans="1:33" x14ac:dyDescent="0.35">
      <c r="A80">
        <f t="shared" si="1"/>
        <v>8</v>
      </c>
      <c r="B80" t="str">
        <f>[4]Tabelle3!D36</f>
        <v>Metallerzeugung und -bearbeitung (5,7%)</v>
      </c>
      <c r="C80" t="str">
        <f>[4]Tabelle3!E36</f>
        <v>Herstellung von Kraftwagen und Kraftwagenteilen (4,4%)</v>
      </c>
      <c r="D80" t="str">
        <f>[4]Tabelle3!F36</f>
        <v>Metallerzeugung und -bearbeitung (4,0%)</v>
      </c>
      <c r="E80" t="str">
        <f>[4]Tabelle3!G36</f>
        <v>Herstellung von pharmazeutischen Erzeugnissen (4,7%)</v>
      </c>
      <c r="F80" t="str">
        <f>[4]Tabelle3!H36</f>
        <v>Herstellung von sonstigen Waren (4,9%)</v>
      </c>
      <c r="G80" t="str">
        <f>[4]Tabelle3!I36</f>
        <v>Herstellung von chemischen Erzeugnissen (6,0%)</v>
      </c>
      <c r="H80" t="str">
        <f>[4]Tabelle3!W36</f>
        <v>Herstellung von sonstigen Waren (4,5%)</v>
      </c>
      <c r="I80" t="str">
        <f>[4]Tabelle3!X36</f>
        <v>Herstellung von elektrischen Ausrüstungen (4,3%)</v>
      </c>
      <c r="J80" t="str">
        <f>[4]Tabelle3!V36</f>
        <v>Herstellung von chemischen Erzeugnissen (5,2%)</v>
      </c>
      <c r="K80" t="str">
        <f>[4]Tabelle3!U36</f>
        <v>Herstellung von chemischen Erzeugnissen (5,2%)</v>
      </c>
      <c r="L80" t="str">
        <f>[4]Tabelle3!J36</f>
        <v>Herstellung von Gummi- und Kunststoffwaren (4,4%)</v>
      </c>
      <c r="M80" t="str">
        <f>[4]Tabelle3!K36</f>
        <v>Herstellung von sonstigen Waren (3,9%)</v>
      </c>
      <c r="N80" t="str">
        <f>[4]Tabelle3!L36</f>
        <v>Herstellung von Metallerzeugnissen (5,2%)</v>
      </c>
      <c r="O80" t="str">
        <f>[4]Tabelle3!M36</f>
        <v>Metallerzeugung und -bearbeitung (4,2%)</v>
      </c>
      <c r="P80" t="str">
        <f>[4]Tabelle3!N36</f>
        <v>Herstellung von chemischen Erzeugnissen (6,1%)</v>
      </c>
      <c r="Q80" t="str">
        <f>[4]Tabelle3!O36</f>
        <v>Sonstiger Fahrzeugbau (3,6%)</v>
      </c>
      <c r="R80" t="str">
        <f>[4]Tabelle3!P36</f>
        <v>Herstellung von Kraftwagen und Kraftwagenteilen (5,8%)</v>
      </c>
      <c r="S80" t="str">
        <f>[4]Tabelle3!Q36</f>
        <v>Herstellung von sonstigen Waren (3,3%)</v>
      </c>
      <c r="T80" t="str">
        <f>[4]Tabelle3!R36</f>
        <v>Herst.v. Glas u.Glaswaren, Keramik, Verarb.v. Steinen u.Erden (3,6%)</v>
      </c>
      <c r="U80" t="str">
        <f>[4]Tabelle3!S36</f>
        <v>Herstellung von chemischen Erzeugnissen (5,0%)</v>
      </c>
      <c r="V80" t="str">
        <f>[4]Tabelle3!Z36</f>
        <v>Herstellung von chemischen Erzeugnissen (5,06%)</v>
      </c>
      <c r="AA80">
        <f>[4]Tabelle3!Y36</f>
        <v>0</v>
      </c>
      <c r="AC80">
        <f>[4]Tabelle3!AE36</f>
        <v>0</v>
      </c>
      <c r="AD80">
        <f>[4]Tabelle3!AF36</f>
        <v>0</v>
      </c>
      <c r="AE80">
        <f>[4]Tabelle3!AG36</f>
        <v>0</v>
      </c>
      <c r="AF80">
        <f>[4]Tabelle3!AH36</f>
        <v>0</v>
      </c>
      <c r="AG80">
        <f>[4]Tabelle3!AI36</f>
        <v>0</v>
      </c>
    </row>
    <row r="81" spans="1:33" x14ac:dyDescent="0.35">
      <c r="A81">
        <f t="shared" si="1"/>
        <v>9</v>
      </c>
      <c r="B81" t="str">
        <f>[4]Tabelle3!D37</f>
        <v>Herst.v. Glas u.Glaswaren, Keramik, Verarb.v. Steinen u.Erden (4,6%)</v>
      </c>
      <c r="C81" t="str">
        <f>[4]Tabelle3!E37</f>
        <v>Herstellung von elektrischen Ausrüstungen (4,1%)</v>
      </c>
      <c r="D81" t="str">
        <f>[4]Tabelle3!F37</f>
        <v>Herst.v. Glas u.Glaswaren, Keramik, Verarb.v. Steinen u.Erden (3,8%)</v>
      </c>
      <c r="E81" t="str">
        <f>[4]Tabelle3!G37</f>
        <v>Reparatur und Installation von Maschinen und Ausrüstungen (4,4%)</v>
      </c>
      <c r="F81" t="str">
        <f>[4]Tabelle3!H37</f>
        <v>Herstellung von elektrischen Ausrüstungen (4,3%)</v>
      </c>
      <c r="G81" t="str">
        <f>[4]Tabelle3!I37</f>
        <v>Herst.v.Druckerz.; Vervielf.v.besp. Ton-, Bild-u.Datenträgern (5,7%)</v>
      </c>
      <c r="H81" t="str">
        <f>[4]Tabelle3!W37</f>
        <v>Herst.v. Glas u.Glaswaren, Keramik, Verarb.v. Steinen u.Erden (4,4%)</v>
      </c>
      <c r="I81" t="str">
        <f>[4]Tabelle3!X37</f>
        <v>Metallerzeugung und -bearbeitung (4,2%)</v>
      </c>
      <c r="J81" t="str">
        <f>[4]Tabelle3!V37</f>
        <v>Herstellung von sonstigen Waren (3,9%)</v>
      </c>
      <c r="K81" t="str">
        <f>[4]Tabelle3!U37</f>
        <v>Herstellung von sonstigen Waren (3,8%)</v>
      </c>
      <c r="L81" t="str">
        <f>[4]Tabelle3!J37</f>
        <v>Herstellung von pharmazeutischen Erzeugnissen (3,3%)</v>
      </c>
      <c r="M81" t="str">
        <f>[4]Tabelle3!K37</f>
        <v>Herstellung von chemischen Erzeugnissen (3,7%)</v>
      </c>
      <c r="N81" t="str">
        <f>[4]Tabelle3!L37</f>
        <v>Herstellung von sonstigen Waren (3,4%)</v>
      </c>
      <c r="O81" t="str">
        <f>[4]Tabelle3!M37</f>
        <v>Herstellung von pharmazeutischen Erzeugnissen (3,0%)</v>
      </c>
      <c r="P81" t="str">
        <f>[4]Tabelle3!N37</f>
        <v>Herstellung von elektrischen Ausrüstungen (4,8%)</v>
      </c>
      <c r="Q81" t="str">
        <f>[4]Tabelle3!O37</f>
        <v>Herstellung von elektrischen Ausrüstungen (3,4%)</v>
      </c>
      <c r="R81" t="str">
        <f>[4]Tabelle3!P37</f>
        <v>Herst.v.DV-geräten, elektr. und optischen Erzeugnissen (4,4%)</v>
      </c>
      <c r="S81" t="str">
        <f>[4]Tabelle3!Q37</f>
        <v>Herstellung von pharmazeutischen Erzeugnissen (3,3%)</v>
      </c>
      <c r="T81" t="str">
        <f>[4]Tabelle3!R37</f>
        <v>Herstellung von elektrischen Ausrüstungen (3,3%)</v>
      </c>
      <c r="U81" t="str">
        <f>[4]Tabelle3!S37</f>
        <v>Reparatur und Installation von Maschinen und Ausrüstungen (4,6%)</v>
      </c>
      <c r="V81" t="str">
        <f>[4]Tabelle3!Z37</f>
        <v>Herstellung von sonstigen Waren (3,90%)</v>
      </c>
      <c r="AA81">
        <f>[4]Tabelle3!Y37</f>
        <v>0</v>
      </c>
      <c r="AC81">
        <f>[4]Tabelle3!AE37</f>
        <v>0</v>
      </c>
      <c r="AD81">
        <f>[4]Tabelle3!AF37</f>
        <v>0</v>
      </c>
      <c r="AE81">
        <f>[4]Tabelle3!AG37</f>
        <v>0</v>
      </c>
      <c r="AF81">
        <f>[4]Tabelle3!AH37</f>
        <v>0</v>
      </c>
      <c r="AG81">
        <f>[4]Tabelle3!AI37</f>
        <v>0</v>
      </c>
    </row>
    <row r="82" spans="1:33" x14ac:dyDescent="0.35">
      <c r="A82">
        <f t="shared" si="1"/>
        <v>10</v>
      </c>
      <c r="B82" t="str">
        <f>[4]Tabelle3!D38</f>
        <v>Herstellung von chemischen Erzeugnissen (4,6%)</v>
      </c>
      <c r="C82" t="str">
        <f>[4]Tabelle3!E38</f>
        <v>Herst.v.DV-geräten, elektr. und optischen Erzeugnissen (3,1%)</v>
      </c>
      <c r="D82" t="str">
        <f>[4]Tabelle3!F38</f>
        <v>Herst. von Textilien und Bekleidung, Lederwaren (3,7%)</v>
      </c>
      <c r="E82" t="str">
        <f>[4]Tabelle3!G38</f>
        <v>Herst.v.DV-geräten, elektr. und optischen Erzeugnissen (3,5%)</v>
      </c>
      <c r="F82" t="str">
        <f>[4]Tabelle3!H38</f>
        <v>Metallerzeugung und -bearbeitung (3,4%)</v>
      </c>
      <c r="G82" t="str">
        <f>[4]Tabelle3!I38</f>
        <v>Sonstiger Fahrzeugbau (5,2%)</v>
      </c>
      <c r="H82" t="str">
        <f>[4]Tabelle3!W38</f>
        <v>Herstellung von chemischen Erzeugnissen (4,0%)</v>
      </c>
      <c r="I82" t="str">
        <f>[4]Tabelle3!X38</f>
        <v>Reparatur und Installation von Maschinen und Ausrüstungen (4,0%)</v>
      </c>
      <c r="J82" t="str">
        <f>[4]Tabelle3!V38</f>
        <v>Metallerzeugung und -bearbeitung (3,7%)</v>
      </c>
      <c r="K82" t="str">
        <f>[4]Tabelle3!U38</f>
        <v>Metallerzeugung und -bearbeitung (3,7%)</v>
      </c>
      <c r="L82" t="str">
        <f>[4]Tabelle3!J38</f>
        <v>Herstellung von chemischen Erzeugnissen (2,3%)</v>
      </c>
      <c r="M82" t="str">
        <f>[4]Tabelle3!K38</f>
        <v>Sonstiger Fahrzeugbau (3,7%)</v>
      </c>
      <c r="N82" t="str">
        <f>[4]Tabelle3!L38</f>
        <v>Herstellung von elektrischen Ausrüstungen (2,6%)</v>
      </c>
      <c r="O82" t="str">
        <f>[4]Tabelle3!M38</f>
        <v>Herstellung von Metallerzeugnissen (3,0%)</v>
      </c>
      <c r="P82" t="str">
        <f>[4]Tabelle3!N38</f>
        <v>Herstellung von sonstigen Waren (4,5%)</v>
      </c>
      <c r="Q82" t="str">
        <f>[4]Tabelle3!O38</f>
        <v>Reparatur und Installation von Maschinen und Ausrüstungen (3,3%)</v>
      </c>
      <c r="R82" t="str">
        <f>[4]Tabelle3!P38</f>
        <v>Reparatur und Installation von Maschinen und Ausrüstungen (3,0%)</v>
      </c>
      <c r="S82" t="str">
        <f>[4]Tabelle3!Q38</f>
        <v>Metallerzeugung und -bearbeitung (2,9%)</v>
      </c>
      <c r="T82" t="str">
        <f>[4]Tabelle3!R38</f>
        <v>Herstellung von pharmazeutischen Erzeugnissen (2,3%)</v>
      </c>
      <c r="U82" t="str">
        <f>[4]Tabelle3!S38</f>
        <v>Herstellung von Gummi- und Kunststoffwaren (4,0%)</v>
      </c>
      <c r="V82" t="str">
        <f>[4]Tabelle3!Z38</f>
        <v>Metallerzeugung und -bearbeitung (3,75%)</v>
      </c>
      <c r="AA82">
        <f>[4]Tabelle3!Y38</f>
        <v>0</v>
      </c>
      <c r="AC82">
        <f>[4]Tabelle3!AE38</f>
        <v>0</v>
      </c>
      <c r="AD82">
        <f>[4]Tabelle3!AF38</f>
        <v>0</v>
      </c>
      <c r="AE82">
        <f>[4]Tabelle3!AG38</f>
        <v>0</v>
      </c>
      <c r="AF82">
        <f>[4]Tabelle3!AH38</f>
        <v>0</v>
      </c>
      <c r="AG82">
        <f>[4]Tabelle3!AI38</f>
        <v>0</v>
      </c>
    </row>
    <row r="83" spans="1:33" x14ac:dyDescent="0.35">
      <c r="A83">
        <f t="shared" si="1"/>
        <v>11</v>
      </c>
      <c r="B83" t="str">
        <f>[4]Tabelle3!D39</f>
        <v>Herst.v.DV-geräten, elektr. und optischen Erzeugnissen (3,9%)</v>
      </c>
      <c r="C83" t="str">
        <f>[4]Tabelle3!E39</f>
        <v>Herstellung von Gummi- und Kunststoffwaren (3,1%)</v>
      </c>
      <c r="D83" t="str">
        <f>[4]Tabelle3!F39</f>
        <v>Herstellung von sonstigen Waren (3,7%)</v>
      </c>
      <c r="E83" t="str">
        <f>[4]Tabelle3!G39</f>
        <v>Herstellung von Kraftwagen und Kraftwagenteilen (3,2%)</v>
      </c>
      <c r="F83" t="str">
        <f>[4]Tabelle3!H39</f>
        <v>Reparatur und Installation von Maschinen und Ausrüstungen (2,8%)</v>
      </c>
      <c r="G83" t="str">
        <f>[4]Tabelle3!I39</f>
        <v>Herstellung von Kraftwagen und Kraftwagenteilen (4,5%)</v>
      </c>
      <c r="H83" t="str">
        <f>[4]Tabelle3!W39</f>
        <v>Reparatur und Installation von Maschinen und Ausrüstungen (3,9%)</v>
      </c>
      <c r="I83" t="str">
        <f>[4]Tabelle3!X39</f>
        <v>Herstellung von sonstigen Waren (4,0%)</v>
      </c>
      <c r="J83" t="str">
        <f>[4]Tabelle3!V39</f>
        <v>Sonstiger Fahrzeugbau (2,8%)</v>
      </c>
      <c r="K83" t="str">
        <f>[4]Tabelle3!U39</f>
        <v>Sonstiger Fahrzeugbau (2,7%)</v>
      </c>
      <c r="L83" t="str">
        <f>[4]Tabelle3!J39</f>
        <v>Metallerzeugung und -bearbeitung (2,0%)</v>
      </c>
      <c r="M83" t="str">
        <f>[4]Tabelle3!K39</f>
        <v>Herst.v. Glas u.Glaswaren, Keramik, Verarb.v. Steinen u.Erden (3,6%)</v>
      </c>
      <c r="N83" t="str">
        <f>[4]Tabelle3!L39</f>
        <v>Herstellung von chemischen Erzeugnissen (1,7%)</v>
      </c>
      <c r="O83" t="str">
        <f>[4]Tabelle3!M39</f>
        <v>Herstellung von Gummi- und Kunststoffwaren (2,8%)</v>
      </c>
      <c r="P83" t="str">
        <f>[4]Tabelle3!N39</f>
        <v>Metallerzeugung und -bearbeitung (3,3%)</v>
      </c>
      <c r="Q83" t="str">
        <f>[4]Tabelle3!O39</f>
        <v>Herst.v.DV-geräten, elektr. und optischen Erzeugnissen (3,3%)</v>
      </c>
      <c r="R83" t="str">
        <f>[4]Tabelle3!P39</f>
        <v>Herstellung von sonstigen Waren (2,7%)</v>
      </c>
      <c r="S83" t="str">
        <f>[4]Tabelle3!Q39</f>
        <v>Herstellung von elektrischen Ausrüstungen (2,6%)</v>
      </c>
      <c r="T83" t="str">
        <f>[4]Tabelle3!R39</f>
        <v>Reparatur und Installation von Maschinen und Ausrüstungen (2,1%)</v>
      </c>
      <c r="U83" t="str">
        <f>[4]Tabelle3!S39</f>
        <v>Herstellung von elektrischen Ausrüstungen (3,1%)</v>
      </c>
      <c r="V83" t="str">
        <f>[4]Tabelle3!Z39</f>
        <v>Herst.v. Glas u.Glaswaren, Keramik, Verarb.v. Steinen u.Erden (2,88%)</v>
      </c>
      <c r="AA83">
        <f>[4]Tabelle3!Y39</f>
        <v>0</v>
      </c>
      <c r="AC83">
        <f>[4]Tabelle3!AE39</f>
        <v>0</v>
      </c>
      <c r="AD83">
        <f>[4]Tabelle3!AF39</f>
        <v>0</v>
      </c>
      <c r="AE83">
        <f>[4]Tabelle3!AG39</f>
        <v>0</v>
      </c>
      <c r="AF83">
        <f>[4]Tabelle3!AH39</f>
        <v>0</v>
      </c>
      <c r="AG83">
        <f>[4]Tabelle3!AI39</f>
        <v>0</v>
      </c>
    </row>
    <row r="84" spans="1:33" x14ac:dyDescent="0.35">
      <c r="A84">
        <f t="shared" si="1"/>
        <v>12</v>
      </c>
      <c r="B84" t="str">
        <f>[4]Tabelle3!D40</f>
        <v>Herstellung von sonstigen Waren (3,9%)</v>
      </c>
      <c r="C84" t="str">
        <f>[4]Tabelle3!E40</f>
        <v>Metallerzeugung und -bearbeitung (3,0%)</v>
      </c>
      <c r="D84" t="str">
        <f>[4]Tabelle3!F40</f>
        <v>Reparatur und Installation von Maschinen und Ausrüstungen (3,3%)</v>
      </c>
      <c r="E84" t="str">
        <f>[4]Tabelle3!G40</f>
        <v>Herstellung von elektrischen Ausrüstungen (2,9%)</v>
      </c>
      <c r="F84" t="str">
        <f>[4]Tabelle3!H40</f>
        <v>Herst. v.Holz-, Flecht-, Korb- und Korkwaren (ohne Möbel) (2,6%)</v>
      </c>
      <c r="G84" t="str">
        <f>[4]Tabelle3!I40</f>
        <v>Reparatur und Installation von Maschinen und Ausrüstungen (3,0%)</v>
      </c>
      <c r="H84" t="str">
        <f>[4]Tabelle3!W40</f>
        <v>Metallerzeugung und -bearbeitung (3,8%)</v>
      </c>
      <c r="I84" t="str">
        <f>[4]Tabelle3!X40</f>
        <v>Herstellung von chemischen Erzeugnissen (3,7%)</v>
      </c>
      <c r="J84" t="str">
        <f>[4]Tabelle3!V40</f>
        <v>Herstellung von pharmazeutischen Erzeugnissen (2,7%)</v>
      </c>
      <c r="K84" t="str">
        <f>[4]Tabelle3!U40</f>
        <v>Reparatur und Installation von Maschinen und Ausrüstungen (2,7%)</v>
      </c>
      <c r="L84" t="str">
        <f>[4]Tabelle3!J40</f>
        <v>Reparatur und Installation von Maschinen und Ausrüstungen (2,0%)</v>
      </c>
      <c r="M84" t="str">
        <f>[4]Tabelle3!K40</f>
        <v>Herst. von Textilien und Bekleidung, Lederwaren (2,1%)</v>
      </c>
      <c r="N84" t="str">
        <f>[4]Tabelle3!L40</f>
        <v>Herst.v. Glas u.Glaswaren, Keramik, Verarb.v. Steinen u.Erden (1,0%)</v>
      </c>
      <c r="O84" t="str">
        <f>[4]Tabelle3!M40</f>
        <v>Kokerei und Mineralölverarbeitung (2,0%)</v>
      </c>
      <c r="P84" t="str">
        <f>[4]Tabelle3!N40</f>
        <v>Reparatur und Installation von Maschinen und Ausrüstungen (3,0%)</v>
      </c>
      <c r="Q84" t="str">
        <f>[4]Tabelle3!O40</f>
        <v>Herst.v. Glas u.Glaswaren, Keramik, Verarb.v. Steinen u.Erden (3,2%)</v>
      </c>
      <c r="R84" t="str">
        <f>[4]Tabelle3!P40</f>
        <v>Herstellung von Möbeln (2,5%)</v>
      </c>
      <c r="S84" t="str">
        <f>[4]Tabelle3!Q40</f>
        <v>Reparatur und Installation von Maschinen und Ausrüstungen (2,5%)</v>
      </c>
      <c r="T84" t="str">
        <f>[4]Tabelle3!R40</f>
        <v>Herst.v.DV-geräten, elektr. und optischen Erzeugnissen (1,4%)</v>
      </c>
      <c r="U84" t="str">
        <f>[4]Tabelle3!S40</f>
        <v>Herst.v. Glas u.Glaswaren, Keramik, Verarb.v. Steinen u.Erden (2,8%)</v>
      </c>
      <c r="V84" t="str">
        <f>[4]Tabelle3!Z40</f>
        <v>Reparatur und Installation von Maschinen und Ausrüstungen (2,82%)</v>
      </c>
      <c r="AA84">
        <f>[4]Tabelle3!Y40</f>
        <v>0</v>
      </c>
      <c r="AC84">
        <f>[4]Tabelle3!AE40</f>
        <v>0</v>
      </c>
      <c r="AD84">
        <f>[4]Tabelle3!AF40</f>
        <v>0</v>
      </c>
      <c r="AE84">
        <f>[4]Tabelle3!AG40</f>
        <v>0</v>
      </c>
      <c r="AF84">
        <f>[4]Tabelle3!AH40</f>
        <v>0</v>
      </c>
      <c r="AG84">
        <f>[4]Tabelle3!AI40</f>
        <v>0</v>
      </c>
    </row>
    <row r="85" spans="1:33" x14ac:dyDescent="0.35">
      <c r="A85">
        <f t="shared" si="1"/>
        <v>13</v>
      </c>
      <c r="B85" t="str">
        <f>[4]Tabelle3!D41</f>
        <v>Herst. v.Holz-, Flecht-, Korb- und Korkwaren (ohne Möbel) (3,7%)</v>
      </c>
      <c r="C85" t="str">
        <f>[4]Tabelle3!E41</f>
        <v>Herst.v. Glas u.Glaswaren, Keramik, Verarb.v. Steinen u.Erden (2,9%)</v>
      </c>
      <c r="D85" t="str">
        <f>[4]Tabelle3!F41</f>
        <v>Herstellung von chemischen Erzeugnissen (2,5%)</v>
      </c>
      <c r="E85" t="str">
        <f>[4]Tabelle3!G41</f>
        <v>Herstellung von Papier, Pappe und Waren daraus (2,4%)</v>
      </c>
      <c r="F85" t="str">
        <f>[4]Tabelle3!H41</f>
        <v>Herstellung von Papier, Pappe und Waren daraus (2,2%)</v>
      </c>
      <c r="G85" t="str">
        <f>[4]Tabelle3!I41</f>
        <v>Herst.v. Glas u.Glaswaren, Keramik, Verarb.v. Steinen u.Erden (3,0%)</v>
      </c>
      <c r="H85" t="str">
        <f>[4]Tabelle3!W41</f>
        <v>Sonstiger Fahrzeugbau (2,7%)</v>
      </c>
      <c r="I85" t="str">
        <f>[4]Tabelle3!X41</f>
        <v>Herst. v.Holz-, Flecht-, Korb- und Korkwaren (ohne Möbel) (2,6%)</v>
      </c>
      <c r="J85" t="str">
        <f>[4]Tabelle3!V41</f>
        <v>Reparatur und Installation von Maschinen und Ausrüstungen (2,7%)</v>
      </c>
      <c r="K85" t="str">
        <f>[4]Tabelle3!U41</f>
        <v>Herst.v. Glas u.Glaswaren, Keramik, Verarb.v. Steinen u.Erden (2,7%)</v>
      </c>
      <c r="L85" t="str">
        <f>[4]Tabelle3!J41</f>
        <v>Herst.v. Glas u.Glaswaren, Keramik, Verarb.v. Steinen u.Erden (1,7%)</v>
      </c>
      <c r="M85" t="str">
        <f>[4]Tabelle3!K41</f>
        <v>Reparatur und Installation von Maschinen und Ausrüstungen (2,0%)</v>
      </c>
      <c r="N85" t="str">
        <f>[4]Tabelle3!L41</f>
        <v>Herstellung von Gummi- und Kunststoffwaren (1,0%)</v>
      </c>
      <c r="O85" t="str">
        <f>[4]Tabelle3!M41</f>
        <v>Herstellung von elektrischen Ausrüstungen (1,8%)</v>
      </c>
      <c r="P85" t="str">
        <f>[4]Tabelle3!N41</f>
        <v>Herstellung von Papier, Pappe und Waren daraus (2,3%)</v>
      </c>
      <c r="Q85" t="str">
        <f>[4]Tabelle3!O41</f>
        <v>Herstellung von sonstigen Waren (2,2%)</v>
      </c>
      <c r="R85" t="str">
        <f>[4]Tabelle3!P41</f>
        <v>Herst.v. Glas u.Glaswaren, Keramik, Verarb.v. Steinen u.Erden (2,2%)</v>
      </c>
      <c r="S85" t="str">
        <f>[4]Tabelle3!Q41</f>
        <v>Herst. v.Holz-, Flecht-, Korb- und Korkwaren (ohne Möbel) (2,4%)</v>
      </c>
      <c r="T85" t="str">
        <f>[4]Tabelle3!R41</f>
        <v>Herstellung von Möbeln (1,2%)</v>
      </c>
      <c r="U85" t="str">
        <f>[4]Tabelle3!S41</f>
        <v>Herstellung von Papier, Pappe und Waren daraus (2,6%)</v>
      </c>
      <c r="V85" t="str">
        <f>[4]Tabelle3!Z41</f>
        <v>Sonstiger Fahrzeugbau (2,74%)</v>
      </c>
      <c r="AA85">
        <f>[4]Tabelle3!Y41</f>
        <v>0</v>
      </c>
      <c r="AC85">
        <f>[4]Tabelle3!AE41</f>
        <v>0</v>
      </c>
      <c r="AD85">
        <f>[4]Tabelle3!AF41</f>
        <v>0</v>
      </c>
      <c r="AE85">
        <f>[4]Tabelle3!AG41</f>
        <v>0</v>
      </c>
      <c r="AF85">
        <f>[4]Tabelle3!AH41</f>
        <v>0</v>
      </c>
      <c r="AG85">
        <f>[4]Tabelle3!AI41</f>
        <v>0</v>
      </c>
    </row>
    <row r="86" spans="1:33" x14ac:dyDescent="0.35">
      <c r="A86">
        <f t="shared" si="1"/>
        <v>14</v>
      </c>
      <c r="B86" t="str">
        <f>[4]Tabelle3!D42</f>
        <v>Herstellung von elektrischen Ausrüstungen (2,8%)</v>
      </c>
      <c r="C86" t="str">
        <f>[4]Tabelle3!E42</f>
        <v>Herst.v.Druckerz.; Vervielf.v.besp. Ton-, Bild-u.Datenträgern (2,5%)</v>
      </c>
      <c r="D86" t="str">
        <f>[4]Tabelle3!F42</f>
        <v>Herstellung von Papier, Pappe und Waren daraus (2,1%)</v>
      </c>
      <c r="E86" t="str">
        <f>[4]Tabelle3!G42</f>
        <v>Herstellung von sonstigen Waren (2,4%)</v>
      </c>
      <c r="F86" t="str">
        <f>[4]Tabelle3!H42</f>
        <v>Herstellung von chemischen Erzeugnissen (1,9%)</v>
      </c>
      <c r="G86" t="str">
        <f>[4]Tabelle3!I42</f>
        <v>Herstellung von Gummi- und Kunststoffwaren (1,5%)</v>
      </c>
      <c r="H86" t="str">
        <f>[4]Tabelle3!W42</f>
        <v>Herst. v.Holz-, Flecht-, Korb- und Korkwaren (ohne Möbel) (2,3%)</v>
      </c>
      <c r="I86" t="str">
        <f>[4]Tabelle3!X42</f>
        <v>Sonstiger Fahrzeugbau (2,4%)</v>
      </c>
      <c r="J86" t="str">
        <f>[4]Tabelle3!V42</f>
        <v>Herst.v. Glas u.Glaswaren, Keramik, Verarb.v. Steinen u.Erden (2,7%)</v>
      </c>
      <c r="K86" t="str">
        <f>[4]Tabelle3!U42</f>
        <v>Herstellung von pharmazeutischen Erzeugnissen (2,6%)</v>
      </c>
      <c r="L86" t="str">
        <f>[4]Tabelle3!J42</f>
        <v>Herstellung von Papier, Pappe und Waren daraus (1,4%)</v>
      </c>
      <c r="M86" t="str">
        <f>[4]Tabelle3!K42</f>
        <v>Herst. v.Holz-, Flecht-, Korb- und Korkwaren (ohne Möbel) (1,7%)</v>
      </c>
      <c r="N86" t="str">
        <f>[4]Tabelle3!L42</f>
        <v>Herst.v.Druckerz.; Vervielf.v.besp. Ton-, Bild-u.Datenträgern (0,6%)</v>
      </c>
      <c r="O86" t="str">
        <f>[4]Tabelle3!M42</f>
        <v>Herstellung von Kraftwagen und Kraftwagenteilen (1,6%)</v>
      </c>
      <c r="P86" t="str">
        <f>[4]Tabelle3!N42</f>
        <v>Herst.v. Glas u.Glaswaren, Keramik, Verarb.v. Steinen u.Erden (2,2%)</v>
      </c>
      <c r="Q86" t="str">
        <f>[4]Tabelle3!O42</f>
        <v>Herstellung von Papier, Pappe und Waren daraus (2,1%)</v>
      </c>
      <c r="R86" t="str">
        <f>[4]Tabelle3!P42</f>
        <v>Herstellung von Papier, Pappe und Waren daraus (1,9%)</v>
      </c>
      <c r="S86" t="str">
        <f>[4]Tabelle3!Q42</f>
        <v>Herst.v.DV-geräten, elektr. und optischen Erzeugnissen (2,3%)</v>
      </c>
      <c r="T86" t="str">
        <f>[4]Tabelle3!R42</f>
        <v>Herst. v.Holz-, Flecht-, Korb- und Korkwaren (ohne Möbel) (0,8%)</v>
      </c>
      <c r="U86" t="str">
        <f>[4]Tabelle3!S42</f>
        <v>Herstellung von Kraftwagen und Kraftwagenteilen (2,3%)</v>
      </c>
      <c r="V86" t="str">
        <f>[4]Tabelle3!Z42</f>
        <v>Herstellung von pharmazeutischen Erzeugnissen (2,58%)</v>
      </c>
      <c r="AA86">
        <f>[4]Tabelle3!Y42</f>
        <v>0</v>
      </c>
      <c r="AC86">
        <f>[4]Tabelle3!AE42</f>
        <v>0</v>
      </c>
      <c r="AD86">
        <f>[4]Tabelle3!AF42</f>
        <v>0</v>
      </c>
      <c r="AE86">
        <f>[4]Tabelle3!AG42</f>
        <v>0</v>
      </c>
      <c r="AF86">
        <f>[4]Tabelle3!AH42</f>
        <v>0</v>
      </c>
      <c r="AG86">
        <f>[4]Tabelle3!AI42</f>
        <v>0</v>
      </c>
    </row>
    <row r="87" spans="1:33" x14ac:dyDescent="0.35">
      <c r="A87">
        <f t="shared" si="1"/>
        <v>15</v>
      </c>
      <c r="B87" t="str">
        <f>[4]Tabelle3!D43</f>
        <v>Herstellung von Papier, Pappe und Waren daraus (2,7%)</v>
      </c>
      <c r="C87" t="str">
        <f>[4]Tabelle3!E43</f>
        <v>Herstellung von chemischen Erzeugnissen (2,3%)</v>
      </c>
      <c r="D87" t="str">
        <f>[4]Tabelle3!F43</f>
        <v>Herst. v.Holz-, Flecht-, Korb- und Korkwaren (ohne Möbel) (1,9%)</v>
      </c>
      <c r="E87" t="str">
        <f>[4]Tabelle3!G43</f>
        <v>Sonstiger Fahrzeugbau (2,0%)</v>
      </c>
      <c r="F87" t="str">
        <f>[4]Tabelle3!H43</f>
        <v>Herst.v.Druckerz.; Vervielf.v.besp. Ton-, Bild-u.Datenträgern (1,5%)</v>
      </c>
      <c r="G87" t="str">
        <f>[4]Tabelle3!I43</f>
        <v>Herstellung von Möbeln (1,1%)</v>
      </c>
      <c r="H87" t="str">
        <f>[4]Tabelle3!W43</f>
        <v>Herstellung von pharmazeutischen Erzeugnissen (2,2%)</v>
      </c>
      <c r="I87" t="str">
        <f>[4]Tabelle3!X43</f>
        <v>Herstellung von Papier, Pappe und Waren daraus (2,2%)</v>
      </c>
      <c r="J87" t="str">
        <f>[4]Tabelle3!V43</f>
        <v>Herstellung von Papier, Pappe und Waren daraus (1,7%)</v>
      </c>
      <c r="K87" t="str">
        <f>[4]Tabelle3!U43</f>
        <v>Herstellung von Papier, Pappe und Waren daraus (1,7%)</v>
      </c>
      <c r="L87" t="str">
        <f>[4]Tabelle3!J43</f>
        <v>Herst. von Textilien und Bekleidung, Lederwaren (1,4%)</v>
      </c>
      <c r="M87" t="str">
        <f>[4]Tabelle3!K43</f>
        <v>Herstellung von pharmazeutischen Erzeugnissen (1,7%)</v>
      </c>
      <c r="N87" t="str">
        <f>[4]Tabelle3!L43</f>
        <v>Herst. von Textilien und Bekleidung, Lederwaren (0,6%)</v>
      </c>
      <c r="O87" t="str">
        <f>[4]Tabelle3!M43</f>
        <v>Herst.v.Druckerz.; Vervielf.v.besp. Ton-, Bild-u.Datenträgern (1,6%)</v>
      </c>
      <c r="P87" t="str">
        <f>[4]Tabelle3!N43</f>
        <v>Sonstiger Fahrzeugbau (2,2%)</v>
      </c>
      <c r="Q87" t="str">
        <f>[4]Tabelle3!O43</f>
        <v>Herstellung von Möbeln (1,7%)</v>
      </c>
      <c r="R87" t="str">
        <f>[4]Tabelle3!P43</f>
        <v>Herst. von Textilien und Bekleidung, Lederwaren (1,8%)</v>
      </c>
      <c r="S87" t="str">
        <f>[4]Tabelle3!Q43</f>
        <v>Herstellung von Papier, Pappe und Waren daraus (2,2%)</v>
      </c>
      <c r="T87" t="str">
        <f>[4]Tabelle3!R43</f>
        <v>Herst.v.Druckerz.; Vervielf.v.besp. Ton-, Bild-u.Datenträgern (0,8%)</v>
      </c>
      <c r="U87" t="str">
        <f>[4]Tabelle3!S43</f>
        <v>Herst.v.Druckerz.; Vervielf.v.besp. Ton-, Bild-u.Datenträgern (2,0%)</v>
      </c>
      <c r="V87" t="str">
        <f>[4]Tabelle3!Z43</f>
        <v>Herstellung von Papier, Pappe und Waren daraus (1,72%)</v>
      </c>
      <c r="AA87">
        <f>[4]Tabelle3!Y43</f>
        <v>0</v>
      </c>
      <c r="AC87">
        <f>[4]Tabelle3!AE43</f>
        <v>0</v>
      </c>
      <c r="AD87">
        <f>[4]Tabelle3!AF43</f>
        <v>0</v>
      </c>
      <c r="AE87">
        <f>[4]Tabelle3!AG43</f>
        <v>0</v>
      </c>
      <c r="AF87">
        <f>[4]Tabelle3!AH43</f>
        <v>0</v>
      </c>
      <c r="AG87">
        <f>[4]Tabelle3!AI43</f>
        <v>0</v>
      </c>
    </row>
    <row r="88" spans="1:33" x14ac:dyDescent="0.35">
      <c r="A88">
        <f t="shared" si="1"/>
        <v>16</v>
      </c>
      <c r="B88" t="str">
        <f>[4]Tabelle3!D44</f>
        <v>Herstellung von Möbeln (1,8%)</v>
      </c>
      <c r="C88" t="str">
        <f>[4]Tabelle3!E44</f>
        <v>Herstellung von Möbeln (2,1%)</v>
      </c>
      <c r="D88" t="str">
        <f>[4]Tabelle3!F44</f>
        <v>Sonstiger Fahrzeugbau (1,8%)</v>
      </c>
      <c r="E88" t="str">
        <f>[4]Tabelle3!G44</f>
        <v>Herst. v.Holz-, Flecht-, Korb- und Korkwaren (ohne Möbel) (1,9%)</v>
      </c>
      <c r="F88" t="str">
        <f>[4]Tabelle3!H44</f>
        <v>Herstellung von Möbeln (1,3%)</v>
      </c>
      <c r="G88" t="str">
        <f>[4]Tabelle3!I44</f>
        <v>Metallerzeugung und -bearbeitung (1,0%)</v>
      </c>
      <c r="H88" t="str">
        <f>[4]Tabelle3!W44</f>
        <v>Herst.v.Druckerz.; Vervielf.v.besp. Ton-, Bild-u.Datenträgern (2,1%)</v>
      </c>
      <c r="I88" t="str">
        <f>[4]Tabelle3!X44</f>
        <v>Herst. von Textilien und Bekleidung, Lederwaren (2,0%)</v>
      </c>
      <c r="J88" t="str">
        <f>[4]Tabelle3!V44</f>
        <v>Herstellung von Möbeln (1,6%)</v>
      </c>
      <c r="K88" t="str">
        <f>[4]Tabelle3!U44</f>
        <v>Herstellung von Möbeln (1,6%)</v>
      </c>
      <c r="L88" t="str">
        <f>[4]Tabelle3!J44</f>
        <v>Herst. v.Holz-, Flecht-, Korb- und Korkwaren (ohne Möbel) (1,3%)</v>
      </c>
      <c r="M88" t="str">
        <f>[4]Tabelle3!K44</f>
        <v>Metallerzeugung und -bearbeitung (1,5%)</v>
      </c>
      <c r="N88" t="str">
        <f>[4]Tabelle3!L44</f>
        <v>Herstellung von Möbeln (0,6%)</v>
      </c>
      <c r="O88" t="str">
        <f>[4]Tabelle3!M44</f>
        <v>Tabakverarbeitung (1,1%)</v>
      </c>
      <c r="P88" t="str">
        <f>[4]Tabelle3!N44</f>
        <v>Herst.v.Druckerz.; Vervielf.v.besp. Ton-, Bild-u.Datenträgern (1,5%)</v>
      </c>
      <c r="Q88" t="str">
        <f>[4]Tabelle3!O44</f>
        <v>Herst.v.Druckerz.; Vervielf.v.besp. Ton-, Bild-u.Datenträgern (1,3%)</v>
      </c>
      <c r="R88" t="str">
        <f>[4]Tabelle3!P44</f>
        <v>Herst. v.Holz-, Flecht-, Korb- und Korkwaren (ohne Möbel) (1,6%)</v>
      </c>
      <c r="S88" t="str">
        <f>[4]Tabelle3!Q44</f>
        <v>Herst.v.Druckerz.; Vervielf.v.besp. Ton-, Bild-u.Datenträgern (1,4%)</v>
      </c>
      <c r="T88" t="str">
        <f>[4]Tabelle3!R44</f>
        <v>Herstellung von chemischen Erzeugnissen (0,7%)</v>
      </c>
      <c r="U88" t="str">
        <f>[4]Tabelle3!S44</f>
        <v>Herstellung von Möbeln (1,4%)</v>
      </c>
      <c r="V88" t="str">
        <f>[4]Tabelle3!Z44</f>
        <v>Herst. v.Holz-, Flecht-, Korb- und Korkwaren (ohne Möbel) (1,60%)</v>
      </c>
      <c r="AA88">
        <f>[4]Tabelle3!Y44</f>
        <v>0</v>
      </c>
      <c r="AC88">
        <f>[4]Tabelle3!AE44</f>
        <v>0</v>
      </c>
      <c r="AD88">
        <f>[4]Tabelle3!AF44</f>
        <v>0</v>
      </c>
      <c r="AE88">
        <f>[4]Tabelle3!AG44</f>
        <v>0</v>
      </c>
      <c r="AF88">
        <f>[4]Tabelle3!AH44</f>
        <v>0</v>
      </c>
      <c r="AG88">
        <f>[4]Tabelle3!AI44</f>
        <v>0</v>
      </c>
    </row>
    <row r="89" spans="1:33" x14ac:dyDescent="0.35">
      <c r="A89">
        <f t="shared" si="1"/>
        <v>17</v>
      </c>
      <c r="B89" t="str">
        <f>[4]Tabelle3!D45</f>
        <v>Kokerei und Mineralölverarbeitung (1,1%)</v>
      </c>
      <c r="C89" t="str">
        <f>[4]Tabelle3!E45</f>
        <v>Herst. von Textilien und Bekleidung, Lederwaren (1,2%)</v>
      </c>
      <c r="D89" t="str">
        <f>[4]Tabelle3!F45</f>
        <v>Herst.v.Druckerz.; Vervielf.v.besp. Ton-, Bild-u.Datenträgern (1,8%)</v>
      </c>
      <c r="E89" t="str">
        <f>[4]Tabelle3!G45</f>
        <v>Herstellung von Möbeln (1,7%)</v>
      </c>
      <c r="F89" t="str">
        <f>[4]Tabelle3!H45</f>
        <v>Herstellung von pharmazeutischen Erzeugnissen (1,1%)</v>
      </c>
      <c r="G89" t="str">
        <f>[4]Tabelle3!I45</f>
        <v>Herst. von Textilien und Bekleidung, Lederwaren (0,6%)</v>
      </c>
      <c r="H89" t="str">
        <f>[4]Tabelle3!W45</f>
        <v>Herstellung von Papier, Pappe und Waren daraus (2,0%)</v>
      </c>
      <c r="I89" t="str">
        <f>[4]Tabelle3!X45</f>
        <v>Herstellung von pharmazeutischen Erzeugnissen (1,7%)</v>
      </c>
      <c r="J89" t="str">
        <f>[4]Tabelle3!V45</f>
        <v>Herst. von Textilien und Bekleidung, Lederwaren (1,5%)</v>
      </c>
      <c r="K89" t="str">
        <f>[4]Tabelle3!U45</f>
        <v>Herst. von Textilien und Bekleidung, Lederwaren (1,5%)</v>
      </c>
      <c r="L89" t="str">
        <f>[4]Tabelle3!J45</f>
        <v>Herstellung von Möbeln (1,3%)</v>
      </c>
      <c r="M89" t="str">
        <f>[4]Tabelle3!K45</f>
        <v>Herstellung von Möbeln (1,5%)</v>
      </c>
      <c r="N89" t="str">
        <f>[4]Tabelle3!L45</f>
        <v>Herst. v.Holz-, Flecht-, Korb- und Korkwaren (ohne Möbel) (0,5%)</v>
      </c>
      <c r="O89" t="str">
        <f>[4]Tabelle3!M45</f>
        <v>Herst.v. Glas u.Glaswaren, Keramik, Verarb.v. Steinen u.Erden (0,6%)</v>
      </c>
      <c r="P89" t="str">
        <f>[4]Tabelle3!N45</f>
        <v>Herst. v.Holz-, Flecht-, Korb- und Korkwaren (ohne Möbel) (1,4%)</v>
      </c>
      <c r="Q89" t="str">
        <f>[4]Tabelle3!O45</f>
        <v>Herstellung von pharmazeutischen Erzeugnissen (1,2%)</v>
      </c>
      <c r="R89" t="str">
        <f>[4]Tabelle3!P45</f>
        <v>Herst.v.Druckerz.; Vervielf.v.besp. Ton-, Bild-u.Datenträgern (1,6%)</v>
      </c>
      <c r="S89" t="str">
        <f>[4]Tabelle3!Q45</f>
        <v>Herst. von Textilien und Bekleidung, Lederwaren (1,4%)</v>
      </c>
      <c r="T89" t="str">
        <f>[4]Tabelle3!R45</f>
        <v>Sonstiger Fahrzeugbau (0,5%)</v>
      </c>
      <c r="U89" t="str">
        <f>[4]Tabelle3!S45</f>
        <v>Herst. v.Holz-, Flecht-, Korb- und Korkwaren (ohne Möbel) (1,0%)</v>
      </c>
      <c r="V89" t="str">
        <f>[4]Tabelle3!Z45</f>
        <v>Herst. von Textilien und Bekleidung, Lederwaren (1,58%)</v>
      </c>
      <c r="AA89">
        <f>[4]Tabelle3!Y45</f>
        <v>0</v>
      </c>
      <c r="AC89">
        <f>[4]Tabelle3!AE45</f>
        <v>0</v>
      </c>
      <c r="AD89">
        <f>[4]Tabelle3!AF45</f>
        <v>0</v>
      </c>
      <c r="AE89">
        <f>[4]Tabelle3!AG45</f>
        <v>0</v>
      </c>
      <c r="AF89">
        <f>[4]Tabelle3!AH45</f>
        <v>0</v>
      </c>
      <c r="AG89">
        <f>[4]Tabelle3!AI45</f>
        <v>0</v>
      </c>
    </row>
    <row r="90" spans="1:33" x14ac:dyDescent="0.35">
      <c r="A90">
        <f t="shared" si="1"/>
        <v>18</v>
      </c>
      <c r="B90" t="str">
        <f>[4]Tabelle3!D46</f>
        <v>Herst.v.Druckerz.; Vervielf.v.besp. Ton-, Bild-u.Datenträgern (1,1%)</v>
      </c>
      <c r="C90" t="str">
        <f>[4]Tabelle3!E46</f>
        <v>Herstellung von Papier, Pappe und Waren daraus (1,1%)</v>
      </c>
      <c r="D90" t="str">
        <f>[4]Tabelle3!F46</f>
        <v>Herstellung von Möbeln (1,6%)</v>
      </c>
      <c r="E90" t="str">
        <f>[4]Tabelle3!G46</f>
        <v>Herst.v.Druckerz.; Vervielf.v.besp. Ton-, Bild-u.Datenträgern (1,2%)</v>
      </c>
      <c r="F90" t="str">
        <f>[4]Tabelle3!H46</f>
        <v>Herst. von Textilien und Bekleidung, Lederwaren (1,1%)</v>
      </c>
      <c r="G90" t="str">
        <f>[4]Tabelle3!I46</f>
        <v>Herst. v.Holz-, Flecht-, Korb- und Korkwaren (ohne Möbel) (0,4%)</v>
      </c>
      <c r="H90" t="str">
        <f>[4]Tabelle3!W46</f>
        <v>Herst. von Textilien und Bekleidung, Lederwaren (1,8%)</v>
      </c>
      <c r="I90" t="str">
        <f>[4]Tabelle3!X46</f>
        <v>Herstellung von Möbeln (1,6%)</v>
      </c>
      <c r="J90" t="str">
        <f>[4]Tabelle3!V46</f>
        <v>Herst.v.Druckerz.; Vervielf.v.besp. Ton-, Bild-u.Datenträgern (1,5%)</v>
      </c>
      <c r="K90" t="str">
        <f>[4]Tabelle3!U46</f>
        <v>Herst. v.Holz-, Flecht-, Korb- und Korkwaren (ohne Möbel) (1,5%)</v>
      </c>
      <c r="L90" t="str">
        <f>[4]Tabelle3!J46</f>
        <v>Herst.v.Druckerz.; Vervielf.v.besp. Ton-, Bild-u.Datenträgern (1,1%)</v>
      </c>
      <c r="M90" t="str">
        <f>[4]Tabelle3!K46</f>
        <v>Herst.v.Druckerz.; Vervielf.v.besp. Ton-, Bild-u.Datenträgern (1,4%)</v>
      </c>
      <c r="N90" t="str">
        <f>[4]Tabelle3!L46</f>
        <v>Herstellung von Papier, Pappe und Waren daraus (0,4%)</v>
      </c>
      <c r="O90" t="str">
        <f>[4]Tabelle3!M46</f>
        <v>Herstellung von Möbeln (0,6%)</v>
      </c>
      <c r="P90" t="str">
        <f>[4]Tabelle3!N46</f>
        <v>Herstellung von Möbeln (1,2%)</v>
      </c>
      <c r="Q90" t="str">
        <f>[4]Tabelle3!O46</f>
        <v>Herst. von Textilien und Bekleidung, Lederwaren (1,1%)</v>
      </c>
      <c r="R90" t="str">
        <f>[4]Tabelle3!P46</f>
        <v>Herstellung von pharmazeutischen Erzeugnissen (1,2%)</v>
      </c>
      <c r="S90" t="str">
        <f>[4]Tabelle3!Q46</f>
        <v>Sonstiger Fahrzeugbau (1,1%)</v>
      </c>
      <c r="T90" t="str">
        <f>[4]Tabelle3!R46</f>
        <v>Tabakverarbeitung (0,3%)</v>
      </c>
      <c r="U90" t="str">
        <f>[4]Tabelle3!S46</f>
        <v>Metallerzeugung und -bearbeitung (0,9%)</v>
      </c>
      <c r="V90" t="str">
        <f>[4]Tabelle3!Z46</f>
        <v>Herstellung von Möbeln (1,57%)</v>
      </c>
      <c r="AA90">
        <f>[4]Tabelle3!Y46</f>
        <v>0</v>
      </c>
      <c r="AC90">
        <f>[4]Tabelle3!AE46</f>
        <v>0</v>
      </c>
      <c r="AD90">
        <f>[4]Tabelle3!AF46</f>
        <v>0</v>
      </c>
      <c r="AE90">
        <f>[4]Tabelle3!AG46</f>
        <v>0</v>
      </c>
      <c r="AF90">
        <f>[4]Tabelle3!AH46</f>
        <v>0</v>
      </c>
      <c r="AG90">
        <f>[4]Tabelle3!AI46</f>
        <v>0</v>
      </c>
    </row>
    <row r="91" spans="1:33" x14ac:dyDescent="0.35">
      <c r="A91">
        <f t="shared" si="1"/>
        <v>19</v>
      </c>
      <c r="B91" t="str">
        <f>[4]Tabelle3!D47</f>
        <v>Herstellung von pharmazeutischen Erzeugnissen (0,9%)</v>
      </c>
      <c r="C91" t="str">
        <f>[4]Tabelle3!E47</f>
        <v>Herstellung von pharmazeutischen Erzeugnissen (1,0%)</v>
      </c>
      <c r="D91" t="str">
        <f>[4]Tabelle3!F47</f>
        <v>Herstellung von pharmazeutischen Erzeugnissen (1,2%)</v>
      </c>
      <c r="E91" t="str">
        <f>[4]Tabelle3!G47</f>
        <v>Kokerei und Mineralölverarbeitung (1,0%)</v>
      </c>
      <c r="F91" t="str">
        <f>[4]Tabelle3!H47</f>
        <v>Sonstiger Fahrzeugbau (0,5%)</v>
      </c>
      <c r="G91" t="str">
        <f>[4]Tabelle3!I47</f>
        <v>Herstellung von Papier, Pappe und Waren daraus (0,2%)</v>
      </c>
      <c r="H91" t="str">
        <f>[4]Tabelle3!W47</f>
        <v>Herstellung von Möbeln (1,5%)</v>
      </c>
      <c r="I91" t="str">
        <f>[4]Tabelle3!X47</f>
        <v>Herst.v.Druckerz.; Vervielf.v.besp. Ton-, Bild-u.Datenträgern (1,6%)</v>
      </c>
      <c r="J91" t="str">
        <f>[4]Tabelle3!V47</f>
        <v>Herst. v.Holz-, Flecht-, Korb- und Korkwaren (ohne Möbel) (1,5%)</v>
      </c>
      <c r="K91" t="str">
        <f>[4]Tabelle3!U47</f>
        <v>Herst.v.Druckerz.; Vervielf.v.besp. Ton-, Bild-u.Datenträgern (1,4%)</v>
      </c>
      <c r="L91" t="str">
        <f>[4]Tabelle3!J47</f>
        <v>Sonstiger Fahrzeugbau (1,1%)</v>
      </c>
      <c r="M91" t="str">
        <f>[4]Tabelle3!K47</f>
        <v>Herstellung von Papier, Pappe und Waren daraus (1,4%)</v>
      </c>
      <c r="N91" t="str">
        <f>[4]Tabelle3!L47</f>
        <v>Herstellung von pharmazeutischen Erzeugnissen (0,4%)</v>
      </c>
      <c r="O91" t="str">
        <f>[4]Tabelle3!M47</f>
        <v>Herst. von Textilien und Bekleidung, Lederwaren (0,4%)</v>
      </c>
      <c r="P91" t="str">
        <f>[4]Tabelle3!N47</f>
        <v>Herst. von Textilien und Bekleidung, Lederwaren (1,1%)</v>
      </c>
      <c r="Q91" t="str">
        <f>[4]Tabelle3!O47</f>
        <v>Herst. v.Holz-, Flecht-, Korb- und Korkwaren (ohne Möbel) (1,1%)</v>
      </c>
      <c r="R91" t="str">
        <f>[4]Tabelle3!P47</f>
        <v>Sonstiger Fahrzeugbau (0,8%)</v>
      </c>
      <c r="S91" t="str">
        <f>[4]Tabelle3!Q47</f>
        <v>Herstellung von Möbeln (0,7%)</v>
      </c>
      <c r="T91" t="str">
        <f>[4]Tabelle3!R47</f>
        <v>Herst. von Textilien und Bekleidung, Lederwaren (0,2%)</v>
      </c>
      <c r="U91" t="str">
        <f>[4]Tabelle3!S47</f>
        <v>Herst. von Textilien und Bekleidung, Lederwaren (0,8%)</v>
      </c>
      <c r="V91" t="str">
        <f>[4]Tabelle3!Z47</f>
        <v>Herst.v.Druckerz.; Vervielf.v.besp. Ton-, Bild-u.Datenträgern (1,48%)</v>
      </c>
      <c r="AA91">
        <f>[4]Tabelle3!Y47</f>
        <v>0</v>
      </c>
      <c r="AC91">
        <f>[4]Tabelle3!AE47</f>
        <v>0</v>
      </c>
      <c r="AD91">
        <f>[4]Tabelle3!AF47</f>
        <v>0</v>
      </c>
      <c r="AE91">
        <f>[4]Tabelle3!AG47</f>
        <v>0</v>
      </c>
      <c r="AF91">
        <f>[4]Tabelle3!AH47</f>
        <v>0</v>
      </c>
      <c r="AG91">
        <f>[4]Tabelle3!AI47</f>
        <v>0</v>
      </c>
    </row>
    <row r="92" spans="1:33" x14ac:dyDescent="0.35">
      <c r="A92">
        <f t="shared" si="1"/>
        <v>20</v>
      </c>
      <c r="B92" t="str">
        <f>[4]Tabelle3!D48</f>
        <v>Herst. von Textilien und Bekleidung, Lederwaren (0,5%)</v>
      </c>
      <c r="C92" t="str">
        <f>[4]Tabelle3!E48</f>
        <v>Kokerei und Mineralölverarbeitung (0,8%)</v>
      </c>
      <c r="D92" t="str">
        <f>[4]Tabelle3!F48</f>
        <v>Tabakverarbeitung (0,1%)</v>
      </c>
      <c r="E92" t="str">
        <f>[4]Tabelle3!G48</f>
        <v>Herst. von Textilien und Bekleidung, Lederwaren (0,7%)</v>
      </c>
      <c r="F92" t="str">
        <f>[4]Tabelle3!H48</f>
        <v>Tabakverarbeitung (0,1%)</v>
      </c>
      <c r="G92" t="str">
        <f>[4]Tabelle3!I48</f>
        <v>Tabakverarbeitung (0,1%)</v>
      </c>
      <c r="H92" t="str">
        <f>[4]Tabelle3!W48</f>
        <v>Kokerei und Mineralölverarbeitung (0,4%)</v>
      </c>
      <c r="I92" t="str">
        <f>[4]Tabelle3!X48</f>
        <v>Kokerei und Mineralölverarbeitung (0,4%)</v>
      </c>
      <c r="J92" t="str">
        <f>[4]Tabelle3!V48</f>
        <v>Kokerei und Mineralölverarbeitung (0,3%)</v>
      </c>
      <c r="K92" t="str">
        <f>[4]Tabelle3!U48</f>
        <v>Kokerei und Mineralölverarbeitung (0,3%)</v>
      </c>
      <c r="L92" t="str">
        <f>[4]Tabelle3!J48</f>
        <v>Kokerei und Mineralölverarbeitung (0,3%)</v>
      </c>
      <c r="M92" t="str">
        <f>[4]Tabelle3!K48</f>
        <v>Kokerei und Mineralölverarbeitung (0,2%)</v>
      </c>
      <c r="N92" t="str">
        <f>[4]Tabelle3!L48</f>
        <v>Tabakverarbeitung (0,4%)</v>
      </c>
      <c r="O92" t="str">
        <f>[4]Tabelle3!M48</f>
        <v>Herstellung von Papier, Pappe und Waren daraus (0,3%)</v>
      </c>
      <c r="P92" t="str">
        <f>[4]Tabelle3!N48</f>
        <v>Kokerei und Mineralölverarbeitung (0,1%)</v>
      </c>
      <c r="Q92" t="str">
        <f>[4]Tabelle3!O48</f>
        <v>Kokerei und Mineralölverarbeitung (0,3%)</v>
      </c>
      <c r="R92" t="str">
        <f>[4]Tabelle3!P48</f>
        <v>Kokerei und Mineralölverarbeitung (0,6%)</v>
      </c>
      <c r="S92" t="str">
        <f>[4]Tabelle3!Q48</f>
        <v>Tabakverarbeitung (0,7%)</v>
      </c>
      <c r="T92" t="str">
        <f>[4]Tabelle3!R48</f>
        <v>Herstellung von Papier, Pappe und Waren daraus (0,2%)</v>
      </c>
      <c r="U92" t="str">
        <f>[4]Tabelle3!S48</f>
        <v>Kokerei und Mineralölverarbeitung (0,7%)</v>
      </c>
      <c r="V92" t="str">
        <f>[4]Tabelle3!Z48</f>
        <v>Kokerei und Mineralölverarbeitung (0,33%)</v>
      </c>
      <c r="AA92">
        <f>[4]Tabelle3!Y48</f>
        <v>0</v>
      </c>
      <c r="AC92">
        <f>[4]Tabelle3!AE48</f>
        <v>0</v>
      </c>
      <c r="AD92">
        <f>[4]Tabelle3!AF48</f>
        <v>0</v>
      </c>
      <c r="AE92">
        <f>[4]Tabelle3!AG48</f>
        <v>0</v>
      </c>
      <c r="AF92">
        <f>[4]Tabelle3!AH48</f>
        <v>0</v>
      </c>
      <c r="AG92">
        <f>[4]Tabelle3!AI48</f>
        <v>0</v>
      </c>
    </row>
    <row r="93" spans="1:33" x14ac:dyDescent="0.35">
      <c r="A93">
        <f t="shared" si="1"/>
        <v>21</v>
      </c>
      <c r="B93" t="str">
        <f>[4]Tabelle3!D49</f>
        <v>Tabakverarbeitung (0,1%)</v>
      </c>
      <c r="C93" t="str">
        <f>[4]Tabelle3!E49</f>
        <v>Tabakverarbeitung (0,0%)</v>
      </c>
      <c r="D93" t="str">
        <f>[4]Tabelle3!F49</f>
        <v>Kokerei und Mineralölverarbeitung (0,1%)</v>
      </c>
      <c r="E93" t="str">
        <f>[4]Tabelle3!G49</f>
        <v>Tabakverarbeitung (0,0%)</v>
      </c>
      <c r="F93" t="str">
        <f>[4]Tabelle3!H49</f>
        <v>Kokerei und Mineralölverarbeitung (0,0%)</v>
      </c>
      <c r="G93" t="str">
        <f>[4]Tabelle3!I49</f>
        <v>Kokerei und Mineralölverarbeitung (0,0%)</v>
      </c>
      <c r="H93" t="str">
        <f>[4]Tabelle3!W49</f>
        <v>Tabakverarbeitung (0,1%)</v>
      </c>
      <c r="I93" t="str">
        <f>[4]Tabelle3!X49</f>
        <v>Tabakverarbeitung (0,1%)</v>
      </c>
      <c r="J93" t="str">
        <f>[4]Tabelle3!V49</f>
        <v>Tabakverarbeitung (0,1%)</v>
      </c>
      <c r="K93" t="str">
        <f>[4]Tabelle3!U49</f>
        <v>Tabakverarbeitung (0,1%)</v>
      </c>
      <c r="L93" t="str">
        <f>[4]Tabelle3!J49</f>
        <v>Tabakverarbeitung (0,0%)</v>
      </c>
      <c r="M93" t="str">
        <f>[4]Tabelle3!K49</f>
        <v>Tabakverarbeitung (0,0%)</v>
      </c>
      <c r="N93" t="str">
        <f>[4]Tabelle3!L49</f>
        <v>Kokerei und Mineralölverarbeitung (0,1%)</v>
      </c>
      <c r="O93" t="str">
        <f>[4]Tabelle3!M49</f>
        <v>Herst. v.Holz-, Flecht-, Korb- und Korkwaren (ohne Möbel) (0,2%)</v>
      </c>
      <c r="P93" t="str">
        <f>[4]Tabelle3!N49</f>
        <v>Tabakverarbeitung (0,0%)</v>
      </c>
      <c r="Q93" t="str">
        <f>[4]Tabelle3!O49</f>
        <v>Tabakverarbeitung (0,2%)</v>
      </c>
      <c r="R93" t="str">
        <f>[4]Tabelle3!P49</f>
        <v>Tabakverarbeitung (0,1%)</v>
      </c>
      <c r="S93" t="str">
        <f>[4]Tabelle3!Q49</f>
        <v>Kokerei und Mineralölverarbeitung (0,2%)</v>
      </c>
      <c r="T93" t="str">
        <f>[4]Tabelle3!R49</f>
        <v>Kokerei und Mineralölverarbeitung (0,0%)</v>
      </c>
      <c r="U93" t="str">
        <f>[4]Tabelle3!S49</f>
        <v>Tabakverarbeitung (0,5%)</v>
      </c>
      <c r="V93" t="str">
        <f>[4]Tabelle3!Z49</f>
        <v>Tabakverarbeitung (0,10%)</v>
      </c>
      <c r="AA93">
        <f>[4]Tabelle3!Y49</f>
        <v>0</v>
      </c>
      <c r="AC93">
        <f>[4]Tabelle3!AE49</f>
        <v>0</v>
      </c>
      <c r="AD93">
        <f>[4]Tabelle3!AF49</f>
        <v>0</v>
      </c>
      <c r="AE93">
        <f>[4]Tabelle3!AG49</f>
        <v>0</v>
      </c>
      <c r="AF93">
        <f>[4]Tabelle3!AH49</f>
        <v>0</v>
      </c>
      <c r="AG93">
        <f>[4]Tabelle3!AI49</f>
        <v>0</v>
      </c>
    </row>
    <row r="94" spans="1:33" x14ac:dyDescent="0.35">
      <c r="A94" t="s">
        <v>511</v>
      </c>
    </row>
    <row r="95" spans="1:33" x14ac:dyDescent="0.35">
      <c r="A95" t="s">
        <v>514</v>
      </c>
    </row>
  </sheetData>
  <pageMargins left="0.7" right="0.7" top="0.78740157499999996" bottom="0.78740157499999996"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6771A-B1EC-4CB7-A5F5-E3011F6C0C0F}">
  <sheetPr codeName="Tabelle19"/>
  <dimension ref="A1:AV116"/>
  <sheetViews>
    <sheetView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ColWidth="11.453125" defaultRowHeight="14.5" x14ac:dyDescent="0.35"/>
  <cols>
    <col min="2" max="2" width="10.81640625" customWidth="1"/>
    <col min="4" max="4" width="19.81640625" customWidth="1"/>
    <col min="14" max="14" width="10.81640625" style="4"/>
    <col min="28" max="28" width="11.54296875" customWidth="1"/>
  </cols>
  <sheetData>
    <row r="1" spans="1:48" x14ac:dyDescent="0.35">
      <c r="A1" s="4" t="s">
        <v>515</v>
      </c>
    </row>
    <row r="2" spans="1:48" s="41" customFormat="1" ht="41.5" customHeight="1" x14ac:dyDescent="0.35">
      <c r="A2" s="43" t="s">
        <v>516</v>
      </c>
      <c r="B2" s="43" t="str">
        <f>Wirtschaftswachstum!B2</f>
        <v>Branden-
burg</v>
      </c>
      <c r="C2" s="43"/>
      <c r="D2" s="43" t="str">
        <f>Wirtschaftswachstum!C2</f>
        <v>Mecklenburg-
Vorpommern</v>
      </c>
      <c r="E2" s="43"/>
      <c r="F2" s="43" t="str">
        <f>Wirtschaftswachstum!D2</f>
        <v>Sachsen</v>
      </c>
      <c r="G2" s="43"/>
      <c r="H2" s="43" t="str">
        <f>Wirtschaftswachstum!E2</f>
        <v>Sachsen-Anhalt</v>
      </c>
      <c r="I2" s="43"/>
      <c r="J2" s="43" t="str">
        <f>Wirtschaftswachstum!F2</f>
        <v>Thüringen</v>
      </c>
      <c r="K2" s="43"/>
      <c r="L2" s="43" t="str">
        <f>Wirtschaftswachstum!G2</f>
        <v>Berlin</v>
      </c>
      <c r="M2" s="43"/>
      <c r="N2" s="44" t="str">
        <f>Wirtschaftswachstum!H2</f>
        <v>Ostdeutsch-land mit Berlin</v>
      </c>
      <c r="O2" s="43"/>
      <c r="P2" s="43" t="str">
        <f>Wirtschaftswachstum!I2</f>
        <v>Ostdeutsch-land ohne Berlin</v>
      </c>
      <c r="Q2" s="43"/>
      <c r="R2" s="43" t="str">
        <f>Wirtschaftswachstum!J2</f>
        <v>Westdeutsch-land mit Berlin</v>
      </c>
      <c r="S2" s="43"/>
      <c r="T2" s="43" t="str">
        <f>Wirtschaftswachstum!K2</f>
        <v>Westdeutsch-land ohne Berlin</v>
      </c>
      <c r="U2" s="43"/>
      <c r="V2" s="43" t="str">
        <f>Wirtschaftswachstum!L2</f>
        <v>Baden-
Württemberg</v>
      </c>
      <c r="X2" s="43" t="str">
        <f>Wirtschaftswachstum!M2</f>
        <v>Bayern</v>
      </c>
      <c r="Y2" s="43"/>
      <c r="Z2" s="43" t="str">
        <f>Wirtschaftswachstum!N2</f>
        <v>Bremen</v>
      </c>
      <c r="AA2" s="43"/>
      <c r="AB2" s="41" t="str">
        <f>Wirtschaftswachstum!O2</f>
        <v>Hamburg</v>
      </c>
      <c r="AD2" s="41" t="str">
        <f>Wirtschaftswachstum!P2</f>
        <v>Hessen</v>
      </c>
      <c r="AF2" s="41" t="str">
        <f>Wirtschaftswachstum!Q2</f>
        <v>Nieder-
sachsen</v>
      </c>
      <c r="AH2" s="41" t="str">
        <f>Wirtschaftswachstum!R2</f>
        <v>Nordrhein-
Westfalen</v>
      </c>
      <c r="AJ2" s="41" t="str">
        <f>Wirtschaftswachstum!S2</f>
        <v>Rheinland-Pfalz</v>
      </c>
      <c r="AL2" s="41" t="str">
        <f>Wirtschaftswachstum!T2</f>
        <v>Saarland</v>
      </c>
      <c r="AN2" s="41" t="str">
        <f>Wirtschaftswachstum!U2</f>
        <v>Schleswig-
Holstein</v>
      </c>
      <c r="AP2" s="41" t="str">
        <f>Wirtschaftswachstum!V2</f>
        <v>Deutschland</v>
      </c>
      <c r="AS2" s="41" t="s">
        <v>309</v>
      </c>
      <c r="AU2" s="41" t="s">
        <v>310</v>
      </c>
    </row>
    <row r="3" spans="1:48" x14ac:dyDescent="0.35">
      <c r="A3" s="4" t="s">
        <v>517</v>
      </c>
    </row>
    <row r="4" spans="1:48" x14ac:dyDescent="0.35">
      <c r="A4">
        <f>'[1]LB-Saldo'!A66</f>
        <v>2019</v>
      </c>
      <c r="B4" s="3">
        <f>'[1]LB-Saldo'!B66</f>
        <v>-17.402039768589404</v>
      </c>
      <c r="D4" s="3">
        <f>'[1]LB-Saldo'!C66</f>
        <v>-20.656908001891011</v>
      </c>
      <c r="F4" s="3">
        <f>'[1]LB-Saldo'!D66</f>
        <v>-9.3578137283081446</v>
      </c>
      <c r="H4" s="3">
        <f>'[1]LB-Saldo'!E66</f>
        <v>-14.039993245352278</v>
      </c>
      <c r="J4" s="3">
        <f>'[1]LB-Saldo'!F66</f>
        <v>-12.384698238894316</v>
      </c>
      <c r="L4" s="3">
        <f>'[1]LB-Saldo'!G66</f>
        <v>13.655556827973598</v>
      </c>
      <c r="N4" s="14">
        <f>'[1]LB-Saldo'!H66</f>
        <v>-5.6986557273990712</v>
      </c>
      <c r="P4" s="3">
        <f>'[1]LB-Saldo'!I66</f>
        <v>-13.65484817474632</v>
      </c>
      <c r="R4" s="3">
        <f>'[1]LB-Saldo'!J66</f>
        <v>10.78175251970076</v>
      </c>
      <c r="T4" s="3">
        <f>'[1]LB-Saldo'!K66</f>
        <v>10.628212734223368</v>
      </c>
      <c r="V4" s="3">
        <f>'[1]LB-Saldo'!L66</f>
        <v>13.032655966118398</v>
      </c>
      <c r="X4" s="3">
        <f>'[1]LB-Saldo'!M66</f>
        <v>11.871523657374823</v>
      </c>
      <c r="Z4" s="3">
        <f>'[1]LB-Saldo'!N66</f>
        <v>22.434765239689597</v>
      </c>
      <c r="AB4" s="3">
        <f>'[1]LB-Saldo'!O66</f>
        <v>37.056514915409942</v>
      </c>
      <c r="AD4" s="3">
        <f>'[1]LB-Saldo'!P66</f>
        <v>18.144629711520082</v>
      </c>
      <c r="AF4" s="3">
        <f>'[1]LB-Saldo'!Q66</f>
        <v>-2.0363597236274984</v>
      </c>
      <c r="AH4" s="3">
        <f>'[1]LB-Saldo'!R66</f>
        <v>10.771412126633535</v>
      </c>
      <c r="AJ4" s="3">
        <f>'[1]LB-Saldo'!S66</f>
        <v>-2.8603444170135788</v>
      </c>
      <c r="AL4" s="3">
        <f>'[1]LB-Saldo'!T66</f>
        <v>4.2292011419480531</v>
      </c>
      <c r="AN4" s="3">
        <f>'[1]LB-Saldo'!U66</f>
        <v>-9.9043458137701776</v>
      </c>
      <c r="AP4" s="3">
        <f>'[1]LB-Saldo'!V66</f>
        <v>8.0979835241931823</v>
      </c>
      <c r="AR4" s="3"/>
      <c r="AS4" s="5" t="str">
        <f>HLOOKUP(AT4,$V4:$AQ120,ROW(AG$116)-ROW(AS4)+1,0)</f>
        <v>SH</v>
      </c>
      <c r="AT4" s="3">
        <f t="shared" ref="AT4:AT6" si="0">MIN(V4:AN4)</f>
        <v>-9.9043458137701776</v>
      </c>
      <c r="AU4" s="5" t="str">
        <f>HLOOKUP(AV4,$V4:$AQ120,ROW(AI$116)-ROW(AU4)+1,0)</f>
        <v>HH</v>
      </c>
      <c r="AV4" s="6">
        <f t="shared" ref="AV4:AV6" si="1">MAX(V4:AN4)</f>
        <v>37.056514915409942</v>
      </c>
    </row>
    <row r="5" spans="1:48" x14ac:dyDescent="0.35">
      <c r="A5">
        <f>'[1]LB-Saldo'!A67</f>
        <v>2020</v>
      </c>
      <c r="B5" s="3">
        <f>'[1]LB-Saldo'!B67</f>
        <v>-19.655291157280885</v>
      </c>
      <c r="D5" s="3">
        <f>'[1]LB-Saldo'!C67</f>
        <v>-21.31147391927955</v>
      </c>
      <c r="F5" s="3">
        <f>'[1]LB-Saldo'!D67</f>
        <v>-11.390654026899739</v>
      </c>
      <c r="H5" s="3">
        <f>'[1]LB-Saldo'!E67</f>
        <v>-14.60173053708742</v>
      </c>
      <c r="J5" s="3">
        <f>'[1]LB-Saldo'!F67</f>
        <v>-12.488333484033802</v>
      </c>
      <c r="L5" s="3">
        <f>'[1]LB-Saldo'!G67</f>
        <v>13.817896927798344</v>
      </c>
      <c r="N5" s="14">
        <f>'[1]LB-Saldo'!H67</f>
        <v>-6.5163987367227207</v>
      </c>
      <c r="P5" s="3">
        <f>'[1]LB-Saldo'!I67</f>
        <v>-15.000109910634876</v>
      </c>
      <c r="R5" s="3">
        <f>'[1]LB-Saldo'!J67</f>
        <v>10.275000190345935</v>
      </c>
      <c r="T5" s="3">
        <f>'[1]LB-Saldo'!K67</f>
        <v>10.081371218041753</v>
      </c>
      <c r="V5" s="3">
        <f>'[1]LB-Saldo'!L67</f>
        <v>12.343244837363414</v>
      </c>
      <c r="X5" s="3">
        <f>'[1]LB-Saldo'!M67</f>
        <v>10.797048011678825</v>
      </c>
      <c r="Z5" s="3">
        <f>'[1]LB-Saldo'!N67</f>
        <v>23.086569499610036</v>
      </c>
      <c r="AB5" s="3">
        <f>'[1]LB-Saldo'!O67</f>
        <v>36.209705754770347</v>
      </c>
      <c r="AD5" s="3">
        <f>'[1]LB-Saldo'!P67</f>
        <v>16.045119721792318</v>
      </c>
      <c r="AF5" s="3">
        <f>'[1]LB-Saldo'!Q67</f>
        <v>-2.0588890638665305</v>
      </c>
      <c r="AH5" s="3">
        <f>'[1]LB-Saldo'!R67</f>
        <v>11.058423028179774</v>
      </c>
      <c r="AJ5" s="3">
        <f>'[1]LB-Saldo'!S67</f>
        <v>-3.4490891938110337</v>
      </c>
      <c r="AL5" s="3">
        <f>'[1]LB-Saldo'!T67</f>
        <v>4.0594155556671581</v>
      </c>
      <c r="AN5" s="3">
        <f>'[1]LB-Saldo'!U67</f>
        <v>-8.009207928294515</v>
      </c>
      <c r="AP5" s="3">
        <f>'[1]LB-Saldo'!V67</f>
        <v>7.4825053194264939</v>
      </c>
      <c r="AR5" s="3"/>
      <c r="AS5" s="5" t="str">
        <f>HLOOKUP(AT5,$V5:$AQ121,ROW(AG$116)-ROW(AS5)+1,0)</f>
        <v>SH</v>
      </c>
      <c r="AT5" s="3">
        <f t="shared" si="0"/>
        <v>-8.009207928294515</v>
      </c>
      <c r="AU5" s="5" t="str">
        <f>HLOOKUP(AV5,$V5:$AQ121,ROW(AI$116)-ROW(AU5)+1,0)</f>
        <v>HH</v>
      </c>
      <c r="AV5" s="6">
        <f t="shared" si="1"/>
        <v>36.209705754770347</v>
      </c>
    </row>
    <row r="6" spans="1:48" x14ac:dyDescent="0.35">
      <c r="A6">
        <f>'[1]LB-Saldo'!A68</f>
        <v>2021</v>
      </c>
      <c r="B6" s="3">
        <f>'[1]LB-Saldo'!B68</f>
        <v>-19.376992448885602</v>
      </c>
      <c r="D6" s="3">
        <f>'[1]LB-Saldo'!C68</f>
        <v>-16.563363632150214</v>
      </c>
      <c r="F6" s="3">
        <f>'[1]LB-Saldo'!D68</f>
        <v>-9.2586209720855237</v>
      </c>
      <c r="H6" s="3">
        <f>'[1]LB-Saldo'!E68</f>
        <v>-14.955294332962083</v>
      </c>
      <c r="J6" s="3">
        <f>'[1]LB-Saldo'!F68</f>
        <v>-12.550851085927121</v>
      </c>
      <c r="L6" s="3">
        <f>'[1]LB-Saldo'!G68</f>
        <v>15.150384206852181</v>
      </c>
      <c r="N6" s="14">
        <f>'[1]LB-Saldo'!H68</f>
        <v>-5.0986153143322497</v>
      </c>
      <c r="P6" s="3">
        <f>'[1]LB-Saldo'!I68</f>
        <v>-13.717802182295301</v>
      </c>
      <c r="R6" s="3">
        <f>'[1]LB-Saldo'!J68</f>
        <v>11.568892981409618</v>
      </c>
      <c r="T6" s="3">
        <f>'[1]LB-Saldo'!K68</f>
        <v>11.371311452598917</v>
      </c>
      <c r="V6" s="3">
        <f>'[1]LB-Saldo'!L68</f>
        <v>14.363430609458476</v>
      </c>
      <c r="X6" s="3">
        <f>'[1]LB-Saldo'!M68</f>
        <v>12.270916339029043</v>
      </c>
      <c r="Z6" s="3">
        <f>'[1]LB-Saldo'!N68</f>
        <v>26.125393483582698</v>
      </c>
      <c r="AB6" s="3">
        <f>'[1]LB-Saldo'!O68</f>
        <v>41.289642821947503</v>
      </c>
      <c r="AD6" s="3">
        <f>'[1]LB-Saldo'!P68</f>
        <v>17.575063004508763</v>
      </c>
      <c r="AF6" s="3">
        <f>'[1]LB-Saldo'!Q68</f>
        <v>-2.37578101105494</v>
      </c>
      <c r="AH6" s="3">
        <f>'[1]LB-Saldo'!R68</f>
        <v>10.690700050044001</v>
      </c>
      <c r="AJ6" s="3">
        <f>'[1]LB-Saldo'!S68</f>
        <v>1.4360580620910497</v>
      </c>
      <c r="AL6" s="3">
        <f>'[1]LB-Saldo'!T68</f>
        <v>4.2643947081260052</v>
      </c>
      <c r="AN6" s="3">
        <f>'[1]LB-Saldo'!U68</f>
        <v>-7.5254096865757134</v>
      </c>
      <c r="AP6" s="3">
        <f>'[1]LB-Saldo'!V68</f>
        <v>8.8027341518743611</v>
      </c>
      <c r="AR6" s="3"/>
      <c r="AS6" s="5" t="str">
        <f>HLOOKUP(AT6,$V6:$AQ122,ROW(AG$116)-ROW(AS6)+1,0)</f>
        <v>SH</v>
      </c>
      <c r="AT6" s="3">
        <f t="shared" si="0"/>
        <v>-7.5254096865757134</v>
      </c>
      <c r="AU6" s="5" t="str">
        <f>HLOOKUP(AV6,$V6:$AQ122,ROW(AI$116)-ROW(AU6)+1,0)</f>
        <v>HH</v>
      </c>
      <c r="AV6" s="6">
        <f t="shared" si="1"/>
        <v>41.289642821947503</v>
      </c>
    </row>
    <row r="7" spans="1:48" x14ac:dyDescent="0.35">
      <c r="A7">
        <f>A6+1</f>
        <v>2022</v>
      </c>
      <c r="B7" s="3"/>
      <c r="D7" s="3"/>
      <c r="F7" s="3"/>
      <c r="H7" s="3"/>
      <c r="J7" s="3"/>
      <c r="L7" s="3"/>
      <c r="N7" s="14"/>
      <c r="P7" s="3"/>
      <c r="R7" s="3"/>
      <c r="T7" s="3"/>
      <c r="V7" s="3"/>
      <c r="X7" s="3"/>
      <c r="Z7" s="3"/>
      <c r="AB7" s="3"/>
      <c r="AD7" s="3"/>
      <c r="AF7" s="3"/>
      <c r="AH7" s="3"/>
      <c r="AJ7" s="3"/>
      <c r="AL7" s="3"/>
      <c r="AN7" s="3"/>
      <c r="AP7" s="3"/>
      <c r="AR7" s="3"/>
      <c r="AS7" s="5"/>
      <c r="AT7" s="3"/>
      <c r="AU7" s="5"/>
      <c r="AV7" s="6"/>
    </row>
    <row r="8" spans="1:48" x14ac:dyDescent="0.35">
      <c r="A8">
        <f>A7+1</f>
        <v>2023</v>
      </c>
      <c r="B8" s="3"/>
      <c r="D8" s="3"/>
      <c r="F8" s="3"/>
      <c r="H8" s="3"/>
      <c r="J8" s="3"/>
      <c r="L8" s="3"/>
      <c r="N8" s="14"/>
      <c r="P8" s="3"/>
      <c r="R8" s="3"/>
      <c r="T8" s="3"/>
      <c r="V8" s="3"/>
      <c r="X8" s="3"/>
      <c r="Z8" s="3"/>
      <c r="AB8" s="3"/>
      <c r="AD8" s="3"/>
      <c r="AF8" s="3"/>
      <c r="AH8" s="3"/>
      <c r="AJ8" s="3"/>
      <c r="AL8" s="3"/>
      <c r="AN8" s="3"/>
      <c r="AP8" s="3"/>
      <c r="AR8" s="3"/>
      <c r="AS8" s="5"/>
      <c r="AT8" s="3"/>
      <c r="AU8" s="5"/>
      <c r="AV8" s="6"/>
    </row>
    <row r="9" spans="1:48" x14ac:dyDescent="0.35">
      <c r="A9">
        <f>A8+1</f>
        <v>2024</v>
      </c>
      <c r="B9" s="3"/>
      <c r="D9" s="3"/>
      <c r="F9" s="3"/>
      <c r="H9" s="3"/>
      <c r="J9" s="3"/>
      <c r="L9" s="3"/>
      <c r="N9" s="14"/>
      <c r="P9" s="3"/>
      <c r="R9" s="3"/>
      <c r="T9" s="3"/>
      <c r="V9" s="3"/>
      <c r="X9" s="3"/>
      <c r="Z9" s="3"/>
      <c r="AB9" s="3"/>
      <c r="AD9" s="3"/>
      <c r="AF9" s="3"/>
      <c r="AH9" s="3"/>
      <c r="AJ9" s="3"/>
      <c r="AL9" s="3"/>
      <c r="AN9" s="3"/>
      <c r="AP9" s="3"/>
      <c r="AR9" s="3"/>
      <c r="AS9" s="5"/>
      <c r="AT9" s="3"/>
      <c r="AU9" s="5"/>
      <c r="AV9" s="6"/>
    </row>
    <row r="10" spans="1:48" x14ac:dyDescent="0.35">
      <c r="A10" t="s">
        <v>518</v>
      </c>
    </row>
    <row r="11" spans="1:48" x14ac:dyDescent="0.35">
      <c r="A11" t="s">
        <v>519</v>
      </c>
    </row>
    <row r="13" spans="1:48" x14ac:dyDescent="0.35">
      <c r="A13" s="4" t="s">
        <v>520</v>
      </c>
      <c r="AS13" s="5"/>
      <c r="AT13" s="6"/>
      <c r="AU13" s="5"/>
      <c r="AV13" s="6"/>
    </row>
    <row r="14" spans="1:48" x14ac:dyDescent="0.35">
      <c r="A14">
        <v>2023</v>
      </c>
      <c r="B14" s="3">
        <f>[1]Außenhandel_Waren!B31</f>
        <v>24.515289036313291</v>
      </c>
      <c r="C14" s="3"/>
      <c r="D14" s="3">
        <f>[1]Außenhandel_Waren!D31</f>
        <v>16.564319724197844</v>
      </c>
      <c r="E14" s="3"/>
      <c r="F14" s="3">
        <f>[1]Außenhandel_Waren!F31</f>
        <v>31.634693144049081</v>
      </c>
      <c r="G14" s="3"/>
      <c r="H14" s="3">
        <f>[1]Außenhandel_Waren!H31</f>
        <v>27.51276881644829</v>
      </c>
      <c r="I14" s="3"/>
      <c r="J14" s="3">
        <f>[1]Außenhandel_Waren!J31</f>
        <v>23.966462835502472</v>
      </c>
      <c r="K14" s="3"/>
      <c r="L14" s="3">
        <f>[1]Außenhandel_Waren!L31</f>
        <v>8.437942233861806</v>
      </c>
      <c r="M14" s="3"/>
      <c r="N14" s="14">
        <f>[1]Außenhandel_Waren!N31</f>
        <v>21.012773552697016</v>
      </c>
      <c r="O14" s="3"/>
      <c r="P14" s="3">
        <f>[1]Außenhandel_Waren!P31</f>
        <v>26.321627227302098</v>
      </c>
      <c r="Q14" s="3"/>
      <c r="R14" s="3">
        <f>[1]Außenhandel_Waren!R31</f>
        <v>29.250164370393716</v>
      </c>
      <c r="S14" s="3"/>
      <c r="T14" s="3">
        <f>[1]Außenhandel_Waren!T31</f>
        <v>30.420683760929933</v>
      </c>
      <c r="U14" s="3"/>
      <c r="V14" s="3">
        <f>[1]Außenhandel_Waren!V31</f>
        <v>39.640729449519988</v>
      </c>
      <c r="W14" s="3"/>
      <c r="X14" s="3">
        <f>[1]Außenhandel_Waren!X31</f>
        <v>29.252982665409387</v>
      </c>
      <c r="Y14" s="3"/>
      <c r="Z14" s="3">
        <f>[1]Außenhandel_Waren!Z31</f>
        <v>54.647826253464238</v>
      </c>
      <c r="AA14" s="3"/>
      <c r="AB14" s="3">
        <f>[1]Außenhandel_Waren!AB31</f>
        <v>36.533397304124684</v>
      </c>
      <c r="AC14" s="3"/>
      <c r="AD14" s="3">
        <f>[1]Außenhandel_Waren!AD31</f>
        <v>22.922465613891589</v>
      </c>
      <c r="AE14" s="3"/>
      <c r="AF14" s="3">
        <f>[1]Außenhandel_Waren!AF31</f>
        <v>26.919363987015043</v>
      </c>
      <c r="AG14" s="3"/>
      <c r="AH14" s="3">
        <f>[1]Außenhandel_Waren!AH31</f>
        <v>26.775130702877419</v>
      </c>
      <c r="AI14" s="3"/>
      <c r="AJ14" s="3">
        <f>[1]Außenhandel_Waren!AJ31</f>
        <v>33.049792701406027</v>
      </c>
      <c r="AK14" s="3"/>
      <c r="AL14" s="3">
        <f>[1]Außenhandel_Waren!AL31</f>
        <v>44.484191116009129</v>
      </c>
      <c r="AM14" s="3"/>
      <c r="AN14" s="3">
        <f>[1]Außenhandel_Waren!AN31</f>
        <v>23.469339081016045</v>
      </c>
      <c r="AO14" s="3"/>
      <c r="AP14" s="3">
        <f>[1]Außenhandel_Waren!AP31</f>
        <v>29.066171547561225</v>
      </c>
      <c r="AS14" s="5" t="str">
        <f>HLOOKUP(AT14,$V14:$AQ117,ROW(AG$116)-ROW(AS14)+1,0)</f>
        <v>HE</v>
      </c>
      <c r="AT14" s="6">
        <f>MIN(V14:AN14)</f>
        <v>22.922465613891589</v>
      </c>
      <c r="AU14" s="5" t="str">
        <f>HLOOKUP(AV14,$V14:$AQ117,ROW(AI$116)-ROW(AU14)+1,0)</f>
        <v>HB</v>
      </c>
      <c r="AV14" s="6">
        <f>MAX(V14:AN14)</f>
        <v>54.647826253464238</v>
      </c>
    </row>
    <row r="15" spans="1:48" x14ac:dyDescent="0.35">
      <c r="A15">
        <v>2024</v>
      </c>
      <c r="B15" s="3"/>
      <c r="C15" s="3"/>
      <c r="D15" s="3"/>
      <c r="E15" s="3"/>
      <c r="F15" s="3"/>
      <c r="G15" s="3"/>
      <c r="H15" s="3"/>
      <c r="I15" s="3"/>
      <c r="J15" s="3"/>
      <c r="K15" s="3"/>
      <c r="L15" s="3"/>
      <c r="M15" s="3"/>
      <c r="N15" s="14"/>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S15" s="5"/>
      <c r="AT15" s="6"/>
      <c r="AU15" s="5"/>
      <c r="AV15" s="6"/>
    </row>
    <row r="17" spans="1:48" x14ac:dyDescent="0.35">
      <c r="A17" s="4" t="s">
        <v>521</v>
      </c>
    </row>
    <row r="18" spans="1:48" s="45" customFormat="1" x14ac:dyDescent="0.35">
      <c r="A18" s="45" t="s">
        <v>467</v>
      </c>
      <c r="B18" s="45" t="s">
        <v>522</v>
      </c>
      <c r="C18" s="45" t="s">
        <v>523</v>
      </c>
      <c r="D18" s="45" t="s">
        <v>522</v>
      </c>
      <c r="E18" s="45" t="s">
        <v>523</v>
      </c>
      <c r="F18" s="45" t="s">
        <v>522</v>
      </c>
      <c r="G18" s="45" t="s">
        <v>523</v>
      </c>
      <c r="H18" s="45" t="s">
        <v>522</v>
      </c>
      <c r="I18" s="45" t="s">
        <v>523</v>
      </c>
      <c r="J18" s="45" t="s">
        <v>522</v>
      </c>
      <c r="K18" s="45" t="s">
        <v>523</v>
      </c>
      <c r="L18" s="45" t="s">
        <v>522</v>
      </c>
      <c r="M18" s="45" t="s">
        <v>523</v>
      </c>
      <c r="N18" s="46" t="s">
        <v>522</v>
      </c>
      <c r="O18" s="45" t="s">
        <v>523</v>
      </c>
      <c r="P18" s="45" t="s">
        <v>522</v>
      </c>
      <c r="Q18" s="45" t="s">
        <v>523</v>
      </c>
      <c r="R18" s="45" t="s">
        <v>522</v>
      </c>
      <c r="S18" s="45" t="s">
        <v>523</v>
      </c>
      <c r="T18" s="45" t="s">
        <v>522</v>
      </c>
      <c r="U18" s="45" t="s">
        <v>523</v>
      </c>
      <c r="V18" s="45" t="s">
        <v>522</v>
      </c>
      <c r="W18" s="45" t="s">
        <v>523</v>
      </c>
      <c r="X18" s="45" t="s">
        <v>522</v>
      </c>
      <c r="Y18" s="45" t="s">
        <v>523</v>
      </c>
      <c r="Z18" s="45" t="s">
        <v>522</v>
      </c>
      <c r="AA18" s="45" t="s">
        <v>523</v>
      </c>
      <c r="AB18" s="45" t="s">
        <v>522</v>
      </c>
      <c r="AC18" s="45" t="s">
        <v>523</v>
      </c>
      <c r="AD18" s="45" t="s">
        <v>522</v>
      </c>
      <c r="AE18" s="45" t="s">
        <v>523</v>
      </c>
      <c r="AF18" s="45" t="s">
        <v>522</v>
      </c>
      <c r="AG18" s="45" t="s">
        <v>523</v>
      </c>
      <c r="AH18" s="45" t="s">
        <v>522</v>
      </c>
      <c r="AI18" s="45" t="s">
        <v>523</v>
      </c>
      <c r="AJ18" s="45" t="s">
        <v>522</v>
      </c>
      <c r="AK18" s="45" t="s">
        <v>523</v>
      </c>
      <c r="AL18" s="45" t="s">
        <v>522</v>
      </c>
      <c r="AM18" s="45" t="s">
        <v>523</v>
      </c>
      <c r="AN18" s="45" t="s">
        <v>522</v>
      </c>
      <c r="AO18" s="45" t="s">
        <v>523</v>
      </c>
      <c r="AP18" s="45" t="s">
        <v>522</v>
      </c>
      <c r="AQ18" s="45" t="s">
        <v>523</v>
      </c>
    </row>
    <row r="19" spans="1:48" x14ac:dyDescent="0.35">
      <c r="A19">
        <f>[1]Außenhandel_Länder!A4</f>
        <v>1</v>
      </c>
      <c r="B19" s="10" t="str">
        <f>[1]Außenhandel_Länder!B4</f>
        <v>Niederlande</v>
      </c>
      <c r="C19" s="3">
        <f>[1]Außenhandel_Länder!C4</f>
        <v>16.553342232909195</v>
      </c>
      <c r="D19" s="10" t="str">
        <f>[1]Außenhandel_Länder!D4</f>
        <v>Vereinigte Staaten von Amerika</v>
      </c>
      <c r="E19" s="3">
        <f>[1]Außenhandel_Länder!E4</f>
        <v>9.815522198371692</v>
      </c>
      <c r="F19" s="10" t="str">
        <f>[1]Außenhandel_Länder!F4</f>
        <v>China</v>
      </c>
      <c r="G19" s="3">
        <f>[1]Außenhandel_Länder!G4</f>
        <v>12.941330113907135</v>
      </c>
      <c r="H19" s="10" t="str">
        <f>[1]Außenhandel_Länder!H4</f>
        <v>Polen</v>
      </c>
      <c r="I19" s="3">
        <f>[1]Außenhandel_Länder!I4</f>
        <v>11.800879156255093</v>
      </c>
      <c r="J19" s="10" t="str">
        <f>[1]Außenhandel_Länder!J4</f>
        <v>Vereinigte Staaten von Amerika</v>
      </c>
      <c r="K19" s="3">
        <f>[1]Außenhandel_Länder!K4</f>
        <v>10.490713562841037</v>
      </c>
      <c r="L19" s="10" t="str">
        <f>[1]Außenhandel_Länder!L4</f>
        <v>Vereinigte Staaten von Amerika</v>
      </c>
      <c r="M19" s="3">
        <f>[1]Außenhandel_Länder!M4</f>
        <v>9.1603216156467884</v>
      </c>
      <c r="N19" s="16" t="str">
        <f>[1]Außenhandel_Länder!N4</f>
        <v>Polen</v>
      </c>
      <c r="O19" s="3">
        <f>[1]Außenhandel_Länder!O4</f>
        <v>8.7332922947624869</v>
      </c>
      <c r="P19" s="10" t="str">
        <f>[1]Außenhandel_Länder!P4</f>
        <v>Polen</v>
      </c>
      <c r="Q19" s="3">
        <f>[1]Außenhandel_Länder!Q4</f>
        <v>8.9515428845457112</v>
      </c>
      <c r="R19" s="10" t="str">
        <f>[1]Außenhandel_Länder!R4</f>
        <v>Vereinigte Staaten von Amerika</v>
      </c>
      <c r="S19" s="3">
        <f>[1]Außenhandel_Länder!S4</f>
        <v>10.886898520775388</v>
      </c>
      <c r="T19" s="10" t="str">
        <f>[1]Außenhandel_Länder!T4</f>
        <v>Vereinigte Staaten von Amerika</v>
      </c>
      <c r="U19" s="3">
        <f>[1]Außenhandel_Länder!U4</f>
        <v>10.910610673125893</v>
      </c>
      <c r="V19" s="10" t="str">
        <f>[1]Außenhandel_Länder!V4</f>
        <v>Vereinigte Staaten von Amerika</v>
      </c>
      <c r="W19" s="3">
        <f>[1]Außenhandel_Länder!W4</f>
        <v>14.538793108854552</v>
      </c>
      <c r="X19" s="10" t="str">
        <f>[1]Außenhandel_Länder!X4</f>
        <v>Vereinigte Staaten von Amerika</v>
      </c>
      <c r="Y19" s="3">
        <f>[1]Außenhandel_Länder!Y4</f>
        <v>12.568477311955615</v>
      </c>
      <c r="Z19" s="10" t="str">
        <f>[1]Außenhandel_Länder!Z4</f>
        <v>Vereinigte Staaten von Amerika</v>
      </c>
      <c r="AA19" s="3">
        <f>[1]Außenhandel_Länder!AA4</f>
        <v>15.337877654451649</v>
      </c>
      <c r="AB19" s="10" t="str">
        <f>[1]Außenhandel_Länder!AB4</f>
        <v>Frankreich</v>
      </c>
      <c r="AC19" s="3">
        <f>[1]Außenhandel_Länder!AC4</f>
        <v>8.4154891435752646</v>
      </c>
      <c r="AD19" s="10" t="str">
        <f>[1]Außenhandel_Länder!AD4</f>
        <v>Vereinigte Staaten von Amerika</v>
      </c>
      <c r="AE19" s="3">
        <f>[1]Außenhandel_Länder!AE4</f>
        <v>12.196114656554293</v>
      </c>
      <c r="AF19" s="10" t="str">
        <f>[1]Außenhandel_Länder!AF4</f>
        <v>Niederlande</v>
      </c>
      <c r="AG19" s="3">
        <f>[1]Außenhandel_Länder!AG4</f>
        <v>10.235053559449751</v>
      </c>
      <c r="AH19" s="10" t="str">
        <f>[1]Außenhandel_Länder!AH4</f>
        <v>Niederlande</v>
      </c>
      <c r="AI19" s="3">
        <f>[1]Außenhandel_Länder!AI4</f>
        <v>11.576757120281583</v>
      </c>
      <c r="AJ19" s="10" t="str">
        <f>[1]Außenhandel_Länder!AJ4</f>
        <v>Frankreich</v>
      </c>
      <c r="AK19" s="3">
        <f>[1]Außenhandel_Länder!AK4</f>
        <v>10.212193682554851</v>
      </c>
      <c r="AL19" s="10" t="str">
        <f>[1]Außenhandel_Länder!AL4</f>
        <v>Frankreich</v>
      </c>
      <c r="AM19" s="3">
        <f>[1]Außenhandel_Länder!AM4</f>
        <v>15.444086678128985</v>
      </c>
      <c r="AN19" s="10" t="str">
        <f>[1]Außenhandel_Länder!AN4</f>
        <v>Niederlande</v>
      </c>
      <c r="AO19" s="3">
        <f>[1]Außenhandel_Länder!AO4</f>
        <v>11.357817338346331</v>
      </c>
      <c r="AP19" s="10" t="str">
        <f>[1]Außenhandel_Länder!AP4</f>
        <v>Vereinigte Staaten von Amerika</v>
      </c>
      <c r="AQ19" s="3">
        <f>[1]Außenhandel_Länder!AQ4</f>
        <v>10.673960429464181</v>
      </c>
    </row>
    <row r="20" spans="1:48" x14ac:dyDescent="0.35">
      <c r="A20">
        <f>[1]Außenhandel_Länder!A5</f>
        <v>2</v>
      </c>
      <c r="B20" s="10" t="str">
        <f>[1]Außenhandel_Länder!B5</f>
        <v>Polen</v>
      </c>
      <c r="C20" s="3">
        <f>[1]Außenhandel_Länder!C5</f>
        <v>16.04894363467065</v>
      </c>
      <c r="D20" s="10" t="str">
        <f>[1]Außenhandel_Länder!D5</f>
        <v>Niederlande</v>
      </c>
      <c r="E20" s="3">
        <f>[1]Außenhandel_Länder!E5</f>
        <v>8.6066479512907765</v>
      </c>
      <c r="F20" s="10" t="str">
        <f>[1]Außenhandel_Länder!F5</f>
        <v>Vereinigte Staaten von Amerika</v>
      </c>
      <c r="G20" s="3">
        <f>[1]Außenhandel_Länder!G5</f>
        <v>9.2817240910612409</v>
      </c>
      <c r="H20" s="10" t="str">
        <f>[1]Außenhandel_Länder!H5</f>
        <v>Niederlande</v>
      </c>
      <c r="I20" s="3">
        <f>[1]Außenhandel_Länder!I5</f>
        <v>8.9541615205609197</v>
      </c>
      <c r="J20" s="10" t="str">
        <f>[1]Außenhandel_Länder!J5</f>
        <v>China</v>
      </c>
      <c r="K20" s="3">
        <f>[1]Außenhandel_Länder!K5</f>
        <v>6.7837082192924187</v>
      </c>
      <c r="L20" s="10" t="str">
        <f>[1]Außenhandel_Länder!L5</f>
        <v>China</v>
      </c>
      <c r="M20" s="3">
        <f>[1]Außenhandel_Länder!M5</f>
        <v>7.4522474533971064</v>
      </c>
      <c r="N20" s="16" t="str">
        <f>[1]Außenhandel_Länder!N5</f>
        <v>Vereinigte Staaten von Amerika</v>
      </c>
      <c r="O20" s="3">
        <f>[1]Außenhandel_Länder!O5</f>
        <v>8.632740874920211</v>
      </c>
      <c r="P20" s="10" t="str">
        <f>[1]Außenhandel_Länder!P5</f>
        <v>Vereinigte Staaten von Amerika</v>
      </c>
      <c r="Q20" s="3">
        <f>[1]Außenhandel_Länder!Q5</f>
        <v>8.5377103958638596</v>
      </c>
      <c r="R20" s="10" t="str">
        <f>[1]Außenhandel_Länder!R5</f>
        <v>Frankreich</v>
      </c>
      <c r="S20" s="3">
        <f>[1]Außenhandel_Länder!S5</f>
        <v>7.9923002078695946</v>
      </c>
      <c r="T20" s="10" t="str">
        <f>[1]Außenhandel_Länder!T5</f>
        <v>Frankreich</v>
      </c>
      <c r="U20" s="3">
        <f>[1]Außenhandel_Länder!U5</f>
        <v>7.9983023606849546</v>
      </c>
      <c r="V20" s="10" t="str">
        <f>[1]Außenhandel_Länder!V5</f>
        <v>China</v>
      </c>
      <c r="W20" s="3">
        <f>[1]Außenhandel_Länder!W5</f>
        <v>7.4854287987490924</v>
      </c>
      <c r="X20" s="10" t="str">
        <f>[1]Außenhandel_Länder!X5</f>
        <v>Österreich</v>
      </c>
      <c r="Y20" s="3">
        <f>[1]Außenhandel_Länder!Y5</f>
        <v>8.0890319630927774</v>
      </c>
      <c r="Z20" s="10" t="str">
        <f>[1]Außenhandel_Länder!Z5</f>
        <v>Frankreich</v>
      </c>
      <c r="AA20" s="3">
        <f>[1]Außenhandel_Länder!AA5</f>
        <v>11.762413903699164</v>
      </c>
      <c r="AB20" s="10" t="str">
        <f>[1]Außenhandel_Länder!AB5</f>
        <v>Vereinigte Staaten von Amerika</v>
      </c>
      <c r="AC20" s="3">
        <f>[1]Außenhandel_Länder!AC5</f>
        <v>7.4308443689661052</v>
      </c>
      <c r="AD20" s="10" t="str">
        <f>[1]Außenhandel_Länder!AD5</f>
        <v>Frankreich</v>
      </c>
      <c r="AE20" s="3">
        <f>[1]Außenhandel_Länder!AE5</f>
        <v>7.864544024677361</v>
      </c>
      <c r="AF20" s="10" t="str">
        <f>[1]Außenhandel_Länder!AF5</f>
        <v>Frankreich</v>
      </c>
      <c r="AG20" s="3">
        <f>[1]Außenhandel_Länder!AG5</f>
        <v>7.642746203098624</v>
      </c>
      <c r="AH20" s="10" t="str">
        <f>[1]Außenhandel_Länder!AH5</f>
        <v>Frankreich</v>
      </c>
      <c r="AI20" s="3">
        <f>[1]Außenhandel_Länder!AI5</f>
        <v>8.5603108469008706</v>
      </c>
      <c r="AJ20" s="10" t="str">
        <f>[1]Außenhandel_Länder!AJ5</f>
        <v>Vereinigte Staaten von Amerika</v>
      </c>
      <c r="AK20" s="3">
        <f>[1]Außenhandel_Länder!AK5</f>
        <v>9.6949820850568589</v>
      </c>
      <c r="AL20" s="10" t="str">
        <f>[1]Außenhandel_Länder!AL5</f>
        <v>Vereinigte Staaten von Amerika</v>
      </c>
      <c r="AM20" s="3">
        <f>[1]Außenhandel_Länder!AM5</f>
        <v>14.732218208801678</v>
      </c>
      <c r="AN20" s="10" t="str">
        <f>[1]Außenhandel_Länder!AN5</f>
        <v>Belgien (ab 1999)</v>
      </c>
      <c r="AO20" s="3">
        <f>[1]Außenhandel_Länder!AO5</f>
        <v>9.1357983976519499</v>
      </c>
      <c r="AP20" s="10" t="str">
        <f>[1]Außenhandel_Länder!AP5</f>
        <v>Frankreich</v>
      </c>
      <c r="AQ20" s="3">
        <f>[1]Außenhandel_Länder!AQ5</f>
        <v>7.7038638271794166</v>
      </c>
    </row>
    <row r="21" spans="1:48" x14ac:dyDescent="0.35">
      <c r="A21">
        <f>[1]Außenhandel_Länder!A6</f>
        <v>3</v>
      </c>
      <c r="B21" s="10" t="str">
        <f>[1]Außenhandel_Länder!B6</f>
        <v>Belgien (ab 1999)</v>
      </c>
      <c r="C21" s="3">
        <f>[1]Außenhandel_Länder!C6</f>
        <v>11.166817472163727</v>
      </c>
      <c r="D21" s="10" t="str">
        <f>[1]Außenhandel_Länder!D6</f>
        <v>Polen</v>
      </c>
      <c r="E21" s="3">
        <f>[1]Außenhandel_Länder!E6</f>
        <v>7.8195430724710313</v>
      </c>
      <c r="F21" s="10" t="str">
        <f>[1]Außenhandel_Länder!F6</f>
        <v>Vereinigtes Königreich</v>
      </c>
      <c r="G21" s="3">
        <f>[1]Außenhandel_Länder!G6</f>
        <v>7.9503432566162271</v>
      </c>
      <c r="H21" s="10" t="str">
        <f>[1]Außenhandel_Länder!H6</f>
        <v>Tschechien (ab 1993)</v>
      </c>
      <c r="I21" s="3">
        <f>[1]Außenhandel_Länder!I6</f>
        <v>7.730615149749652</v>
      </c>
      <c r="J21" s="10" t="str">
        <f>[1]Außenhandel_Länder!J6</f>
        <v>Polen</v>
      </c>
      <c r="K21" s="3">
        <f>[1]Außenhandel_Länder!K6</f>
        <v>6.5030382412369621</v>
      </c>
      <c r="L21" s="10" t="str">
        <f>[1]Außenhandel_Länder!L6</f>
        <v>Frankreich</v>
      </c>
      <c r="M21" s="3">
        <f>[1]Außenhandel_Länder!M6</f>
        <v>7.4494092456115562</v>
      </c>
      <c r="N21" s="16" t="str">
        <f>[1]Außenhandel_Länder!N6</f>
        <v>China</v>
      </c>
      <c r="O21" s="3">
        <f>[1]Außenhandel_Länder!O6</f>
        <v>7.5801582200501922</v>
      </c>
      <c r="P21" s="10" t="str">
        <f>[1]Außenhandel_Länder!P6</f>
        <v>Niederlande</v>
      </c>
      <c r="Q21" s="3">
        <f>[1]Außenhandel_Länder!Q6</f>
        <v>7.6080498601670907</v>
      </c>
      <c r="R21" s="10" t="str">
        <f>[1]Außenhandel_Länder!R6</f>
        <v>Niederlande</v>
      </c>
      <c r="S21" s="3">
        <f>[1]Außenhandel_Länder!S6</f>
        <v>7.405622201793741</v>
      </c>
      <c r="T21" s="10" t="str">
        <f>[1]Außenhandel_Länder!T6</f>
        <v>Niederlande</v>
      </c>
      <c r="U21" s="3">
        <f>[1]Außenhandel_Länder!U6</f>
        <v>7.4326986991756758</v>
      </c>
      <c r="V21" s="10" t="str">
        <f>[1]Außenhandel_Länder!V6</f>
        <v>Frankreich</v>
      </c>
      <c r="W21" s="3">
        <f>[1]Außenhandel_Länder!W6</f>
        <v>7.4488700274325002</v>
      </c>
      <c r="X21" s="10" t="str">
        <f>[1]Außenhandel_Länder!X6</f>
        <v>China</v>
      </c>
      <c r="Y21" s="3">
        <f>[1]Außenhandel_Länder!Y6</f>
        <v>7.7131133993847936</v>
      </c>
      <c r="Z21" s="10" t="str">
        <f>[1]Außenhandel_Länder!Z6</f>
        <v>Vereinigtes Königreich</v>
      </c>
      <c r="AA21" s="3">
        <f>[1]Außenhandel_Länder!AA6</f>
        <v>6.7617130209498164</v>
      </c>
      <c r="AB21" s="10" t="str">
        <f>[1]Außenhandel_Länder!AB6</f>
        <v>China</v>
      </c>
      <c r="AC21" s="3">
        <f>[1]Außenhandel_Länder!AC6</f>
        <v>6.9477304592437976</v>
      </c>
      <c r="AD21" s="10" t="str">
        <f>[1]Außenhandel_Länder!AD6</f>
        <v>Vereinigtes Königreich</v>
      </c>
      <c r="AE21" s="3">
        <f>[1]Außenhandel_Länder!AE6</f>
        <v>6.4548742946716491</v>
      </c>
      <c r="AF21" s="10" t="str">
        <f>[1]Außenhandel_Länder!AF6</f>
        <v>Vereinigte Staaten von Amerika</v>
      </c>
      <c r="AG21" s="3">
        <f>[1]Außenhandel_Länder!AG6</f>
        <v>6.8525251927558539</v>
      </c>
      <c r="AH21" s="10" t="str">
        <f>[1]Außenhandel_Länder!AH6</f>
        <v>Vereinigte Staaten von Amerika</v>
      </c>
      <c r="AI21" s="3">
        <f>[1]Außenhandel_Länder!AI6</f>
        <v>6.9016244005838239</v>
      </c>
      <c r="AJ21" s="10" t="str">
        <f>[1]Außenhandel_Länder!AJ6</f>
        <v>Niederlande</v>
      </c>
      <c r="AK21" s="3">
        <f>[1]Außenhandel_Länder!AK6</f>
        <v>7.1559858322513481</v>
      </c>
      <c r="AL21" s="10" t="str">
        <f>[1]Außenhandel_Länder!AL6</f>
        <v>Vereinigtes Königreich</v>
      </c>
      <c r="AM21" s="3">
        <f>[1]Außenhandel_Länder!AM6</f>
        <v>7.2741948695052958</v>
      </c>
      <c r="AN21" s="10" t="str">
        <f>[1]Außenhandel_Länder!AN6</f>
        <v>Vereinigte Staaten von Amerika</v>
      </c>
      <c r="AO21" s="3">
        <f>[1]Außenhandel_Länder!AO6</f>
        <v>8.3006099654368732</v>
      </c>
      <c r="AP21" s="10" t="str">
        <f>[1]Außenhandel_Länder!AP6</f>
        <v>Niederlande</v>
      </c>
      <c r="AQ21" s="3">
        <f>[1]Außenhandel_Länder!AQ6</f>
        <v>7.4233406531877435</v>
      </c>
    </row>
    <row r="22" spans="1:48" x14ac:dyDescent="0.35">
      <c r="A22">
        <f>[1]Außenhandel_Länder!A7</f>
        <v>4</v>
      </c>
      <c r="B22" s="10" t="str">
        <f>[1]Außenhandel_Länder!B7</f>
        <v>Vereinigte Staaten von Amerika</v>
      </c>
      <c r="C22" s="3">
        <f>[1]Außenhandel_Länder!C7</f>
        <v>8.790986880450502</v>
      </c>
      <c r="D22" s="10" t="str">
        <f>[1]Außenhandel_Länder!D7</f>
        <v>Frankreich</v>
      </c>
      <c r="E22" s="3">
        <f>[1]Außenhandel_Länder!E7</f>
        <v>5.8336957167201966</v>
      </c>
      <c r="F22" s="10" t="str">
        <f>[1]Außenhandel_Länder!F7</f>
        <v>Polen</v>
      </c>
      <c r="G22" s="3">
        <f>[1]Außenhandel_Länder!G7</f>
        <v>5.3790794463727876</v>
      </c>
      <c r="H22" s="10" t="str">
        <f>[1]Außenhandel_Länder!H7</f>
        <v>Frankreich</v>
      </c>
      <c r="I22" s="3">
        <f>[1]Außenhandel_Länder!I7</f>
        <v>7.1542945005459382</v>
      </c>
      <c r="J22" s="10" t="str">
        <f>[1]Außenhandel_Länder!J7</f>
        <v>Frankreich</v>
      </c>
      <c r="K22" s="3">
        <f>[1]Außenhandel_Länder!K7</f>
        <v>6.4545672299447379</v>
      </c>
      <c r="L22" s="10" t="str">
        <f>[1]Außenhandel_Länder!L7</f>
        <v>Polen</v>
      </c>
      <c r="M22" s="3">
        <f>[1]Außenhandel_Länder!M7</f>
        <v>6.9550401540536075</v>
      </c>
      <c r="N22" s="16" t="str">
        <f>[1]Außenhandel_Länder!N7</f>
        <v>Niederlande</v>
      </c>
      <c r="O22" s="3">
        <f>[1]Außenhandel_Länder!O7</f>
        <v>7.3774962988158403</v>
      </c>
      <c r="P22" s="10" t="str">
        <f>[1]Außenhandel_Länder!P7</f>
        <v>China</v>
      </c>
      <c r="Q22" s="3">
        <f>[1]Außenhandel_Länder!Q7</f>
        <v>7.5771025386183615</v>
      </c>
      <c r="R22" s="10" t="str">
        <f>[1]Außenhandel_Länder!R7</f>
        <v>China</v>
      </c>
      <c r="S22" s="3">
        <f>[1]Außenhandel_Länder!S7</f>
        <v>5.8479673117582687</v>
      </c>
      <c r="T22" s="10" t="str">
        <f>[1]Außenhandel_Länder!T7</f>
        <v>China</v>
      </c>
      <c r="U22" s="3">
        <f>[1]Außenhandel_Länder!U7</f>
        <v>5.8208557272498078</v>
      </c>
      <c r="V22" s="10" t="str">
        <f>[1]Außenhandel_Länder!V7</f>
        <v>Schweiz</v>
      </c>
      <c r="W22" s="3">
        <f>[1]Außenhandel_Länder!W7</f>
        <v>7.3336925618878155</v>
      </c>
      <c r="X22" s="10" t="str">
        <f>[1]Außenhandel_Länder!X7</f>
        <v>Italien</v>
      </c>
      <c r="Y22" s="3">
        <f>[1]Außenhandel_Länder!Y7</f>
        <v>6.56896850637958</v>
      </c>
      <c r="Z22" s="10" t="str">
        <f>[1]Außenhandel_Länder!Z7</f>
        <v>Niederlande</v>
      </c>
      <c r="AA22" s="3">
        <f>[1]Außenhandel_Länder!AA7</f>
        <v>6.0476201061258967</v>
      </c>
      <c r="AB22" s="10" t="str">
        <f>[1]Außenhandel_Länder!AB7</f>
        <v>Indien</v>
      </c>
      <c r="AC22" s="3">
        <f>[1]Außenhandel_Länder!AC7</f>
        <v>5.0640893659603528</v>
      </c>
      <c r="AD22" s="10" t="str">
        <f>[1]Außenhandel_Länder!AD7</f>
        <v>Polen</v>
      </c>
      <c r="AE22" s="3">
        <f>[1]Außenhandel_Länder!AE7</f>
        <v>5.974704858345592</v>
      </c>
      <c r="AF22" s="10" t="str">
        <f>[1]Außenhandel_Länder!AF7</f>
        <v>Polen</v>
      </c>
      <c r="AG22" s="3">
        <f>[1]Außenhandel_Länder!AG7</f>
        <v>6.8116786026461025</v>
      </c>
      <c r="AH22" s="10" t="str">
        <f>[1]Außenhandel_Länder!AH7</f>
        <v>Belgien (ab 1999)</v>
      </c>
      <c r="AI22" s="3">
        <f>[1]Außenhandel_Länder!AI7</f>
        <v>6.5337563968097729</v>
      </c>
      <c r="AJ22" s="10" t="str">
        <f>[1]Außenhandel_Länder!AJ7</f>
        <v>Italien</v>
      </c>
      <c r="AK22" s="3">
        <f>[1]Außenhandel_Länder!AK7</f>
        <v>5.9041959674291311</v>
      </c>
      <c r="AL22" s="10" t="str">
        <f>[1]Außenhandel_Länder!AL7</f>
        <v>Italien</v>
      </c>
      <c r="AM22" s="3">
        <f>[1]Außenhandel_Länder!AM7</f>
        <v>6.3473424643978937</v>
      </c>
      <c r="AN22" s="10" t="str">
        <f>[1]Außenhandel_Länder!AN7</f>
        <v>Italien</v>
      </c>
      <c r="AO22" s="3">
        <f>[1]Außenhandel_Länder!AO7</f>
        <v>7.3821686835695868</v>
      </c>
      <c r="AP22" s="10" t="str">
        <f>[1]Außenhandel_Länder!AP7</f>
        <v>China</v>
      </c>
      <c r="AQ22" s="3">
        <f>[1]Außenhandel_Länder!AQ7</f>
        <v>6.0262898863133536</v>
      </c>
    </row>
    <row r="23" spans="1:48" x14ac:dyDescent="0.35">
      <c r="A23">
        <f>[1]Außenhandel_Länder!A8</f>
        <v>5</v>
      </c>
      <c r="B23" s="10" t="str">
        <f>[1]Außenhandel_Länder!B8</f>
        <v>Tschechien (ab 1993)</v>
      </c>
      <c r="C23" s="3">
        <f>[1]Außenhandel_Länder!C8</f>
        <v>4.6773744421039076</v>
      </c>
      <c r="D23" s="10" t="str">
        <f>[1]Außenhandel_Länder!D8</f>
        <v>Dänemark</v>
      </c>
      <c r="E23" s="3">
        <f>[1]Außenhandel_Länder!E8</f>
        <v>5.7399793936324324</v>
      </c>
      <c r="F23" s="10" t="str">
        <f>[1]Außenhandel_Länder!F8</f>
        <v>Tschechien (ab 1993)</v>
      </c>
      <c r="G23" s="3">
        <f>[1]Außenhandel_Länder!G8</f>
        <v>5.2355791068070374</v>
      </c>
      <c r="H23" s="10" t="str">
        <f>[1]Außenhandel_Länder!H8</f>
        <v>Österreich</v>
      </c>
      <c r="I23" s="3">
        <f>[1]Außenhandel_Länder!I8</f>
        <v>6.3966177340986192</v>
      </c>
      <c r="J23" s="10" t="str">
        <f>[1]Außenhandel_Länder!J8</f>
        <v>Österreich</v>
      </c>
      <c r="K23" s="3">
        <f>[1]Außenhandel_Länder!K8</f>
        <v>5.9920059782362989</v>
      </c>
      <c r="L23" s="10" t="str">
        <f>[1]Außenhandel_Länder!L8</f>
        <v>Niederlande</v>
      </c>
      <c r="M23" s="3">
        <f>[1]Außenhandel_Länder!M8</f>
        <v>5.5356668111717608</v>
      </c>
      <c r="N23" s="16" t="str">
        <f>[1]Außenhandel_Länder!N8</f>
        <v>Vereinigtes Königreich</v>
      </c>
      <c r="O23" s="3">
        <f>[1]Außenhandel_Länder!O8</f>
        <v>5.9184201310793858</v>
      </c>
      <c r="P23" s="10" t="str">
        <f>[1]Außenhandel_Länder!P8</f>
        <v>Vereinigtes Königreich</v>
      </c>
      <c r="Q23" s="3">
        <f>[1]Außenhandel_Länder!Q8</f>
        <v>6.0575897019612048</v>
      </c>
      <c r="R23" s="10" t="str">
        <f>[1]Außenhandel_Länder!R8</f>
        <v>Italien</v>
      </c>
      <c r="S23" s="3">
        <f>[1]Außenhandel_Länder!S8</f>
        <v>5.6979487926756764</v>
      </c>
      <c r="T23" s="10" t="str">
        <f>[1]Außenhandel_Länder!T8</f>
        <v>Italien</v>
      </c>
      <c r="U23" s="3">
        <f>[1]Außenhandel_Länder!U8</f>
        <v>5.7093234593772184</v>
      </c>
      <c r="V23" s="10" t="str">
        <f>[1]Außenhandel_Länder!V8</f>
        <v>Niederlande</v>
      </c>
      <c r="W23" s="3">
        <f>[1]Außenhandel_Länder!W8</f>
        <v>6.7902968601470253</v>
      </c>
      <c r="X23" s="10" t="str">
        <f>[1]Außenhandel_Länder!X8</f>
        <v>Frankreich</v>
      </c>
      <c r="Y23" s="3">
        <f>[1]Außenhandel_Länder!Y8</f>
        <v>6.4893237280912679</v>
      </c>
      <c r="Z23" s="10" t="str">
        <f>[1]Außenhandel_Länder!Z8</f>
        <v>Italien</v>
      </c>
      <c r="AA23" s="3">
        <f>[1]Außenhandel_Länder!AA8</f>
        <v>5.6954321951511613</v>
      </c>
      <c r="AB23" s="10" t="str">
        <f>[1]Außenhandel_Länder!AB8</f>
        <v>Türkei</v>
      </c>
      <c r="AC23" s="3">
        <f>[1]Außenhandel_Länder!AC8</f>
        <v>4.8805038012923063</v>
      </c>
      <c r="AD23" s="10" t="str">
        <f>[1]Außenhandel_Länder!AD8</f>
        <v>Niederlande</v>
      </c>
      <c r="AE23" s="3">
        <f>[1]Außenhandel_Länder!AE8</f>
        <v>5.4716996874964927</v>
      </c>
      <c r="AF23" s="10" t="str">
        <f>[1]Außenhandel_Länder!AF8</f>
        <v>Vereinigtes Königreich</v>
      </c>
      <c r="AG23" s="3">
        <f>[1]Außenhandel_Länder!AG8</f>
        <v>6.0489291632174993</v>
      </c>
      <c r="AH23" s="10" t="str">
        <f>[1]Außenhandel_Länder!AH8</f>
        <v>Polen</v>
      </c>
      <c r="AI23" s="3">
        <f>[1]Außenhandel_Länder!AI8</f>
        <v>6.1628883910389378</v>
      </c>
      <c r="AJ23" s="10" t="str">
        <f>[1]Außenhandel_Länder!AJ8</f>
        <v>Polen</v>
      </c>
      <c r="AK23" s="3">
        <f>[1]Außenhandel_Länder!AK8</f>
        <v>5.3487327823243715</v>
      </c>
      <c r="AL23" s="10" t="str">
        <f>[1]Außenhandel_Länder!AL8</f>
        <v>Polen</v>
      </c>
      <c r="AM23" s="3">
        <f>[1]Außenhandel_Länder!AM8</f>
        <v>4.7704302729611001</v>
      </c>
      <c r="AN23" s="10" t="str">
        <f>[1]Außenhandel_Länder!AN8</f>
        <v>Frankreich</v>
      </c>
      <c r="AO23" s="3">
        <f>[1]Außenhandel_Länder!AO8</f>
        <v>6.0503217999265395</v>
      </c>
      <c r="AP23" s="10" t="str">
        <f>[1]Außenhandel_Länder!AP8</f>
        <v>Polen</v>
      </c>
      <c r="AQ23" s="3">
        <f>[1]Außenhandel_Länder!AQ8</f>
        <v>5.5411492655119607</v>
      </c>
    </row>
    <row r="24" spans="1:48" x14ac:dyDescent="0.35">
      <c r="A24">
        <f>[1]Außenhandel_Länder!A9</f>
        <v>6</v>
      </c>
      <c r="B24" s="10" t="str">
        <f>[1]Außenhandel_Länder!B9</f>
        <v>Frankreich</v>
      </c>
      <c r="C24" s="3">
        <f>[1]Außenhandel_Länder!C9</f>
        <v>3.8236395029666261</v>
      </c>
      <c r="D24" s="10" t="str">
        <f>[1]Außenhandel_Länder!D9</f>
        <v>Schweden</v>
      </c>
      <c r="E24" s="3">
        <f>[1]Außenhandel_Länder!E9</f>
        <v>4.6744293915611843</v>
      </c>
      <c r="F24" s="10" t="str">
        <f>[1]Außenhandel_Länder!F9</f>
        <v>Frankreich</v>
      </c>
      <c r="G24" s="3">
        <f>[1]Außenhandel_Länder!G9</f>
        <v>4.9419955310380477</v>
      </c>
      <c r="H24" s="10" t="str">
        <f>[1]Außenhandel_Länder!H9</f>
        <v>Italien</v>
      </c>
      <c r="I24" s="3">
        <f>[1]Außenhandel_Länder!I9</f>
        <v>5.7877393416430936</v>
      </c>
      <c r="J24" s="10" t="str">
        <f>[1]Außenhandel_Länder!J9</f>
        <v>Vereinigtes Königreich</v>
      </c>
      <c r="K24" s="3">
        <f>[1]Außenhandel_Länder!K9</f>
        <v>5.5914843605999796</v>
      </c>
      <c r="L24" s="10" t="str">
        <f>[1]Außenhandel_Länder!L9</f>
        <v>Italien</v>
      </c>
      <c r="M24" s="3">
        <f>[1]Außenhandel_Länder!M9</f>
        <v>4.8601015048489042</v>
      </c>
      <c r="N24" s="16" t="str">
        <f>[1]Außenhandel_Länder!N9</f>
        <v>Frankreich</v>
      </c>
      <c r="O24" s="3">
        <f>[1]Außenhandel_Länder!O9</f>
        <v>5.6916563897207837</v>
      </c>
      <c r="P24" s="10" t="str">
        <f>[1]Außenhandel_Länder!P9</f>
        <v>Frankreich</v>
      </c>
      <c r="Q24" s="3">
        <f>[1]Außenhandel_Länder!Q9</f>
        <v>5.4372786185209456</v>
      </c>
      <c r="R24" s="10" t="str">
        <f>[1]Außenhandel_Länder!R9</f>
        <v>Österreich</v>
      </c>
      <c r="S24" s="3">
        <f>[1]Außenhandel_Länder!S9</f>
        <v>5.2345819980104906</v>
      </c>
      <c r="T24" s="10" t="str">
        <f>[1]Außenhandel_Länder!T9</f>
        <v>Österreich</v>
      </c>
      <c r="U24" s="3">
        <f>[1]Außenhandel_Länder!U9</f>
        <v>5.2664007404326707</v>
      </c>
      <c r="V24" s="10" t="str">
        <f>[1]Außenhandel_Länder!V9</f>
        <v>Italien</v>
      </c>
      <c r="W24" s="3">
        <f>[1]Außenhandel_Länder!W9</f>
        <v>5.7383845632669228</v>
      </c>
      <c r="X24" s="10" t="str">
        <f>[1]Außenhandel_Länder!X9</f>
        <v>Vereinigtes Königreich</v>
      </c>
      <c r="Y24" s="3">
        <f>[1]Außenhandel_Länder!Y9</f>
        <v>5.155857947300782</v>
      </c>
      <c r="Z24" s="10" t="str">
        <f>[1]Außenhandel_Länder!Z9</f>
        <v>China</v>
      </c>
      <c r="AA24" s="3">
        <f>[1]Außenhandel_Länder!AA9</f>
        <v>4.4973264385221494</v>
      </c>
      <c r="AB24" s="10" t="str">
        <f>[1]Außenhandel_Länder!AB9</f>
        <v>Vereinigtes Königreich</v>
      </c>
      <c r="AC24" s="3">
        <f>[1]Außenhandel_Länder!AC9</f>
        <v>4.8176094720978497</v>
      </c>
      <c r="AD24" s="10" t="str">
        <f>[1]Außenhandel_Länder!AD9</f>
        <v>Italien</v>
      </c>
      <c r="AE24" s="3">
        <f>[1]Außenhandel_Länder!AE9</f>
        <v>5.3873086282748037</v>
      </c>
      <c r="AF24" s="10" t="str">
        <f>[1]Außenhandel_Länder!AF9</f>
        <v>Österreich</v>
      </c>
      <c r="AG24" s="3">
        <f>[1]Außenhandel_Länder!AG9</f>
        <v>4.8719465941149114</v>
      </c>
      <c r="AH24" s="10" t="str">
        <f>[1]Außenhandel_Länder!AH9</f>
        <v>Italien</v>
      </c>
      <c r="AI24" s="3">
        <f>[1]Außenhandel_Länder!AI9</f>
        <v>5.6919477616094669</v>
      </c>
      <c r="AJ24" s="10" t="str">
        <f>[1]Außenhandel_Länder!AJ9</f>
        <v>Spanien</v>
      </c>
      <c r="AK24" s="3">
        <f>[1]Außenhandel_Länder!AK9</f>
        <v>4.7273828335473844</v>
      </c>
      <c r="AL24" s="10" t="str">
        <f>[1]Außenhandel_Länder!AL9</f>
        <v>Niederlande</v>
      </c>
      <c r="AM24" s="3">
        <f>[1]Außenhandel_Länder!AM9</f>
        <v>4.4145067244459595</v>
      </c>
      <c r="AN24" s="10" t="str">
        <f>[1]Außenhandel_Länder!AN9</f>
        <v>Dänemark</v>
      </c>
      <c r="AO24" s="3">
        <f>[1]Außenhandel_Länder!AO9</f>
        <v>5.9911234146016321</v>
      </c>
      <c r="AP24" s="10" t="str">
        <f>[1]Außenhandel_Länder!AP9</f>
        <v>Italien</v>
      </c>
      <c r="AQ24" s="3">
        <f>[1]Außenhandel_Länder!AQ9</f>
        <v>5.5316496054396067</v>
      </c>
    </row>
    <row r="25" spans="1:48" x14ac:dyDescent="0.35">
      <c r="A25">
        <f>[1]Außenhandel_Länder!A10</f>
        <v>7</v>
      </c>
      <c r="B25" s="10" t="str">
        <f>[1]Außenhandel_Länder!B10</f>
        <v>Vereinigtes Königreich</v>
      </c>
      <c r="C25" s="3">
        <f>[1]Außenhandel_Länder!C10</f>
        <v>3.3221045947335091</v>
      </c>
      <c r="D25" s="10" t="str">
        <f>[1]Außenhandel_Länder!D10</f>
        <v>Vereinigtes Königreich</v>
      </c>
      <c r="E25" s="3">
        <f>[1]Außenhandel_Länder!E10</f>
        <v>4.5594802248865252</v>
      </c>
      <c r="F25" s="10" t="str">
        <f>[1]Außenhandel_Länder!F10</f>
        <v>Italien</v>
      </c>
      <c r="G25" s="3">
        <f>[1]Außenhandel_Länder!G10</f>
        <v>3.9392509956981527</v>
      </c>
      <c r="H25" s="10" t="str">
        <f>[1]Außenhandel_Länder!H10</f>
        <v>Vereinigtes Königreich</v>
      </c>
      <c r="I25" s="3">
        <f>[1]Außenhandel_Länder!I10</f>
        <v>5.587820451381293</v>
      </c>
      <c r="J25" s="10" t="str">
        <f>[1]Außenhandel_Länder!J10</f>
        <v>Niederlande</v>
      </c>
      <c r="K25" s="3">
        <f>[1]Außenhandel_Länder!K10</f>
        <v>5.0392463040310487</v>
      </c>
      <c r="L25" s="10" t="str">
        <f>[1]Außenhandel_Länder!L10</f>
        <v>Vereinigtes Königreich</v>
      </c>
      <c r="M25" s="3">
        <f>[1]Außenhandel_Länder!M10</f>
        <v>4.7775659434226636</v>
      </c>
      <c r="N25" s="16" t="str">
        <f>[1]Außenhandel_Länder!N10</f>
        <v>Tschechien (ab 1993)</v>
      </c>
      <c r="O25" s="3">
        <f>[1]Außenhandel_Länder!O10</f>
        <v>4.9295090734558684</v>
      </c>
      <c r="P25" s="10" t="str">
        <f>[1]Außenhandel_Länder!P10</f>
        <v>Tschechien (ab 1993)</v>
      </c>
      <c r="Q25" s="3">
        <f>[1]Außenhandel_Länder!Q10</f>
        <v>5.2040736797687632</v>
      </c>
      <c r="R25" s="10" t="str">
        <f>[1]Außenhandel_Länder!R10</f>
        <v>Polen</v>
      </c>
      <c r="S25" s="3">
        <f>[1]Außenhandel_Länder!S10</f>
        <v>5.1151652078385661</v>
      </c>
      <c r="T25" s="10" t="str">
        <f>[1]Außenhandel_Länder!T10</f>
        <v>Polen</v>
      </c>
      <c r="U25" s="3">
        <f>[1]Außenhandel_Länder!U10</f>
        <v>5.0845785634291829</v>
      </c>
      <c r="V25" s="10" t="str">
        <f>[1]Außenhandel_Länder!V10</f>
        <v>Österreich</v>
      </c>
      <c r="W25" s="3">
        <f>[1]Außenhandel_Länder!W10</f>
        <v>4.7732100723864788</v>
      </c>
      <c r="X25" s="10" t="str">
        <f>[1]Außenhandel_Länder!X10</f>
        <v>Polen</v>
      </c>
      <c r="Y25" s="3">
        <f>[1]Außenhandel_Länder!Y10</f>
        <v>4.8110952603458585</v>
      </c>
      <c r="Z25" s="10" t="str">
        <f>[1]Außenhandel_Länder!Z10</f>
        <v>Ägypten</v>
      </c>
      <c r="AA25" s="3">
        <f>[1]Außenhandel_Länder!AA10</f>
        <v>4.2334588268810531</v>
      </c>
      <c r="AB25" s="10" t="str">
        <f>[1]Außenhandel_Länder!AB10</f>
        <v>Schiffs und Luftfahrzeugbedarf</v>
      </c>
      <c r="AC25" s="3">
        <f>[1]Außenhandel_Länder!AC10</f>
        <v>4.1519764861204456</v>
      </c>
      <c r="AD25" s="10" t="str">
        <f>[1]Außenhandel_Länder!AD10</f>
        <v>China</v>
      </c>
      <c r="AE25" s="3">
        <f>[1]Außenhandel_Länder!AE10</f>
        <v>4.8668222325442736</v>
      </c>
      <c r="AF25" s="10" t="str">
        <f>[1]Außenhandel_Länder!AF10</f>
        <v>Italien</v>
      </c>
      <c r="AG25" s="3">
        <f>[1]Außenhandel_Länder!AG10</f>
        <v>4.4830445895023354</v>
      </c>
      <c r="AH25" s="10" t="str">
        <f>[1]Außenhandel_Länder!AH10</f>
        <v>Österreich</v>
      </c>
      <c r="AI25" s="3">
        <f>[1]Außenhandel_Länder!AI10</f>
        <v>4.9388783604295705</v>
      </c>
      <c r="AJ25" s="10" t="str">
        <f>[1]Außenhandel_Länder!AJ10</f>
        <v>Belgien (ab 1999)</v>
      </c>
      <c r="AK25" s="3">
        <f>[1]Außenhandel_Länder!AK10</f>
        <v>4.6367026605353985</v>
      </c>
      <c r="AL25" s="10" t="str">
        <f>[1]Außenhandel_Länder!AL10</f>
        <v>Österreich</v>
      </c>
      <c r="AM25" s="3">
        <f>[1]Außenhandel_Länder!AM10</f>
        <v>3.7672841105467105</v>
      </c>
      <c r="AN25" s="10" t="str">
        <f>[1]Außenhandel_Länder!AN10</f>
        <v>Polen</v>
      </c>
      <c r="AO25" s="3">
        <f>[1]Außenhandel_Länder!AO10</f>
        <v>4.4732902017033069</v>
      </c>
      <c r="AP25" s="10" t="str">
        <f>[1]Außenhandel_Länder!AP10</f>
        <v>Österreich</v>
      </c>
      <c r="AQ25" s="3">
        <f>[1]Außenhandel_Länder!AQ10</f>
        <v>5.0925923537883584</v>
      </c>
    </row>
    <row r="26" spans="1:48" x14ac:dyDescent="0.35">
      <c r="A26">
        <f>[1]Außenhandel_Länder!A11</f>
        <v>8</v>
      </c>
      <c r="B26" s="10" t="str">
        <f>[1]Außenhandel_Länder!B11</f>
        <v>Italien</v>
      </c>
      <c r="C26" s="3">
        <f>[1]Außenhandel_Länder!C11</f>
        <v>3.2514640879525913</v>
      </c>
      <c r="D26" s="10" t="str">
        <f>[1]Außenhandel_Länder!D11</f>
        <v>Italien</v>
      </c>
      <c r="E26" s="3">
        <f>[1]Außenhandel_Länder!E11</f>
        <v>3.2380443581753182</v>
      </c>
      <c r="F26" s="10" t="str">
        <f>[1]Außenhandel_Länder!F11</f>
        <v>Belgien (ab 1999)</v>
      </c>
      <c r="G26" s="3">
        <f>[1]Außenhandel_Länder!G11</f>
        <v>3.8113309790134733</v>
      </c>
      <c r="H26" s="10" t="str">
        <f>[1]Außenhandel_Länder!H11</f>
        <v>Belgien (ab 1999)</v>
      </c>
      <c r="I26" s="3">
        <f>[1]Außenhandel_Länder!I11</f>
        <v>4.6283365844025592</v>
      </c>
      <c r="J26" s="10" t="str">
        <f>[1]Außenhandel_Länder!J11</f>
        <v>Italien</v>
      </c>
      <c r="K26" s="3">
        <f>[1]Außenhandel_Länder!K11</f>
        <v>4.9335936277356778</v>
      </c>
      <c r="L26" s="10" t="str">
        <f>[1]Außenhandel_Länder!L11</f>
        <v>Spanien</v>
      </c>
      <c r="M26" s="3">
        <f>[1]Außenhandel_Länder!M11</f>
        <v>3.5779321560559212</v>
      </c>
      <c r="N26" s="16" t="str">
        <f>[1]Außenhandel_Länder!N11</f>
        <v>Belgien (ab 1999)</v>
      </c>
      <c r="O26" s="3">
        <f>[1]Außenhandel_Länder!O11</f>
        <v>4.7458916566641767</v>
      </c>
      <c r="P26" s="10" t="str">
        <f>[1]Außenhandel_Länder!P11</f>
        <v>Belgien (ab 1999)</v>
      </c>
      <c r="Q26" s="3">
        <f>[1]Außenhandel_Länder!Q11</f>
        <v>5.0983342837046681</v>
      </c>
      <c r="R26" s="10" t="str">
        <f>[1]Außenhandel_Länder!R11</f>
        <v>Vereinigtes Königreich</v>
      </c>
      <c r="S26" s="3">
        <f>[1]Außenhandel_Länder!S11</f>
        <v>4.9381957419183946</v>
      </c>
      <c r="T26" s="10" t="str">
        <f>[1]Außenhandel_Länder!T11</f>
        <v>Vereinigtes Königreich</v>
      </c>
      <c r="U26" s="3">
        <f>[1]Außenhandel_Länder!U11</f>
        <v>4.9391528844093884</v>
      </c>
      <c r="V26" s="10" t="str">
        <f>[1]Außenhandel_Länder!V11</f>
        <v>Vereinigtes Königreich</v>
      </c>
      <c r="W26" s="3">
        <f>[1]Außenhandel_Länder!W11</f>
        <v>4.3423914515779112</v>
      </c>
      <c r="X26" s="10" t="str">
        <f>[1]Außenhandel_Länder!X11</f>
        <v>Niederlande</v>
      </c>
      <c r="Y26" s="3">
        <f>[1]Außenhandel_Länder!Y11</f>
        <v>4.0561160333753454</v>
      </c>
      <c r="Z26" s="10" t="str">
        <f>[1]Außenhandel_Länder!Z11</f>
        <v>Spanien</v>
      </c>
      <c r="AA26" s="3">
        <f>[1]Außenhandel_Länder!AA11</f>
        <v>3.7530025680888315</v>
      </c>
      <c r="AB26" s="10" t="str">
        <f>[1]Außenhandel_Länder!AB11</f>
        <v>Polen</v>
      </c>
      <c r="AC26" s="3">
        <f>[1]Außenhandel_Länder!AC11</f>
        <v>4.0858542045175099</v>
      </c>
      <c r="AD26" s="10" t="str">
        <f>[1]Außenhandel_Länder!AD11</f>
        <v>Spanien</v>
      </c>
      <c r="AE26" s="3">
        <f>[1]Außenhandel_Länder!AE11</f>
        <v>4.366670913191129</v>
      </c>
      <c r="AF26" s="10" t="str">
        <f>[1]Außenhandel_Länder!AF11</f>
        <v>Belgien (ab 1999)</v>
      </c>
      <c r="AG26" s="3">
        <f>[1]Außenhandel_Länder!AG11</f>
        <v>4.0260176375958494</v>
      </c>
      <c r="AH26" s="10" t="str">
        <f>[1]Außenhandel_Länder!AH11</f>
        <v>China</v>
      </c>
      <c r="AI26" s="3">
        <f>[1]Außenhandel_Länder!AI11</f>
        <v>4.3898016345227377</v>
      </c>
      <c r="AJ26" s="10" t="str">
        <f>[1]Außenhandel_Länder!AJ11</f>
        <v>Vereinigtes Königreich</v>
      </c>
      <c r="AK26" s="3">
        <f>[1]Außenhandel_Länder!AK11</f>
        <v>4.3155344290008459</v>
      </c>
      <c r="AL26" s="10" t="str">
        <f>[1]Außenhandel_Länder!AL11</f>
        <v>Slowakei (ab 1993)</v>
      </c>
      <c r="AM26" s="3">
        <f>[1]Außenhandel_Länder!AM11</f>
        <v>3.3538263384387652</v>
      </c>
      <c r="AN26" s="10" t="str">
        <f>[1]Außenhandel_Länder!AN11</f>
        <v>China</v>
      </c>
      <c r="AO26" s="3">
        <f>[1]Außenhandel_Länder!AO11</f>
        <v>4.1976992497517163</v>
      </c>
      <c r="AP26" s="10" t="str">
        <f>[1]Außenhandel_Länder!AP11</f>
        <v>Vereinigtes Königreich</v>
      </c>
      <c r="AQ26" s="3">
        <f>[1]Außenhandel_Länder!AQ11</f>
        <v>5.0824392976887838</v>
      </c>
    </row>
    <row r="27" spans="1:48" x14ac:dyDescent="0.35">
      <c r="A27">
        <f>[1]Außenhandel_Länder!A12</f>
        <v>9</v>
      </c>
      <c r="B27" s="10" t="str">
        <f>[1]Außenhandel_Länder!B12</f>
        <v>Österreich</v>
      </c>
      <c r="C27" s="3">
        <f>[1]Außenhandel_Länder!C12</f>
        <v>2.879890792314499</v>
      </c>
      <c r="D27" s="10" t="str">
        <f>[1]Außenhandel_Länder!D12</f>
        <v>Marokko</v>
      </c>
      <c r="E27" s="3">
        <f>[1]Außenhandel_Länder!E12</f>
        <v>3.1415833763057788</v>
      </c>
      <c r="F27" s="10" t="str">
        <f>[1]Außenhandel_Länder!F12</f>
        <v>Taiwan</v>
      </c>
      <c r="G27" s="3">
        <f>[1]Außenhandel_Länder!G12</f>
        <v>3.6675163101374788</v>
      </c>
      <c r="H27" s="10" t="str">
        <f>[1]Außenhandel_Länder!H12</f>
        <v>Schweiz</v>
      </c>
      <c r="I27" s="3">
        <f>[1]Außenhandel_Länder!I12</f>
        <v>4.2365792331209846</v>
      </c>
      <c r="J27" s="10" t="str">
        <f>[1]Außenhandel_Länder!J12</f>
        <v>Tschechien (ab 1993)</v>
      </c>
      <c r="K27" s="3">
        <f>[1]Außenhandel_Länder!K12</f>
        <v>4.6346981147167554</v>
      </c>
      <c r="L27" s="10" t="str">
        <f>[1]Außenhandel_Länder!L12</f>
        <v>Österreich</v>
      </c>
      <c r="M27" s="3">
        <f>[1]Außenhandel_Länder!M12</f>
        <v>3.1072207838243711</v>
      </c>
      <c r="N27" s="16" t="str">
        <f>[1]Außenhandel_Länder!N12</f>
        <v>Italien</v>
      </c>
      <c r="O27" s="3">
        <f>[1]Außenhandel_Länder!O12</f>
        <v>4.327909077870153</v>
      </c>
      <c r="P27" s="10" t="str">
        <f>[1]Außenhandel_Länder!P12</f>
        <v>Italien</v>
      </c>
      <c r="Q27" s="3">
        <f>[1]Außenhandel_Länder!Q12</f>
        <v>4.2438647960961688</v>
      </c>
      <c r="R27" s="10" t="str">
        <f>[1]Außenhandel_Länder!R12</f>
        <v>Belgien (ab 1999)</v>
      </c>
      <c r="S27" s="3">
        <f>[1]Außenhandel_Länder!S12</f>
        <v>4.0378174132674411</v>
      </c>
      <c r="T27" s="10" t="str">
        <f>[1]Außenhandel_Länder!T12</f>
        <v>Belgien (ab 1999)</v>
      </c>
      <c r="U27" s="3">
        <f>[1]Außenhandel_Länder!U12</f>
        <v>4.0676645471763093</v>
      </c>
      <c r="V27" s="10" t="str">
        <f>[1]Außenhandel_Länder!V12</f>
        <v>Polen</v>
      </c>
      <c r="W27" s="3">
        <f>[1]Außenhandel_Länder!W12</f>
        <v>3.5846385766170488</v>
      </c>
      <c r="X27" s="10" t="str">
        <f>[1]Außenhandel_Länder!X12</f>
        <v>Tschechien (ab 1993)</v>
      </c>
      <c r="Y27" s="3">
        <f>[1]Außenhandel_Länder!Y12</f>
        <v>3.4242566479995342</v>
      </c>
      <c r="Z27" s="10" t="str">
        <f>[1]Außenhandel_Länder!Z12</f>
        <v>Polen</v>
      </c>
      <c r="AA27" s="3">
        <f>[1]Außenhandel_Länder!AA12</f>
        <v>3.4371244663424312</v>
      </c>
      <c r="AB27" s="10" t="str">
        <f>[1]Außenhandel_Länder!AB12</f>
        <v>Ungarn</v>
      </c>
      <c r="AC27" s="3">
        <f>[1]Außenhandel_Länder!AC12</f>
        <v>3.8323361993087732</v>
      </c>
      <c r="AD27" s="10" t="str">
        <f>[1]Außenhandel_Länder!AD12</f>
        <v>Österreich</v>
      </c>
      <c r="AE27" s="3">
        <f>[1]Außenhandel_Länder!AE12</f>
        <v>4.3468699340751691</v>
      </c>
      <c r="AF27" s="10" t="str">
        <f>[1]Außenhandel_Länder!AF12</f>
        <v>Tschechien (ab 1993)</v>
      </c>
      <c r="AG27" s="3">
        <f>[1]Außenhandel_Länder!AG12</f>
        <v>3.9649319092676376</v>
      </c>
      <c r="AH27" s="10" t="str">
        <f>[1]Außenhandel_Länder!AH12</f>
        <v>Vereinigtes Königreich</v>
      </c>
      <c r="AI27" s="3">
        <f>[1]Außenhandel_Länder!AI12</f>
        <v>4.1866568240621049</v>
      </c>
      <c r="AJ27" s="10" t="str">
        <f>[1]Außenhandel_Länder!AJ12</f>
        <v>Österreich</v>
      </c>
      <c r="AK27" s="3">
        <f>[1]Außenhandel_Länder!AK12</f>
        <v>3.8289103619142404</v>
      </c>
      <c r="AL27" s="10" t="str">
        <f>[1]Außenhandel_Länder!AL12</f>
        <v>Türkei</v>
      </c>
      <c r="AM27" s="3">
        <f>[1]Außenhandel_Länder!AM12</f>
        <v>3.1357594488127338</v>
      </c>
      <c r="AN27" s="10" t="str">
        <f>[1]Außenhandel_Länder!AN12</f>
        <v>Vereinigtes Königreich</v>
      </c>
      <c r="AO27" s="3">
        <f>[1]Außenhandel_Länder!AO12</f>
        <v>3.2699359914190409</v>
      </c>
      <c r="AP27" s="10" t="str">
        <f>[1]Außenhandel_Länder!AP12</f>
        <v>Belgien (ab 1999)</v>
      </c>
      <c r="AQ27" s="3">
        <f>[1]Außenhandel_Länder!AQ12</f>
        <v>4.1305385615137249</v>
      </c>
    </row>
    <row r="28" spans="1:48" x14ac:dyDescent="0.35">
      <c r="A28">
        <f>[1]Außenhandel_Länder!A13</f>
        <v>10</v>
      </c>
      <c r="B28" s="10" t="str">
        <f>[1]Außenhandel_Länder!B13</f>
        <v>Schweiz</v>
      </c>
      <c r="C28" s="3">
        <f>[1]Außenhandel_Länder!C13</f>
        <v>2.7617730970240593</v>
      </c>
      <c r="D28" s="10" t="str">
        <f>[1]Außenhandel_Länder!D13</f>
        <v>Finnland</v>
      </c>
      <c r="E28" s="3">
        <f>[1]Außenhandel_Länder!E13</f>
        <v>2.9711390456382678</v>
      </c>
      <c r="F28" s="10" t="str">
        <f>[1]Außenhandel_Länder!F13</f>
        <v>Schweiz</v>
      </c>
      <c r="G28" s="3">
        <f>[1]Außenhandel_Länder!G13</f>
        <v>3.5611548795210792</v>
      </c>
      <c r="H28" s="10" t="str">
        <f>[1]Außenhandel_Länder!H13</f>
        <v>Vereinigte Staaten von Amerika</v>
      </c>
      <c r="I28" s="3">
        <f>[1]Außenhandel_Länder!I13</f>
        <v>4.0668485673412835</v>
      </c>
      <c r="J28" s="10" t="str">
        <f>[1]Außenhandel_Länder!J13</f>
        <v>Schweiz</v>
      </c>
      <c r="K28" s="3">
        <f>[1]Außenhandel_Länder!K13</f>
        <v>3.9864418104422641</v>
      </c>
      <c r="L28" s="10" t="str">
        <f>[1]Außenhandel_Länder!L13</f>
        <v>Schweiz</v>
      </c>
      <c r="M28" s="3">
        <f>[1]Außenhandel_Länder!M13</f>
        <v>2.9185278683263198</v>
      </c>
      <c r="N28" s="16" t="str">
        <f>[1]Außenhandel_Länder!N13</f>
        <v>Österreich</v>
      </c>
      <c r="O28" s="3">
        <f>[1]Außenhandel_Länder!O13</f>
        <v>3.9188477505064876</v>
      </c>
      <c r="P28" s="10" t="str">
        <f>[1]Außenhandel_Länder!P13</f>
        <v>Österreich</v>
      </c>
      <c r="Q28" s="3">
        <f>[1]Außenhandel_Länder!Q13</f>
        <v>4.0186425857291619</v>
      </c>
      <c r="R28" s="10" t="str">
        <f>[1]Außenhandel_Länder!R13</f>
        <v>Schweiz</v>
      </c>
      <c r="S28" s="3">
        <f>[1]Außenhandel_Länder!S13</f>
        <v>3.8889145295262462</v>
      </c>
      <c r="T28" s="10" t="str">
        <f>[1]Außenhandel_Länder!T13</f>
        <v>Schweiz</v>
      </c>
      <c r="U28" s="3">
        <f>[1]Außenhandel_Länder!U13</f>
        <v>3.9029508966018125</v>
      </c>
      <c r="V28" s="10" t="str">
        <f>[1]Außenhandel_Länder!V13</f>
        <v>Spanien</v>
      </c>
      <c r="W28" s="3">
        <f>[1]Außenhandel_Länder!W13</f>
        <v>3.0291181322454315</v>
      </c>
      <c r="X28" s="10" t="str">
        <f>[1]Außenhandel_Länder!X13</f>
        <v>Spanien</v>
      </c>
      <c r="Y28" s="3">
        <f>[1]Außenhandel_Länder!Y13</f>
        <v>3.1223349485725218</v>
      </c>
      <c r="Z28" s="10" t="str">
        <f>[1]Außenhandel_Länder!Z13</f>
        <v>Japan</v>
      </c>
      <c r="AA28" s="3">
        <f>[1]Außenhandel_Länder!AA13</f>
        <v>2.9193059400833712</v>
      </c>
      <c r="AB28" s="10" t="str">
        <f>[1]Außenhandel_Länder!AB13</f>
        <v>Niederlande</v>
      </c>
      <c r="AC28" s="3">
        <f>[1]Außenhandel_Länder!AC13</f>
        <v>3.5629116707589672</v>
      </c>
      <c r="AD28" s="10" t="str">
        <f>[1]Außenhandel_Länder!AD13</f>
        <v>Tschechien (ab 1993)</v>
      </c>
      <c r="AE28" s="3">
        <f>[1]Außenhandel_Länder!AE13</f>
        <v>4.0539975777089365</v>
      </c>
      <c r="AF28" s="10" t="str">
        <f>[1]Außenhandel_Länder!AF13</f>
        <v>Spanien</v>
      </c>
      <c r="AG28" s="3">
        <f>[1]Außenhandel_Länder!AG13</f>
        <v>3.7111849214394983</v>
      </c>
      <c r="AH28" s="10" t="str">
        <f>[1]Außenhandel_Länder!AH13</f>
        <v>Spanien</v>
      </c>
      <c r="AI28" s="3">
        <f>[1]Außenhandel_Länder!AI13</f>
        <v>3.6421889367992484</v>
      </c>
      <c r="AJ28" s="10" t="str">
        <f>[1]Außenhandel_Länder!AJ13</f>
        <v>China</v>
      </c>
      <c r="AK28" s="3">
        <f>[1]Außenhandel_Länder!AK13</f>
        <v>3.3196426418021909</v>
      </c>
      <c r="AL28" s="10" t="str">
        <f>[1]Außenhandel_Länder!AL13</f>
        <v>Spanien</v>
      </c>
      <c r="AM28" s="3">
        <f>[1]Außenhandel_Länder!AM13</f>
        <v>2.9263803979275926</v>
      </c>
      <c r="AN28" s="10" t="str">
        <f>[1]Außenhandel_Länder!AN13</f>
        <v>Singapur</v>
      </c>
      <c r="AO28" s="3">
        <f>[1]Außenhandel_Länder!AO13</f>
        <v>2.9338184293731642</v>
      </c>
      <c r="AP28" s="10" t="str">
        <f>[1]Außenhandel_Länder!AP13</f>
        <v>Schweiz</v>
      </c>
      <c r="AQ28" s="3">
        <f>[1]Außenhandel_Länder!AQ13</f>
        <v>3.8706998209137602</v>
      </c>
    </row>
    <row r="29" spans="1:48" x14ac:dyDescent="0.35">
      <c r="C29" s="3"/>
      <c r="E29" s="3"/>
      <c r="G29" s="3"/>
      <c r="I29" s="3"/>
      <c r="K29" s="3"/>
      <c r="M29" s="3"/>
      <c r="O29" s="3"/>
      <c r="Q29" s="3"/>
      <c r="S29" s="3"/>
      <c r="U29" s="3"/>
      <c r="W29" s="3"/>
      <c r="Y29" s="3"/>
      <c r="AA29" s="3"/>
      <c r="AC29" s="3"/>
      <c r="AE29" s="3"/>
      <c r="AG29" s="3"/>
      <c r="AI29" s="3"/>
      <c r="AK29" s="3"/>
      <c r="AM29" s="3"/>
      <c r="AO29" s="3"/>
      <c r="AQ29" s="3"/>
    </row>
    <row r="30" spans="1:48" x14ac:dyDescent="0.35">
      <c r="A30" s="4" t="s">
        <v>524</v>
      </c>
      <c r="AS30" s="5"/>
    </row>
    <row r="31" spans="1:48" x14ac:dyDescent="0.35">
      <c r="A31" t="s">
        <v>525</v>
      </c>
      <c r="B31" s="3">
        <f>[1]Außenhandel_Länder!C15</f>
        <v>0.79344094011601207</v>
      </c>
      <c r="D31" s="3">
        <f>[1]Außenhandel_Länder!E15</f>
        <v>0.79050254192134695</v>
      </c>
      <c r="F31" s="3">
        <f>[1]Außenhandel_Länder!G15</f>
        <v>0.42710345921007598</v>
      </c>
      <c r="H31" s="3">
        <f>[1]Außenhandel_Länder!I15</f>
        <v>0.69074711713563308</v>
      </c>
      <c r="J31" s="3">
        <f>[1]Außenhandel_Länder!K15</f>
        <v>1.0437460658058098</v>
      </c>
      <c r="L31" s="3">
        <f>[1]Außenhandel_Länder!M15</f>
        <v>1.0352153325493334</v>
      </c>
      <c r="M31" s="4"/>
      <c r="N31" s="3">
        <f>[1]Außenhandel_Länder!O15</f>
        <v>0.71315479512163238</v>
      </c>
      <c r="P31" s="3">
        <f>[1]Außenhandel_Länder!Q15</f>
        <v>0.66743637625429153</v>
      </c>
      <c r="R31" s="3">
        <f>[1]Außenhandel_Länder!S15</f>
        <v>0.48633635268374736</v>
      </c>
      <c r="T31" s="3">
        <f>[1]Außenhandel_Länder!U15</f>
        <v>0.47754239189234726</v>
      </c>
      <c r="V31" s="3">
        <f>[1]Außenhandel_Länder!W15</f>
        <v>0.45497183991175916</v>
      </c>
      <c r="X31" s="3">
        <f>[1]Außenhandel_Länder!Y15</f>
        <v>0.3865334782908626</v>
      </c>
      <c r="Z31" s="3">
        <f>[1]Außenhandel_Länder!AA15</f>
        <v>0.13691483662173609</v>
      </c>
      <c r="AB31" s="3">
        <f>[1]Außenhandel_Länder!AC15</f>
        <v>9.9309834219628523E-2</v>
      </c>
      <c r="AD31" s="3">
        <f>[1]Außenhandel_Länder!AE15</f>
        <v>0.69512020191140855</v>
      </c>
      <c r="AF31" s="3">
        <f>[1]Außenhandel_Länder!AG15</f>
        <v>0.68577288812864656</v>
      </c>
      <c r="AH31" s="3">
        <f>[1]Außenhandel_Länder!AI15</f>
        <v>0.53397402422203188</v>
      </c>
      <c r="AJ31" s="3">
        <f>[1]Außenhandel_Länder!AK15</f>
        <v>0.3424731041273093</v>
      </c>
      <c r="AL31" s="3">
        <f>[1]Außenhandel_Länder!AM15</f>
        <v>0.38027728097576508</v>
      </c>
      <c r="AN31" s="3">
        <f>[1]Außenhandel_Länder!AO15</f>
        <v>0.79691045854641873</v>
      </c>
      <c r="AP31" s="3">
        <f>[1]Außenhandel_Länder!AQ15</f>
        <v>0.50467018770305627</v>
      </c>
      <c r="AS31" s="5"/>
      <c r="AT31" s="6"/>
      <c r="AU31" s="5"/>
      <c r="AV31" s="6"/>
    </row>
    <row r="32" spans="1:48" x14ac:dyDescent="0.35">
      <c r="A32" t="s">
        <v>526</v>
      </c>
      <c r="B32" s="7">
        <f>[1]Außenhandel_Länder!C16</f>
        <v>20</v>
      </c>
      <c r="C32" s="7"/>
      <c r="D32" s="7">
        <f>[1]Außenhandel_Länder!E16</f>
        <v>23</v>
      </c>
      <c r="E32" s="7"/>
      <c r="F32" s="7">
        <f>[1]Außenhandel_Länder!G16</f>
        <v>35</v>
      </c>
      <c r="G32" s="7"/>
      <c r="H32" s="7">
        <f>[1]Außenhandel_Länder!I16</f>
        <v>22</v>
      </c>
      <c r="I32" s="7"/>
      <c r="J32" s="7">
        <f>[1]Außenhandel_Länder!K16</f>
        <v>23</v>
      </c>
      <c r="K32" s="7"/>
      <c r="L32" s="7">
        <f>[1]Außenhandel_Länder!M16</f>
        <v>24</v>
      </c>
      <c r="M32" s="15"/>
      <c r="N32" s="7">
        <f>[1]Außenhandel_Länder!O16</f>
        <v>26</v>
      </c>
      <c r="O32" s="7"/>
      <c r="P32" s="7">
        <f>[1]Außenhandel_Länder!Q16</f>
        <v>28</v>
      </c>
      <c r="Q32" s="7"/>
      <c r="R32" s="7">
        <f>[1]Außenhandel_Länder!S16</f>
        <v>34</v>
      </c>
      <c r="S32" s="7"/>
      <c r="T32" s="7">
        <f>[1]Außenhandel_Länder!U16</f>
        <v>35</v>
      </c>
      <c r="U32" s="7"/>
      <c r="V32" s="7">
        <f>[1]Außenhandel_Länder!W16</f>
        <v>33</v>
      </c>
      <c r="W32" s="7"/>
      <c r="X32" s="7">
        <f>[1]Außenhandel_Länder!Y16</f>
        <v>42</v>
      </c>
      <c r="Y32" s="7"/>
      <c r="Z32" s="7">
        <f>[1]Außenhandel_Länder!AA16</f>
        <v>53</v>
      </c>
      <c r="AA32" s="7"/>
      <c r="AB32" s="7">
        <f>[1]Außenhandel_Länder!AC16</f>
        <v>63</v>
      </c>
      <c r="AC32" s="7"/>
      <c r="AD32" s="7">
        <f>[1]Außenhandel_Länder!AE16</f>
        <v>29</v>
      </c>
      <c r="AE32" s="7"/>
      <c r="AF32" s="7">
        <f>[1]Außenhandel_Länder!AG16</f>
        <v>29</v>
      </c>
      <c r="AG32" s="7"/>
      <c r="AH32" s="7">
        <f>[1]Außenhandel_Länder!AI16</f>
        <v>31</v>
      </c>
      <c r="AI32" s="7"/>
      <c r="AJ32" s="7">
        <f>[1]Außenhandel_Länder!AK16</f>
        <v>42</v>
      </c>
      <c r="AK32" s="7"/>
      <c r="AL32" s="7">
        <f>[1]Außenhandel_Länder!AM16</f>
        <v>30</v>
      </c>
      <c r="AM32" s="7"/>
      <c r="AN32" s="7">
        <f>[1]Außenhandel_Länder!AO16</f>
        <v>23</v>
      </c>
      <c r="AO32" s="7"/>
      <c r="AP32" s="7">
        <f>[1]Außenhandel_Länder!AQ16</f>
        <v>32</v>
      </c>
      <c r="AR32" s="7"/>
      <c r="AS32" s="5"/>
    </row>
    <row r="33" spans="1:43" x14ac:dyDescent="0.35">
      <c r="C33" s="3"/>
      <c r="E33" s="3"/>
      <c r="G33" s="3"/>
      <c r="I33" s="3"/>
      <c r="K33" s="3"/>
      <c r="M33" s="3"/>
      <c r="O33" s="3"/>
      <c r="Q33" s="3"/>
      <c r="S33" s="3"/>
      <c r="U33" s="3"/>
      <c r="W33" s="3"/>
      <c r="Y33" s="3"/>
      <c r="AA33" s="3"/>
      <c r="AC33" s="3"/>
      <c r="AE33" s="3"/>
      <c r="AG33" s="3"/>
      <c r="AI33" s="3"/>
      <c r="AK33" s="3"/>
      <c r="AM33" s="3"/>
      <c r="AO33" s="3"/>
      <c r="AQ33" s="3"/>
    </row>
    <row r="34" spans="1:43" x14ac:dyDescent="0.35">
      <c r="C34" s="3"/>
      <c r="E34" s="3"/>
      <c r="G34" s="3"/>
      <c r="I34" s="3"/>
      <c r="K34" s="3"/>
      <c r="M34" s="3"/>
      <c r="O34" s="3"/>
      <c r="Q34" s="3"/>
      <c r="S34" s="3"/>
      <c r="U34" s="3"/>
      <c r="W34" s="3"/>
      <c r="Y34" s="3"/>
      <c r="AA34" s="3"/>
      <c r="AC34" s="3"/>
      <c r="AE34" s="3"/>
      <c r="AG34" s="3"/>
      <c r="AI34" s="3"/>
      <c r="AK34" s="3"/>
      <c r="AM34" s="3"/>
      <c r="AO34" s="3"/>
      <c r="AQ34" s="3"/>
    </row>
    <row r="35" spans="1:43" x14ac:dyDescent="0.35">
      <c r="A35" s="4" t="s">
        <v>527</v>
      </c>
      <c r="C35" s="3"/>
      <c r="E35" s="3"/>
      <c r="G35" s="3"/>
      <c r="I35" s="3"/>
      <c r="K35" s="3"/>
      <c r="M35" s="3"/>
      <c r="O35" s="3"/>
      <c r="Q35" s="3"/>
      <c r="S35" s="3"/>
      <c r="U35" s="3"/>
      <c r="W35" s="3"/>
      <c r="Y35" s="3"/>
      <c r="AA35" s="3"/>
      <c r="AC35" s="3"/>
      <c r="AE35" s="3"/>
      <c r="AG35" s="3"/>
      <c r="AI35" s="3"/>
      <c r="AK35" s="3"/>
      <c r="AM35" s="3"/>
      <c r="AO35" s="3"/>
      <c r="AQ35" s="3"/>
    </row>
    <row r="36" spans="1:43" s="45" customFormat="1" ht="43.5" x14ac:dyDescent="0.35">
      <c r="A36" s="45" t="s">
        <v>467</v>
      </c>
      <c r="B36" s="45" t="s">
        <v>528</v>
      </c>
      <c r="C36" s="47" t="s">
        <v>529</v>
      </c>
      <c r="D36" s="45" t="s">
        <v>528</v>
      </c>
      <c r="E36" s="47" t="s">
        <v>529</v>
      </c>
      <c r="F36" s="45" t="s">
        <v>528</v>
      </c>
      <c r="G36" s="47" t="s">
        <v>529</v>
      </c>
      <c r="H36" s="45" t="s">
        <v>528</v>
      </c>
      <c r="I36" s="47" t="s">
        <v>529</v>
      </c>
      <c r="J36" s="45" t="s">
        <v>528</v>
      </c>
      <c r="K36" s="47" t="s">
        <v>529</v>
      </c>
      <c r="L36" s="45" t="s">
        <v>528</v>
      </c>
      <c r="M36" s="47" t="s">
        <v>529</v>
      </c>
      <c r="N36" s="46" t="s">
        <v>528</v>
      </c>
      <c r="O36" s="47" t="s">
        <v>529</v>
      </c>
      <c r="P36" s="45" t="s">
        <v>528</v>
      </c>
      <c r="Q36" s="47" t="s">
        <v>529</v>
      </c>
      <c r="R36" s="45" t="s">
        <v>528</v>
      </c>
      <c r="S36" s="47" t="s">
        <v>529</v>
      </c>
      <c r="T36" s="45" t="s">
        <v>528</v>
      </c>
      <c r="U36" s="47" t="s">
        <v>529</v>
      </c>
      <c r="V36" s="45" t="s">
        <v>528</v>
      </c>
      <c r="W36" s="47" t="s">
        <v>529</v>
      </c>
      <c r="X36" s="45" t="s">
        <v>528</v>
      </c>
      <c r="Y36" s="47" t="s">
        <v>529</v>
      </c>
      <c r="Z36" s="45" t="s">
        <v>528</v>
      </c>
      <c r="AA36" s="47" t="s">
        <v>529</v>
      </c>
      <c r="AB36" s="45" t="s">
        <v>528</v>
      </c>
      <c r="AC36" s="47" t="s">
        <v>529</v>
      </c>
      <c r="AD36" s="45" t="s">
        <v>528</v>
      </c>
      <c r="AE36" s="47" t="s">
        <v>529</v>
      </c>
      <c r="AF36" s="45" t="s">
        <v>528</v>
      </c>
      <c r="AG36" s="47" t="s">
        <v>529</v>
      </c>
      <c r="AH36" s="45" t="s">
        <v>528</v>
      </c>
      <c r="AI36" s="47" t="s">
        <v>529</v>
      </c>
      <c r="AJ36" s="45" t="s">
        <v>528</v>
      </c>
      <c r="AK36" s="47" t="s">
        <v>529</v>
      </c>
      <c r="AL36" s="45" t="s">
        <v>528</v>
      </c>
      <c r="AM36" s="47" t="s">
        <v>529</v>
      </c>
      <c r="AN36" s="45" t="s">
        <v>528</v>
      </c>
      <c r="AO36" s="47" t="s">
        <v>529</v>
      </c>
      <c r="AP36" s="45" t="s">
        <v>528</v>
      </c>
      <c r="AQ36" s="47" t="s">
        <v>529</v>
      </c>
    </row>
    <row r="37" spans="1:43" x14ac:dyDescent="0.35">
      <c r="A37">
        <f>[1]Außenhandel_Waren!A19</f>
        <v>1</v>
      </c>
      <c r="B37" t="str">
        <f>[1]Außenhandel_Waren!B19</f>
        <v>Kraftwagen und Kraftwagenteile</v>
      </c>
      <c r="C37" s="3">
        <f>[1]Außenhandel_Waren!C19</f>
        <v>33.360375519651583</v>
      </c>
      <c r="D37" t="str">
        <f>[1]Außenhandel_Waren!D19</f>
        <v>Nahrungsmittel und Futtermittel</v>
      </c>
      <c r="E37" s="3">
        <f>[1]Außenhandel_Waren!E19</f>
        <v>19.44179728121485</v>
      </c>
      <c r="F37" t="str">
        <f>[1]Außenhandel_Waren!F19</f>
        <v>Kraftwagen und Kraftwagenteile</v>
      </c>
      <c r="G37" s="3">
        <f>[1]Außenhandel_Waren!G19</f>
        <v>40.809690312540447</v>
      </c>
      <c r="H37" t="str">
        <f>[1]Außenhandel_Waren!H19</f>
        <v>Chemische Erzeugnisse</v>
      </c>
      <c r="I37" s="3">
        <f>[1]Außenhandel_Waren!I19</f>
        <v>23.741295892831829</v>
      </c>
      <c r="J37" t="str">
        <f>[1]Außenhandel_Waren!J19</f>
        <v>Kraftwagen und Kraftwagenteile</v>
      </c>
      <c r="K37" s="3">
        <f>[1]Außenhandel_Waren!K19</f>
        <v>14.959764465803316</v>
      </c>
      <c r="L37" t="str">
        <f>[1]Außenhandel_Waren!L19</f>
        <v>Maschinen</v>
      </c>
      <c r="M37" s="3">
        <f>[1]Außenhandel_Waren!M19</f>
        <v>16.708484317677307</v>
      </c>
      <c r="N37" s="4" t="str">
        <f>[1]Außenhandel_Waren!N19</f>
        <v>Kraftwagen und Kraftwagenteile</v>
      </c>
      <c r="O37" s="3">
        <f>[1]Außenhandel_Waren!O19</f>
        <v>23.415780191175322</v>
      </c>
      <c r="P37" t="str">
        <f>[1]Außenhandel_Waren!P19</f>
        <v>Kraftwagen und Kraftwagenteile</v>
      </c>
      <c r="Q37" s="3">
        <f>[1]Außenhandel_Waren!Q19</f>
        <v>26.085840883485854</v>
      </c>
      <c r="R37" t="str">
        <f>[1]Außenhandel_Waren!R19</f>
        <v>Kraftwagen und Kraftwagenteile</v>
      </c>
      <c r="S37" s="3">
        <f>[1]Außenhandel_Waren!S19</f>
        <v>18.028956451939397</v>
      </c>
      <c r="T37" t="str">
        <f>[1]Außenhandel_Waren!T19</f>
        <v>Kraftwagen und Kraftwagenteile</v>
      </c>
      <c r="U37" s="3">
        <f>[1]Außenhandel_Waren!U19</f>
        <v>18.252714244929145</v>
      </c>
      <c r="V37" t="str">
        <f>[1]Außenhandel_Waren!V19</f>
        <v>Kraftwagen und Kraftwagenteile</v>
      </c>
      <c r="W37" s="3">
        <f>[1]Außenhandel_Waren!W19</f>
        <v>23.262511999067218</v>
      </c>
      <c r="X37" t="str">
        <f>[1]Außenhandel_Waren!X19</f>
        <v>Kraftwagen und Kraftwagenteile</v>
      </c>
      <c r="Y37" s="3">
        <f>[1]Außenhandel_Waren!Y19</f>
        <v>24.533350073522296</v>
      </c>
      <c r="Z37" t="str">
        <f>[1]Außenhandel_Waren!Z19</f>
        <v>Kraftwagen und Kraftwagenteile</v>
      </c>
      <c r="AA37" s="3">
        <f>[1]Außenhandel_Waren!AA19</f>
        <v>53.170681297293157</v>
      </c>
      <c r="AB37" t="str">
        <f>[1]Außenhandel_Waren!AB19</f>
        <v>Sonstige Fahrzeuge</v>
      </c>
      <c r="AC37" s="3">
        <f>[1]Außenhandel_Waren!AC19</f>
        <v>48.506841230369581</v>
      </c>
      <c r="AD37" t="str">
        <f>[1]Außenhandel_Waren!AD19</f>
        <v>Chemische Erzeugnisse</v>
      </c>
      <c r="AE37" s="3">
        <f>[1]Außenhandel_Waren!AE19</f>
        <v>16.739266765481219</v>
      </c>
      <c r="AF37" t="str">
        <f>[1]Außenhandel_Waren!AF19</f>
        <v>Kraftwagen und Kraftwagenteile</v>
      </c>
      <c r="AG37" s="3">
        <f>[1]Außenhandel_Waren!AG19</f>
        <v>27.290752044208581</v>
      </c>
      <c r="AH37" t="str">
        <f>[1]Außenhandel_Waren!AH19</f>
        <v>Maschinen</v>
      </c>
      <c r="AI37" s="3">
        <f>[1]Außenhandel_Waren!AI19</f>
        <v>15.81178399911801</v>
      </c>
      <c r="AJ37" t="str">
        <f>[1]Außenhandel_Waren!AJ19</f>
        <v>Chemische Erzeugnisse</v>
      </c>
      <c r="AK37" s="3">
        <f>[1]Außenhandel_Waren!AK19</f>
        <v>21.302702977405595</v>
      </c>
      <c r="AL37" t="str">
        <f>[1]Außenhandel_Waren!AL19</f>
        <v>Kraftwagen und Kraftwagenteile</v>
      </c>
      <c r="AM37" s="3">
        <f>[1]Außenhandel_Waren!AM19</f>
        <v>32.775358138080577</v>
      </c>
      <c r="AN37" t="str">
        <f>[1]Außenhandel_Waren!AN19</f>
        <v>Pharmazeutische und ähnliche Erzeugnisse</v>
      </c>
      <c r="AO37" s="3">
        <f>[1]Außenhandel_Waren!AO19</f>
        <v>17.097353761130289</v>
      </c>
      <c r="AP37" t="str">
        <f>[1]Außenhandel_Waren!AP19</f>
        <v>Kraftwagen und Kraftwagenteile</v>
      </c>
      <c r="AQ37" s="3">
        <f>[1]Außenhandel_Waren!AQ19</f>
        <v>18.757581815252891</v>
      </c>
    </row>
    <row r="38" spans="1:43" x14ac:dyDescent="0.35">
      <c r="A38">
        <f>[1]Außenhandel_Waren!A20</f>
        <v>2</v>
      </c>
      <c r="B38" t="str">
        <f>[1]Außenhandel_Waren!B20</f>
        <v>Pharmazeutische und ähnliche Erzeugnisse</v>
      </c>
      <c r="C38" s="3">
        <f>[1]Außenhandel_Waren!C20</f>
        <v>9.0161474803771782</v>
      </c>
      <c r="D38" t="str">
        <f>[1]Außenhandel_Waren!D20</f>
        <v>Maschinen</v>
      </c>
      <c r="E38" s="3">
        <f>[1]Außenhandel_Waren!E20</f>
        <v>17.158698920746449</v>
      </c>
      <c r="F38" t="str">
        <f>[1]Außenhandel_Waren!F20</f>
        <v>Maschinen</v>
      </c>
      <c r="G38" s="3">
        <f>[1]Außenhandel_Waren!G20</f>
        <v>12.558269298744296</v>
      </c>
      <c r="H38" t="str">
        <f>[1]Außenhandel_Waren!H20</f>
        <v>Metalle</v>
      </c>
      <c r="I38" s="3">
        <f>[1]Außenhandel_Waren!I20</f>
        <v>11.469815078926047</v>
      </c>
      <c r="J38" t="str">
        <f>[1]Außenhandel_Waren!J20</f>
        <v>Maschinen</v>
      </c>
      <c r="K38" s="3">
        <f>[1]Außenhandel_Waren!K20</f>
        <v>14.324550068921715</v>
      </c>
      <c r="L38" t="str">
        <f>[1]Außenhandel_Waren!L20</f>
        <v>Pharmazeutische und ähnliche Erzeugnisse</v>
      </c>
      <c r="M38" s="3">
        <f>[1]Außenhandel_Waren!M20</f>
        <v>13.999966348681667</v>
      </c>
      <c r="N38" s="4" t="str">
        <f>[1]Außenhandel_Waren!N20</f>
        <v>Maschinen</v>
      </c>
      <c r="O38" s="3">
        <f>[1]Außenhandel_Waren!O20</f>
        <v>11.25610765094442</v>
      </c>
      <c r="P38" t="str">
        <f>[1]Außenhandel_Waren!P20</f>
        <v>Maschinen</v>
      </c>
      <c r="Q38" s="3">
        <f>[1]Außenhandel_Waren!Q20</f>
        <v>10.518194008784048</v>
      </c>
      <c r="R38" t="str">
        <f>[1]Außenhandel_Waren!R20</f>
        <v>Maschinen</v>
      </c>
      <c r="S38" s="3">
        <f>[1]Außenhandel_Waren!S20</f>
        <v>15.782355889781851</v>
      </c>
      <c r="T38" t="str">
        <f>[1]Außenhandel_Waren!T20</f>
        <v>Maschinen</v>
      </c>
      <c r="U38" s="3">
        <f>[1]Außenhandel_Waren!U20</f>
        <v>15.767906838892493</v>
      </c>
      <c r="V38" t="str">
        <f>[1]Außenhandel_Waren!V20</f>
        <v>Maschinen</v>
      </c>
      <c r="W38" s="3">
        <f>[1]Außenhandel_Waren!W20</f>
        <v>20.244212861090709</v>
      </c>
      <c r="X38" t="str">
        <f>[1]Außenhandel_Waren!X20</f>
        <v>Maschinen</v>
      </c>
      <c r="Y38" s="3">
        <f>[1]Außenhandel_Waren!Y20</f>
        <v>18.120122350196336</v>
      </c>
      <c r="Z38" t="str">
        <f>[1]Außenhandel_Waren!Z20</f>
        <v>Metalle</v>
      </c>
      <c r="AA38" s="3">
        <f>[1]Außenhandel_Waren!AA20</f>
        <v>9.4413522423855749</v>
      </c>
      <c r="AB38" t="str">
        <f>[1]Außenhandel_Waren!AB20</f>
        <v>Chemische Erzeugnisse</v>
      </c>
      <c r="AC38" s="3">
        <f>[1]Außenhandel_Waren!AC20</f>
        <v>9.0325884008632471</v>
      </c>
      <c r="AD38" t="str">
        <f>[1]Außenhandel_Waren!AD20</f>
        <v>Pharmazeutische und ähnliche Erzeugnisse</v>
      </c>
      <c r="AE38" s="3">
        <f>[1]Außenhandel_Waren!AE20</f>
        <v>13.140688236950341</v>
      </c>
      <c r="AF38" t="str">
        <f>[1]Außenhandel_Waren!AF20</f>
        <v>Nahrungsmittel und Futtermittel</v>
      </c>
      <c r="AG38" s="3">
        <f>[1]Außenhandel_Waren!AG20</f>
        <v>12.150724081958398</v>
      </c>
      <c r="AH38" t="str">
        <f>[1]Außenhandel_Waren!AH20</f>
        <v>Chemische Erzeugnisse</v>
      </c>
      <c r="AI38" s="3">
        <f>[1]Außenhandel_Waren!AI20</f>
        <v>15.267291533673966</v>
      </c>
      <c r="AJ38" t="str">
        <f>[1]Außenhandel_Waren!AJ20</f>
        <v>Kraftwagen und Kraftwagenteile</v>
      </c>
      <c r="AK38" s="3">
        <f>[1]Außenhandel_Waren!AK20</f>
        <v>15.295471586381149</v>
      </c>
      <c r="AL38" t="str">
        <f>[1]Außenhandel_Waren!AL20</f>
        <v>Maschinen</v>
      </c>
      <c r="AM38" s="3">
        <f>[1]Außenhandel_Waren!AM20</f>
        <v>20.91736693854709</v>
      </c>
      <c r="AN38" t="str">
        <f>[1]Außenhandel_Waren!AN20</f>
        <v>Maschinen</v>
      </c>
      <c r="AO38" s="3">
        <f>[1]Außenhandel_Waren!AO20</f>
        <v>14.499000711210403</v>
      </c>
      <c r="AP38" t="str">
        <f>[1]Außenhandel_Waren!AP20</f>
        <v>Maschinen</v>
      </c>
      <c r="AQ38" s="3">
        <f>[1]Außenhandel_Waren!AQ20</f>
        <v>15.179827397393437</v>
      </c>
    </row>
    <row r="39" spans="1:43" x14ac:dyDescent="0.35">
      <c r="A39">
        <f>[1]Außenhandel_Waren!A21</f>
        <v>3</v>
      </c>
      <c r="B39" t="str">
        <f>[1]Außenhandel_Waren!B21</f>
        <v>Kokereierzeugnisse und Mineralölerzeugnisse</v>
      </c>
      <c r="C39" s="3">
        <f>[1]Außenhandel_Waren!C21</f>
        <v>7.3736677715343451</v>
      </c>
      <c r="D39" t="str">
        <f>[1]Außenhandel_Waren!D21</f>
        <v>Erzeugnisse der Landwirtschaft und Jagd</v>
      </c>
      <c r="E39" s="3">
        <f>[1]Außenhandel_Waren!E21</f>
        <v>11.704436187562546</v>
      </c>
      <c r="F39" t="str">
        <f>[1]Außenhandel_Waren!F21</f>
        <v>Datenverarbeitungsgeräte, elektr. u. opt. Erzeugn.</v>
      </c>
      <c r="G39" s="3">
        <f>[1]Außenhandel_Waren!G21</f>
        <v>10.338647801301423</v>
      </c>
      <c r="H39" t="str">
        <f>[1]Außenhandel_Waren!H21</f>
        <v>Pharmazeutische und ähnliche Erzeugnisse</v>
      </c>
      <c r="I39" s="3">
        <f>[1]Außenhandel_Waren!I21</f>
        <v>10.163006723649593</v>
      </c>
      <c r="J39" t="str">
        <f>[1]Außenhandel_Waren!J21</f>
        <v>Datenverarbeitungsgeräte, elektr. u. opt. Erzeugn.</v>
      </c>
      <c r="K39" s="3">
        <f>[1]Außenhandel_Waren!K21</f>
        <v>10.862955742026346</v>
      </c>
      <c r="L39" t="str">
        <f>[1]Außenhandel_Waren!L21</f>
        <v>Elektrische Ausrüstungen</v>
      </c>
      <c r="M39" s="3">
        <f>[1]Außenhandel_Waren!M21</f>
        <v>11.537851475894728</v>
      </c>
      <c r="N39" s="4" t="str">
        <f>[1]Außenhandel_Waren!N21</f>
        <v>Chemische Erzeugnisse</v>
      </c>
      <c r="O39" s="3">
        <f>[1]Außenhandel_Waren!O21</f>
        <v>8.490301833880574</v>
      </c>
      <c r="P39" t="str">
        <f>[1]Außenhandel_Waren!P21</f>
        <v>Chemische Erzeugnisse</v>
      </c>
      <c r="Q39" s="3">
        <f>[1]Außenhandel_Waren!Q21</f>
        <v>9.0635541825120089</v>
      </c>
      <c r="R39" t="str">
        <f>[1]Außenhandel_Waren!R21</f>
        <v>Chemische Erzeugnisse</v>
      </c>
      <c r="S39" s="3">
        <f>[1]Außenhandel_Waren!S21</f>
        <v>9.7297845484886896</v>
      </c>
      <c r="T39" t="str">
        <f>[1]Außenhandel_Waren!T21</f>
        <v>Chemische Erzeugnisse</v>
      </c>
      <c r="U39" s="3">
        <f>[1]Außenhandel_Waren!U21</f>
        <v>9.8152061020287729</v>
      </c>
      <c r="V39" t="str">
        <f>[1]Außenhandel_Waren!V21</f>
        <v>Pharmazeutische und ähnliche Erzeugnisse</v>
      </c>
      <c r="W39" s="3">
        <f>[1]Außenhandel_Waren!W21</f>
        <v>11.812310072813364</v>
      </c>
      <c r="X39" t="str">
        <f>[1]Außenhandel_Waren!X21</f>
        <v>Elektrische Ausrüstungen</v>
      </c>
      <c r="Y39" s="3">
        <f>[1]Außenhandel_Waren!Y21</f>
        <v>9.6525718240579508</v>
      </c>
      <c r="Z39" t="str">
        <f>[1]Außenhandel_Waren!Z21</f>
        <v>Sonstige Fahrzeuge</v>
      </c>
      <c r="AA39" s="3">
        <f>[1]Außenhandel_Waren!AA21</f>
        <v>9.0542153190614503</v>
      </c>
      <c r="AB39" t="str">
        <f>[1]Außenhandel_Waren!AB21</f>
        <v>Metalle</v>
      </c>
      <c r="AC39" s="3">
        <f>[1]Außenhandel_Waren!AC21</f>
        <v>7.9479446041269224</v>
      </c>
      <c r="AD39" t="str">
        <f>[1]Außenhandel_Waren!AD21</f>
        <v>Maschinen</v>
      </c>
      <c r="AE39" s="3">
        <f>[1]Außenhandel_Waren!AE21</f>
        <v>11.708400683629685</v>
      </c>
      <c r="AF39" t="str">
        <f>[1]Außenhandel_Waren!AF21</f>
        <v>Maschinen</v>
      </c>
      <c r="AG39" s="3">
        <f>[1]Außenhandel_Waren!AG21</f>
        <v>12.120937974867346</v>
      </c>
      <c r="AH39" t="str">
        <f>[1]Außenhandel_Waren!AH21</f>
        <v>Metalle</v>
      </c>
      <c r="AI39" s="3">
        <f>[1]Außenhandel_Waren!AI21</f>
        <v>10.499443108169899</v>
      </c>
      <c r="AJ39" t="str">
        <f>[1]Außenhandel_Waren!AJ21</f>
        <v>Maschinen</v>
      </c>
      <c r="AK39" s="3">
        <f>[1]Außenhandel_Waren!AK21</f>
        <v>13.652385968797839</v>
      </c>
      <c r="AL39" t="str">
        <f>[1]Außenhandel_Waren!AL21</f>
        <v>Metalle</v>
      </c>
      <c r="AM39" s="3">
        <f>[1]Außenhandel_Waren!AM21</f>
        <v>13.150143627110019</v>
      </c>
      <c r="AN39" t="str">
        <f>[1]Außenhandel_Waren!AN21</f>
        <v>Chemische Erzeugnisse</v>
      </c>
      <c r="AO39" s="3">
        <f>[1]Außenhandel_Waren!AO21</f>
        <v>13.77846484462331</v>
      </c>
      <c r="AP39" t="str">
        <f>[1]Außenhandel_Waren!AP21</f>
        <v>Chemische Erzeugnisse</v>
      </c>
      <c r="AQ39" s="3">
        <f>[1]Außenhandel_Waren!AQ21</f>
        <v>9.638194919011255</v>
      </c>
    </row>
    <row r="40" spans="1:43" x14ac:dyDescent="0.35">
      <c r="A40">
        <f>[1]Außenhandel_Waren!A22</f>
        <v>4</v>
      </c>
      <c r="B40" t="str">
        <f>[1]Außenhandel_Waren!B22</f>
        <v>Metalle</v>
      </c>
      <c r="C40" s="3">
        <f>[1]Außenhandel_Waren!C22</f>
        <v>7.2810864588567918</v>
      </c>
      <c r="D40" t="str">
        <f>[1]Außenhandel_Waren!D22</f>
        <v>Chemische Erzeugnisse</v>
      </c>
      <c r="E40" s="3">
        <f>[1]Außenhandel_Waren!E22</f>
        <v>10.48607222558701</v>
      </c>
      <c r="F40" t="str">
        <f>[1]Außenhandel_Waren!F22</f>
        <v>Elektrische Ausrüstungen</v>
      </c>
      <c r="G40" s="3">
        <f>[1]Außenhandel_Waren!G22</f>
        <v>5.473624716615598</v>
      </c>
      <c r="H40" t="str">
        <f>[1]Außenhandel_Waren!H22</f>
        <v>Nahrungsmittel und Futtermittel</v>
      </c>
      <c r="I40" s="3">
        <f>[1]Außenhandel_Waren!I22</f>
        <v>9.0210326762715187</v>
      </c>
      <c r="J40" t="str">
        <f>[1]Außenhandel_Waren!J22</f>
        <v>Nahrungsmittel und Futtermittel</v>
      </c>
      <c r="K40" s="3">
        <f>[1]Außenhandel_Waren!K22</f>
        <v>7.4198640714983943</v>
      </c>
      <c r="L40" t="str">
        <f>[1]Außenhandel_Waren!L22</f>
        <v>Datenverarbeitungsgeräte, elektr. u. opt. Erzeugn.</v>
      </c>
      <c r="M40" s="3">
        <f>[1]Außenhandel_Waren!M22</f>
        <v>11.264197997171731</v>
      </c>
      <c r="N40" s="4" t="str">
        <f>[1]Außenhandel_Waren!N22</f>
        <v>Datenverarbeitungsgeräte, elektr. u. opt. Erzeugn.</v>
      </c>
      <c r="O40" s="3">
        <f>[1]Außenhandel_Waren!O22</f>
        <v>6.8765375211915725</v>
      </c>
      <c r="P40" t="str">
        <f>[1]Außenhandel_Waren!P22</f>
        <v>Nahrungsmittel und Futtermittel</v>
      </c>
      <c r="Q40" s="3">
        <f>[1]Außenhandel_Waren!Q22</f>
        <v>6.6386204356448637</v>
      </c>
      <c r="R40" t="str">
        <f>[1]Außenhandel_Waren!R22</f>
        <v>Pharmazeutische und ähnliche Erzeugnisse</v>
      </c>
      <c r="S40" s="3">
        <f>[1]Außenhandel_Waren!S22</f>
        <v>6.9637647919738299</v>
      </c>
      <c r="T40" t="str">
        <f>[1]Außenhandel_Waren!T22</f>
        <v>Pharmazeutische und ähnliche Erzeugnisse</v>
      </c>
      <c r="U40" s="3">
        <f>[1]Außenhandel_Waren!U22</f>
        <v>6.8539890510523644</v>
      </c>
      <c r="V40" t="str">
        <f>[1]Außenhandel_Waren!V22</f>
        <v>Datenverarbeitungsgeräte, elektr. u. opt. Erzeugn.</v>
      </c>
      <c r="W40" s="3">
        <f>[1]Außenhandel_Waren!W22</f>
        <v>7.2818469569019415</v>
      </c>
      <c r="X40" t="str">
        <f>[1]Außenhandel_Waren!X22</f>
        <v>Datenverarbeitungsgeräte, elektr. u. opt. Erzeugn.</v>
      </c>
      <c r="Y40" s="3">
        <f>[1]Außenhandel_Waren!Y22</f>
        <v>9.6476088004835976</v>
      </c>
      <c r="Z40" t="str">
        <f>[1]Außenhandel_Waren!Z22</f>
        <v>Nahrungsmittel und Futtermittel</v>
      </c>
      <c r="AA40" s="3">
        <f>[1]Außenhandel_Waren!AA22</f>
        <v>6.6743704823100307</v>
      </c>
      <c r="AB40" t="str">
        <f>[1]Außenhandel_Waren!AB22</f>
        <v>Waren a.n.g.</v>
      </c>
      <c r="AC40" s="3">
        <f>[1]Außenhandel_Waren!AC22</f>
        <v>7.0018446157140799</v>
      </c>
      <c r="AD40" t="str">
        <f>[1]Außenhandel_Waren!AD22</f>
        <v>Metalle</v>
      </c>
      <c r="AE40" s="3">
        <f>[1]Außenhandel_Waren!AE22</f>
        <v>8.3572310051612622</v>
      </c>
      <c r="AF40" t="str">
        <f>[1]Außenhandel_Waren!AF22</f>
        <v>Chemische Erzeugnisse</v>
      </c>
      <c r="AG40" s="3">
        <f>[1]Außenhandel_Waren!AG22</f>
        <v>8.9395313647788175</v>
      </c>
      <c r="AH40" t="str">
        <f>[1]Außenhandel_Waren!AH22</f>
        <v>Kraftwagen und Kraftwagenteile</v>
      </c>
      <c r="AI40" s="3">
        <f>[1]Außenhandel_Waren!AI22</f>
        <v>8.0108119791572356</v>
      </c>
      <c r="AJ40" t="str">
        <f>[1]Außenhandel_Waren!AJ22</f>
        <v>Pharmazeutische und ähnliche Erzeugnisse</v>
      </c>
      <c r="AK40" s="3">
        <f>[1]Außenhandel_Waren!AK22</f>
        <v>9.3108804957247244</v>
      </c>
      <c r="AL40" t="str">
        <f>[1]Außenhandel_Waren!AL22</f>
        <v>Gummi- und Kunststoffwaren</v>
      </c>
      <c r="AM40" s="3">
        <f>[1]Außenhandel_Waren!AM22</f>
        <v>5.780012060381412</v>
      </c>
      <c r="AN40" t="str">
        <f>[1]Außenhandel_Waren!AN22</f>
        <v>Nahrungsmittel und Futtermittel</v>
      </c>
      <c r="AO40" s="3">
        <f>[1]Außenhandel_Waren!AO22</f>
        <v>10.501078598807087</v>
      </c>
      <c r="AP40" t="str">
        <f>[1]Außenhandel_Waren!AP22</f>
        <v>Pharmazeutische und ähnliche Erzeugnisse</v>
      </c>
      <c r="AQ40" s="3">
        <f>[1]Außenhandel_Waren!AQ22</f>
        <v>6.7439880918541268</v>
      </c>
    </row>
    <row r="41" spans="1:43" x14ac:dyDescent="0.35">
      <c r="A41">
        <f>[1]Außenhandel_Waren!A23</f>
        <v>5</v>
      </c>
      <c r="B41" t="str">
        <f>[1]Außenhandel_Waren!B23</f>
        <v>Nahrungsmittel und Futtermittel</v>
      </c>
      <c r="C41" s="3">
        <f>[1]Außenhandel_Waren!C23</f>
        <v>6.3916383681798115</v>
      </c>
      <c r="D41" t="str">
        <f>[1]Außenhandel_Waren!D23</f>
        <v>Metallerzeugnisse</v>
      </c>
      <c r="E41" s="3">
        <f>[1]Außenhandel_Waren!E23</f>
        <v>5.9257117343315597</v>
      </c>
      <c r="F41" t="str">
        <f>[1]Außenhandel_Waren!F23</f>
        <v>Chemische Erzeugnisse</v>
      </c>
      <c r="G41" s="3">
        <f>[1]Außenhandel_Waren!G23</f>
        <v>5.4263852237989738</v>
      </c>
      <c r="H41" t="str">
        <f>[1]Außenhandel_Waren!H23</f>
        <v>Maschinen</v>
      </c>
      <c r="I41" s="3">
        <f>[1]Außenhandel_Waren!I23</f>
        <v>8.2231387345628946</v>
      </c>
      <c r="J41" t="str">
        <f>[1]Außenhandel_Waren!J23</f>
        <v>Elektrische Ausrüstungen</v>
      </c>
      <c r="K41" s="3">
        <f>[1]Außenhandel_Waren!K23</f>
        <v>6.8789507314743981</v>
      </c>
      <c r="L41" t="str">
        <f>[1]Außenhandel_Waren!L23</f>
        <v>Sonstige Fahrzeuge</v>
      </c>
      <c r="M41" s="3">
        <f>[1]Außenhandel_Waren!M23</f>
        <v>11.039249113344646</v>
      </c>
      <c r="N41" s="4" t="str">
        <f>[1]Außenhandel_Waren!N23</f>
        <v>Nahrungsmittel und Futtermittel</v>
      </c>
      <c r="O41" s="3">
        <f>[1]Außenhandel_Waren!O23</f>
        <v>6.6890828118910175</v>
      </c>
      <c r="P41" t="str">
        <f>[1]Außenhandel_Waren!P23</f>
        <v>Datenverarbeitungsgeräte, elektr. u. opt. Erzeugn.</v>
      </c>
      <c r="Q41" s="3">
        <f>[1]Außenhandel_Waren!Q23</f>
        <v>6.2827204171480799</v>
      </c>
      <c r="R41" t="str">
        <f>[1]Außenhandel_Waren!R23</f>
        <v>Elektrische Ausrüstungen</v>
      </c>
      <c r="S41" s="3">
        <f>[1]Außenhandel_Waren!S23</f>
        <v>6.3686656117175309</v>
      </c>
      <c r="T41" t="str">
        <f>[1]Außenhandel_Waren!T23</f>
        <v>Elektrische Ausrüstungen</v>
      </c>
      <c r="U41" s="3">
        <f>[1]Außenhandel_Waren!U23</f>
        <v>6.2880182334939985</v>
      </c>
      <c r="V41" t="str">
        <f>[1]Außenhandel_Waren!V23</f>
        <v>Elektrische Ausrüstungen</v>
      </c>
      <c r="W41" s="3">
        <f>[1]Außenhandel_Waren!W23</f>
        <v>7.2787608476430883</v>
      </c>
      <c r="X41" t="str">
        <f>[1]Außenhandel_Waren!X23</f>
        <v>Chemische Erzeugnisse</v>
      </c>
      <c r="Y41" s="3">
        <f>[1]Außenhandel_Waren!Y23</f>
        <v>5.9347647667780574</v>
      </c>
      <c r="Z41" t="str">
        <f>[1]Außenhandel_Waren!Z23</f>
        <v>Waren a.n.g.</v>
      </c>
      <c r="AA41" s="3">
        <f>[1]Außenhandel_Waren!AA23</f>
        <v>6.4169173287402588</v>
      </c>
      <c r="AB41" t="str">
        <f>[1]Außenhandel_Waren!AB23</f>
        <v>Maschinen</v>
      </c>
      <c r="AC41" s="3">
        <f>[1]Außenhandel_Waren!AC23</f>
        <v>4.9927047909087747</v>
      </c>
      <c r="AD41" t="str">
        <f>[1]Außenhandel_Waren!AD23</f>
        <v>Kraftwagen und Kraftwagenteile</v>
      </c>
      <c r="AE41" s="3">
        <f>[1]Außenhandel_Waren!AE23</f>
        <v>7.8448619348203739</v>
      </c>
      <c r="AF41" t="str">
        <f>[1]Außenhandel_Waren!AF23</f>
        <v>Elektrische Ausrüstungen</v>
      </c>
      <c r="AG41" s="3">
        <f>[1]Außenhandel_Waren!AG23</f>
        <v>4.5818346649967641</v>
      </c>
      <c r="AH41" t="str">
        <f>[1]Außenhandel_Waren!AH23</f>
        <v>Nahrungsmittel und Futtermittel</v>
      </c>
      <c r="AI41" s="3">
        <f>[1]Außenhandel_Waren!AI23</f>
        <v>6.1091056143510407</v>
      </c>
      <c r="AJ41" t="str">
        <f>[1]Außenhandel_Waren!AJ23</f>
        <v>Gummi- und Kunststoffwaren</v>
      </c>
      <c r="AK41" s="3">
        <f>[1]Außenhandel_Waren!AK23</f>
        <v>5.8095995979436532</v>
      </c>
      <c r="AL41" t="str">
        <f>[1]Außenhandel_Waren!AL23</f>
        <v>Nahrungsmittel und Futtermittel</v>
      </c>
      <c r="AM41" s="3">
        <f>[1]Außenhandel_Waren!AM23</f>
        <v>4.4867536169656628</v>
      </c>
      <c r="AN41" t="str">
        <f>[1]Außenhandel_Waren!AN23</f>
        <v>Waren a.n.g.</v>
      </c>
      <c r="AO41" s="3">
        <f>[1]Außenhandel_Waren!AO23</f>
        <v>7.545415617784422</v>
      </c>
      <c r="AP41" t="str">
        <f>[1]Außenhandel_Waren!AP23</f>
        <v>Datenverarbeitungsgeräte, elektr. u. opt. Erzeugn.</v>
      </c>
      <c r="AQ41" s="3">
        <f>[1]Außenhandel_Waren!AQ23</f>
        <v>6.2264135339712885</v>
      </c>
    </row>
    <row r="42" spans="1:43" x14ac:dyDescent="0.35">
      <c r="A42">
        <f>[1]Außenhandel_Waren!A24</f>
        <v>6</v>
      </c>
      <c r="B42" t="str">
        <f>[1]Außenhandel_Waren!B24</f>
        <v>Chemische Erzeugnisse</v>
      </c>
      <c r="C42" s="3">
        <f>[1]Außenhandel_Waren!C24</f>
        <v>6.3789273139194718</v>
      </c>
      <c r="D42" t="str">
        <f>[1]Außenhandel_Waren!D24</f>
        <v>Metalle</v>
      </c>
      <c r="E42" s="3">
        <f>[1]Außenhandel_Waren!E24</f>
        <v>5.4972284030932839</v>
      </c>
      <c r="F42" t="str">
        <f>[1]Außenhandel_Waren!F24</f>
        <v>Metallerzeugnisse</v>
      </c>
      <c r="G42" s="3">
        <f>[1]Außenhandel_Waren!G24</f>
        <v>2.9586778067381196</v>
      </c>
      <c r="H42" t="str">
        <f>[1]Außenhandel_Waren!H24</f>
        <v>Kokereierzeugnisse und Mineralölerzeugnisse</v>
      </c>
      <c r="I42" s="3">
        <f>[1]Außenhandel_Waren!I24</f>
        <v>7.3074398876810873</v>
      </c>
      <c r="J42" t="str">
        <f>[1]Außenhandel_Waren!J24</f>
        <v>Gummi- und Kunststoffwaren</v>
      </c>
      <c r="K42" s="3">
        <f>[1]Außenhandel_Waren!K24</f>
        <v>6.0796033726022554</v>
      </c>
      <c r="L42" t="str">
        <f>[1]Außenhandel_Waren!L24</f>
        <v>Waren a.n.g.</v>
      </c>
      <c r="M42" s="3">
        <f>[1]Außenhandel_Waren!M24</f>
        <v>7.5066929897417962</v>
      </c>
      <c r="N42" s="4" t="str">
        <f>[1]Außenhandel_Waren!N24</f>
        <v>Pharmazeutische und ähnliche Erzeugnisse</v>
      </c>
      <c r="O42" s="3">
        <f>[1]Außenhandel_Waren!O24</f>
        <v>6.1929197287421678</v>
      </c>
      <c r="P42" t="str">
        <f>[1]Außenhandel_Waren!P24</f>
        <v>Metalle</v>
      </c>
      <c r="Q42" s="3">
        <f>[1]Außenhandel_Waren!Q24</f>
        <v>5.8040390251769001</v>
      </c>
      <c r="R42" t="str">
        <f>[1]Außenhandel_Waren!R24</f>
        <v>Datenverarbeitungsgeräte, elektr. u. opt. Erzeugn.</v>
      </c>
      <c r="S42" s="3">
        <f>[1]Außenhandel_Waren!S24</f>
        <v>6.2088823316094164</v>
      </c>
      <c r="T42" t="str">
        <f>[1]Außenhandel_Waren!T24</f>
        <v>Datenverarbeitungsgeräte, elektr. u. opt. Erzeugn.</v>
      </c>
      <c r="U42" s="3">
        <f>[1]Außenhandel_Waren!U24</f>
        <v>6.1300115064480849</v>
      </c>
      <c r="V42" t="str">
        <f>[1]Außenhandel_Waren!V24</f>
        <v>Chemische Erzeugnisse</v>
      </c>
      <c r="W42" s="3">
        <f>[1]Außenhandel_Waren!W24</f>
        <v>4.8343581984224056</v>
      </c>
      <c r="X42" t="str">
        <f>[1]Außenhandel_Waren!X24</f>
        <v>Nahrungsmittel und Futtermittel</v>
      </c>
      <c r="Y42" s="3">
        <f>[1]Außenhandel_Waren!Y24</f>
        <v>4.4387162782498306</v>
      </c>
      <c r="Z42" t="str">
        <f>[1]Außenhandel_Waren!Z24</f>
        <v>Datenverarbeitungsgeräte, elektr. u. opt. Erzeugn.</v>
      </c>
      <c r="AA42" s="3">
        <f>[1]Außenhandel_Waren!AA24</f>
        <v>5.4850695588955389</v>
      </c>
      <c r="AB42" t="str">
        <f>[1]Außenhandel_Waren!AB24</f>
        <v>Kokereierzeugnisse und Mineralölerzeugnisse</v>
      </c>
      <c r="AC42" s="3">
        <f>[1]Außenhandel_Waren!AC24</f>
        <v>4.5593044913518996</v>
      </c>
      <c r="AD42" t="str">
        <f>[1]Außenhandel_Waren!AD24</f>
        <v>Datenverarbeitungsgeräte, elektr. u. opt. Erzeugn.</v>
      </c>
      <c r="AE42" s="3">
        <f>[1]Außenhandel_Waren!AE24</f>
        <v>7.5131567899146896</v>
      </c>
      <c r="AF42" t="str">
        <f>[1]Außenhandel_Waren!AF24</f>
        <v>Gummi- und Kunststoffwaren</v>
      </c>
      <c r="AG42" s="3">
        <f>[1]Außenhandel_Waren!AG24</f>
        <v>4.3408116330270694</v>
      </c>
      <c r="AH42" t="str">
        <f>[1]Außenhandel_Waren!AH24</f>
        <v>Pharmazeutische und ähnliche Erzeugnisse</v>
      </c>
      <c r="AI42" s="3">
        <f>[1]Außenhandel_Waren!AI24</f>
        <v>6.0548874680199827</v>
      </c>
      <c r="AJ42" t="str">
        <f>[1]Außenhandel_Waren!AJ24</f>
        <v>Nahrungsmittel und Futtermittel</v>
      </c>
      <c r="AK42" s="3">
        <f>[1]Außenhandel_Waren!AK24</f>
        <v>4.8184028243272037</v>
      </c>
      <c r="AL42" t="str">
        <f>[1]Außenhandel_Waren!AL24</f>
        <v>Metallerzeugnisse</v>
      </c>
      <c r="AM42" s="3">
        <f>[1]Außenhandel_Waren!AM24</f>
        <v>3.960535858796721</v>
      </c>
      <c r="AN42" t="str">
        <f>[1]Außenhandel_Waren!AN24</f>
        <v>Datenverarbeitungsgeräte, elektr. u. opt. Erzeugn.</v>
      </c>
      <c r="AO42" s="3">
        <f>[1]Außenhandel_Waren!AO24</f>
        <v>5.4189484565416484</v>
      </c>
      <c r="AP42" t="str">
        <f>[1]Außenhandel_Waren!AP24</f>
        <v>Elektrische Ausrüstungen</v>
      </c>
      <c r="AQ42" s="3">
        <f>[1]Außenhandel_Waren!AQ24</f>
        <v>6.1217582386513332</v>
      </c>
    </row>
    <row r="43" spans="1:43" x14ac:dyDescent="0.35">
      <c r="A43">
        <f>[1]Außenhandel_Waren!A25</f>
        <v>7</v>
      </c>
      <c r="B43" t="str">
        <f>[1]Außenhandel_Waren!B25</f>
        <v>Sonstige Fahrzeuge</v>
      </c>
      <c r="C43" s="3">
        <f>[1]Außenhandel_Waren!C25</f>
        <v>4.487425150713765</v>
      </c>
      <c r="D43" t="str">
        <f>[1]Außenhandel_Waren!D25</f>
        <v>Holz und Holz- Kork- Korb- Flechtwaren ohne Möbel</v>
      </c>
      <c r="E43" s="3">
        <f>[1]Außenhandel_Waren!E25</f>
        <v>5.3226618757887074</v>
      </c>
      <c r="F43" t="str">
        <f>[1]Außenhandel_Waren!F25</f>
        <v>Nahrungsmittel und Futtermittel</v>
      </c>
      <c r="G43" s="3">
        <f>[1]Außenhandel_Waren!G25</f>
        <v>2.9247542650434859</v>
      </c>
      <c r="H43" t="str">
        <f>[1]Außenhandel_Waren!H25</f>
        <v>Papier, Pappe und Waren daraus</v>
      </c>
      <c r="I43" s="3">
        <f>[1]Außenhandel_Waren!I25</f>
        <v>4.4079351310795349</v>
      </c>
      <c r="J43" t="str">
        <f>[1]Außenhandel_Waren!J25</f>
        <v>Metalle</v>
      </c>
      <c r="K43" s="3">
        <f>[1]Außenhandel_Waren!K25</f>
        <v>5.6567375235990376</v>
      </c>
      <c r="L43" t="str">
        <f>[1]Außenhandel_Waren!L25</f>
        <v>Nahrungsmittel und Futtermittel</v>
      </c>
      <c r="M43" s="3">
        <f>[1]Außenhandel_Waren!M25</f>
        <v>7.0619447120815355</v>
      </c>
      <c r="N43" s="4" t="str">
        <f>[1]Außenhandel_Waren!N25</f>
        <v>Metalle</v>
      </c>
      <c r="O43" s="3">
        <f>[1]Außenhandel_Waren!O25</f>
        <v>5.2883662634542343</v>
      </c>
      <c r="P43" t="str">
        <f>[1]Außenhandel_Waren!P25</f>
        <v>Pharmazeutische und ähnliche Erzeugnisse</v>
      </c>
      <c r="Q43" s="3">
        <f>[1]Außenhandel_Waren!Q25</f>
        <v>5.1363298124612413</v>
      </c>
      <c r="R43" t="str">
        <f>[1]Außenhandel_Waren!R25</f>
        <v>Metalle</v>
      </c>
      <c r="S43" s="3">
        <f>[1]Außenhandel_Waren!S25</f>
        <v>5.5203579608188846</v>
      </c>
      <c r="T43" t="str">
        <f>[1]Außenhandel_Waren!T25</f>
        <v>Metalle</v>
      </c>
      <c r="U43" s="3">
        <f>[1]Außenhandel_Waren!U25</f>
        <v>5.5834233899832277</v>
      </c>
      <c r="V43" t="str">
        <f>[1]Außenhandel_Waren!V25</f>
        <v>Metallerzeugnisse</v>
      </c>
      <c r="W43" s="3">
        <f>[1]Außenhandel_Waren!W25</f>
        <v>3.8743653149280433</v>
      </c>
      <c r="X43" t="str">
        <f>[1]Außenhandel_Waren!X25</f>
        <v>Waren a.n.g.</v>
      </c>
      <c r="Y43" s="3">
        <f>[1]Außenhandel_Waren!Y25</f>
        <v>3.3610181558024776</v>
      </c>
      <c r="Z43" t="str">
        <f>[1]Außenhandel_Waren!Z25</f>
        <v>Maschinen</v>
      </c>
      <c r="AA43" s="3">
        <f>[1]Außenhandel_Waren!AA25</f>
        <v>2.1939860881301629</v>
      </c>
      <c r="AB43" t="str">
        <f>[1]Außenhandel_Waren!AB25</f>
        <v>Nahrungsmittel und Futtermittel</v>
      </c>
      <c r="AC43" s="3">
        <f>[1]Außenhandel_Waren!AC25</f>
        <v>4.4230948508222863</v>
      </c>
      <c r="AD43" t="str">
        <f>[1]Außenhandel_Waren!AD25</f>
        <v>Elektrische Ausrüstungen</v>
      </c>
      <c r="AE43" s="3">
        <f>[1]Außenhandel_Waren!AE25</f>
        <v>7.3848147026580433</v>
      </c>
      <c r="AF43" t="str">
        <f>[1]Außenhandel_Waren!AF25</f>
        <v>Metalle</v>
      </c>
      <c r="AG43" s="3">
        <f>[1]Außenhandel_Waren!AG25</f>
        <v>4.2163045179272185</v>
      </c>
      <c r="AH43" t="str">
        <f>[1]Außenhandel_Waren!AH25</f>
        <v>Elektrische Ausrüstungen</v>
      </c>
      <c r="AI43" s="3">
        <f>[1]Außenhandel_Waren!AI25</f>
        <v>5.6832668269985467</v>
      </c>
      <c r="AJ43" t="str">
        <f>[1]Außenhandel_Waren!AJ25</f>
        <v>Metalle</v>
      </c>
      <c r="AK43" s="3">
        <f>[1]Außenhandel_Waren!AK25</f>
        <v>4.5258835083156104</v>
      </c>
      <c r="AL43" t="str">
        <f>[1]Außenhandel_Waren!AL25</f>
        <v>Waren a.n.g.</v>
      </c>
      <c r="AM43" s="3">
        <f>[1]Außenhandel_Waren!AM25</f>
        <v>3.1096036049918396</v>
      </c>
      <c r="AN43" t="str">
        <f>[1]Außenhandel_Waren!AN25</f>
        <v>Kraftwagen und Kraftwagenteile</v>
      </c>
      <c r="AO43" s="3">
        <f>[1]Außenhandel_Waren!AO25</f>
        <v>5.0118562375376507</v>
      </c>
      <c r="AP43" t="str">
        <f>[1]Außenhandel_Waren!AP25</f>
        <v>Metalle</v>
      </c>
      <c r="AQ43" s="3">
        <f>[1]Außenhandel_Waren!AQ25</f>
        <v>5.5280827770049275</v>
      </c>
    </row>
    <row r="44" spans="1:43" x14ac:dyDescent="0.35">
      <c r="A44">
        <f>[1]Außenhandel_Waren!A26</f>
        <v>8</v>
      </c>
      <c r="B44" t="str">
        <f>[1]Außenhandel_Waren!B26</f>
        <v>Papier, Pappe und Waren daraus</v>
      </c>
      <c r="C44" s="3">
        <f>[1]Außenhandel_Waren!C26</f>
        <v>3.7493845396356473</v>
      </c>
      <c r="D44" t="str">
        <f>[1]Außenhandel_Waren!D26</f>
        <v>Waren a.n.g.</v>
      </c>
      <c r="E44" s="3">
        <f>[1]Außenhandel_Waren!E26</f>
        <v>3.9883589664894306</v>
      </c>
      <c r="F44" t="str">
        <f>[1]Außenhandel_Waren!F26</f>
        <v>Metalle</v>
      </c>
      <c r="G44" s="3">
        <f>[1]Außenhandel_Waren!G26</f>
        <v>2.7683463965196333</v>
      </c>
      <c r="H44" t="str">
        <f>[1]Außenhandel_Waren!H26</f>
        <v>Gummi- und Kunststoffwaren</v>
      </c>
      <c r="I44" s="3">
        <f>[1]Außenhandel_Waren!I26</f>
        <v>4.1893007044367723</v>
      </c>
      <c r="J44" t="str">
        <f>[1]Außenhandel_Waren!J26</f>
        <v>Pharmazeutische und ähnliche Erzeugnisse</v>
      </c>
      <c r="K44" s="3">
        <f>[1]Außenhandel_Waren!K26</f>
        <v>5.1308871390671067</v>
      </c>
      <c r="L44" t="str">
        <f>[1]Außenhandel_Waren!L26</f>
        <v>Chemische Erzeugnisse</v>
      </c>
      <c r="M44" s="3">
        <f>[1]Außenhandel_Waren!M26</f>
        <v>4.2545924618771584</v>
      </c>
      <c r="N44" s="4" t="str">
        <f>[1]Außenhandel_Waren!N26</f>
        <v>Elektrische Ausrüstungen</v>
      </c>
      <c r="O44" s="3">
        <f>[1]Außenhandel_Waren!O26</f>
        <v>5.0451794221902464</v>
      </c>
      <c r="P44" t="str">
        <f>[1]Außenhandel_Waren!P26</f>
        <v>Elektrische Ausrüstungen</v>
      </c>
      <c r="Q44" s="3">
        <f>[1]Außenhandel_Waren!Q26</f>
        <v>4.1664743041572381</v>
      </c>
      <c r="R44" t="str">
        <f>[1]Außenhandel_Waren!R26</f>
        <v>Nahrungsmittel und Futtermittel</v>
      </c>
      <c r="S44" s="3">
        <f>[1]Außenhandel_Waren!S26</f>
        <v>5.2697867526370628</v>
      </c>
      <c r="T44" t="str">
        <f>[1]Außenhandel_Waren!T26</f>
        <v>Nahrungsmittel und Futtermittel</v>
      </c>
      <c r="U44" s="3">
        <f>[1]Außenhandel_Waren!U26</f>
        <v>5.241826287567843</v>
      </c>
      <c r="V44" t="str">
        <f>[1]Außenhandel_Waren!V26</f>
        <v>Metalle</v>
      </c>
      <c r="W44" s="3">
        <f>[1]Außenhandel_Waren!W26</f>
        <v>3.6993554381601084</v>
      </c>
      <c r="X44" t="str">
        <f>[1]Außenhandel_Waren!X26</f>
        <v>Gummi- und Kunststoffwaren</v>
      </c>
      <c r="Y44" s="3">
        <f>[1]Außenhandel_Waren!Y26</f>
        <v>2.9758721495433944</v>
      </c>
      <c r="Z44" t="str">
        <f>[1]Außenhandel_Waren!Z26</f>
        <v>Getränke</v>
      </c>
      <c r="AA44" s="3">
        <f>[1]Außenhandel_Waren!AA26</f>
        <v>1.1378166437439365</v>
      </c>
      <c r="AB44" t="str">
        <f>[1]Außenhandel_Waren!AB26</f>
        <v>Kraftwagen und Kraftwagenteile</v>
      </c>
      <c r="AC44" s="3">
        <f>[1]Außenhandel_Waren!AC26</f>
        <v>2.5952046685919723</v>
      </c>
      <c r="AD44" t="str">
        <f>[1]Außenhandel_Waren!AD26</f>
        <v>Gummi- und Kunststoffwaren</v>
      </c>
      <c r="AE44" s="3">
        <f>[1]Außenhandel_Waren!AE26</f>
        <v>4.8076405143661507</v>
      </c>
      <c r="AF44" t="str">
        <f>[1]Außenhandel_Waren!AF26</f>
        <v>Sonstige Fahrzeuge</v>
      </c>
      <c r="AG44" s="3">
        <f>[1]Außenhandel_Waren!AG26</f>
        <v>2.8596454059501024</v>
      </c>
      <c r="AH44" t="str">
        <f>[1]Außenhandel_Waren!AH26</f>
        <v>Metallerzeugnisse</v>
      </c>
      <c r="AI44" s="3">
        <f>[1]Außenhandel_Waren!AI26</f>
        <v>5.2085230917255352</v>
      </c>
      <c r="AJ44" t="str">
        <f>[1]Außenhandel_Waren!AJ26</f>
        <v>Metallerzeugnisse</v>
      </c>
      <c r="AK44" s="3">
        <f>[1]Außenhandel_Waren!AK26</f>
        <v>3.5626570228906473</v>
      </c>
      <c r="AL44" t="str">
        <f>[1]Außenhandel_Waren!AL26</f>
        <v>Pharmazeutische und ähnliche Erzeugnisse</v>
      </c>
      <c r="AM44" s="3">
        <f>[1]Außenhandel_Waren!AM26</f>
        <v>2.9200848522528475</v>
      </c>
      <c r="AN44" t="str">
        <f>[1]Außenhandel_Waren!AN26</f>
        <v>Elektrische Ausrüstungen</v>
      </c>
      <c r="AO44" s="3">
        <f>[1]Außenhandel_Waren!AO26</f>
        <v>3.5372163215762886</v>
      </c>
      <c r="AP44" t="str">
        <f>[1]Außenhandel_Waren!AP26</f>
        <v>Nahrungsmittel und Futtermittel</v>
      </c>
      <c r="AQ44" s="3">
        <f>[1]Außenhandel_Waren!AQ26</f>
        <v>5.3845204843645149</v>
      </c>
    </row>
    <row r="45" spans="1:43" x14ac:dyDescent="0.35">
      <c r="A45">
        <f>[1]Außenhandel_Waren!A27</f>
        <v>9</v>
      </c>
      <c r="B45" t="str">
        <f>[1]Außenhandel_Waren!B27</f>
        <v>Gummi- und Kunststoffwaren</v>
      </c>
      <c r="C45" s="3">
        <f>[1]Außenhandel_Waren!C27</f>
        <v>3.4592129552080215</v>
      </c>
      <c r="D45" t="str">
        <f>[1]Außenhandel_Waren!D27</f>
        <v>Kraftwagen und Kraftwagenteile</v>
      </c>
      <c r="E45" s="3">
        <f>[1]Außenhandel_Waren!E27</f>
        <v>3.2183745733022286</v>
      </c>
      <c r="F45" t="str">
        <f>[1]Außenhandel_Waren!F27</f>
        <v>Energieversorgung</v>
      </c>
      <c r="G45" s="3">
        <f>[1]Außenhandel_Waren!G27</f>
        <v>2.1050734854907485</v>
      </c>
      <c r="H45" t="str">
        <f>[1]Außenhandel_Waren!H27</f>
        <v>Kraftwagen und Kraftwagenteile</v>
      </c>
      <c r="I45" s="3">
        <f>[1]Außenhandel_Waren!I27</f>
        <v>3.9398069924789518</v>
      </c>
      <c r="J45" t="str">
        <f>[1]Außenhandel_Waren!J27</f>
        <v>Metallerzeugnisse</v>
      </c>
      <c r="K45" s="3">
        <f>[1]Außenhandel_Waren!K27</f>
        <v>4.7138465022888143</v>
      </c>
      <c r="L45" t="str">
        <f>[1]Außenhandel_Waren!L27</f>
        <v>Kraftwagen und Kraftwagenteile</v>
      </c>
      <c r="M45" s="3">
        <f>[1]Außenhandel_Waren!M27</f>
        <v>3.6869450189552131</v>
      </c>
      <c r="N45" s="4" t="str">
        <f>[1]Außenhandel_Waren!N27</f>
        <v>Gummi- und Kunststoffwaren</v>
      </c>
      <c r="O45" s="3">
        <f>[1]Außenhandel_Waren!O27</f>
        <v>3.0018570667852256</v>
      </c>
      <c r="P45" t="str">
        <f>[1]Außenhandel_Waren!P27</f>
        <v>Gummi- und Kunststoffwaren</v>
      </c>
      <c r="Q45" s="3">
        <f>[1]Außenhandel_Waren!Q27</f>
        <v>3.2088060092467714</v>
      </c>
      <c r="R45" t="str">
        <f>[1]Außenhandel_Waren!R27</f>
        <v>Sonstige Fahrzeuge</v>
      </c>
      <c r="S45" s="3">
        <f>[1]Außenhandel_Waren!S27</f>
        <v>4.0525078615551244</v>
      </c>
      <c r="T45" t="str">
        <f>[1]Außenhandel_Waren!T27</f>
        <v>Sonstige Fahrzeuge</v>
      </c>
      <c r="U45" s="3">
        <f>[1]Außenhandel_Waren!U27</f>
        <v>3.9435037786901903</v>
      </c>
      <c r="V45" t="str">
        <f>[1]Außenhandel_Waren!V27</f>
        <v>Waren a.n.g.</v>
      </c>
      <c r="W45" s="3">
        <f>[1]Außenhandel_Waren!W27</f>
        <v>3.0833478980833786</v>
      </c>
      <c r="X45" t="str">
        <f>[1]Außenhandel_Waren!X27</f>
        <v>Metallerzeugnisse</v>
      </c>
      <c r="Y45" s="3">
        <f>[1]Außenhandel_Waren!Y27</f>
        <v>2.7105766230083495</v>
      </c>
      <c r="Z45" t="str">
        <f>[1]Außenhandel_Waren!Z27</f>
        <v>Chemische Erzeugnisse</v>
      </c>
      <c r="AA45" s="3">
        <f>[1]Außenhandel_Waren!AA27</f>
        <v>1.0970202628225072</v>
      </c>
      <c r="AB45" t="str">
        <f>[1]Außenhandel_Waren!AB27</f>
        <v>Datenverarbeitungsgeräte, elektr. u. opt. Erzeugn.</v>
      </c>
      <c r="AC45" s="3">
        <f>[1]Außenhandel_Waren!AC27</f>
        <v>1.9571471719322715</v>
      </c>
      <c r="AD45" t="str">
        <f>[1]Außenhandel_Waren!AD27</f>
        <v>Waren a.n.g.</v>
      </c>
      <c r="AE45" s="3">
        <f>[1]Außenhandel_Waren!AE27</f>
        <v>4.6926668561276088</v>
      </c>
      <c r="AF45" t="str">
        <f>[1]Außenhandel_Waren!AF27</f>
        <v>Datenverarbeitungsgeräte, elektr. u. opt. Erzeugn.</v>
      </c>
      <c r="AG45" s="3">
        <f>[1]Außenhandel_Waren!AG27</f>
        <v>2.748578719456221</v>
      </c>
      <c r="AH45" t="str">
        <f>[1]Außenhandel_Waren!AH27</f>
        <v>Datenverarbeitungsgeräte, elektr. u. opt. Erzeugn.</v>
      </c>
      <c r="AI45" s="3">
        <f>[1]Außenhandel_Waren!AI27</f>
        <v>5.0698647191311315</v>
      </c>
      <c r="AJ45" t="str">
        <f>[1]Außenhandel_Waren!AJ27</f>
        <v>Glas und -waren, Keramik, Steine und Erden</v>
      </c>
      <c r="AK45" s="3">
        <f>[1]Außenhandel_Waren!AK27</f>
        <v>2.7479429991900126</v>
      </c>
      <c r="AL45" t="str">
        <f>[1]Außenhandel_Waren!AL27</f>
        <v>Elektrische Ausrüstungen</v>
      </c>
      <c r="AM45" s="3">
        <f>[1]Außenhandel_Waren!AM27</f>
        <v>1.9768991226996875</v>
      </c>
      <c r="AN45" t="str">
        <f>[1]Außenhandel_Waren!AN27</f>
        <v>Kokereierzeugnisse und Mineralölerzeugnisse</v>
      </c>
      <c r="AO45" s="3">
        <f>[1]Außenhandel_Waren!AO27</f>
        <v>2.7701472631890902</v>
      </c>
      <c r="AP45" t="str">
        <f>[1]Außenhandel_Waren!AP27</f>
        <v>Sonstige Fahrzeuge</v>
      </c>
      <c r="AQ45" s="3">
        <f>[1]Außenhandel_Waren!AQ27</f>
        <v>3.7819630538107227</v>
      </c>
    </row>
    <row r="46" spans="1:43" x14ac:dyDescent="0.35">
      <c r="A46">
        <f>[1]Außenhandel_Waren!A28</f>
        <v>10</v>
      </c>
      <c r="B46" t="str">
        <f>[1]Außenhandel_Waren!B28</f>
        <v>Waren a.n.g.</v>
      </c>
      <c r="C46" s="3">
        <f>[1]Außenhandel_Waren!C28</f>
        <v>2.8077682518895268</v>
      </c>
      <c r="D46" t="str">
        <f>[1]Außenhandel_Waren!D28</f>
        <v>Elektrische Ausrüstungen</v>
      </c>
      <c r="E46" s="3">
        <f>[1]Außenhandel_Waren!E28</f>
        <v>3.070009860371266</v>
      </c>
      <c r="F46" t="str">
        <f>[1]Außenhandel_Waren!F28</f>
        <v>Pharmazeutische und ähnliche Erzeugnisse</v>
      </c>
      <c r="G46" s="3">
        <f>[1]Außenhandel_Waren!G28</f>
        <v>2.0020595577987055</v>
      </c>
      <c r="H46" t="str">
        <f>[1]Außenhandel_Waren!H28</f>
        <v>Glas und -waren, Keramik, Steine und Erden</v>
      </c>
      <c r="I46" s="3">
        <f>[1]Außenhandel_Waren!I28</f>
        <v>2.9067012456034891</v>
      </c>
      <c r="J46" t="str">
        <f>[1]Außenhandel_Waren!J28</f>
        <v>Chemische Erzeugnisse</v>
      </c>
      <c r="K46" s="3">
        <f>[1]Außenhandel_Waren!K28</f>
        <v>4.392503451791451</v>
      </c>
      <c r="L46" t="str">
        <f>[1]Außenhandel_Waren!L28</f>
        <v>Metallerzeugnisse</v>
      </c>
      <c r="M46" s="3">
        <f>[1]Außenhandel_Waren!M28</f>
        <v>2.2847987714035409</v>
      </c>
      <c r="N46" s="4" t="str">
        <f>[1]Außenhandel_Waren!N28</f>
        <v>Metallerzeugnisse</v>
      </c>
      <c r="O46" s="3">
        <f>[1]Außenhandel_Waren!O28</f>
        <v>2.9699100020393927</v>
      </c>
      <c r="P46" t="str">
        <f>[1]Außenhandel_Waren!P28</f>
        <v>Metallerzeugnisse</v>
      </c>
      <c r="Q46" s="3">
        <f>[1]Außenhandel_Waren!Q28</f>
        <v>3.0626315718032826</v>
      </c>
      <c r="R46" t="str">
        <f>[1]Außenhandel_Waren!R28</f>
        <v>Gummi- und Kunststoffwaren</v>
      </c>
      <c r="S46" s="3">
        <f>[1]Außenhandel_Waren!S28</f>
        <v>3.475708363214673</v>
      </c>
      <c r="T46" t="str">
        <f>[1]Außenhandel_Waren!T28</f>
        <v>Gummi- und Kunststoffwaren</v>
      </c>
      <c r="U46" s="3">
        <f>[1]Außenhandel_Waren!U28</f>
        <v>3.506957953146931</v>
      </c>
      <c r="V46" t="str">
        <f>[1]Außenhandel_Waren!V28</f>
        <v>Gummi- und Kunststoffwaren</v>
      </c>
      <c r="W46" s="3">
        <f>[1]Außenhandel_Waren!W28</f>
        <v>2.9681884089275319</v>
      </c>
      <c r="X46" t="str">
        <f>[1]Außenhandel_Waren!X28</f>
        <v>Pharmazeutische und ähnliche Erzeugnisse</v>
      </c>
      <c r="Y46" s="3">
        <f>[1]Außenhandel_Waren!Y28</f>
        <v>2.674172279503737</v>
      </c>
      <c r="Z46" t="str">
        <f>[1]Außenhandel_Waren!Z28</f>
        <v>Antwortausfälle, Befreiungen, Kleinsendungen</v>
      </c>
      <c r="AA46" s="3">
        <f>[1]Außenhandel_Waren!AA28</f>
        <v>1.038427351004295</v>
      </c>
      <c r="AB46" t="str">
        <f>[1]Außenhandel_Waren!AB28</f>
        <v>Bekleidung</v>
      </c>
      <c r="AC46" s="3">
        <f>[1]Außenhandel_Waren!AC28</f>
        <v>1.2784171130428739</v>
      </c>
      <c r="AD46" t="str">
        <f>[1]Außenhandel_Waren!AD28</f>
        <v>Nahrungsmittel und Futtermittel</v>
      </c>
      <c r="AE46" s="3">
        <f>[1]Außenhandel_Waren!AE28</f>
        <v>4.6407129789429211</v>
      </c>
      <c r="AF46" t="str">
        <f>[1]Außenhandel_Waren!AF28</f>
        <v>Waren a.n.g.</v>
      </c>
      <c r="AG46" s="3">
        <f>[1]Außenhandel_Waren!AG28</f>
        <v>2.3235498196667019</v>
      </c>
      <c r="AH46" t="str">
        <f>[1]Außenhandel_Waren!AH28</f>
        <v>Gummi- und Kunststoffwaren</v>
      </c>
      <c r="AI46" s="3">
        <f>[1]Außenhandel_Waren!AI28</f>
        <v>4.0197459640778987</v>
      </c>
      <c r="AJ46" t="str">
        <f>[1]Außenhandel_Waren!AJ28</f>
        <v>Elektrische Ausrüstungen</v>
      </c>
      <c r="AK46" s="3">
        <f>[1]Außenhandel_Waren!AK28</f>
        <v>2.7086843966424459</v>
      </c>
      <c r="AL46" t="str">
        <f>[1]Außenhandel_Waren!AL28</f>
        <v>Kokereierzeugnisse und Mineralölerzeugnisse</v>
      </c>
      <c r="AM46" s="3">
        <f>[1]Außenhandel_Waren!AM28</f>
        <v>1.6089324617572314</v>
      </c>
      <c r="AN46" t="str">
        <f>[1]Außenhandel_Waren!AN28</f>
        <v>Gummi- und Kunststoffwaren</v>
      </c>
      <c r="AO46" s="3">
        <f>[1]Außenhandel_Waren!AO28</f>
        <v>2.5622190573361228</v>
      </c>
      <c r="AP46" t="str">
        <f>[1]Außenhandel_Waren!AP28</f>
        <v>Waren a.n.g.</v>
      </c>
      <c r="AQ46" s="3">
        <f>[1]Außenhandel_Waren!AQ28</f>
        <v>3.5162543649448286</v>
      </c>
    </row>
    <row r="47" spans="1:43" x14ac:dyDescent="0.35">
      <c r="A47" t="s">
        <v>530</v>
      </c>
    </row>
    <row r="48" spans="1:43" x14ac:dyDescent="0.35">
      <c r="A48" t="s">
        <v>531</v>
      </c>
    </row>
    <row r="116" spans="22:40" x14ac:dyDescent="0.35">
      <c r="V116" t="s">
        <v>328</v>
      </c>
      <c r="X116" t="s">
        <v>329</v>
      </c>
      <c r="Z116" t="s">
        <v>330</v>
      </c>
      <c r="AB116" t="s">
        <v>331</v>
      </c>
      <c r="AD116" t="s">
        <v>332</v>
      </c>
      <c r="AF116" t="s">
        <v>333</v>
      </c>
      <c r="AH116" t="s">
        <v>334</v>
      </c>
      <c r="AJ116" t="s">
        <v>335</v>
      </c>
      <c r="AL116" t="s">
        <v>336</v>
      </c>
      <c r="AN116" t="s">
        <v>337</v>
      </c>
    </row>
  </sheetData>
  <pageMargins left="0.7" right="0.7" top="0.78740157499999996" bottom="0.78740157499999996"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31C8AC-E162-459A-BF8D-718553567B50}">
  <sheetPr codeName="Tabelle46"/>
  <dimension ref="A1:AB50"/>
  <sheetViews>
    <sheetView workbookViewId="0">
      <pane ySplit="2" topLeftCell="A21" activePane="bottomLeft" state="frozen"/>
      <selection pane="bottomLeft" activeCell="A3" sqref="A3"/>
    </sheetView>
  </sheetViews>
  <sheetFormatPr baseColWidth="10" defaultColWidth="11.453125" defaultRowHeight="14.5" x14ac:dyDescent="0.35"/>
  <cols>
    <col min="9" max="10" width="10.81640625" style="63"/>
    <col min="11" max="11" width="12.26953125" style="63" customWidth="1"/>
    <col min="12" max="15" width="10.81640625" style="63"/>
    <col min="16" max="16" width="12" style="63" customWidth="1"/>
    <col min="17" max="28" width="10.81640625" style="63"/>
  </cols>
  <sheetData>
    <row r="1" spans="1:25" ht="29" x14ac:dyDescent="0.35">
      <c r="A1" s="4" t="s">
        <v>532</v>
      </c>
      <c r="I1" s="63" t="str">
        <f>Wirtschaftskraft!A2</f>
        <v>Jahr</v>
      </c>
      <c r="J1" s="64" t="s">
        <v>339</v>
      </c>
      <c r="K1" s="64" t="s">
        <v>289</v>
      </c>
      <c r="L1" s="64" t="s">
        <v>290</v>
      </c>
      <c r="M1" s="64" t="s">
        <v>291</v>
      </c>
      <c r="N1" s="64" t="s">
        <v>292</v>
      </c>
      <c r="O1" s="64" t="s">
        <v>293</v>
      </c>
      <c r="P1" s="64" t="s">
        <v>298</v>
      </c>
      <c r="Q1" s="64" t="s">
        <v>299</v>
      </c>
      <c r="R1" s="64" t="s">
        <v>300</v>
      </c>
      <c r="S1" s="64" t="s">
        <v>301</v>
      </c>
      <c r="T1" s="64" t="s">
        <v>302</v>
      </c>
      <c r="U1" s="64" t="s">
        <v>340</v>
      </c>
      <c r="V1" s="64" t="s">
        <v>304</v>
      </c>
      <c r="W1" s="64" t="s">
        <v>305</v>
      </c>
      <c r="X1" s="64" t="s">
        <v>306</v>
      </c>
      <c r="Y1" s="64" t="s">
        <v>307</v>
      </c>
    </row>
    <row r="2" spans="1:25" x14ac:dyDescent="0.35">
      <c r="A2" t="str">
        <f>'Abb Arbeitslosigkeit'!A2</f>
        <v>Ost=Ostdeutschland mit Berlin, West=Westdeutschland ohne Berlin</v>
      </c>
    </row>
    <row r="3" spans="1:25" x14ac:dyDescent="0.35">
      <c r="I3" s="63" t="str">
        <f>Außenhandel!A3&amp;", "&amp;I4</f>
        <v>Leistungsbilanzsaldo in % des BIP (negativ: Leistungsbilanzdefizit), 2021</v>
      </c>
    </row>
    <row r="4" spans="1:25" x14ac:dyDescent="0.35">
      <c r="I4" s="63">
        <f>Außenhandel!A6</f>
        <v>2021</v>
      </c>
      <c r="J4" s="63">
        <f>Außenhandel!B6</f>
        <v>-19.376992448885602</v>
      </c>
      <c r="K4" s="63">
        <f>Außenhandel!D6</f>
        <v>-16.563363632150214</v>
      </c>
      <c r="L4" s="63">
        <f>Außenhandel!F6</f>
        <v>-9.2586209720855237</v>
      </c>
      <c r="M4" s="63">
        <f>Außenhandel!H6</f>
        <v>-14.955294332962083</v>
      </c>
      <c r="N4" s="63">
        <f>Außenhandel!J6</f>
        <v>-12.550851085927121</v>
      </c>
    </row>
    <row r="5" spans="1:25" x14ac:dyDescent="0.35">
      <c r="O5" s="63">
        <f>Außenhandel!L6</f>
        <v>15.150384206852181</v>
      </c>
    </row>
    <row r="6" spans="1:25" x14ac:dyDescent="0.35">
      <c r="P6" s="63">
        <f>Außenhandel!V6</f>
        <v>14.363430609458476</v>
      </c>
      <c r="Q6" s="63">
        <f>Außenhandel!X6</f>
        <v>12.270916339029043</v>
      </c>
      <c r="R6" s="63">
        <f>Außenhandel!Z6</f>
        <v>26.125393483582698</v>
      </c>
      <c r="S6" s="63">
        <f>Außenhandel!AB6</f>
        <v>41.289642821947503</v>
      </c>
      <c r="T6" s="63">
        <f>Außenhandel!AD6</f>
        <v>17.575063004508763</v>
      </c>
      <c r="U6" s="63">
        <f>Außenhandel!AF6</f>
        <v>-2.37578101105494</v>
      </c>
      <c r="V6" s="63">
        <f>Außenhandel!AH6</f>
        <v>10.690700050044001</v>
      </c>
      <c r="W6" s="63">
        <f>Außenhandel!AJ6</f>
        <v>1.4360580620910497</v>
      </c>
      <c r="X6" s="63">
        <f>Außenhandel!AL6</f>
        <v>4.2643947081260052</v>
      </c>
      <c r="Y6" s="63">
        <f>Außenhandel!AN6</f>
        <v>-7.5254096865757134</v>
      </c>
    </row>
    <row r="7" spans="1:25" x14ac:dyDescent="0.35">
      <c r="J7" s="63">
        <f>Außenhandel!N6</f>
        <v>-5.0986153143322497</v>
      </c>
      <c r="K7" s="63">
        <f>J7</f>
        <v>-5.0986153143322497</v>
      </c>
      <c r="L7" s="63">
        <f t="shared" ref="L7:O7" si="0">K7</f>
        <v>-5.0986153143322497</v>
      </c>
      <c r="M7" s="63">
        <f t="shared" si="0"/>
        <v>-5.0986153143322497</v>
      </c>
      <c r="N7" s="63">
        <f t="shared" si="0"/>
        <v>-5.0986153143322497</v>
      </c>
      <c r="O7" s="63">
        <f t="shared" si="0"/>
        <v>-5.0986153143322497</v>
      </c>
    </row>
    <row r="8" spans="1:25" x14ac:dyDescent="0.35">
      <c r="P8" s="63">
        <f>Außenhandel!T6</f>
        <v>11.371311452598917</v>
      </c>
      <c r="Q8" s="63">
        <f t="shared" ref="Q8:Y8" si="1">P8</f>
        <v>11.371311452598917</v>
      </c>
      <c r="R8" s="63">
        <f t="shared" si="1"/>
        <v>11.371311452598917</v>
      </c>
      <c r="S8" s="63">
        <f t="shared" si="1"/>
        <v>11.371311452598917</v>
      </c>
      <c r="T8" s="63">
        <f t="shared" si="1"/>
        <v>11.371311452598917</v>
      </c>
      <c r="U8" s="63">
        <f t="shared" si="1"/>
        <v>11.371311452598917</v>
      </c>
      <c r="V8" s="63">
        <f t="shared" si="1"/>
        <v>11.371311452598917</v>
      </c>
      <c r="W8" s="63">
        <f t="shared" si="1"/>
        <v>11.371311452598917</v>
      </c>
      <c r="X8" s="63">
        <f t="shared" si="1"/>
        <v>11.371311452598917</v>
      </c>
      <c r="Y8" s="63">
        <f t="shared" si="1"/>
        <v>11.371311452598917</v>
      </c>
    </row>
    <row r="11" spans="1:25" x14ac:dyDescent="0.35">
      <c r="I11" s="63" t="str">
        <f>Außenhandel!A13&amp;", "&amp;I12</f>
        <v>Wahrenausfuhr in % des BIP, 2023</v>
      </c>
    </row>
    <row r="12" spans="1:25" x14ac:dyDescent="0.35">
      <c r="I12" s="63">
        <f>Außenhandel!A14</f>
        <v>2023</v>
      </c>
      <c r="J12" s="63">
        <f>Außenhandel!B14</f>
        <v>24.515289036313291</v>
      </c>
      <c r="K12" s="63">
        <f>Außenhandel!D14</f>
        <v>16.564319724197844</v>
      </c>
      <c r="L12" s="63">
        <f>Außenhandel!F14</f>
        <v>31.634693144049081</v>
      </c>
      <c r="M12" s="63">
        <f>Außenhandel!H14</f>
        <v>27.51276881644829</v>
      </c>
      <c r="N12" s="63">
        <f>Außenhandel!J14</f>
        <v>23.966462835502472</v>
      </c>
    </row>
    <row r="13" spans="1:25" x14ac:dyDescent="0.35">
      <c r="O13" s="63">
        <f>Außenhandel!L14</f>
        <v>8.437942233861806</v>
      </c>
    </row>
    <row r="14" spans="1:25" x14ac:dyDescent="0.35">
      <c r="P14" s="63">
        <f>Außenhandel!V14</f>
        <v>39.640729449519988</v>
      </c>
      <c r="Q14" s="63">
        <f>Außenhandel!X14</f>
        <v>29.252982665409387</v>
      </c>
      <c r="R14" s="63">
        <f>Außenhandel!Z14</f>
        <v>54.647826253464238</v>
      </c>
      <c r="S14" s="63">
        <f>Außenhandel!AB14</f>
        <v>36.533397304124684</v>
      </c>
      <c r="T14" s="63">
        <f>Außenhandel!AD14</f>
        <v>22.922465613891589</v>
      </c>
      <c r="U14" s="63">
        <f>Außenhandel!AF14</f>
        <v>26.919363987015043</v>
      </c>
      <c r="V14" s="63">
        <f>Außenhandel!AH14</f>
        <v>26.775130702877419</v>
      </c>
      <c r="W14" s="63">
        <f>Außenhandel!AJ14</f>
        <v>33.049792701406027</v>
      </c>
      <c r="X14" s="63">
        <f>Außenhandel!AL14</f>
        <v>44.484191116009129</v>
      </c>
      <c r="Y14" s="63">
        <f>Außenhandel!AN14</f>
        <v>23.469339081016045</v>
      </c>
    </row>
    <row r="15" spans="1:25" x14ac:dyDescent="0.35">
      <c r="J15" s="63">
        <f>Außenhandel!N14</f>
        <v>21.012773552697016</v>
      </c>
      <c r="K15" s="63">
        <f>J15</f>
        <v>21.012773552697016</v>
      </c>
      <c r="L15" s="63">
        <f t="shared" ref="L15" si="2">K15</f>
        <v>21.012773552697016</v>
      </c>
      <c r="M15" s="63">
        <f t="shared" ref="M15" si="3">L15</f>
        <v>21.012773552697016</v>
      </c>
      <c r="N15" s="63">
        <f t="shared" ref="N15" si="4">M15</f>
        <v>21.012773552697016</v>
      </c>
      <c r="O15" s="63">
        <f t="shared" ref="O15" si="5">N15</f>
        <v>21.012773552697016</v>
      </c>
    </row>
    <row r="16" spans="1:25" x14ac:dyDescent="0.35">
      <c r="P16" s="63">
        <f>Außenhandel!T14</f>
        <v>30.420683760929933</v>
      </c>
      <c r="Q16" s="63">
        <f t="shared" ref="Q16" si="6">P16</f>
        <v>30.420683760929933</v>
      </c>
      <c r="R16" s="63">
        <f t="shared" ref="R16" si="7">Q16</f>
        <v>30.420683760929933</v>
      </c>
      <c r="S16" s="63">
        <f t="shared" ref="S16" si="8">R16</f>
        <v>30.420683760929933</v>
      </c>
      <c r="T16" s="63">
        <f t="shared" ref="T16" si="9">S16</f>
        <v>30.420683760929933</v>
      </c>
      <c r="U16" s="63">
        <f t="shared" ref="U16" si="10">T16</f>
        <v>30.420683760929933</v>
      </c>
      <c r="V16" s="63">
        <f t="shared" ref="V16" si="11">U16</f>
        <v>30.420683760929933</v>
      </c>
      <c r="W16" s="63">
        <f t="shared" ref="W16" si="12">V16</f>
        <v>30.420683760929933</v>
      </c>
      <c r="X16" s="63">
        <f t="shared" ref="X16" si="13">W16</f>
        <v>30.420683760929933</v>
      </c>
      <c r="Y16" s="63">
        <f t="shared" ref="Y16" si="14">X16</f>
        <v>30.420683760929933</v>
      </c>
    </row>
    <row r="20" spans="9:9" x14ac:dyDescent="0.35">
      <c r="I20" s="65"/>
    </row>
    <row r="28" spans="9:9" x14ac:dyDescent="0.35">
      <c r="I28" s="65"/>
    </row>
    <row r="36" spans="9:25" x14ac:dyDescent="0.35">
      <c r="I36" s="65"/>
      <c r="J36" s="65"/>
      <c r="K36" s="65"/>
      <c r="L36" s="65"/>
      <c r="M36" s="65"/>
      <c r="N36" s="65"/>
    </row>
    <row r="37" spans="9:25" x14ac:dyDescent="0.35">
      <c r="I37" s="65"/>
      <c r="O37" s="65"/>
    </row>
    <row r="39" spans="9:25" x14ac:dyDescent="0.35">
      <c r="J39" s="65"/>
      <c r="K39" s="65"/>
    </row>
    <row r="46" spans="9:25" x14ac:dyDescent="0.35">
      <c r="I46" s="65"/>
      <c r="J46" s="65"/>
      <c r="K46" s="65"/>
      <c r="L46" s="65"/>
      <c r="M46" s="65"/>
      <c r="N46" s="65"/>
    </row>
    <row r="47" spans="9:25" x14ac:dyDescent="0.35">
      <c r="O47" s="65"/>
      <c r="S47" s="66"/>
    </row>
    <row r="48" spans="9:25" x14ac:dyDescent="0.35">
      <c r="P48" s="65"/>
      <c r="Q48" s="65"/>
      <c r="R48" s="65"/>
      <c r="S48" s="65"/>
      <c r="T48" s="65"/>
      <c r="U48" s="65"/>
      <c r="V48" s="65"/>
      <c r="W48" s="65"/>
      <c r="X48" s="65"/>
      <c r="Y48" s="65"/>
    </row>
    <row r="49" spans="10:17" x14ac:dyDescent="0.35">
      <c r="J49" s="66"/>
      <c r="K49" s="66"/>
    </row>
    <row r="50" spans="10:17" x14ac:dyDescent="0.35">
      <c r="P50" s="66"/>
      <c r="Q50" s="66"/>
    </row>
  </sheetData>
  <pageMargins left="0.7" right="0.7" top="0.78740157499999996" bottom="0.78740157499999996"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69B79D-2058-4552-9E13-2335AF72716D}">
  <sheetPr codeName="Tabelle20"/>
  <dimension ref="A1:AA111"/>
  <sheetViews>
    <sheetView workbookViewId="0">
      <pane xSplit="1" ySplit="2" topLeftCell="B68" activePane="bottomRight" state="frozen"/>
      <selection pane="topRight" activeCell="A3" sqref="A3"/>
      <selection pane="bottomLeft" activeCell="A3" sqref="A3"/>
      <selection pane="bottomRight" activeCell="B3" sqref="B3"/>
    </sheetView>
  </sheetViews>
  <sheetFormatPr baseColWidth="10" defaultColWidth="11.453125" defaultRowHeight="14.5" x14ac:dyDescent="0.35"/>
  <cols>
    <col min="8" max="8" width="10.81640625" style="4"/>
  </cols>
  <sheetData>
    <row r="1" spans="1:27" x14ac:dyDescent="0.35">
      <c r="A1" s="4" t="s">
        <v>533</v>
      </c>
    </row>
    <row r="2" spans="1:27" s="41" customFormat="1" ht="36.65" customHeight="1" x14ac:dyDescent="0.35">
      <c r="A2" s="43" t="str">
        <f>Industrie!A2</f>
        <v>Jahr</v>
      </c>
      <c r="B2" s="43" t="str">
        <f>Industrie!B2</f>
        <v>Branden-
burg</v>
      </c>
      <c r="C2" s="43" t="str">
        <f>Industrie!C2</f>
        <v>Mecklenburg-
Vorpommern</v>
      </c>
      <c r="D2" s="43" t="str">
        <f>Industrie!D2</f>
        <v>Sachsen</v>
      </c>
      <c r="E2" s="43" t="str">
        <f>Industrie!E2</f>
        <v>Sachsen-Anhalt</v>
      </c>
      <c r="F2" s="43" t="str">
        <f>Industrie!F2</f>
        <v>Thüringen</v>
      </c>
      <c r="G2" s="43" t="str">
        <f>Industrie!G2</f>
        <v>Berlin</v>
      </c>
      <c r="H2" s="44" t="str">
        <f>Industrie!H2</f>
        <v>Ostdeutsch-land mit Berlin</v>
      </c>
      <c r="I2" s="43" t="str">
        <f>Industrie!I2</f>
        <v>Ostdeutsch-land ohne Berlin</v>
      </c>
      <c r="J2" s="43" t="str">
        <f>Industrie!J2</f>
        <v>Westdeutsch-land mit Berlin</v>
      </c>
      <c r="K2" s="43" t="str">
        <f>Industrie!K2</f>
        <v>Westdeutsch-land ohne Berlin</v>
      </c>
      <c r="L2" s="43" t="str">
        <f>Industrie!L2</f>
        <v>Baden-
Württemberg</v>
      </c>
      <c r="M2" s="43" t="str">
        <f>Industrie!M2</f>
        <v>Bayern</v>
      </c>
      <c r="N2" s="43" t="str">
        <f>Industrie!N2</f>
        <v>Bremen</v>
      </c>
      <c r="O2" s="43" t="str">
        <f>Industrie!O2</f>
        <v>Hamburg</v>
      </c>
      <c r="P2" s="43" t="str">
        <f>Industrie!P2</f>
        <v>Hessen</v>
      </c>
      <c r="Q2" s="43" t="str">
        <f>Industrie!Q2</f>
        <v>Nieder-
sachsen</v>
      </c>
      <c r="R2" s="43" t="str">
        <f>Industrie!R2</f>
        <v>Nordrhein-
Westfalen</v>
      </c>
      <c r="S2" s="43" t="str">
        <f>Industrie!S2</f>
        <v>Rheinland-Pfalz</v>
      </c>
      <c r="T2" s="43" t="str">
        <f>Industrie!T2</f>
        <v>Saarland</v>
      </c>
      <c r="U2" s="43" t="str">
        <f>Industrie!U2</f>
        <v>Schleswig-
Holstein</v>
      </c>
      <c r="V2" s="43" t="str">
        <f>Industrie!V2</f>
        <v>Deutschland</v>
      </c>
      <c r="X2" s="43" t="str">
        <f>Industrie!X2</f>
        <v>Min Westdeutschland ohne Berlin</v>
      </c>
      <c r="Y2" s="43"/>
      <c r="Z2" s="43" t="str">
        <f>Industrie!Z2</f>
        <v>Max Westdeutschland ohne Berlin</v>
      </c>
      <c r="AA2" s="43"/>
    </row>
    <row r="3" spans="1:27" x14ac:dyDescent="0.35">
      <c r="A3" s="4" t="s">
        <v>534</v>
      </c>
    </row>
    <row r="4" spans="1:27" x14ac:dyDescent="0.35">
      <c r="A4">
        <f>[1]EW!A31</f>
        <v>2019</v>
      </c>
      <c r="B4" s="3">
        <f>[1]EW!Y31</f>
        <v>98.326011669085517</v>
      </c>
      <c r="C4" s="3">
        <f>[1]EW!Z31</f>
        <v>84.360875683997037</v>
      </c>
      <c r="D4" s="3">
        <f>[1]EW!AA31</f>
        <v>86.343375057607048</v>
      </c>
      <c r="E4" s="3">
        <f>[1]EW!AB31</f>
        <v>77.310073319050431</v>
      </c>
      <c r="F4" s="3">
        <f>[1]EW!AC31</f>
        <v>82.537855452157856</v>
      </c>
      <c r="G4" s="3">
        <f>[1]EW!AD31</f>
        <v>106.43135214324566</v>
      </c>
      <c r="H4" s="14">
        <f>[1]EW!AE31</f>
        <v>89.683988132598458</v>
      </c>
      <c r="I4" s="3">
        <f>[1]EW!AF31</f>
        <v>85.749097573515343</v>
      </c>
      <c r="J4" s="3">
        <f>[1]EW!AG31</f>
        <v>107.96299719812212</v>
      </c>
      <c r="K4" s="3">
        <f>[1]EW!AH31</f>
        <v>108.04800406560832</v>
      </c>
      <c r="L4" s="3">
        <f>[1]EW!AI31</f>
        <v>111.9241905764675</v>
      </c>
      <c r="M4" s="3">
        <f>[1]EW!AJ31</f>
        <v>113.74296232877752</v>
      </c>
      <c r="N4" s="3">
        <f>[1]EW!AK31</f>
        <v>99.949153113602492</v>
      </c>
      <c r="O4" s="3">
        <f>[1]EW!AL31</f>
        <v>111.18120413709616</v>
      </c>
      <c r="P4" s="3">
        <f>[1]EW!AM31</f>
        <v>108.2632844025684</v>
      </c>
      <c r="Q4" s="3">
        <f>[1]EW!AN31</f>
        <v>107.54397904596115</v>
      </c>
      <c r="R4" s="3">
        <f>[1]EW!AO31</f>
        <v>102.97704011360349</v>
      </c>
      <c r="S4" s="3">
        <f>[1]EW!AP31</f>
        <v>107.83898467107107</v>
      </c>
      <c r="T4" s="3">
        <f>[1]EW!AQ31</f>
        <v>92.018215678774155</v>
      </c>
      <c r="U4" s="3">
        <f>[1]EW!AR31</f>
        <v>110.02092877955663</v>
      </c>
      <c r="V4" s="3">
        <f>[1]EW!AS31</f>
        <v>103.90074150895903</v>
      </c>
      <c r="X4" s="18" t="str">
        <f t="shared" ref="X4:X9" si="0">HLOOKUP(Y4,$L4:$U112,ROW(L$111)-ROW(X4)+1,0)</f>
        <v>SL</v>
      </c>
      <c r="Y4" s="9">
        <f>MIN(L4:U4)</f>
        <v>92.018215678774155</v>
      </c>
      <c r="Z4" s="18" t="str">
        <f t="shared" ref="Z4:Z9" si="1">HLOOKUP(AA4,$L4:$U112,ROW(N$111)-ROW(Z4)+1,0)</f>
        <v>BY</v>
      </c>
      <c r="AA4" s="9">
        <f>MAX(L4:U4)</f>
        <v>113.74296232877752</v>
      </c>
    </row>
    <row r="5" spans="1:27" x14ac:dyDescent="0.35">
      <c r="A5">
        <f>[1]EW!A32</f>
        <v>2020</v>
      </c>
      <c r="B5" s="3">
        <f>[1]EW!Y32</f>
        <v>98.700149037700868</v>
      </c>
      <c r="C5" s="3">
        <f>[1]EW!Z32</f>
        <v>84.389661760973837</v>
      </c>
      <c r="D5" s="3">
        <f>[1]EW!AA32</f>
        <v>86.120935061632906</v>
      </c>
      <c r="E5" s="3">
        <f>[1]EW!AB32</f>
        <v>76.824802971951684</v>
      </c>
      <c r="F5" s="3">
        <f>[1]EW!AC32</f>
        <v>82.095726004808085</v>
      </c>
      <c r="G5" s="3">
        <f>[1]EW!AD32</f>
        <v>106.71163537744238</v>
      </c>
      <c r="H5" s="14">
        <f>[1]EW!AE32</f>
        <v>89.595321474495421</v>
      </c>
      <c r="I5" s="3">
        <f>[1]EW!AF32</f>
        <v>85.573743992797958</v>
      </c>
      <c r="J5" s="3">
        <f>[1]EW!AG32</f>
        <v>108.10615695287341</v>
      </c>
      <c r="K5" s="3">
        <f>[1]EW!AH32</f>
        <v>108.18355341649392</v>
      </c>
      <c r="L5" s="3">
        <f>[1]EW!AI32</f>
        <v>112.09336476711967</v>
      </c>
      <c r="M5" s="3">
        <f>[1]EW!AJ32</f>
        <v>114.01845676406082</v>
      </c>
      <c r="N5" s="3">
        <f>[1]EW!AK32</f>
        <v>99.73990425545945</v>
      </c>
      <c r="O5" s="3">
        <f>[1]EW!AL32</f>
        <v>111.52182248298112</v>
      </c>
      <c r="P5" s="3">
        <f>[1]EW!AM32</f>
        <v>108.49909587205747</v>
      </c>
      <c r="Q5" s="3">
        <f>[1]EW!AN32</f>
        <v>107.68516704733709</v>
      </c>
      <c r="R5" s="3">
        <f>[1]EW!AO32</f>
        <v>102.95672015694355</v>
      </c>
      <c r="S5" s="3">
        <f>[1]EW!AP32</f>
        <v>108.0175923120394</v>
      </c>
      <c r="T5" s="3">
        <f>[1]EW!AQ32</f>
        <v>91.714900242819866</v>
      </c>
      <c r="U5" s="3">
        <f>[1]EW!AR32</f>
        <v>110.28954702867853</v>
      </c>
      <c r="V5" s="3">
        <f>[1]EW!AS32</f>
        <v>103.98565473199153</v>
      </c>
      <c r="X5" s="18" t="str">
        <f t="shared" si="0"/>
        <v>SL</v>
      </c>
      <c r="Y5" s="9">
        <f t="shared" ref="Y5:Y7" si="2">MIN(L5:U5)</f>
        <v>91.714900242819866</v>
      </c>
      <c r="Z5" s="18" t="str">
        <f t="shared" si="1"/>
        <v>BY</v>
      </c>
      <c r="AA5" s="9">
        <f t="shared" ref="AA5:AA7" si="3">MAX(L5:U5)</f>
        <v>114.01845676406082</v>
      </c>
    </row>
    <row r="6" spans="1:27" x14ac:dyDescent="0.35">
      <c r="A6">
        <f>[1]EW!A33</f>
        <v>2021</v>
      </c>
      <c r="B6" s="3">
        <f>[1]EW!Y33</f>
        <v>99.01221015292478</v>
      </c>
      <c r="C6" s="3">
        <f>[1]EW!Z33</f>
        <v>84.468889014729669</v>
      </c>
      <c r="D6" s="3">
        <f>[1]EW!AA33</f>
        <v>85.814036518892451</v>
      </c>
      <c r="E6" s="3">
        <f>[1]EW!AB33</f>
        <v>76.376580183734831</v>
      </c>
      <c r="F6" s="3">
        <f>[1]EW!AC33</f>
        <v>81.622561803165567</v>
      </c>
      <c r="G6" s="3">
        <f>[1]EW!AD33</f>
        <v>106.82775313306949</v>
      </c>
      <c r="H6" s="14">
        <f>[1]EW!AE33</f>
        <v>89.451269991801084</v>
      </c>
      <c r="I6" s="3">
        <f>[1]EW!AF33</f>
        <v>85.368564234693594</v>
      </c>
      <c r="J6" s="3">
        <f>[1]EW!AG33</f>
        <v>108.20595239937005</v>
      </c>
      <c r="K6" s="3">
        <f>[1]EW!AH33</f>
        <v>108.2824429687921</v>
      </c>
      <c r="L6" s="3">
        <f>[1]EW!AI33</f>
        <v>112.2157800394245</v>
      </c>
      <c r="M6" s="3">
        <f>[1]EW!AJ33</f>
        <v>114.24528754834785</v>
      </c>
      <c r="N6" s="3">
        <f>[1]EW!AK33</f>
        <v>99.392768019506448</v>
      </c>
      <c r="O6" s="3">
        <f>[1]EW!AL33</f>
        <v>111.72323945530003</v>
      </c>
      <c r="P6" s="3">
        <f>[1]EW!AM33</f>
        <v>108.55892837554322</v>
      </c>
      <c r="Q6" s="3">
        <f>[1]EW!AN33</f>
        <v>107.91014966305113</v>
      </c>
      <c r="R6" s="3">
        <f>[1]EW!AO33</f>
        <v>102.89177091694148</v>
      </c>
      <c r="S6" s="3">
        <f>[1]EW!AP33</f>
        <v>108.18348935461015</v>
      </c>
      <c r="T6" s="3">
        <f>[1]EW!AQ33</f>
        <v>91.503724199806584</v>
      </c>
      <c r="U6" s="3">
        <f>[1]EW!AR33</f>
        <v>110.63536315055329</v>
      </c>
      <c r="V6" s="3">
        <f>[1]EW!AS33</f>
        <v>104.02967936467881</v>
      </c>
      <c r="X6" s="18" t="str">
        <f t="shared" si="0"/>
        <v>SL</v>
      </c>
      <c r="Y6" s="9">
        <f t="shared" si="2"/>
        <v>91.503724199806584</v>
      </c>
      <c r="Z6" s="18" t="str">
        <f t="shared" si="1"/>
        <v>BY</v>
      </c>
      <c r="AA6" s="9">
        <f t="shared" si="3"/>
        <v>114.24528754834785</v>
      </c>
    </row>
    <row r="7" spans="1:27" x14ac:dyDescent="0.35">
      <c r="A7">
        <f>[1]EW!A34</f>
        <v>2022</v>
      </c>
      <c r="B7" s="3">
        <f>[1]EW!Y34</f>
        <v>99.833851286548907</v>
      </c>
      <c r="C7" s="3">
        <f>[1]EW!Z34</f>
        <v>84.930410052160994</v>
      </c>
      <c r="D7" s="3">
        <f>[1]EW!AA34</f>
        <v>86.123498906128333</v>
      </c>
      <c r="E7" s="3">
        <f>[1]EW!AB34</f>
        <v>76.48119125284309</v>
      </c>
      <c r="F7" s="3">
        <f>[1]EW!AC34</f>
        <v>81.750136259555546</v>
      </c>
      <c r="G7" s="3">
        <f>[1]EW!AD34</f>
        <v>108.15428935788046</v>
      </c>
      <c r="H7" s="14">
        <f>[1]EW!AE34</f>
        <v>89.984493577951596</v>
      </c>
      <c r="I7" s="3">
        <f>[1]EW!AF34</f>
        <v>85.715394403331828</v>
      </c>
      <c r="J7" s="3">
        <f>[1]EW!AG34</f>
        <v>109.04940487467896</v>
      </c>
      <c r="K7" s="3">
        <f>[1]EW!AH34</f>
        <v>109.09908411718949</v>
      </c>
      <c r="L7" s="3">
        <f>[1]EW!AI34</f>
        <v>113.11043939550443</v>
      </c>
      <c r="M7" s="3">
        <f>[1]EW!AJ34</f>
        <v>115.24030944351793</v>
      </c>
      <c r="N7" s="3">
        <f>[1]EW!AK34</f>
        <v>99.739611189831791</v>
      </c>
      <c r="O7" s="3">
        <f>[1]EW!AL34</f>
        <v>112.91823712824372</v>
      </c>
      <c r="P7" s="3">
        <f>[1]EW!AM34</f>
        <v>109.40584547518633</v>
      </c>
      <c r="Q7" s="3">
        <f>[1]EW!AN34</f>
        <v>108.83117687408661</v>
      </c>
      <c r="R7" s="3">
        <f>[1]EW!AO34</f>
        <v>103.50465869447034</v>
      </c>
      <c r="S7" s="3">
        <f>[1]EW!AP34</f>
        <v>108.98462624116225</v>
      </c>
      <c r="T7" s="3">
        <f>[1]EW!AQ34</f>
        <v>91.907369196963302</v>
      </c>
      <c r="U7" s="3">
        <f>[1]EW!AR34</f>
        <v>111.43951081965173</v>
      </c>
      <c r="V7" s="3">
        <f>[1]EW!AS34</f>
        <v>104.78231452178919</v>
      </c>
      <c r="X7" s="18" t="str">
        <f t="shared" si="0"/>
        <v>SL</v>
      </c>
      <c r="Y7" s="9">
        <f t="shared" si="2"/>
        <v>91.907369196963302</v>
      </c>
      <c r="Z7" s="18" t="str">
        <f t="shared" si="1"/>
        <v>BY</v>
      </c>
      <c r="AA7" s="9">
        <f t="shared" si="3"/>
        <v>115.24030944351793</v>
      </c>
    </row>
    <row r="8" spans="1:27" x14ac:dyDescent="0.35">
      <c r="A8">
        <f>[1]EW!A35</f>
        <v>2023</v>
      </c>
      <c r="B8" s="3">
        <f>[1]EW!Y35</f>
        <v>100.68936284917891</v>
      </c>
      <c r="C8" s="3">
        <f>[1]EW!Z35</f>
        <v>85.410282869085748</v>
      </c>
      <c r="D8" s="3">
        <f>[1]EW!AA35</f>
        <v>86.615778238045536</v>
      </c>
      <c r="E8" s="3">
        <f>[1]EW!AB35</f>
        <v>76.67777157001936</v>
      </c>
      <c r="F8" s="3">
        <f>[1]EW!AC35</f>
        <v>82.010148827859012</v>
      </c>
      <c r="G8" s="3">
        <f>[1]EW!AD35</f>
        <v>109.67822576725752</v>
      </c>
      <c r="H8" s="14">
        <f>[1]EW!AE35</f>
        <v>90.643281200099395</v>
      </c>
      <c r="I8" s="3">
        <f>[1]EW!AF35</f>
        <v>86.170910287138852</v>
      </c>
      <c r="J8" s="3">
        <f>[1]EW!AG35</f>
        <v>110.04327815501318</v>
      </c>
      <c r="K8" s="3">
        <f>[1]EW!AH35</f>
        <v>110.06353869765829</v>
      </c>
      <c r="L8" s="3">
        <f>[1]EW!AI35</f>
        <v>114.19393167987901</v>
      </c>
      <c r="M8" s="3">
        <f>[1]EW!AJ35</f>
        <v>116.3606326430909</v>
      </c>
      <c r="N8" s="3">
        <f>[1]EW!AK35</f>
        <v>100.85619123118335</v>
      </c>
      <c r="O8" s="3">
        <f>[1]EW!AL35</f>
        <v>114.61300932992835</v>
      </c>
      <c r="P8" s="3">
        <f>[1]EW!AM35</f>
        <v>110.48997111343995</v>
      </c>
      <c r="Q8" s="3">
        <f>[1]EW!AN35</f>
        <v>109.73960258142341</v>
      </c>
      <c r="R8" s="3">
        <f>[1]EW!AO35</f>
        <v>104.2676041858422</v>
      </c>
      <c r="S8" s="3">
        <f>[1]EW!AP35</f>
        <v>109.87893023173636</v>
      </c>
      <c r="T8" s="3">
        <f>[1]EW!AQ35</f>
        <v>92.469326423809548</v>
      </c>
      <c r="U8" s="3">
        <f>[1]EW!AR35</f>
        <v>112.26812661058092</v>
      </c>
      <c r="V8" s="3">
        <f>[1]EW!AS35</f>
        <v>105.67773838829682</v>
      </c>
      <c r="X8" s="18" t="str">
        <f t="shared" si="0"/>
        <v>SL</v>
      </c>
      <c r="Y8" s="9">
        <f t="shared" ref="Y8" si="4">MIN(L8:U8)</f>
        <v>92.469326423809548</v>
      </c>
      <c r="Z8" s="18" t="str">
        <f t="shared" si="1"/>
        <v>BY</v>
      </c>
      <c r="AA8" s="9">
        <f t="shared" ref="AA8" si="5">MAX(L8:U8)</f>
        <v>116.3606326430909</v>
      </c>
    </row>
    <row r="9" spans="1:27" x14ac:dyDescent="0.35">
      <c r="A9">
        <f>[1]EW!A36</f>
        <v>2024</v>
      </c>
      <c r="B9" s="3">
        <f>[1]EW!Y36</f>
        <v>100.87586507302457</v>
      </c>
      <c r="C9" s="3">
        <f>[1]EW!Z36</f>
        <v>85.279251163502821</v>
      </c>
      <c r="D9" s="3">
        <f>[1]EW!AA36</f>
        <v>86.486314685425796</v>
      </c>
      <c r="E9" s="3">
        <f>[1]EW!AB36</f>
        <v>76.375386233969905</v>
      </c>
      <c r="F9" s="3">
        <f>[1]EW!AC36</f>
        <v>81.659579625761012</v>
      </c>
      <c r="G9" s="3">
        <f>[1]EW!AD36</f>
        <v>110.34964249409298</v>
      </c>
      <c r="H9" s="14">
        <f>[1]EW!AE36</f>
        <v>90.651824515539218</v>
      </c>
      <c r="I9" s="3">
        <f>[1]EW!AF36</f>
        <v>86.023707640007487</v>
      </c>
      <c r="J9" s="3">
        <f>[1]EW!AG36</f>
        <v>110.38672353759962</v>
      </c>
      <c r="K9" s="3">
        <f>[1]EW!AH36</f>
        <v>110.38878154923981</v>
      </c>
      <c r="L9" s="3">
        <f>[1]EW!AI36</f>
        <v>114.58850990706475</v>
      </c>
      <c r="M9" s="3">
        <f>[1]EW!AJ36</f>
        <v>116.85088094231581</v>
      </c>
      <c r="N9" s="3">
        <f>[1]EW!AK36</f>
        <v>101.36539275922753</v>
      </c>
      <c r="O9" s="3">
        <f>[1]EW!AL36</f>
        <v>115.49584385331588</v>
      </c>
      <c r="P9" s="3">
        <f>[1]EW!AM36</f>
        <v>110.88377212802258</v>
      </c>
      <c r="Q9" s="3">
        <f>[1]EW!AN36</f>
        <v>109.90157767864414</v>
      </c>
      <c r="R9" s="3">
        <f>[1]EW!AO36</f>
        <v>104.44534066550844</v>
      </c>
      <c r="S9" s="3">
        <f>[1]EW!AP36</f>
        <v>110.18804565583658</v>
      </c>
      <c r="T9" s="3">
        <f>[1]EW!AQ36</f>
        <v>92.444942059213048</v>
      </c>
      <c r="U9" s="3">
        <f>[1]EW!AR36</f>
        <v>112.66322039177068</v>
      </c>
      <c r="V9" s="3">
        <f>[1]EW!AS36</f>
        <v>105.9314589686747</v>
      </c>
      <c r="X9" s="18" t="str">
        <f t="shared" si="0"/>
        <v>SL</v>
      </c>
      <c r="Y9" s="9">
        <f t="shared" ref="Y9" si="6">MIN(L9:U9)</f>
        <v>92.444942059213048</v>
      </c>
      <c r="Z9" s="18" t="str">
        <f t="shared" si="1"/>
        <v>BY</v>
      </c>
      <c r="AA9" s="9">
        <f t="shared" ref="AA9" si="7">MAX(L9:U9)</f>
        <v>116.85088094231581</v>
      </c>
    </row>
    <row r="10" spans="1:27" x14ac:dyDescent="0.35">
      <c r="B10" s="3"/>
      <c r="C10" s="3"/>
      <c r="D10" s="3"/>
      <c r="E10" s="3"/>
      <c r="F10" s="3"/>
      <c r="G10" s="3"/>
      <c r="H10" s="14"/>
      <c r="I10" s="3"/>
      <c r="J10" s="3"/>
      <c r="K10" s="3"/>
      <c r="L10" s="3"/>
      <c r="M10" s="3"/>
      <c r="N10" s="3"/>
      <c r="O10" s="3"/>
      <c r="P10" s="3"/>
      <c r="Q10" s="3"/>
      <c r="R10" s="3"/>
      <c r="S10" s="3"/>
      <c r="T10" s="3"/>
      <c r="U10" s="3"/>
      <c r="V10" s="3"/>
      <c r="X10" s="11"/>
      <c r="Y10" s="9"/>
      <c r="Z10" s="11"/>
      <c r="AA10" s="9"/>
    </row>
    <row r="11" spans="1:27" x14ac:dyDescent="0.35">
      <c r="A11" s="4" t="s">
        <v>535</v>
      </c>
      <c r="X11" s="11"/>
      <c r="Y11" s="9"/>
      <c r="Z11" s="11"/>
      <c r="AA11" s="9"/>
    </row>
    <row r="12" spans="1:27" x14ac:dyDescent="0.35">
      <c r="A12">
        <f>[1]EW!A68</f>
        <v>2019</v>
      </c>
      <c r="B12" s="3">
        <f>[1]EW!Y68</f>
        <v>91.226960982896202</v>
      </c>
      <c r="C12" s="3">
        <f>[1]EW!Z68</f>
        <v>79.134659146787229</v>
      </c>
      <c r="D12" s="3">
        <f>[1]EW!AA68</f>
        <v>79.815856404873927</v>
      </c>
      <c r="E12" s="3">
        <f>[1]EW!AB68</f>
        <v>70.899772474972835</v>
      </c>
      <c r="F12" s="3">
        <f>[1]EW!AC68</f>
        <v>76.523066900270948</v>
      </c>
      <c r="G12" s="3">
        <f>[1]EW!AD68</f>
        <v>101.56033887577156</v>
      </c>
      <c r="H12" s="14">
        <f>[1]EW!AE68</f>
        <v>83.86027398179256</v>
      </c>
      <c r="I12" s="3">
        <f>[1]EW!AF68</f>
        <v>79.418491077432037</v>
      </c>
      <c r="J12" s="3">
        <f>[1]EW!AG68</f>
        <v>101.90520722349039</v>
      </c>
      <c r="K12" s="3">
        <f>[1]EW!AH68</f>
        <v>101.92307921985444</v>
      </c>
      <c r="L12" s="3">
        <f>[1]EW!AI68</f>
        <v>106.09827684485363</v>
      </c>
      <c r="M12" s="3">
        <f>[1]EW!AJ68</f>
        <v>109.02258092702675</v>
      </c>
      <c r="N12" s="3">
        <f>[1]EW!AK68</f>
        <v>94.101812705899619</v>
      </c>
      <c r="O12" s="3">
        <f>[1]EW!AL68</f>
        <v>107.67909296805074</v>
      </c>
      <c r="P12" s="3">
        <f>[1]EW!AM68</f>
        <v>101.46380102626289</v>
      </c>
      <c r="Q12" s="3">
        <f>[1]EW!AN68</f>
        <v>100.73808166201033</v>
      </c>
      <c r="R12" s="3">
        <f>[1]EW!AO68</f>
        <v>96.490308194286271</v>
      </c>
      <c r="S12" s="3">
        <f>[1]EW!AP68</f>
        <v>102.17610246042625</v>
      </c>
      <c r="T12" s="3">
        <f>[1]EW!AQ68</f>
        <v>84.443168924752982</v>
      </c>
      <c r="U12" s="3">
        <f>[1]EW!AR68</f>
        <v>100.80115446292533</v>
      </c>
      <c r="V12" s="3">
        <f>[1]EW!AS68</f>
        <v>97.92711362152248</v>
      </c>
      <c r="X12" s="18" t="str">
        <f>HLOOKUP(Y12,$L12:$U119,ROW(L$111)-ROW(X12)+1,0)</f>
        <v>SL</v>
      </c>
      <c r="Y12" s="9">
        <f t="shared" ref="Y12:Y16" si="8">MIN(L12:U12)</f>
        <v>84.443168924752982</v>
      </c>
      <c r="Z12" s="18" t="str">
        <f>HLOOKUP(AA12,$L12:$U119,ROW(N$111)-ROW(Z12)+1,0)</f>
        <v>BY</v>
      </c>
      <c r="AA12" s="9">
        <f t="shared" ref="AA12:AA16" si="9">MAX(L12:U12)</f>
        <v>109.02258092702675</v>
      </c>
    </row>
    <row r="13" spans="1:27" x14ac:dyDescent="0.35">
      <c r="A13">
        <f>[1]EW!A69</f>
        <v>2020</v>
      </c>
      <c r="B13" s="3">
        <f>[1]EW!Y69</f>
        <v>90.851960658123048</v>
      </c>
      <c r="C13" s="3">
        <f>[1]EW!Z69</f>
        <v>78.395147072450513</v>
      </c>
      <c r="D13" s="3">
        <f>[1]EW!AA69</f>
        <v>79.177535346915505</v>
      </c>
      <c r="E13" s="3">
        <f>[1]EW!AB69</f>
        <v>69.798660782623728</v>
      </c>
      <c r="F13" s="3">
        <f>[1]EW!AC69</f>
        <v>75.378815667469837</v>
      </c>
      <c r="G13" s="3">
        <f>[1]EW!AD69</f>
        <v>101.61538799765439</v>
      </c>
      <c r="H13" s="14">
        <f>[1]EW!AE69</f>
        <v>83.243633268202075</v>
      </c>
      <c r="I13" s="3">
        <f>[1]EW!AF69</f>
        <v>78.633291635604735</v>
      </c>
      <c r="J13" s="3">
        <f>[1]EW!AG69</f>
        <v>101.7174005618559</v>
      </c>
      <c r="K13" s="3">
        <f>[1]EW!AH69</f>
        <v>101.72245913423077</v>
      </c>
      <c r="L13" s="3">
        <f>[1]EW!AI69</f>
        <v>105.88948855550191</v>
      </c>
      <c r="M13" s="3">
        <f>[1]EW!AJ69</f>
        <v>108.90969542885944</v>
      </c>
      <c r="N13" s="3">
        <f>[1]EW!AK69</f>
        <v>93.628766525053877</v>
      </c>
      <c r="O13" s="3">
        <f>[1]EW!AL69</f>
        <v>108.03321502931196</v>
      </c>
      <c r="P13" s="3">
        <f>[1]EW!AM69</f>
        <v>101.38726148795057</v>
      </c>
      <c r="Q13" s="3">
        <f>[1]EW!AN69</f>
        <v>100.57397728119662</v>
      </c>
      <c r="R13" s="3">
        <f>[1]EW!AO69</f>
        <v>96.151352198588825</v>
      </c>
      <c r="S13" s="3">
        <f>[1]EW!AP69</f>
        <v>101.84783325685586</v>
      </c>
      <c r="T13" s="3">
        <f>[1]EW!AQ69</f>
        <v>83.657910511209039</v>
      </c>
      <c r="U13" s="3">
        <f>[1]EW!AR69</f>
        <v>100.92565161055811</v>
      </c>
      <c r="V13" s="3">
        <f>[1]EW!AS69</f>
        <v>97.633623036041087</v>
      </c>
      <c r="X13" s="18" t="str">
        <f>HLOOKUP(Y13,$L13:$U120,ROW(L$111)-ROW(X13)+1,0)</f>
        <v>SL</v>
      </c>
      <c r="Y13" s="9">
        <f t="shared" si="8"/>
        <v>83.657910511209039</v>
      </c>
      <c r="Z13" s="18" t="str">
        <f>HLOOKUP(AA13,$L13:$U120,ROW(N$111)-ROW(Z13)+1,0)</f>
        <v>BY</v>
      </c>
      <c r="AA13" s="9">
        <f t="shared" si="9"/>
        <v>108.90969542885944</v>
      </c>
    </row>
    <row r="14" spans="1:27" x14ac:dyDescent="0.35">
      <c r="A14">
        <f>[1]EW!A70</f>
        <v>2021</v>
      </c>
      <c r="B14" s="3">
        <f>[1]EW!Y70</f>
        <v>90.45046864683701</v>
      </c>
      <c r="C14" s="3">
        <f>[1]EW!Z70</f>
        <v>77.775859430685699</v>
      </c>
      <c r="D14" s="3">
        <f>[1]EW!AA70</f>
        <v>78.563412678691975</v>
      </c>
      <c r="E14" s="3">
        <f>[1]EW!AB70</f>
        <v>68.927547091186781</v>
      </c>
      <c r="F14" s="3">
        <f>[1]EW!AC70</f>
        <v>74.466228255126367</v>
      </c>
      <c r="G14" s="3">
        <f>[1]EW!AD70</f>
        <v>101.59230332240008</v>
      </c>
      <c r="H14" s="14">
        <f>[1]EW!AE70</f>
        <v>82.695145483735104</v>
      </c>
      <c r="I14" s="3">
        <f>[1]EW!AF70</f>
        <v>77.952955377000649</v>
      </c>
      <c r="J14" s="3">
        <f>[1]EW!AG70</f>
        <v>101.36053545998386</v>
      </c>
      <c r="K14" s="3">
        <f>[1]EW!AH70</f>
        <v>101.34636426292845</v>
      </c>
      <c r="L14" s="3">
        <f>[1]EW!AI70</f>
        <v>105.43090540173242</v>
      </c>
      <c r="M14" s="3">
        <f>[1]EW!AJ70</f>
        <v>108.62669418024878</v>
      </c>
      <c r="N14" s="3">
        <f>[1]EW!AK70</f>
        <v>92.84096020362594</v>
      </c>
      <c r="O14" s="3">
        <f>[1]EW!AL70</f>
        <v>108.05274172470909</v>
      </c>
      <c r="P14" s="3">
        <f>[1]EW!AM70</f>
        <v>100.92629538115609</v>
      </c>
      <c r="Q14" s="3">
        <f>[1]EW!AN70</f>
        <v>100.37741285801107</v>
      </c>
      <c r="R14" s="3">
        <f>[1]EW!AO70</f>
        <v>95.662162331239742</v>
      </c>
      <c r="S14" s="3">
        <f>[1]EW!AP70</f>
        <v>101.38527153478722</v>
      </c>
      <c r="T14" s="3">
        <f>[1]EW!AQ70</f>
        <v>82.889409231446081</v>
      </c>
      <c r="U14" s="3">
        <f>[1]EW!AR70</f>
        <v>101.03059691860238</v>
      </c>
      <c r="V14" s="3">
        <f>[1]EW!AS70</f>
        <v>97.219533102821572</v>
      </c>
      <c r="X14" s="18" t="str">
        <f>HLOOKUP(Y14,$L14:$U121,ROW(L$111)-ROW(X14)+1,0)</f>
        <v>SL</v>
      </c>
      <c r="Y14" s="9">
        <f t="shared" si="8"/>
        <v>82.889409231446081</v>
      </c>
      <c r="Z14" s="18" t="str">
        <f>HLOOKUP(AA14,$L14:$U121,ROW(N$111)-ROW(Z14)+1,0)</f>
        <v>BY</v>
      </c>
      <c r="AA14" s="9">
        <f t="shared" si="9"/>
        <v>108.62669418024878</v>
      </c>
    </row>
    <row r="15" spans="1:27" x14ac:dyDescent="0.35">
      <c r="A15">
        <f>[1]EW!A71</f>
        <v>2022</v>
      </c>
      <c r="B15" s="3">
        <f>[1]EW!Y71</f>
        <v>90.680918455668831</v>
      </c>
      <c r="C15" s="3">
        <f>[1]EW!Z71</f>
        <v>77.135531244379479</v>
      </c>
      <c r="D15" s="3">
        <f>[1]EW!AA71</f>
        <v>78.619946101581888</v>
      </c>
      <c r="E15" s="3">
        <f>[1]EW!AB71</f>
        <v>68.673673132112</v>
      </c>
      <c r="F15" s="3">
        <f>[1]EW!AC71</f>
        <v>74.126777921309781</v>
      </c>
      <c r="G15" s="3">
        <f>[1]EW!AD71</f>
        <v>102.95346591394987</v>
      </c>
      <c r="H15" s="14">
        <f>[1]EW!AE71</f>
        <v>82.860436912124655</v>
      </c>
      <c r="I15" s="3">
        <f>[1]EW!AF71</f>
        <v>77.818146205750622</v>
      </c>
      <c r="J15" s="3">
        <f>[1]EW!AG71</f>
        <v>101.88097962624194</v>
      </c>
      <c r="K15" s="3">
        <f>[1]EW!AH71</f>
        <v>101.82727146172692</v>
      </c>
      <c r="L15" s="3">
        <f>[1]EW!AI71</f>
        <v>105.65274988184412</v>
      </c>
      <c r="M15" s="3">
        <f>[1]EW!AJ71</f>
        <v>109.04456917200591</v>
      </c>
      <c r="N15" s="3">
        <f>[1]EW!AK71</f>
        <v>93.096505352083241</v>
      </c>
      <c r="O15" s="3">
        <f>[1]EW!AL71</f>
        <v>109.17966008484173</v>
      </c>
      <c r="P15" s="3">
        <f>[1]EW!AM71</f>
        <v>101.523445601329</v>
      </c>
      <c r="Q15" s="3">
        <f>[1]EW!AN71</f>
        <v>100.98627723080294</v>
      </c>
      <c r="R15" s="3">
        <f>[1]EW!AO71</f>
        <v>96.25388914778928</v>
      </c>
      <c r="S15" s="3">
        <f>[1]EW!AP71</f>
        <v>101.66690721048784</v>
      </c>
      <c r="T15" s="3">
        <f>[1]EW!AQ71</f>
        <v>83.099205846090797</v>
      </c>
      <c r="U15" s="3">
        <f>[1]EW!AR71</f>
        <v>101.45071360426347</v>
      </c>
      <c r="V15" s="3">
        <f>[1]EW!AS71</f>
        <v>97.624057314708452</v>
      </c>
      <c r="X15" s="18" t="str">
        <f>HLOOKUP(Y15,$L15:$U122,ROW(L$111)-ROW(X15)+1,0)</f>
        <v>SL</v>
      </c>
      <c r="Y15" s="9">
        <f t="shared" si="8"/>
        <v>83.099205846090797</v>
      </c>
      <c r="Z15" s="18" t="str">
        <f>HLOOKUP(AA15,$L15:$U122,ROW(N$111)-ROW(Z15)+1,0)</f>
        <v>HH</v>
      </c>
      <c r="AA15" s="9">
        <f t="shared" si="9"/>
        <v>109.17966008484173</v>
      </c>
    </row>
    <row r="16" spans="1:27" x14ac:dyDescent="0.35">
      <c r="A16">
        <f>[1]EW!A72</f>
        <v>2023</v>
      </c>
      <c r="B16" s="3">
        <f>[1]EW!Y72</f>
        <v>90.941904329463569</v>
      </c>
      <c r="C16" s="3">
        <f>[1]EW!Z72</f>
        <v>76.941805506361831</v>
      </c>
      <c r="D16" s="3">
        <f>[1]EW!AA72</f>
        <v>78.912006886919755</v>
      </c>
      <c r="E16" s="3">
        <f>[1]EW!AB72</f>
        <v>68.455141389476552</v>
      </c>
      <c r="F16" s="3">
        <f>[1]EW!AC72</f>
        <v>73.935316897001783</v>
      </c>
      <c r="G16" s="3">
        <f>[1]EW!AD72</f>
        <v>104.50236260326673</v>
      </c>
      <c r="H16" s="14">
        <f>[1]EW!AE72</f>
        <v>83.200934570194562</v>
      </c>
      <c r="I16" s="3">
        <f>[1]EW!AF72</f>
        <v>77.855399429927843</v>
      </c>
      <c r="J16" s="3">
        <f>[1]EW!AG72</f>
        <v>102.44883931487614</v>
      </c>
      <c r="K16" s="3">
        <f>[1]EW!AH72</f>
        <v>102.34038569673652</v>
      </c>
      <c r="L16" s="3">
        <f>[1]EW!AI72</f>
        <v>106.25036737034689</v>
      </c>
      <c r="M16" s="3">
        <f>[1]EW!AJ72</f>
        <v>109.63177227645011</v>
      </c>
      <c r="N16" s="3">
        <f>[1]EW!AK72</f>
        <v>94.041209358190187</v>
      </c>
      <c r="O16" s="3">
        <f>[1]EW!AL72</f>
        <v>110.92585744576991</v>
      </c>
      <c r="P16" s="3">
        <f>[1]EW!AM72</f>
        <v>102.14006430654202</v>
      </c>
      <c r="Q16" s="3">
        <f>[1]EW!AN72</f>
        <v>101.46431732989703</v>
      </c>
      <c r="R16" s="3">
        <f>[1]EW!AO72</f>
        <v>96.598973930242508</v>
      </c>
      <c r="S16" s="3">
        <f>[1]EW!AP72</f>
        <v>101.96390429384627</v>
      </c>
      <c r="T16" s="3">
        <f>[1]EW!AQ72</f>
        <v>82.93533784046538</v>
      </c>
      <c r="U16" s="3">
        <f>[1]EW!AR72</f>
        <v>101.98600287160397</v>
      </c>
      <c r="V16" s="3">
        <f>[1]EW!AS72</f>
        <v>98.098048153497757</v>
      </c>
      <c r="X16" s="18" t="str">
        <f>HLOOKUP(Y16,$L16:$U123,ROW(L$111)-ROW(X16)+1,0)</f>
        <v>SL</v>
      </c>
      <c r="Y16" s="9">
        <f t="shared" si="8"/>
        <v>82.93533784046538</v>
      </c>
      <c r="Z16" s="18" t="str">
        <f>HLOOKUP(AA16,$L16:$U123,ROW(N$111)-ROW(Z16)+1,0)</f>
        <v>HH</v>
      </c>
      <c r="AA16" s="9">
        <f t="shared" si="9"/>
        <v>110.92585744576991</v>
      </c>
    </row>
    <row r="17" spans="1:27" x14ac:dyDescent="0.35">
      <c r="A17">
        <f>A16+1</f>
        <v>2024</v>
      </c>
      <c r="B17" s="3"/>
      <c r="C17" s="3"/>
      <c r="D17" s="3"/>
      <c r="E17" s="3"/>
      <c r="F17" s="3"/>
      <c r="G17" s="3"/>
      <c r="H17" s="14"/>
      <c r="I17" s="3"/>
      <c r="J17" s="3"/>
      <c r="K17" s="3"/>
      <c r="L17" s="3"/>
      <c r="M17" s="3"/>
      <c r="N17" s="3"/>
      <c r="O17" s="3"/>
      <c r="P17" s="3"/>
      <c r="Q17" s="3"/>
      <c r="R17" s="3"/>
      <c r="S17" s="3"/>
      <c r="T17" s="3"/>
      <c r="U17" s="3"/>
      <c r="V17" s="3"/>
      <c r="X17" s="18"/>
      <c r="Y17" s="9"/>
      <c r="Z17" s="18"/>
      <c r="AA17" s="9"/>
    </row>
    <row r="18" spans="1:27" x14ac:dyDescent="0.35">
      <c r="X18" s="11"/>
      <c r="Y18" s="9"/>
      <c r="Z18" s="11"/>
      <c r="AA18" s="9"/>
    </row>
    <row r="19" spans="1:27" x14ac:dyDescent="0.35">
      <c r="A19" s="4" t="s">
        <v>536</v>
      </c>
      <c r="X19" s="11"/>
      <c r="Y19" s="9"/>
      <c r="Z19" s="11"/>
      <c r="AA19" s="9"/>
    </row>
    <row r="20" spans="1:27" x14ac:dyDescent="0.35">
      <c r="A20" s="7">
        <f>[1]Ausländer!A28</f>
        <v>2019</v>
      </c>
      <c r="B20" s="3">
        <f>[1]Ausländer!B28</f>
        <v>4.95</v>
      </c>
      <c r="C20" s="3">
        <f>[1]Ausländer!C28</f>
        <v>4.6500000000000004</v>
      </c>
      <c r="D20" s="3">
        <f>[1]Ausländer!D28</f>
        <v>5.1100000000000003</v>
      </c>
      <c r="E20" s="3">
        <f>[1]Ausländer!E28</f>
        <v>5.09</v>
      </c>
      <c r="F20" s="3">
        <f>[1]Ausländer!F28</f>
        <v>5.21</v>
      </c>
      <c r="G20" s="3">
        <f>[1]Ausländer!G28</f>
        <v>19.239999999999998</v>
      </c>
      <c r="H20" s="14">
        <f>[1]Ausländer!H28</f>
        <v>8.25</v>
      </c>
      <c r="I20" s="3">
        <f>[1]Ausländer!I28</f>
        <v>5.0324113350419202</v>
      </c>
      <c r="J20" s="3">
        <f>[1]Ausländer!J28</f>
        <v>13.826320064923106</v>
      </c>
      <c r="K20" s="3">
        <f>[1]Ausländer!K28</f>
        <v>13.53</v>
      </c>
      <c r="L20" s="3">
        <f>[1]Ausländer!L28</f>
        <v>15.87</v>
      </c>
      <c r="M20" s="3">
        <f>[1]Ausländer!M28</f>
        <v>13.56</v>
      </c>
      <c r="N20" s="3">
        <f>[1]Ausländer!N28</f>
        <v>18.53</v>
      </c>
      <c r="O20" s="3">
        <f>[1]Ausländer!O28</f>
        <v>16.54</v>
      </c>
      <c r="P20" s="3">
        <f>[1]Ausländer!P28</f>
        <v>16.59</v>
      </c>
      <c r="Q20" s="3">
        <f>[1]Ausländer!Q28</f>
        <v>9.67</v>
      </c>
      <c r="R20" s="3">
        <f>[1]Ausländer!R28</f>
        <v>13.62</v>
      </c>
      <c r="S20" s="3">
        <f>[1]Ausländer!S28</f>
        <v>11.49</v>
      </c>
      <c r="T20" s="3">
        <f>[1]Ausländer!T28</f>
        <v>11.44</v>
      </c>
      <c r="U20" s="3">
        <f>[1]Ausländer!U28</f>
        <v>8.41</v>
      </c>
      <c r="V20" s="3">
        <f>[1]Ausländer!V28</f>
        <v>12.5</v>
      </c>
      <c r="X20" s="18" t="str">
        <f>HLOOKUP(Y20,$L20:$U126,ROW(L$111)-ROW(X20)+1,0)</f>
        <v>SH</v>
      </c>
      <c r="Y20" s="9">
        <f t="shared" ref="Y20:Y23" si="10">MIN(L20:U20)</f>
        <v>8.41</v>
      </c>
      <c r="Z20" s="18" t="str">
        <f>HLOOKUP(AA20,$L20:$U126,ROW(N$111)-ROW(Z20)+1,0)</f>
        <v>HB</v>
      </c>
      <c r="AA20" s="9">
        <f t="shared" ref="AA20:AA23" si="11">MAX(L20:U20)</f>
        <v>18.53</v>
      </c>
    </row>
    <row r="21" spans="1:27" x14ac:dyDescent="0.35">
      <c r="A21" s="7">
        <f>[1]Ausländer!A29</f>
        <v>2020</v>
      </c>
      <c r="B21" s="3">
        <f>[1]Ausländer!B29</f>
        <v>5.18</v>
      </c>
      <c r="C21" s="3">
        <f>[1]Ausländer!C29</f>
        <v>4.78</v>
      </c>
      <c r="D21" s="3">
        <f>[1]Ausländer!D29</f>
        <v>5.32</v>
      </c>
      <c r="E21" s="3">
        <f>[1]Ausländer!E29</f>
        <v>5.26</v>
      </c>
      <c r="F21" s="3">
        <f>[1]Ausländer!F29</f>
        <v>5.38</v>
      </c>
      <c r="G21" s="3">
        <f>[1]Ausländer!G29</f>
        <v>19.59</v>
      </c>
      <c r="H21" s="14">
        <f>[1]Ausländer!H29</f>
        <v>8.48</v>
      </c>
      <c r="I21" s="3">
        <f>[1]Ausländer!I29</f>
        <v>5.2219995533336769</v>
      </c>
      <c r="J21" s="3">
        <f>[1]Ausländer!J29</f>
        <v>14.05595304423656</v>
      </c>
      <c r="K21" s="3">
        <f>[1]Ausländer!K29</f>
        <v>13.76</v>
      </c>
      <c r="L21" s="3">
        <f>[1]Ausländer!L29</f>
        <v>16.05</v>
      </c>
      <c r="M21" s="3">
        <f>[1]Ausländer!M29</f>
        <v>13.73</v>
      </c>
      <c r="N21" s="3">
        <f>[1]Ausländer!N29</f>
        <v>19.04</v>
      </c>
      <c r="O21" s="3">
        <f>[1]Ausländer!O29</f>
        <v>16.829999999999998</v>
      </c>
      <c r="P21" s="3">
        <f>[1]Ausländer!P29</f>
        <v>16.86</v>
      </c>
      <c r="Q21" s="3">
        <f>[1]Ausländer!Q29</f>
        <v>9.9</v>
      </c>
      <c r="R21" s="3">
        <f>[1]Ausländer!R29</f>
        <v>13.84</v>
      </c>
      <c r="S21" s="3">
        <f>[1]Ausländer!S29</f>
        <v>11.81</v>
      </c>
      <c r="T21" s="3">
        <f>[1]Ausländer!T29</f>
        <v>11.83</v>
      </c>
      <c r="U21" s="3">
        <f>[1]Ausländer!U29</f>
        <v>8.6199999999999992</v>
      </c>
      <c r="V21" s="3">
        <f>[1]Ausländer!V29</f>
        <v>12.73</v>
      </c>
      <c r="X21" s="18" t="str">
        <f>HLOOKUP(Y21,$L21:$U127,ROW(L$111)-ROW(X21)+1,0)</f>
        <v>SH</v>
      </c>
      <c r="Y21" s="9">
        <f t="shared" si="10"/>
        <v>8.6199999999999992</v>
      </c>
      <c r="Z21" s="18" t="str">
        <f>HLOOKUP(AA21,$L21:$U127,ROW(N$111)-ROW(Z21)+1,0)</f>
        <v>HB</v>
      </c>
      <c r="AA21" s="9">
        <f t="shared" si="11"/>
        <v>19.04</v>
      </c>
    </row>
    <row r="22" spans="1:27" x14ac:dyDescent="0.35">
      <c r="A22" s="7">
        <f>[1]Ausländer!A30</f>
        <v>2021</v>
      </c>
      <c r="B22" s="3">
        <f>[1]Ausländer!B30</f>
        <v>5.47</v>
      </c>
      <c r="C22" s="3">
        <f>[1]Ausländer!C30</f>
        <v>5.0199999999999996</v>
      </c>
      <c r="D22" s="3">
        <f>[1]Ausländer!D30</f>
        <v>5.68</v>
      </c>
      <c r="E22" s="3">
        <f>[1]Ausländer!E30</f>
        <v>5.65</v>
      </c>
      <c r="F22" s="3">
        <f>[1]Ausländer!F30</f>
        <v>5.84</v>
      </c>
      <c r="G22" s="3">
        <f>[1]Ausländer!G30</f>
        <v>20.18</v>
      </c>
      <c r="H22" s="14">
        <f>[1]Ausländer!H30</f>
        <v>8.9</v>
      </c>
      <c r="I22" s="3">
        <f>[1]Ausländer!I30</f>
        <v>5.5740804472400631</v>
      </c>
      <c r="J22" s="3">
        <f>[1]Ausländer!J30</f>
        <v>14.410280579072435</v>
      </c>
      <c r="K22" s="3">
        <f>[1]Ausländer!K30</f>
        <v>14.09</v>
      </c>
      <c r="L22" s="3">
        <f>[1]Ausländer!L30</f>
        <v>16.38</v>
      </c>
      <c r="M22" s="3">
        <f>[1]Ausländer!M30</f>
        <v>14.09</v>
      </c>
      <c r="N22" s="3">
        <f>[1]Ausländer!N30</f>
        <v>19.32</v>
      </c>
      <c r="O22" s="3">
        <f>[1]Ausländer!O30</f>
        <v>17.260000000000002</v>
      </c>
      <c r="P22" s="3">
        <f>[1]Ausländer!P30</f>
        <v>17.14</v>
      </c>
      <c r="Q22" s="3">
        <f>[1]Ausländer!Q30</f>
        <v>10.26</v>
      </c>
      <c r="R22" s="3">
        <f>[1]Ausländer!R30</f>
        <v>14.17</v>
      </c>
      <c r="S22" s="3">
        <f>[1]Ausländer!S30</f>
        <v>12.2</v>
      </c>
      <c r="T22" s="3">
        <f>[1]Ausländer!T30</f>
        <v>12.35</v>
      </c>
      <c r="U22" s="3">
        <f>[1]Ausländer!U30</f>
        <v>8.93</v>
      </c>
      <c r="V22" s="3">
        <f>[1]Ausländer!V30</f>
        <v>13.09</v>
      </c>
      <c r="X22" s="18" t="str">
        <f>HLOOKUP(Y22,$L22:$U128,ROW(L$111)-ROW(X22)+1,0)</f>
        <v>SH</v>
      </c>
      <c r="Y22" s="9">
        <f t="shared" si="10"/>
        <v>8.93</v>
      </c>
      <c r="Z22" s="18" t="str">
        <f>HLOOKUP(AA22,$L22:$U128,ROW(N$111)-ROW(Z22)+1,0)</f>
        <v>HB</v>
      </c>
      <c r="AA22" s="9">
        <f t="shared" si="11"/>
        <v>19.32</v>
      </c>
    </row>
    <row r="23" spans="1:27" x14ac:dyDescent="0.35">
      <c r="A23" s="7">
        <f>[1]Ausländer!A31</f>
        <v>2022</v>
      </c>
      <c r="B23" s="3">
        <f>[1]Ausländer!B31</f>
        <v>6.99</v>
      </c>
      <c r="C23" s="3">
        <f>[1]Ausländer!C31</f>
        <v>6.47</v>
      </c>
      <c r="D23" s="3">
        <f>[1]Ausländer!D31</f>
        <v>7.35</v>
      </c>
      <c r="E23" s="3">
        <f>[1]Ausländer!E31</f>
        <v>7.36</v>
      </c>
      <c r="F23" s="3">
        <f>[1]Ausländer!F31</f>
        <v>7.58</v>
      </c>
      <c r="G23" s="3">
        <f>[1]Ausländer!G31</f>
        <v>22.22</v>
      </c>
      <c r="H23" s="14">
        <f>[1]Ausländer!H31</f>
        <v>10.65</v>
      </c>
      <c r="I23" s="3">
        <f>[1]Ausländer!I31</f>
        <v>7.2034985291150813</v>
      </c>
      <c r="J23" s="3">
        <f>[1]Ausländer!J31</f>
        <v>15.907418856262911</v>
      </c>
      <c r="K23" s="3">
        <f>[1]Ausländer!K31</f>
        <v>15.56</v>
      </c>
      <c r="L23" s="3">
        <f>[1]Ausländer!L31</f>
        <v>17.84</v>
      </c>
      <c r="M23" s="3">
        <f>[1]Ausländer!M31</f>
        <v>15.51</v>
      </c>
      <c r="N23" s="3">
        <f>[1]Ausländer!N31</f>
        <v>21.05</v>
      </c>
      <c r="O23" s="3">
        <f>[1]Ausländer!O31</f>
        <v>19.2</v>
      </c>
      <c r="P23" s="3">
        <f>[1]Ausländer!P31</f>
        <v>18.71</v>
      </c>
      <c r="Q23" s="3">
        <f>[1]Ausländer!Q31</f>
        <v>11.79</v>
      </c>
      <c r="R23" s="3">
        <f>[1]Ausländer!R31</f>
        <v>15.59</v>
      </c>
      <c r="S23" s="3">
        <f>[1]Ausländer!S31</f>
        <v>13.61</v>
      </c>
      <c r="T23" s="3">
        <f>[1]Ausländer!T31</f>
        <v>14.02</v>
      </c>
      <c r="U23" s="3">
        <f>[1]Ausländer!U31</f>
        <v>10.15</v>
      </c>
      <c r="V23" s="3">
        <f>[1]Ausländer!V31</f>
        <v>14.61</v>
      </c>
      <c r="X23" s="18" t="str">
        <f>HLOOKUP(Y23,$L23:$U129,ROW(L$111)-ROW(X23)+1,0)</f>
        <v>SH</v>
      </c>
      <c r="Y23" s="9">
        <f t="shared" si="10"/>
        <v>10.15</v>
      </c>
      <c r="Z23" s="18" t="str">
        <f>HLOOKUP(AA23,$L23:$U129,ROW(N$111)-ROW(Z23)+1,0)</f>
        <v>HB</v>
      </c>
      <c r="AA23" s="9">
        <f t="shared" si="11"/>
        <v>21.05</v>
      </c>
    </row>
    <row r="24" spans="1:27" x14ac:dyDescent="0.35">
      <c r="A24">
        <f t="shared" ref="A24:A25" si="12">A23+1</f>
        <v>2023</v>
      </c>
      <c r="B24" s="3"/>
      <c r="C24" s="3"/>
      <c r="D24" s="3"/>
      <c r="E24" s="3"/>
      <c r="F24" s="3"/>
      <c r="G24" s="3"/>
      <c r="H24" s="14"/>
      <c r="I24" s="3"/>
      <c r="J24" s="3"/>
      <c r="K24" s="3"/>
      <c r="L24" s="3"/>
      <c r="M24" s="3"/>
      <c r="N24" s="3"/>
      <c r="O24" s="3"/>
      <c r="P24" s="3"/>
      <c r="Q24" s="3"/>
      <c r="R24" s="3"/>
      <c r="S24" s="3"/>
      <c r="T24" s="3"/>
      <c r="U24" s="3"/>
      <c r="V24" s="3"/>
      <c r="X24" s="18"/>
      <c r="Y24" s="9"/>
      <c r="Z24" s="18"/>
      <c r="AA24" s="9"/>
    </row>
    <row r="25" spans="1:27" x14ac:dyDescent="0.35">
      <c r="A25">
        <f t="shared" si="12"/>
        <v>2024</v>
      </c>
      <c r="B25" s="3"/>
      <c r="C25" s="3"/>
      <c r="D25" s="3"/>
      <c r="E25" s="3"/>
      <c r="F25" s="3"/>
      <c r="G25" s="3"/>
      <c r="H25" s="14"/>
      <c r="I25" s="3"/>
      <c r="J25" s="3"/>
      <c r="K25" s="3"/>
      <c r="L25" s="3"/>
      <c r="M25" s="3"/>
      <c r="N25" s="3"/>
      <c r="O25" s="3"/>
      <c r="P25" s="3"/>
      <c r="Q25" s="3"/>
      <c r="R25" s="3"/>
      <c r="S25" s="3"/>
      <c r="T25" s="3"/>
      <c r="U25" s="3"/>
      <c r="V25" s="3"/>
      <c r="X25" s="18"/>
      <c r="Y25" s="9"/>
      <c r="Z25" s="18"/>
      <c r="AA25" s="9"/>
    </row>
    <row r="26" spans="1:27" x14ac:dyDescent="0.35">
      <c r="X26" s="11"/>
      <c r="Y26" s="9"/>
      <c r="Z26" s="11"/>
      <c r="AA26" s="9"/>
    </row>
    <row r="27" spans="1:27" x14ac:dyDescent="0.35">
      <c r="A27" s="4" t="s">
        <v>537</v>
      </c>
      <c r="X27" s="11"/>
      <c r="Y27" s="9"/>
      <c r="Z27" s="11"/>
      <c r="AA27" s="9"/>
    </row>
    <row r="28" spans="1:27" x14ac:dyDescent="0.35">
      <c r="A28">
        <f>[1]Ausländer!A47</f>
        <v>2019</v>
      </c>
      <c r="B28" s="3">
        <f>[1]Ausländer!B47</f>
        <v>1.61</v>
      </c>
      <c r="C28" s="3">
        <f>[1]Ausländer!C47</f>
        <v>1.5</v>
      </c>
      <c r="D28" s="3">
        <f>[1]Ausländer!D47</f>
        <v>1.49</v>
      </c>
      <c r="E28" s="3">
        <f>[1]Ausländer!E47</f>
        <v>1.75</v>
      </c>
      <c r="F28" s="3">
        <f>[1]Ausländer!F47</f>
        <v>1.54</v>
      </c>
      <c r="G28" s="3">
        <f>[1]Ausländer!G47</f>
        <v>2.78</v>
      </c>
      <c r="H28" s="14">
        <f>[1]Ausländer!H47</f>
        <v>1.84</v>
      </c>
      <c r="I28" s="3">
        <f>[1]Ausländer!I47</f>
        <v>1.5695365357902109</v>
      </c>
      <c r="J28" s="3">
        <f>[1]Ausländer!J47</f>
        <v>2.324763788428077</v>
      </c>
      <c r="K28" s="3">
        <f>[1]Ausländer!K47</f>
        <v>2.2999999999999998</v>
      </c>
      <c r="L28" s="3">
        <f>[1]Ausländer!L47</f>
        <v>1.89</v>
      </c>
      <c r="M28" s="3">
        <f>[1]Ausländer!M47</f>
        <v>1.62</v>
      </c>
      <c r="N28" s="3">
        <f>[1]Ausländer!N47</f>
        <v>4.24</v>
      </c>
      <c r="O28" s="3">
        <f>[1]Ausländer!O47</f>
        <v>2.99</v>
      </c>
      <c r="P28" s="3">
        <f>[1]Ausländer!P47</f>
        <v>2.5</v>
      </c>
      <c r="Q28" s="3">
        <f>[1]Ausländer!Q47</f>
        <v>2.48</v>
      </c>
      <c r="R28" s="3">
        <f>[1]Ausländer!R47</f>
        <v>2.76</v>
      </c>
      <c r="S28" s="3">
        <f>[1]Ausländer!S47</f>
        <v>2.02</v>
      </c>
      <c r="T28" s="3">
        <f>[1]Ausländer!T47</f>
        <v>2.95</v>
      </c>
      <c r="U28" s="3">
        <f>[1]Ausländer!U47</f>
        <v>2.44</v>
      </c>
      <c r="V28" s="3">
        <f>[1]Ausländer!V47</f>
        <v>2.21</v>
      </c>
      <c r="X28" s="18" t="str">
        <f>HLOOKUP(Y28,$L28:$U132,ROW(L$111)-ROW(X28)+1,0)</f>
        <v>BY</v>
      </c>
      <c r="Y28" s="9">
        <f t="shared" ref="Y28:Y31" si="13">MIN(L28:U28)</f>
        <v>1.62</v>
      </c>
      <c r="Z28" s="18" t="str">
        <f>HLOOKUP(AA28,$L28:$U132,ROW(N$111)-ROW(Z28)+1,0)</f>
        <v>HB</v>
      </c>
      <c r="AA28" s="9">
        <f t="shared" ref="AA28:AA31" si="14">MAX(L28:U28)</f>
        <v>4.24</v>
      </c>
    </row>
    <row r="29" spans="1:27" x14ac:dyDescent="0.35">
      <c r="A29">
        <f>[1]Ausländer!A48</f>
        <v>2020</v>
      </c>
      <c r="B29" s="3">
        <f>[1]Ausländer!B48</f>
        <v>1.64</v>
      </c>
      <c r="C29" s="3">
        <f>[1]Ausländer!C48</f>
        <v>1.46</v>
      </c>
      <c r="D29" s="3">
        <f>[1]Ausländer!D48</f>
        <v>1.52</v>
      </c>
      <c r="E29" s="3">
        <f>[1]Ausländer!E48</f>
        <v>1.82</v>
      </c>
      <c r="F29" s="3">
        <f>[1]Ausländer!F48</f>
        <v>1.61</v>
      </c>
      <c r="G29" s="3">
        <f>[1]Ausländer!G48</f>
        <v>2.89</v>
      </c>
      <c r="H29" s="14">
        <f>[1]Ausländer!H48</f>
        <v>1.89</v>
      </c>
      <c r="I29" s="3">
        <f>[1]Ausländer!I48</f>
        <v>1.6042467899353854</v>
      </c>
      <c r="J29" s="3">
        <f>[1]Ausländer!J48</f>
        <v>2.3013428667145321</v>
      </c>
      <c r="K29" s="3">
        <f>[1]Ausländer!K48</f>
        <v>2.27</v>
      </c>
      <c r="L29" s="3">
        <f>[1]Ausländer!L48</f>
        <v>1.89</v>
      </c>
      <c r="M29" s="3">
        <f>[1]Ausländer!M48</f>
        <v>1.62</v>
      </c>
      <c r="N29" s="3">
        <f>[1]Ausländer!N48</f>
        <v>4.45</v>
      </c>
      <c r="O29" s="3">
        <f>[1]Ausländer!O48</f>
        <v>2.8</v>
      </c>
      <c r="P29" s="3">
        <f>[1]Ausländer!P48</f>
        <v>2.52</v>
      </c>
      <c r="Q29" s="3">
        <f>[1]Ausländer!Q48</f>
        <v>2.5299999999999998</v>
      </c>
      <c r="R29" s="3">
        <f>[1]Ausländer!R48</f>
        <v>2.78</v>
      </c>
      <c r="S29" s="3">
        <f>[1]Ausländer!S48</f>
        <v>2.04</v>
      </c>
      <c r="T29" s="9" t="s">
        <v>404</v>
      </c>
      <c r="U29" s="3">
        <f>[1]Ausländer!U48</f>
        <v>2.48</v>
      </c>
      <c r="V29" s="3">
        <f>[1]Ausländer!V48</f>
        <v>2.2000000000000002</v>
      </c>
      <c r="X29" s="18" t="str">
        <f>HLOOKUP(Y29,$L29:$U133,ROW(L$111)-ROW(X29)+1,0)</f>
        <v>BY</v>
      </c>
      <c r="Y29" s="9">
        <f t="shared" si="13"/>
        <v>1.62</v>
      </c>
      <c r="Z29" s="18" t="str">
        <f>HLOOKUP(AA29,$L29:$U133,ROW(N$111)-ROW(Z29)+1,0)</f>
        <v>HB</v>
      </c>
      <c r="AA29" s="9">
        <f t="shared" si="14"/>
        <v>4.45</v>
      </c>
    </row>
    <row r="30" spans="1:27" x14ac:dyDescent="0.35">
      <c r="A30">
        <f>[1]Ausländer!A49</f>
        <v>2021</v>
      </c>
      <c r="B30" s="3">
        <f>[1]Ausländer!B49</f>
        <v>1.69</v>
      </c>
      <c r="C30" s="3">
        <f>[1]Ausländer!C49</f>
        <v>1.54</v>
      </c>
      <c r="D30" s="3">
        <f>[1]Ausländer!D49</f>
        <v>1.61</v>
      </c>
      <c r="E30" s="3">
        <f>[1]Ausländer!E49</f>
        <v>1.84</v>
      </c>
      <c r="F30" s="3">
        <f>[1]Ausländer!F49</f>
        <v>1.67</v>
      </c>
      <c r="G30" s="3">
        <f>[1]Ausländer!G49</f>
        <v>3.11</v>
      </c>
      <c r="H30" s="14">
        <f>[1]Ausländer!H49</f>
        <v>2</v>
      </c>
      <c r="I30" s="3">
        <f>[1]Ausländer!I49</f>
        <v>1.667437718503463</v>
      </c>
      <c r="J30" s="3">
        <f>[1]Ausländer!J49</f>
        <v>2.398931866958359</v>
      </c>
      <c r="K30" s="3">
        <f>[1]Ausländer!K49</f>
        <v>2.36</v>
      </c>
      <c r="L30" s="3">
        <f>[1]Ausländer!L49</f>
        <v>1.95</v>
      </c>
      <c r="M30" s="3">
        <f>[1]Ausländer!M49</f>
        <v>1.66</v>
      </c>
      <c r="N30" s="3">
        <f>[1]Ausländer!N49</f>
        <v>4.6500000000000004</v>
      </c>
      <c r="O30" s="3">
        <f>[1]Ausländer!O49</f>
        <v>3.02</v>
      </c>
      <c r="P30" s="3">
        <f>[1]Ausländer!P49</f>
        <v>2.66</v>
      </c>
      <c r="Q30" s="3">
        <f>[1]Ausländer!Q49</f>
        <v>2.64</v>
      </c>
      <c r="R30" s="3">
        <f>[1]Ausländer!R49</f>
        <v>2.9</v>
      </c>
      <c r="S30" s="3">
        <f>[1]Ausländer!S49</f>
        <v>2.11</v>
      </c>
      <c r="T30" s="9" t="s">
        <v>404</v>
      </c>
      <c r="U30" s="3">
        <f>[1]Ausländer!U49</f>
        <v>2.54</v>
      </c>
      <c r="V30" s="3">
        <f>[1]Ausländer!V49</f>
        <v>2.29</v>
      </c>
      <c r="X30" s="18" t="str">
        <f>HLOOKUP(Y30,$L30:$U134,ROW(L$111)-ROW(X30)+1,0)</f>
        <v>BY</v>
      </c>
      <c r="Y30" s="9">
        <f t="shared" si="13"/>
        <v>1.66</v>
      </c>
      <c r="Z30" s="18" t="str">
        <f>HLOOKUP(AA30,$L30:$U134,ROW(N$111)-ROW(Z30)+1,0)</f>
        <v>HB</v>
      </c>
      <c r="AA30" s="9">
        <f t="shared" si="14"/>
        <v>4.6500000000000004</v>
      </c>
    </row>
    <row r="31" spans="1:27" x14ac:dyDescent="0.35">
      <c r="A31">
        <f>[1]Ausländer!A50</f>
        <v>2022</v>
      </c>
      <c r="B31" s="3">
        <f>[1]Ausländer!B50</f>
        <v>2.85</v>
      </c>
      <c r="C31" s="3">
        <f>[1]Ausländer!C50</f>
        <v>2.9</v>
      </c>
      <c r="D31" s="3">
        <f>[1]Ausländer!D50</f>
        <v>2.97</v>
      </c>
      <c r="E31" s="3">
        <f>[1]Ausländer!E50</f>
        <v>3.28</v>
      </c>
      <c r="F31" s="3">
        <f>[1]Ausländer!F50</f>
        <v>3.11</v>
      </c>
      <c r="G31" s="3">
        <f>[1]Ausländer!G50</f>
        <v>4.7699999999999996</v>
      </c>
      <c r="H31" s="14">
        <f>[1]Ausländer!H50</f>
        <v>3.42</v>
      </c>
      <c r="I31" s="3">
        <f>[1]Ausländer!I50</f>
        <v>3.0140040577070946</v>
      </c>
      <c r="J31" s="3">
        <f>[1]Ausländer!J50</f>
        <v>3.7611493302233598</v>
      </c>
      <c r="K31" s="3">
        <f>[1]Ausländer!K50</f>
        <v>3.71</v>
      </c>
      <c r="L31" s="3">
        <f>[1]Ausländer!L50</f>
        <v>3.21</v>
      </c>
      <c r="M31" s="3">
        <f>[1]Ausländer!M50</f>
        <v>2.84</v>
      </c>
      <c r="N31" s="3">
        <f>[1]Ausländer!N50</f>
        <v>6.31</v>
      </c>
      <c r="O31" s="3">
        <f>[1]Ausländer!O50</f>
        <v>4.8099999999999996</v>
      </c>
      <c r="P31" s="3">
        <f>[1]Ausländer!P50</f>
        <v>4.01</v>
      </c>
      <c r="Q31" s="3">
        <f>[1]Ausländer!Q50</f>
        <v>4.07</v>
      </c>
      <c r="R31" s="3">
        <f>[1]Ausländer!R50</f>
        <v>4.22</v>
      </c>
      <c r="S31" s="3">
        <f>[1]Ausländer!S50</f>
        <v>3.24</v>
      </c>
      <c r="T31" s="3">
        <f>[1]Ausländer!T50</f>
        <v>4.6500000000000004</v>
      </c>
      <c r="U31" s="3">
        <f>[1]Ausländer!U50</f>
        <v>3.72</v>
      </c>
      <c r="V31" s="3">
        <f>[1]Ausländer!V50</f>
        <v>3.65</v>
      </c>
      <c r="X31" s="18" t="str">
        <f>HLOOKUP(Y31,$L31:$U135,ROW(L$111)-ROW(X31)+1,0)</f>
        <v>BY</v>
      </c>
      <c r="Y31" s="9">
        <f t="shared" si="13"/>
        <v>2.84</v>
      </c>
      <c r="Z31" s="18" t="str">
        <f>HLOOKUP(AA31,$L31:$U135,ROW(N$111)-ROW(Z31)+1,0)</f>
        <v>HB</v>
      </c>
      <c r="AA31" s="9">
        <f t="shared" si="14"/>
        <v>6.31</v>
      </c>
    </row>
    <row r="32" spans="1:27" x14ac:dyDescent="0.35">
      <c r="A32">
        <f>A31+1</f>
        <v>2023</v>
      </c>
      <c r="B32" s="3"/>
      <c r="C32" s="3"/>
      <c r="D32" s="3"/>
      <c r="E32" s="3"/>
      <c r="F32" s="3"/>
      <c r="G32" s="3"/>
      <c r="H32" s="14"/>
      <c r="I32" s="3"/>
      <c r="J32" s="3"/>
      <c r="K32" s="3"/>
      <c r="L32" s="3"/>
      <c r="M32" s="3"/>
      <c r="N32" s="3"/>
      <c r="O32" s="3"/>
      <c r="P32" s="3"/>
      <c r="Q32" s="3"/>
      <c r="R32" s="3"/>
      <c r="S32" s="3"/>
      <c r="T32" s="3"/>
      <c r="U32" s="3"/>
      <c r="V32" s="3"/>
      <c r="X32" s="18"/>
      <c r="Y32" s="9"/>
      <c r="Z32" s="18"/>
      <c r="AA32" s="9"/>
    </row>
    <row r="33" spans="1:27" x14ac:dyDescent="0.35">
      <c r="A33">
        <f>A32+1</f>
        <v>2024</v>
      </c>
      <c r="B33" s="3"/>
      <c r="C33" s="3"/>
      <c r="D33" s="3"/>
      <c r="E33" s="3"/>
      <c r="F33" s="3"/>
      <c r="G33" s="3"/>
      <c r="H33" s="14"/>
      <c r="I33" s="3"/>
      <c r="J33" s="3"/>
      <c r="K33" s="3"/>
      <c r="L33" s="3"/>
      <c r="M33" s="3"/>
      <c r="N33" s="3"/>
      <c r="O33" s="3"/>
      <c r="P33" s="3"/>
      <c r="Q33" s="3"/>
      <c r="R33" s="3"/>
      <c r="S33" s="3"/>
      <c r="T33" s="3"/>
      <c r="U33" s="3"/>
      <c r="V33" s="3"/>
      <c r="X33" s="18"/>
      <c r="Y33" s="9"/>
      <c r="Z33" s="18"/>
      <c r="AA33" s="9"/>
    </row>
    <row r="34" spans="1:27" x14ac:dyDescent="0.35">
      <c r="A34" t="s">
        <v>538</v>
      </c>
      <c r="X34" s="11"/>
      <c r="Y34" s="9"/>
      <c r="Z34" s="11"/>
      <c r="AA34" s="9"/>
    </row>
    <row r="35" spans="1:27" x14ac:dyDescent="0.35">
      <c r="A35" s="4" t="s">
        <v>539</v>
      </c>
      <c r="X35" s="11"/>
      <c r="Y35" s="9"/>
      <c r="Z35" s="11"/>
      <c r="AA35" s="9"/>
    </row>
    <row r="36" spans="1:27" x14ac:dyDescent="0.35">
      <c r="A36">
        <f>[1]Wanderungen!A100</f>
        <v>2019</v>
      </c>
      <c r="B36" s="3">
        <f>[1]Wanderungen!B100</f>
        <v>9.1040384917189954</v>
      </c>
      <c r="C36" s="3">
        <f>[1]Wanderungen!C100</f>
        <v>4.9990459361541717</v>
      </c>
      <c r="D36" s="3">
        <f>[1]Wanderungen!D100</f>
        <v>3.8312088921739975</v>
      </c>
      <c r="E36" s="3">
        <f>[1]Wanderungen!E100</f>
        <v>1.1028583472023372</v>
      </c>
      <c r="F36" s="3">
        <f>[1]Wanderungen!F100</f>
        <v>1.5769816795135487</v>
      </c>
      <c r="G36" s="3">
        <f>[1]Wanderungen!G100</f>
        <v>6.3521985234987044</v>
      </c>
      <c r="H36" s="14">
        <f>[1]Wanderungen!H100</f>
        <v>4.6673180744547125</v>
      </c>
      <c r="I36" s="3">
        <f>[1]Wanderungen!I100</f>
        <v>4.1759631532193886</v>
      </c>
      <c r="J36" s="3">
        <f>[1]Wanderungen!J100</f>
        <v>3.893433171771115</v>
      </c>
      <c r="K36" s="3">
        <f>[1]Wanderungen!K100</f>
        <v>3.7590125824672067</v>
      </c>
      <c r="L36" s="3">
        <f>[1]Wanderungen!L100</f>
        <v>3.4084007850634426</v>
      </c>
      <c r="M36" s="3">
        <f>[1]Wanderungen!M100</f>
        <v>4.4690642787893715</v>
      </c>
      <c r="N36" s="3">
        <f>[1]Wanderungen!N100</f>
        <v>-1.1347409594572009</v>
      </c>
      <c r="O36" s="3">
        <f>[1]Wanderungen!O100</f>
        <v>2.7128058752337036</v>
      </c>
      <c r="P36" s="3">
        <f>[1]Wanderungen!P100</f>
        <v>4.5431336422415685</v>
      </c>
      <c r="Q36" s="3">
        <f>[1]Wanderungen!Q100</f>
        <v>4.385187432993475</v>
      </c>
      <c r="R36" s="3">
        <f>[1]Wanderungen!R100</f>
        <v>2.6341231094692867</v>
      </c>
      <c r="S36" s="3">
        <f>[1]Wanderungen!S100</f>
        <v>4.9924511673424838</v>
      </c>
      <c r="T36" s="3">
        <f>[1]Wanderungen!T100</f>
        <v>2.1867142443900969</v>
      </c>
      <c r="U36" s="3">
        <f>[1]Wanderungen!U100</f>
        <v>6.0412179255324467</v>
      </c>
      <c r="V36" s="3">
        <f>[1]Wanderungen!V100</f>
        <v>3.9360732411453454</v>
      </c>
      <c r="X36" s="18" t="str">
        <f>HLOOKUP(Y36,$L36:$U138,ROW(L$111)-ROW(X36)+1,0)</f>
        <v>HB</v>
      </c>
      <c r="Y36" s="9">
        <f t="shared" ref="Y36:Y40" si="15">MIN(L36:U36)</f>
        <v>-1.1347409594572009</v>
      </c>
      <c r="Z36" s="18" t="str">
        <f>HLOOKUP(AA36,$L36:$U138,ROW(N$111)-ROW(Z36)+1,0)</f>
        <v>SH</v>
      </c>
      <c r="AA36" s="9">
        <f t="shared" ref="AA36:AA40" si="16">MAX(L36:U36)</f>
        <v>6.0412179255324467</v>
      </c>
    </row>
    <row r="37" spans="1:27" x14ac:dyDescent="0.35">
      <c r="A37">
        <f>[1]Wanderungen!A101</f>
        <v>2020</v>
      </c>
      <c r="B37" s="3">
        <f>[1]Wanderungen!B101</f>
        <v>9.8207705418047713</v>
      </c>
      <c r="C37" s="3">
        <f>[1]Wanderungen!C101</f>
        <v>7.8169269616566099</v>
      </c>
      <c r="D37" s="3">
        <f>[1]Wanderungen!D101</f>
        <v>3.542663520038106</v>
      </c>
      <c r="E37" s="3">
        <f>[1]Wanderungen!E101</f>
        <v>1.7547845189518099</v>
      </c>
      <c r="F37" s="3">
        <f>[1]Wanderungen!F101</f>
        <v>0.66625666256662563</v>
      </c>
      <c r="G37" s="3">
        <f>[1]Wanderungen!G101</f>
        <v>-0.53398203878596806</v>
      </c>
      <c r="H37" s="14">
        <f>[1]Wanderungen!H101</f>
        <v>3.4044578065688298</v>
      </c>
      <c r="I37" s="3">
        <f>[1]Wanderungen!I101</f>
        <v>4.5583936312893361</v>
      </c>
      <c r="J37" s="3">
        <f>[1]Wanderungen!J101</f>
        <v>2.310154020318139</v>
      </c>
      <c r="K37" s="3">
        <f>[1]Wanderungen!K101</f>
        <v>2.4658569490036366</v>
      </c>
      <c r="L37" s="3">
        <f>[1]Wanderungen!L101</f>
        <v>1.2199912464006701</v>
      </c>
      <c r="M37" s="3">
        <f>[1]Wanderungen!M101</f>
        <v>2.5309804865196623</v>
      </c>
      <c r="N37" s="3">
        <f>[1]Wanderungen!N101</f>
        <v>0.71841402391187448</v>
      </c>
      <c r="O37" s="3">
        <f>[1]Wanderungen!O101</f>
        <v>2.1931318268458364</v>
      </c>
      <c r="P37" s="3">
        <f>[1]Wanderungen!P101</f>
        <v>2.5530087112281672</v>
      </c>
      <c r="Q37" s="3">
        <f>[1]Wanderungen!Q101</f>
        <v>4.2874208524957442</v>
      </c>
      <c r="R37" s="3">
        <f>[1]Wanderungen!R101</f>
        <v>1.3498252380244058</v>
      </c>
      <c r="S37" s="3">
        <f>[1]Wanderungen!S101</f>
        <v>4.2303169295437888</v>
      </c>
      <c r="T37" s="3">
        <f>[1]Wanderungen!T101</f>
        <v>2.9184962235105369</v>
      </c>
      <c r="U37" s="3">
        <f>[1]Wanderungen!U101</f>
        <v>6.5575766581227271</v>
      </c>
      <c r="V37" s="3">
        <f>[1]Wanderungen!V101</f>
        <v>2.6484930882280051</v>
      </c>
      <c r="X37" s="18" t="str">
        <f>HLOOKUP(Y37,$L37:$U139,ROW(L$111)-ROW(X37)+1,0)</f>
        <v>HB</v>
      </c>
      <c r="Y37" s="9">
        <f t="shared" si="15"/>
        <v>0.71841402391187448</v>
      </c>
      <c r="Z37" s="18" t="str">
        <f>HLOOKUP(AA37,$L37:$U139,ROW(N$111)-ROW(Z37)+1,0)</f>
        <v>SH</v>
      </c>
      <c r="AA37" s="9">
        <f t="shared" si="16"/>
        <v>6.5575766581227271</v>
      </c>
    </row>
    <row r="38" spans="1:27" x14ac:dyDescent="0.35">
      <c r="A38">
        <f>[1]Wanderungen!A102</f>
        <v>2021</v>
      </c>
      <c r="B38" s="3">
        <f>[1]Wanderungen!B102</f>
        <v>10.0016966071802</v>
      </c>
      <c r="C38" s="3">
        <f>[1]Wanderungen!C102</f>
        <v>8.1038283217471232</v>
      </c>
      <c r="D38" s="3">
        <f>[1]Wanderungen!D102</f>
        <v>4.6486741142901726</v>
      </c>
      <c r="E38" s="3">
        <f>[1]Wanderungen!E102</f>
        <v>4.5927091374635687</v>
      </c>
      <c r="F38" s="3">
        <f>[1]Wanderungen!F102</f>
        <v>4.0103095221205454</v>
      </c>
      <c r="G38" s="3">
        <f>[1]Wanderungen!G102</f>
        <v>4.4244002637041717</v>
      </c>
      <c r="H38" s="14">
        <f>[1]Wanderungen!H102</f>
        <v>5.6909297939774595</v>
      </c>
      <c r="I38" s="3">
        <f>[1]Wanderungen!I102</f>
        <v>6.0633108977480692</v>
      </c>
      <c r="J38" s="3">
        <f>[1]Wanderungen!J102</f>
        <v>3.5844839980973866</v>
      </c>
      <c r="K38" s="3">
        <f>[1]Wanderungen!K102</f>
        <v>3.5384945794007656</v>
      </c>
      <c r="L38" s="3">
        <f>[1]Wanderungen!L102</f>
        <v>2.6852097874695549</v>
      </c>
      <c r="M38" s="3">
        <f>[1]Wanderungen!M102</f>
        <v>4.0104613064048067</v>
      </c>
      <c r="N38" s="3">
        <f>[1]Wanderungen!N102</f>
        <v>-3.0355434271417976</v>
      </c>
      <c r="O38" s="3">
        <f>[1]Wanderungen!O102</f>
        <v>-3.777235894317256E-2</v>
      </c>
      <c r="P38" s="3">
        <f>[1]Wanderungen!P102</f>
        <v>2.1553566316062409</v>
      </c>
      <c r="Q38" s="3">
        <f>[1]Wanderungen!Q102</f>
        <v>6.1288352942262643</v>
      </c>
      <c r="R38" s="3">
        <f>[1]Wanderungen!R102</f>
        <v>2.5586495257678337</v>
      </c>
      <c r="S38" s="3">
        <f>[1]Wanderungen!S102</f>
        <v>5.0516302744855617</v>
      </c>
      <c r="T38" s="3">
        <f>[1]Wanderungen!T102</f>
        <v>4.5200728256557872</v>
      </c>
      <c r="U38" s="3">
        <f>[1]Wanderungen!U102</f>
        <v>7.8911275390544633</v>
      </c>
      <c r="V38" s="3">
        <f>[1]Wanderungen!V102</f>
        <v>3.9564723733023874</v>
      </c>
      <c r="X38" s="18" t="str">
        <f>HLOOKUP(Y38,$L38:$U140,ROW(L$111)-ROW(X38)+1,0)</f>
        <v>HB</v>
      </c>
      <c r="Y38" s="9">
        <f t="shared" si="15"/>
        <v>-3.0355434271417976</v>
      </c>
      <c r="Z38" s="18" t="str">
        <f>HLOOKUP(AA38,$L38:$U140,ROW(N$111)-ROW(Z38)+1,0)</f>
        <v>SH</v>
      </c>
      <c r="AA38" s="9">
        <f t="shared" si="16"/>
        <v>7.8911275390544633</v>
      </c>
    </row>
    <row r="39" spans="1:27" x14ac:dyDescent="0.35">
      <c r="A39">
        <f>[1]Wanderungen!A103</f>
        <v>2022</v>
      </c>
      <c r="B39" s="3">
        <f>[1]Wanderungen!B103</f>
        <v>21.726063998384664</v>
      </c>
      <c r="C39" s="3">
        <f>[1]Wanderungen!C103</f>
        <v>19.935558712384296</v>
      </c>
      <c r="D39" s="3">
        <f>[1]Wanderungen!D103</f>
        <v>18.340407870240863</v>
      </c>
      <c r="E39" s="3">
        <f>[1]Wanderungen!E103</f>
        <v>18.529827158407823</v>
      </c>
      <c r="F39" s="3">
        <f>[1]Wanderungen!F103</f>
        <v>17.503559025523465</v>
      </c>
      <c r="G39" s="3">
        <f>[1]Wanderungen!G103</f>
        <v>22.759892604649384</v>
      </c>
      <c r="H39" s="14">
        <f>[1]Wanderungen!H103</f>
        <v>19.958696808819926</v>
      </c>
      <c r="I39" s="3">
        <f>[1]Wanderungen!I103</f>
        <v>19.128244715810929</v>
      </c>
      <c r="J39" s="3">
        <f>[1]Wanderungen!J103</f>
        <v>17.152173464303491</v>
      </c>
      <c r="K39" s="3">
        <f>[1]Wanderungen!K103</f>
        <v>16.843638222895198</v>
      </c>
      <c r="L39" s="3">
        <f>[1]Wanderungen!L103</f>
        <v>15.910091096144146</v>
      </c>
      <c r="M39" s="3">
        <f>[1]Wanderungen!M103</f>
        <v>16.768236063204395</v>
      </c>
      <c r="N39" s="3">
        <f>[1]Wanderungen!N103</f>
        <v>15.437866553835667</v>
      </c>
      <c r="O39" s="3">
        <f>[1]Wanderungen!O103</f>
        <v>21.050394841724287</v>
      </c>
      <c r="P39" s="3">
        <f>[1]Wanderungen!P103</f>
        <v>18.000251923756331</v>
      </c>
      <c r="Q39" s="3">
        <f>[1]Wanderungen!Q103</f>
        <v>18.833725462932094</v>
      </c>
      <c r="R39" s="3">
        <f>[1]Wanderungen!R103</f>
        <v>15.714745693925872</v>
      </c>
      <c r="S39" s="3">
        <f>[1]Wanderungen!S103</f>
        <v>17.058336466788521</v>
      </c>
      <c r="T39" s="3">
        <f>[1]Wanderungen!T103</f>
        <v>18.096074255676164</v>
      </c>
      <c r="U39" s="3">
        <f>[1]Wanderungen!U103</f>
        <v>16.620495786070308</v>
      </c>
      <c r="V39" s="3">
        <f>[1]Wanderungen!V103</f>
        <v>17.447781265397893</v>
      </c>
      <c r="X39" s="18" t="str">
        <f>HLOOKUP(Y39,$L39:$U141,ROW(L$111)-ROW(X39)+1,0)</f>
        <v>HB</v>
      </c>
      <c r="Y39" s="9">
        <f t="shared" si="15"/>
        <v>15.437866553835667</v>
      </c>
      <c r="Z39" s="18" t="str">
        <f>HLOOKUP(AA39,$L39:$U141,ROW(N$111)-ROW(Z39)+1,0)</f>
        <v>HH</v>
      </c>
      <c r="AA39" s="9">
        <f t="shared" si="16"/>
        <v>21.050394841724287</v>
      </c>
    </row>
    <row r="40" spans="1:27" x14ac:dyDescent="0.35">
      <c r="A40">
        <f>[1]Wanderungen!A104</f>
        <v>2023</v>
      </c>
      <c r="B40" s="3">
        <f>[1]Wanderungen!B104</f>
        <v>11.556602950026015</v>
      </c>
      <c r="C40" s="3">
        <f>[1]Wanderungen!C104</f>
        <v>9.8777043208356936</v>
      </c>
      <c r="D40" s="3">
        <f>[1]Wanderungen!D104</f>
        <v>8.8631810186872677</v>
      </c>
      <c r="E40" s="3">
        <f>[1]Wanderungen!E104</f>
        <v>7.3714957230120186</v>
      </c>
      <c r="F40" s="3">
        <f>[1]Wanderungen!F104</f>
        <v>6.5932690103648186</v>
      </c>
      <c r="G40" s="3">
        <f>[1]Wanderungen!G104</f>
        <v>8.6939170706713433</v>
      </c>
      <c r="H40" s="14">
        <f>[1]Wanderungen!H104</f>
        <v>8.8556615614590584</v>
      </c>
      <c r="I40" s="3">
        <f>[1]Wanderungen!I104</f>
        <v>8.9040314882978606</v>
      </c>
      <c r="J40" s="3">
        <f>[1]Wanderungen!J104</f>
        <v>7.6587268224131488</v>
      </c>
      <c r="K40" s="3">
        <f>[1]Wanderungen!K104</f>
        <v>7.6014745147692508</v>
      </c>
      <c r="L40" s="3">
        <f>[1]Wanderungen!L104</f>
        <v>7.3937030842124933</v>
      </c>
      <c r="M40" s="3">
        <f>[1]Wanderungen!M104</f>
        <v>7.3960836959347365</v>
      </c>
      <c r="N40" s="3">
        <f>[1]Wanderungen!N104</f>
        <v>12.910368394441829</v>
      </c>
      <c r="O40" s="3">
        <f>[1]Wanderungen!O104</f>
        <v>10.460560263546995</v>
      </c>
      <c r="P40" s="3">
        <f>[1]Wanderungen!P104</f>
        <v>7.6638549994575431</v>
      </c>
      <c r="Q40" s="3">
        <f>[1]Wanderungen!Q104</f>
        <v>7.6249719056737293</v>
      </c>
      <c r="R40" s="3">
        <f>[1]Wanderungen!R104</f>
        <v>6.7369973160682637</v>
      </c>
      <c r="S40" s="3">
        <f>[1]Wanderungen!S104</f>
        <v>7.8922781432254689</v>
      </c>
      <c r="T40" s="3">
        <f>[1]Wanderungen!T104</f>
        <v>8.8752899969301851</v>
      </c>
      <c r="U40" s="3">
        <f>[1]Wanderungen!U104</f>
        <v>10.523466783534005</v>
      </c>
      <c r="V40" s="3">
        <f>[1]Wanderungen!V104</f>
        <v>7.844419695645783</v>
      </c>
      <c r="X40" s="18" t="str">
        <f>HLOOKUP(Y40,$L40:$U142,ROW(L$111)-ROW(X40)+1,0)</f>
        <v>NW</v>
      </c>
      <c r="Y40" s="9">
        <f t="shared" si="15"/>
        <v>6.7369973160682637</v>
      </c>
      <c r="Z40" s="18" t="str">
        <f>HLOOKUP(AA40,$L40:$U142,ROW(N$111)-ROW(Z40)+1,0)</f>
        <v>HB</v>
      </c>
      <c r="AA40" s="9">
        <f t="shared" si="16"/>
        <v>12.910368394441829</v>
      </c>
    </row>
    <row r="41" spans="1:27" x14ac:dyDescent="0.35">
      <c r="A41">
        <f>A40+1</f>
        <v>2024</v>
      </c>
      <c r="B41" s="3"/>
      <c r="C41" s="3"/>
      <c r="D41" s="3"/>
      <c r="E41" s="3"/>
      <c r="F41" s="3"/>
      <c r="G41" s="3"/>
      <c r="H41" s="14"/>
      <c r="I41" s="3"/>
      <c r="J41" s="3"/>
      <c r="K41" s="3"/>
      <c r="L41" s="3"/>
      <c r="M41" s="3"/>
      <c r="N41" s="3"/>
      <c r="O41" s="3"/>
      <c r="P41" s="3"/>
      <c r="Q41" s="3"/>
      <c r="R41" s="3"/>
      <c r="S41" s="3"/>
      <c r="T41" s="3"/>
      <c r="U41" s="3"/>
      <c r="V41" s="3"/>
      <c r="X41" s="18"/>
      <c r="Y41" s="9"/>
      <c r="Z41" s="18"/>
      <c r="AA41" s="9"/>
    </row>
    <row r="42" spans="1:27" x14ac:dyDescent="0.35">
      <c r="X42" s="11"/>
      <c r="Y42" s="9"/>
      <c r="Z42" s="11"/>
      <c r="AA42" s="9"/>
    </row>
    <row r="43" spans="1:27" x14ac:dyDescent="0.35">
      <c r="A43" s="4" t="s">
        <v>540</v>
      </c>
      <c r="X43" s="11"/>
      <c r="Y43" s="9"/>
      <c r="Z43" s="11"/>
      <c r="AA43" s="9"/>
    </row>
    <row r="44" spans="1:27" x14ac:dyDescent="0.35">
      <c r="A44">
        <f>[1]Wanderungen!A126</f>
        <v>2019</v>
      </c>
      <c r="B44" s="3">
        <f>[1]Wanderungen!B126</f>
        <v>6.482962209539096</v>
      </c>
      <c r="C44" s="3">
        <f>[1]Wanderungen!C126</f>
        <v>2.3705534253999767</v>
      </c>
      <c r="D44" s="3">
        <f>[1]Wanderungen!D126</f>
        <v>1.0598892650076541</v>
      </c>
      <c r="E44" s="3">
        <f>[1]Wanderungen!E126</f>
        <v>-1.2659251291815954</v>
      </c>
      <c r="F44" s="3">
        <f>[1]Wanderungen!F126</f>
        <v>-1.7645171639396855</v>
      </c>
      <c r="G44" s="3">
        <f>[1]Wanderungen!G126</f>
        <v>-1.87932764203033</v>
      </c>
      <c r="H44" s="14">
        <f>[1]Wanderungen!H126</f>
        <v>0.68015665643211065</v>
      </c>
      <c r="I44" s="3">
        <f>[1]Wanderungen!I126</f>
        <v>1.4265687870895924</v>
      </c>
      <c r="J44" s="3">
        <f>[1]Wanderungen!J126</f>
        <v>-0.2535704462213369</v>
      </c>
      <c r="K44" s="3">
        <f>[1]Wanderungen!K126</f>
        <v>-0.16469037469594056</v>
      </c>
      <c r="L44" s="3">
        <f>[1]Wanderungen!L126</f>
        <v>-0.80117535789922278</v>
      </c>
      <c r="M44" s="3">
        <f>[1]Wanderungen!M126</f>
        <v>0.25212337420306918</v>
      </c>
      <c r="N44" s="3">
        <f>[1]Wanderungen!N126</f>
        <v>-2.8544452817353618</v>
      </c>
      <c r="O44" s="3">
        <f>[1]Wanderungen!O126</f>
        <v>7.5370780862979173E-2</v>
      </c>
      <c r="P44" s="3">
        <f>[1]Wanderungen!P126</f>
        <v>-0.52716727643782124</v>
      </c>
      <c r="Q44" s="3">
        <f>[1]Wanderungen!Q126</f>
        <v>-0.39897206169031957</v>
      </c>
      <c r="R44" s="3">
        <f>[1]Wanderungen!R126</f>
        <v>-0.31538574050654361</v>
      </c>
      <c r="S44" s="3">
        <f>[1]Wanderungen!S126</f>
        <v>0.60913968739469659</v>
      </c>
      <c r="T44" s="3">
        <f>[1]Wanderungen!T126</f>
        <v>-1.2086602784672367</v>
      </c>
      <c r="U44" s="3">
        <f>[1]Wanderungen!U126</f>
        <v>2.4918601648206722</v>
      </c>
      <c r="V44" s="3"/>
      <c r="X44" s="18" t="str">
        <f>HLOOKUP(Y44,$L44:$U145,ROW(L$111)-ROW(X44)+1,0)</f>
        <v>HB</v>
      </c>
      <c r="Y44" s="9">
        <f t="shared" ref="Y44:Y48" si="17">MIN(L44:U44)</f>
        <v>-2.8544452817353618</v>
      </c>
      <c r="Z44" s="18" t="str">
        <f>HLOOKUP(AA44,$L44:$U145,ROW(N$111)-ROW(Z44)+1,0)</f>
        <v>SH</v>
      </c>
      <c r="AA44" s="9">
        <f t="shared" ref="AA44:AA48" si="18">MAX(L44:U44)</f>
        <v>2.4918601648206722</v>
      </c>
    </row>
    <row r="45" spans="1:27" x14ac:dyDescent="0.35">
      <c r="A45">
        <f>[1]Wanderungen!A127</f>
        <v>2020</v>
      </c>
      <c r="B45" s="3">
        <f>[1]Wanderungen!B127</f>
        <v>7.693702151845927</v>
      </c>
      <c r="C45" s="3">
        <f>[1]Wanderungen!C127</f>
        <v>5.3514976488950303</v>
      </c>
      <c r="D45" s="3">
        <f>[1]Wanderungen!D127</f>
        <v>1.3423690648883884</v>
      </c>
      <c r="E45" s="3">
        <f>[1]Wanderungen!E127</f>
        <v>-0.28294129128188861</v>
      </c>
      <c r="F45" s="3">
        <f>[1]Wanderungen!F127</f>
        <v>-1.6447182820452058</v>
      </c>
      <c r="G45" s="3">
        <f>[1]Wanderungen!G127</f>
        <v>-5.2440963349414611</v>
      </c>
      <c r="H45" s="14">
        <f>[1]Wanderungen!H127</f>
        <v>0.62793058218453224</v>
      </c>
      <c r="I45" s="3">
        <f>[1]Wanderungen!I127</f>
        <v>2.3483941386831013</v>
      </c>
      <c r="J45" s="3">
        <f>[1]Wanderungen!J127</f>
        <v>-0.41601825124017389</v>
      </c>
      <c r="K45" s="3">
        <f>[1]Wanderungen!K127</f>
        <v>-0.15170392803885877</v>
      </c>
      <c r="L45" s="3">
        <f>[1]Wanderungen!L127</f>
        <v>-1.2699835043563976</v>
      </c>
      <c r="M45" s="3">
        <f>[1]Wanderungen!M127</f>
        <v>0.17095045406572723</v>
      </c>
      <c r="N45" s="3">
        <f>[1]Wanderungen!N127</f>
        <v>-3.9799255435117953</v>
      </c>
      <c r="O45" s="3">
        <f>[1]Wanderungen!O127</f>
        <v>-1.9368970509215262</v>
      </c>
      <c r="P45" s="3">
        <f>[1]Wanderungen!P127</f>
        <v>-1.1405876402902926</v>
      </c>
      <c r="Q45" s="3">
        <f>[1]Wanderungen!Q127</f>
        <v>0.89316579390049278</v>
      </c>
      <c r="R45" s="3">
        <f>[1]Wanderungen!R127</f>
        <v>-0.29186465330047351</v>
      </c>
      <c r="S45" s="3">
        <f>[1]Wanderungen!S127</f>
        <v>0.52634829755865697</v>
      </c>
      <c r="T45" s="3">
        <f>[1]Wanderungen!T127</f>
        <v>-0.39474792452906776</v>
      </c>
      <c r="U45" s="3">
        <f>[1]Wanderungen!U127</f>
        <v>3.9500241459156253</v>
      </c>
      <c r="V45" s="3"/>
      <c r="X45" s="18" t="str">
        <f>HLOOKUP(Y45,$L45:$U146,ROW(L$111)-ROW(X45)+1,0)</f>
        <v>HB</v>
      </c>
      <c r="Y45" s="9">
        <f t="shared" si="17"/>
        <v>-3.9799255435117953</v>
      </c>
      <c r="Z45" s="18" t="str">
        <f>HLOOKUP(AA45,$L45:$U146,ROW(N$111)-ROW(Z45)+1,0)</f>
        <v>SH</v>
      </c>
      <c r="AA45" s="9">
        <f t="shared" si="18"/>
        <v>3.9500241459156253</v>
      </c>
    </row>
    <row r="46" spans="1:27" x14ac:dyDescent="0.35">
      <c r="A46">
        <f>[1]Wanderungen!A128</f>
        <v>2021</v>
      </c>
      <c r="B46" s="3">
        <f>[1]Wanderungen!B128</f>
        <v>6.6234755195366297</v>
      </c>
      <c r="C46" s="3">
        <f>[1]Wanderungen!C128</f>
        <v>4.4321205834756388</v>
      </c>
      <c r="D46" s="3">
        <f>[1]Wanderungen!D128</f>
        <v>0.79259807228296886</v>
      </c>
      <c r="E46" s="3">
        <f>[1]Wanderungen!E128</f>
        <v>0.36506267445650947</v>
      </c>
      <c r="F46" s="3">
        <f>[1]Wanderungen!F128</f>
        <v>-1.0635832683076776</v>
      </c>
      <c r="G46" s="3">
        <f>[1]Wanderungen!G128</f>
        <v>-2.5174486076528693</v>
      </c>
      <c r="H46" s="14">
        <f>[1]Wanderungen!H128</f>
        <v>1.0176588980192016</v>
      </c>
      <c r="I46" s="3">
        <f>[1]Wanderungen!I128</f>
        <v>2.0570402969084003</v>
      </c>
      <c r="J46" s="3">
        <f>[1]Wanderungen!J128</f>
        <v>-0.36319588278816667</v>
      </c>
      <c r="K46" s="3">
        <f>[1]Wanderungen!K128</f>
        <v>-0.24524027864164363</v>
      </c>
      <c r="L46" s="3">
        <f>[1]Wanderungen!L128</f>
        <v>-1.0967403444515096</v>
      </c>
      <c r="M46" s="3">
        <f>[1]Wanderungen!M128</f>
        <v>3.1158363064238057E-2</v>
      </c>
      <c r="N46" s="3">
        <f>[1]Wanderungen!N128</f>
        <v>-3.9363287763324912</v>
      </c>
      <c r="O46" s="3">
        <f>[1]Wanderungen!O128</f>
        <v>-5.0318178163583447</v>
      </c>
      <c r="P46" s="3">
        <f>[1]Wanderungen!P128</f>
        <v>-1.3148851159644148</v>
      </c>
      <c r="Q46" s="3">
        <f>[1]Wanderungen!Q128</f>
        <v>0.90253225548474869</v>
      </c>
      <c r="R46" s="3">
        <f>[1]Wanderungen!R128</f>
        <v>-0.4349213261574662</v>
      </c>
      <c r="S46" s="3">
        <f>[1]Wanderungen!S128</f>
        <v>0.69178376370343686</v>
      </c>
      <c r="T46" s="3">
        <f>[1]Wanderungen!T128</f>
        <v>-2.9496424829887E-2</v>
      </c>
      <c r="U46" s="3">
        <f>[1]Wanderungen!U128</f>
        <v>4.581613199654373</v>
      </c>
      <c r="V46" s="3"/>
      <c r="X46" s="18" t="str">
        <f>HLOOKUP(Y46,$L46:$U147,ROW(L$111)-ROW(X46)+1,0)</f>
        <v>HH</v>
      </c>
      <c r="Y46" s="9">
        <f t="shared" si="17"/>
        <v>-5.0318178163583447</v>
      </c>
      <c r="Z46" s="18" t="str">
        <f>HLOOKUP(AA46,$L46:$U147,ROW(N$111)-ROW(Z46)+1,0)</f>
        <v>SH</v>
      </c>
      <c r="AA46" s="9">
        <f t="shared" si="18"/>
        <v>4.581613199654373</v>
      </c>
    </row>
    <row r="47" spans="1:27" x14ac:dyDescent="0.35">
      <c r="A47">
        <f>[1]Wanderungen!A129</f>
        <v>2022</v>
      </c>
      <c r="B47" s="3">
        <f>[1]Wanderungen!B129</f>
        <v>5.5930302539383652</v>
      </c>
      <c r="C47" s="3">
        <f>[1]Wanderungen!C129</f>
        <v>3.3350434537270437</v>
      </c>
      <c r="D47" s="3">
        <f>[1]Wanderungen!D129</f>
        <v>0.2384011915631073</v>
      </c>
      <c r="E47" s="3">
        <f>[1]Wanderungen!E129</f>
        <v>0.31084305043095611</v>
      </c>
      <c r="F47" s="3">
        <f>[1]Wanderungen!F129</f>
        <v>-1.1355829365088734</v>
      </c>
      <c r="G47" s="3">
        <f>[1]Wanderungen!G129</f>
        <v>-3.0591745368185337</v>
      </c>
      <c r="H47" s="14">
        <f>[1]Wanderungen!H129</f>
        <v>0.46560386088787892</v>
      </c>
      <c r="I47" s="3">
        <f>[1]Wanderungen!I129</f>
        <v>1.5105717285843392</v>
      </c>
      <c r="J47" s="3">
        <f>[1]Wanderungen!J129</f>
        <v>-0.26572240352649662</v>
      </c>
      <c r="K47" s="3">
        <f>[1]Wanderungen!K129</f>
        <v>-0.1120273972793376</v>
      </c>
      <c r="L47" s="3">
        <f>[1]Wanderungen!L129</f>
        <v>-0.89971390186968025</v>
      </c>
      <c r="M47" s="3">
        <f>[1]Wanderungen!M129</f>
        <v>0.40028053540403358</v>
      </c>
      <c r="N47" s="3">
        <f>[1]Wanderungen!N129</f>
        <v>-5.9133434411104453</v>
      </c>
      <c r="O47" s="3">
        <f>[1]Wanderungen!O129</f>
        <v>-2.4895503486598445</v>
      </c>
      <c r="P47" s="3">
        <f>[1]Wanderungen!P129</f>
        <v>-0.8987592833825383</v>
      </c>
      <c r="Q47" s="3">
        <f>[1]Wanderungen!Q129</f>
        <v>0.42517990355083984</v>
      </c>
      <c r="R47" s="3">
        <f>[1]Wanderungen!R129</f>
        <v>-0.23635950024883742</v>
      </c>
      <c r="S47" s="3">
        <f>[1]Wanderungen!S129</f>
        <v>0.79630895916539268</v>
      </c>
      <c r="T47" s="3">
        <f>[1]Wanderungen!T129</f>
        <v>-8.8100641311909686E-2</v>
      </c>
      <c r="U47" s="3">
        <f>[1]Wanderungen!U129</f>
        <v>3.1348314530245047</v>
      </c>
      <c r="V47" s="3"/>
      <c r="X47" s="18" t="str">
        <f>HLOOKUP(Y47,$L47:$U148,ROW(L$111)-ROW(X47)+1,0)</f>
        <v>HB</v>
      </c>
      <c r="Y47" s="9">
        <f t="shared" si="17"/>
        <v>-5.9133434411104453</v>
      </c>
      <c r="Z47" s="18" t="str">
        <f>HLOOKUP(AA47,$L47:$U148,ROW(N$111)-ROW(Z47)+1,0)</f>
        <v>SH</v>
      </c>
      <c r="AA47" s="9">
        <f t="shared" si="18"/>
        <v>3.1348314530245047</v>
      </c>
    </row>
    <row r="48" spans="1:27" x14ac:dyDescent="0.35">
      <c r="A48">
        <f>[1]Wanderungen!A130</f>
        <v>2023</v>
      </c>
      <c r="B48" s="3">
        <f>[1]Wanderungen!B130</f>
        <v>5.2599498487041796</v>
      </c>
      <c r="C48" s="3">
        <f>[1]Wanderungen!C130</f>
        <v>2.7361670701034608</v>
      </c>
      <c r="D48" s="3">
        <f>[1]Wanderungen!D130</f>
        <v>0.35838260584518361</v>
      </c>
      <c r="E48" s="3">
        <f>[1]Wanderungen!E130</f>
        <v>-4.7628948508526961E-2</v>
      </c>
      <c r="F48" s="3">
        <f>[1]Wanderungen!F130</f>
        <v>-1.8271752068986455</v>
      </c>
      <c r="G48" s="3">
        <f>[1]Wanderungen!G130</f>
        <v>-4.4537585237667789</v>
      </c>
      <c r="H48" s="14">
        <f>[1]Wanderungen!H130</f>
        <v>-7.8920060819757096E-2</v>
      </c>
      <c r="I48" s="3">
        <f>[1]Wanderungen!I130</f>
        <v>1.2293817883112954</v>
      </c>
      <c r="J48" s="3">
        <f>[1]Wanderungen!J130</f>
        <v>-0.2154444091264994</v>
      </c>
      <c r="K48" s="3">
        <f>[1]Wanderungen!K130</f>
        <v>1.8960101533398211E-2</v>
      </c>
      <c r="L48" s="3">
        <f>[1]Wanderungen!L130</f>
        <v>-0.39682543191238645</v>
      </c>
      <c r="M48" s="3">
        <f>[1]Wanderungen!M130</f>
        <v>0.47633871025026586</v>
      </c>
      <c r="N48" s="3">
        <f>[1]Wanderungen!N130</f>
        <v>-1.1056482498503526</v>
      </c>
      <c r="O48" s="3">
        <f>[1]Wanderungen!O130</f>
        <v>-1.165615806507776</v>
      </c>
      <c r="P48" s="3">
        <f>[1]Wanderungen!P130</f>
        <v>-0.64782560846825143</v>
      </c>
      <c r="Q48" s="3">
        <f>[1]Wanderungen!Q130</f>
        <v>-3.2878949522470065E-2</v>
      </c>
      <c r="R48" s="3">
        <f>[1]Wanderungen!R130</f>
        <v>-0.24420899599659099</v>
      </c>
      <c r="S48" s="3">
        <f>[1]Wanderungen!S130</f>
        <v>0.50255224059340531</v>
      </c>
      <c r="T48" s="3">
        <f>[1]Wanderungen!T130</f>
        <v>-0.35529341901977263</v>
      </c>
      <c r="U48" s="3">
        <f>[1]Wanderungen!U130</f>
        <v>3.2052917386528246</v>
      </c>
      <c r="V48" s="3"/>
      <c r="X48" s="18" t="str">
        <f>HLOOKUP(Y48,$L48:$U149,ROW(L$111)-ROW(X48)+1,0)</f>
        <v>HH</v>
      </c>
      <c r="Y48" s="9">
        <f t="shared" si="17"/>
        <v>-1.165615806507776</v>
      </c>
      <c r="Z48" s="18" t="str">
        <f>HLOOKUP(AA48,$L48:$U149,ROW(N$111)-ROW(Z48)+1,0)</f>
        <v>SH</v>
      </c>
      <c r="AA48" s="9">
        <f t="shared" si="18"/>
        <v>3.2052917386528246</v>
      </c>
    </row>
    <row r="49" spans="1:27" x14ac:dyDescent="0.35">
      <c r="A49">
        <f>A48+1</f>
        <v>2024</v>
      </c>
      <c r="X49" s="11"/>
      <c r="Y49" s="9"/>
      <c r="Z49" s="11"/>
      <c r="AA49" s="9"/>
    </row>
    <row r="50" spans="1:27" x14ac:dyDescent="0.35">
      <c r="X50" s="11"/>
      <c r="Y50" s="9"/>
      <c r="Z50" s="11"/>
      <c r="AA50" s="9"/>
    </row>
    <row r="51" spans="1:27" x14ac:dyDescent="0.35">
      <c r="A51" s="4" t="s">
        <v>541</v>
      </c>
      <c r="X51" s="11"/>
      <c r="Y51" s="9"/>
      <c r="Z51" s="11"/>
      <c r="AA51" s="9"/>
    </row>
    <row r="52" spans="1:27" x14ac:dyDescent="0.35">
      <c r="A52">
        <f>[1]Wanderungen!A152</f>
        <v>2019</v>
      </c>
      <c r="B52" s="3">
        <f>[1]Wanderungen!B152</f>
        <v>2.6210762821798994</v>
      </c>
      <c r="C52" s="3">
        <f>[1]Wanderungen!C152</f>
        <v>2.6284925107541954</v>
      </c>
      <c r="D52" s="3">
        <f>[1]Wanderungen!D152</f>
        <v>2.7713196271663434</v>
      </c>
      <c r="E52" s="3">
        <f>[1]Wanderungen!E152</f>
        <v>2.3687834763839328</v>
      </c>
      <c r="F52" s="3">
        <f>[1]Wanderungen!F152</f>
        <v>3.341498843453234</v>
      </c>
      <c r="G52" s="3">
        <f>[1]Wanderungen!G152</f>
        <v>8.2315261655290346</v>
      </c>
      <c r="H52" s="14">
        <f>[1]Wanderungen!H152</f>
        <v>3.9871614180226018</v>
      </c>
      <c r="I52" s="3">
        <f>[1]Wanderungen!I152</f>
        <v>2.7493943661297964</v>
      </c>
      <c r="J52" s="3">
        <f>[1]Wanderungen!J152</f>
        <v>4.1470036179924517</v>
      </c>
      <c r="K52" s="3">
        <f>[1]Wanderungen!K152</f>
        <v>3.923702957163147</v>
      </c>
      <c r="L52" s="3">
        <f>[1]Wanderungen!L152</f>
        <v>4.2095761429626659</v>
      </c>
      <c r="M52" s="3">
        <f>[1]Wanderungen!M152</f>
        <v>4.216940904586302</v>
      </c>
      <c r="N52" s="3">
        <f>[1]Wanderungen!N152</f>
        <v>1.7197043222781609</v>
      </c>
      <c r="O52" s="3">
        <f>[1]Wanderungen!O152</f>
        <v>2.6374350943707245</v>
      </c>
      <c r="P52" s="3">
        <f>[1]Wanderungen!P152</f>
        <v>5.0703009186793899</v>
      </c>
      <c r="Q52" s="3">
        <f>[1]Wanderungen!Q152</f>
        <v>4.7841594946837942</v>
      </c>
      <c r="R52" s="3">
        <f>[1]Wanderungen!R152</f>
        <v>2.9495088499758304</v>
      </c>
      <c r="S52" s="3">
        <f>[1]Wanderungen!S152</f>
        <v>4.3833114799477872</v>
      </c>
      <c r="T52" s="3">
        <f>[1]Wanderungen!T152</f>
        <v>3.3953745228573338</v>
      </c>
      <c r="U52" s="3">
        <f>[1]Wanderungen!U152</f>
        <v>3.549357760711775</v>
      </c>
      <c r="V52" s="3">
        <f>[1]Wanderungen!V152</f>
        <v>3.9360732411453454</v>
      </c>
      <c r="X52" s="18" t="str">
        <f>HLOOKUP(Y52,$L52:$U152,ROW(L$111)-ROW(X52)+1,0)</f>
        <v>HB</v>
      </c>
      <c r="Y52" s="9">
        <f t="shared" ref="Y52:Y56" si="19">MIN(L52:U52)</f>
        <v>1.7197043222781609</v>
      </c>
      <c r="Z52" s="18" t="str">
        <f>HLOOKUP(AA52,$L52:$U152,ROW(N$111)-ROW(Z52)+1,0)</f>
        <v>HE</v>
      </c>
      <c r="AA52" s="9">
        <f t="shared" ref="AA52:AA56" si="20">MAX(L52:U52)</f>
        <v>5.0703009186793899</v>
      </c>
    </row>
    <row r="53" spans="1:27" x14ac:dyDescent="0.35">
      <c r="A53">
        <f>[1]Wanderungen!A153</f>
        <v>2020</v>
      </c>
      <c r="B53" s="3">
        <f>[1]Wanderungen!B153</f>
        <v>2.1270683899588438</v>
      </c>
      <c r="C53" s="3">
        <f>[1]Wanderungen!C153</f>
        <v>2.4654293127615792</v>
      </c>
      <c r="D53" s="3">
        <f>[1]Wanderungen!D153</f>
        <v>2.2002944551497174</v>
      </c>
      <c r="E53" s="3">
        <f>[1]Wanderungen!E153</f>
        <v>2.0377258102336984</v>
      </c>
      <c r="F53" s="3">
        <f>[1]Wanderungen!F153</f>
        <v>2.3109749446118313</v>
      </c>
      <c r="G53" s="3">
        <f>[1]Wanderungen!G153</f>
        <v>4.7101142961554929</v>
      </c>
      <c r="H53" s="14">
        <f>[1]Wanderungen!H153</f>
        <v>2.7765272243842976</v>
      </c>
      <c r="I53" s="3">
        <f>[1]Wanderungen!I153</f>
        <v>2.2099994926062343</v>
      </c>
      <c r="J53" s="3">
        <f>[1]Wanderungen!J153</f>
        <v>2.7261722715583128</v>
      </c>
      <c r="K53" s="3">
        <f>[1]Wanderungen!K153</f>
        <v>2.6175608770424956</v>
      </c>
      <c r="L53" s="3">
        <f>[1]Wanderungen!L153</f>
        <v>2.4899747507570678</v>
      </c>
      <c r="M53" s="3">
        <f>[1]Wanderungen!M153</f>
        <v>2.3600300324539347</v>
      </c>
      <c r="N53" s="3">
        <f>[1]Wanderungen!N153</f>
        <v>4.6983395674236696</v>
      </c>
      <c r="O53" s="3">
        <f>[1]Wanderungen!O153</f>
        <v>4.130028877767363</v>
      </c>
      <c r="P53" s="3">
        <f>[1]Wanderungen!P153</f>
        <v>3.69359635151846</v>
      </c>
      <c r="Q53" s="3">
        <f>[1]Wanderungen!Q153</f>
        <v>3.3942550585952516</v>
      </c>
      <c r="R53" s="3">
        <f>[1]Wanderungen!R153</f>
        <v>1.6416898913248792</v>
      </c>
      <c r="S53" s="3">
        <f>[1]Wanderungen!S153</f>
        <v>3.7039686319851315</v>
      </c>
      <c r="T53" s="3">
        <f>[1]Wanderungen!T153</f>
        <v>3.3132441480396047</v>
      </c>
      <c r="U53" s="3">
        <f>[1]Wanderungen!U153</f>
        <v>2.6075525122071017</v>
      </c>
      <c r="V53" s="3">
        <f>[1]Wanderungen!V153</f>
        <v>2.6484930882280051</v>
      </c>
      <c r="X53" s="18" t="str">
        <f>HLOOKUP(Y53,$L53:$U153,ROW(L$111)-ROW(X53)+1,0)</f>
        <v>NW</v>
      </c>
      <c r="Y53" s="9">
        <f t="shared" si="19"/>
        <v>1.6416898913248792</v>
      </c>
      <c r="Z53" s="18" t="str">
        <f>HLOOKUP(AA53,$L53:$U153,ROW(N$111)-ROW(Z53)+1,0)</f>
        <v>HB</v>
      </c>
      <c r="AA53" s="9">
        <f t="shared" si="20"/>
        <v>4.6983395674236696</v>
      </c>
    </row>
    <row r="54" spans="1:27" x14ac:dyDescent="0.35">
      <c r="A54">
        <f>[1]Wanderungen!A154</f>
        <v>2021</v>
      </c>
      <c r="B54" s="3">
        <f>[1]Wanderungen!B154</f>
        <v>3.3782210876435705</v>
      </c>
      <c r="C54" s="3">
        <f>[1]Wanderungen!C154</f>
        <v>3.6717077382714853</v>
      </c>
      <c r="D54" s="3">
        <f>[1]Wanderungen!D154</f>
        <v>3.8560760420072038</v>
      </c>
      <c r="E54" s="3">
        <f>[1]Wanderungen!E154</f>
        <v>4.2276464630070585</v>
      </c>
      <c r="F54" s="3">
        <f>[1]Wanderungen!F154</f>
        <v>5.0738927904282232</v>
      </c>
      <c r="G54" s="3">
        <f>[1]Wanderungen!G154</f>
        <v>6.941848871357041</v>
      </c>
      <c r="H54" s="14">
        <f>[1]Wanderungen!H154</f>
        <v>4.6732708959582583</v>
      </c>
      <c r="I54" s="3">
        <f>[1]Wanderungen!I154</f>
        <v>4.0062706008396685</v>
      </c>
      <c r="J54" s="3">
        <f>[1]Wanderungen!J154</f>
        <v>3.9476798808855533</v>
      </c>
      <c r="K54" s="3">
        <f>[1]Wanderungen!K154</f>
        <v>3.7837348580424091</v>
      </c>
      <c r="L54" s="3">
        <f>[1]Wanderungen!L154</f>
        <v>3.7819501319210644</v>
      </c>
      <c r="M54" s="3">
        <f>[1]Wanderungen!M154</f>
        <v>3.9793029433405689</v>
      </c>
      <c r="N54" s="3">
        <f>[1]Wanderungen!N154</f>
        <v>0.90078534919069375</v>
      </c>
      <c r="O54" s="3">
        <f>[1]Wanderungen!O154</f>
        <v>4.9940454574151723</v>
      </c>
      <c r="P54" s="3">
        <f>[1]Wanderungen!P154</f>
        <v>3.4702417475706557</v>
      </c>
      <c r="Q54" s="3">
        <f>[1]Wanderungen!Q154</f>
        <v>5.2263030387415155</v>
      </c>
      <c r="R54" s="3">
        <f>[1]Wanderungen!R154</f>
        <v>2.9935708519252997</v>
      </c>
      <c r="S54" s="3">
        <f>[1]Wanderungen!S154</f>
        <v>4.3598465107821252</v>
      </c>
      <c r="T54" s="3">
        <f>[1]Wanderungen!T154</f>
        <v>4.549569250485674</v>
      </c>
      <c r="U54" s="3">
        <f>[1]Wanderungen!U154</f>
        <v>3.3095143394000903</v>
      </c>
      <c r="V54" s="3">
        <f>[1]Wanderungen!V154</f>
        <v>3.9564723733023874</v>
      </c>
      <c r="X54" s="18" t="str">
        <f>HLOOKUP(Y54,$L54:$U154,ROW(L$111)-ROW(X54)+1,0)</f>
        <v>HB</v>
      </c>
      <c r="Y54" s="9">
        <f t="shared" si="19"/>
        <v>0.90078534919069375</v>
      </c>
      <c r="Z54" s="18" t="str">
        <f>HLOOKUP(AA54,$L54:$U154,ROW(N$111)-ROW(Z54)+1,0)</f>
        <v>NI</v>
      </c>
      <c r="AA54" s="9">
        <f t="shared" si="20"/>
        <v>5.2263030387415155</v>
      </c>
    </row>
    <row r="55" spans="1:27" x14ac:dyDescent="0.35">
      <c r="A55">
        <f>[1]Wanderungen!A155</f>
        <v>2022</v>
      </c>
      <c r="B55" s="3">
        <f>[1]Wanderungen!B155</f>
        <v>16.133033744446298</v>
      </c>
      <c r="C55" s="3">
        <f>[1]Wanderungen!C155</f>
        <v>16.600515258657254</v>
      </c>
      <c r="D55" s="3">
        <f>[1]Wanderungen!D155</f>
        <v>18.102006678677757</v>
      </c>
      <c r="E55" s="3">
        <f>[1]Wanderungen!E155</f>
        <v>18.218984107976869</v>
      </c>
      <c r="F55" s="3">
        <f>[1]Wanderungen!F155</f>
        <v>18.63914196203234</v>
      </c>
      <c r="G55" s="3">
        <f>[1]Wanderungen!G155</f>
        <v>25.819067141467919</v>
      </c>
      <c r="H55" s="14">
        <f>[1]Wanderungen!H155</f>
        <v>19.493092947932048</v>
      </c>
      <c r="I55" s="3">
        <f>[1]Wanderungen!I155</f>
        <v>17.617672987226591</v>
      </c>
      <c r="J55" s="3">
        <f>[1]Wanderungen!J155</f>
        <v>17.417895867829991</v>
      </c>
      <c r="K55" s="3">
        <f>[1]Wanderungen!K155</f>
        <v>16.955665620174535</v>
      </c>
      <c r="L55" s="3">
        <f>[1]Wanderungen!L155</f>
        <v>16.809804998013828</v>
      </c>
      <c r="M55" s="3">
        <f>[1]Wanderungen!M155</f>
        <v>16.367955527800358</v>
      </c>
      <c r="N55" s="3">
        <f>[1]Wanderungen!N155</f>
        <v>21.35120999494611</v>
      </c>
      <c r="O55" s="3">
        <f>[1]Wanderungen!O155</f>
        <v>23.539945190384131</v>
      </c>
      <c r="P55" s="3">
        <f>[1]Wanderungen!P155</f>
        <v>18.899011207138869</v>
      </c>
      <c r="Q55" s="3">
        <f>[1]Wanderungen!Q155</f>
        <v>18.408545559381256</v>
      </c>
      <c r="R55" s="3">
        <f>[1]Wanderungen!R155</f>
        <v>15.95110519417471</v>
      </c>
      <c r="S55" s="3">
        <f>[1]Wanderungen!S155</f>
        <v>16.262027507623127</v>
      </c>
      <c r="T55" s="3">
        <f>[1]Wanderungen!T155</f>
        <v>18.184174896988072</v>
      </c>
      <c r="U55" s="3">
        <f>[1]Wanderungen!U155</f>
        <v>13.485664333045801</v>
      </c>
      <c r="V55" s="3">
        <f>[1]Wanderungen!V155</f>
        <v>17.447781265397893</v>
      </c>
      <c r="X55" s="18" t="str">
        <f>HLOOKUP(Y55,$L55:$U155,ROW(L$111)-ROW(X55)+1,0)</f>
        <v>SH</v>
      </c>
      <c r="Y55" s="9">
        <f t="shared" si="19"/>
        <v>13.485664333045801</v>
      </c>
      <c r="Z55" s="18" t="str">
        <f>HLOOKUP(AA55,$L55:$U155,ROW(N$111)-ROW(Z55)+1,0)</f>
        <v>HH</v>
      </c>
      <c r="AA55" s="9">
        <f t="shared" si="20"/>
        <v>23.539945190384131</v>
      </c>
    </row>
    <row r="56" spans="1:27" x14ac:dyDescent="0.35">
      <c r="A56">
        <f>[1]Wanderungen!A156</f>
        <v>2023</v>
      </c>
      <c r="B56" s="3">
        <f>[1]Wanderungen!B156</f>
        <v>6.2966531013218354</v>
      </c>
      <c r="C56" s="3">
        <f>[1]Wanderungen!C156</f>
        <v>7.1415372507322328</v>
      </c>
      <c r="D56" s="3">
        <f>[1]Wanderungen!D156</f>
        <v>8.504798412842085</v>
      </c>
      <c r="E56" s="3">
        <f>[1]Wanderungen!E156</f>
        <v>7.4191246715205459</v>
      </c>
      <c r="F56" s="3">
        <f>[1]Wanderungen!F156</f>
        <v>8.4204442172634639</v>
      </c>
      <c r="G56" s="3">
        <f>[1]Wanderungen!G156</f>
        <v>13.147675594438123</v>
      </c>
      <c r="H56" s="14">
        <f>[1]Wanderungen!H156</f>
        <v>8.9345816222788166</v>
      </c>
      <c r="I56" s="3">
        <f>[1]Wanderungen!I156</f>
        <v>7.6746496999865661</v>
      </c>
      <c r="J56" s="3">
        <f>[1]Wanderungen!J156</f>
        <v>7.8741712315396484</v>
      </c>
      <c r="K56" s="3">
        <f>[1]Wanderungen!K156</f>
        <v>7.5825144132358533</v>
      </c>
      <c r="L56" s="3">
        <f>[1]Wanderungen!L156</f>
        <v>7.790528516124879</v>
      </c>
      <c r="M56" s="3">
        <f>[1]Wanderungen!M156</f>
        <v>6.9197449856844706</v>
      </c>
      <c r="N56" s="3">
        <f>[1]Wanderungen!N156</f>
        <v>14.016016644292183</v>
      </c>
      <c r="O56" s="3">
        <f>[1]Wanderungen!O156</f>
        <v>11.626176070054772</v>
      </c>
      <c r="P56" s="3">
        <f>[1]Wanderungen!P156</f>
        <v>8.3116806079257941</v>
      </c>
      <c r="Q56" s="3">
        <f>[1]Wanderungen!Q156</f>
        <v>7.657850855196199</v>
      </c>
      <c r="R56" s="3">
        <f>[1]Wanderungen!R156</f>
        <v>6.9812063120648551</v>
      </c>
      <c r="S56" s="3">
        <f>[1]Wanderungen!S156</f>
        <v>7.3897259026320636</v>
      </c>
      <c r="T56" s="3">
        <f>[1]Wanderungen!T156</f>
        <v>9.2305834159499582</v>
      </c>
      <c r="U56" s="3">
        <f>[1]Wanderungen!U156</f>
        <v>7.3181750448811798</v>
      </c>
      <c r="V56" s="3">
        <f>[1]Wanderungen!V156</f>
        <v>7.844419695645783</v>
      </c>
      <c r="X56" s="18" t="str">
        <f>HLOOKUP(Y56,$L56:$U156,ROW(L$111)-ROW(X56)+1,0)</f>
        <v>BY</v>
      </c>
      <c r="Y56" s="9">
        <f t="shared" si="19"/>
        <v>6.9197449856844706</v>
      </c>
      <c r="Z56" s="18" t="str">
        <f>HLOOKUP(AA56,$L56:$U156,ROW(N$111)-ROW(Z56)+1,0)</f>
        <v>HB</v>
      </c>
      <c r="AA56" s="9">
        <f t="shared" si="20"/>
        <v>14.016016644292183</v>
      </c>
    </row>
    <row r="57" spans="1:27" x14ac:dyDescent="0.35">
      <c r="A57">
        <f>A56+1</f>
        <v>2024</v>
      </c>
      <c r="B57" s="3"/>
      <c r="C57" s="3"/>
      <c r="D57" s="3"/>
      <c r="E57" s="3"/>
      <c r="F57" s="3"/>
      <c r="G57" s="3"/>
      <c r="H57" s="14"/>
      <c r="I57" s="3"/>
      <c r="J57" s="3"/>
      <c r="K57" s="3"/>
      <c r="L57" s="3"/>
      <c r="M57" s="3"/>
      <c r="N57" s="3"/>
      <c r="O57" s="3"/>
      <c r="P57" s="3"/>
      <c r="Q57" s="3"/>
      <c r="R57" s="3"/>
      <c r="S57" s="3"/>
      <c r="T57" s="3"/>
      <c r="U57" s="3"/>
      <c r="V57" s="3"/>
      <c r="X57" s="18"/>
      <c r="Y57" s="9"/>
      <c r="Z57" s="18"/>
      <c r="AA57" s="9"/>
    </row>
    <row r="58" spans="1:27" x14ac:dyDescent="0.35">
      <c r="X58" s="11"/>
      <c r="Y58" s="9"/>
      <c r="Z58" s="11"/>
      <c r="AA58" s="9"/>
    </row>
    <row r="59" spans="1:27" x14ac:dyDescent="0.35">
      <c r="A59" s="4" t="s">
        <v>542</v>
      </c>
      <c r="X59" s="11"/>
      <c r="Y59" s="9"/>
      <c r="Z59" s="11"/>
      <c r="AA59" s="9"/>
    </row>
    <row r="60" spans="1:27" x14ac:dyDescent="0.35">
      <c r="A60">
        <f>'[1]nat. Bevölkerung'!A137</f>
        <v>2019</v>
      </c>
      <c r="B60" s="3">
        <f>'[1]nat. Bevölkerung'!B137</f>
        <v>-5.0450851343217158</v>
      </c>
      <c r="C60" s="3">
        <f>'[1]nat. Bevölkerung'!C137</f>
        <v>-5.6386105598396927</v>
      </c>
      <c r="D60" s="3">
        <f>'[1]nat. Bevölkerung'!D137</f>
        <v>-5.0196885658095773</v>
      </c>
      <c r="E60" s="3">
        <f>'[1]nat. Bevölkerung'!E137</f>
        <v>-7.1227025298516677</v>
      </c>
      <c r="F60" s="3">
        <f>'[1]nat. Bevölkerung'!F137</f>
        <v>-5.8687850226024683</v>
      </c>
      <c r="G60" s="3">
        <f>'[1]nat. Bevölkerung'!G137</f>
        <v>1.3026505000192772</v>
      </c>
      <c r="H60" s="14">
        <f>'[1]nat. Bevölkerung'!H137</f>
        <v>-4.0555660268386839</v>
      </c>
      <c r="I60" s="3">
        <f>'[1]nat. Bevölkerung'!I137</f>
        <v>-5.6181612014755302</v>
      </c>
      <c r="J60" s="3">
        <f>'[1]nat. Bevölkerung'!J137</f>
        <v>-1.2894673753485815</v>
      </c>
      <c r="K60" s="3">
        <f>'[1]nat. Bevölkerung'!K137</f>
        <v>-1.4311783410197563</v>
      </c>
      <c r="L60" s="3">
        <f>'[1]nat. Bevölkerung'!L137</f>
        <v>-0.234281320173886</v>
      </c>
      <c r="M60" s="3">
        <f>'[1]nat. Bevölkerung'!M137</f>
        <v>-0.46455430075685106</v>
      </c>
      <c r="N60" s="3">
        <f>'[1]nat. Bevölkerung'!N137</f>
        <v>-0.81367084302163628</v>
      </c>
      <c r="O60" s="3">
        <f>'[1]nat. Bevölkerung'!O137</f>
        <v>1.8793893990725599</v>
      </c>
      <c r="P60" s="3">
        <f>'[1]nat. Bevölkerung'!P137</f>
        <v>-1.0525821080159219</v>
      </c>
      <c r="Q60" s="3">
        <f>'[1]nat. Bevölkerung'!Q137</f>
        <v>-2.6251785797445879</v>
      </c>
      <c r="R60" s="3">
        <f>'[1]nat. Bevölkerung'!R137</f>
        <v>-2.0116013791799476</v>
      </c>
      <c r="S60" s="3">
        <f>'[1]nat. Bevölkerung'!S137</f>
        <v>-2.5544252005319152</v>
      </c>
      <c r="T60" s="3">
        <f>'[1]nat. Bevölkerung'!T137</f>
        <v>-5.6124317031085331</v>
      </c>
      <c r="U60" s="3">
        <f>'[1]nat. Bevölkerung'!U137</f>
        <v>-3.5538401437396798</v>
      </c>
      <c r="V60" s="3">
        <f>'[1]nat. Bevölkerung'!V137</f>
        <v>-1.9427637232253812</v>
      </c>
      <c r="X60" s="18" t="str">
        <f>HLOOKUP(Y60,$L60:$U159,ROW(L$111)-ROW(X60)+1,0)</f>
        <v>SL</v>
      </c>
      <c r="Y60" s="9">
        <f t="shared" ref="Y60:Y64" si="21">MIN(L60:U60)</f>
        <v>-5.6124317031085331</v>
      </c>
      <c r="Z60" s="18" t="str">
        <f>HLOOKUP(AA60,$L60:$U159,ROW(N$111)-ROW(Z60)+1,0)</f>
        <v>HH</v>
      </c>
      <c r="AA60" s="9">
        <f t="shared" ref="AA60:AA64" si="22">MAX(L60:U60)</f>
        <v>1.8793893990725599</v>
      </c>
    </row>
    <row r="61" spans="1:27" x14ac:dyDescent="0.35">
      <c r="A61">
        <f>'[1]nat. Bevölkerung'!A138</f>
        <v>2020</v>
      </c>
      <c r="B61" s="3">
        <f>'[1]nat. Bevölkerung'!B138</f>
        <v>-6.1884470184232461</v>
      </c>
      <c r="C61" s="3">
        <f>'[1]nat. Bevölkerung'!C138</f>
        <v>-6.084664632024734</v>
      </c>
      <c r="D61" s="3">
        <f>'[1]nat. Bevölkerung'!D138</f>
        <v>-7.0634298907406059</v>
      </c>
      <c r="E61" s="3">
        <f>'[1]nat. Bevölkerung'!E138</f>
        <v>-8.0864529629529738</v>
      </c>
      <c r="F61" s="3">
        <f>'[1]nat. Bevölkerung'!F138</f>
        <v>-6.6931288578940835</v>
      </c>
      <c r="G61" s="3">
        <f>'[1]nat. Bevölkerung'!G138</f>
        <v>0.28662672255569588</v>
      </c>
      <c r="H61" s="14">
        <f>'[1]nat. Bevölkerung'!H138</f>
        <v>-5.2535808141591822</v>
      </c>
      <c r="I61" s="3">
        <f>'[1]nat. Bevölkerung'!I138</f>
        <v>-6.8768235711971339</v>
      </c>
      <c r="J61" s="3">
        <f>'[1]nat. Bevölkerung'!J138</f>
        <v>-1.7887086191889954</v>
      </c>
      <c r="K61" s="3">
        <f>'[1]nat. Bevölkerung'!K138</f>
        <v>-1.9023233633499881</v>
      </c>
      <c r="L61" s="3">
        <f>'[1]nat. Bevölkerung'!L138</f>
        <v>-0.71898775315786689</v>
      </c>
      <c r="M61" s="3">
        <f>'[1]nat. Bevölkerung'!M138</f>
        <v>-1.1119774969807639</v>
      </c>
      <c r="N61" s="3">
        <f>'[1]nat. Bevölkerung'!N138</f>
        <v>-1.7380036611201382</v>
      </c>
      <c r="O61" s="3">
        <f>'[1]nat. Bevölkerung'!O138</f>
        <v>1.1476506946989673</v>
      </c>
      <c r="P61" s="3">
        <f>'[1]nat. Bevölkerung'!P138</f>
        <v>-1.6949052851254496</v>
      </c>
      <c r="Q61" s="3">
        <f>'[1]nat. Bevölkerung'!Q138</f>
        <v>-2.8581555451230631</v>
      </c>
      <c r="R61" s="3">
        <f>'[1]nat. Bevölkerung'!R138</f>
        <v>-2.4684446083817506</v>
      </c>
      <c r="S61" s="3">
        <f>'[1]nat. Bevölkerung'!S138</f>
        <v>-2.8165493084110507</v>
      </c>
      <c r="T61" s="3">
        <f>'[1]nat. Bevölkerung'!T138</f>
        <v>-5.7121749798820627</v>
      </c>
      <c r="U61" s="3">
        <f>'[1]nat. Bevölkerung'!U138</f>
        <v>-3.7171639624616999</v>
      </c>
      <c r="V61" s="3">
        <f>'[1]nat. Bevölkerung'!V138</f>
        <v>-2.5544224078260651</v>
      </c>
      <c r="X61" s="18" t="str">
        <f>HLOOKUP(Y61,$L61:$U160,ROW(L$111)-ROW(X61)+1,0)</f>
        <v>SL</v>
      </c>
      <c r="Y61" s="9">
        <f t="shared" si="21"/>
        <v>-5.7121749798820627</v>
      </c>
      <c r="Z61" s="18" t="str">
        <f>HLOOKUP(AA61,$L61:$U160,ROW(N$111)-ROW(Z61)+1,0)</f>
        <v>HH</v>
      </c>
      <c r="AA61" s="9">
        <f t="shared" si="22"/>
        <v>1.1476506946989673</v>
      </c>
    </row>
    <row r="62" spans="1:27" x14ac:dyDescent="0.35">
      <c r="A62">
        <f>'[1]nat. Bevölkerung'!A139</f>
        <v>2021</v>
      </c>
      <c r="B62" s="3">
        <f>'[1]nat. Bevölkerung'!B139</f>
        <v>-7.2468800183075759</v>
      </c>
      <c r="C62" s="3">
        <f>'[1]nat. Bevölkerung'!C139</f>
        <v>-7.6395109272877715</v>
      </c>
      <c r="D62" s="3">
        <f>'[1]nat. Bevölkerung'!D139</f>
        <v>-7.8580790188179073</v>
      </c>
      <c r="E62" s="3">
        <f>'[1]nat. Bevölkerung'!E139</f>
        <v>-9.7771508467477002</v>
      </c>
      <c r="F62" s="3">
        <f>'[1]nat. Bevölkerung'!F139</f>
        <v>-9.1995932940814829</v>
      </c>
      <c r="G62" s="3">
        <f>'[1]nat. Bevölkerung'!G139</f>
        <v>0.39828047444957199</v>
      </c>
      <c r="H62" s="14">
        <f>'[1]nat. Bevölkerung'!H139</f>
        <v>-6.2983931128242725</v>
      </c>
      <c r="I62" s="3">
        <f>'[1]nat. Bevölkerung'!I139</f>
        <v>-8.2673284139083538</v>
      </c>
      <c r="J62" s="3">
        <f>'[1]nat. Bevölkerung'!J139</f>
        <v>-1.7674439311229457</v>
      </c>
      <c r="K62" s="3">
        <f>'[1]nat. Bevölkerung'!K139</f>
        <v>-1.8860276644638052</v>
      </c>
      <c r="L62" s="3">
        <f>'[1]nat. Bevölkerung'!L139</f>
        <v>-0.49343867823218301</v>
      </c>
      <c r="M62" s="3">
        <f>'[1]nat. Bevölkerung'!M139</f>
        <v>-1.0383334501138648</v>
      </c>
      <c r="N62" s="3">
        <f>'[1]nat. Bevölkerung'!N139</f>
        <v>-1.7824050526539259</v>
      </c>
      <c r="O62" s="3">
        <f>'[1]nat. Bevölkerung'!O139</f>
        <v>1.1725619426216283</v>
      </c>
      <c r="P62" s="3">
        <f>'[1]nat. Bevölkerung'!P139</f>
        <v>-1.7049338061157728</v>
      </c>
      <c r="Q62" s="3">
        <f>'[1]nat. Bevölkerung'!Q139</f>
        <v>-2.9349141246921797</v>
      </c>
      <c r="R62" s="3">
        <f>'[1]nat. Bevölkerung'!R139</f>
        <v>-2.4908674052853654</v>
      </c>
      <c r="S62" s="3">
        <f>'[1]nat. Bevölkerung'!S139</f>
        <v>-2.9060768255364247</v>
      </c>
      <c r="T62" s="3">
        <f>'[1]nat. Bevölkerung'!T139</f>
        <v>-6.0386301453461764</v>
      </c>
      <c r="U62" s="3">
        <f>'[1]nat. Bevölkerung'!U139</f>
        <v>-3.9411062802594943</v>
      </c>
      <c r="V62" s="3">
        <f>'[1]nat. Bevölkerung'!V139</f>
        <v>-2.7428575302380227</v>
      </c>
      <c r="X62" s="18" t="str">
        <f>HLOOKUP(Y62,$L62:$U161,ROW(L$111)-ROW(X62)+1,0)</f>
        <v>SL</v>
      </c>
      <c r="Y62" s="9">
        <f t="shared" si="21"/>
        <v>-6.0386301453461764</v>
      </c>
      <c r="Z62" s="18" t="str">
        <f>HLOOKUP(AA62,$L62:$U161,ROW(N$111)-ROW(Z62)+1,0)</f>
        <v>HH</v>
      </c>
      <c r="AA62" s="9">
        <f t="shared" si="22"/>
        <v>1.1725619426216283</v>
      </c>
    </row>
    <row r="63" spans="1:27" x14ac:dyDescent="0.35">
      <c r="A63">
        <f>'[1]nat. Bevölkerung'!A140</f>
        <v>2022</v>
      </c>
      <c r="B63" s="3">
        <f>'[1]nat. Bevölkerung'!B140</f>
        <v>-7.8117724032303633</v>
      </c>
      <c r="C63" s="3">
        <f>'[1]nat. Bevölkerung'!C140</f>
        <v>-8.9870839607376105</v>
      </c>
      <c r="D63" s="3">
        <f>'[1]nat. Bevölkerung'!D140</f>
        <v>-7.5616724692384958</v>
      </c>
      <c r="E63" s="3">
        <f>'[1]nat. Bevölkerung'!E140</f>
        <v>-10.457090802902549</v>
      </c>
      <c r="F63" s="3">
        <f>'[1]nat. Bevölkerung'!F140</f>
        <v>-8.812690198337469</v>
      </c>
      <c r="G63" s="3">
        <f>'[1]nat. Bevölkerung'!G140</f>
        <v>-1.0340757977828856</v>
      </c>
      <c r="H63" s="14">
        <f>'[1]nat. Bevölkerung'!H140</f>
        <v>-6.8014343823131318</v>
      </c>
      <c r="I63" s="3">
        <f>'[1]nat. Bevölkerung'!I140</f>
        <v>-8.5112452476540703</v>
      </c>
      <c r="J63" s="3">
        <f>'[1]nat. Bevölkerung'!J140</f>
        <v>-3.0988037033137514</v>
      </c>
      <c r="K63" s="3">
        <f>'[1]nat. Bevölkerung'!K140</f>
        <v>-3.2124044930166602</v>
      </c>
      <c r="L63" s="3">
        <f>'[1]nat. Bevölkerung'!L140</f>
        <v>-1.7963927533709143</v>
      </c>
      <c r="M63" s="3">
        <f>'[1]nat. Bevölkerung'!M140</f>
        <v>-2.0733522180159993</v>
      </c>
      <c r="N63" s="3">
        <f>'[1]nat. Bevölkerung'!N140</f>
        <v>-3.1924708813746578</v>
      </c>
      <c r="O63" s="3">
        <f>'[1]nat. Bevölkerung'!O140</f>
        <v>-0.43939522559447824</v>
      </c>
      <c r="P63" s="3">
        <f>'[1]nat. Bevölkerung'!P140</f>
        <v>-2.8381623186696783</v>
      </c>
      <c r="Q63" s="3">
        <f>'[1]nat. Bevölkerung'!Q140</f>
        <v>-4.591745027640405</v>
      </c>
      <c r="R63" s="3">
        <f>'[1]nat. Bevölkerung'!R140</f>
        <v>-3.8642726366351461</v>
      </c>
      <c r="S63" s="3">
        <f>'[1]nat. Bevölkerung'!S140</f>
        <v>-4.1630190344699427</v>
      </c>
      <c r="T63" s="3">
        <f>'[1]nat. Bevölkerung'!T140</f>
        <v>-7.69108472142476</v>
      </c>
      <c r="U63" s="3">
        <f>'[1]nat. Bevölkerung'!U140</f>
        <v>-5.6998173362408853</v>
      </c>
      <c r="V63" s="3">
        <f>'[1]nat. Bevölkerung'!V140</f>
        <v>-3.9084708356369884</v>
      </c>
      <c r="X63" s="18" t="str">
        <f>HLOOKUP(Y63,$L63:$U162,ROW(L$111)-ROW(X63)+1,0)</f>
        <v>SL</v>
      </c>
      <c r="Y63" s="9">
        <f t="shared" si="21"/>
        <v>-7.69108472142476</v>
      </c>
      <c r="Z63" s="18" t="str">
        <f>HLOOKUP(AA63,$L63:$U162,ROW(N$111)-ROW(Z63)+1,0)</f>
        <v>HH</v>
      </c>
      <c r="AA63" s="9">
        <f t="shared" si="22"/>
        <v>-0.43939522559447824</v>
      </c>
    </row>
    <row r="64" spans="1:27" x14ac:dyDescent="0.35">
      <c r="A64">
        <f>'[1]nat. Bevölkerung'!A141</f>
        <v>2023</v>
      </c>
      <c r="B64" s="3">
        <f>'[1]nat. Bevölkerung'!B141</f>
        <v>-8.0457018523698878</v>
      </c>
      <c r="C64" s="3">
        <f>'[1]nat. Bevölkerung'!C141</f>
        <v>-8.7996901016071369</v>
      </c>
      <c r="D64" s="3">
        <f>'[1]nat. Bevölkerung'!D141</f>
        <v>-7.8054019144725419</v>
      </c>
      <c r="E64" s="3">
        <f>'[1]nat. Bevölkerung'!E141</f>
        <v>-10.087719699974263</v>
      </c>
      <c r="F64" s="3">
        <f>'[1]nat. Bevölkerung'!F141</f>
        <v>-8.559294471265293</v>
      </c>
      <c r="G64" s="3">
        <f>'[1]nat. Bevölkerung'!G141</f>
        <v>-1.1550319245729395</v>
      </c>
      <c r="H64" s="14">
        <f>'[1]nat. Bevölkerung'!H141</f>
        <v>-6.8134522786518303</v>
      </c>
      <c r="I64" s="3">
        <f>'[1]nat. Bevölkerung'!I141</f>
        <v>-8.5056111720833769</v>
      </c>
      <c r="J64" s="3">
        <f>'[1]nat. Bevölkerung'!J141</f>
        <v>-3.1709250809971135</v>
      </c>
      <c r="K64" s="3">
        <f>'[1]nat. Bevölkerung'!K141</f>
        <v>-3.2824162154654113</v>
      </c>
      <c r="L64" s="3">
        <f>'[1]nat. Bevölkerung'!L141</f>
        <v>-1.9265662513233039</v>
      </c>
      <c r="M64" s="3">
        <f>'[1]nat. Bevölkerung'!M141</f>
        <v>-2.2361953549812763</v>
      </c>
      <c r="N64" s="3">
        <f>'[1]nat. Bevölkerung'!N141</f>
        <v>-2.7793759552742765</v>
      </c>
      <c r="O64" s="3">
        <f>'[1]nat. Bevölkerung'!O141</f>
        <v>-0.63382989478423746</v>
      </c>
      <c r="P64" s="3">
        <f>'[1]nat. Bevölkerung'!P141</f>
        <v>-3.0241748223748037</v>
      </c>
      <c r="Q64" s="3">
        <f>'[1]nat. Bevölkerung'!Q141</f>
        <v>-4.650776483012379</v>
      </c>
      <c r="R64" s="3">
        <f>'[1]nat. Bevölkerung'!R141</f>
        <v>-3.8821853446085663</v>
      </c>
      <c r="S64" s="3">
        <f>'[1]nat. Bevölkerung'!S141</f>
        <v>-4.0256978432253012</v>
      </c>
      <c r="T64" s="3">
        <f>'[1]nat. Bevölkerung'!T141</f>
        <v>-6.8351207041452575</v>
      </c>
      <c r="U64" s="3">
        <f>'[1]nat. Bevölkerung'!U141</f>
        <v>-5.8898840708894564</v>
      </c>
      <c r="V64" s="3">
        <f>'[1]nat. Bevölkerung'!V141</f>
        <v>-3.966403661609518</v>
      </c>
      <c r="X64" s="18" t="str">
        <f>HLOOKUP(Y64,$L64:$U163,ROW(L$111)-ROW(X64)+1,0)</f>
        <v>SL</v>
      </c>
      <c r="Y64" s="9">
        <f t="shared" si="21"/>
        <v>-6.8351207041452575</v>
      </c>
      <c r="Z64" s="18" t="str">
        <f>HLOOKUP(AA64,$L64:$U163,ROW(N$111)-ROW(Z64)+1,0)</f>
        <v>HH</v>
      </c>
      <c r="AA64" s="9">
        <f t="shared" si="22"/>
        <v>-0.63382989478423746</v>
      </c>
    </row>
    <row r="65" spans="1:27" x14ac:dyDescent="0.35">
      <c r="A65">
        <f>A64+1</f>
        <v>2024</v>
      </c>
      <c r="B65" s="3"/>
      <c r="C65" s="3"/>
      <c r="D65" s="3"/>
      <c r="E65" s="3"/>
      <c r="F65" s="3"/>
      <c r="G65" s="3"/>
      <c r="H65" s="14"/>
      <c r="I65" s="3"/>
      <c r="J65" s="3"/>
      <c r="K65" s="3"/>
      <c r="L65" s="3"/>
      <c r="M65" s="3"/>
      <c r="N65" s="3"/>
      <c r="O65" s="3"/>
      <c r="P65" s="3"/>
      <c r="Q65" s="3"/>
      <c r="R65" s="3"/>
      <c r="S65" s="3"/>
      <c r="T65" s="3"/>
      <c r="U65" s="3"/>
      <c r="V65" s="3"/>
      <c r="X65" s="18"/>
      <c r="Y65" s="9"/>
      <c r="Z65" s="18"/>
      <c r="AA65" s="9"/>
    </row>
    <row r="66" spans="1:27" x14ac:dyDescent="0.35">
      <c r="X66" s="11"/>
      <c r="Y66" s="9"/>
      <c r="Z66" s="11"/>
      <c r="AA66" s="9"/>
    </row>
    <row r="67" spans="1:27" x14ac:dyDescent="0.35">
      <c r="A67" s="4" t="s">
        <v>543</v>
      </c>
      <c r="X67" s="11"/>
      <c r="Y67" s="9"/>
      <c r="Z67" s="11"/>
      <c r="AA67" s="9"/>
    </row>
    <row r="68" spans="1:27" x14ac:dyDescent="0.35">
      <c r="A68" t="s">
        <v>544</v>
      </c>
      <c r="B68" s="3">
        <f>[1]Altersstruktur!B177</f>
        <v>17.863982424492967</v>
      </c>
      <c r="C68" s="3">
        <f>[1]Altersstruktur!C177</f>
        <v>17.086374815356507</v>
      </c>
      <c r="D68" s="3">
        <f>[1]Altersstruktur!D177</f>
        <v>17.930179108681333</v>
      </c>
      <c r="E68" s="3">
        <f>[1]Altersstruktur!E177</f>
        <v>16.760702611712372</v>
      </c>
      <c r="F68" s="3">
        <f>[1]Altersstruktur!F177</f>
        <v>17.212878332947177</v>
      </c>
      <c r="G68" s="3">
        <f>[1]Altersstruktur!G177</f>
        <v>18.383587070815409</v>
      </c>
      <c r="H68" s="14">
        <f>[1]Altersstruktur!H177</f>
        <v>17.690243630662707</v>
      </c>
      <c r="I68" s="3">
        <f>[1]Altersstruktur!I177</f>
        <v>17.486229610350879</v>
      </c>
      <c r="J68" s="3">
        <f>[1]Altersstruktur!J177</f>
        <v>18.880608656224453</v>
      </c>
      <c r="K68" s="3">
        <f>[1]Altersstruktur!K177</f>
        <v>18.907637055412838</v>
      </c>
      <c r="L68" s="3">
        <f>[1]Altersstruktur!L177</f>
        <v>19.355456541599217</v>
      </c>
      <c r="M68" s="3">
        <f>[1]Altersstruktur!M177</f>
        <v>18.788660900915012</v>
      </c>
      <c r="N68" s="3">
        <f>[1]Altersstruktur!N177</f>
        <v>19.350463598778916</v>
      </c>
      <c r="O68" s="3">
        <f>[1]Altersstruktur!O177</f>
        <v>18.943765270609788</v>
      </c>
      <c r="P68" s="3">
        <f>[1]Altersstruktur!P177</f>
        <v>19.020698053113609</v>
      </c>
      <c r="Q68" s="3">
        <f>[1]Altersstruktur!Q177</f>
        <v>18.844649846687151</v>
      </c>
      <c r="R68" s="3">
        <f>[1]Altersstruktur!R177</f>
        <v>18.947180300063494</v>
      </c>
      <c r="S68" s="3">
        <f>[1]Altersstruktur!S177</f>
        <v>18.608064699503995</v>
      </c>
      <c r="T68" s="3">
        <f>[1]Altersstruktur!T177</f>
        <v>17.172478198742265</v>
      </c>
      <c r="U68" s="3">
        <f>[1]Altersstruktur!U177</f>
        <v>18.311310909311317</v>
      </c>
      <c r="V68" s="3">
        <f>[1]Altersstruktur!V177</f>
        <v>18.672650974533962</v>
      </c>
      <c r="X68" s="18" t="str">
        <f>HLOOKUP(Y68,$L68:$U166,ROW(L$111)-ROW(X68)+1,0)</f>
        <v>SL</v>
      </c>
      <c r="Y68" s="9">
        <f t="shared" ref="Y68:Y70" si="23">MIN(L68:U68)</f>
        <v>17.172478198742265</v>
      </c>
      <c r="Z68" s="18" t="str">
        <f>HLOOKUP(AA68,$L68:$U166,ROW(N$111)-ROW(Z68)+1,0)</f>
        <v>BW</v>
      </c>
      <c r="AA68" s="9">
        <f t="shared" ref="AA68:AA70" si="24">MAX(L68:U68)</f>
        <v>19.355456541599217</v>
      </c>
    </row>
    <row r="69" spans="1:27" x14ac:dyDescent="0.35">
      <c r="A69" t="s">
        <v>545</v>
      </c>
      <c r="B69" s="3">
        <f>[1]Altersstruktur!B212</f>
        <v>56.66683903178653</v>
      </c>
      <c r="C69" s="3">
        <f>[1]Altersstruktur!C212</f>
        <v>57.294184964776598</v>
      </c>
      <c r="D69" s="3">
        <f>[1]Altersstruktur!D212</f>
        <v>55.69358870065679</v>
      </c>
      <c r="E69" s="3">
        <f>[1]Altersstruktur!E212</f>
        <v>56.192554653444795</v>
      </c>
      <c r="F69" s="3">
        <f>[1]Altersstruktur!F212</f>
        <v>55.57593694607209</v>
      </c>
      <c r="G69" s="3">
        <f>[1]Altersstruktur!G212</f>
        <v>64.291372201481849</v>
      </c>
      <c r="H69" s="14">
        <f>[1]Altersstruktur!H212</f>
        <v>58.010399979668811</v>
      </c>
      <c r="I69" s="3">
        <f>[1]Altersstruktur!I212</f>
        <v>56.16224462082274</v>
      </c>
      <c r="J69" s="3">
        <f>[1]Altersstruktur!J212</f>
        <v>60.269539335716502</v>
      </c>
      <c r="K69" s="3">
        <f>[1]Altersstruktur!K212</f>
        <v>60.0563521262645</v>
      </c>
      <c r="L69" s="3">
        <f>[1]Altersstruktur!L212</f>
        <v>59.904074678031741</v>
      </c>
      <c r="M69" s="3">
        <f>[1]Altersstruktur!M212</f>
        <v>60.97942569686046</v>
      </c>
      <c r="N69" s="3">
        <f>[1]Altersstruktur!N212</f>
        <v>58.68781635089605</v>
      </c>
      <c r="O69" s="3">
        <f>[1]Altersstruktur!O212</f>
        <v>64.757482842052511</v>
      </c>
      <c r="P69" s="3">
        <f>[1]Altersstruktur!P212</f>
        <v>60.91917493253942</v>
      </c>
      <c r="Q69" s="3">
        <f>[1]Altersstruktur!Q212</f>
        <v>59.337483838659431</v>
      </c>
      <c r="R69" s="3">
        <f>[1]Altersstruktur!R212</f>
        <v>59.790180675381023</v>
      </c>
      <c r="S69" s="3">
        <f>[1]Altersstruktur!S212</f>
        <v>59.096358325075407</v>
      </c>
      <c r="T69" s="3">
        <f>[1]Altersstruktur!T212</f>
        <v>56.734188396252272</v>
      </c>
      <c r="U69" s="3">
        <f>[1]Altersstruktur!U212</f>
        <v>58.118833016021178</v>
      </c>
      <c r="V69" s="3">
        <f>[1]Altersstruktur!V212</f>
        <v>59.656977429069514</v>
      </c>
      <c r="X69" s="18" t="str">
        <f>HLOOKUP(Y69,$L69:$U167,ROW(L$111)-ROW(X69)+1,0)</f>
        <v>SL</v>
      </c>
      <c r="Y69" s="9">
        <f t="shared" si="23"/>
        <v>56.734188396252272</v>
      </c>
      <c r="Z69" s="18" t="str">
        <f>HLOOKUP(AA69,$L69:$U167,ROW(N$111)-ROW(Z69)+1,0)</f>
        <v>HH</v>
      </c>
      <c r="AA69" s="9">
        <f t="shared" si="24"/>
        <v>64.757482842052511</v>
      </c>
    </row>
    <row r="70" spans="1:27" x14ac:dyDescent="0.35">
      <c r="A70" t="s">
        <v>546</v>
      </c>
      <c r="B70" s="3">
        <f>[1]Altersstruktur!B247</f>
        <v>25.469178543720499</v>
      </c>
      <c r="C70" s="3">
        <f>[1]Altersstruktur!C247</f>
        <v>25.619440219866895</v>
      </c>
      <c r="D70" s="3">
        <f>[1]Altersstruktur!D247</f>
        <v>26.376232190661874</v>
      </c>
      <c r="E70" s="3">
        <f>[1]Altersstruktur!E247</f>
        <v>27.046742734842834</v>
      </c>
      <c r="F70" s="3">
        <f>[1]Altersstruktur!F247</f>
        <v>27.211184720980729</v>
      </c>
      <c r="G70" s="3">
        <f>[1]Altersstruktur!G247</f>
        <v>17.325040727702739</v>
      </c>
      <c r="H70" s="14">
        <f>[1]Altersstruktur!H247</f>
        <v>24.299356389668475</v>
      </c>
      <c r="I70" s="3">
        <f>[1]Altersstruktur!I247</f>
        <v>26.351525768826374</v>
      </c>
      <c r="J70" s="3">
        <f>[1]Altersstruktur!J247</f>
        <v>20.849852008059045</v>
      </c>
      <c r="K70" s="3">
        <f>[1]Altersstruktur!K247</f>
        <v>21.036010818322666</v>
      </c>
      <c r="L70" s="3">
        <f>[1]Altersstruktur!L247</f>
        <v>20.740468780369039</v>
      </c>
      <c r="M70" s="3">
        <f>[1]Altersstruktur!M247</f>
        <v>20.231913402224535</v>
      </c>
      <c r="N70" s="3">
        <f>[1]Altersstruktur!N247</f>
        <v>21.961720050325027</v>
      </c>
      <c r="O70" s="3">
        <f>[1]Altersstruktur!O247</f>
        <v>16.298751887337708</v>
      </c>
      <c r="P70" s="3">
        <f>[1]Altersstruktur!P247</f>
        <v>20.060127014346971</v>
      </c>
      <c r="Q70" s="3">
        <f>[1]Altersstruktur!Q247</f>
        <v>21.817866314653418</v>
      </c>
      <c r="R70" s="3">
        <f>[1]Altersstruktur!R247</f>
        <v>21.262639024555487</v>
      </c>
      <c r="S70" s="3">
        <f>[1]Altersstruktur!S247</f>
        <v>22.295576975420602</v>
      </c>
      <c r="T70" s="3">
        <f>[1]Altersstruktur!T247</f>
        <v>26.09333340500546</v>
      </c>
      <c r="U70" s="3">
        <f>[1]Altersstruktur!U247</f>
        <v>23.569856074667502</v>
      </c>
      <c r="V70" s="3">
        <f>[1]Altersstruktur!V247</f>
        <v>21.670371596396528</v>
      </c>
      <c r="X70" s="18" t="str">
        <f>HLOOKUP(Y70,$L70:$U168,ROW(L$111)-ROW(X70)+1,0)</f>
        <v>HH</v>
      </c>
      <c r="Y70" s="9">
        <f t="shared" si="23"/>
        <v>16.298751887337708</v>
      </c>
      <c r="Z70" s="18" t="str">
        <f>HLOOKUP(AA70,$L70:$U168,ROW(N$111)-ROW(Z70)+1,0)</f>
        <v>SL</v>
      </c>
      <c r="AA70" s="9">
        <f t="shared" si="24"/>
        <v>26.09333340500546</v>
      </c>
    </row>
    <row r="71" spans="1:27" x14ac:dyDescent="0.35">
      <c r="X71" s="11"/>
      <c r="Y71" s="9"/>
      <c r="Z71" s="11"/>
      <c r="AA71" s="9"/>
    </row>
    <row r="72" spans="1:27" x14ac:dyDescent="0.35">
      <c r="A72" s="4" t="s">
        <v>547</v>
      </c>
      <c r="X72" s="11"/>
      <c r="Y72" s="9"/>
      <c r="Z72" s="11"/>
      <c r="AA72" s="9"/>
    </row>
    <row r="73" spans="1:27" x14ac:dyDescent="0.35">
      <c r="A73">
        <v>2023</v>
      </c>
      <c r="B73" s="3">
        <f>[1]Ersatzquote!B7</f>
        <v>62.336213102951767</v>
      </c>
      <c r="C73" s="3">
        <f>[1]Ersatzquote!C7</f>
        <v>58.683219416934016</v>
      </c>
      <c r="D73" s="3">
        <f>[1]Ersatzquote!D7</f>
        <v>73.73515382346018</v>
      </c>
      <c r="E73" s="3">
        <f>[1]Ersatzquote!E7</f>
        <v>61.665524143793363</v>
      </c>
      <c r="F73" s="3">
        <f>[1]Ersatzquote!F7</f>
        <v>63.989762273637851</v>
      </c>
      <c r="G73" s="3">
        <f>[1]Ersatzquote!G7</f>
        <v>86.395757333129424</v>
      </c>
      <c r="H73" s="14">
        <f>[1]Ersatzquote!H7</f>
        <v>69.092412387454871</v>
      </c>
      <c r="I73" s="3">
        <f>[1]Ersatzquote!I7</f>
        <v>65.342597818595834</v>
      </c>
      <c r="J73" s="3">
        <f>[1]Ersatzquote!J7</f>
        <v>79.545652882663447</v>
      </c>
      <c r="K73" s="3">
        <f>[1]Ersatzquote!K7</f>
        <v>79.231917217657582</v>
      </c>
      <c r="L73" s="3">
        <f>[1]Ersatzquote!L7</f>
        <v>82.847153263120177</v>
      </c>
      <c r="M73" s="3">
        <f>[1]Ersatzquote!M7</f>
        <v>77.913658025080778</v>
      </c>
      <c r="N73" s="3">
        <f>[1]Ersatzquote!N7</f>
        <v>89.819521832752457</v>
      </c>
      <c r="O73" s="3">
        <f>[1]Ersatzquote!O7</f>
        <v>95.30664211149427</v>
      </c>
      <c r="P73" s="3">
        <f>[1]Ersatzquote!P7</f>
        <v>82.623453708829857</v>
      </c>
      <c r="Q73" s="3">
        <f>[1]Ersatzquote!Q7</f>
        <v>77.68186801839542</v>
      </c>
      <c r="R73" s="3">
        <f>[1]Ersatzquote!R7</f>
        <v>79.066634937197009</v>
      </c>
      <c r="S73" s="3">
        <f>[1]Ersatzquote!S7</f>
        <v>71.73649741217308</v>
      </c>
      <c r="T73" s="3">
        <f>[1]Ersatzquote!T7</f>
        <v>62.970422983144282</v>
      </c>
      <c r="U73" s="3">
        <f>[1]Ersatzquote!U7</f>
        <v>77.454675016787036</v>
      </c>
      <c r="V73" s="3">
        <f>[1]Ersatzquote!V7</f>
        <v>77.157928650698082</v>
      </c>
      <c r="X73" s="18" t="str">
        <f t="shared" ref="X73" si="25">HLOOKUP(Y73,$L73:$U171,ROW(L$111)-ROW(X73)+1,0)</f>
        <v>SL</v>
      </c>
      <c r="Y73" s="9">
        <f t="shared" ref="Y73" si="26">MIN(L73:U73)</f>
        <v>62.970422983144282</v>
      </c>
      <c r="Z73" s="18" t="str">
        <f t="shared" ref="Z73" si="27">HLOOKUP(AA73,$L73:$U171,ROW(N$111)-ROW(Z73)+1,0)</f>
        <v>HH</v>
      </c>
      <c r="AA73" s="9">
        <f t="shared" ref="AA73" si="28">MAX(L73:U73)</f>
        <v>95.30664211149427</v>
      </c>
    </row>
    <row r="74" spans="1:27" x14ac:dyDescent="0.35">
      <c r="X74" s="11"/>
      <c r="Y74" s="9"/>
      <c r="Z74" s="11"/>
      <c r="AA74" s="9"/>
    </row>
    <row r="75" spans="1:27" x14ac:dyDescent="0.35">
      <c r="A75" t="s">
        <v>548</v>
      </c>
      <c r="X75" s="11"/>
      <c r="Y75" s="9"/>
      <c r="Z75" s="11"/>
      <c r="AA75" s="12"/>
    </row>
    <row r="76" spans="1:27" x14ac:dyDescent="0.35">
      <c r="A76" t="s">
        <v>549</v>
      </c>
      <c r="X76" s="11"/>
      <c r="Y76" s="9"/>
      <c r="Z76" s="11"/>
      <c r="AA76" s="12"/>
    </row>
    <row r="77" spans="1:27" x14ac:dyDescent="0.35">
      <c r="X77" s="11"/>
      <c r="Y77" s="9"/>
      <c r="Z77" s="11"/>
      <c r="AA77" s="12"/>
    </row>
    <row r="78" spans="1:27" x14ac:dyDescent="0.35">
      <c r="X78" s="11"/>
      <c r="Y78" s="9"/>
      <c r="Z78" s="11"/>
      <c r="AA78" s="12"/>
    </row>
    <row r="79" spans="1:27" x14ac:dyDescent="0.35">
      <c r="X79" s="11"/>
      <c r="Y79" s="9"/>
      <c r="Z79" s="11"/>
      <c r="AA79" s="12"/>
    </row>
    <row r="80" spans="1:27" x14ac:dyDescent="0.35">
      <c r="X80" s="11"/>
      <c r="Y80" s="9"/>
      <c r="Z80" s="11"/>
      <c r="AA80" s="12"/>
    </row>
    <row r="81" spans="1:27" x14ac:dyDescent="0.35">
      <c r="A81" s="4" t="s">
        <v>322</v>
      </c>
      <c r="X81" s="11"/>
      <c r="Y81" s="9"/>
      <c r="Z81" s="11"/>
      <c r="AA81" s="12"/>
    </row>
    <row r="82" spans="1:27" x14ac:dyDescent="0.35">
      <c r="A82" s="4" t="s">
        <v>550</v>
      </c>
      <c r="X82" s="11"/>
      <c r="Y82" s="9"/>
      <c r="Z82" s="11"/>
      <c r="AA82" s="12"/>
    </row>
    <row r="83" spans="1:27" x14ac:dyDescent="0.35">
      <c r="A83" s="39">
        <f>[1]EW!A31</f>
        <v>2019</v>
      </c>
      <c r="B83" s="5">
        <f>[1]EW!B31</f>
        <v>2516.9050000000002</v>
      </c>
      <c r="C83" s="5">
        <f>[1]EW!C31</f>
        <v>1608.9069999999999</v>
      </c>
      <c r="D83" s="5">
        <f>[1]EW!D31</f>
        <v>4074.9540000000002</v>
      </c>
      <c r="E83" s="5">
        <f>[1]EW!E31</f>
        <v>2201.5520000000001</v>
      </c>
      <c r="F83" s="5">
        <f>[1]EW!F31</f>
        <v>2138.2620000000002</v>
      </c>
      <c r="G83" s="5">
        <f>[1]EW!G31</f>
        <v>3657.1590000000001</v>
      </c>
      <c r="H83" s="31">
        <f>[1]EW!H31</f>
        <v>16197.739</v>
      </c>
      <c r="I83" s="5">
        <f>[1]EW!I31</f>
        <v>12540.58</v>
      </c>
      <c r="J83" s="5">
        <f>[1]EW!J31</f>
        <v>70552.385999999999</v>
      </c>
      <c r="K83" s="5">
        <f>[1]EW!K31</f>
        <v>66895.226999999999</v>
      </c>
      <c r="L83" s="5">
        <f>[1]EW!L31</f>
        <v>11084.964</v>
      </c>
      <c r="M83" s="5">
        <f>[1]EW!M31</f>
        <v>13100.728999999999</v>
      </c>
      <c r="N83" s="5">
        <f>[1]EW!N31</f>
        <v>682.09400000000005</v>
      </c>
      <c r="O83" s="5">
        <f>[1]EW!O31</f>
        <v>1844.2159999999999</v>
      </c>
      <c r="P83" s="5">
        <f>[1]EW!P31</f>
        <v>6276.9449999999997</v>
      </c>
      <c r="Q83" s="5">
        <f>[1]EW!Q31</f>
        <v>7988.0280000000002</v>
      </c>
      <c r="R83" s="5">
        <f>[1]EW!R31</f>
        <v>17939.936000000002</v>
      </c>
      <c r="S83" s="5">
        <f>[1]EW!S31</f>
        <v>4089.3739999999998</v>
      </c>
      <c r="T83" s="5">
        <f>[1]EW!T31</f>
        <v>988.69799999999998</v>
      </c>
      <c r="U83" s="5">
        <f>[1]EW!U31</f>
        <v>2900.2429999999999</v>
      </c>
      <c r="V83" s="5">
        <f>[1]EW!V31</f>
        <v>83092.966</v>
      </c>
      <c r="X83" s="18" t="str">
        <f t="shared" ref="X83:X88" si="29">HLOOKUP(Y83,$L83:$U181,ROW(L$111)-ROW(X83)+1,0)</f>
        <v>HB</v>
      </c>
      <c r="Y83" s="18">
        <f t="shared" ref="Y83:Y88" si="30">MIN(L83:U83)</f>
        <v>682.09400000000005</v>
      </c>
      <c r="Z83" s="18" t="str">
        <f t="shared" ref="Z83:Z88" si="31">HLOOKUP(AA83,$L83:$U181,ROW(N$111)-ROW(Z83)+1,0)</f>
        <v>NW</v>
      </c>
      <c r="AA83" s="18">
        <f t="shared" ref="AA83:AA88" si="32">MAX(L83:U83)</f>
        <v>17939.936000000002</v>
      </c>
    </row>
    <row r="84" spans="1:27" x14ac:dyDescent="0.35">
      <c r="A84" s="39">
        <f>[1]EW!A32</f>
        <v>2020</v>
      </c>
      <c r="B84" s="5">
        <f>[1]EW!B32</f>
        <v>2526.482</v>
      </c>
      <c r="C84" s="5">
        <f>[1]EW!C32</f>
        <v>1609.4559999999999</v>
      </c>
      <c r="D84" s="5">
        <f>[1]EW!D32</f>
        <v>4064.4560000000001</v>
      </c>
      <c r="E84" s="5">
        <f>[1]EW!E32</f>
        <v>2187.7330000000002</v>
      </c>
      <c r="F84" s="5">
        <f>[1]EW!F32</f>
        <v>2126.808</v>
      </c>
      <c r="G84" s="5">
        <f>[1]EW!G32</f>
        <v>3666.79</v>
      </c>
      <c r="H84" s="31">
        <f>[1]EW!H32</f>
        <v>16181.725</v>
      </c>
      <c r="I84" s="5">
        <f>[1]EW!I32</f>
        <v>12514.934999999999</v>
      </c>
      <c r="J84" s="5">
        <f>[1]EW!J32</f>
        <v>70645.938999999998</v>
      </c>
      <c r="K84" s="5">
        <f>[1]EW!K32</f>
        <v>66979.149000000005</v>
      </c>
      <c r="L84" s="5">
        <f>[1]EW!L32</f>
        <v>11101.718999999999</v>
      </c>
      <c r="M84" s="5">
        <f>[1]EW!M32</f>
        <v>13132.46</v>
      </c>
      <c r="N84" s="5">
        <f>[1]EW!N32</f>
        <v>680.66600000000005</v>
      </c>
      <c r="O84" s="5">
        <f>[1]EW!O32</f>
        <v>1849.866</v>
      </c>
      <c r="P84" s="5">
        <f>[1]EW!P32</f>
        <v>6290.6170000000002</v>
      </c>
      <c r="Q84" s="5">
        <f>[1]EW!Q32</f>
        <v>7998.5150000000003</v>
      </c>
      <c r="R84" s="5">
        <f>[1]EW!R32</f>
        <v>17936.396000000001</v>
      </c>
      <c r="S84" s="5">
        <f>[1]EW!S32</f>
        <v>4096.1469999999999</v>
      </c>
      <c r="T84" s="5">
        <f>[1]EW!T32</f>
        <v>985.43899999999996</v>
      </c>
      <c r="U84" s="5">
        <f>[1]EW!U32</f>
        <v>2907.3240000000001</v>
      </c>
      <c r="V84" s="5">
        <f>[1]EW!V32</f>
        <v>83160.873999999996</v>
      </c>
      <c r="X84" s="18" t="str">
        <f t="shared" si="29"/>
        <v>HB</v>
      </c>
      <c r="Y84" s="18">
        <f t="shared" si="30"/>
        <v>680.66600000000005</v>
      </c>
      <c r="Z84" s="18" t="str">
        <f t="shared" si="31"/>
        <v>NW</v>
      </c>
      <c r="AA84" s="18">
        <f t="shared" si="32"/>
        <v>17936.396000000001</v>
      </c>
    </row>
    <row r="85" spans="1:27" x14ac:dyDescent="0.35">
      <c r="A85" s="39">
        <f>[1]EW!A33</f>
        <v>2021</v>
      </c>
      <c r="B85" s="5">
        <f>[1]EW!B33</f>
        <v>2534.4699999999998</v>
      </c>
      <c r="C85" s="5">
        <f>[1]EW!C33</f>
        <v>1610.9670000000001</v>
      </c>
      <c r="D85" s="5">
        <f>[1]EW!D33</f>
        <v>4049.9720000000002</v>
      </c>
      <c r="E85" s="5">
        <f>[1]EW!E33</f>
        <v>2174.9690000000001</v>
      </c>
      <c r="F85" s="5">
        <f>[1]EW!F33</f>
        <v>2114.5500000000002</v>
      </c>
      <c r="G85" s="5">
        <f>[1]EW!G33</f>
        <v>3670.78</v>
      </c>
      <c r="H85" s="31">
        <f>[1]EW!H33</f>
        <v>16155.708000000001</v>
      </c>
      <c r="I85" s="5">
        <f>[1]EW!I33</f>
        <v>12484.928</v>
      </c>
      <c r="J85" s="5">
        <f>[1]EW!J33</f>
        <v>70711.153999999995</v>
      </c>
      <c r="K85" s="5">
        <f>[1]EW!K33</f>
        <v>67040.373999999996</v>
      </c>
      <c r="L85" s="5">
        <f>[1]EW!L33</f>
        <v>11113.843000000001</v>
      </c>
      <c r="M85" s="5">
        <f>[1]EW!M33</f>
        <v>13158.585999999999</v>
      </c>
      <c r="N85" s="5">
        <f>[1]EW!N33</f>
        <v>678.29700000000003</v>
      </c>
      <c r="O85" s="5">
        <f>[1]EW!O33</f>
        <v>1853.2070000000001</v>
      </c>
      <c r="P85" s="5">
        <f>[1]EW!P33</f>
        <v>6294.0860000000002</v>
      </c>
      <c r="Q85" s="5">
        <f>[1]EW!Q33</f>
        <v>8015.2259999999997</v>
      </c>
      <c r="R85" s="5">
        <f>[1]EW!R33</f>
        <v>17925.080999999998</v>
      </c>
      <c r="S85" s="5">
        <f>[1]EW!S33</f>
        <v>4102.4380000000001</v>
      </c>
      <c r="T85" s="5">
        <f>[1]EW!T33</f>
        <v>983.17</v>
      </c>
      <c r="U85" s="5">
        <f>[1]EW!U33</f>
        <v>2916.44</v>
      </c>
      <c r="V85" s="5">
        <f>[1]EW!V33</f>
        <v>83196.081999999995</v>
      </c>
      <c r="X85" s="18" t="str">
        <f t="shared" si="29"/>
        <v>HB</v>
      </c>
      <c r="Y85" s="18">
        <f t="shared" si="30"/>
        <v>678.29700000000003</v>
      </c>
      <c r="Z85" s="18" t="str">
        <f t="shared" si="31"/>
        <v>NW</v>
      </c>
      <c r="AA85" s="18">
        <f t="shared" si="32"/>
        <v>17925.080999999998</v>
      </c>
    </row>
    <row r="86" spans="1:27" x14ac:dyDescent="0.35">
      <c r="A86" s="39">
        <f>[1]EW!A34</f>
        <v>2022</v>
      </c>
      <c r="B86" s="5">
        <f>[1]EW!B34</f>
        <v>2555.502</v>
      </c>
      <c r="C86" s="5">
        <f>[1]EW!C34</f>
        <v>1619.769</v>
      </c>
      <c r="D86" s="5">
        <f>[1]EW!D34</f>
        <v>4064.5770000000002</v>
      </c>
      <c r="E86" s="5">
        <f>[1]EW!E34</f>
        <v>2177.9479999999999</v>
      </c>
      <c r="F86" s="5">
        <f>[1]EW!F34</f>
        <v>2117.855</v>
      </c>
      <c r="G86" s="5">
        <f>[1]EW!G34</f>
        <v>3716.3620000000001</v>
      </c>
      <c r="H86" s="31">
        <f>[1]EW!H34</f>
        <v>16252.013000000001</v>
      </c>
      <c r="I86" s="5">
        <f>[1]EW!I34</f>
        <v>12535.651</v>
      </c>
      <c r="J86" s="5">
        <f>[1]EW!J34</f>
        <v>71262.339000000007</v>
      </c>
      <c r="K86" s="5">
        <f>[1]EW!K34</f>
        <v>67545.976999999999</v>
      </c>
      <c r="L86" s="5">
        <f>[1]EW!L34</f>
        <v>11202.45</v>
      </c>
      <c r="M86" s="5">
        <f>[1]EW!M34</f>
        <v>13273.191000000001</v>
      </c>
      <c r="N86" s="5">
        <f>[1]EW!N34</f>
        <v>680.66399999999999</v>
      </c>
      <c r="O86" s="5">
        <f>[1]EW!O34</f>
        <v>1873.029</v>
      </c>
      <c r="P86" s="5">
        <f>[1]EW!P34</f>
        <v>6343.1890000000003</v>
      </c>
      <c r="Q86" s="5">
        <f>[1]EW!Q34</f>
        <v>8083.6369999999997</v>
      </c>
      <c r="R86" s="5">
        <f>[1]EW!R34</f>
        <v>18031.853999999999</v>
      </c>
      <c r="S86" s="5">
        <f>[1]EW!S34</f>
        <v>4132.8180000000002</v>
      </c>
      <c r="T86" s="5">
        <f>[1]EW!T34</f>
        <v>987.50699999999995</v>
      </c>
      <c r="U86" s="5">
        <f>[1]EW!U34</f>
        <v>2937.6379999999999</v>
      </c>
      <c r="V86" s="5">
        <f>[1]EW!V34</f>
        <v>83797.990000000005</v>
      </c>
      <c r="X86" s="18" t="str">
        <f t="shared" si="29"/>
        <v>HB</v>
      </c>
      <c r="Y86" s="18">
        <f t="shared" si="30"/>
        <v>680.66399999999999</v>
      </c>
      <c r="Z86" s="18" t="str">
        <f t="shared" si="31"/>
        <v>NW</v>
      </c>
      <c r="AA86" s="18">
        <f t="shared" si="32"/>
        <v>18031.853999999999</v>
      </c>
    </row>
    <row r="87" spans="1:27" x14ac:dyDescent="0.35">
      <c r="A87" s="39">
        <f>[1]EW!A35</f>
        <v>2023</v>
      </c>
      <c r="B87" s="5">
        <f>[1]EW!B35</f>
        <v>2577.4009999999998</v>
      </c>
      <c r="C87" s="5">
        <f>[1]EW!C35</f>
        <v>1628.921</v>
      </c>
      <c r="D87" s="5">
        <f>[1]EW!D35</f>
        <v>4087.81</v>
      </c>
      <c r="E87" s="5">
        <f>[1]EW!E35</f>
        <v>2183.5459999999998</v>
      </c>
      <c r="F87" s="5">
        <f>[1]EW!F35</f>
        <v>2124.5909999999999</v>
      </c>
      <c r="G87" s="5">
        <f>[1]EW!G35</f>
        <v>3768.7269999999999</v>
      </c>
      <c r="H87" s="31">
        <f>[1]EW!H35</f>
        <v>16370.995999999999</v>
      </c>
      <c r="I87" s="5">
        <f>[1]EW!I35</f>
        <v>12602.269</v>
      </c>
      <c r="J87" s="5">
        <f>[1]EW!J35</f>
        <v>71911.822</v>
      </c>
      <c r="K87" s="5">
        <f>[1]EW!K35</f>
        <v>68143.095000000001</v>
      </c>
      <c r="L87" s="5">
        <f>[1]EW!L35</f>
        <v>11309.759</v>
      </c>
      <c r="M87" s="5">
        <f>[1]EW!M35</f>
        <v>13402.227999999999</v>
      </c>
      <c r="N87" s="5">
        <f>[1]EW!N35</f>
        <v>688.28399999999999</v>
      </c>
      <c r="O87" s="5">
        <f>[1]EW!O35</f>
        <v>1901.1410000000001</v>
      </c>
      <c r="P87" s="5">
        <f>[1]EW!P35</f>
        <v>6406.0450000000001</v>
      </c>
      <c r="Q87" s="5">
        <f>[1]EW!Q35</f>
        <v>8151.1120000000001</v>
      </c>
      <c r="R87" s="5">
        <f>[1]EW!R35</f>
        <v>18164.769</v>
      </c>
      <c r="S87" s="5">
        <f>[1]EW!S35</f>
        <v>4166.7309999999998</v>
      </c>
      <c r="T87" s="5">
        <f>[1]EW!T35</f>
        <v>993.54499999999996</v>
      </c>
      <c r="U87" s="5">
        <f>[1]EW!U35</f>
        <v>2959.4810000000002</v>
      </c>
      <c r="V87" s="5">
        <f>[1]EW!V35</f>
        <v>84514.091</v>
      </c>
      <c r="X87" s="18" t="str">
        <f t="shared" si="29"/>
        <v>HB</v>
      </c>
      <c r="Y87" s="18">
        <f t="shared" si="30"/>
        <v>688.28399999999999</v>
      </c>
      <c r="Z87" s="18" t="str">
        <f t="shared" si="31"/>
        <v>NW</v>
      </c>
      <c r="AA87" s="18">
        <f t="shared" si="32"/>
        <v>18164.769</v>
      </c>
    </row>
    <row r="88" spans="1:27" x14ac:dyDescent="0.35">
      <c r="A88" s="39">
        <f>[1]EW!A36</f>
        <v>2024</v>
      </c>
      <c r="B88" s="5">
        <f>[1]EW!B36</f>
        <v>2582.1750000000002</v>
      </c>
      <c r="C88" s="5">
        <f>[1]EW!C36</f>
        <v>1626.422</v>
      </c>
      <c r="D88" s="5">
        <f>[1]EW!D36</f>
        <v>4081.7</v>
      </c>
      <c r="E88" s="5">
        <f>[1]EW!E36</f>
        <v>2174.9349999999999</v>
      </c>
      <c r="F88" s="5">
        <f>[1]EW!F36</f>
        <v>2115.509</v>
      </c>
      <c r="G88" s="5">
        <f>[1]EW!G36</f>
        <v>3791.7979999999998</v>
      </c>
      <c r="H88" s="31">
        <f>[1]EW!H36</f>
        <v>16372.539000000001</v>
      </c>
      <c r="I88" s="5">
        <f>[1]EW!I36</f>
        <v>12580.741</v>
      </c>
      <c r="J88" s="5">
        <f>[1]EW!J36</f>
        <v>72136.259000000005</v>
      </c>
      <c r="K88" s="5">
        <f>[1]EW!K36</f>
        <v>68344.460999999996</v>
      </c>
      <c r="L88" s="5">
        <f>[1]EW!L36</f>
        <v>11348.838</v>
      </c>
      <c r="M88" s="5">
        <f>[1]EW!M36</f>
        <v>13458.694</v>
      </c>
      <c r="N88" s="5">
        <f>[1]EW!N36</f>
        <v>691.75900000000001</v>
      </c>
      <c r="O88" s="5">
        <f>[1]EW!O36</f>
        <v>1915.7850000000001</v>
      </c>
      <c r="P88" s="5">
        <f>[1]EW!P36</f>
        <v>6428.8770000000004</v>
      </c>
      <c r="Q88" s="5">
        <f>[1]EW!Q36</f>
        <v>8163.143</v>
      </c>
      <c r="R88" s="5">
        <f>[1]EW!R36</f>
        <v>18195.733</v>
      </c>
      <c r="S88" s="5">
        <f>[1]EW!S36</f>
        <v>4178.4530000000004</v>
      </c>
      <c r="T88" s="5">
        <f>[1]EW!T36</f>
        <v>993.28300000000002</v>
      </c>
      <c r="U88" s="5">
        <f>[1]EW!U36</f>
        <v>2969.8960000000002</v>
      </c>
      <c r="V88" s="5">
        <f>[1]EW!V36</f>
        <v>84717</v>
      </c>
      <c r="X88" s="18" t="str">
        <f t="shared" si="29"/>
        <v>HB</v>
      </c>
      <c r="Y88" s="18">
        <f t="shared" si="30"/>
        <v>691.75900000000001</v>
      </c>
      <c r="Z88" s="18" t="str">
        <f t="shared" si="31"/>
        <v>NW</v>
      </c>
      <c r="AA88" s="18">
        <f t="shared" si="32"/>
        <v>18195.733</v>
      </c>
    </row>
    <row r="90" spans="1:27" x14ac:dyDescent="0.35">
      <c r="A90" s="4" t="s">
        <v>551</v>
      </c>
    </row>
    <row r="91" spans="1:27" x14ac:dyDescent="0.35">
      <c r="A91">
        <f>[1]EW!A105</f>
        <v>2019</v>
      </c>
      <c r="B91" s="5">
        <f>[1]EW!B68</f>
        <v>1452.0712864681414</v>
      </c>
      <c r="C91" s="5">
        <f>[1]EW!C68</f>
        <v>929.89345581224995</v>
      </c>
      <c r="D91" s="5">
        <f>[1]EW!D68</f>
        <v>2284.0670119777378</v>
      </c>
      <c r="E91" s="5">
        <f>[1]EW!E68</f>
        <v>1248.1241106734062</v>
      </c>
      <c r="F91" s="5">
        <f>[1]EW!F68</f>
        <v>1216.4965974693657</v>
      </c>
      <c r="G91" s="5">
        <f>[1]EW!G68</f>
        <v>2288.3067920474527</v>
      </c>
      <c r="H91" s="31">
        <f>[1]EW!H68</f>
        <v>9418.959254448353</v>
      </c>
      <c r="I91" s="5">
        <f>[1]EW!I68</f>
        <v>7130.6524624009007</v>
      </c>
      <c r="J91" s="5">
        <f>[1]EW!J68</f>
        <v>42569.947670600101</v>
      </c>
      <c r="K91" s="5">
        <f>[1]EW!K68</f>
        <v>40281.244870525807</v>
      </c>
      <c r="L91" s="5">
        <f>[1]EW!L68</f>
        <v>6718.0406509794147</v>
      </c>
      <c r="M91" s="5">
        <f>[1]EW!M68</f>
        <v>7990.2612886655179</v>
      </c>
      <c r="N91" s="5">
        <f>[1]EW!N68</f>
        <v>412.63862306041386</v>
      </c>
      <c r="O91" s="5">
        <f>[1]EW!O68</f>
        <v>1163.9512397532985</v>
      </c>
      <c r="P91" s="5">
        <f>[1]EW!P68</f>
        <v>3792.8576520607239</v>
      </c>
      <c r="Q91" s="5">
        <f>[1]EW!Q68</f>
        <v>4717.8143925846753</v>
      </c>
      <c r="R91" s="5">
        <f>[1]EW!R68</f>
        <v>10760.589369386158</v>
      </c>
      <c r="S91" s="5">
        <f>[1]EW!S68</f>
        <v>2442.8944834306035</v>
      </c>
      <c r="T91" s="5">
        <f>[1]EW!T68</f>
        <v>585.770957773281</v>
      </c>
      <c r="U91" s="5">
        <f>[1]EW!U68</f>
        <v>1696.4262128317193</v>
      </c>
      <c r="V91" s="5">
        <f>[1]EW!V68</f>
        <v>49700.600133001004</v>
      </c>
      <c r="X91" s="18" t="str">
        <f t="shared" ref="X91:X95" si="33">HLOOKUP(Y91,$L91:$U189,ROW(L$111)-ROW(X91)+1,0)</f>
        <v>HB</v>
      </c>
      <c r="Y91" s="18">
        <f t="shared" ref="Y91:Y95" si="34">MIN(L91:U91)</f>
        <v>412.63862306041386</v>
      </c>
      <c r="Z91" s="18" t="str">
        <f t="shared" ref="Z91:Z95" si="35">HLOOKUP(AA91,$L91:$U189,ROW(N$111)-ROW(Z91)+1,0)</f>
        <v>NW</v>
      </c>
      <c r="AA91" s="18">
        <f t="shared" ref="AA91:AA95" si="36">MAX(L91:U91)</f>
        <v>10760.589369386158</v>
      </c>
    </row>
    <row r="92" spans="1:27" x14ac:dyDescent="0.35">
      <c r="A92">
        <f>[1]EW!A106</f>
        <v>2020</v>
      </c>
      <c r="B92" s="5">
        <f>[1]EW!B69</f>
        <v>1446.1023580049712</v>
      </c>
      <c r="C92" s="5">
        <f>[1]EW!C69</f>
        <v>921.20361692453446</v>
      </c>
      <c r="D92" s="5">
        <f>[1]EW!D69</f>
        <v>2265.8003650080195</v>
      </c>
      <c r="E92" s="5">
        <f>[1]EW!E69</f>
        <v>1228.7400703050052</v>
      </c>
      <c r="F92" s="5">
        <f>[1]EW!F69</f>
        <v>1198.306295018906</v>
      </c>
      <c r="G92" s="5">
        <f>[1]EW!G69</f>
        <v>2289.5471313461903</v>
      </c>
      <c r="H92" s="31">
        <f>[1]EW!H69</f>
        <v>9349.6998366076259</v>
      </c>
      <c r="I92" s="5">
        <f>[1]EW!I69</f>
        <v>7060.1527052614365</v>
      </c>
      <c r="J92" s="5">
        <f>[1]EW!J69</f>
        <v>42491.49319338741</v>
      </c>
      <c r="K92" s="5">
        <f>[1]EW!K69</f>
        <v>40201.957364135604</v>
      </c>
      <c r="L92" s="5">
        <f>[1]EW!L69</f>
        <v>6704.8203776910523</v>
      </c>
      <c r="M92" s="5">
        <f>[1]EW!M69</f>
        <v>7981.987914302259</v>
      </c>
      <c r="N92" s="5">
        <f>[1]EW!N69</f>
        <v>410.56430462705663</v>
      </c>
      <c r="O92" s="5">
        <f>[1]EW!O69</f>
        <v>1167.7791027197084</v>
      </c>
      <c r="P92" s="5">
        <f>[1]EW!P69</f>
        <v>3789.9964979285423</v>
      </c>
      <c r="Q92" s="5">
        <f>[1]EW!Q69</f>
        <v>4710.1289771299053</v>
      </c>
      <c r="R92" s="5">
        <f>[1]EW!R69</f>
        <v>10722.789031173459</v>
      </c>
      <c r="S92" s="5">
        <f>[1]EW!S69</f>
        <v>2435.0460041172255</v>
      </c>
      <c r="T92" s="5">
        <f>[1]EW!T69</f>
        <v>580.32372528712153</v>
      </c>
      <c r="U92" s="5">
        <f>[1]EW!U69</f>
        <v>1698.5214291592733</v>
      </c>
      <c r="V92" s="5">
        <f>[1]EW!V69</f>
        <v>49551.645898648843</v>
      </c>
      <c r="X92" s="18" t="str">
        <f t="shared" si="33"/>
        <v>HB</v>
      </c>
      <c r="Y92" s="18">
        <f t="shared" si="34"/>
        <v>410.56430462705663</v>
      </c>
      <c r="Z92" s="18" t="str">
        <f t="shared" si="35"/>
        <v>NW</v>
      </c>
      <c r="AA92" s="18">
        <f t="shared" si="36"/>
        <v>10722.789031173459</v>
      </c>
    </row>
    <row r="93" spans="1:27" x14ac:dyDescent="0.35">
      <c r="A93">
        <f>[1]EW!A107</f>
        <v>2021</v>
      </c>
      <c r="B93" s="5">
        <f>[1]EW!B70</f>
        <v>1439.7117579558903</v>
      </c>
      <c r="C93" s="5">
        <f>[1]EW!C70</f>
        <v>913.926508113409</v>
      </c>
      <c r="D93" s="5">
        <f>[1]EW!D70</f>
        <v>2248.2261962779144</v>
      </c>
      <c r="E93" s="5">
        <f>[1]EW!E70</f>
        <v>1213.4049293945889</v>
      </c>
      <c r="F93" s="5">
        <f>[1]EW!F70</f>
        <v>1183.7987807885104</v>
      </c>
      <c r="G93" s="5">
        <f>[1]EW!G70</f>
        <v>2289.0269989819094</v>
      </c>
      <c r="H93" s="31">
        <f>[1]EW!H70</f>
        <v>9288.0951715122228</v>
      </c>
      <c r="I93" s="5">
        <f>[1]EW!I70</f>
        <v>6999.0681725303129</v>
      </c>
      <c r="J93" s="5">
        <f>[1]EW!J70</f>
        <v>42342.41613318539</v>
      </c>
      <c r="K93" s="5">
        <f>[1]EW!K70</f>
        <v>40053.320080789803</v>
      </c>
      <c r="L93" s="5">
        <f>[1]EW!L70</f>
        <v>6675.7833342960612</v>
      </c>
      <c r="M93" s="5">
        <f>[1]EW!M70</f>
        <v>7961.2467623116327</v>
      </c>
      <c r="N93" s="5">
        <f>[1]EW!N70</f>
        <v>407.10975570430315</v>
      </c>
      <c r="O93" s="5">
        <f>[1]EW!O70</f>
        <v>1167.9901754608441</v>
      </c>
      <c r="P93" s="5">
        <f>[1]EW!P70</f>
        <v>3772.7649453175427</v>
      </c>
      <c r="Q93" s="5">
        <f>[1]EW!Q70</f>
        <v>4700.9233773261867</v>
      </c>
      <c r="R93" s="5">
        <f>[1]EW!R70</f>
        <v>10668.234626853298</v>
      </c>
      <c r="S93" s="5">
        <f>[1]EW!S70</f>
        <v>2423.9867696007659</v>
      </c>
      <c r="T93" s="5">
        <f>[1]EW!T70</f>
        <v>574.99273479459418</v>
      </c>
      <c r="U93" s="5">
        <f>[1]EW!U70</f>
        <v>1700.2875991245737</v>
      </c>
      <c r="V93" s="5">
        <f>[1]EW!V70</f>
        <v>49341.484305715705</v>
      </c>
      <c r="X93" s="18" t="str">
        <f t="shared" si="33"/>
        <v>HB</v>
      </c>
      <c r="Y93" s="18">
        <f t="shared" si="34"/>
        <v>407.10975570430315</v>
      </c>
      <c r="Z93" s="18" t="str">
        <f t="shared" si="35"/>
        <v>NW</v>
      </c>
      <c r="AA93" s="18">
        <f t="shared" si="36"/>
        <v>10668.234626853298</v>
      </c>
    </row>
    <row r="94" spans="1:27" x14ac:dyDescent="0.35">
      <c r="A94">
        <f>[1]EW!A108</f>
        <v>2022</v>
      </c>
      <c r="B94" s="5">
        <f>[1]EW!B71</f>
        <v>1443.379857241139</v>
      </c>
      <c r="C94" s="5">
        <f>[1]EW!C71</f>
        <v>906.40215662901335</v>
      </c>
      <c r="D94" s="5">
        <f>[1]EW!D71</f>
        <v>2249.8439967014547</v>
      </c>
      <c r="E94" s="5">
        <f>[1]EW!E71</f>
        <v>1208.9357160483091</v>
      </c>
      <c r="F94" s="5">
        <f>[1]EW!F71</f>
        <v>1178.4024971210526</v>
      </c>
      <c r="G94" s="5">
        <f>[1]EW!G71</f>
        <v>2319.6960341368062</v>
      </c>
      <c r="H94" s="31">
        <f>[1]EW!H71</f>
        <v>9306.6602578777747</v>
      </c>
      <c r="I94" s="5">
        <f>[1]EW!I71</f>
        <v>6986.964223740968</v>
      </c>
      <c r="J94" s="5">
        <f>[1]EW!J71</f>
        <v>42559.82681833797</v>
      </c>
      <c r="K94" s="5">
        <f>[1]EW!K71</f>
        <v>40243.380475187965</v>
      </c>
      <c r="L94" s="5">
        <f>[1]EW!L71</f>
        <v>6689.8303130020895</v>
      </c>
      <c r="M94" s="5">
        <f>[1]EW!M71</f>
        <v>7991.8728064003653</v>
      </c>
      <c r="N94" s="5">
        <f>[1]EW!N71</f>
        <v>408.23032708499221</v>
      </c>
      <c r="O94" s="5">
        <f>[1]EW!O71</f>
        <v>1180.1715375639435</v>
      </c>
      <c r="P94" s="5">
        <f>[1]EW!P71</f>
        <v>3795.0872490268853</v>
      </c>
      <c r="Q94" s="5">
        <f>[1]EW!Q71</f>
        <v>4729.4380070838497</v>
      </c>
      <c r="R94" s="5">
        <f>[1]EW!R71</f>
        <v>10734.223941333701</v>
      </c>
      <c r="S94" s="5">
        <f>[1]EW!S71</f>
        <v>2430.7203033913383</v>
      </c>
      <c r="T94" s="5">
        <f>[1]EW!T71</f>
        <v>576.44806582329511</v>
      </c>
      <c r="U94" s="5">
        <f>[1]EW!U71</f>
        <v>1707.3579244775001</v>
      </c>
      <c r="V94" s="5">
        <f>[1]EW!V71</f>
        <v>49546.791042078941</v>
      </c>
      <c r="X94" s="18" t="str">
        <f t="shared" si="33"/>
        <v>HB</v>
      </c>
      <c r="Y94" s="18">
        <f t="shared" si="34"/>
        <v>408.23032708499221</v>
      </c>
      <c r="Z94" s="18" t="str">
        <f t="shared" si="35"/>
        <v>NW</v>
      </c>
      <c r="AA94" s="18">
        <f t="shared" si="36"/>
        <v>10734.223941333701</v>
      </c>
    </row>
    <row r="95" spans="1:27" x14ac:dyDescent="0.35">
      <c r="A95">
        <f>[1]EW!A109</f>
        <v>2023</v>
      </c>
      <c r="B95" s="5">
        <f>[1]EW!B72</f>
        <v>1447.5340030049356</v>
      </c>
      <c r="C95" s="5">
        <f>[1]EW!C72</f>
        <v>904.12572936001027</v>
      </c>
      <c r="D95" s="5">
        <f>[1]EW!D72</f>
        <v>2258.2018147507738</v>
      </c>
      <c r="E95" s="5">
        <f>[1]EW!E72</f>
        <v>1205.0886693313812</v>
      </c>
      <c r="F95" s="5">
        <f>[1]EW!F72</f>
        <v>1175.3588176913947</v>
      </c>
      <c r="G95" s="5">
        <f>[1]EW!G72</f>
        <v>2354.595000146353</v>
      </c>
      <c r="H95" s="31">
        <f>[1]EW!H72</f>
        <v>9344.9040342848475</v>
      </c>
      <c r="I95" s="5">
        <f>[1]EW!I72</f>
        <v>6990.309034138495</v>
      </c>
      <c r="J95" s="5">
        <f>[1]EW!J72</f>
        <v>42797.044894705599</v>
      </c>
      <c r="K95" s="5">
        <f>[1]EW!K72</f>
        <v>40446.169483380989</v>
      </c>
      <c r="L95" s="5">
        <f>[1]EW!L72</f>
        <v>6727.670876495582</v>
      </c>
      <c r="M95" s="5">
        <f>[1]EW!M72</f>
        <v>8034.9089021718019</v>
      </c>
      <c r="N95" s="5">
        <f>[1]EW!N72</f>
        <v>412.37287598038864</v>
      </c>
      <c r="O95" s="5">
        <f>[1]EW!O72</f>
        <v>1199.0469620041304</v>
      </c>
      <c r="P95" s="5">
        <f>[1]EW!P72</f>
        <v>3818.1373117173771</v>
      </c>
      <c r="Q95" s="5">
        <f>[1]EW!Q72</f>
        <v>4751.8258114030295</v>
      </c>
      <c r="R95" s="5">
        <f>[1]EW!R72</f>
        <v>10772.70776122291</v>
      </c>
      <c r="S95" s="5">
        <f>[1]EW!S72</f>
        <v>2437.8211079734301</v>
      </c>
      <c r="T95" s="5">
        <f>[1]EW!T72</f>
        <v>575.31133540654423</v>
      </c>
      <c r="U95" s="5">
        <f>[1]EW!U72</f>
        <v>1716.3665390057979</v>
      </c>
      <c r="V95" s="5">
        <f>[1]EW!V72</f>
        <v>49787.353928844095</v>
      </c>
      <c r="X95" s="18" t="str">
        <f t="shared" si="33"/>
        <v>HB</v>
      </c>
      <c r="Y95" s="18">
        <f t="shared" si="34"/>
        <v>412.37287598038864</v>
      </c>
      <c r="Z95" s="18" t="str">
        <f t="shared" si="35"/>
        <v>NW</v>
      </c>
      <c r="AA95" s="18">
        <f t="shared" si="36"/>
        <v>10772.70776122291</v>
      </c>
    </row>
    <row r="96" spans="1:27" x14ac:dyDescent="0.35">
      <c r="A96">
        <f>A95+1</f>
        <v>2024</v>
      </c>
    </row>
    <row r="111" spans="12:21" x14ac:dyDescent="0.35">
      <c r="L111" t="s">
        <v>328</v>
      </c>
      <c r="M111" t="s">
        <v>329</v>
      </c>
      <c r="N111" t="s">
        <v>330</v>
      </c>
      <c r="O111" t="s">
        <v>331</v>
      </c>
      <c r="P111" t="s">
        <v>332</v>
      </c>
      <c r="Q111" t="s">
        <v>333</v>
      </c>
      <c r="R111" t="s">
        <v>334</v>
      </c>
      <c r="S111" t="s">
        <v>335</v>
      </c>
      <c r="T111" t="s">
        <v>336</v>
      </c>
      <c r="U111" t="s">
        <v>337</v>
      </c>
    </row>
  </sheetData>
  <pageMargins left="0.7" right="0.7" top="0.78740157499999996" bottom="0.78740157499999996"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643C7D-24A3-4B62-BD4F-4F18C27259FA}">
  <sheetPr codeName="Tabelle47"/>
  <dimension ref="A1:XFD96"/>
  <sheetViews>
    <sheetView workbookViewId="0">
      <pane ySplit="2" topLeftCell="A3" activePane="bottomLeft" state="frozen"/>
      <selection pane="bottomLeft" activeCell="A3" sqref="A3"/>
    </sheetView>
  </sheetViews>
  <sheetFormatPr baseColWidth="10" defaultColWidth="11.453125" defaultRowHeight="14.5" x14ac:dyDescent="0.35"/>
  <cols>
    <col min="9" max="10" width="10.81640625" style="63"/>
    <col min="11" max="11" width="12.26953125" style="63" customWidth="1"/>
    <col min="12" max="15" width="10.81640625" style="63"/>
    <col min="16" max="16" width="12" style="63" customWidth="1"/>
    <col min="17" max="35" width="10.81640625" style="63"/>
  </cols>
  <sheetData>
    <row r="1" spans="1:25" ht="29" x14ac:dyDescent="0.35">
      <c r="A1" s="4" t="s">
        <v>552</v>
      </c>
      <c r="I1" s="63" t="str">
        <f>Wirtschaftskraft!A2</f>
        <v>Jahr</v>
      </c>
      <c r="J1" s="64" t="s">
        <v>339</v>
      </c>
      <c r="K1" s="64" t="s">
        <v>289</v>
      </c>
      <c r="L1" s="64" t="s">
        <v>290</v>
      </c>
      <c r="M1" s="64" t="s">
        <v>291</v>
      </c>
      <c r="N1" s="64" t="s">
        <v>292</v>
      </c>
      <c r="O1" s="64" t="s">
        <v>293</v>
      </c>
      <c r="P1" s="64" t="s">
        <v>298</v>
      </c>
      <c r="Q1" s="64" t="s">
        <v>299</v>
      </c>
      <c r="R1" s="64" t="s">
        <v>300</v>
      </c>
      <c r="S1" s="64" t="s">
        <v>301</v>
      </c>
      <c r="T1" s="64" t="s">
        <v>302</v>
      </c>
      <c r="U1" s="64" t="s">
        <v>340</v>
      </c>
      <c r="V1" s="64" t="s">
        <v>304</v>
      </c>
      <c r="W1" s="64" t="s">
        <v>305</v>
      </c>
      <c r="X1" s="64" t="s">
        <v>306</v>
      </c>
      <c r="Y1" s="64" t="s">
        <v>307</v>
      </c>
    </row>
    <row r="2" spans="1:25" x14ac:dyDescent="0.35">
      <c r="A2" t="str">
        <f>'Abb Arbeitslosigkeit'!A2</f>
        <v>Ost=Ostdeutschland mit Berlin, West=Westdeutschland ohne Berlin</v>
      </c>
    </row>
    <row r="3" spans="1:25" x14ac:dyDescent="0.35">
      <c r="I3" s="63" t="str">
        <f>Bevölkerung!A3&amp;", "&amp;I4</f>
        <v>Zahl der Einwohner, 1991=100, 2024</v>
      </c>
    </row>
    <row r="4" spans="1:25" x14ac:dyDescent="0.35">
      <c r="I4" s="63">
        <f>Bevölkerung!A9</f>
        <v>2024</v>
      </c>
      <c r="J4" s="63">
        <f>Bevölkerung!B9</f>
        <v>100.87586507302457</v>
      </c>
      <c r="K4" s="63">
        <f>Bevölkerung!C9</f>
        <v>85.279251163502821</v>
      </c>
      <c r="L4" s="63">
        <f>Bevölkerung!D9</f>
        <v>86.486314685425796</v>
      </c>
      <c r="M4" s="63">
        <f>Bevölkerung!E9</f>
        <v>76.375386233969905</v>
      </c>
      <c r="N4" s="63">
        <f>Bevölkerung!F9</f>
        <v>81.659579625761012</v>
      </c>
    </row>
    <row r="5" spans="1:25" x14ac:dyDescent="0.35">
      <c r="O5" s="63">
        <f>Bevölkerung!G9</f>
        <v>110.34964249409298</v>
      </c>
    </row>
    <row r="6" spans="1:25" x14ac:dyDescent="0.35">
      <c r="P6" s="63">
        <f>Bevölkerung!L9</f>
        <v>114.58850990706475</v>
      </c>
      <c r="Q6" s="63">
        <f>Bevölkerung!M9</f>
        <v>116.85088094231581</v>
      </c>
      <c r="R6" s="63">
        <f>Bevölkerung!N9</f>
        <v>101.36539275922753</v>
      </c>
      <c r="S6" s="63">
        <f>Bevölkerung!O9</f>
        <v>115.49584385331588</v>
      </c>
      <c r="T6" s="63">
        <f>Bevölkerung!P9</f>
        <v>110.88377212802258</v>
      </c>
      <c r="U6" s="63">
        <f>Bevölkerung!Q9</f>
        <v>109.90157767864414</v>
      </c>
      <c r="V6" s="63">
        <f>Bevölkerung!R9</f>
        <v>104.44534066550844</v>
      </c>
      <c r="W6" s="63">
        <f>Bevölkerung!S9</f>
        <v>110.18804565583658</v>
      </c>
      <c r="X6" s="63">
        <f>Bevölkerung!T9</f>
        <v>92.444942059213048</v>
      </c>
      <c r="Y6" s="63">
        <f>Bevölkerung!U9</f>
        <v>112.66322039177068</v>
      </c>
    </row>
    <row r="7" spans="1:25" x14ac:dyDescent="0.35">
      <c r="J7" s="63">
        <f>Bevölkerung!H9</f>
        <v>90.651824515539218</v>
      </c>
      <c r="K7" s="63">
        <f>J7</f>
        <v>90.651824515539218</v>
      </c>
      <c r="L7" s="63">
        <f t="shared" ref="L7:O7" si="0">K7</f>
        <v>90.651824515539218</v>
      </c>
      <c r="M7" s="63">
        <f t="shared" si="0"/>
        <v>90.651824515539218</v>
      </c>
      <c r="N7" s="63">
        <f t="shared" si="0"/>
        <v>90.651824515539218</v>
      </c>
      <c r="O7" s="63">
        <f t="shared" si="0"/>
        <v>90.651824515539218</v>
      </c>
    </row>
    <row r="8" spans="1:25" x14ac:dyDescent="0.35">
      <c r="P8" s="63">
        <f>Bevölkerung!K9</f>
        <v>110.38878154923981</v>
      </c>
      <c r="Q8" s="63">
        <f t="shared" ref="Q8:Y8" si="1">P8</f>
        <v>110.38878154923981</v>
      </c>
      <c r="R8" s="63">
        <f t="shared" si="1"/>
        <v>110.38878154923981</v>
      </c>
      <c r="S8" s="63">
        <f t="shared" si="1"/>
        <v>110.38878154923981</v>
      </c>
      <c r="T8" s="63">
        <f t="shared" si="1"/>
        <v>110.38878154923981</v>
      </c>
      <c r="U8" s="63">
        <f t="shared" si="1"/>
        <v>110.38878154923981</v>
      </c>
      <c r="V8" s="63">
        <f t="shared" si="1"/>
        <v>110.38878154923981</v>
      </c>
      <c r="W8" s="63">
        <f t="shared" si="1"/>
        <v>110.38878154923981</v>
      </c>
      <c r="X8" s="63">
        <f t="shared" si="1"/>
        <v>110.38878154923981</v>
      </c>
      <c r="Y8" s="63">
        <f t="shared" si="1"/>
        <v>110.38878154923981</v>
      </c>
    </row>
    <row r="11" spans="1:25" x14ac:dyDescent="0.35">
      <c r="I11" s="63" t="str">
        <f>Bevölkerung!A11&amp;", "&amp;I12</f>
        <v>Zahl der erwerbsfähigen Einwohner 1991=100, 2023</v>
      </c>
    </row>
    <row r="12" spans="1:25" x14ac:dyDescent="0.35">
      <c r="I12" s="65">
        <f>Bevölkerung!A16</f>
        <v>2023</v>
      </c>
      <c r="J12" s="63">
        <f>Bevölkerung!B16</f>
        <v>90.941904329463569</v>
      </c>
      <c r="K12" s="63">
        <f>Bevölkerung!C16</f>
        <v>76.941805506361831</v>
      </c>
      <c r="L12" s="63">
        <f>Bevölkerung!D16</f>
        <v>78.912006886919755</v>
      </c>
      <c r="M12" s="63">
        <f>Bevölkerung!E16</f>
        <v>68.455141389476552</v>
      </c>
      <c r="N12" s="63">
        <f>Bevölkerung!F16</f>
        <v>73.935316897001783</v>
      </c>
    </row>
    <row r="13" spans="1:25" x14ac:dyDescent="0.35">
      <c r="O13" s="63">
        <f>Bevölkerung!G16</f>
        <v>104.50236260326673</v>
      </c>
    </row>
    <row r="14" spans="1:25" x14ac:dyDescent="0.35">
      <c r="P14" s="63">
        <f>Bevölkerung!L16</f>
        <v>106.25036737034689</v>
      </c>
      <c r="Q14" s="63">
        <f>Bevölkerung!M16</f>
        <v>109.63177227645011</v>
      </c>
      <c r="R14" s="63">
        <f>Bevölkerung!N16</f>
        <v>94.041209358190187</v>
      </c>
      <c r="S14" s="63">
        <f>Bevölkerung!O16</f>
        <v>110.92585744576991</v>
      </c>
      <c r="T14" s="63">
        <f>Bevölkerung!P16</f>
        <v>102.14006430654202</v>
      </c>
      <c r="U14" s="63">
        <f>Bevölkerung!Q16</f>
        <v>101.46431732989703</v>
      </c>
      <c r="V14" s="63">
        <f>Bevölkerung!R16</f>
        <v>96.598973930242508</v>
      </c>
      <c r="W14" s="63">
        <f>Bevölkerung!S16</f>
        <v>101.96390429384627</v>
      </c>
      <c r="X14" s="63">
        <f>Bevölkerung!T16</f>
        <v>82.93533784046538</v>
      </c>
      <c r="Y14" s="63">
        <f>Bevölkerung!U16</f>
        <v>101.98600287160397</v>
      </c>
    </row>
    <row r="15" spans="1:25" x14ac:dyDescent="0.35">
      <c r="J15" s="63">
        <f>Bevölkerung!H16</f>
        <v>83.200934570194562</v>
      </c>
      <c r="K15" s="63">
        <f>J15</f>
        <v>83.200934570194562</v>
      </c>
      <c r="L15" s="63">
        <f t="shared" ref="L15" si="2">K15</f>
        <v>83.200934570194562</v>
      </c>
      <c r="M15" s="63">
        <f t="shared" ref="M15" si="3">L15</f>
        <v>83.200934570194562</v>
      </c>
      <c r="N15" s="63">
        <f t="shared" ref="N15" si="4">M15</f>
        <v>83.200934570194562</v>
      </c>
      <c r="O15" s="63">
        <f t="shared" ref="O15" si="5">N15</f>
        <v>83.200934570194562</v>
      </c>
    </row>
    <row r="16" spans="1:25" x14ac:dyDescent="0.35">
      <c r="P16" s="63">
        <f>Bevölkerung!K16</f>
        <v>102.34038569673652</v>
      </c>
      <c r="Q16" s="63">
        <f t="shared" ref="Q16" si="6">P16</f>
        <v>102.34038569673652</v>
      </c>
      <c r="R16" s="63">
        <f t="shared" ref="R16" si="7">Q16</f>
        <v>102.34038569673652</v>
      </c>
      <c r="S16" s="63">
        <f t="shared" ref="S16" si="8">R16</f>
        <v>102.34038569673652</v>
      </c>
      <c r="T16" s="63">
        <f t="shared" ref="T16" si="9">S16</f>
        <v>102.34038569673652</v>
      </c>
      <c r="U16" s="63">
        <f t="shared" ref="U16" si="10">T16</f>
        <v>102.34038569673652</v>
      </c>
      <c r="V16" s="63">
        <f t="shared" ref="V16" si="11">U16</f>
        <v>102.34038569673652</v>
      </c>
      <c r="W16" s="63">
        <f t="shared" ref="W16" si="12">V16</f>
        <v>102.34038569673652</v>
      </c>
      <c r="X16" s="63">
        <f t="shared" ref="X16" si="13">W16</f>
        <v>102.34038569673652</v>
      </c>
      <c r="Y16" s="63">
        <f t="shared" ref="Y16" si="14">X16</f>
        <v>102.34038569673652</v>
      </c>
    </row>
    <row r="17" spans="9:25 16384:16384" x14ac:dyDescent="0.35">
      <c r="P17" s="63">
        <f>Bevölkerung!K18</f>
        <v>0</v>
      </c>
      <c r="Q17" s="63">
        <f t="shared" ref="Q17:Y17" si="15">P17</f>
        <v>0</v>
      </c>
      <c r="R17" s="63">
        <f t="shared" si="15"/>
        <v>0</v>
      </c>
      <c r="S17" s="63">
        <f t="shared" si="15"/>
        <v>0</v>
      </c>
      <c r="T17" s="63">
        <f t="shared" si="15"/>
        <v>0</v>
      </c>
      <c r="U17" s="63">
        <f t="shared" si="15"/>
        <v>0</v>
      </c>
      <c r="V17" s="63">
        <f t="shared" si="15"/>
        <v>0</v>
      </c>
      <c r="W17" s="63">
        <f t="shared" si="15"/>
        <v>0</v>
      </c>
      <c r="X17" s="63">
        <f t="shared" si="15"/>
        <v>0</v>
      </c>
      <c r="Y17" s="63">
        <f t="shared" si="15"/>
        <v>0</v>
      </c>
    </row>
    <row r="19" spans="9:25 16384:16384" x14ac:dyDescent="0.35">
      <c r="I19" s="63" t="str">
        <f>Bevölkerung!A19&amp;", "&amp;I20</f>
        <v>Ausländer in % der Bevölkerung insgesamt, 2022</v>
      </c>
    </row>
    <row r="20" spans="9:25 16384:16384" x14ac:dyDescent="0.35">
      <c r="I20" s="65">
        <f>Bevölkerung!A23</f>
        <v>2022</v>
      </c>
      <c r="J20" s="65">
        <f>Bevölkerung!B23</f>
        <v>6.99</v>
      </c>
      <c r="K20" s="65">
        <f>Bevölkerung!C23</f>
        <v>6.47</v>
      </c>
      <c r="L20" s="65">
        <f>Bevölkerung!D23</f>
        <v>7.35</v>
      </c>
      <c r="M20" s="65">
        <f>Bevölkerung!E23</f>
        <v>7.36</v>
      </c>
      <c r="N20" s="65">
        <f>Bevölkerung!F23</f>
        <v>7.58</v>
      </c>
    </row>
    <row r="21" spans="9:25 16384:16384" x14ac:dyDescent="0.35">
      <c r="O21" s="65">
        <f>Bevölkerung!G23</f>
        <v>22.22</v>
      </c>
    </row>
    <row r="22" spans="9:25 16384:16384" x14ac:dyDescent="0.35">
      <c r="P22" s="63">
        <f>Bevölkerung!L23</f>
        <v>17.84</v>
      </c>
      <c r="Q22" s="63">
        <f>Bevölkerung!M23</f>
        <v>15.51</v>
      </c>
      <c r="R22" s="63">
        <f>Bevölkerung!N23</f>
        <v>21.05</v>
      </c>
      <c r="S22" s="63">
        <f>Bevölkerung!O23</f>
        <v>19.2</v>
      </c>
      <c r="T22" s="63">
        <f>Bevölkerung!P23</f>
        <v>18.71</v>
      </c>
      <c r="U22" s="63">
        <f>Bevölkerung!Q23</f>
        <v>11.79</v>
      </c>
      <c r="V22" s="63">
        <f>Bevölkerung!R23</f>
        <v>15.59</v>
      </c>
      <c r="W22" s="63">
        <f>Bevölkerung!S23</f>
        <v>13.61</v>
      </c>
      <c r="X22" s="63">
        <f>Bevölkerung!T23</f>
        <v>14.02</v>
      </c>
      <c r="Y22" s="63">
        <f>Bevölkerung!U23</f>
        <v>10.15</v>
      </c>
    </row>
    <row r="23" spans="9:25 16384:16384" x14ac:dyDescent="0.35">
      <c r="J23" s="63">
        <f>Bevölkerung!H23</f>
        <v>10.65</v>
      </c>
      <c r="K23" s="63">
        <f>J23</f>
        <v>10.65</v>
      </c>
      <c r="L23" s="63">
        <f t="shared" ref="L23:O23" si="16">K23</f>
        <v>10.65</v>
      </c>
      <c r="M23" s="63">
        <f t="shared" si="16"/>
        <v>10.65</v>
      </c>
      <c r="N23" s="63">
        <f t="shared" si="16"/>
        <v>10.65</v>
      </c>
      <c r="O23" s="63">
        <f t="shared" si="16"/>
        <v>10.65</v>
      </c>
    </row>
    <row r="24" spans="9:25 16384:16384" x14ac:dyDescent="0.35">
      <c r="P24" s="63">
        <f>Bevölkerung!K23</f>
        <v>15.56</v>
      </c>
      <c r="Q24" s="63">
        <f t="shared" ref="Q24:Y24" si="17">P24</f>
        <v>15.56</v>
      </c>
      <c r="R24" s="63">
        <f t="shared" si="17"/>
        <v>15.56</v>
      </c>
      <c r="S24" s="63">
        <f t="shared" si="17"/>
        <v>15.56</v>
      </c>
      <c r="T24" s="63">
        <f t="shared" si="17"/>
        <v>15.56</v>
      </c>
      <c r="U24" s="63">
        <f t="shared" si="17"/>
        <v>15.56</v>
      </c>
      <c r="V24" s="63">
        <f t="shared" si="17"/>
        <v>15.56</v>
      </c>
      <c r="W24" s="63">
        <f t="shared" si="17"/>
        <v>15.56</v>
      </c>
      <c r="X24" s="63">
        <f t="shared" si="17"/>
        <v>15.56</v>
      </c>
      <c r="Y24" s="63">
        <f t="shared" si="17"/>
        <v>15.56</v>
      </c>
    </row>
    <row r="27" spans="9:25 16384:16384" x14ac:dyDescent="0.35">
      <c r="I27" s="63" t="str">
        <f>Bevölkerung!A27&amp;", "&amp;I28</f>
        <v>Anteil Schutzsuchende an der Bevölkerung insg., 2022</v>
      </c>
    </row>
    <row r="28" spans="9:25 16384:16384" x14ac:dyDescent="0.35">
      <c r="I28" s="65">
        <f>Bevölkerung!A31</f>
        <v>2022</v>
      </c>
      <c r="J28" s="65">
        <f>Bevölkerung!B31</f>
        <v>2.85</v>
      </c>
      <c r="K28" s="65">
        <f>Bevölkerung!C31</f>
        <v>2.9</v>
      </c>
      <c r="L28" s="65">
        <f>Bevölkerung!D31</f>
        <v>2.97</v>
      </c>
      <c r="M28" s="65">
        <f>Bevölkerung!E31</f>
        <v>3.28</v>
      </c>
      <c r="N28" s="65">
        <f>Bevölkerung!F31</f>
        <v>3.11</v>
      </c>
      <c r="XFD28" s="7"/>
    </row>
    <row r="29" spans="9:25 16384:16384" x14ac:dyDescent="0.35">
      <c r="O29" s="65">
        <f>Bevölkerung!G31</f>
        <v>4.7699999999999996</v>
      </c>
    </row>
    <row r="30" spans="9:25 16384:16384" x14ac:dyDescent="0.35">
      <c r="P30" s="63">
        <f>Bevölkerung!L31</f>
        <v>3.21</v>
      </c>
      <c r="Q30" s="63">
        <f>Bevölkerung!M31</f>
        <v>2.84</v>
      </c>
      <c r="R30" s="63">
        <f>Bevölkerung!N31</f>
        <v>6.31</v>
      </c>
      <c r="S30" s="63">
        <f>Bevölkerung!O31</f>
        <v>4.8099999999999996</v>
      </c>
      <c r="T30" s="63">
        <f>Bevölkerung!P31</f>
        <v>4.01</v>
      </c>
      <c r="U30" s="63">
        <f>Bevölkerung!Q31</f>
        <v>4.07</v>
      </c>
      <c r="V30" s="63">
        <f>Bevölkerung!R31</f>
        <v>4.22</v>
      </c>
      <c r="W30" s="63">
        <f>Bevölkerung!S31</f>
        <v>3.24</v>
      </c>
      <c r="X30" s="63">
        <f>Bevölkerung!T31</f>
        <v>4.6500000000000004</v>
      </c>
      <c r="Y30" s="63">
        <f>Bevölkerung!U31</f>
        <v>3.72</v>
      </c>
    </row>
    <row r="31" spans="9:25 16384:16384" x14ac:dyDescent="0.35">
      <c r="J31" s="63">
        <f>Bevölkerung!H31</f>
        <v>3.42</v>
      </c>
      <c r="K31" s="63">
        <f>J31</f>
        <v>3.42</v>
      </c>
      <c r="L31" s="63">
        <f t="shared" ref="L31:O31" si="18">K31</f>
        <v>3.42</v>
      </c>
      <c r="M31" s="63">
        <f t="shared" si="18"/>
        <v>3.42</v>
      </c>
      <c r="N31" s="63">
        <f t="shared" si="18"/>
        <v>3.42</v>
      </c>
      <c r="O31" s="63">
        <f t="shared" si="18"/>
        <v>3.42</v>
      </c>
    </row>
    <row r="32" spans="9:25 16384:16384" x14ac:dyDescent="0.35">
      <c r="P32" s="63">
        <f>Bevölkerung!K31</f>
        <v>3.71</v>
      </c>
      <c r="Q32" s="63">
        <f t="shared" ref="Q32:Y32" si="19">P32</f>
        <v>3.71</v>
      </c>
      <c r="R32" s="63">
        <f t="shared" si="19"/>
        <v>3.71</v>
      </c>
      <c r="S32" s="63">
        <f t="shared" si="19"/>
        <v>3.71</v>
      </c>
      <c r="T32" s="63">
        <f t="shared" si="19"/>
        <v>3.71</v>
      </c>
      <c r="U32" s="63">
        <f t="shared" si="19"/>
        <v>3.71</v>
      </c>
      <c r="V32" s="63">
        <f t="shared" si="19"/>
        <v>3.71</v>
      </c>
      <c r="W32" s="63">
        <f t="shared" si="19"/>
        <v>3.71</v>
      </c>
      <c r="X32" s="63">
        <f t="shared" si="19"/>
        <v>3.71</v>
      </c>
      <c r="Y32" s="63">
        <f t="shared" si="19"/>
        <v>3.71</v>
      </c>
    </row>
    <row r="35" spans="9:25" x14ac:dyDescent="0.35">
      <c r="I35" s="63" t="str">
        <f>Bevölkerung!A35&amp;", "&amp;I36</f>
        <v>Wanderungssaldo insg. je 1.000 Einwohner (negative Werte=Nettoabwanderung), 2023</v>
      </c>
    </row>
    <row r="36" spans="9:25" x14ac:dyDescent="0.35">
      <c r="I36" s="65">
        <f>Bevölkerung!A40</f>
        <v>2023</v>
      </c>
      <c r="J36" s="65">
        <f>Bevölkerung!B40</f>
        <v>11.556602950026015</v>
      </c>
      <c r="K36" s="65">
        <f>Bevölkerung!C40</f>
        <v>9.8777043208356936</v>
      </c>
      <c r="L36" s="65">
        <f>Bevölkerung!D40</f>
        <v>8.8631810186872677</v>
      </c>
      <c r="M36" s="65">
        <f>Bevölkerung!E40</f>
        <v>7.3714957230120186</v>
      </c>
      <c r="N36" s="65">
        <f>Bevölkerung!F40</f>
        <v>6.5932690103648186</v>
      </c>
    </row>
    <row r="37" spans="9:25" x14ac:dyDescent="0.35">
      <c r="I37" s="65"/>
      <c r="O37" s="65">
        <f>Bevölkerung!G40</f>
        <v>8.6939170706713433</v>
      </c>
    </row>
    <row r="38" spans="9:25" x14ac:dyDescent="0.35">
      <c r="P38" s="63">
        <f>Bevölkerung!L40</f>
        <v>7.3937030842124933</v>
      </c>
      <c r="Q38" s="63">
        <f>Bevölkerung!M40</f>
        <v>7.3960836959347365</v>
      </c>
      <c r="R38" s="63">
        <f>Bevölkerung!N40</f>
        <v>12.910368394441829</v>
      </c>
      <c r="S38" s="63">
        <f>Bevölkerung!O40</f>
        <v>10.460560263546995</v>
      </c>
      <c r="T38" s="63">
        <f>Bevölkerung!P40</f>
        <v>7.6638549994575431</v>
      </c>
      <c r="U38" s="63">
        <f>Bevölkerung!Q40</f>
        <v>7.6249719056737293</v>
      </c>
      <c r="V38" s="63">
        <f>Bevölkerung!R40</f>
        <v>6.7369973160682637</v>
      </c>
      <c r="W38" s="63">
        <f>Bevölkerung!S40</f>
        <v>7.8922781432254689</v>
      </c>
      <c r="X38" s="63">
        <f>Bevölkerung!T40</f>
        <v>8.8752899969301851</v>
      </c>
      <c r="Y38" s="63">
        <f>Bevölkerung!U40</f>
        <v>10.523466783534005</v>
      </c>
    </row>
    <row r="39" spans="9:25" x14ac:dyDescent="0.35">
      <c r="J39" s="65">
        <f>Bevölkerung!H40</f>
        <v>8.8556615614590584</v>
      </c>
      <c r="K39" s="65">
        <f>J39</f>
        <v>8.8556615614590584</v>
      </c>
      <c r="L39" s="63">
        <f>K39</f>
        <v>8.8556615614590584</v>
      </c>
      <c r="M39" s="63">
        <f>L39</f>
        <v>8.8556615614590584</v>
      </c>
      <c r="N39" s="63">
        <f>M39</f>
        <v>8.8556615614590584</v>
      </c>
      <c r="O39" s="63">
        <f>N39</f>
        <v>8.8556615614590584</v>
      </c>
    </row>
    <row r="40" spans="9:25" x14ac:dyDescent="0.35">
      <c r="P40" s="63">
        <f>Bevölkerung!K40</f>
        <v>7.6014745147692508</v>
      </c>
      <c r="Q40" s="63">
        <f t="shared" ref="Q40:Y40" si="20">P40</f>
        <v>7.6014745147692508</v>
      </c>
      <c r="R40" s="63">
        <f t="shared" si="20"/>
        <v>7.6014745147692508</v>
      </c>
      <c r="S40" s="63">
        <f t="shared" si="20"/>
        <v>7.6014745147692508</v>
      </c>
      <c r="T40" s="63">
        <f t="shared" si="20"/>
        <v>7.6014745147692508</v>
      </c>
      <c r="U40" s="63">
        <f t="shared" si="20"/>
        <v>7.6014745147692508</v>
      </c>
      <c r="V40" s="63">
        <f t="shared" si="20"/>
        <v>7.6014745147692508</v>
      </c>
      <c r="W40" s="63">
        <f t="shared" si="20"/>
        <v>7.6014745147692508</v>
      </c>
      <c r="X40" s="63">
        <f t="shared" si="20"/>
        <v>7.6014745147692508</v>
      </c>
      <c r="Y40" s="63">
        <f t="shared" si="20"/>
        <v>7.6014745147692508</v>
      </c>
    </row>
    <row r="45" spans="9:25" x14ac:dyDescent="0.35">
      <c r="I45" s="63" t="str">
        <f>Bevölkerung!A43&amp;", "&amp;I46</f>
        <v>Wanderungssaldo gegenüber Inland je 1.000 Einwohner (negative Werte=Nettoabwanderung), 2023</v>
      </c>
    </row>
    <row r="46" spans="9:25" x14ac:dyDescent="0.35">
      <c r="I46" s="65">
        <f>Bevölkerung!A48</f>
        <v>2023</v>
      </c>
      <c r="J46" s="65">
        <f>Bevölkerung!B48</f>
        <v>5.2599498487041796</v>
      </c>
      <c r="K46" s="65">
        <f>Bevölkerung!C48</f>
        <v>2.7361670701034608</v>
      </c>
      <c r="L46" s="65">
        <f>Bevölkerung!D48</f>
        <v>0.35838260584518361</v>
      </c>
      <c r="M46" s="65">
        <f>Bevölkerung!E48</f>
        <v>-4.7628948508526961E-2</v>
      </c>
      <c r="N46" s="65">
        <f>Bevölkerung!F48</f>
        <v>-1.8271752068986455</v>
      </c>
    </row>
    <row r="47" spans="9:25" x14ac:dyDescent="0.35">
      <c r="O47" s="65">
        <f>Bevölkerung!G48</f>
        <v>-4.4537585237667789</v>
      </c>
      <c r="S47" s="66"/>
    </row>
    <row r="48" spans="9:25" x14ac:dyDescent="0.35">
      <c r="P48" s="65">
        <f>Bevölkerung!L48</f>
        <v>-0.39682543191238645</v>
      </c>
      <c r="Q48" s="65">
        <f>Bevölkerung!M48</f>
        <v>0.47633871025026586</v>
      </c>
      <c r="R48" s="65">
        <f>Bevölkerung!N48</f>
        <v>-1.1056482498503526</v>
      </c>
      <c r="S48" s="65">
        <f>Bevölkerung!O48</f>
        <v>-1.165615806507776</v>
      </c>
      <c r="T48" s="65">
        <f>Bevölkerung!P48</f>
        <v>-0.64782560846825143</v>
      </c>
      <c r="U48" s="65">
        <f>Bevölkerung!Q48</f>
        <v>-3.2878949522470065E-2</v>
      </c>
      <c r="V48" s="65">
        <f>Bevölkerung!R48</f>
        <v>-0.24420899599659099</v>
      </c>
      <c r="W48" s="65">
        <f>Bevölkerung!S48</f>
        <v>0.50255224059340531</v>
      </c>
      <c r="X48" s="65">
        <f>Bevölkerung!T48</f>
        <v>-0.35529341901977263</v>
      </c>
      <c r="Y48" s="65">
        <f>Bevölkerung!U48</f>
        <v>3.2052917386528246</v>
      </c>
    </row>
    <row r="49" spans="9:25" x14ac:dyDescent="0.35">
      <c r="J49" s="66">
        <f>Bevölkerung!H48</f>
        <v>-7.8920060819757096E-2</v>
      </c>
      <c r="K49" s="66">
        <f>J49</f>
        <v>-7.8920060819757096E-2</v>
      </c>
      <c r="L49" s="63">
        <f t="shared" ref="L49:O49" si="21">K49</f>
        <v>-7.8920060819757096E-2</v>
      </c>
      <c r="M49" s="63">
        <f t="shared" si="21"/>
        <v>-7.8920060819757096E-2</v>
      </c>
      <c r="N49" s="63">
        <f t="shared" si="21"/>
        <v>-7.8920060819757096E-2</v>
      </c>
      <c r="O49" s="63">
        <f t="shared" si="21"/>
        <v>-7.8920060819757096E-2</v>
      </c>
    </row>
    <row r="50" spans="9:25" x14ac:dyDescent="0.35">
      <c r="P50" s="66">
        <f>Bevölkerung!K48</f>
        <v>1.8960101533398211E-2</v>
      </c>
      <c r="Q50" s="66">
        <f t="shared" ref="Q50:Y50" si="22">P50</f>
        <v>1.8960101533398211E-2</v>
      </c>
      <c r="R50" s="63">
        <f t="shared" si="22"/>
        <v>1.8960101533398211E-2</v>
      </c>
      <c r="S50" s="63">
        <f t="shared" si="22"/>
        <v>1.8960101533398211E-2</v>
      </c>
      <c r="T50" s="63">
        <f t="shared" si="22"/>
        <v>1.8960101533398211E-2</v>
      </c>
      <c r="U50" s="63">
        <f t="shared" si="22"/>
        <v>1.8960101533398211E-2</v>
      </c>
      <c r="V50" s="63">
        <f t="shared" si="22"/>
        <v>1.8960101533398211E-2</v>
      </c>
      <c r="W50" s="63">
        <f t="shared" si="22"/>
        <v>1.8960101533398211E-2</v>
      </c>
      <c r="X50" s="63">
        <f t="shared" si="22"/>
        <v>1.8960101533398211E-2</v>
      </c>
      <c r="Y50" s="63">
        <f t="shared" si="22"/>
        <v>1.8960101533398211E-2</v>
      </c>
    </row>
    <row r="52" spans="9:25" x14ac:dyDescent="0.35">
      <c r="I52" s="63" t="str">
        <f>Bevölkerung!A51&amp;", "&amp;I53</f>
        <v>Wanderungssaldo gegenüber Ausland je 1.000 Einwohner (negative Werte=Nettoabwanderung), 2023</v>
      </c>
    </row>
    <row r="53" spans="9:25" x14ac:dyDescent="0.35">
      <c r="I53" s="63">
        <f>Bevölkerung!A56</f>
        <v>2023</v>
      </c>
      <c r="J53" s="63">
        <f>Bevölkerung!B56</f>
        <v>6.2966531013218354</v>
      </c>
      <c r="K53" s="63">
        <f>Bevölkerung!C56</f>
        <v>7.1415372507322328</v>
      </c>
      <c r="L53" s="63">
        <f>Bevölkerung!D56</f>
        <v>8.504798412842085</v>
      </c>
      <c r="M53" s="63">
        <f>Bevölkerung!E56</f>
        <v>7.4191246715205459</v>
      </c>
      <c r="N53" s="63">
        <f>Bevölkerung!F56</f>
        <v>8.4204442172634639</v>
      </c>
    </row>
    <row r="54" spans="9:25" x14ac:dyDescent="0.35">
      <c r="O54" s="63">
        <f>Bevölkerung!G56</f>
        <v>13.147675594438123</v>
      </c>
    </row>
    <row r="55" spans="9:25" x14ac:dyDescent="0.35">
      <c r="P55" s="63">
        <f>Bevölkerung!L56</f>
        <v>7.790528516124879</v>
      </c>
      <c r="Q55" s="63">
        <f>Bevölkerung!M56</f>
        <v>6.9197449856844706</v>
      </c>
      <c r="R55" s="63">
        <f>Bevölkerung!N56</f>
        <v>14.016016644292183</v>
      </c>
      <c r="S55" s="63">
        <f>Bevölkerung!O56</f>
        <v>11.626176070054772</v>
      </c>
      <c r="T55" s="63">
        <f>Bevölkerung!P56</f>
        <v>8.3116806079257941</v>
      </c>
      <c r="U55" s="63">
        <f>Bevölkerung!Q56</f>
        <v>7.657850855196199</v>
      </c>
      <c r="V55" s="63">
        <f>Bevölkerung!R56</f>
        <v>6.9812063120648551</v>
      </c>
      <c r="W55" s="63">
        <f>Bevölkerung!S56</f>
        <v>7.3897259026320636</v>
      </c>
      <c r="X55" s="63">
        <f>Bevölkerung!T56</f>
        <v>9.2305834159499582</v>
      </c>
      <c r="Y55" s="63">
        <f>Bevölkerung!U56</f>
        <v>7.3181750448811798</v>
      </c>
    </row>
    <row r="56" spans="9:25" x14ac:dyDescent="0.35">
      <c r="J56" s="63">
        <f>Bevölkerung!H56</f>
        <v>8.9345816222788166</v>
      </c>
      <c r="K56" s="63">
        <f t="shared" ref="K56:O56" si="23">J56</f>
        <v>8.9345816222788166</v>
      </c>
      <c r="L56" s="63">
        <f t="shared" si="23"/>
        <v>8.9345816222788166</v>
      </c>
      <c r="M56" s="63">
        <f t="shared" si="23"/>
        <v>8.9345816222788166</v>
      </c>
      <c r="N56" s="63">
        <f t="shared" si="23"/>
        <v>8.9345816222788166</v>
      </c>
      <c r="O56" s="63">
        <f t="shared" si="23"/>
        <v>8.9345816222788166</v>
      </c>
    </row>
    <row r="57" spans="9:25" x14ac:dyDescent="0.35">
      <c r="P57" s="63">
        <f>Bevölkerung!K56</f>
        <v>7.5825144132358533</v>
      </c>
      <c r="Q57" s="63">
        <f t="shared" ref="Q57:Y57" si="24">P57</f>
        <v>7.5825144132358533</v>
      </c>
      <c r="R57" s="63">
        <f t="shared" si="24"/>
        <v>7.5825144132358533</v>
      </c>
      <c r="S57" s="63">
        <f t="shared" si="24"/>
        <v>7.5825144132358533</v>
      </c>
      <c r="T57" s="63">
        <f t="shared" si="24"/>
        <v>7.5825144132358533</v>
      </c>
      <c r="U57" s="63">
        <f t="shared" si="24"/>
        <v>7.5825144132358533</v>
      </c>
      <c r="V57" s="63">
        <f t="shared" si="24"/>
        <v>7.5825144132358533</v>
      </c>
      <c r="W57" s="63">
        <f t="shared" si="24"/>
        <v>7.5825144132358533</v>
      </c>
      <c r="X57" s="63">
        <f t="shared" si="24"/>
        <v>7.5825144132358533</v>
      </c>
      <c r="Y57" s="63">
        <f t="shared" si="24"/>
        <v>7.5825144132358533</v>
      </c>
    </row>
    <row r="59" spans="9:25" x14ac:dyDescent="0.35">
      <c r="I59" s="63" t="str">
        <f>Bevölkerung!A59&amp;", "&amp;I60</f>
        <v>Saldo der natürlichen Bevölkerungsentwicklung (Geburten ./. Sterbefälle) je 1.000 Einwohner, 2023</v>
      </c>
    </row>
    <row r="60" spans="9:25" x14ac:dyDescent="0.35">
      <c r="I60" s="63">
        <f>Bevölkerung!A64</f>
        <v>2023</v>
      </c>
      <c r="J60" s="63">
        <f>Bevölkerung!B64</f>
        <v>-8.0457018523698878</v>
      </c>
      <c r="K60" s="63">
        <f>Bevölkerung!C64</f>
        <v>-8.7996901016071369</v>
      </c>
      <c r="L60" s="63">
        <f>Bevölkerung!D64</f>
        <v>-7.8054019144725419</v>
      </c>
      <c r="M60" s="63">
        <f>Bevölkerung!E64</f>
        <v>-10.087719699974263</v>
      </c>
      <c r="N60" s="63">
        <f>Bevölkerung!F64</f>
        <v>-8.559294471265293</v>
      </c>
    </row>
    <row r="61" spans="9:25" x14ac:dyDescent="0.35">
      <c r="O61" s="63">
        <f>Bevölkerung!G64</f>
        <v>-1.1550319245729395</v>
      </c>
    </row>
    <row r="62" spans="9:25" x14ac:dyDescent="0.35">
      <c r="P62" s="63">
        <f>Bevölkerung!L64</f>
        <v>-1.9265662513233039</v>
      </c>
      <c r="Q62" s="63">
        <f>Bevölkerung!M64</f>
        <v>-2.2361953549812763</v>
      </c>
      <c r="R62" s="63">
        <f>Bevölkerung!N64</f>
        <v>-2.7793759552742765</v>
      </c>
      <c r="S62" s="63">
        <f>Bevölkerung!O64</f>
        <v>-0.63382989478423746</v>
      </c>
      <c r="T62" s="63">
        <f>Bevölkerung!P64</f>
        <v>-3.0241748223748037</v>
      </c>
      <c r="U62" s="63">
        <f>Bevölkerung!Q64</f>
        <v>-4.650776483012379</v>
      </c>
      <c r="V62" s="63">
        <f>Bevölkerung!R64</f>
        <v>-3.8821853446085663</v>
      </c>
      <c r="W62" s="63">
        <f>Bevölkerung!S64</f>
        <v>-4.0256978432253012</v>
      </c>
      <c r="X62" s="63">
        <f>Bevölkerung!T64</f>
        <v>-6.8351207041452575</v>
      </c>
      <c r="Y62" s="63">
        <f>Bevölkerung!U64</f>
        <v>-5.8898840708894564</v>
      </c>
    </row>
    <row r="63" spans="9:25" x14ac:dyDescent="0.35">
      <c r="J63" s="63">
        <f>Bevölkerung!H64</f>
        <v>-6.8134522786518303</v>
      </c>
      <c r="K63" s="63">
        <f t="shared" ref="K63:O63" si="25">J63</f>
        <v>-6.8134522786518303</v>
      </c>
      <c r="L63" s="63">
        <f t="shared" si="25"/>
        <v>-6.8134522786518303</v>
      </c>
      <c r="M63" s="63">
        <f t="shared" si="25"/>
        <v>-6.8134522786518303</v>
      </c>
      <c r="N63" s="63">
        <f t="shared" si="25"/>
        <v>-6.8134522786518303</v>
      </c>
      <c r="O63" s="63">
        <f t="shared" si="25"/>
        <v>-6.8134522786518303</v>
      </c>
    </row>
    <row r="64" spans="9:25" x14ac:dyDescent="0.35">
      <c r="P64" s="63">
        <f>Bevölkerung!K64</f>
        <v>-3.2824162154654113</v>
      </c>
      <c r="Q64" s="63">
        <f t="shared" ref="Q64:Y64" si="26">P64</f>
        <v>-3.2824162154654113</v>
      </c>
      <c r="R64" s="63">
        <f t="shared" si="26"/>
        <v>-3.2824162154654113</v>
      </c>
      <c r="S64" s="63">
        <f t="shared" si="26"/>
        <v>-3.2824162154654113</v>
      </c>
      <c r="T64" s="63">
        <f t="shared" si="26"/>
        <v>-3.2824162154654113</v>
      </c>
      <c r="U64" s="63">
        <f t="shared" si="26"/>
        <v>-3.2824162154654113</v>
      </c>
      <c r="V64" s="63">
        <f t="shared" si="26"/>
        <v>-3.2824162154654113</v>
      </c>
      <c r="W64" s="63">
        <f t="shared" si="26"/>
        <v>-3.2824162154654113</v>
      </c>
      <c r="X64" s="63">
        <f t="shared" si="26"/>
        <v>-3.2824162154654113</v>
      </c>
      <c r="Y64" s="63">
        <f t="shared" si="26"/>
        <v>-3.2824162154654113</v>
      </c>
    </row>
    <row r="67" spans="9:25" x14ac:dyDescent="0.35">
      <c r="I67" s="63" t="str">
        <f>"Anteil der Personen "&amp;I68&amp;" an der Bevölkerung 2023 in %"</f>
        <v>Anteil der Personen 0-19 Jahre an der Bevölkerung 2023 in %</v>
      </c>
    </row>
    <row r="68" spans="9:25" x14ac:dyDescent="0.35">
      <c r="I68" s="63" t="str">
        <f>Bevölkerung!A68</f>
        <v>0-19 Jahre</v>
      </c>
      <c r="J68" s="63">
        <f>Bevölkerung!B68</f>
        <v>17.863982424492967</v>
      </c>
      <c r="K68" s="63">
        <f>Bevölkerung!C68</f>
        <v>17.086374815356507</v>
      </c>
      <c r="L68" s="63">
        <f>Bevölkerung!D68</f>
        <v>17.930179108681333</v>
      </c>
      <c r="M68" s="63">
        <f>Bevölkerung!E68</f>
        <v>16.760702611712372</v>
      </c>
      <c r="N68" s="63">
        <f>Bevölkerung!F68</f>
        <v>17.212878332947177</v>
      </c>
    </row>
    <row r="69" spans="9:25" x14ac:dyDescent="0.35">
      <c r="O69" s="63">
        <f>Bevölkerung!G68</f>
        <v>18.383587070815409</v>
      </c>
    </row>
    <row r="70" spans="9:25" x14ac:dyDescent="0.35">
      <c r="P70" s="68">
        <f>Bevölkerung!L68</f>
        <v>19.355456541599217</v>
      </c>
      <c r="Q70" s="68">
        <f>Bevölkerung!M68</f>
        <v>18.788660900915012</v>
      </c>
      <c r="R70" s="68">
        <f>Bevölkerung!N68</f>
        <v>19.350463598778916</v>
      </c>
      <c r="S70" s="68">
        <f>Bevölkerung!O68</f>
        <v>18.943765270609788</v>
      </c>
      <c r="T70" s="68">
        <f>Bevölkerung!P68</f>
        <v>19.020698053113609</v>
      </c>
      <c r="U70" s="68">
        <f>Bevölkerung!Q68</f>
        <v>18.844649846687151</v>
      </c>
      <c r="V70" s="68">
        <f>Bevölkerung!R68</f>
        <v>18.947180300063494</v>
      </c>
      <c r="W70" s="68">
        <f>Bevölkerung!S68</f>
        <v>18.608064699503995</v>
      </c>
      <c r="X70" s="68">
        <f>Bevölkerung!T68</f>
        <v>17.172478198742265</v>
      </c>
      <c r="Y70" s="68">
        <f>Bevölkerung!U68</f>
        <v>18.311310909311317</v>
      </c>
    </row>
    <row r="71" spans="9:25" x14ac:dyDescent="0.35">
      <c r="J71" s="63">
        <f>Bevölkerung!H68</f>
        <v>17.690243630662707</v>
      </c>
      <c r="K71" s="63">
        <f t="shared" ref="K71:O71" si="27">J71</f>
        <v>17.690243630662707</v>
      </c>
      <c r="L71" s="63">
        <f t="shared" si="27"/>
        <v>17.690243630662707</v>
      </c>
      <c r="M71" s="63">
        <f t="shared" si="27"/>
        <v>17.690243630662707</v>
      </c>
      <c r="N71" s="63">
        <f t="shared" si="27"/>
        <v>17.690243630662707</v>
      </c>
      <c r="O71" s="63">
        <f t="shared" si="27"/>
        <v>17.690243630662707</v>
      </c>
    </row>
    <row r="72" spans="9:25" x14ac:dyDescent="0.35">
      <c r="P72" s="63">
        <f>Bevölkerung!K68</f>
        <v>18.907637055412838</v>
      </c>
      <c r="Q72" s="63">
        <f t="shared" ref="Q72:Y72" si="28">P72</f>
        <v>18.907637055412838</v>
      </c>
      <c r="R72" s="63">
        <f t="shared" si="28"/>
        <v>18.907637055412838</v>
      </c>
      <c r="S72" s="63">
        <f t="shared" si="28"/>
        <v>18.907637055412838</v>
      </c>
      <c r="T72" s="63">
        <f t="shared" si="28"/>
        <v>18.907637055412838</v>
      </c>
      <c r="U72" s="63">
        <f t="shared" si="28"/>
        <v>18.907637055412838</v>
      </c>
      <c r="V72" s="63">
        <f t="shared" si="28"/>
        <v>18.907637055412838</v>
      </c>
      <c r="W72" s="63">
        <f t="shared" si="28"/>
        <v>18.907637055412838</v>
      </c>
      <c r="X72" s="63">
        <f t="shared" si="28"/>
        <v>18.907637055412838</v>
      </c>
      <c r="Y72" s="63">
        <f t="shared" si="28"/>
        <v>18.907637055412838</v>
      </c>
    </row>
    <row r="75" spans="9:25" x14ac:dyDescent="0.35">
      <c r="I75" s="63" t="str">
        <f>"Anteil der Personen "&amp;I76&amp;" an der Bevölkerung 2023 in %"</f>
        <v>Anteil der Personen 20-64 Jahre an der Bevölkerung 2023 in %</v>
      </c>
    </row>
    <row r="76" spans="9:25" x14ac:dyDescent="0.35">
      <c r="I76" s="63" t="str">
        <f>Bevölkerung!A69</f>
        <v>20-64 Jahre</v>
      </c>
      <c r="J76" s="63">
        <f>Bevölkerung!B69</f>
        <v>56.66683903178653</v>
      </c>
      <c r="K76" s="63">
        <f>Bevölkerung!C69</f>
        <v>57.294184964776598</v>
      </c>
      <c r="L76" s="63">
        <f>Bevölkerung!D69</f>
        <v>55.69358870065679</v>
      </c>
      <c r="M76" s="63">
        <f>Bevölkerung!E69</f>
        <v>56.192554653444795</v>
      </c>
      <c r="N76" s="63">
        <f>Bevölkerung!F69</f>
        <v>55.57593694607209</v>
      </c>
    </row>
    <row r="77" spans="9:25" x14ac:dyDescent="0.35">
      <c r="O77" s="63">
        <f>Bevölkerung!G69</f>
        <v>64.291372201481849</v>
      </c>
    </row>
    <row r="78" spans="9:25" x14ac:dyDescent="0.35">
      <c r="P78" s="63">
        <f>Bevölkerung!L69</f>
        <v>59.904074678031741</v>
      </c>
      <c r="Q78" s="63">
        <f>Bevölkerung!M69</f>
        <v>60.97942569686046</v>
      </c>
      <c r="R78" s="63">
        <f>Bevölkerung!N69</f>
        <v>58.68781635089605</v>
      </c>
      <c r="S78" s="63">
        <f>Bevölkerung!O69</f>
        <v>64.757482842052511</v>
      </c>
      <c r="T78" s="63">
        <f>Bevölkerung!P69</f>
        <v>60.91917493253942</v>
      </c>
      <c r="U78" s="63">
        <f>Bevölkerung!Q69</f>
        <v>59.337483838659431</v>
      </c>
      <c r="V78" s="63">
        <f>Bevölkerung!R69</f>
        <v>59.790180675381023</v>
      </c>
      <c r="W78" s="63">
        <f>Bevölkerung!S69</f>
        <v>59.096358325075407</v>
      </c>
      <c r="X78" s="63">
        <f>Bevölkerung!T69</f>
        <v>56.734188396252272</v>
      </c>
      <c r="Y78" s="63">
        <f>Bevölkerung!U69</f>
        <v>58.118833016021178</v>
      </c>
    </row>
    <row r="79" spans="9:25" x14ac:dyDescent="0.35">
      <c r="J79" s="63">
        <f>Bevölkerung!H69</f>
        <v>58.010399979668811</v>
      </c>
      <c r="K79" s="63">
        <f t="shared" ref="K79:O79" si="29">J79</f>
        <v>58.010399979668811</v>
      </c>
      <c r="L79" s="63">
        <f t="shared" si="29"/>
        <v>58.010399979668811</v>
      </c>
      <c r="M79" s="63">
        <f t="shared" si="29"/>
        <v>58.010399979668811</v>
      </c>
      <c r="N79" s="63">
        <f t="shared" si="29"/>
        <v>58.010399979668811</v>
      </c>
      <c r="O79" s="63">
        <f t="shared" si="29"/>
        <v>58.010399979668811</v>
      </c>
    </row>
    <row r="80" spans="9:25" x14ac:dyDescent="0.35">
      <c r="P80" s="63">
        <f>Bevölkerung!K69</f>
        <v>60.0563521262645</v>
      </c>
      <c r="Q80" s="63">
        <f t="shared" ref="Q80:Y80" si="30">P80</f>
        <v>60.0563521262645</v>
      </c>
      <c r="R80" s="63">
        <f t="shared" si="30"/>
        <v>60.0563521262645</v>
      </c>
      <c r="S80" s="63">
        <f t="shared" si="30"/>
        <v>60.0563521262645</v>
      </c>
      <c r="T80" s="63">
        <f t="shared" si="30"/>
        <v>60.0563521262645</v>
      </c>
      <c r="U80" s="63">
        <f t="shared" si="30"/>
        <v>60.0563521262645</v>
      </c>
      <c r="V80" s="63">
        <f t="shared" si="30"/>
        <v>60.0563521262645</v>
      </c>
      <c r="W80" s="63">
        <f t="shared" si="30"/>
        <v>60.0563521262645</v>
      </c>
      <c r="X80" s="63">
        <f t="shared" si="30"/>
        <v>60.0563521262645</v>
      </c>
      <c r="Y80" s="63">
        <f t="shared" si="30"/>
        <v>60.0563521262645</v>
      </c>
    </row>
    <row r="83" spans="9:25" x14ac:dyDescent="0.35">
      <c r="I83" s="63" t="str">
        <f>"Anteil der Personen "&amp;I84&amp;" an der Bevölkerung 2023 in %"</f>
        <v>Anteil der Personen 65 Jahre und älter an der Bevölkerung 2023 in %</v>
      </c>
    </row>
    <row r="84" spans="9:25" x14ac:dyDescent="0.35">
      <c r="I84" s="63" t="str">
        <f>Bevölkerung!A70</f>
        <v>65 Jahre und älter</v>
      </c>
      <c r="J84" s="63">
        <f>Bevölkerung!B70</f>
        <v>25.469178543720499</v>
      </c>
      <c r="K84" s="63">
        <f>Bevölkerung!C70</f>
        <v>25.619440219866895</v>
      </c>
      <c r="L84" s="63">
        <f>Bevölkerung!D70</f>
        <v>26.376232190661874</v>
      </c>
      <c r="M84" s="63">
        <f>Bevölkerung!E70</f>
        <v>27.046742734842834</v>
      </c>
      <c r="N84" s="63">
        <f>Bevölkerung!F70</f>
        <v>27.211184720980729</v>
      </c>
    </row>
    <row r="85" spans="9:25" x14ac:dyDescent="0.35">
      <c r="O85" s="63">
        <f>Bevölkerung!G70</f>
        <v>17.325040727702739</v>
      </c>
    </row>
    <row r="86" spans="9:25" x14ac:dyDescent="0.35">
      <c r="P86" s="63">
        <f>Bevölkerung!L70</f>
        <v>20.740468780369039</v>
      </c>
      <c r="Q86" s="63">
        <f>Bevölkerung!M70</f>
        <v>20.231913402224535</v>
      </c>
      <c r="R86" s="63">
        <f>Bevölkerung!N70</f>
        <v>21.961720050325027</v>
      </c>
      <c r="S86" s="63">
        <f>Bevölkerung!O70</f>
        <v>16.298751887337708</v>
      </c>
      <c r="T86" s="63">
        <f>Bevölkerung!P70</f>
        <v>20.060127014346971</v>
      </c>
      <c r="U86" s="63">
        <f>Bevölkerung!Q70</f>
        <v>21.817866314653418</v>
      </c>
      <c r="V86" s="63">
        <f>Bevölkerung!R70</f>
        <v>21.262639024555487</v>
      </c>
      <c r="W86" s="63">
        <f>Bevölkerung!S70</f>
        <v>22.295576975420602</v>
      </c>
      <c r="X86" s="63">
        <f>Bevölkerung!T70</f>
        <v>26.09333340500546</v>
      </c>
      <c r="Y86" s="63">
        <f>Bevölkerung!U70</f>
        <v>23.569856074667502</v>
      </c>
    </row>
    <row r="87" spans="9:25" x14ac:dyDescent="0.35">
      <c r="J87" s="63">
        <f>Bevölkerung!H70</f>
        <v>24.299356389668475</v>
      </c>
      <c r="K87" s="63">
        <f t="shared" ref="K87" si="31">J87</f>
        <v>24.299356389668475</v>
      </c>
      <c r="L87" s="63">
        <f t="shared" ref="L87" si="32">K87</f>
        <v>24.299356389668475</v>
      </c>
      <c r="M87" s="63">
        <f t="shared" ref="M87" si="33">L87</f>
        <v>24.299356389668475</v>
      </c>
      <c r="N87" s="63">
        <f t="shared" ref="N87" si="34">M87</f>
        <v>24.299356389668475</v>
      </c>
      <c r="O87" s="63">
        <f t="shared" ref="O87" si="35">N87</f>
        <v>24.299356389668475</v>
      </c>
    </row>
    <row r="88" spans="9:25" x14ac:dyDescent="0.35">
      <c r="P88" s="63">
        <f>Bevölkerung!K70</f>
        <v>21.036010818322666</v>
      </c>
      <c r="Q88" s="63">
        <f t="shared" ref="Q88" si="36">P88</f>
        <v>21.036010818322666</v>
      </c>
      <c r="R88" s="63">
        <f t="shared" ref="R88" si="37">Q88</f>
        <v>21.036010818322666</v>
      </c>
      <c r="S88" s="63">
        <f t="shared" ref="S88" si="38">R88</f>
        <v>21.036010818322666</v>
      </c>
      <c r="T88" s="63">
        <f t="shared" ref="T88" si="39">S88</f>
        <v>21.036010818322666</v>
      </c>
      <c r="U88" s="63">
        <f t="shared" ref="U88" si="40">T88</f>
        <v>21.036010818322666</v>
      </c>
      <c r="V88" s="63">
        <f t="shared" ref="V88" si="41">U88</f>
        <v>21.036010818322666</v>
      </c>
      <c r="W88" s="63">
        <f t="shared" ref="W88" si="42">V88</f>
        <v>21.036010818322666</v>
      </c>
      <c r="X88" s="63">
        <f t="shared" ref="X88" si="43">W88</f>
        <v>21.036010818322666</v>
      </c>
      <c r="Y88" s="63">
        <f t="shared" ref="Y88" si="44">X88</f>
        <v>21.036010818322666</v>
      </c>
    </row>
    <row r="91" spans="9:25" x14ac:dyDescent="0.35">
      <c r="I91" s="63" t="str">
        <f>Bevölkerung!A72&amp;", "&amp;I92</f>
        <v>Ersatzquote (14-19jährige zu 60-65jährige), 2023</v>
      </c>
    </row>
    <row r="92" spans="9:25" x14ac:dyDescent="0.35">
      <c r="I92" s="63">
        <f>Bevölkerung!A73</f>
        <v>2023</v>
      </c>
      <c r="J92" s="63">
        <f>Bevölkerung!B73</f>
        <v>62.336213102951767</v>
      </c>
      <c r="K92" s="63">
        <f>Bevölkerung!C73</f>
        <v>58.683219416934016</v>
      </c>
      <c r="L92" s="63">
        <f>Bevölkerung!D73</f>
        <v>73.73515382346018</v>
      </c>
      <c r="M92" s="63">
        <f>Bevölkerung!E73</f>
        <v>61.665524143793363</v>
      </c>
      <c r="N92" s="63">
        <f>Bevölkerung!F73</f>
        <v>63.989762273637851</v>
      </c>
    </row>
    <row r="93" spans="9:25" x14ac:dyDescent="0.35">
      <c r="O93" s="63">
        <f>Bevölkerung!G73</f>
        <v>86.395757333129424</v>
      </c>
    </row>
    <row r="94" spans="9:25" x14ac:dyDescent="0.35">
      <c r="P94" s="63">
        <f>Bevölkerung!L73</f>
        <v>82.847153263120177</v>
      </c>
      <c r="Q94" s="63">
        <f>Bevölkerung!M73</f>
        <v>77.913658025080778</v>
      </c>
      <c r="R94" s="63">
        <f>Bevölkerung!N73</f>
        <v>89.819521832752457</v>
      </c>
      <c r="S94" s="63">
        <f>Bevölkerung!O73</f>
        <v>95.30664211149427</v>
      </c>
      <c r="T94" s="63">
        <f>Bevölkerung!P73</f>
        <v>82.623453708829857</v>
      </c>
      <c r="U94" s="63">
        <f>Bevölkerung!Q73</f>
        <v>77.68186801839542</v>
      </c>
      <c r="V94" s="63">
        <f>Bevölkerung!R73</f>
        <v>79.066634937197009</v>
      </c>
      <c r="W94" s="63">
        <f>Bevölkerung!S73</f>
        <v>71.73649741217308</v>
      </c>
      <c r="X94" s="63">
        <f>Bevölkerung!T73</f>
        <v>62.970422983144282</v>
      </c>
      <c r="Y94" s="63">
        <f>Bevölkerung!U73</f>
        <v>77.454675016787036</v>
      </c>
    </row>
    <row r="95" spans="9:25" x14ac:dyDescent="0.35">
      <c r="J95" s="63">
        <f>Bevölkerung!H73</f>
        <v>69.092412387454871</v>
      </c>
      <c r="K95" s="63">
        <f t="shared" ref="K95" si="45">J95</f>
        <v>69.092412387454871</v>
      </c>
      <c r="L95" s="63">
        <f t="shared" ref="L95" si="46">K95</f>
        <v>69.092412387454871</v>
      </c>
      <c r="M95" s="63">
        <f t="shared" ref="M95" si="47">L95</f>
        <v>69.092412387454871</v>
      </c>
      <c r="N95" s="63">
        <f t="shared" ref="N95" si="48">M95</f>
        <v>69.092412387454871</v>
      </c>
      <c r="O95" s="63">
        <f t="shared" ref="O95" si="49">N95</f>
        <v>69.092412387454871</v>
      </c>
    </row>
    <row r="96" spans="9:25" x14ac:dyDescent="0.35">
      <c r="P96" s="63">
        <f>Bevölkerung!K73</f>
        <v>79.231917217657582</v>
      </c>
      <c r="Q96" s="63">
        <f t="shared" ref="Q96" si="50">P96</f>
        <v>79.231917217657582</v>
      </c>
      <c r="R96" s="63">
        <f t="shared" ref="R96" si="51">Q96</f>
        <v>79.231917217657582</v>
      </c>
      <c r="S96" s="63">
        <f t="shared" ref="S96" si="52">R96</f>
        <v>79.231917217657582</v>
      </c>
      <c r="T96" s="63">
        <f t="shared" ref="T96" si="53">S96</f>
        <v>79.231917217657582</v>
      </c>
      <c r="U96" s="63">
        <f t="shared" ref="U96" si="54">T96</f>
        <v>79.231917217657582</v>
      </c>
      <c r="V96" s="63">
        <f t="shared" ref="V96" si="55">U96</f>
        <v>79.231917217657582</v>
      </c>
      <c r="W96" s="63">
        <f t="shared" ref="W96" si="56">V96</f>
        <v>79.231917217657582</v>
      </c>
      <c r="X96" s="63">
        <f t="shared" ref="X96" si="57">W96</f>
        <v>79.231917217657582</v>
      </c>
      <c r="Y96" s="63">
        <f t="shared" ref="Y96" si="58">X96</f>
        <v>79.231917217657582</v>
      </c>
    </row>
  </sheetData>
  <pageMargins left="0.7" right="0.7" top="0.78740157499999996" bottom="0.78740157499999996"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33154C-0EBA-4675-9109-D1CDAA9A5F4D}">
  <sheetPr codeName="Tabelle21"/>
  <dimension ref="A1:AA109"/>
  <sheetViews>
    <sheetView workbookViewId="0">
      <pane xSplit="1" ySplit="2" topLeftCell="B45" activePane="bottomRight" state="frozen"/>
      <selection pane="topRight" activeCell="B1" sqref="B1"/>
      <selection pane="bottomLeft" activeCell="A3" sqref="A3"/>
      <selection pane="bottomRight" activeCell="D56" sqref="D56"/>
    </sheetView>
  </sheetViews>
  <sheetFormatPr baseColWidth="10" defaultColWidth="11.453125" defaultRowHeight="14.5" x14ac:dyDescent="0.35"/>
  <cols>
    <col min="8" max="8" width="10.81640625" style="4"/>
    <col min="24" max="24" width="13.54296875" customWidth="1"/>
    <col min="26" max="26" width="15" customWidth="1"/>
  </cols>
  <sheetData>
    <row r="1" spans="1:27" s="23" customFormat="1" x14ac:dyDescent="0.35">
      <c r="A1" s="4" t="s">
        <v>553</v>
      </c>
      <c r="B1" s="24"/>
      <c r="C1" s="24"/>
      <c r="D1" s="24"/>
      <c r="E1" s="24"/>
      <c r="F1" s="24"/>
      <c r="G1" s="24"/>
      <c r="H1" s="25"/>
      <c r="I1" s="24"/>
      <c r="J1" s="24"/>
      <c r="K1" s="24"/>
      <c r="L1" s="24"/>
      <c r="M1" s="24"/>
      <c r="N1" s="25"/>
      <c r="O1" s="24"/>
      <c r="P1" s="24"/>
      <c r="Q1" s="24"/>
      <c r="R1" s="24"/>
      <c r="S1" s="24"/>
      <c r="T1" s="24"/>
      <c r="U1" s="24"/>
      <c r="V1" s="24"/>
      <c r="X1" s="24"/>
      <c r="Y1" s="24"/>
      <c r="Z1" s="24"/>
      <c r="AA1" s="24"/>
    </row>
    <row r="2" spans="1:27" s="41" customFormat="1" ht="37.5" customHeight="1" x14ac:dyDescent="0.35">
      <c r="A2" s="43" t="str">
        <f>Bevölkerung!A2</f>
        <v>Jahr</v>
      </c>
      <c r="B2" s="43" t="str">
        <f>Bevölkerung!B2</f>
        <v>Branden-
burg</v>
      </c>
      <c r="C2" s="43" t="str">
        <f>Bevölkerung!C2</f>
        <v>Mecklenburg-
Vorpommern</v>
      </c>
      <c r="D2" s="43" t="str">
        <f>Bevölkerung!D2</f>
        <v>Sachsen</v>
      </c>
      <c r="E2" s="43" t="str">
        <f>Bevölkerung!E2</f>
        <v>Sachsen-Anhalt</v>
      </c>
      <c r="F2" s="43" t="str">
        <f>Bevölkerung!F2</f>
        <v>Thüringen</v>
      </c>
      <c r="G2" s="43" t="str">
        <f>Bevölkerung!G2</f>
        <v>Berlin</v>
      </c>
      <c r="H2" s="44" t="str">
        <f>Bevölkerung!H2</f>
        <v>Ostdeutsch-land mit Berlin</v>
      </c>
      <c r="I2" s="43" t="str">
        <f>Bevölkerung!I2</f>
        <v>Ostdeutsch-land ohne Berlin</v>
      </c>
      <c r="J2" s="43" t="str">
        <f>Bevölkerung!J2</f>
        <v>Westdeutsch-land mit Berlin</v>
      </c>
      <c r="K2" s="43" t="str">
        <f>Bevölkerung!K2</f>
        <v>Westdeutsch-land ohne Berlin</v>
      </c>
      <c r="L2" s="43" t="str">
        <f>Bevölkerung!L2</f>
        <v>Baden-
Württemberg</v>
      </c>
      <c r="M2" s="43" t="str">
        <f>Bevölkerung!M2</f>
        <v>Bayern</v>
      </c>
      <c r="N2" s="43" t="str">
        <f>Bevölkerung!N2</f>
        <v>Bremen</v>
      </c>
      <c r="O2" s="43" t="str">
        <f>Bevölkerung!O2</f>
        <v>Hamburg</v>
      </c>
      <c r="P2" s="43" t="str">
        <f>Bevölkerung!P2</f>
        <v>Hessen</v>
      </c>
      <c r="Q2" s="43" t="str">
        <f>Bevölkerung!Q2</f>
        <v>Nieder-
sachsen</v>
      </c>
      <c r="R2" s="43" t="str">
        <f>Bevölkerung!R2</f>
        <v>Nordrhein-
Westfalen</v>
      </c>
      <c r="S2" s="43" t="str">
        <f>Bevölkerung!S2</f>
        <v>Rheinland-Pfalz</v>
      </c>
      <c r="T2" s="43" t="str">
        <f>Bevölkerung!T2</f>
        <v>Saarland</v>
      </c>
      <c r="U2" s="43" t="str">
        <f>Bevölkerung!U2</f>
        <v>Schleswig-
Holstein</v>
      </c>
      <c r="V2" s="43" t="str">
        <f>Bevölkerung!V2</f>
        <v>Deutschland</v>
      </c>
      <c r="X2" s="43" t="str">
        <f>Bevölkerung!X2</f>
        <v>Min Westdeutschland ohne Berlin</v>
      </c>
      <c r="Y2" s="43"/>
      <c r="Z2" s="43" t="str">
        <f>Bevölkerung!Z2</f>
        <v>Max Westdeutschland ohne Berlin</v>
      </c>
      <c r="AA2" s="43"/>
    </row>
    <row r="3" spans="1:27" x14ac:dyDescent="0.35">
      <c r="A3" s="4" t="s">
        <v>554</v>
      </c>
    </row>
    <row r="4" spans="1:27" x14ac:dyDescent="0.35">
      <c r="A4">
        <f>[1]Bevölkerungsprognose!A64</f>
        <v>2023</v>
      </c>
      <c r="B4" s="3">
        <f>[1]Bevölkerungsprognose!B64</f>
        <v>100</v>
      </c>
      <c r="C4" s="3">
        <f>[1]Bevölkerungsprognose!C64</f>
        <v>100</v>
      </c>
      <c r="D4" s="3">
        <f>[1]Bevölkerungsprognose!D64</f>
        <v>100</v>
      </c>
      <c r="E4" s="3">
        <f>[1]Bevölkerungsprognose!E64</f>
        <v>100</v>
      </c>
      <c r="F4" s="3">
        <f>[1]Bevölkerungsprognose!F64</f>
        <v>100</v>
      </c>
      <c r="G4" s="3">
        <f>[1]Bevölkerungsprognose!G64</f>
        <v>100</v>
      </c>
      <c r="H4" s="14">
        <f>[1]Bevölkerungsprognose!H64</f>
        <v>100</v>
      </c>
      <c r="I4" s="3">
        <f>[1]Bevölkerungsprognose!I64</f>
        <v>100</v>
      </c>
      <c r="J4" s="3">
        <f>[1]Bevölkerungsprognose!J64</f>
        <v>100</v>
      </c>
      <c r="K4" s="3">
        <f>[1]Bevölkerungsprognose!K64</f>
        <v>100</v>
      </c>
      <c r="L4" s="3">
        <f>[1]Bevölkerungsprognose!L64</f>
        <v>100</v>
      </c>
      <c r="M4" s="3">
        <f>[1]Bevölkerungsprognose!M64</f>
        <v>100</v>
      </c>
      <c r="N4" s="3">
        <f>[1]Bevölkerungsprognose!N64</f>
        <v>100</v>
      </c>
      <c r="O4" s="3">
        <f>[1]Bevölkerungsprognose!O64</f>
        <v>100</v>
      </c>
      <c r="P4" s="3">
        <f>[1]Bevölkerungsprognose!P64</f>
        <v>100</v>
      </c>
      <c r="Q4" s="3">
        <f>[1]Bevölkerungsprognose!Q64</f>
        <v>100</v>
      </c>
      <c r="R4" s="3">
        <f>[1]Bevölkerungsprognose!R64</f>
        <v>100</v>
      </c>
      <c r="S4" s="3">
        <f>[1]Bevölkerungsprognose!S64</f>
        <v>100</v>
      </c>
      <c r="T4" s="3">
        <f>[1]Bevölkerungsprognose!T64</f>
        <v>100</v>
      </c>
      <c r="U4" s="3">
        <f>[1]Bevölkerungsprognose!U64</f>
        <v>100</v>
      </c>
      <c r="V4" s="3">
        <f>[1]Bevölkerungsprognose!V64</f>
        <v>100</v>
      </c>
      <c r="X4" s="5"/>
      <c r="Y4" s="6"/>
      <c r="Z4" s="5"/>
      <c r="AA4" s="6"/>
    </row>
    <row r="5" spans="1:27" x14ac:dyDescent="0.35">
      <c r="A5">
        <f>[1]Bevölkerungsprognose!A66</f>
        <v>2025</v>
      </c>
      <c r="B5" s="3">
        <f>[1]Bevölkerungsprognose!B66</f>
        <v>100.40836963285626</v>
      </c>
      <c r="C5" s="3">
        <f>[1]Bevölkerungsprognose!C66</f>
        <v>99.716382021086375</v>
      </c>
      <c r="D5" s="3">
        <f>[1]Bevölkerungsprognose!D66</f>
        <v>99.455289362121661</v>
      </c>
      <c r="E5" s="3">
        <f>[1]Bevölkerungsprognose!E66</f>
        <v>98.768632534024633</v>
      </c>
      <c r="F5" s="3">
        <f>[1]Bevölkerungsprognose!F66</f>
        <v>98.952308713378216</v>
      </c>
      <c r="G5" s="3">
        <f>[1]Bevölkerungsprognose!G66</f>
        <v>101.18903561845636</v>
      </c>
      <c r="H5" s="14">
        <f>[1]Bevölkerungsprognose!H66</f>
        <v>99.879298830362785</v>
      </c>
      <c r="I5" s="3">
        <f>[1]Bevölkerungsprognose!I66</f>
        <v>99.481625252597865</v>
      </c>
      <c r="J5" s="3">
        <f>[1]Bevölkerungsprognose!J66</f>
        <v>100.4931283008958</v>
      </c>
      <c r="K5" s="3">
        <f>[1]Bevölkerungsprognose!K66</f>
        <v>100.45432074134817</v>
      </c>
      <c r="L5" s="3">
        <f>[1]Bevölkerungsprognose!L66</f>
        <v>100.60830795038184</v>
      </c>
      <c r="M5" s="3">
        <f>[1]Bevölkerungsprognose!M66</f>
        <v>100.7953911912284</v>
      </c>
      <c r="N5" s="3">
        <f>[1]Bevölkerungsprognose!N66</f>
        <v>100.2611344842594</v>
      </c>
      <c r="O5" s="3">
        <f>[1]Bevölkerungsprognose!O66</f>
        <v>100.72022454059208</v>
      </c>
      <c r="P5" s="3">
        <f>[1]Bevölkerungsprognose!P66</f>
        <v>100.44677726747275</v>
      </c>
      <c r="Q5" s="3">
        <f>[1]Bevölkerungsprognose!Q66</f>
        <v>100.45259385206298</v>
      </c>
      <c r="R5" s="3">
        <f>[1]Bevölkerungsprognose!R66</f>
        <v>100.1308929439314</v>
      </c>
      <c r="S5" s="3">
        <f>[1]Bevölkerungsprognose!S66</f>
        <v>100.44560504060753</v>
      </c>
      <c r="T5" s="3">
        <f>[1]Bevölkerungsprognose!T66</f>
        <v>99.514022476460468</v>
      </c>
      <c r="U5" s="3">
        <f>[1]Bevölkerungsprognose!U66</f>
        <v>100.51577669902912</v>
      </c>
      <c r="V5" s="3">
        <f>[1]Bevölkerungsprognose!V66</f>
        <v>100.34323994839565</v>
      </c>
      <c r="X5" s="18" t="str">
        <f t="shared" ref="X5:X10" si="0">HLOOKUP(Y5,$L5:$U111,ROW(L$109)-ROW(X5)+1,0)</f>
        <v>SL</v>
      </c>
      <c r="Y5" s="19">
        <f t="shared" ref="Y5:Y10" si="1">MIN(L5:U5)</f>
        <v>99.514022476460468</v>
      </c>
      <c r="Z5" s="18" t="str">
        <f t="shared" ref="Z5:Z10" si="2">HLOOKUP(AA5,$L5:$U111,ROW(N$109)-ROW(Z5)+1,0)</f>
        <v>BY</v>
      </c>
      <c r="AA5" s="19">
        <f t="shared" ref="AA5:AA10" si="3">MAX(L5:U5)</f>
        <v>100.7953911912284</v>
      </c>
    </row>
    <row r="6" spans="1:27" x14ac:dyDescent="0.35">
      <c r="A6">
        <f>[1]Bevölkerungsprognose!A71</f>
        <v>2030</v>
      </c>
      <c r="B6" s="3">
        <f>[1]Bevölkerungsprognose!B71</f>
        <v>100.7156191661481</v>
      </c>
      <c r="C6" s="3">
        <f>[1]Bevölkerungsprognose!C71</f>
        <v>98.54491645600838</v>
      </c>
      <c r="D6" s="3">
        <f>[1]Bevölkerungsprognose!D71</f>
        <v>97.867987774820079</v>
      </c>
      <c r="E6" s="3">
        <f>[1]Bevölkerungsprognose!E71</f>
        <v>95.546708638089072</v>
      </c>
      <c r="F6" s="3">
        <f>[1]Bevölkerungsprognose!F71</f>
        <v>96.12686071868778</v>
      </c>
      <c r="G6" s="3">
        <f>[1]Bevölkerungsprognose!G71</f>
        <v>103.64339453885411</v>
      </c>
      <c r="H6" s="14">
        <f>[1]Bevölkerungsprognose!H71</f>
        <v>99.19675516043452</v>
      </c>
      <c r="I6" s="3">
        <f>[1]Bevölkerungsprognose!I71</f>
        <v>97.846628167956609</v>
      </c>
      <c r="J6" s="3">
        <f>[1]Bevölkerungsprognose!J71</f>
        <v>101.33751846278474</v>
      </c>
      <c r="K6" s="3">
        <f>[1]Bevölkerungsprognose!K71</f>
        <v>101.20893032917351</v>
      </c>
      <c r="L6" s="3">
        <f>[1]Bevölkerungsprognose!L71</f>
        <v>101.69337394605571</v>
      </c>
      <c r="M6" s="3">
        <f>[1]Bevölkerungsprognose!M71</f>
        <v>102.29251068574614</v>
      </c>
      <c r="N6" s="3">
        <f>[1]Bevölkerungsprognose!N71</f>
        <v>100.68185115334398</v>
      </c>
      <c r="O6" s="3">
        <f>[1]Bevölkerungsprognose!O71</f>
        <v>102.2242228459461</v>
      </c>
      <c r="P6" s="3">
        <f>[1]Bevölkerungsprognose!P71</f>
        <v>101.17005655012967</v>
      </c>
      <c r="Q6" s="3">
        <f>[1]Bevölkerungsprognose!Q71</f>
        <v>101.13270785678463</v>
      </c>
      <c r="R6" s="3">
        <f>[1]Bevölkerungsprognose!R71</f>
        <v>100.22809614280033</v>
      </c>
      <c r="S6" s="3">
        <f>[1]Bevölkerungsprognose!S71</f>
        <v>101.14036558779136</v>
      </c>
      <c r="T6" s="3">
        <f>[1]Bevölkerungsprognose!T71</f>
        <v>98.13708615976509</v>
      </c>
      <c r="U6" s="3">
        <f>[1]Bevölkerungsprognose!U71</f>
        <v>101.32146709816612</v>
      </c>
      <c r="V6" s="3">
        <f>[1]Bevölkerungsprognose!V71</f>
        <v>100.82022511806269</v>
      </c>
      <c r="X6" s="18" t="str">
        <f t="shared" si="0"/>
        <v>SL</v>
      </c>
      <c r="Y6" s="19">
        <f t="shared" si="1"/>
        <v>98.13708615976509</v>
      </c>
      <c r="Z6" s="18" t="str">
        <f t="shared" si="2"/>
        <v>BY</v>
      </c>
      <c r="AA6" s="19">
        <f t="shared" si="3"/>
        <v>102.29251068574614</v>
      </c>
    </row>
    <row r="7" spans="1:27" x14ac:dyDescent="0.35">
      <c r="A7">
        <f>[1]Bevölkerungsprognose!A76</f>
        <v>2035</v>
      </c>
      <c r="B7" s="3">
        <f>[1]Bevölkerungsprognose!B76</f>
        <v>100.2372433105165</v>
      </c>
      <c r="C7" s="3">
        <f>[1]Bevölkerungsprognose!C76</f>
        <v>96.867871015475671</v>
      </c>
      <c r="D7" s="3">
        <f>[1]Bevölkerungsprognose!D76</f>
        <v>96.130336192447999</v>
      </c>
      <c r="E7" s="3">
        <f>[1]Bevölkerungsprognose!E76</f>
        <v>92.297009536154064</v>
      </c>
      <c r="F7" s="3">
        <f>[1]Bevölkerungsprognose!F76</f>
        <v>93.178154925571249</v>
      </c>
      <c r="G7" s="3">
        <f>[1]Bevölkerungsprognose!G76</f>
        <v>105.42168674698796</v>
      </c>
      <c r="H7" s="14">
        <f>[1]Bevölkerungsprognose!H76</f>
        <v>98.125762041013886</v>
      </c>
      <c r="I7" s="3">
        <f>[1]Bevölkerungsprognose!I76</f>
        <v>95.910510467335996</v>
      </c>
      <c r="J7" s="3">
        <f>[1]Bevölkerungsprognose!J76</f>
        <v>101.59248899875087</v>
      </c>
      <c r="K7" s="3">
        <f>[1]Bevölkerungsprognose!K76</f>
        <v>101.37895220170256</v>
      </c>
      <c r="L7" s="3">
        <f>[1]Bevölkerungsprognose!L76</f>
        <v>102.15953736811902</v>
      </c>
      <c r="M7" s="3">
        <f>[1]Bevölkerungsprognose!M76</f>
        <v>103.04701728303289</v>
      </c>
      <c r="N7" s="3">
        <f>[1]Bevölkerungsprognose!N76</f>
        <v>100.79791092412593</v>
      </c>
      <c r="O7" s="3">
        <f>[1]Bevölkerungsprognose!O76</f>
        <v>103.30985542551501</v>
      </c>
      <c r="P7" s="3">
        <f>[1]Bevölkerungsprognose!P76</f>
        <v>101.32002374480582</v>
      </c>
      <c r="Q7" s="3">
        <f>[1]Bevölkerungsprognose!Q76</f>
        <v>101.17919046861812</v>
      </c>
      <c r="R7" s="3">
        <f>[1]Bevölkerungsprognose!R76</f>
        <v>99.905005964741747</v>
      </c>
      <c r="S7" s="3">
        <f>[1]Bevölkerungsprognose!S76</f>
        <v>101.13078268369229</v>
      </c>
      <c r="T7" s="3">
        <f>[1]Bevölkerungsprognose!T76</f>
        <v>96.405791232155508</v>
      </c>
      <c r="U7" s="3">
        <f>[1]Bevölkerungsprognose!U76</f>
        <v>101.41922869471414</v>
      </c>
      <c r="V7" s="3">
        <f>[1]Bevölkerungsprognose!V76</f>
        <v>100.75051190095752</v>
      </c>
      <c r="X7" s="18" t="str">
        <f t="shared" si="0"/>
        <v>SL</v>
      </c>
      <c r="Y7" s="19">
        <f t="shared" si="1"/>
        <v>96.405791232155508</v>
      </c>
      <c r="Z7" s="18" t="str">
        <f t="shared" si="2"/>
        <v>HH</v>
      </c>
      <c r="AA7" s="19">
        <f t="shared" si="3"/>
        <v>103.30985542551501</v>
      </c>
    </row>
    <row r="8" spans="1:27" x14ac:dyDescent="0.35">
      <c r="A8">
        <f>[1]Bevölkerungsprognose!A81</f>
        <v>2040</v>
      </c>
      <c r="B8" s="3">
        <f>[1]Bevölkerungsprognose!B81</f>
        <v>99.350497822028629</v>
      </c>
      <c r="C8" s="3">
        <f>[1]Bevölkerungsprognose!C81</f>
        <v>94.981194894876381</v>
      </c>
      <c r="D8" s="3">
        <f>[1]Bevölkerungsprognose!D81</f>
        <v>94.594794439514942</v>
      </c>
      <c r="E8" s="3">
        <f>[1]Bevölkerungsprognose!E81</f>
        <v>89.334320896213313</v>
      </c>
      <c r="F8" s="3">
        <f>[1]Bevölkerungsprognose!F81</f>
        <v>90.452261306532648</v>
      </c>
      <c r="G8" s="3">
        <f>[1]Bevölkerungsprognose!G81</f>
        <v>107.19997895512179</v>
      </c>
      <c r="H8" s="14">
        <f>[1]Bevölkerungsprognose!H81</f>
        <v>97.086629128807147</v>
      </c>
      <c r="I8" s="3">
        <f>[1]Bevölkerungsprognose!I81</f>
        <v>94.015926644781501</v>
      </c>
      <c r="J8" s="3">
        <f>[1]Bevölkerungsprognose!J81</f>
        <v>101.6056891082423</v>
      </c>
      <c r="K8" s="3">
        <f>[1]Bevölkerungsprognose!K81</f>
        <v>101.29372121987392</v>
      </c>
      <c r="L8" s="3">
        <f>[1]Bevölkerungsprognose!L81</f>
        <v>102.36436675054077</v>
      </c>
      <c r="M8" s="3">
        <f>[1]Bevölkerungsprognose!M81</f>
        <v>103.42612897230998</v>
      </c>
      <c r="N8" s="3">
        <f>[1]Bevölkerungsprognose!N81</f>
        <v>101.13158276512404</v>
      </c>
      <c r="O8" s="3">
        <f>[1]Bevölkerungsprognose!O81</f>
        <v>104.37430493036064</v>
      </c>
      <c r="P8" s="3">
        <f>[1]Bevölkerungsprognose!P81</f>
        <v>101.29034273752617</v>
      </c>
      <c r="Q8" s="3">
        <f>[1]Bevölkerungsprognose!Q81</f>
        <v>101.01038519406491</v>
      </c>
      <c r="R8" s="3">
        <f>[1]Bevölkerungsprognose!R81</f>
        <v>99.379777316308022</v>
      </c>
      <c r="S8" s="3">
        <f>[1]Bevölkerungsprognose!S81</f>
        <v>100.7211135334563</v>
      </c>
      <c r="T8" s="3">
        <f>[1]Bevölkerungsprognose!T81</f>
        <v>94.553001923661029</v>
      </c>
      <c r="U8" s="3">
        <f>[1]Bevölkerungsprognose!U81</f>
        <v>101.13268608414239</v>
      </c>
      <c r="V8" s="3">
        <f>[1]Bevölkerungsprognose!V81</f>
        <v>100.48100936216548</v>
      </c>
      <c r="X8" s="18" t="str">
        <f t="shared" si="0"/>
        <v>SL</v>
      </c>
      <c r="Y8" s="19">
        <f t="shared" si="1"/>
        <v>94.553001923661029</v>
      </c>
      <c r="Z8" s="18" t="str">
        <f t="shared" si="2"/>
        <v>HH</v>
      </c>
      <c r="AA8" s="19">
        <f t="shared" si="3"/>
        <v>104.37430493036064</v>
      </c>
    </row>
    <row r="9" spans="1:27" x14ac:dyDescent="0.35">
      <c r="A9">
        <f>[1]Bevölkerungsprognose!A86</f>
        <v>2045</v>
      </c>
      <c r="B9" s="3">
        <f>[1]Bevölkerungsprognose!B86</f>
        <v>98.004822650902312</v>
      </c>
      <c r="C9" s="3">
        <f>[1]Bevölkerungsprognose!C86</f>
        <v>92.773907145939944</v>
      </c>
      <c r="D9" s="3">
        <f>[1]Bevölkerungsprognose!D86</f>
        <v>93.147983831213637</v>
      </c>
      <c r="E9" s="3">
        <f>[1]Bevölkerungsprognose!E86</f>
        <v>86.538283492269244</v>
      </c>
      <c r="F9" s="3">
        <f>[1]Bevölkerungsprognose!F86</f>
        <v>87.882810277804111</v>
      </c>
      <c r="G9" s="3">
        <f>[1]Bevölkerungsprognose!G86</f>
        <v>109.05982006629135</v>
      </c>
      <c r="H9" s="14">
        <f>[1]Bevölkerungsprognose!H86</f>
        <v>96.026664542652853</v>
      </c>
      <c r="I9" s="3">
        <f>[1]Bevölkerungsprognose!I86</f>
        <v>92.069425474644376</v>
      </c>
      <c r="J9" s="3">
        <f>[1]Bevölkerungsprognose!J86</f>
        <v>101.40782641439172</v>
      </c>
      <c r="K9" s="3">
        <f>[1]Bevölkerungsprognose!K86</f>
        <v>100.98110982180708</v>
      </c>
      <c r="L9" s="3">
        <f>[1]Bevölkerungsprognose!L86</f>
        <v>102.29991612589944</v>
      </c>
      <c r="M9" s="3">
        <f>[1]Bevölkerungsprognose!M86</f>
        <v>103.49451774763057</v>
      </c>
      <c r="N9" s="3">
        <f>[1]Bevölkerungsprognose!N86</f>
        <v>101.63934426229508</v>
      </c>
      <c r="O9" s="3">
        <f>[1]Bevölkerungsprognose!O86</f>
        <v>105.43345866652545</v>
      </c>
      <c r="P9" s="3">
        <f>[1]Bevölkerungsprognose!P86</f>
        <v>101.11381885212609</v>
      </c>
      <c r="Q9" s="3">
        <f>[1]Bevölkerungsprognose!Q86</f>
        <v>100.65075656566891</v>
      </c>
      <c r="R9" s="3">
        <f>[1]Bevölkerungsprognose!R86</f>
        <v>98.664008306455159</v>
      </c>
      <c r="S9" s="3">
        <f>[1]Bevölkerungsprognose!S86</f>
        <v>99.997604273975213</v>
      </c>
      <c r="T9" s="3">
        <f>[1]Bevölkerungsprognose!T86</f>
        <v>92.588842766022069</v>
      </c>
      <c r="U9" s="3">
        <f>[1]Bevölkerungsprognose!U86</f>
        <v>100.50566343042071</v>
      </c>
      <c r="V9" s="3">
        <f>[1]Bevölkerungsprognose!V86</f>
        <v>100.02402679638769</v>
      </c>
      <c r="X9" s="18" t="str">
        <f t="shared" si="0"/>
        <v>SL</v>
      </c>
      <c r="Y9" s="19">
        <f t="shared" si="1"/>
        <v>92.588842766022069</v>
      </c>
      <c r="Z9" s="18" t="str">
        <f t="shared" si="2"/>
        <v>HH</v>
      </c>
      <c r="AA9" s="19">
        <f t="shared" si="3"/>
        <v>105.43345866652545</v>
      </c>
    </row>
    <row r="10" spans="1:27" x14ac:dyDescent="0.35">
      <c r="A10">
        <f>[1]Bevölkerungsprognose!A91</f>
        <v>2050</v>
      </c>
      <c r="B10" s="3">
        <f>[1]Bevölkerungsprognose!B91</f>
        <v>96.21188550093342</v>
      </c>
      <c r="C10" s="3">
        <f>[1]Bevölkerungsprognose!C91</f>
        <v>90.289167026327149</v>
      </c>
      <c r="D10" s="3">
        <f>[1]Bevölkerungsprognose!D91</f>
        <v>91.70117322291236</v>
      </c>
      <c r="E10" s="3">
        <f>[1]Bevölkerungsprognose!E91</f>
        <v>83.895009721322097</v>
      </c>
      <c r="F10" s="3">
        <f>[1]Bevölkerungsprognose!F91</f>
        <v>85.493505262159857</v>
      </c>
      <c r="G10" s="3">
        <f>[1]Bevölkerungsprognose!G91</f>
        <v>110.90387751880886</v>
      </c>
      <c r="H10" s="14">
        <f>[1]Bevölkerungsprognose!H91</f>
        <v>94.908493808703966</v>
      </c>
      <c r="I10" s="3">
        <f>[1]Bevölkerungsprognose!I91</f>
        <v>90.051837474740211</v>
      </c>
      <c r="J10" s="3">
        <f>[1]Bevölkerungsprognose!J91</f>
        <v>101.05406348002131</v>
      </c>
      <c r="K10" s="3">
        <f>[1]Bevölkerungsprognose!K91</f>
        <v>100.50478452404879</v>
      </c>
      <c r="L10" s="3">
        <f>[1]Bevölkerungsprognose!L91</f>
        <v>102.03328477464353</v>
      </c>
      <c r="M10" s="3">
        <f>[1]Bevölkerungsprognose!M91</f>
        <v>103.33915629065228</v>
      </c>
      <c r="N10" s="3">
        <f>[1]Bevölkerungsprognose!N91</f>
        <v>102.29218047294357</v>
      </c>
      <c r="O10" s="3">
        <f>[1]Bevölkerungsprognose!O91</f>
        <v>106.349626648308</v>
      </c>
      <c r="P10" s="3">
        <f>[1]Bevölkerungsprognose!P91</f>
        <v>100.81232230449588</v>
      </c>
      <c r="Q10" s="3">
        <f>[1]Bevölkerungsprognose!Q91</f>
        <v>100.17125172780761</v>
      </c>
      <c r="R10" s="3">
        <f>[1]Bevölkerungsprognose!R91</f>
        <v>97.821212388989537</v>
      </c>
      <c r="S10" s="3">
        <f>[1]Bevölkerungsprognose!S91</f>
        <v>99.142330083131696</v>
      </c>
      <c r="T10" s="3">
        <f>[1]Bevölkerungsprognose!T91</f>
        <v>90.675306267085148</v>
      </c>
      <c r="U10" s="3">
        <f>[1]Bevölkerungsprognose!U91</f>
        <v>99.504449838187696</v>
      </c>
      <c r="V10" s="3">
        <f>[1]Bevölkerungsprognose!V91</f>
        <v>99.423711962504001</v>
      </c>
      <c r="X10" s="18" t="str">
        <f t="shared" si="0"/>
        <v>SL</v>
      </c>
      <c r="Y10" s="19">
        <f t="shared" si="1"/>
        <v>90.675306267085148</v>
      </c>
      <c r="Z10" s="18" t="str">
        <f t="shared" si="2"/>
        <v>HH</v>
      </c>
      <c r="AA10" s="19">
        <f t="shared" si="3"/>
        <v>106.349626648308</v>
      </c>
    </row>
    <row r="11" spans="1:27" x14ac:dyDescent="0.35">
      <c r="X11" s="11"/>
      <c r="Y11" s="11"/>
      <c r="Z11" s="11"/>
      <c r="AA11" s="11"/>
    </row>
    <row r="12" spans="1:27" x14ac:dyDescent="0.35">
      <c r="A12" s="4" t="s">
        <v>555</v>
      </c>
      <c r="X12" s="11"/>
      <c r="Y12" s="11"/>
      <c r="Z12" s="11"/>
      <c r="AA12" s="11"/>
    </row>
    <row r="13" spans="1:27" x14ac:dyDescent="0.35">
      <c r="A13">
        <f>[1]Bevölkerungsprognose!A94</f>
        <v>2023</v>
      </c>
      <c r="B13" s="3">
        <f>[1]Bevölkerungsprognose!B94</f>
        <v>100</v>
      </c>
      <c r="C13" s="3">
        <f>[1]Bevölkerungsprognose!C94</f>
        <v>100</v>
      </c>
      <c r="D13" s="3">
        <f>[1]Bevölkerungsprognose!D94</f>
        <v>100</v>
      </c>
      <c r="E13" s="3">
        <f>[1]Bevölkerungsprognose!E94</f>
        <v>100</v>
      </c>
      <c r="F13" s="3">
        <f>[1]Bevölkerungsprognose!F94</f>
        <v>100</v>
      </c>
      <c r="G13" s="3">
        <f>[1]Bevölkerungsprognose!G94</f>
        <v>100</v>
      </c>
      <c r="H13" s="14">
        <f>[1]Bevölkerungsprognose!H94</f>
        <v>100</v>
      </c>
      <c r="I13" s="3">
        <f>[1]Bevölkerungsprognose!I94</f>
        <v>100</v>
      </c>
      <c r="J13" s="3">
        <f>[1]Bevölkerungsprognose!J94</f>
        <v>100</v>
      </c>
      <c r="K13" s="3">
        <f>[1]Bevölkerungsprognose!K94</f>
        <v>100</v>
      </c>
      <c r="L13" s="3">
        <f>[1]Bevölkerungsprognose!L94</f>
        <v>100</v>
      </c>
      <c r="M13" s="3">
        <f>[1]Bevölkerungsprognose!M94</f>
        <v>100</v>
      </c>
      <c r="N13" s="3">
        <f>[1]Bevölkerungsprognose!N94</f>
        <v>100</v>
      </c>
      <c r="O13" s="3">
        <f>[1]Bevölkerungsprognose!O94</f>
        <v>100</v>
      </c>
      <c r="P13" s="3">
        <f>[1]Bevölkerungsprognose!P94</f>
        <v>100</v>
      </c>
      <c r="Q13" s="3">
        <f>[1]Bevölkerungsprognose!Q94</f>
        <v>100</v>
      </c>
      <c r="R13" s="3">
        <f>[1]Bevölkerungsprognose!R94</f>
        <v>100</v>
      </c>
      <c r="S13" s="3">
        <f>[1]Bevölkerungsprognose!S94</f>
        <v>100</v>
      </c>
      <c r="T13" s="3">
        <f>[1]Bevölkerungsprognose!T94</f>
        <v>100</v>
      </c>
      <c r="U13" s="3">
        <f>[1]Bevölkerungsprognose!U94</f>
        <v>100</v>
      </c>
      <c r="V13" s="3">
        <f>[1]Bevölkerungsprognose!V94</f>
        <v>100</v>
      </c>
      <c r="X13" s="18"/>
      <c r="Y13" s="19"/>
      <c r="Z13" s="18"/>
      <c r="AA13" s="19"/>
    </row>
    <row r="14" spans="1:27" x14ac:dyDescent="0.35">
      <c r="A14">
        <f>[1]Bevölkerungsprognose!A96</f>
        <v>2025</v>
      </c>
      <c r="B14" s="3">
        <f>[1]Bevölkerungsprognose!B96</f>
        <v>98.61709520500348</v>
      </c>
      <c r="C14" s="3">
        <f>[1]Bevölkerungsprognose!C96</f>
        <v>97.629334219563503</v>
      </c>
      <c r="D14" s="3">
        <f>[1]Bevölkerungsprognose!D96</f>
        <v>98.497249429759819</v>
      </c>
      <c r="E14" s="3">
        <f>[1]Bevölkerungsprognose!E96</f>
        <v>97.034291010194636</v>
      </c>
      <c r="F14" s="3">
        <f>[1]Bevölkerungsprognose!F96</f>
        <v>97.271791352093359</v>
      </c>
      <c r="G14" s="3">
        <f>[1]Bevölkerungsprognose!G96</f>
        <v>100.40909282611443</v>
      </c>
      <c r="H14" s="14">
        <f>[1]Bevölkerungsprognose!H96</f>
        <v>98.578678020040428</v>
      </c>
      <c r="I14" s="3">
        <f>[1]Bevölkerungsprognose!I96</f>
        <v>97.952410499126984</v>
      </c>
      <c r="J14" s="3">
        <f>[1]Bevölkerungsprognose!J96</f>
        <v>99.173573078346635</v>
      </c>
      <c r="K14" s="3">
        <f>[1]Bevölkerungsprognose!K96</f>
        <v>99.100913471912577</v>
      </c>
      <c r="L14" s="3">
        <f>[1]Bevölkerungsprognose!L96</f>
        <v>99.238273419751465</v>
      </c>
      <c r="M14" s="3">
        <f>[1]Bevölkerungsprognose!M96</f>
        <v>99.359515416314963</v>
      </c>
      <c r="N14" s="3">
        <f>[1]Bevölkerungsprognose!N96</f>
        <v>99.635214007782153</v>
      </c>
      <c r="O14" s="3">
        <f>[1]Bevölkerungsprognose!O96</f>
        <v>100.00000000000004</v>
      </c>
      <c r="P14" s="3">
        <f>[1]Bevölkerungsprognose!P96</f>
        <v>99.258129011891029</v>
      </c>
      <c r="Q14" s="3">
        <f>[1]Bevölkerungsprognose!Q96</f>
        <v>99.143230043785792</v>
      </c>
      <c r="R14" s="3">
        <f>[1]Bevölkerungsprognose!R96</f>
        <v>98.758264947244996</v>
      </c>
      <c r="S14" s="3">
        <f>[1]Bevölkerungsprognose!S96</f>
        <v>98.709253093270831</v>
      </c>
      <c r="T14" s="3">
        <f>[1]Bevölkerungsprognose!T96</f>
        <v>97.553678282294925</v>
      </c>
      <c r="U14" s="3">
        <f>[1]Bevölkerungsprognose!U96</f>
        <v>99.329797773763033</v>
      </c>
      <c r="V14" s="3">
        <f>[1]Bevölkerungsprognose!V96</f>
        <v>99.003020965378838</v>
      </c>
      <c r="X14" s="18" t="str">
        <f t="shared" ref="X14:X19" si="4">HLOOKUP(Y14,$L14:$U120,ROW(L$109)-ROW(X14)+1,0)</f>
        <v>SL</v>
      </c>
      <c r="Y14" s="19">
        <f t="shared" ref="Y14:Y19" si="5">MIN(L14:U14)</f>
        <v>97.553678282294925</v>
      </c>
      <c r="Z14" s="18" t="str">
        <f t="shared" ref="Z14:Z19" si="6">HLOOKUP(AA14,$L14:$U120,ROW(N$109)-ROW(Z14)+1,0)</f>
        <v>HH</v>
      </c>
      <c r="AA14" s="19">
        <f t="shared" ref="AA14:AA19" si="7">MAX(L14:U14)</f>
        <v>100.00000000000004</v>
      </c>
    </row>
    <row r="15" spans="1:27" x14ac:dyDescent="0.35">
      <c r="A15">
        <f>[1]Bevölkerungsprognose!A101</f>
        <v>2030</v>
      </c>
      <c r="B15" s="3">
        <f>[1]Bevölkerungsprognose!B101</f>
        <v>94.447533009034075</v>
      </c>
      <c r="C15" s="3">
        <f>[1]Bevölkerungsprognose!C101</f>
        <v>91.791292788301718</v>
      </c>
      <c r="D15" s="3">
        <f>[1]Bevölkerungsprognose!D101</f>
        <v>94.744845476094639</v>
      </c>
      <c r="E15" s="3">
        <f>[1]Bevölkerungsprognose!E101</f>
        <v>89.889628443845311</v>
      </c>
      <c r="F15" s="3">
        <f>[1]Bevölkerungsprognose!F101</f>
        <v>90.854495538778295</v>
      </c>
      <c r="G15" s="3">
        <f>[1]Bevölkerungsprognose!G101</f>
        <v>100.43439753700814</v>
      </c>
      <c r="H15" s="14">
        <f>[1]Bevölkerungsprognose!H101</f>
        <v>94.755515417365487</v>
      </c>
      <c r="I15" s="3">
        <f>[1]Bevölkerungsprognose!I101</f>
        <v>92.812513527943324</v>
      </c>
      <c r="J15" s="3">
        <f>[1]Bevölkerungsprognose!J101</f>
        <v>95.92900411807976</v>
      </c>
      <c r="K15" s="3">
        <f>[1]Bevölkerungsprognose!K101</f>
        <v>95.664046707855192</v>
      </c>
      <c r="L15" s="3">
        <f>[1]Bevölkerungsprognose!L101</f>
        <v>96.134942907627646</v>
      </c>
      <c r="M15" s="3">
        <f>[1]Bevölkerungsprognose!M101</f>
        <v>96.494712278437007</v>
      </c>
      <c r="N15" s="3">
        <f>[1]Bevölkerungsprognose!N101</f>
        <v>97.251945525291788</v>
      </c>
      <c r="O15" s="3">
        <f>[1]Bevölkerungsprognose!O101</f>
        <v>98.793757908055682</v>
      </c>
      <c r="P15" s="3">
        <f>[1]Bevölkerungsprognose!P101</f>
        <v>96.143323161107048</v>
      </c>
      <c r="Q15" s="3">
        <f>[1]Bevölkerungsprognose!Q101</f>
        <v>95.545638262041095</v>
      </c>
      <c r="R15" s="3">
        <f>[1]Bevölkerungsprognose!R101</f>
        <v>94.674794841735064</v>
      </c>
      <c r="S15" s="3">
        <f>[1]Bevölkerungsprognose!S101</f>
        <v>94.561598224195336</v>
      </c>
      <c r="T15" s="3">
        <f>[1]Bevölkerungsprognose!T101</f>
        <v>91.323477648715212</v>
      </c>
      <c r="U15" s="3">
        <f>[1]Bevölkerungsprognose!U101</f>
        <v>95.786467742875473</v>
      </c>
      <c r="V15" s="3">
        <f>[1]Bevölkerungsprognose!V101</f>
        <v>95.493743437612764</v>
      </c>
      <c r="X15" s="18" t="str">
        <f t="shared" si="4"/>
        <v>SL</v>
      </c>
      <c r="Y15" s="19">
        <f t="shared" si="5"/>
        <v>91.323477648715212</v>
      </c>
      <c r="Z15" s="18" t="str">
        <f t="shared" si="6"/>
        <v>HH</v>
      </c>
      <c r="AA15" s="19">
        <f t="shared" si="7"/>
        <v>98.793757908055682</v>
      </c>
    </row>
    <row r="16" spans="1:27" x14ac:dyDescent="0.35">
      <c r="A16">
        <f>[1]Bevölkerungsprognose!A106</f>
        <v>2035</v>
      </c>
      <c r="B16" s="3">
        <f>[1]Bevölkerungsprognose!B106</f>
        <v>92.758860319666454</v>
      </c>
      <c r="C16" s="3">
        <f>[1]Bevölkerungsprognose!C106</f>
        <v>88.955356153760945</v>
      </c>
      <c r="D16" s="3">
        <f>[1]Bevölkerungsprognose!D106</f>
        <v>92.924549398452513</v>
      </c>
      <c r="E16" s="3">
        <f>[1]Bevölkerungsprognose!E106</f>
        <v>85.424214339877011</v>
      </c>
      <c r="F16" s="3">
        <f>[1]Bevölkerungsprognose!F106</f>
        <v>87.088194921070695</v>
      </c>
      <c r="G16" s="3">
        <f>[1]Bevölkerungsprognose!G106</f>
        <v>101.13871199021551</v>
      </c>
      <c r="H16" s="14">
        <f>[1]Bevölkerungsprognose!H106</f>
        <v>92.919193222379903</v>
      </c>
      <c r="I16" s="3">
        <f>[1]Bevölkerungsprognose!I106</f>
        <v>90.106924863999069</v>
      </c>
      <c r="J16" s="3">
        <f>[1]Bevölkerungsprognose!J106</f>
        <v>93.166283280783716</v>
      </c>
      <c r="K16" s="3">
        <f>[1]Bevölkerungsprognose!K106</f>
        <v>92.697433200971275</v>
      </c>
      <c r="L16" s="3">
        <f>[1]Bevölkerungsprognose!L106</f>
        <v>93.445884746165362</v>
      </c>
      <c r="M16" s="3">
        <f>[1]Bevölkerungsprognose!M106</f>
        <v>93.951392681594754</v>
      </c>
      <c r="N16" s="3">
        <f>[1]Bevölkerungsprognose!N106</f>
        <v>95.306420233463015</v>
      </c>
      <c r="O16" s="3">
        <f>[1]Bevölkerungsprognose!O106</f>
        <v>97.326022775200371</v>
      </c>
      <c r="P16" s="3">
        <f>[1]Bevölkerungsprognose!P106</f>
        <v>93.359991581605826</v>
      </c>
      <c r="Q16" s="3">
        <f>[1]Bevölkerungsprognose!Q106</f>
        <v>92.272229706972013</v>
      </c>
      <c r="R16" s="3">
        <f>[1]Bevölkerungsprognose!R106</f>
        <v>91.25252051582649</v>
      </c>
      <c r="S16" s="3">
        <f>[1]Bevölkerungsprognose!S106</f>
        <v>91.556706540058357</v>
      </c>
      <c r="T16" s="3">
        <f>[1]Bevölkerungsprognose!T106</f>
        <v>87.222808870116125</v>
      </c>
      <c r="U16" s="3">
        <f>[1]Bevölkerungsprognose!U106</f>
        <v>92.167375721195867</v>
      </c>
      <c r="V16" s="3">
        <f>[1]Bevölkerungsprognose!V106</f>
        <v>92.739001892385929</v>
      </c>
      <c r="X16" s="18" t="str">
        <f t="shared" si="4"/>
        <v>SL</v>
      </c>
      <c r="Y16" s="19">
        <f t="shared" si="5"/>
        <v>87.222808870116125</v>
      </c>
      <c r="Z16" s="18" t="str">
        <f t="shared" si="6"/>
        <v>HH</v>
      </c>
      <c r="AA16" s="19">
        <f t="shared" si="7"/>
        <v>97.326022775200371</v>
      </c>
    </row>
    <row r="17" spans="1:27" x14ac:dyDescent="0.35">
      <c r="A17">
        <f>[1]Bevölkerungsprognose!A111</f>
        <v>2040</v>
      </c>
      <c r="B17" s="3">
        <f>[1]Bevölkerungsprognose!B111</f>
        <v>93.870743571924933</v>
      </c>
      <c r="C17" s="3">
        <f>[1]Bevölkerungsprognose!C111</f>
        <v>88.911044643846225</v>
      </c>
      <c r="D17" s="3">
        <f>[1]Bevölkerungsprognose!D111</f>
        <v>93.058723556509676</v>
      </c>
      <c r="E17" s="3">
        <f>[1]Bevölkerungsprognose!E111</f>
        <v>84.345774707220485</v>
      </c>
      <c r="F17" s="3">
        <f>[1]Bevölkerungsprognose!F111</f>
        <v>85.809883321894333</v>
      </c>
      <c r="G17" s="3">
        <f>[1]Bevölkerungsprognose!G111</f>
        <v>103.68183543503011</v>
      </c>
      <c r="H17" s="14">
        <f>[1]Bevölkerungsprognose!H111</f>
        <v>93.469659828839283</v>
      </c>
      <c r="I17" s="3">
        <f>[1]Bevölkerungsprognose!I111</f>
        <v>89.975613627508977</v>
      </c>
      <c r="J17" s="3">
        <f>[1]Bevölkerungsprognose!J111</f>
        <v>93.704350922234369</v>
      </c>
      <c r="K17" s="3">
        <f>[1]Bevölkerungsprognose!K111</f>
        <v>93.117585636441675</v>
      </c>
      <c r="L17" s="3">
        <f>[1]Bevölkerungsprognose!L111</f>
        <v>93.87649041531175</v>
      </c>
      <c r="M17" s="3">
        <f>[1]Bevölkerungsprognose!M111</f>
        <v>94.532297304006747</v>
      </c>
      <c r="N17" s="3">
        <f>[1]Bevölkerungsprognose!N111</f>
        <v>96.522373540856037</v>
      </c>
      <c r="O17" s="3">
        <f>[1]Bevölkerungsprognose!O111</f>
        <v>98.076760860396519</v>
      </c>
      <c r="P17" s="3">
        <f>[1]Bevölkerungsprognose!P111</f>
        <v>93.612543407345072</v>
      </c>
      <c r="Q17" s="3">
        <f>[1]Bevölkerungsprognose!Q111</f>
        <v>92.811131694173113</v>
      </c>
      <c r="R17" s="3">
        <f>[1]Bevölkerungsprognose!R111</f>
        <v>91.459788980070329</v>
      </c>
      <c r="S17" s="3">
        <f>[1]Bevölkerungsprognose!S111</f>
        <v>92.296625149011376</v>
      </c>
      <c r="T17" s="3">
        <f>[1]Bevölkerungsprognose!T111</f>
        <v>87.064413938753944</v>
      </c>
      <c r="U17" s="3">
        <f>[1]Bevölkerungsprognose!U111</f>
        <v>92.476251529809417</v>
      </c>
      <c r="V17" s="3">
        <f>[1]Bevölkerungsprognose!V111</f>
        <v>93.183581587226115</v>
      </c>
      <c r="X17" s="18" t="str">
        <f t="shared" si="4"/>
        <v>SL</v>
      </c>
      <c r="Y17" s="19">
        <f t="shared" si="5"/>
        <v>87.064413938753944</v>
      </c>
      <c r="Z17" s="18" t="str">
        <f t="shared" si="6"/>
        <v>HH</v>
      </c>
      <c r="AA17" s="19">
        <f t="shared" si="7"/>
        <v>98.076760860396519</v>
      </c>
    </row>
    <row r="18" spans="1:27" x14ac:dyDescent="0.35">
      <c r="A18">
        <f>[1]Bevölkerungsprognose!A116</f>
        <v>2045</v>
      </c>
      <c r="B18" s="3">
        <f>[1]Bevölkerungsprognose!B116</f>
        <v>92.223766504517002</v>
      </c>
      <c r="C18" s="3">
        <f>[1]Bevölkerungsprognose!C116</f>
        <v>86.385288578708298</v>
      </c>
      <c r="D18" s="3">
        <f>[1]Bevölkerungsprognose!D116</f>
        <v>90.876157252113245</v>
      </c>
      <c r="E18" s="3">
        <f>[1]Bevölkerungsprognose!E116</f>
        <v>81.868733675962616</v>
      </c>
      <c r="F18" s="3">
        <f>[1]Bevölkerungsprognose!F116</f>
        <v>83.17604667124229</v>
      </c>
      <c r="G18" s="3">
        <f>[1]Bevölkerungsprognose!G116</f>
        <v>105.05672472692001</v>
      </c>
      <c r="H18" s="14">
        <f>[1]Bevölkerungsprognose!H116</f>
        <v>92.149400077409354</v>
      </c>
      <c r="I18" s="3">
        <f>[1]Bevölkerungsprognose!I116</f>
        <v>87.733221742831986</v>
      </c>
      <c r="J18" s="3">
        <f>[1]Bevölkerungsprognose!J116</f>
        <v>94.041199537125991</v>
      </c>
      <c r="K18" s="3">
        <f>[1]Bevölkerungsprognose!K116</f>
        <v>93.393388179678439</v>
      </c>
      <c r="L18" s="3">
        <f>[1]Bevölkerungsprognose!L116</f>
        <v>94.272944600353426</v>
      </c>
      <c r="M18" s="3">
        <f>[1]Bevölkerungsprognose!M116</f>
        <v>95.011419492577318</v>
      </c>
      <c r="N18" s="3">
        <f>[1]Bevölkerungsprognose!N116</f>
        <v>97.42217898832682</v>
      </c>
      <c r="O18" s="3">
        <f>[1]Bevölkerungsprognose!O116</f>
        <v>98.29607760438634</v>
      </c>
      <c r="P18" s="3">
        <f>[1]Bevölkerungsprognose!P116</f>
        <v>93.58097442912765</v>
      </c>
      <c r="Q18" s="3">
        <f>[1]Bevölkerungsprognose!Q116</f>
        <v>93.392135399124228</v>
      </c>
      <c r="R18" s="3">
        <f>[1]Bevölkerungsprognose!R116</f>
        <v>91.549824150058598</v>
      </c>
      <c r="S18" s="3">
        <f>[1]Bevölkerungsprognose!S116</f>
        <v>92.666584453487886</v>
      </c>
      <c r="T18" s="3">
        <f>[1]Bevölkerungsprognose!T116</f>
        <v>86.730024639211521</v>
      </c>
      <c r="U18" s="3">
        <f>[1]Bevölkerungsprognose!U116</f>
        <v>92.272276939215544</v>
      </c>
      <c r="V18" s="3">
        <f>[1]Bevölkerungsprognose!V116</f>
        <v>93.160203869818375</v>
      </c>
      <c r="X18" s="18" t="str">
        <f t="shared" si="4"/>
        <v>SL</v>
      </c>
      <c r="Y18" s="19">
        <f t="shared" si="5"/>
        <v>86.730024639211521</v>
      </c>
      <c r="Z18" s="18" t="str">
        <f t="shared" si="6"/>
        <v>HH</v>
      </c>
      <c r="AA18" s="19">
        <f t="shared" si="7"/>
        <v>98.29607760438634</v>
      </c>
    </row>
    <row r="19" spans="1:27" x14ac:dyDescent="0.35">
      <c r="A19">
        <f>[1]Bevölkerungsprognose!A121</f>
        <v>2050</v>
      </c>
      <c r="B19" s="3">
        <f>[1]Bevölkerungsprognose!B121</f>
        <v>88.776928422515638</v>
      </c>
      <c r="C19" s="3">
        <f>[1]Bevölkerungsprognose!C121</f>
        <v>82.541265093608033</v>
      </c>
      <c r="D19" s="3">
        <f>[1]Bevölkerungsprognose!D121</f>
        <v>87.629142627129994</v>
      </c>
      <c r="E19" s="3">
        <f>[1]Bevölkerungsprognose!E121</f>
        <v>78.3469542505687</v>
      </c>
      <c r="F19" s="3">
        <f>[1]Bevölkerungsprognose!F121</f>
        <v>79.649965682910121</v>
      </c>
      <c r="G19" s="3">
        <f>[1]Bevölkerungsprognose!G121</f>
        <v>105.27603222133183</v>
      </c>
      <c r="H19" s="14">
        <f>[1]Bevölkerungsprognose!H121</f>
        <v>89.62714488453102</v>
      </c>
      <c r="I19" s="3">
        <f>[1]Bevölkerungsprognose!I121</f>
        <v>84.272954214224896</v>
      </c>
      <c r="J19" s="3">
        <f>[1]Bevölkerungsprognose!J121</f>
        <v>93.676241162994415</v>
      </c>
      <c r="K19" s="3">
        <f>[1]Bevölkerungsprognose!K121</f>
        <v>92.994069749272654</v>
      </c>
      <c r="L19" s="3">
        <f>[1]Bevölkerungsprognose!L121</f>
        <v>93.848278319746996</v>
      </c>
      <c r="M19" s="3">
        <f>[1]Bevölkerungsprognose!M121</f>
        <v>94.701107194280326</v>
      </c>
      <c r="N19" s="3">
        <f>[1]Bevölkerungsprognose!N121</f>
        <v>97.981517509727624</v>
      </c>
      <c r="O19" s="3">
        <f>[1]Bevölkerungsprognose!O121</f>
        <v>98.152678194854502</v>
      </c>
      <c r="P19" s="3">
        <f>[1]Bevölkerungsprognose!P121</f>
        <v>93.120593496790477</v>
      </c>
      <c r="Q19" s="3">
        <f>[1]Bevölkerungsprognose!Q121</f>
        <v>93.419501515661821</v>
      </c>
      <c r="R19" s="3">
        <f>[1]Bevölkerungsprognose!R121</f>
        <v>91.012426729191048</v>
      </c>
      <c r="S19" s="3">
        <f>[1]Bevölkerungsprognose!S121</f>
        <v>92.123977473589008</v>
      </c>
      <c r="T19" s="3">
        <f>[1]Bevölkerungsprognose!T121</f>
        <v>85.638859556494154</v>
      </c>
      <c r="U19" s="3">
        <f>[1]Bevölkerungsprognose!U121</f>
        <v>91.392272276939195</v>
      </c>
      <c r="V19" s="3">
        <f>[1]Bevölkerungsprognose!V121</f>
        <v>92.362943093395998</v>
      </c>
      <c r="X19" s="18" t="str">
        <f t="shared" si="4"/>
        <v>SL</v>
      </c>
      <c r="Y19" s="19">
        <f t="shared" si="5"/>
        <v>85.638859556494154</v>
      </c>
      <c r="Z19" s="18" t="str">
        <f t="shared" si="6"/>
        <v>HH</v>
      </c>
      <c r="AA19" s="19">
        <f t="shared" si="7"/>
        <v>98.152678194854502</v>
      </c>
    </row>
    <row r="20" spans="1:27" x14ac:dyDescent="0.35">
      <c r="X20" s="11"/>
      <c r="Y20" s="11"/>
      <c r="Z20" s="11"/>
      <c r="AA20" s="11"/>
    </row>
    <row r="21" spans="1:27" x14ac:dyDescent="0.35">
      <c r="A21" t="s">
        <v>556</v>
      </c>
      <c r="X21" s="11"/>
      <c r="Y21" s="11"/>
      <c r="Z21" s="11"/>
      <c r="AA21" s="11"/>
    </row>
    <row r="22" spans="1:27" x14ac:dyDescent="0.35">
      <c r="X22" s="11"/>
      <c r="Y22" s="11"/>
      <c r="Z22" s="11"/>
      <c r="AA22" s="11"/>
    </row>
    <row r="23" spans="1:27" x14ac:dyDescent="0.35">
      <c r="A23" s="4" t="s">
        <v>557</v>
      </c>
      <c r="X23" s="11"/>
      <c r="Y23" s="11"/>
      <c r="Z23" s="11"/>
      <c r="AA23" s="11"/>
    </row>
    <row r="24" spans="1:27" x14ac:dyDescent="0.35">
      <c r="A24">
        <f>[1]Bevölkerungsprognose!A125</f>
        <v>2023</v>
      </c>
      <c r="B24" s="3">
        <f>[1]Bevölkerungsprognose!B125</f>
        <v>18.131611698817675</v>
      </c>
      <c r="C24" s="3">
        <f>[1]Bevölkerungsprognose!C125</f>
        <v>17.337690363154326</v>
      </c>
      <c r="D24" s="3">
        <f>[1]Bevölkerungsprognose!D125</f>
        <v>18.140589569160998</v>
      </c>
      <c r="E24" s="3">
        <f>[1]Bevölkerungsprognose!E125</f>
        <v>17.016942875659662</v>
      </c>
      <c r="F24" s="3">
        <f>[1]Bevölkerungsprognose!F125</f>
        <v>17.355646155304822</v>
      </c>
      <c r="G24" s="3">
        <f>[1]Bevölkerungsprognose!G125</f>
        <v>18.900931235860472</v>
      </c>
      <c r="H24" s="14">
        <f>[1]Bevölkerungsprognose!H125</f>
        <v>17.986312364823881</v>
      </c>
      <c r="I24" s="3">
        <f>[1]Bevölkerungsprognose!I125</f>
        <v>17.708607896229204</v>
      </c>
      <c r="J24" s="3">
        <f>[1]Bevölkerungsprognose!J125</f>
        <v>19.141548247789679</v>
      </c>
      <c r="K24" s="3">
        <f>[1]Bevölkerungsprognose!K125</f>
        <v>19.154966355033253</v>
      </c>
      <c r="L24" s="3">
        <f>[1]Bevölkerungsprognose!L125</f>
        <v>19.457025559528539</v>
      </c>
      <c r="M24" s="3">
        <f>[1]Bevölkerungsprognose!M125</f>
        <v>18.994238989035495</v>
      </c>
      <c r="N24" s="3">
        <f>[1]Bevölkerungsprognose!N125</f>
        <v>19.512548962715801</v>
      </c>
      <c r="O24" s="3">
        <f>[1]Bevölkerungsprognose!O125</f>
        <v>19.175978393263783</v>
      </c>
      <c r="P24" s="3">
        <f>[1]Bevölkerungsprognose!P125</f>
        <v>19.283281782110166</v>
      </c>
      <c r="Q24" s="3">
        <f>[1]Bevölkerungsprognose!Q125</f>
        <v>19.215667086641137</v>
      </c>
      <c r="R24" s="3">
        <f>[1]Bevölkerungsprognose!R125</f>
        <v>19.281027702911679</v>
      </c>
      <c r="S24" s="3">
        <f>[1]Bevölkerungsprognose!S125</f>
        <v>18.851968088929347</v>
      </c>
      <c r="T24" s="3">
        <f>[1]Bevölkerungsprognose!T125</f>
        <v>17.282575680874761</v>
      </c>
      <c r="U24" s="3">
        <f>[1]Bevölkerungsprognose!U125</f>
        <v>18.470199568500544</v>
      </c>
      <c r="V24" s="3">
        <f>[1]Bevölkerungsprognose!V125</f>
        <v>18.929209719608473</v>
      </c>
      <c r="X24" s="18" t="str">
        <f t="shared" ref="X24:X30" si="8">HLOOKUP(Y24,$L24:$U130,ROW(L$109)-ROW(X24)+1,0)</f>
        <v>SL</v>
      </c>
      <c r="Y24" s="19">
        <f t="shared" ref="Y24:Y30" si="9">MIN(L24:U24)</f>
        <v>17.282575680874761</v>
      </c>
      <c r="Z24" s="18" t="str">
        <f t="shared" ref="Z24:Z30" si="10">HLOOKUP(AA24,$L24:$U130,ROW(N$109)-ROW(Z24)+1,0)</f>
        <v>HB</v>
      </c>
      <c r="AA24" s="19">
        <f t="shared" ref="AA24:AA30" si="11">MAX(L24:U24)</f>
        <v>19.512548962715801</v>
      </c>
    </row>
    <row r="25" spans="1:27" x14ac:dyDescent="0.35">
      <c r="A25">
        <f>[1]Bevölkerungsprognose!A127</f>
        <v>2025</v>
      </c>
      <c r="B25" s="3">
        <f>[1]Bevölkerungsprognose!B127</f>
        <v>18.220552349227255</v>
      </c>
      <c r="C25" s="3">
        <f>[1]Bevölkerungsprognose!C127</f>
        <v>17.36227045075125</v>
      </c>
      <c r="D25" s="3">
        <f>[1]Bevölkerungsprognose!D127</f>
        <v>18.230031473817256</v>
      </c>
      <c r="E25" s="3">
        <f>[1]Bevölkerungsprognose!E127</f>
        <v>17.168166479190099</v>
      </c>
      <c r="F25" s="3">
        <f>[1]Bevölkerungsprognose!F127</f>
        <v>17.41963301873233</v>
      </c>
      <c r="G25" s="3">
        <f>[1]Bevölkerungsprognose!G127</f>
        <v>19.206572037643635</v>
      </c>
      <c r="H25" s="14">
        <f>[1]Bevölkerungsprognose!H127</f>
        <v>18.130122196594197</v>
      </c>
      <c r="I25" s="3">
        <f>[1]Bevölkerungsprognose!I127</f>
        <v>17.797671617824165</v>
      </c>
      <c r="J25" s="3">
        <f>[1]Bevölkerungsprognose!J127</f>
        <v>19.316547757314311</v>
      </c>
      <c r="K25" s="3">
        <f>[1]Bevölkerungsprognose!K127</f>
        <v>19.322725453945392</v>
      </c>
      <c r="L25" s="3">
        <f>[1]Bevölkerungsprognose!L127</f>
        <v>19.593871211190478</v>
      </c>
      <c r="M25" s="3">
        <f>[1]Bevölkerungsprognose!M127</f>
        <v>19.226372653858917</v>
      </c>
      <c r="N25" s="3">
        <f>[1]Bevölkerungsprognose!N127</f>
        <v>19.649833598610911</v>
      </c>
      <c r="O25" s="3">
        <f>[1]Bevölkerungsprognose!O127</f>
        <v>19.354329880645672</v>
      </c>
      <c r="P25" s="3">
        <f>[1]Bevölkerungsprognose!P127</f>
        <v>19.404354587869364</v>
      </c>
      <c r="Q25" s="3">
        <f>[1]Bevölkerungsprognose!Q127</f>
        <v>19.351931905359166</v>
      </c>
      <c r="R25" s="3">
        <f>[1]Bevölkerungsprognose!R127</f>
        <v>19.447769179430889</v>
      </c>
      <c r="S25" s="3">
        <f>[1]Bevölkerungsprognose!S127</f>
        <v>19.083168364061343</v>
      </c>
      <c r="T25" s="3">
        <f>[1]Bevölkerungsprognose!T127</f>
        <v>17.489062976905075</v>
      </c>
      <c r="U25" s="3">
        <f>[1]Bevölkerungsprognose!U127</f>
        <v>18.553174363618073</v>
      </c>
      <c r="V25" s="3">
        <f>[1]Bevölkerungsprognose!V127</f>
        <v>19.093407565552791</v>
      </c>
      <c r="X25" s="18" t="str">
        <f t="shared" si="8"/>
        <v>SL</v>
      </c>
      <c r="Y25" s="19">
        <f t="shared" si="9"/>
        <v>17.489062976905075</v>
      </c>
      <c r="Z25" s="18" t="str">
        <f t="shared" si="10"/>
        <v>HB</v>
      </c>
      <c r="AA25" s="19">
        <f t="shared" si="11"/>
        <v>19.649833598610911</v>
      </c>
    </row>
    <row r="26" spans="1:27" x14ac:dyDescent="0.35">
      <c r="A26">
        <f>[1]Bevölkerungsprognose!A132</f>
        <v>2030</v>
      </c>
      <c r="B26" s="3">
        <f>[1]Bevölkerungsprognose!B132</f>
        <v>18.091597157862218</v>
      </c>
      <c r="C26" s="3">
        <f>[1]Bevölkerungsprognose!C132</f>
        <v>16.986798473377966</v>
      </c>
      <c r="D26" s="3">
        <f>[1]Bevölkerungsprognose!D132</f>
        <v>18.004382098874256</v>
      </c>
      <c r="E26" s="3">
        <f>[1]Bevölkerungsprognose!E132</f>
        <v>17.122093023255815</v>
      </c>
      <c r="F26" s="3">
        <f>[1]Bevölkerungsprognose!F132</f>
        <v>17.246140947871972</v>
      </c>
      <c r="G26" s="3">
        <f>[1]Bevölkerungsprognose!G132</f>
        <v>19.645168659103017</v>
      </c>
      <c r="H26" s="14">
        <f>[1]Bevölkerungsprognose!H132</f>
        <v>18.109720695235389</v>
      </c>
      <c r="I26" s="3">
        <f>[1]Bevölkerungsprognose!I132</f>
        <v>17.615895120935814</v>
      </c>
      <c r="J26" s="3">
        <f>[1]Bevölkerungsprognose!J132</f>
        <v>19.662917496781233</v>
      </c>
      <c r="K26" s="3">
        <f>[1]Bevölkerungsprognose!K132</f>
        <v>19.663931075866987</v>
      </c>
      <c r="L26" s="3">
        <f>[1]Bevölkerungsprognose!L132</f>
        <v>19.864910620490871</v>
      </c>
      <c r="M26" s="3">
        <f>[1]Bevölkerungsprognose!M132</f>
        <v>19.694206047569565</v>
      </c>
      <c r="N26" s="3">
        <f>[1]Bevölkerungsprognose!N132</f>
        <v>20.028818443804035</v>
      </c>
      <c r="O26" s="3">
        <f>[1]Bevölkerungsprognose!O132</f>
        <v>19.717142413096411</v>
      </c>
      <c r="P26" s="3">
        <f>[1]Bevölkerungsprognose!P132</f>
        <v>19.594521563238267</v>
      </c>
      <c r="Q26" s="3">
        <f>[1]Bevölkerungsprognose!Q132</f>
        <v>19.66810600287867</v>
      </c>
      <c r="R26" s="3">
        <f>[1]Bevölkerungsprognose!R132</f>
        <v>19.806366647013117</v>
      </c>
      <c r="S26" s="3">
        <f>[1]Bevölkerungsprognose!S132</f>
        <v>19.470829286780209</v>
      </c>
      <c r="T26" s="3">
        <f>[1]Bevölkerungsprognose!T132</f>
        <v>17.982048901268954</v>
      </c>
      <c r="U26" s="3">
        <f>[1]Bevölkerungsprognose!U132</f>
        <v>18.728373702422147</v>
      </c>
      <c r="V26" s="3">
        <f>[1]Bevölkerungsprognose!V132</f>
        <v>19.368528562372333</v>
      </c>
      <c r="X26" s="18" t="str">
        <f t="shared" si="8"/>
        <v>SL</v>
      </c>
      <c r="Y26" s="19">
        <f t="shared" si="9"/>
        <v>17.982048901268954</v>
      </c>
      <c r="Z26" s="18" t="str">
        <f t="shared" si="10"/>
        <v>HB</v>
      </c>
      <c r="AA26" s="19">
        <f t="shared" si="11"/>
        <v>20.028818443804035</v>
      </c>
    </row>
    <row r="27" spans="1:27" x14ac:dyDescent="0.35">
      <c r="A27">
        <f>[1]Bevölkerungsprognose!A137</f>
        <v>2035</v>
      </c>
      <c r="B27" s="3">
        <f>[1]Bevölkerungsprognose!B137</f>
        <v>17.584293640631664</v>
      </c>
      <c r="C27" s="3">
        <f>[1]Bevölkerungsprognose!C137</f>
        <v>16.421615428680543</v>
      </c>
      <c r="D27" s="3">
        <f>[1]Bevölkerungsprognose!D137</f>
        <v>17.488846725808934</v>
      </c>
      <c r="E27" s="3">
        <f>[1]Bevölkerungsprognose!E137</f>
        <v>16.766977630655031</v>
      </c>
      <c r="F27" s="3">
        <f>[1]Bevölkerungsprognose!F137</f>
        <v>16.728567794454339</v>
      </c>
      <c r="G27" s="3">
        <f>[1]Bevölkerungsprognose!G137</f>
        <v>19.742981908920772</v>
      </c>
      <c r="H27" s="14">
        <f>[1]Bevölkerungsprognose!H137</f>
        <v>17.780386378111068</v>
      </c>
      <c r="I27" s="3">
        <f>[1]Bevölkerungsprognose!I137</f>
        <v>17.125392449970438</v>
      </c>
      <c r="J27" s="3">
        <f>[1]Bevölkerungsprognose!J137</f>
        <v>19.69891349541545</v>
      </c>
      <c r="K27" s="3">
        <f>[1]Bevölkerungsprognose!K137</f>
        <v>19.696358003522032</v>
      </c>
      <c r="L27" s="3">
        <f>[1]Bevölkerungsprognose!L137</f>
        <v>19.851180959459338</v>
      </c>
      <c r="M27" s="3">
        <f>[1]Bevölkerungsprognose!M137</f>
        <v>19.767139889196674</v>
      </c>
      <c r="N27" s="3">
        <f>[1]Bevölkerungsprognose!N137</f>
        <v>20.178468624064479</v>
      </c>
      <c r="O27" s="3">
        <f>[1]Bevölkerungsprognose!O137</f>
        <v>19.817510764814436</v>
      </c>
      <c r="P27" s="3">
        <f>[1]Bevölkerungsprognose!P137</f>
        <v>19.531599315438104</v>
      </c>
      <c r="Q27" s="3">
        <f>[1]Bevölkerungsprognose!Q137</f>
        <v>19.726772653085895</v>
      </c>
      <c r="R27" s="3">
        <f>[1]Bevölkerungsprognose!R137</f>
        <v>19.860469230258943</v>
      </c>
      <c r="S27" s="3">
        <f>[1]Bevölkerungsprognose!S137</f>
        <v>19.446615971383221</v>
      </c>
      <c r="T27" s="3">
        <f>[1]Bevölkerungsprognose!T137</f>
        <v>18.126444024364627</v>
      </c>
      <c r="U27" s="3">
        <f>[1]Bevölkerungsprognose!U137</f>
        <v>18.716968588997837</v>
      </c>
      <c r="V27" s="3">
        <f>[1]Bevölkerungsprognose!V137</f>
        <v>19.335879449879055</v>
      </c>
      <c r="X27" s="18" t="str">
        <f t="shared" si="8"/>
        <v>SL</v>
      </c>
      <c r="Y27" s="19">
        <f t="shared" si="9"/>
        <v>18.126444024364627</v>
      </c>
      <c r="Z27" s="18" t="str">
        <f t="shared" si="10"/>
        <v>HB</v>
      </c>
      <c r="AA27" s="19">
        <f t="shared" si="11"/>
        <v>20.178468624064479</v>
      </c>
    </row>
    <row r="28" spans="1:27" x14ac:dyDescent="0.35">
      <c r="A28">
        <f>[1]Bevölkerungsprognose!A142</f>
        <v>2040</v>
      </c>
      <c r="B28" s="3">
        <f>[1]Bevölkerungsprognose!B142</f>
        <v>16.962223527109021</v>
      </c>
      <c r="C28" s="3">
        <f>[1]Bevölkerungsprognose!C142</f>
        <v>16.046738072054527</v>
      </c>
      <c r="D28" s="3">
        <f>[1]Bevölkerungsprognose!D142</f>
        <v>17.150003908387404</v>
      </c>
      <c r="E28" s="3">
        <f>[1]Bevölkerungsprognose!E142</f>
        <v>16.468027774898957</v>
      </c>
      <c r="F28" s="3">
        <f>[1]Bevölkerungsprognose!F142</f>
        <v>16.430817610062896</v>
      </c>
      <c r="G28" s="3">
        <f>[1]Bevölkerungsprognose!G142</f>
        <v>19.543078697455275</v>
      </c>
      <c r="H28" s="14">
        <f>[1]Bevölkerungsprognose!H142</f>
        <v>17.458253922174961</v>
      </c>
      <c r="I28" s="3">
        <f>[1]Bevölkerungsprognose!I142</f>
        <v>16.736472767125154</v>
      </c>
      <c r="J28" s="3">
        <f>[1]Bevölkerungsprognose!J142</f>
        <v>19.265173053701417</v>
      </c>
      <c r="K28" s="3">
        <f>[1]Bevölkerungsprognose!K142</f>
        <v>19.248771897302813</v>
      </c>
      <c r="L28" s="3">
        <f>[1]Bevölkerungsprognose!L142</f>
        <v>19.337950544664192</v>
      </c>
      <c r="M28" s="3">
        <f>[1]Bevölkerungsprognose!M142</f>
        <v>19.30872396394842</v>
      </c>
      <c r="N28" s="3">
        <f>[1]Bevölkerungsprognose!N142</f>
        <v>19.853679529479276</v>
      </c>
      <c r="O28" s="3">
        <f>[1]Bevölkerungsprognose!O142</f>
        <v>19.595108833527831</v>
      </c>
      <c r="P28" s="3">
        <f>[1]Bevölkerungsprognose!P142</f>
        <v>19.120913016656385</v>
      </c>
      <c r="Q28" s="3">
        <f>[1]Bevölkerungsprognose!Q142</f>
        <v>19.338314542790361</v>
      </c>
      <c r="R28" s="3">
        <f>[1]Bevölkerungsprognose!R142</f>
        <v>19.399136383592403</v>
      </c>
      <c r="S28" s="3">
        <f>[1]Bevölkerungsprognose!S142</f>
        <v>18.907283192997483</v>
      </c>
      <c r="T28" s="3">
        <f>[1]Bevölkerungsprognose!T142</f>
        <v>17.785630153121314</v>
      </c>
      <c r="U28" s="3">
        <f>[1]Bevölkerungsprognose!U142</f>
        <v>18.32</v>
      </c>
      <c r="V28" s="3">
        <f>[1]Bevölkerungsprognose!V142</f>
        <v>18.914570165167962</v>
      </c>
      <c r="X28" s="18" t="str">
        <f t="shared" si="8"/>
        <v>SL</v>
      </c>
      <c r="Y28" s="19">
        <f t="shared" si="9"/>
        <v>17.785630153121314</v>
      </c>
      <c r="Z28" s="18" t="str">
        <f t="shared" si="10"/>
        <v>HB</v>
      </c>
      <c r="AA28" s="19">
        <f t="shared" si="11"/>
        <v>19.853679529479276</v>
      </c>
    </row>
    <row r="29" spans="1:27" x14ac:dyDescent="0.35">
      <c r="A29">
        <f>[1]Bevölkerungsprognose!A147</f>
        <v>2045</v>
      </c>
      <c r="B29" s="3">
        <f>[1]Bevölkerungsprognose!B147</f>
        <v>17.020516687170126</v>
      </c>
      <c r="C29" s="3">
        <f>[1]Bevölkerungsprognose!C147</f>
        <v>16.415232272213732</v>
      </c>
      <c r="D29" s="3">
        <f>[1]Bevölkerungsprognose!D147</f>
        <v>17.641299745977985</v>
      </c>
      <c r="E29" s="3">
        <f>[1]Bevölkerungsprognose!E147</f>
        <v>16.919867337113509</v>
      </c>
      <c r="F29" s="3">
        <f>[1]Bevölkerungsprognose!F147</f>
        <v>16.927392383212862</v>
      </c>
      <c r="G29" s="3">
        <f>[1]Bevölkerungsprognose!G147</f>
        <v>19.441362342611797</v>
      </c>
      <c r="H29" s="14">
        <f>[1]Bevölkerungsprognose!H147</f>
        <v>17.72944209075596</v>
      </c>
      <c r="I29" s="3">
        <f>[1]Bevölkerungsprognose!I147</f>
        <v>17.113732974754924</v>
      </c>
      <c r="J29" s="3">
        <f>[1]Bevölkerungsprognose!J147</f>
        <v>18.958021328459093</v>
      </c>
      <c r="K29" s="3">
        <f>[1]Bevölkerungsprognose!K147</f>
        <v>18.928911260741032</v>
      </c>
      <c r="L29" s="3">
        <f>[1]Bevölkerungsprognose!L147</f>
        <v>18.9065331837404</v>
      </c>
      <c r="M29" s="3">
        <f>[1]Bevölkerungsprognose!M147</f>
        <v>18.881530748567076</v>
      </c>
      <c r="N29" s="3">
        <f>[1]Bevölkerungsprognose!N147</f>
        <v>19.825863545532403</v>
      </c>
      <c r="O29" s="3">
        <f>[1]Bevölkerungsprognose!O147</f>
        <v>19.413330654477871</v>
      </c>
      <c r="P29" s="3">
        <f>[1]Bevölkerungsprognose!P147</f>
        <v>18.899377385017068</v>
      </c>
      <c r="Q29" s="3">
        <f>[1]Bevölkerungsprognose!Q147</f>
        <v>19.114519402549739</v>
      </c>
      <c r="R29" s="3">
        <f>[1]Bevölkerungsprognose!R147</f>
        <v>19.091494304346611</v>
      </c>
      <c r="S29" s="3">
        <f>[1]Bevölkerungsprognose!S147</f>
        <v>18.610445615716344</v>
      </c>
      <c r="T29" s="3">
        <f>[1]Bevölkerungsprognose!T147</f>
        <v>17.605248769819575</v>
      </c>
      <c r="U29" s="3">
        <f>[1]Bevölkerungsprognose!U147</f>
        <v>18.132421010263634</v>
      </c>
      <c r="V29" s="3">
        <f>[1]Bevölkerungsprognose!V147</f>
        <v>18.706461892359776</v>
      </c>
      <c r="X29" s="18" t="str">
        <f t="shared" si="8"/>
        <v>SL</v>
      </c>
      <c r="Y29" s="19">
        <f t="shared" si="9"/>
        <v>17.605248769819575</v>
      </c>
      <c r="Z29" s="18" t="str">
        <f t="shared" si="10"/>
        <v>HB</v>
      </c>
      <c r="AA29" s="19">
        <f t="shared" si="11"/>
        <v>19.825863545532403</v>
      </c>
    </row>
    <row r="30" spans="1:27" x14ac:dyDescent="0.35">
      <c r="A30">
        <f>[1]Bevölkerungsprognose!A152</f>
        <v>2050</v>
      </c>
      <c r="B30" s="3">
        <f>[1]Bevölkerungsprognose!B152</f>
        <v>17.297275446681219</v>
      </c>
      <c r="C30" s="3">
        <f>[1]Bevölkerungsprognose!C152</f>
        <v>16.996722207047252</v>
      </c>
      <c r="D30" s="3">
        <f>[1]Bevölkerungsprognose!D152</f>
        <v>18.277113291224296</v>
      </c>
      <c r="E30" s="3">
        <f>[1]Bevölkerungsprognose!E152</f>
        <v>17.618495834023065</v>
      </c>
      <c r="F30" s="3">
        <f>[1]Bevölkerungsprognose!F152</f>
        <v>17.594543639791507</v>
      </c>
      <c r="G30" s="3">
        <f>[1]Bevölkerungsprognose!G152</f>
        <v>19.258046917621385</v>
      </c>
      <c r="H30" s="14">
        <f>[1]Bevölkerungsprognose!H152</f>
        <v>18.110043059204795</v>
      </c>
      <c r="I30" s="3">
        <f>[1]Bevölkerungsprognose!I152</f>
        <v>17.680763499609736</v>
      </c>
      <c r="J30" s="3">
        <f>[1]Bevölkerungsprognose!J152</f>
        <v>18.818414441815147</v>
      </c>
      <c r="K30" s="3">
        <f>[1]Bevölkerungsprognose!K152</f>
        <v>18.791361488094012</v>
      </c>
      <c r="L30" s="3">
        <f>[1]Bevölkerungsprognose!L152</f>
        <v>18.711927177073242</v>
      </c>
      <c r="M30" s="3">
        <f>[1]Bevölkerungsprognose!M152</f>
        <v>18.677571807764519</v>
      </c>
      <c r="N30" s="3">
        <f>[1]Bevölkerungsprognose!N152</f>
        <v>19.770245355268756</v>
      </c>
      <c r="O30" s="3">
        <f>[1]Bevölkerungsprognose!O152</f>
        <v>19.221193108256148</v>
      </c>
      <c r="P30" s="3">
        <f>[1]Bevölkerungsprognose!P152</f>
        <v>18.825735271329844</v>
      </c>
      <c r="Q30" s="3">
        <f>[1]Bevölkerungsprognose!Q152</f>
        <v>19.0619237767276</v>
      </c>
      <c r="R30" s="3">
        <f>[1]Bevölkerungsprognose!R152</f>
        <v>18.939244236925457</v>
      </c>
      <c r="S30" s="3">
        <f>[1]Bevölkerungsprognose!S152</f>
        <v>18.565594567817705</v>
      </c>
      <c r="T30" s="3">
        <f>[1]Bevölkerungsprognose!T152</f>
        <v>17.66413577489951</v>
      </c>
      <c r="U30" s="3">
        <f>[1]Bevölkerungsprognose!U152</f>
        <v>18.057390656232002</v>
      </c>
      <c r="V30" s="3">
        <f>[1]Bevölkerungsprognose!V152</f>
        <v>18.665723833094646</v>
      </c>
      <c r="X30" s="18" t="str">
        <f t="shared" si="8"/>
        <v>SL</v>
      </c>
      <c r="Y30" s="19">
        <f t="shared" si="9"/>
        <v>17.66413577489951</v>
      </c>
      <c r="Z30" s="18" t="str">
        <f t="shared" si="10"/>
        <v>HB</v>
      </c>
      <c r="AA30" s="19">
        <f t="shared" si="11"/>
        <v>19.770245355268756</v>
      </c>
    </row>
    <row r="31" spans="1:27" x14ac:dyDescent="0.35">
      <c r="X31" s="11"/>
      <c r="Y31" s="11"/>
      <c r="Z31" s="11"/>
      <c r="AA31" s="11"/>
    </row>
    <row r="32" spans="1:27" x14ac:dyDescent="0.35">
      <c r="A32" s="4" t="s">
        <v>558</v>
      </c>
      <c r="X32" s="11"/>
      <c r="Y32" s="11"/>
      <c r="Z32" s="11"/>
      <c r="AA32" s="11"/>
    </row>
    <row r="33" spans="1:27" x14ac:dyDescent="0.35">
      <c r="A33">
        <f>[1]Bevölkerungsprognose!A185</f>
        <v>2023</v>
      </c>
      <c r="B33" s="3">
        <f>[1]Bevölkerungsprognose!B185</f>
        <v>55.95052893590541</v>
      </c>
      <c r="C33" s="3">
        <f>[1]Bevölkerungsprognose!C185</f>
        <v>55.644614341204772</v>
      </c>
      <c r="D33" s="3">
        <f>[1]Bevölkerungsprognose!D185</f>
        <v>55.109435078379192</v>
      </c>
      <c r="E33" s="3">
        <f>[1]Bevölkerungsprognose!E185</f>
        <v>54.9393574669012</v>
      </c>
      <c r="F33" s="3">
        <f>[1]Bevölkerungsprognose!F185</f>
        <v>55.224234379444397</v>
      </c>
      <c r="G33" s="3">
        <f>[1]Bevölkerungsprognose!G185</f>
        <v>62.3664965539012</v>
      </c>
      <c r="H33" s="14">
        <f>[1]Bevölkerungsprognose!H185</f>
        <v>56.977691727987356</v>
      </c>
      <c r="I33" s="3">
        <f>[1]Bevölkerungsprognose!I185</f>
        <v>55.341496337830172</v>
      </c>
      <c r="J33" s="3">
        <f>[1]Bevölkerungsprognose!J185</f>
        <v>59.316150959231116</v>
      </c>
      <c r="K33" s="3">
        <f>[1]Bevölkerungsprognose!K185</f>
        <v>59.146047174835005</v>
      </c>
      <c r="L33" s="3">
        <f>[1]Bevölkerungsprognose!L185</f>
        <v>59.456142674259475</v>
      </c>
      <c r="M33" s="3">
        <f>[1]Bevölkerungsprognose!M185</f>
        <v>59.888496561977334</v>
      </c>
      <c r="N33" s="3">
        <f>[1]Bevölkerungsprognose!N185</f>
        <v>59.640214710575961</v>
      </c>
      <c r="O33" s="3">
        <f>[1]Bevölkerungsprognose!O185</f>
        <v>62.765450405126309</v>
      </c>
      <c r="P33" s="3">
        <f>[1]Bevölkerungsprognose!P185</f>
        <v>59.385446933483294</v>
      </c>
      <c r="Q33" s="3">
        <f>[1]Bevölkerungsprognose!Q185</f>
        <v>58.108157698376786</v>
      </c>
      <c r="R33" s="3">
        <f>[1]Bevölkerungsprognose!R185</f>
        <v>58.888569787478467</v>
      </c>
      <c r="S33" s="3">
        <f>[1]Bevölkerungsprognose!S185</f>
        <v>58.283222730648525</v>
      </c>
      <c r="T33" s="3">
        <f>[1]Bevölkerungsprognose!T185</f>
        <v>57.517464817252204</v>
      </c>
      <c r="U33" s="3">
        <f>[1]Bevölkerungsprognose!U185</f>
        <v>57.847896440129432</v>
      </c>
      <c r="V33" s="3">
        <f>[1]Bevölkerungsprognose!V185</f>
        <v>58.72717158446661</v>
      </c>
      <c r="X33" s="18" t="str">
        <f t="shared" ref="X33:X38" si="12">HLOOKUP(Y33,$L33:$U140,ROW(L$109)-ROW(X33)+1,0)</f>
        <v>SL</v>
      </c>
      <c r="Y33" s="19">
        <f t="shared" ref="Y33:Y38" si="13">MIN(L33:U33)</f>
        <v>57.517464817252204</v>
      </c>
      <c r="Z33" s="18" t="str">
        <f t="shared" ref="Z33:Z38" si="14">HLOOKUP(AA33,$L33:$U140,ROW(N$109)-ROW(Z33)+1,0)</f>
        <v>HH</v>
      </c>
      <c r="AA33" s="19">
        <f t="shared" ref="AA33:AA38" si="15">MAX(L33:U33)</f>
        <v>62.765450405126309</v>
      </c>
    </row>
    <row r="34" spans="1:27" x14ac:dyDescent="0.35">
      <c r="A34">
        <f>[1]Bevölkerungsprognose!A187</f>
        <v>2025</v>
      </c>
      <c r="B34" s="3">
        <f>[1]Bevölkerungsprognose!B187</f>
        <v>54.963783553472503</v>
      </c>
      <c r="C34" s="3">
        <f>[1]Bevölkerungsprognose!C187</f>
        <v>54.454955790515058</v>
      </c>
      <c r="D34" s="3">
        <f>[1]Bevölkerungsprognose!D187</f>
        <v>54.581051275061334</v>
      </c>
      <c r="E34" s="3">
        <f>[1]Bevölkerungsprognose!E187</f>
        <v>53.979190101237357</v>
      </c>
      <c r="F34" s="3">
        <f>[1]Bevölkerungsprognose!F187</f>
        <v>54.314185790255365</v>
      </c>
      <c r="G34" s="3">
        <f>[1]Bevölkerungsprognose!G187</f>
        <v>61.898819736910511</v>
      </c>
      <c r="H34" s="14">
        <f>[1]Bevölkerungsprognose!H187</f>
        <v>56.242945477744513</v>
      </c>
      <c r="I34" s="3">
        <f>[1]Bevölkerungsprognose!I187</f>
        <v>54.496186270574071</v>
      </c>
      <c r="J34" s="3">
        <f>[1]Bevölkerungsprognose!J187</f>
        <v>58.538659366185499</v>
      </c>
      <c r="K34" s="3">
        <f>[1]Bevölkerungsprognose!K187</f>
        <v>58.349908144876991</v>
      </c>
      <c r="L34" s="3">
        <f>[1]Bevölkerungsprognose!L187</f>
        <v>58.649104024430912</v>
      </c>
      <c r="M34" s="3">
        <f>[1]Bevölkerungsprognose!M187</f>
        <v>59.036100151185522</v>
      </c>
      <c r="N34" s="3">
        <f>[1]Bevölkerungsprognose!N187</f>
        <v>59.253364201996817</v>
      </c>
      <c r="O34" s="3">
        <f>[1]Bevölkerungsprognose!O187</f>
        <v>62.342920237657076</v>
      </c>
      <c r="P34" s="3">
        <f>[1]Bevölkerungsprognose!P187</f>
        <v>58.67807153965785</v>
      </c>
      <c r="Q34" s="3">
        <f>[1]Bevölkerungsprognose!Q187</f>
        <v>57.349520829020591</v>
      </c>
      <c r="R34" s="3">
        <f>[1]Bevölkerungsprognose!R187</f>
        <v>58.08517327538182</v>
      </c>
      <c r="S34" s="3">
        <f>[1]Bevölkerungsprognose!S187</f>
        <v>57.270970973358452</v>
      </c>
      <c r="T34" s="3">
        <f>[1]Bevölkerungsprognose!T187</f>
        <v>56.373995319971513</v>
      </c>
      <c r="U34" s="3">
        <f>[1]Bevölkerungsprognose!U187</f>
        <v>57.155314082570342</v>
      </c>
      <c r="V34" s="3">
        <f>[1]Bevölkerungsprognose!V187</f>
        <v>57.94477405961382</v>
      </c>
      <c r="X34" s="18" t="str">
        <f t="shared" si="12"/>
        <v>SL</v>
      </c>
      <c r="Y34" s="19">
        <f t="shared" si="13"/>
        <v>56.373995319971513</v>
      </c>
      <c r="Z34" s="18" t="str">
        <f t="shared" si="14"/>
        <v>HH</v>
      </c>
      <c r="AA34" s="19">
        <f t="shared" si="15"/>
        <v>62.342920237657076</v>
      </c>
    </row>
    <row r="35" spans="1:27" x14ac:dyDescent="0.35">
      <c r="A35">
        <f>[1]Bevölkerungsprognose!A192</f>
        <v>2030</v>
      </c>
      <c r="B35" s="3">
        <f>[1]Bevölkerungsprognose!B192</f>
        <v>52.486870559159719</v>
      </c>
      <c r="C35" s="3">
        <f>[1]Bevölkerungsprognose!C192</f>
        <v>51.836326096477499</v>
      </c>
      <c r="D35" s="3">
        <f>[1]Bevölkerungsprognose!D192</f>
        <v>53.35079457022691</v>
      </c>
      <c r="E35" s="3">
        <f>[1]Bevölkerungsprognose!E192</f>
        <v>51.676356589147289</v>
      </c>
      <c r="F35" s="3">
        <f>[1]Bevölkerungsprognose!F192</f>
        <v>52.216797356610947</v>
      </c>
      <c r="G35" s="3">
        <f>[1]Bevölkerungsprognose!G192</f>
        <v>60.453310997741056</v>
      </c>
      <c r="H35" s="14">
        <f>[1]Bevölkerungsprognose!H192</f>
        <v>54.436016849699207</v>
      </c>
      <c r="I35" s="3">
        <f>[1]Bevölkerungsprognose!I192</f>
        <v>52.500755083548967</v>
      </c>
      <c r="J35" s="3">
        <f>[1]Bevölkerungsprognose!J192</f>
        <v>56.151440320189977</v>
      </c>
      <c r="K35" s="3">
        <f>[1]Bevölkerungsprognose!K192</f>
        <v>55.905774309410688</v>
      </c>
      <c r="L35" s="3">
        <f>[1]Bevölkerungsprognose!L192</f>
        <v>56.209683720687948</v>
      </c>
      <c r="M35" s="3">
        <f>[1]Bevölkerungsprognose!M192</f>
        <v>56.493397960889183</v>
      </c>
      <c r="N35" s="3">
        <f>[1]Bevölkerungsprognose!N192</f>
        <v>57.622478386167153</v>
      </c>
      <c r="O35" s="3">
        <f>[1]Bevölkerungsprognose!O192</f>
        <v>60.648603843962078</v>
      </c>
      <c r="P35" s="3">
        <f>[1]Bevölkerungsprognose!P192</f>
        <v>56.430369192285717</v>
      </c>
      <c r="Q35" s="3">
        <f>[1]Bevölkerungsprognose!Q192</f>
        <v>54.902814567533909</v>
      </c>
      <c r="R35" s="3">
        <f>[1]Bevölkerungsprognose!R192</f>
        <v>55.62633281352457</v>
      </c>
      <c r="S35" s="3">
        <f>[1]Bevölkerungsprognose!S192</f>
        <v>54.501741004808487</v>
      </c>
      <c r="T35" s="3">
        <f>[1]Bevölkerungsprognose!T192</f>
        <v>53.492210873826465</v>
      </c>
      <c r="U35" s="3">
        <f>[1]Bevölkerungsprognose!U192</f>
        <v>54.674607399520909</v>
      </c>
      <c r="V35" s="3">
        <f>[1]Bevölkerungsprognose!V192</f>
        <v>55.626423422788847</v>
      </c>
      <c r="X35" s="18" t="str">
        <f t="shared" si="12"/>
        <v>SL</v>
      </c>
      <c r="Y35" s="19">
        <f t="shared" si="13"/>
        <v>53.492210873826465</v>
      </c>
      <c r="Z35" s="18" t="str">
        <f t="shared" si="14"/>
        <v>HH</v>
      </c>
      <c r="AA35" s="19">
        <f t="shared" si="15"/>
        <v>60.648603843962078</v>
      </c>
    </row>
    <row r="36" spans="1:27" x14ac:dyDescent="0.35">
      <c r="A36">
        <f>[1]Bevölkerungsprognose!A197</f>
        <v>2035</v>
      </c>
      <c r="B36" s="3">
        <f>[1]Bevölkerungsprognose!B197</f>
        <v>51.782873549838975</v>
      </c>
      <c r="C36" s="3">
        <f>[1]Bevölkerungsprognose!C197</f>
        <v>51.110686779963075</v>
      </c>
      <c r="D36" s="3">
        <f>[1]Bevölkerungsprognose!D197</f>
        <v>53.26137121173273</v>
      </c>
      <c r="E36" s="3">
        <f>[1]Bevölkerungsprognose!E197</f>
        <v>50.827565452903997</v>
      </c>
      <c r="F36" s="3">
        <f>[1]Bevölkerungsprognose!F197</f>
        <v>51.645891630628341</v>
      </c>
      <c r="G36" s="3">
        <f>[1]Bevölkerungsprognose!G197</f>
        <v>59.832813474734877</v>
      </c>
      <c r="H36" s="14">
        <f>[1]Bevölkerungsprognose!H197</f>
        <v>53.95556776602519</v>
      </c>
      <c r="I36" s="3">
        <f>[1]Bevölkerungsprognose!I197</f>
        <v>51.994103881611267</v>
      </c>
      <c r="J36" s="3">
        <f>[1]Bevölkerungsprognose!J197</f>
        <v>54.396623410727187</v>
      </c>
      <c r="K36" s="3">
        <f>[1]Bevölkerungsprognose!K197</f>
        <v>54.081383116497889</v>
      </c>
      <c r="L36" s="3">
        <f>[1]Bevölkerungsprognose!L197</f>
        <v>54.386359118839181</v>
      </c>
      <c r="M36" s="3">
        <f>[1]Bevölkerungsprognose!M197</f>
        <v>54.598049399815324</v>
      </c>
      <c r="N36" s="3">
        <f>[1]Bevölkerungsprognose!N197</f>
        <v>56.433506044905002</v>
      </c>
      <c r="O36" s="3">
        <f>[1]Bevölkerungsprognose!O197</f>
        <v>59.144966167726061</v>
      </c>
      <c r="P36" s="3">
        <f>[1]Bevölkerungsprognose!P197</f>
        <v>54.720239288302309</v>
      </c>
      <c r="Q36" s="3">
        <f>[1]Bevölkerungsprognose!Q197</f>
        <v>52.990388684035544</v>
      </c>
      <c r="R36" s="3">
        <f>[1]Bevölkerungsprognose!R197</f>
        <v>53.789553988014944</v>
      </c>
      <c r="S36" s="3">
        <f>[1]Bevölkerungsprognose!S197</f>
        <v>52.772842489280535</v>
      </c>
      <c r="T36" s="3">
        <f>[1]Bevölkerungsprognose!T197</f>
        <v>51.97437513127494</v>
      </c>
      <c r="U36" s="3">
        <f>[1]Bevölkerungsprognose!U197</f>
        <v>52.581020442080764</v>
      </c>
      <c r="V36" s="3">
        <f>[1]Bevölkerungsprognose!V197</f>
        <v>54.057711713976587</v>
      </c>
      <c r="X36" s="18" t="str">
        <f t="shared" si="12"/>
        <v>SL</v>
      </c>
      <c r="Y36" s="19">
        <f t="shared" si="13"/>
        <v>51.97437513127494</v>
      </c>
      <c r="Z36" s="18" t="str">
        <f t="shared" si="14"/>
        <v>HH</v>
      </c>
      <c r="AA36" s="19">
        <f t="shared" si="15"/>
        <v>59.144966167726061</v>
      </c>
    </row>
    <row r="37" spans="1:27" x14ac:dyDescent="0.35">
      <c r="A37">
        <f>[1]Bevölkerungsprognose!A207</f>
        <v>2045</v>
      </c>
      <c r="B37" s="3">
        <f>[1]Bevölkerungsprognose!B207</f>
        <v>52.680661931029007</v>
      </c>
      <c r="C37" s="3">
        <f>[1]Bevölkerungsprognose!C207</f>
        <v>51.844221439489601</v>
      </c>
      <c r="D37" s="3">
        <f>[1]Bevölkerungsprognose!D207</f>
        <v>53.757408975444534</v>
      </c>
      <c r="E37" s="3">
        <f>[1]Bevölkerungsprognose!E207</f>
        <v>51.98994329731466</v>
      </c>
      <c r="F37" s="3">
        <f>[1]Bevölkerungsprognose!F207</f>
        <v>52.276405221706767</v>
      </c>
      <c r="G37" s="3">
        <f>[1]Bevölkerungsprognose!G207</f>
        <v>60.084905205267987</v>
      </c>
      <c r="H37" s="14">
        <f>[1]Bevölkerungsprognose!H207</f>
        <v>54.688377316114547</v>
      </c>
      <c r="I37" s="3">
        <f>[1]Bevölkerungsprognose!I207</f>
        <v>52.747462479396205</v>
      </c>
      <c r="J37" s="3">
        <f>[1]Bevölkerungsprognose!J207</f>
        <v>55.00785806969634</v>
      </c>
      <c r="K37" s="3">
        <f>[1]Bevölkerungsprognose!K207</f>
        <v>54.70208392349987</v>
      </c>
      <c r="L37" s="3">
        <f>[1]Bevölkerungsprognose!L207</f>
        <v>54.795891947872612</v>
      </c>
      <c r="M37" s="3">
        <f>[1]Bevölkerungsprognose!M207</f>
        <v>54.97823682358181</v>
      </c>
      <c r="N37" s="3">
        <f>[1]Bevölkerungsprognose!N207</f>
        <v>57.208107336568659</v>
      </c>
      <c r="O37" s="3">
        <f>[1]Bevölkerungsprognose!O207</f>
        <v>58.521271786629157</v>
      </c>
      <c r="P37" s="3">
        <f>[1]Bevölkerungsprognose!P207</f>
        <v>54.958518083643604</v>
      </c>
      <c r="Q37" s="3">
        <f>[1]Bevölkerungsprognose!Q207</f>
        <v>53.918792460167957</v>
      </c>
      <c r="R37" s="3">
        <f>[1]Bevölkerungsprognose!R207</f>
        <v>54.640208234207506</v>
      </c>
      <c r="S37" s="3">
        <f>[1]Bevölkerungsprognose!S207</f>
        <v>54.003354096789622</v>
      </c>
      <c r="T37" s="3">
        <f>[1]Bevölkerungsprognose!T207</f>
        <v>53.887370147621645</v>
      </c>
      <c r="U37" s="3">
        <f>[1]Bevölkerungsprognose!U207</f>
        <v>53.112631649560605</v>
      </c>
      <c r="V37" s="3">
        <f>[1]Bevölkerungsprognose!V207</f>
        <v>54.699541943904386</v>
      </c>
      <c r="X37" s="18" t="str">
        <f t="shared" si="12"/>
        <v>SH</v>
      </c>
      <c r="Y37" s="19">
        <f t="shared" si="13"/>
        <v>53.112631649560605</v>
      </c>
      <c r="Z37" s="18" t="str">
        <f t="shared" si="14"/>
        <v>HH</v>
      </c>
      <c r="AA37" s="19">
        <f t="shared" si="15"/>
        <v>58.521271786629157</v>
      </c>
    </row>
    <row r="38" spans="1:27" x14ac:dyDescent="0.35">
      <c r="A38">
        <f>[1]Bevölkerungsprognose!A212</f>
        <v>2050</v>
      </c>
      <c r="B38" s="3">
        <f>[1]Bevölkerungsprognose!B212</f>
        <v>51.629072681704265</v>
      </c>
      <c r="C38" s="3">
        <f>[1]Bevölkerungsprognose!C212</f>
        <v>50.915050532641359</v>
      </c>
      <c r="D38" s="3">
        <f>[1]Bevölkerungsprognose!D212</f>
        <v>52.670340008063434</v>
      </c>
      <c r="E38" s="3">
        <f>[1]Bevölkerungsprognose!E212</f>
        <v>51.321525133807867</v>
      </c>
      <c r="F38" s="3">
        <f>[1]Bevölkerungsprognose!F212</f>
        <v>51.474991682377734</v>
      </c>
      <c r="G38" s="3">
        <f>[1]Bevölkerungsprognose!G212</f>
        <v>59.209184278564479</v>
      </c>
      <c r="H38" s="14">
        <f>[1]Bevölkerungsprognose!H212</f>
        <v>53.820778164399655</v>
      </c>
      <c r="I38" s="3">
        <f>[1]Bevölkerungsprognose!I212</f>
        <v>51.805861065777336</v>
      </c>
      <c r="J38" s="3">
        <f>[1]Bevölkerungsprognose!J212</f>
        <v>54.984276967372821</v>
      </c>
      <c r="K38" s="3">
        <f>[1]Bevölkerungsprognose!K212</f>
        <v>54.724295668775326</v>
      </c>
      <c r="L38" s="3">
        <f>[1]Bevölkerungsprognose!L212</f>
        <v>54.689014260002757</v>
      </c>
      <c r="M38" s="3">
        <f>[1]Bevölkerungsprognose!M212</f>
        <v>54.88033837588209</v>
      </c>
      <c r="N38" s="3">
        <f>[1]Bevölkerungsprognose!N212</f>
        <v>57.084101545880017</v>
      </c>
      <c r="O38" s="3">
        <f>[1]Bevölkerungsprognose!O212</f>
        <v>57.937456428642562</v>
      </c>
      <c r="P38" s="3">
        <f>[1]Bevölkerungsprognose!P212</f>
        <v>54.85480521895434</v>
      </c>
      <c r="Q38" s="3">
        <f>[1]Bevölkerungsprognose!Q212</f>
        <v>54.186662759033354</v>
      </c>
      <c r="R38" s="3">
        <f>[1]Bevölkerungsprognose!R212</f>
        <v>54.789717647457351</v>
      </c>
      <c r="S38" s="3">
        <f>[1]Bevölkerungsprognose!S212</f>
        <v>54.145422033202045</v>
      </c>
      <c r="T38" s="3">
        <f>[1]Bevölkerungsprognose!T212</f>
        <v>54.332291201429214</v>
      </c>
      <c r="U38" s="3">
        <f>[1]Bevölkerungsprognose!U212</f>
        <v>53.121929735406709</v>
      </c>
      <c r="V38" s="3">
        <f>[1]Bevölkerungsprognose!V212</f>
        <v>54.557683676955705</v>
      </c>
      <c r="X38" s="18" t="str">
        <f t="shared" si="12"/>
        <v>SH</v>
      </c>
      <c r="Y38" s="19">
        <f t="shared" si="13"/>
        <v>53.121929735406709</v>
      </c>
      <c r="Z38" s="18" t="str">
        <f t="shared" si="14"/>
        <v>HH</v>
      </c>
      <c r="AA38" s="19">
        <f t="shared" si="15"/>
        <v>57.937456428642562</v>
      </c>
    </row>
    <row r="39" spans="1:27" x14ac:dyDescent="0.35">
      <c r="X39" s="11"/>
      <c r="Y39" s="11"/>
      <c r="Z39" s="11"/>
      <c r="AA39" s="11"/>
    </row>
    <row r="40" spans="1:27" x14ac:dyDescent="0.35">
      <c r="A40" s="4" t="s">
        <v>559</v>
      </c>
      <c r="X40" s="11"/>
      <c r="Y40" s="11"/>
      <c r="Z40" s="11"/>
      <c r="AA40" s="11"/>
    </row>
    <row r="41" spans="1:27" x14ac:dyDescent="0.35">
      <c r="A41">
        <f>[1]Bevölkerungsprognose!A155</f>
        <v>2023</v>
      </c>
      <c r="B41" s="3">
        <f>[1]Bevölkerungsprognose!B155</f>
        <v>25.917859365276918</v>
      </c>
      <c r="C41" s="3">
        <f>[1]Bevölkerungsprognose!C155</f>
        <v>27.017695295640902</v>
      </c>
      <c r="D41" s="3">
        <f>[1]Bevölkerungsprognose!D155</f>
        <v>26.74997535245982</v>
      </c>
      <c r="E41" s="3">
        <f>[1]Bevölkerungsprognose!E155</f>
        <v>28.043699657439131</v>
      </c>
      <c r="F41" s="3">
        <f>[1]Bevölkerungsprognose!F155</f>
        <v>27.420119465250774</v>
      </c>
      <c r="G41" s="3">
        <f>[1]Bevölkerungsprognose!G155</f>
        <v>18.732572210238327</v>
      </c>
      <c r="H41" s="14">
        <f>[1]Bevölkerungsprognose!H155</f>
        <v>25.035995907188763</v>
      </c>
      <c r="I41" s="3">
        <f>[1]Bevölkerungsprognose!I155</f>
        <v>26.949895765940617</v>
      </c>
      <c r="J41" s="3">
        <f>[1]Bevölkerungsprognose!J155</f>
        <v>21.542300792979212</v>
      </c>
      <c r="K41" s="3">
        <f>[1]Bevölkerungsprognose!K155</f>
        <v>21.698986470131747</v>
      </c>
      <c r="L41" s="3">
        <f>[1]Bevölkerungsprognose!L155</f>
        <v>21.086831766211986</v>
      </c>
      <c r="M41" s="3">
        <f>[1]Bevölkerungsprognose!M155</f>
        <v>21.117264448987168</v>
      </c>
      <c r="N41" s="3">
        <f>[1]Bevölkerungsprognose!N155</f>
        <v>20.847236326708245</v>
      </c>
      <c r="O41" s="3">
        <f>[1]Bevölkerungsprognose!O155</f>
        <v>18.058571201609912</v>
      </c>
      <c r="P41" s="3">
        <f>[1]Bevölkerungsprognose!P155</f>
        <v>21.331271284406537</v>
      </c>
      <c r="Q41" s="3">
        <f>[1]Bevölkerungsprognose!Q155</f>
        <v>22.676175214982077</v>
      </c>
      <c r="R41" s="3">
        <f>[1]Bevölkerungsprognose!R155</f>
        <v>21.830402509609858</v>
      </c>
      <c r="S41" s="3">
        <f>[1]Bevölkerungsprognose!S155</f>
        <v>22.864809180422128</v>
      </c>
      <c r="T41" s="3">
        <f>[1]Bevölkerungsprognose!T155</f>
        <v>25.199959501873039</v>
      </c>
      <c r="U41" s="3">
        <f>[1]Bevölkerungsprognose!U155</f>
        <v>23.681903991370017</v>
      </c>
      <c r="V41" s="3">
        <f>[1]Bevölkerungsprognose!V155</f>
        <v>22.343618695924913</v>
      </c>
      <c r="X41" s="18" t="str">
        <f t="shared" ref="X41:X47" si="16">HLOOKUP(Y41,$L41:$U139,ROW(L$109)-ROW(X41)+1,0)</f>
        <v>HH</v>
      </c>
      <c r="Y41" s="19">
        <f t="shared" ref="Y41" si="17">MIN(L41:U41)</f>
        <v>18.058571201609912</v>
      </c>
      <c r="Z41" s="18" t="str">
        <f t="shared" ref="Z41:Z47" si="18">HLOOKUP(AA41,$L41:$U139,ROW(N$109)-ROW(Z41)+1,0)</f>
        <v>SL</v>
      </c>
      <c r="AA41" s="19">
        <f t="shared" ref="AA41" si="19">MAX(L41:U41)</f>
        <v>25.199959501873039</v>
      </c>
    </row>
    <row r="42" spans="1:27" x14ac:dyDescent="0.35">
      <c r="A42">
        <f>[1]Bevölkerungsprognose!A157</f>
        <v>2025</v>
      </c>
      <c r="B42" s="3">
        <f>[1]Bevölkerungsprognose!B157</f>
        <v>26.815664097300235</v>
      </c>
      <c r="C42" s="3">
        <f>[1]Bevölkerungsprognose!C157</f>
        <v>28.182773758733688</v>
      </c>
      <c r="D42" s="3">
        <f>[1]Bevölkerungsprognose!D157</f>
        <v>27.188917251121403</v>
      </c>
      <c r="E42" s="3">
        <f>[1]Bevölkerungsprognose!E157</f>
        <v>28.852643419572544</v>
      </c>
      <c r="F42" s="3">
        <f>[1]Bevölkerungsprognose!F157</f>
        <v>28.266181191012308</v>
      </c>
      <c r="G42" s="3">
        <f>[1]Bevölkerungsprognose!G157</f>
        <v>18.894608225445854</v>
      </c>
      <c r="H42" s="14">
        <f>[1]Bevölkerungsprognose!H157</f>
        <v>25.62693232566129</v>
      </c>
      <c r="I42" s="3">
        <f>[1]Bevölkerungsprognose!I157</f>
        <v>27.706142111601761</v>
      </c>
      <c r="J42" s="3">
        <f>[1]Bevölkerungsprognose!J157</f>
        <v>22.144792876500187</v>
      </c>
      <c r="K42" s="3">
        <f>[1]Bevölkerungsprognose!K157</f>
        <v>22.327366401177613</v>
      </c>
      <c r="L42" s="3">
        <f>[1]Bevölkerungsprognose!L157</f>
        <v>21.75702476437861</v>
      </c>
      <c r="M42" s="3">
        <f>[1]Bevölkerungsprognose!M157</f>
        <v>21.737527194955568</v>
      </c>
      <c r="N42" s="3">
        <f>[1]Bevölkerungsprognose!N157</f>
        <v>21.096802199392268</v>
      </c>
      <c r="O42" s="3">
        <f>[1]Bevölkerungsprognose!O157</f>
        <v>18.302749881697249</v>
      </c>
      <c r="P42" s="3">
        <f>[1]Bevölkerungsprognose!P157</f>
        <v>21.917573872472786</v>
      </c>
      <c r="Q42" s="3">
        <f>[1]Bevölkerungsprognose!Q157</f>
        <v>23.298547265620243</v>
      </c>
      <c r="R42" s="3">
        <f>[1]Bevölkerungsprognose!R157</f>
        <v>22.467057545187284</v>
      </c>
      <c r="S42" s="3">
        <f>[1]Bevölkerungsprognose!S157</f>
        <v>23.645860662580205</v>
      </c>
      <c r="T42" s="3">
        <f>[1]Bevölkerungsprognose!T157</f>
        <v>26.136941703123412</v>
      </c>
      <c r="U42" s="3">
        <f>[1]Bevölkerungsprognose!U157</f>
        <v>24.291511553811585</v>
      </c>
      <c r="V42" s="3">
        <f>[1]Bevölkerungsprognose!V157</f>
        <v>22.961818374833385</v>
      </c>
      <c r="X42" s="18" t="str">
        <f t="shared" si="16"/>
        <v>HH</v>
      </c>
      <c r="Y42" s="19">
        <f t="shared" ref="Y42:Y47" si="20">MIN(L42:U42)</f>
        <v>18.302749881697249</v>
      </c>
      <c r="Z42" s="18" t="str">
        <f t="shared" si="18"/>
        <v>SL</v>
      </c>
      <c r="AA42" s="19">
        <f t="shared" ref="AA42:AA47" si="21">MAX(L42:U42)</f>
        <v>26.136941703123412</v>
      </c>
    </row>
    <row r="43" spans="1:27" x14ac:dyDescent="0.35">
      <c r="A43">
        <f>[1]Bevölkerungsprognose!A162</f>
        <v>2030</v>
      </c>
      <c r="B43" s="3">
        <f>[1]Bevölkerungsprognose!B162</f>
        <v>29.421532282978056</v>
      </c>
      <c r="C43" s="3">
        <f>[1]Bevölkerungsprognose!C162</f>
        <v>31.176875430144534</v>
      </c>
      <c r="D43" s="3">
        <f>[1]Bevölkerungsprognose!D162</f>
        <v>28.644823330898834</v>
      </c>
      <c r="E43" s="3">
        <f>[1]Bevölkerungsprognose!E162</f>
        <v>31.2015503875969</v>
      </c>
      <c r="F43" s="3">
        <f>[1]Bevölkerungsprognose!F162</f>
        <v>30.537061695517075</v>
      </c>
      <c r="G43" s="3">
        <f>[1]Bevölkerungsprognose!G162</f>
        <v>19.901520343155919</v>
      </c>
      <c r="H43" s="14">
        <f>[1]Bevölkerungsprognose!H162</f>
        <v>27.454262455065408</v>
      </c>
      <c r="I43" s="3">
        <f>[1]Bevölkerungsprognose!I162</f>
        <v>29.883349795515208</v>
      </c>
      <c r="J43" s="3">
        <f>[1]Bevölkerungsprognose!J162</f>
        <v>24.185642183028786</v>
      </c>
      <c r="K43" s="3">
        <f>[1]Bevölkerungsprognose!K162</f>
        <v>24.430294614722335</v>
      </c>
      <c r="L43" s="3">
        <f>[1]Bevölkerungsprognose!L162</f>
        <v>23.925405658821184</v>
      </c>
      <c r="M43" s="3">
        <f>[1]Bevölkerungsprognose!M162</f>
        <v>23.812395991541258</v>
      </c>
      <c r="N43" s="3">
        <f>[1]Bevölkerungsprognose!N162</f>
        <v>22.348703170028809</v>
      </c>
      <c r="O43" s="3">
        <f>[1]Bevölkerungsprognose!O162</f>
        <v>19.634253742941507</v>
      </c>
      <c r="P43" s="3">
        <f>[1]Bevölkerungsprognose!P162</f>
        <v>23.975109244476009</v>
      </c>
      <c r="Q43" s="3">
        <f>[1]Bevölkerungsprognose!Q162</f>
        <v>25.429079429587421</v>
      </c>
      <c r="R43" s="3">
        <f>[1]Bevölkerungsprognose!R162</f>
        <v>24.567300539462302</v>
      </c>
      <c r="S43" s="3">
        <f>[1]Bevölkerungsprognose!S162</f>
        <v>26.027429708411304</v>
      </c>
      <c r="T43" s="3">
        <f>[1]Bevölkerungsprognose!T162</f>
        <v>28.525740224904578</v>
      </c>
      <c r="U43" s="3">
        <f>[1]Bevölkerungsprognose!U162</f>
        <v>26.597018898056952</v>
      </c>
      <c r="V43" s="3">
        <f>[1]Bevölkerungsprognose!V162</f>
        <v>25.00504801483882</v>
      </c>
      <c r="X43" s="18" t="str">
        <f t="shared" si="16"/>
        <v>HH</v>
      </c>
      <c r="Y43" s="19">
        <f t="shared" si="20"/>
        <v>19.634253742941507</v>
      </c>
      <c r="Z43" s="18" t="str">
        <f t="shared" si="18"/>
        <v>SL</v>
      </c>
      <c r="AA43" s="19">
        <f t="shared" si="21"/>
        <v>28.525740224904578</v>
      </c>
    </row>
    <row r="44" spans="1:27" x14ac:dyDescent="0.35">
      <c r="A44">
        <f>[1]Bevölkerungsprognose!A167</f>
        <v>2035</v>
      </c>
      <c r="B44" s="3">
        <f>[1]Bevölkerungsprognose!B167</f>
        <v>30.632832809529354</v>
      </c>
      <c r="C44" s="3">
        <f>[1]Bevölkerungsprognose!C167</f>
        <v>32.467697791356379</v>
      </c>
      <c r="D44" s="3">
        <f>[1]Bevölkerungsprognose!D167</f>
        <v>29.249782062458333</v>
      </c>
      <c r="E44" s="3">
        <f>[1]Bevölkerungsprognose!E167</f>
        <v>32.405456916440968</v>
      </c>
      <c r="F44" s="3">
        <f>[1]Bevölkerungsprognose!F167</f>
        <v>31.625540574917327</v>
      </c>
      <c r="G44" s="3">
        <f>[1]Bevölkerungsprognose!G167</f>
        <v>20.424204616344362</v>
      </c>
      <c r="H44" s="14">
        <f>[1]Bevölkerungsprognose!H167</f>
        <v>28.264045855863735</v>
      </c>
      <c r="I44" s="3">
        <f>[1]Bevölkerungsprognose!I167</f>
        <v>30.880503668418292</v>
      </c>
      <c r="J44" s="3">
        <f>[1]Bevölkerungsprognose!J167</f>
        <v>25.904463093857359</v>
      </c>
      <c r="K44" s="3">
        <f>[1]Bevölkerungsprognose!K167</f>
        <v>26.222258879980082</v>
      </c>
      <c r="L44" s="3">
        <f>[1]Bevölkerungsprognose!L167</f>
        <v>25.762459921701474</v>
      </c>
      <c r="M44" s="3">
        <f>[1]Bevölkerungsprognose!M167</f>
        <v>25.634810710988003</v>
      </c>
      <c r="N44" s="3">
        <f>[1]Bevölkerungsprognose!N167</f>
        <v>23.388025331030516</v>
      </c>
      <c r="O44" s="3">
        <f>[1]Bevölkerungsprognose!O167</f>
        <v>21.037523067459503</v>
      </c>
      <c r="P44" s="3">
        <f>[1]Bevölkerungsprognose!P167</f>
        <v>25.74816139625959</v>
      </c>
      <c r="Q44" s="3">
        <f>[1]Bevölkerungsprognose!Q167</f>
        <v>27.282838662878568</v>
      </c>
      <c r="R44" s="3">
        <f>[1]Bevölkerungsprognose!R167</f>
        <v>26.349976781726109</v>
      </c>
      <c r="S44" s="3">
        <f>[1]Bevölkerungsprognose!S167</f>
        <v>27.780541539336234</v>
      </c>
      <c r="T44" s="3">
        <f>[1]Bevölkerungsprognose!T167</f>
        <v>29.899180844360433</v>
      </c>
      <c r="U44" s="3">
        <f>[1]Bevölkerungsprognose!U167</f>
        <v>28.702010968921392</v>
      </c>
      <c r="V44" s="3">
        <f>[1]Bevölkerungsprognose!V167</f>
        <v>26.606408836144357</v>
      </c>
      <c r="X44" s="18" t="str">
        <f t="shared" si="16"/>
        <v>HH</v>
      </c>
      <c r="Y44" s="19">
        <f t="shared" si="20"/>
        <v>21.037523067459503</v>
      </c>
      <c r="Z44" s="18" t="str">
        <f t="shared" si="18"/>
        <v>SL</v>
      </c>
      <c r="AA44" s="19">
        <f t="shared" si="21"/>
        <v>29.899180844360433</v>
      </c>
    </row>
    <row r="45" spans="1:27" x14ac:dyDescent="0.35">
      <c r="A45">
        <f>[1]Bevölkerungsprognose!A172</f>
        <v>2040</v>
      </c>
      <c r="B45" s="3">
        <f>[1]Bevölkerungsprognose!B172</f>
        <v>30.17028772753963</v>
      </c>
      <c r="C45" s="3">
        <f>[1]Bevölkerungsprognose!C172</f>
        <v>31.859785783836415</v>
      </c>
      <c r="D45" s="3">
        <f>[1]Bevölkerungsprognose!D172</f>
        <v>28.638057270903367</v>
      </c>
      <c r="E45" s="3">
        <f>[1]Bevölkerungsprognose!E172</f>
        <v>31.666493937195561</v>
      </c>
      <c r="F45" s="3">
        <f>[1]Bevölkerungsprognose!F172</f>
        <v>31.132075471698112</v>
      </c>
      <c r="G45" s="3">
        <f>[1]Bevölkerungsprognose!G172</f>
        <v>20.139383082623738</v>
      </c>
      <c r="H45" s="14">
        <f>[1]Bevölkerungsprognose!H172</f>
        <v>27.681783185449778</v>
      </c>
      <c r="I45" s="3">
        <f>[1]Bevölkerungsprognose!I172</f>
        <v>30.293015708496522</v>
      </c>
      <c r="J45" s="3">
        <f>[1]Bevölkerungsprognose!J172</f>
        <v>26.033474325364747</v>
      </c>
      <c r="K45" s="3">
        <f>[1]Bevölkerungsprognose!K172</f>
        <v>26.381325887477981</v>
      </c>
      <c r="L45" s="3">
        <f>[1]Bevölkerungsprognose!L172</f>
        <v>26.129218667793658</v>
      </c>
      <c r="M45" s="3">
        <f>[1]Bevölkerungsprognose!M172</f>
        <v>25.95339744419049</v>
      </c>
      <c r="N45" s="3">
        <f>[1]Bevölkerungsprognose!N172</f>
        <v>23.196098120786111</v>
      </c>
      <c r="O45" s="3">
        <f>[1]Bevölkerungsprognose!O172</f>
        <v>21.447054645085998</v>
      </c>
      <c r="P45" s="3">
        <f>[1]Bevölkerungsprognose!P172</f>
        <v>26.007094386181368</v>
      </c>
      <c r="Q45" s="3">
        <f>[1]Bevölkerungsprognose!Q172</f>
        <v>27.272727272727266</v>
      </c>
      <c r="R45" s="3">
        <f>[1]Bevölkerungsprognose!R172</f>
        <v>26.407544695205655</v>
      </c>
      <c r="S45" s="3">
        <f>[1]Bevölkerungsprognose!S172</f>
        <v>27.693734836591986</v>
      </c>
      <c r="T45" s="3">
        <f>[1]Bevölkerungsprognose!T172</f>
        <v>29.232251847092833</v>
      </c>
      <c r="U45" s="3">
        <f>[1]Bevölkerungsprognose!U172</f>
        <v>28.793333333333333</v>
      </c>
      <c r="V45" s="3">
        <f>[1]Bevölkerungsprognose!V172</f>
        <v>26.62405736942166</v>
      </c>
      <c r="X45" s="18" t="str">
        <f t="shared" si="16"/>
        <v>HH</v>
      </c>
      <c r="Y45" s="19">
        <f t="shared" si="20"/>
        <v>21.447054645085998</v>
      </c>
      <c r="Z45" s="18" t="str">
        <f t="shared" si="18"/>
        <v>SL</v>
      </c>
      <c r="AA45" s="19">
        <f t="shared" si="21"/>
        <v>29.232251847092833</v>
      </c>
    </row>
    <row r="46" spans="1:27" x14ac:dyDescent="0.35">
      <c r="A46">
        <f>[1]Bevölkerungsprognose!A177</f>
        <v>2045</v>
      </c>
      <c r="B46" s="3">
        <f>[1]Bevölkerungsprognose!B177</f>
        <v>30.298821381800867</v>
      </c>
      <c r="C46" s="3">
        <f>[1]Bevölkerungsprognose!C177</f>
        <v>31.740546288296667</v>
      </c>
      <c r="D46" s="3">
        <f>[1]Bevölkerungsprognose!D177</f>
        <v>28.601291278577474</v>
      </c>
      <c r="E46" s="3">
        <f>[1]Bevölkerungsprognose!E177</f>
        <v>31.090189365571831</v>
      </c>
      <c r="F46" s="3">
        <f>[1]Bevölkerungsprognose!F177</f>
        <v>30.796202395080368</v>
      </c>
      <c r="G46" s="3">
        <f>[1]Bevölkerungsprognose!G177</f>
        <v>20.47373245212022</v>
      </c>
      <c r="H46" s="14">
        <f>[1]Bevölkerungsprognose!H177</f>
        <v>27.582180593129497</v>
      </c>
      <c r="I46" s="3">
        <f>[1]Bevölkerungsprognose!I177</f>
        <v>30.138804545848874</v>
      </c>
      <c r="J46" s="3">
        <f>[1]Bevölkerungsprognose!J177</f>
        <v>26.034120601844567</v>
      </c>
      <c r="K46" s="3">
        <f>[1]Bevölkerungsprognose!K177</f>
        <v>26.369004815759094</v>
      </c>
      <c r="L46" s="3">
        <f>[1]Bevölkerungsprognose!L177</f>
        <v>26.297574868386992</v>
      </c>
      <c r="M46" s="3">
        <f>[1]Bevölkerungsprognose!M177</f>
        <v>26.140232427851114</v>
      </c>
      <c r="N46" s="3">
        <f>[1]Bevölkerungsprognose!N177</f>
        <v>22.966029117898941</v>
      </c>
      <c r="O46" s="3">
        <f>[1]Bevölkerungsprognose!O177</f>
        <v>22.065397558892965</v>
      </c>
      <c r="P46" s="3">
        <f>[1]Bevölkerungsprognose!P177</f>
        <v>26.142104531339321</v>
      </c>
      <c r="Q46" s="3">
        <f>[1]Bevölkerungsprognose!Q177</f>
        <v>26.966688137282308</v>
      </c>
      <c r="R46" s="3">
        <f>[1]Bevölkerungsprognose!R177</f>
        <v>26.268297461445883</v>
      </c>
      <c r="S46" s="3">
        <f>[1]Bevölkerungsprognose!S177</f>
        <v>27.386200287494027</v>
      </c>
      <c r="T46" s="3">
        <f>[1]Bevölkerungsprognose!T177</f>
        <v>28.507381082558776</v>
      </c>
      <c r="U46" s="3">
        <f>[1]Bevölkerungsprognose!U177</f>
        <v>28.754947340175761</v>
      </c>
      <c r="V46" s="3">
        <f>[1]Bevölkerungsprognose!V177</f>
        <v>26.593996163735834</v>
      </c>
      <c r="X46" s="18" t="str">
        <f t="shared" si="16"/>
        <v>HH</v>
      </c>
      <c r="Y46" s="19">
        <f t="shared" si="20"/>
        <v>22.065397558892965</v>
      </c>
      <c r="Z46" s="18" t="str">
        <f t="shared" si="18"/>
        <v>SH</v>
      </c>
      <c r="AA46" s="19">
        <f t="shared" si="21"/>
        <v>28.754947340175761</v>
      </c>
    </row>
    <row r="47" spans="1:27" x14ac:dyDescent="0.35">
      <c r="A47">
        <f>[1]Bevölkerungsprognose!A182</f>
        <v>2050</v>
      </c>
      <c r="B47" s="3">
        <f>[1]Bevölkerungsprognose!B182</f>
        <v>31.073651871614523</v>
      </c>
      <c r="C47" s="3">
        <f>[1]Bevölkerungsprognose!C182</f>
        <v>32.088227260311392</v>
      </c>
      <c r="D47" s="3">
        <f>[1]Bevölkerungsprognose!D182</f>
        <v>29.052546700712266</v>
      </c>
      <c r="E47" s="3">
        <f>[1]Bevölkerungsprognose!E182</f>
        <v>31.059979032169068</v>
      </c>
      <c r="F47" s="3">
        <f>[1]Bevölkerungsprognose!F182</f>
        <v>30.930464677830759</v>
      </c>
      <c r="G47" s="3">
        <f>[1]Bevölkerungsprognose!G182</f>
        <v>21.532768803814132</v>
      </c>
      <c r="H47" s="14">
        <f>[1]Bevölkerungsprognose!H182</f>
        <v>28.069178776395553</v>
      </c>
      <c r="I47" s="3">
        <f>[1]Bevölkerungsprognose!I182</f>
        <v>30.513375434612929</v>
      </c>
      <c r="J47" s="3">
        <f>[1]Bevölkerungsprognose!J182</f>
        <v>26.197308590812028</v>
      </c>
      <c r="K47" s="3">
        <f>[1]Bevölkerungsprognose!K182</f>
        <v>26.484342843130669</v>
      </c>
      <c r="L47" s="3">
        <f>[1]Bevölkerungsprognose!L182</f>
        <v>26.599058562924</v>
      </c>
      <c r="M47" s="3">
        <f>[1]Bevölkerungsprognose!M182</f>
        <v>26.442089816353391</v>
      </c>
      <c r="N47" s="3">
        <f>[1]Bevölkerungsprognose!N182</f>
        <v>23.145653098851231</v>
      </c>
      <c r="O47" s="3">
        <f>[1]Bevölkerungsprognose!O182</f>
        <v>22.841350463101286</v>
      </c>
      <c r="P47" s="3">
        <f>[1]Bevölkerungsprognose!P182</f>
        <v>26.319459509715809</v>
      </c>
      <c r="Q47" s="3">
        <f>[1]Bevölkerungsprognose!Q182</f>
        <v>26.75141346423905</v>
      </c>
      <c r="R47" s="3">
        <f>[1]Bevölkerungsprognose!R182</f>
        <v>26.271038115617184</v>
      </c>
      <c r="S47" s="3">
        <f>[1]Bevölkerungsprognose!S182</f>
        <v>27.288983398980253</v>
      </c>
      <c r="T47" s="3">
        <f>[1]Bevölkerungsprognose!T182</f>
        <v>28.003573023671276</v>
      </c>
      <c r="U47" s="3">
        <f>[1]Bevölkerungsprognose!U182</f>
        <v>28.820679608361289</v>
      </c>
      <c r="V47" s="3">
        <f>[1]Bevölkerungsprognose!V182</f>
        <v>26.776592489949657</v>
      </c>
      <c r="X47" s="18" t="str">
        <f t="shared" si="16"/>
        <v>HH</v>
      </c>
      <c r="Y47" s="19">
        <f t="shared" si="20"/>
        <v>22.841350463101286</v>
      </c>
      <c r="Z47" s="18" t="str">
        <f t="shared" si="18"/>
        <v>SH</v>
      </c>
      <c r="AA47" s="19">
        <f t="shared" si="21"/>
        <v>28.820679608361289</v>
      </c>
    </row>
    <row r="48" spans="1:27" x14ac:dyDescent="0.35">
      <c r="X48" s="11"/>
      <c r="Y48" s="11"/>
      <c r="Z48" s="11"/>
      <c r="AA48" s="11"/>
    </row>
    <row r="49" spans="1:27" x14ac:dyDescent="0.35">
      <c r="A49" s="4" t="s">
        <v>547</v>
      </c>
      <c r="X49" s="11"/>
      <c r="Y49" s="11"/>
      <c r="Z49" s="11"/>
      <c r="AA49" s="11"/>
    </row>
    <row r="50" spans="1:27" x14ac:dyDescent="0.35">
      <c r="A50">
        <f>[1]Ersatzquote!A7</f>
        <v>2023</v>
      </c>
      <c r="B50" s="3">
        <f>[1]Ersatzquote!B7</f>
        <v>62.336213102951767</v>
      </c>
      <c r="C50" s="3">
        <f>[1]Ersatzquote!C7</f>
        <v>58.683219416934016</v>
      </c>
      <c r="D50" s="3">
        <f>[1]Ersatzquote!D7</f>
        <v>73.73515382346018</v>
      </c>
      <c r="E50" s="3">
        <f>[1]Ersatzquote!E7</f>
        <v>61.665524143793363</v>
      </c>
      <c r="F50" s="3">
        <f>[1]Ersatzquote!F7</f>
        <v>63.989762273637851</v>
      </c>
      <c r="G50" s="3">
        <f>[1]Ersatzquote!G7</f>
        <v>86.395757333129424</v>
      </c>
      <c r="H50" s="14">
        <f>[1]Ersatzquote!H7</f>
        <v>69.092412387454871</v>
      </c>
      <c r="I50" s="3">
        <f>[1]Ersatzquote!I7</f>
        <v>65.342597818595834</v>
      </c>
      <c r="J50" s="3">
        <f>[1]Ersatzquote!J7</f>
        <v>79.545652882663447</v>
      </c>
      <c r="K50" s="3">
        <f>[1]Ersatzquote!K7</f>
        <v>79.231917217657582</v>
      </c>
      <c r="L50" s="3">
        <f>[1]Ersatzquote!L7</f>
        <v>82.847153263120177</v>
      </c>
      <c r="M50" s="3">
        <f>[1]Ersatzquote!M7</f>
        <v>77.913658025080778</v>
      </c>
      <c r="N50" s="3">
        <f>[1]Ersatzquote!N7</f>
        <v>89.819521832752457</v>
      </c>
      <c r="O50" s="3">
        <f>[1]Ersatzquote!O7</f>
        <v>95.30664211149427</v>
      </c>
      <c r="P50" s="3">
        <f>[1]Ersatzquote!P7</f>
        <v>82.623453708829857</v>
      </c>
      <c r="Q50" s="3">
        <f>[1]Ersatzquote!Q7</f>
        <v>77.68186801839542</v>
      </c>
      <c r="R50" s="3">
        <f>[1]Ersatzquote!R7</f>
        <v>79.066634937197009</v>
      </c>
      <c r="S50" s="3">
        <f>[1]Ersatzquote!S7</f>
        <v>71.73649741217308</v>
      </c>
      <c r="T50" s="3">
        <f>[1]Ersatzquote!T7</f>
        <v>62.970422983144282</v>
      </c>
      <c r="U50" s="3">
        <f>[1]Ersatzquote!U7</f>
        <v>77.454675016787036</v>
      </c>
      <c r="V50" s="3">
        <f>[1]Ersatzquote!V7</f>
        <v>77.157928650698082</v>
      </c>
      <c r="X50" s="18" t="str">
        <f t="shared" ref="X50:X56" si="22">HLOOKUP(Y50,$L50:$U148,ROW(L$109)-ROW(X50)+1,0)</f>
        <v>SL</v>
      </c>
      <c r="Y50" s="19">
        <f t="shared" ref="Y50" si="23">MIN(L50:U50)</f>
        <v>62.970422983144282</v>
      </c>
      <c r="Z50" s="18" t="str">
        <f t="shared" ref="Z50:Z56" si="24">HLOOKUP(AA50,$L50:$U148,ROW(N$109)-ROW(Z50)+1,0)</f>
        <v>HH</v>
      </c>
      <c r="AA50" s="19">
        <f t="shared" ref="AA50" si="25">MAX(L50:U50)</f>
        <v>95.30664211149427</v>
      </c>
    </row>
    <row r="51" spans="1:27" x14ac:dyDescent="0.35">
      <c r="A51">
        <f>[1]Ersatzquote!A10</f>
        <v>2025</v>
      </c>
      <c r="B51" s="3">
        <f>[1]Ersatzquote!B10</f>
        <v>62.049742710120071</v>
      </c>
      <c r="C51" s="3">
        <f>[1]Ersatzquote!C10</f>
        <v>60.893098782138033</v>
      </c>
      <c r="D51" s="3">
        <f>[1]Ersatzquote!D10</f>
        <v>73.662287728292199</v>
      </c>
      <c r="E51" s="3">
        <f>[1]Ersatzquote!E10</f>
        <v>61.333333333333329</v>
      </c>
      <c r="F51" s="3">
        <f>[1]Ersatzquote!F10</f>
        <v>64.329781267526641</v>
      </c>
      <c r="G51" s="3">
        <f>[1]Ersatzquote!G10</f>
        <v>85.82028029678483</v>
      </c>
      <c r="H51" s="14">
        <f>[1]Ersatzquote!H10</f>
        <v>69.34306569343066</v>
      </c>
      <c r="I51" s="3">
        <f>[1]Ersatzquote!I10</f>
        <v>65.568042308055524</v>
      </c>
      <c r="J51" s="3">
        <f>[1]Ersatzquote!J10</f>
        <v>75.63720499768624</v>
      </c>
      <c r="K51" s="3">
        <f>[1]Ersatzquote!K10</f>
        <v>75.158433302970991</v>
      </c>
      <c r="L51" s="3">
        <f>[1]Ersatzquote!L10</f>
        <v>77.703905971744021</v>
      </c>
      <c r="M51" s="3">
        <f>[1]Ersatzquote!M10</f>
        <v>74.014105493195586</v>
      </c>
      <c r="N51" s="3">
        <f>[1]Ersatzquote!N10</f>
        <v>86.899563318777297</v>
      </c>
      <c r="O51" s="3">
        <f>[1]Ersatzquote!O10</f>
        <v>87.585034013605451</v>
      </c>
      <c r="P51" s="3">
        <f>[1]Ersatzquote!P10</f>
        <v>78.323151464082557</v>
      </c>
      <c r="Q51" s="3">
        <f>[1]Ersatzquote!Q10</f>
        <v>74.18948693736229</v>
      </c>
      <c r="R51" s="3">
        <f>[1]Ersatzquote!R10</f>
        <v>75.275522041763324</v>
      </c>
      <c r="S51" s="3">
        <f>[1]Ersatzquote!S10</f>
        <v>69.294605809128626</v>
      </c>
      <c r="T51" s="3">
        <f>[1]Ersatzquote!T10</f>
        <v>61.355529131985733</v>
      </c>
      <c r="U51" s="3">
        <f>[1]Ersatzquote!U10</f>
        <v>71.356147021546263</v>
      </c>
      <c r="V51" s="3">
        <f>[1]Ersatzquote!V10</f>
        <v>73.987061627511054</v>
      </c>
      <c r="X51" s="18" t="str">
        <f t="shared" si="22"/>
        <v>SL</v>
      </c>
      <c r="Y51" s="19">
        <f t="shared" ref="Y51:Y56" si="26">MIN(L51:U51)</f>
        <v>61.355529131985733</v>
      </c>
      <c r="Z51" s="18" t="str">
        <f t="shared" si="24"/>
        <v>HH</v>
      </c>
      <c r="AA51" s="19">
        <f t="shared" ref="AA51:AA56" si="27">MAX(L51:U51)</f>
        <v>87.585034013605451</v>
      </c>
    </row>
    <row r="52" spans="1:27" x14ac:dyDescent="0.35">
      <c r="A52">
        <f>[1]Ersatzquote!A15</f>
        <v>2030</v>
      </c>
      <c r="B52" s="3">
        <f>[1]Ersatzquote!B15</f>
        <v>78.38503200393896</v>
      </c>
      <c r="C52" s="3">
        <f>[1]Ersatzquote!C15</f>
        <v>76.998368678629689</v>
      </c>
      <c r="D52" s="3">
        <f>[1]Ersatzquote!D15</f>
        <v>89.085652331044457</v>
      </c>
      <c r="E52" s="3">
        <f>[1]Ersatzquote!E15</f>
        <v>74.922791846819038</v>
      </c>
      <c r="F52" s="3">
        <f>[1]Ersatzquote!F15</f>
        <v>80.380577427821535</v>
      </c>
      <c r="G52" s="3">
        <f>[1]Ersatzquote!G15</f>
        <v>97.429305912596405</v>
      </c>
      <c r="H52" s="14">
        <f>[1]Ersatzquote!H15</f>
        <v>84.453525780366917</v>
      </c>
      <c r="I52" s="3">
        <f>[1]Ersatzquote!I15</f>
        <v>81.149776371768297</v>
      </c>
      <c r="J52" s="3">
        <f>[1]Ersatzquote!J15</f>
        <v>79.847023611573007</v>
      </c>
      <c r="K52" s="3">
        <f>[1]Ersatzquote!K15</f>
        <v>79.054680259499548</v>
      </c>
      <c r="L52" s="3">
        <f>[1]Ersatzquote!L15</f>
        <v>81.461675579322616</v>
      </c>
      <c r="M52" s="3">
        <f>[1]Ersatzquote!M15</f>
        <v>78.657097915847402</v>
      </c>
      <c r="N52" s="3">
        <f>[1]Ersatzquote!N15</f>
        <v>90.280777537796965</v>
      </c>
      <c r="O52" s="3">
        <f>[1]Ersatzquote!O15</f>
        <v>88.197767145135558</v>
      </c>
      <c r="P52" s="3">
        <f>[1]Ersatzquote!P15</f>
        <v>81.161532056619478</v>
      </c>
      <c r="Q52" s="3">
        <f>[1]Ersatzquote!Q15</f>
        <v>77.143748051138132</v>
      </c>
      <c r="R52" s="3">
        <f>[1]Ersatzquote!R15</f>
        <v>79.040440643571543</v>
      </c>
      <c r="S52" s="3">
        <f>[1]Ersatzquote!S15</f>
        <v>77.581941867656155</v>
      </c>
      <c r="T52" s="3">
        <f>[1]Ersatzquote!T15</f>
        <v>70.734908136482943</v>
      </c>
      <c r="U52" s="3">
        <f>[1]Ersatzquote!U15</f>
        <v>71.203554119547661</v>
      </c>
      <c r="V52" s="3">
        <f>[1]Ersatzquote!V15</f>
        <v>80.035706950215669</v>
      </c>
      <c r="X52" s="18" t="str">
        <f t="shared" si="22"/>
        <v>SL</v>
      </c>
      <c r="Y52" s="19">
        <f t="shared" si="26"/>
        <v>70.734908136482943</v>
      </c>
      <c r="Z52" s="18" t="str">
        <f t="shared" si="24"/>
        <v>HB</v>
      </c>
      <c r="AA52" s="19">
        <f t="shared" si="27"/>
        <v>90.280777537796965</v>
      </c>
    </row>
    <row r="53" spans="1:27" x14ac:dyDescent="0.35">
      <c r="A53">
        <f>[1]Ersatzquote!A20</f>
        <v>2035</v>
      </c>
      <c r="B53" s="3">
        <f>[1]Ersatzquote!B20</f>
        <v>104.39276485788112</v>
      </c>
      <c r="C53" s="3">
        <f>[1]Ersatzquote!C20</f>
        <v>98.920086393088553</v>
      </c>
      <c r="D53" s="3">
        <f>[1]Ersatzquote!D20</f>
        <v>104.16483998246385</v>
      </c>
      <c r="E53" s="3">
        <f>[1]Ersatzquote!E20</f>
        <v>95.016077170418001</v>
      </c>
      <c r="F53" s="3">
        <f>[1]Ersatzquote!F20</f>
        <v>94.322789943227903</v>
      </c>
      <c r="G53" s="3">
        <f>[1]Ersatzquote!G20</f>
        <v>121.44702842377262</v>
      </c>
      <c r="H53" s="14">
        <f>[1]Ersatzquote!H20</f>
        <v>104.75619068397512</v>
      </c>
      <c r="I53" s="3">
        <f>[1]Ersatzquote!I20</f>
        <v>100.29037610619467</v>
      </c>
      <c r="J53" s="3">
        <f>[1]Ersatzquote!J20</f>
        <v>107.30816077953718</v>
      </c>
      <c r="K53" s="3">
        <f>[1]Ersatzquote!K20</f>
        <v>106.6368967293962</v>
      </c>
      <c r="L53" s="3">
        <f>[1]Ersatzquote!L20</f>
        <v>107.71495877502943</v>
      </c>
      <c r="M53" s="3">
        <f>[1]Ersatzquote!M20</f>
        <v>105.16443361753956</v>
      </c>
      <c r="N53" s="3">
        <f>[1]Ersatzquote!N20</f>
        <v>118.32884097035041</v>
      </c>
      <c r="O53" s="3">
        <f>[1]Ersatzquote!O20</f>
        <v>108.74524714828897</v>
      </c>
      <c r="P53" s="3">
        <f>[1]Ersatzquote!P20</f>
        <v>105.21130412237491</v>
      </c>
      <c r="Q53" s="3">
        <f>[1]Ersatzquote!Q20</f>
        <v>105.87760048475054</v>
      </c>
      <c r="R53" s="3">
        <f>[1]Ersatzquote!R20</f>
        <v>108.46979107848674</v>
      </c>
      <c r="S53" s="3">
        <f>[1]Ersatzquote!S20</f>
        <v>108.63599677158999</v>
      </c>
      <c r="T53" s="3">
        <f>[1]Ersatzquote!T20</f>
        <v>102.52707581227438</v>
      </c>
      <c r="U53" s="3">
        <f>[1]Ersatzquote!U20</f>
        <v>98.767416934619504</v>
      </c>
      <c r="V53" s="3">
        <f>[1]Ersatzquote!V20</f>
        <v>106.29156317602759</v>
      </c>
      <c r="X53" s="18" t="str">
        <f t="shared" si="22"/>
        <v>SH</v>
      </c>
      <c r="Y53" s="19">
        <f t="shared" si="26"/>
        <v>98.767416934619504</v>
      </c>
      <c r="Z53" s="18" t="str">
        <f t="shared" si="24"/>
        <v>HB</v>
      </c>
      <c r="AA53" s="19">
        <f t="shared" si="27"/>
        <v>118.32884097035041</v>
      </c>
    </row>
    <row r="54" spans="1:27" x14ac:dyDescent="0.35">
      <c r="A54">
        <f>[1]Ersatzquote!A25</f>
        <v>2040</v>
      </c>
      <c r="B54" s="3">
        <f>[1]Ersatzquote!B25</f>
        <v>89.843260188087768</v>
      </c>
      <c r="C54" s="3">
        <f>[1]Ersatzquote!C25</f>
        <v>83.542976939203356</v>
      </c>
      <c r="D54" s="3">
        <f>[1]Ersatzquote!D25</f>
        <v>88.702026735661903</v>
      </c>
      <c r="E54" s="3">
        <f>[1]Ersatzquote!E25</f>
        <v>88.975694444444443</v>
      </c>
      <c r="F54" s="3">
        <f>[1]Ersatzquote!F25</f>
        <v>85.689802913453306</v>
      </c>
      <c r="G54" s="3">
        <f>[1]Ersatzquote!G25</f>
        <v>113.5593220338983</v>
      </c>
      <c r="H54" s="14">
        <f>[1]Ersatzquote!H25</f>
        <v>93.568958063121485</v>
      </c>
      <c r="I54" s="3">
        <f>[1]Ersatzquote!I25</f>
        <v>87.82524001669681</v>
      </c>
      <c r="J54" s="3">
        <f>[1]Ersatzquote!J25</f>
        <v>111.33009829538385</v>
      </c>
      <c r="K54" s="3">
        <f>[1]Ersatzquote!K25</f>
        <v>111.20933892969572</v>
      </c>
      <c r="L54" s="3">
        <f>[1]Ersatzquote!L25</f>
        <v>112.72698810269254</v>
      </c>
      <c r="M54" s="3">
        <f>[1]Ersatzquote!M25</f>
        <v>109.95903737839221</v>
      </c>
      <c r="N54" s="3">
        <f>[1]Ersatzquote!N25</f>
        <v>119.10112359550564</v>
      </c>
      <c r="O54" s="3">
        <f>[1]Ersatzquote!O25</f>
        <v>107.37240075614365</v>
      </c>
      <c r="P54" s="3">
        <f>[1]Ersatzquote!P25</f>
        <v>107.25034199726402</v>
      </c>
      <c r="Q54" s="3">
        <f>[1]Ersatzquote!Q25</f>
        <v>113.24577025823686</v>
      </c>
      <c r="R54" s="3">
        <f>[1]Ersatzquote!R25</f>
        <v>113.49368120668568</v>
      </c>
      <c r="S54" s="3">
        <f>[1]Ersatzquote!S25</f>
        <v>112.16977046340408</v>
      </c>
      <c r="T54" s="3">
        <f>[1]Ersatzquote!T25</f>
        <v>106.04288499025341</v>
      </c>
      <c r="U54" s="3">
        <f>[1]Ersatzquote!U25</f>
        <v>102.31884057971014</v>
      </c>
      <c r="V54" s="3">
        <f>[1]Ersatzquote!V25</f>
        <v>107.76408004728533</v>
      </c>
      <c r="X54" s="18" t="str">
        <f t="shared" si="22"/>
        <v>SH</v>
      </c>
      <c r="Y54" s="19">
        <f t="shared" si="26"/>
        <v>102.31884057971014</v>
      </c>
      <c r="Z54" s="18" t="str">
        <f t="shared" si="24"/>
        <v>HB</v>
      </c>
      <c r="AA54" s="19">
        <f t="shared" si="27"/>
        <v>119.10112359550564</v>
      </c>
    </row>
    <row r="55" spans="1:27" x14ac:dyDescent="0.35">
      <c r="A55">
        <f>[1]Ersatzquote!A30</f>
        <v>2045</v>
      </c>
      <c r="B55" s="3">
        <f>[1]Ersatzquote!B30</f>
        <v>74.446245272825493</v>
      </c>
      <c r="C55" s="3">
        <f>[1]Ersatzquote!C30</f>
        <v>70.366972477064209</v>
      </c>
      <c r="D55" s="3">
        <f>[1]Ersatzquote!D30</f>
        <v>76.423385555980133</v>
      </c>
      <c r="E55" s="3">
        <f>[1]Ersatzquote!E30</f>
        <v>74.409748667174412</v>
      </c>
      <c r="F55" s="3">
        <f>[1]Ersatzquote!F30</f>
        <v>72.610985703536485</v>
      </c>
      <c r="G55" s="3">
        <f>[1]Ersatzquote!G30</f>
        <v>99.112903225806463</v>
      </c>
      <c r="H55" s="14">
        <f>[1]Ersatzquote!H30</f>
        <v>80.009363295880149</v>
      </c>
      <c r="I55" s="3">
        <f>[1]Ersatzquote!I30</f>
        <v>74.231707317073187</v>
      </c>
      <c r="J55" s="3">
        <f>[1]Ersatzquote!J30</f>
        <v>101.01231190150482</v>
      </c>
      <c r="K55" s="3">
        <f>[1]Ersatzquote!K30</f>
        <v>101.12614789753506</v>
      </c>
      <c r="L55" s="3">
        <f>[1]Ersatzquote!L30</f>
        <v>100.64166547839726</v>
      </c>
      <c r="M55" s="3">
        <f>[1]Ersatzquote!M30</f>
        <v>99.588960657662952</v>
      </c>
      <c r="N55" s="3">
        <f>[1]Ersatzquote!N30</f>
        <v>109.69387755102041</v>
      </c>
      <c r="O55" s="3">
        <f>[1]Ersatzquote!O30</f>
        <v>101.3828867761452</v>
      </c>
      <c r="P55" s="3">
        <f>[1]Ersatzquote!P30</f>
        <v>99.107142857142861</v>
      </c>
      <c r="Q55" s="3">
        <f>[1]Ersatzquote!Q30</f>
        <v>104.24342786172636</v>
      </c>
      <c r="R55" s="3">
        <f>[1]Ersatzquote!R30</f>
        <v>103.67154318074563</v>
      </c>
      <c r="S55" s="3">
        <f>[1]Ersatzquote!S30</f>
        <v>99.2129083038174</v>
      </c>
      <c r="T55" s="3">
        <f>[1]Ersatzquote!T30</f>
        <v>93.262411347517741</v>
      </c>
      <c r="U55" s="3">
        <f>[1]Ersatzquote!U30</f>
        <v>94.654427645788317</v>
      </c>
      <c r="V55" s="3">
        <f>[1]Ersatzquote!V30</f>
        <v>96.794083749519814</v>
      </c>
      <c r="X55" s="18" t="str">
        <f t="shared" si="22"/>
        <v>SL</v>
      </c>
      <c r="Y55" s="19">
        <f t="shared" si="26"/>
        <v>93.262411347517741</v>
      </c>
      <c r="Z55" s="18" t="str">
        <f t="shared" si="24"/>
        <v>HB</v>
      </c>
      <c r="AA55" s="19">
        <f t="shared" si="27"/>
        <v>109.69387755102041</v>
      </c>
    </row>
    <row r="56" spans="1:27" x14ac:dyDescent="0.35">
      <c r="A56">
        <f>[1]Ersatzquote!A35</f>
        <v>2050</v>
      </c>
      <c r="B56" s="3">
        <f>[1]Ersatzquote!B35</f>
        <v>68.243583291394046</v>
      </c>
      <c r="C56" s="3">
        <f>[1]Ersatzquote!C35</f>
        <v>66.724587315377931</v>
      </c>
      <c r="D56" s="3">
        <f>[1]Ersatzquote!D35</f>
        <v>74.27219796215428</v>
      </c>
      <c r="E56" s="3">
        <f>[1]Ersatzquote!E35</f>
        <v>71.198830409356745</v>
      </c>
      <c r="F56" s="3">
        <f>[1]Ersatzquote!F35</f>
        <v>72.181008902077153</v>
      </c>
      <c r="G56" s="3">
        <f>[1]Ersatzquote!G35</f>
        <v>87.785187785187773</v>
      </c>
      <c r="H56" s="14">
        <f>[1]Ersatzquote!H35</f>
        <v>75.216138328530263</v>
      </c>
      <c r="I56" s="3">
        <f>[1]Ersatzquote!I35</f>
        <v>71.053243431760066</v>
      </c>
      <c r="J56" s="3">
        <f>[1]Ersatzquote!J35</f>
        <v>92.480575354780697</v>
      </c>
      <c r="K56" s="3">
        <f>[1]Ersatzquote!K35</f>
        <v>92.78550262138134</v>
      </c>
      <c r="L56" s="3">
        <f>[1]Ersatzquote!L35</f>
        <v>91.872649113379907</v>
      </c>
      <c r="M56" s="3">
        <f>[1]Ersatzquote!M35</f>
        <v>91.203549639489736</v>
      </c>
      <c r="N56" s="3">
        <f>[1]Ersatzquote!N35</f>
        <v>102.61904761904763</v>
      </c>
      <c r="O56" s="3">
        <f>[1]Ersatzquote!O35</f>
        <v>95.550161812297731</v>
      </c>
      <c r="P56" s="3">
        <f>[1]Ersatzquote!P35</f>
        <v>93.020985846754513</v>
      </c>
      <c r="Q56" s="3">
        <f>[1]Ersatzquote!Q35</f>
        <v>95.898931000971814</v>
      </c>
      <c r="R56" s="3">
        <f>[1]Ersatzquote!R35</f>
        <v>94.517992003553971</v>
      </c>
      <c r="S56" s="3">
        <f>[1]Ersatzquote!S35</f>
        <v>89.940828402366876</v>
      </c>
      <c r="T56" s="3">
        <f>[1]Ersatzquote!T35</f>
        <v>84.757118927973181</v>
      </c>
      <c r="U56" s="3">
        <f>[1]Ersatzquote!U35</f>
        <v>87.423312883435571</v>
      </c>
      <c r="V56" s="3">
        <f>[1]Ersatzquote!V35</f>
        <v>89.148786175231834</v>
      </c>
      <c r="X56" s="18" t="str">
        <f t="shared" si="22"/>
        <v>SL</v>
      </c>
      <c r="Y56" s="19">
        <f t="shared" si="26"/>
        <v>84.757118927973181</v>
      </c>
      <c r="Z56" s="18" t="str">
        <f t="shared" si="24"/>
        <v>HB</v>
      </c>
      <c r="AA56" s="19">
        <f t="shared" si="27"/>
        <v>102.61904761904763</v>
      </c>
    </row>
    <row r="57" spans="1:27" x14ac:dyDescent="0.35">
      <c r="X57" s="11"/>
      <c r="Y57" s="11"/>
      <c r="Z57" s="11"/>
      <c r="AA57" s="11"/>
    </row>
    <row r="58" spans="1:27" x14ac:dyDescent="0.35">
      <c r="A58" t="s">
        <v>548</v>
      </c>
      <c r="X58" s="11"/>
      <c r="Y58" s="11"/>
      <c r="Z58" s="11"/>
      <c r="AA58" s="11"/>
    </row>
    <row r="59" spans="1:27" x14ac:dyDescent="0.35">
      <c r="A59" t="s">
        <v>560</v>
      </c>
      <c r="X59" s="11"/>
      <c r="Y59" s="11"/>
      <c r="Z59" s="11"/>
      <c r="AA59" s="11"/>
    </row>
    <row r="61" spans="1:27" x14ac:dyDescent="0.35">
      <c r="X61" s="11"/>
      <c r="Y61" s="11"/>
      <c r="Z61" s="11"/>
      <c r="AA61" s="11"/>
    </row>
    <row r="62" spans="1:27" x14ac:dyDescent="0.35">
      <c r="B62" s="3"/>
      <c r="X62" s="11"/>
      <c r="Y62" s="11"/>
      <c r="Z62" s="11"/>
      <c r="AA62" s="11"/>
    </row>
    <row r="63" spans="1:27" x14ac:dyDescent="0.35">
      <c r="X63" s="11"/>
      <c r="Y63" s="11"/>
      <c r="Z63" s="11"/>
      <c r="AA63" s="11"/>
    </row>
    <row r="64" spans="1:27" x14ac:dyDescent="0.35">
      <c r="X64" s="11"/>
      <c r="Y64" s="11"/>
      <c r="Z64" s="11"/>
      <c r="AA64" s="11"/>
    </row>
    <row r="65" spans="24:27" x14ac:dyDescent="0.35">
      <c r="X65" s="11"/>
      <c r="Y65" s="11"/>
      <c r="Z65" s="11"/>
      <c r="AA65" s="11"/>
    </row>
    <row r="66" spans="24:27" x14ac:dyDescent="0.35">
      <c r="X66" s="11"/>
      <c r="Y66" s="11"/>
      <c r="Z66" s="11"/>
      <c r="AA66" s="11"/>
    </row>
    <row r="67" spans="24:27" x14ac:dyDescent="0.35">
      <c r="X67" s="11"/>
      <c r="Y67" s="11"/>
      <c r="Z67" s="11"/>
      <c r="AA67" s="11"/>
    </row>
    <row r="68" spans="24:27" x14ac:dyDescent="0.35">
      <c r="X68" s="11"/>
      <c r="Y68" s="11"/>
      <c r="Z68" s="11"/>
      <c r="AA68" s="11"/>
    </row>
    <row r="69" spans="24:27" x14ac:dyDescent="0.35">
      <c r="X69" s="11"/>
      <c r="Y69" s="11"/>
      <c r="Z69" s="11"/>
      <c r="AA69" s="11"/>
    </row>
    <row r="70" spans="24:27" x14ac:dyDescent="0.35">
      <c r="X70" s="11"/>
      <c r="Y70" s="11"/>
      <c r="Z70" s="11"/>
      <c r="AA70" s="11"/>
    </row>
    <row r="71" spans="24:27" x14ac:dyDescent="0.35">
      <c r="X71" s="11"/>
      <c r="Y71" s="11"/>
      <c r="Z71" s="11"/>
      <c r="AA71" s="11"/>
    </row>
    <row r="72" spans="24:27" x14ac:dyDescent="0.35">
      <c r="X72" s="11"/>
      <c r="Y72" s="11"/>
      <c r="Z72" s="11"/>
      <c r="AA72" s="11"/>
    </row>
    <row r="73" spans="24:27" x14ac:dyDescent="0.35">
      <c r="X73" s="11"/>
      <c r="Y73" s="11"/>
      <c r="Z73" s="11"/>
      <c r="AA73" s="11"/>
    </row>
    <row r="74" spans="24:27" x14ac:dyDescent="0.35">
      <c r="X74" s="11"/>
      <c r="Y74" s="11"/>
      <c r="Z74" s="11"/>
      <c r="AA74" s="11"/>
    </row>
    <row r="109" spans="12:21" x14ac:dyDescent="0.35">
      <c r="L109" t="s">
        <v>328</v>
      </c>
      <c r="M109" t="s">
        <v>329</v>
      </c>
      <c r="N109" t="s">
        <v>330</v>
      </c>
      <c r="O109" t="s">
        <v>331</v>
      </c>
      <c r="P109" t="s">
        <v>332</v>
      </c>
      <c r="Q109" t="s">
        <v>333</v>
      </c>
      <c r="R109" t="s">
        <v>334</v>
      </c>
      <c r="S109" t="s">
        <v>335</v>
      </c>
      <c r="T109" t="s">
        <v>336</v>
      </c>
      <c r="U109" t="s">
        <v>337</v>
      </c>
    </row>
  </sheetData>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4DEC65-5D9A-431F-8F60-F3B7D8F50180}">
  <sheetPr codeName="Tabelle4"/>
  <dimension ref="A1:AA112"/>
  <sheetViews>
    <sheetView workbookViewId="0">
      <pane xSplit="1" ySplit="2" topLeftCell="B3" activePane="bottomRight" state="frozen"/>
      <selection pane="topRight" activeCell="A88" sqref="A88"/>
      <selection pane="bottomLeft" activeCell="A88" sqref="A88"/>
      <selection pane="bottomRight" activeCell="B3" sqref="B3"/>
    </sheetView>
  </sheetViews>
  <sheetFormatPr baseColWidth="10" defaultColWidth="11.453125" defaultRowHeight="14.5" x14ac:dyDescent="0.35"/>
  <cols>
    <col min="8" max="8" width="10.81640625" style="4"/>
    <col min="24" max="24" width="15.81640625" customWidth="1"/>
    <col min="26" max="26" width="14.81640625" customWidth="1"/>
  </cols>
  <sheetData>
    <row r="1" spans="1:27" x14ac:dyDescent="0.35">
      <c r="A1" s="4" t="s">
        <v>341</v>
      </c>
    </row>
    <row r="2" spans="1:27" s="41" customFormat="1" ht="40" customHeight="1" x14ac:dyDescent="0.35">
      <c r="A2" s="41" t="str">
        <f>'[1]BIP (real)'!A2</f>
        <v>Jahr</v>
      </c>
      <c r="B2" s="41" t="str">
        <f>'[1]BIP (real)'!B2</f>
        <v>Branden-
burg</v>
      </c>
      <c r="C2" s="41" t="str">
        <f>'[1]BIP (real)'!C2</f>
        <v>Mecklenburg-
Vorpommern</v>
      </c>
      <c r="D2" s="41" t="str">
        <f>'[1]BIP (real)'!D2</f>
        <v>Sachsen</v>
      </c>
      <c r="E2" s="41" t="str">
        <f>'[1]BIP (real)'!E2</f>
        <v>Sachsen-Anhalt</v>
      </c>
      <c r="F2" s="41" t="str">
        <f>'[1]BIP (real)'!F2</f>
        <v>Thüringen</v>
      </c>
      <c r="G2" s="52" t="str">
        <f>'[1]BIP (real)'!G2</f>
        <v>Berlin</v>
      </c>
      <c r="H2" s="42" t="s">
        <v>294</v>
      </c>
      <c r="I2" s="41" t="s">
        <v>295</v>
      </c>
      <c r="J2" s="41" t="s">
        <v>296</v>
      </c>
      <c r="K2" s="41" t="s">
        <v>297</v>
      </c>
      <c r="L2" s="52" t="str">
        <f>'[1]BIP (real)'!L2</f>
        <v>Baden-
Württemberg</v>
      </c>
      <c r="M2" s="52" t="str">
        <f>'[1]BIP (real)'!M2</f>
        <v>Bayern</v>
      </c>
      <c r="N2" s="52" t="str">
        <f>'[1]BIP (real)'!N2</f>
        <v>Bremen</v>
      </c>
      <c r="O2" s="52" t="str">
        <f>'[1]BIP (real)'!O2</f>
        <v>Hamburg</v>
      </c>
      <c r="P2" s="52" t="str">
        <f>'[1]BIP (real)'!P2</f>
        <v>Hessen</v>
      </c>
      <c r="Q2" s="52" t="str">
        <f>'[1]BIP (real)'!Q2</f>
        <v>Nieder-
sachsen</v>
      </c>
      <c r="R2" s="52" t="str">
        <f>'[1]BIP (real)'!R2</f>
        <v>Nordrhein-
Westfalen</v>
      </c>
      <c r="S2" s="52" t="str">
        <f>'[1]BIP (real)'!S2</f>
        <v>Rheinland-Pfalz</v>
      </c>
      <c r="T2" s="52" t="str">
        <f>'[1]BIP (real)'!T2</f>
        <v>Saarland</v>
      </c>
      <c r="U2" s="52" t="str">
        <f>'[1]BIP (real)'!U2</f>
        <v>Schleswig-
Holstein</v>
      </c>
      <c r="V2" s="52" t="str">
        <f>'[1]BIP (real)'!V2</f>
        <v>Deutschland</v>
      </c>
      <c r="X2" s="41" t="s">
        <v>309</v>
      </c>
      <c r="Z2" s="41" t="s">
        <v>310</v>
      </c>
    </row>
    <row r="3" spans="1:27" x14ac:dyDescent="0.35">
      <c r="A3" s="4" t="s">
        <v>342</v>
      </c>
      <c r="X3" s="5"/>
      <c r="Y3" s="6"/>
      <c r="Z3" s="5"/>
      <c r="AA3" s="6"/>
    </row>
    <row r="4" spans="1:27" x14ac:dyDescent="0.35">
      <c r="A4">
        <f>'[1]BIP (real)'!A68</f>
        <v>2019</v>
      </c>
      <c r="B4" s="3">
        <f>'[1]BIP (real)'!B68</f>
        <v>1.5682195421107537</v>
      </c>
      <c r="C4" s="3">
        <f>'[1]BIP (real)'!C68</f>
        <v>3.5311714646719281</v>
      </c>
      <c r="D4" s="3">
        <f>'[1]BIP (real)'!D68</f>
        <v>1.3911254109818714</v>
      </c>
      <c r="E4" s="3">
        <f>'[1]BIP (real)'!E68</f>
        <v>2.1191204184106454</v>
      </c>
      <c r="F4" s="3">
        <f>'[1]BIP (real)'!F68</f>
        <v>0.16534890644635425</v>
      </c>
      <c r="G4" s="3">
        <f>'[1]BIP (real)'!G68</f>
        <v>2.7714219420793711</v>
      </c>
      <c r="H4" s="14">
        <f>'[1]BIP (real)'!H68</f>
        <v>1.9398892626420121</v>
      </c>
      <c r="I4" s="3">
        <f>'[1]BIP (real)'!I68</f>
        <v>1.6004890786083905</v>
      </c>
      <c r="J4" s="3">
        <f>'[1]BIP (real)'!J68</f>
        <v>0.91679331322640678</v>
      </c>
      <c r="K4" s="3">
        <f>'[1]BIP (real)'!K68</f>
        <v>0.81978795211806244</v>
      </c>
      <c r="L4" s="3">
        <f>'[1]BIP (real)'!L68</f>
        <v>-0.11391039822682103</v>
      </c>
      <c r="M4" s="3">
        <f>'[1]BIP (real)'!M68</f>
        <v>1.5506454835065</v>
      </c>
      <c r="N4" s="3">
        <f>'[1]BIP (real)'!N68</f>
        <v>-1.8693848716329171</v>
      </c>
      <c r="O4" s="3">
        <f>'[1]BIP (real)'!O68</f>
        <v>2.9628131440469332</v>
      </c>
      <c r="P4" s="3">
        <f>'[1]BIP (real)'!P68</f>
        <v>1.0846363767730907</v>
      </c>
      <c r="Q4" s="3">
        <f>'[1]BIP (real)'!Q68</f>
        <v>1.3514779743833714</v>
      </c>
      <c r="R4" s="3">
        <f>'[1]BIP (real)'!R68</f>
        <v>0.18196225288707524</v>
      </c>
      <c r="S4" s="3">
        <f>'[1]BIP (real)'!S68</f>
        <v>0.86378805098752309</v>
      </c>
      <c r="T4" s="3">
        <f>'[1]BIP (real)'!T68</f>
        <v>-1.2309185802675415</v>
      </c>
      <c r="U4" s="3">
        <f>'[1]BIP (real)'!U68</f>
        <v>2.3015469435611067</v>
      </c>
      <c r="V4" s="3">
        <f>'[1]BIP (real)'!V68</f>
        <v>0.98789346246972798</v>
      </c>
      <c r="W4" s="3"/>
      <c r="X4" s="18" t="str">
        <f t="shared" ref="X4" si="0">HLOOKUP(Y4,$L4:$U113,ROW(L$112)-ROW(X4)+1,0)</f>
        <v>HB</v>
      </c>
      <c r="Y4" s="3">
        <f t="shared" ref="Y4" si="1">MIN(L4:U4)</f>
        <v>-1.8693848716329171</v>
      </c>
      <c r="Z4" s="18" t="str">
        <f t="shared" ref="Z4" si="2">HLOOKUP(AA4,$L4:$U113,ROW(N$112)-ROW(Z4)+1,0)</f>
        <v>HH</v>
      </c>
      <c r="AA4" s="3">
        <f t="shared" ref="AA4" si="3">MAX(L4:U4)</f>
        <v>2.9628131440469332</v>
      </c>
    </row>
    <row r="5" spans="1:27" x14ac:dyDescent="0.35">
      <c r="A5">
        <f>'[1]BIP (real)'!A69</f>
        <v>2020</v>
      </c>
      <c r="B5" s="3">
        <f>'[1]BIP (real)'!B69</f>
        <v>-3.1116087355899538</v>
      </c>
      <c r="C5" s="3">
        <f>'[1]BIP (real)'!C69</f>
        <v>-3.7085336796761794</v>
      </c>
      <c r="D5" s="3">
        <f>'[1]BIP (real)'!D69</f>
        <v>-4.1347927710891099</v>
      </c>
      <c r="E5" s="3">
        <f>'[1]BIP (real)'!E69</f>
        <v>-3.2592292599191097</v>
      </c>
      <c r="F5" s="3">
        <f>'[1]BIP (real)'!F69</f>
        <v>-3.3493654741655945</v>
      </c>
      <c r="G5" s="3">
        <f>'[1]BIP (real)'!G69</f>
        <v>-2.3527018000921913</v>
      </c>
      <c r="H5" s="14">
        <f>'[1]BIP (real)'!H69</f>
        <v>-3.2364523361079023</v>
      </c>
      <c r="I5" s="3">
        <f>'[1]BIP (real)'!I69</f>
        <v>-3.5997473717426516</v>
      </c>
      <c r="J5" s="3">
        <f>'[1]BIP (real)'!J69</f>
        <v>-4.1592375012541254</v>
      </c>
      <c r="K5" s="3">
        <f>'[1]BIP (real)'!K69</f>
        <v>-4.2557559396234126</v>
      </c>
      <c r="L5" s="3">
        <f>'[1]BIP (real)'!L69</f>
        <v>-5.1839641169929678</v>
      </c>
      <c r="M5" s="3">
        <f>'[1]BIP (real)'!M69</f>
        <v>-4.1096355836500322</v>
      </c>
      <c r="N5" s="3">
        <f>'[1]BIP (real)'!N69</f>
        <v>-4.7904418364850585</v>
      </c>
      <c r="O5" s="3">
        <f>'[1]BIP (real)'!O69</f>
        <v>-5.7007213378355317</v>
      </c>
      <c r="P5" s="3">
        <f>'[1]BIP (real)'!P69</f>
        <v>-4.9818843472738052</v>
      </c>
      <c r="Q5" s="3">
        <f>'[1]BIP (real)'!Q69</f>
        <v>-4.0597820412637589</v>
      </c>
      <c r="R5" s="3">
        <f>'[1]BIP (real)'!R69</f>
        <v>-3.565240359018091</v>
      </c>
      <c r="S5" s="3">
        <f>'[1]BIP (real)'!S69</f>
        <v>-3.5091006434298464</v>
      </c>
      <c r="T5" s="3">
        <f>'[1]BIP (real)'!T69</f>
        <v>-5.8013942220610488</v>
      </c>
      <c r="U5" s="3">
        <f>'[1]BIP (real)'!U69</f>
        <v>-2.2005164196212519</v>
      </c>
      <c r="V5" s="3">
        <f>'[1]BIP (real)'!V69</f>
        <v>-4.0951376234774983</v>
      </c>
      <c r="W5" s="3"/>
      <c r="X5" s="18" t="str">
        <f>HLOOKUP(Y5,$L5:$U114,ROW(L$112)-ROW(X5)+1,0)</f>
        <v>SL</v>
      </c>
      <c r="Y5" s="3">
        <f t="shared" ref="Y5:Y8" si="4">MIN(L5:U5)</f>
        <v>-5.8013942220610488</v>
      </c>
      <c r="Z5" s="18" t="str">
        <f>HLOOKUP(AA5,$L5:$U114,ROW(N$112)-ROW(Z5)+1,0)</f>
        <v>SH</v>
      </c>
      <c r="AA5" s="3">
        <f t="shared" ref="AA5:AA8" si="5">MAX(L5:U5)</f>
        <v>-2.2005164196212519</v>
      </c>
    </row>
    <row r="6" spans="1:27" x14ac:dyDescent="0.35">
      <c r="A6">
        <f>'[1]BIP (real)'!A70</f>
        <v>2021</v>
      </c>
      <c r="B6" s="3">
        <f>'[1]BIP (real)'!B70</f>
        <v>1.9726256703639393</v>
      </c>
      <c r="C6" s="3">
        <f>'[1]BIP (real)'!C70</f>
        <v>1.5244224579530083</v>
      </c>
      <c r="D6" s="3">
        <f>'[1]BIP (real)'!D70</f>
        <v>2.8082593348567571</v>
      </c>
      <c r="E6" s="3">
        <f>'[1]BIP (real)'!E70</f>
        <v>1.3883819503426054</v>
      </c>
      <c r="F6" s="3">
        <f>'[1]BIP (real)'!F70</f>
        <v>2.4998128884909505</v>
      </c>
      <c r="G6" s="3">
        <f>'[1]BIP (real)'!G70</f>
        <v>5.3043511515320318</v>
      </c>
      <c r="H6" s="14">
        <f>'[1]BIP (real)'!H70</f>
        <v>3.1072294955068145</v>
      </c>
      <c r="I6" s="3">
        <f>'[1]BIP (real)'!I70</f>
        <v>2.1905640820011172</v>
      </c>
      <c r="J6" s="3">
        <f>'[1]BIP (real)'!J70</f>
        <v>3.8496164425763766</v>
      </c>
      <c r="K6" s="3">
        <f>'[1]BIP (real)'!K70</f>
        <v>3.7701112219774586</v>
      </c>
      <c r="L6" s="3">
        <f>'[1]BIP (real)'!L70</f>
        <v>5.6266341932803954</v>
      </c>
      <c r="M6" s="3">
        <f>'[1]BIP (real)'!M70</f>
        <v>4.2373683155462629</v>
      </c>
      <c r="N6" s="3">
        <f>'[1]BIP (real)'!N70</f>
        <v>5.4963959749435958</v>
      </c>
      <c r="O6" s="3">
        <f>'[1]BIP (real)'!O70</f>
        <v>0.48384749377885328</v>
      </c>
      <c r="P6" s="3">
        <f>'[1]BIP (real)'!P70</f>
        <v>4.4629425271349987</v>
      </c>
      <c r="Q6" s="3">
        <f>'[1]BIP (real)'!Q70</f>
        <v>1.8421497568362071</v>
      </c>
      <c r="R6" s="3">
        <f>'[1]BIP (real)'!R70</f>
        <v>2.2028789669397355</v>
      </c>
      <c r="S6" s="3">
        <f>'[1]BIP (real)'!S70</f>
        <v>11.178325806707122</v>
      </c>
      <c r="T6" s="3">
        <f>'[1]BIP (real)'!T70</f>
        <v>1.524529689037351</v>
      </c>
      <c r="U6" s="3">
        <f>'[1]BIP (real)'!U70</f>
        <v>-0.30643839280945429</v>
      </c>
      <c r="V6" s="3">
        <f>'[1]BIP (real)'!V70</f>
        <v>3.6700000000000159</v>
      </c>
      <c r="W6" s="3"/>
      <c r="X6" s="18" t="str">
        <f>HLOOKUP(Y6,$L6:$U115,ROW(L$112)-ROW(X6)+1,0)</f>
        <v>SH</v>
      </c>
      <c r="Y6" s="3">
        <f t="shared" si="4"/>
        <v>-0.30643839280945429</v>
      </c>
      <c r="Z6" s="18" t="str">
        <f>HLOOKUP(AA6,$L6:$U115,ROW(N$112)-ROW(Z6)+1,0)</f>
        <v>RP</v>
      </c>
      <c r="AA6" s="3">
        <f t="shared" si="5"/>
        <v>11.178325806707122</v>
      </c>
    </row>
    <row r="7" spans="1:27" x14ac:dyDescent="0.35">
      <c r="A7">
        <f>'[1]BIP (real)'!A71</f>
        <v>2022</v>
      </c>
      <c r="B7" s="3">
        <f>'[1]BIP (real)'!B71</f>
        <v>0.59617062339998483</v>
      </c>
      <c r="C7" s="3">
        <f>'[1]BIP (real)'!C71</f>
        <v>1.444549377600012</v>
      </c>
      <c r="D7" s="3">
        <f>'[1]BIP (real)'!D71</f>
        <v>1.9647975720999966</v>
      </c>
      <c r="E7" s="3">
        <f>'[1]BIP (real)'!E71</f>
        <v>-0.3594917809000151</v>
      </c>
      <c r="F7" s="3">
        <f>'[1]BIP (real)'!F71</f>
        <v>0.8287160396000246</v>
      </c>
      <c r="G7" s="3">
        <f>'[1]BIP (real)'!G71</f>
        <v>4.4173730443999943</v>
      </c>
      <c r="H7" s="14">
        <f>'[1]BIP (real)'!H71</f>
        <v>2.0510994457999914</v>
      </c>
      <c r="I7" s="3">
        <f>'[1]BIP (real)'!I71</f>
        <v>1.043871690900005</v>
      </c>
      <c r="J7" s="3">
        <f>'[1]BIP (real)'!J71</f>
        <v>1.4091573661000041</v>
      </c>
      <c r="K7" s="3">
        <f>'[1]BIP (real)'!K71</f>
        <v>1.2432019538999981</v>
      </c>
      <c r="L7" s="3">
        <f>'[1]BIP (real)'!L71</f>
        <v>2.1039288404999894</v>
      </c>
      <c r="M7" s="3">
        <f>'[1]BIP (real)'!M71</f>
        <v>1.9005550692999975</v>
      </c>
      <c r="N7" s="3">
        <f>'[1]BIP (real)'!N71</f>
        <v>3.7744832350000053</v>
      </c>
      <c r="O7" s="3">
        <f>'[1]BIP (real)'!O71</f>
        <v>3.1104637925000134</v>
      </c>
      <c r="P7" s="3">
        <f>'[1]BIP (real)'!P71</f>
        <v>1.8076275652999811</v>
      </c>
      <c r="Q7" s="3">
        <f>'[1]BIP (real)'!Q71</f>
        <v>-0.5227510974999916</v>
      </c>
      <c r="R7" s="3">
        <f>'[1]BIP (real)'!R71</f>
        <v>0.26624166100002356</v>
      </c>
      <c r="S7" s="3">
        <f>'[1]BIP (real)'!S71</f>
        <v>-0.19266495649999626</v>
      </c>
      <c r="T7" s="3">
        <f>'[1]BIP (real)'!T71</f>
        <v>3.9744258282999851</v>
      </c>
      <c r="U7" s="3">
        <f>'[1]BIP (real)'!U71</f>
        <v>1.2264619363999856</v>
      </c>
      <c r="V7" s="3">
        <f>'[1]BIP (real)'!V71</f>
        <v>1.3697308768206824</v>
      </c>
      <c r="W7" s="3"/>
      <c r="X7" s="18" t="str">
        <f>HLOOKUP(Y7,$L7:$U116,ROW(L$112)-ROW(X7)+1,0)</f>
        <v>NI</v>
      </c>
      <c r="Y7" s="3">
        <f t="shared" si="4"/>
        <v>-0.5227510974999916</v>
      </c>
      <c r="Z7" s="18" t="str">
        <f>HLOOKUP(AA7,$L7:$U116,ROW(N$112)-ROW(Z7)+1,0)</f>
        <v>SL</v>
      </c>
      <c r="AA7" s="3">
        <f t="shared" si="5"/>
        <v>3.9744258282999851</v>
      </c>
    </row>
    <row r="8" spans="1:27" x14ac:dyDescent="0.35">
      <c r="A8">
        <f>'[1]BIP (real)'!A72</f>
        <v>2023</v>
      </c>
      <c r="B8" s="3">
        <f>'[1]BIP (real)'!B72</f>
        <v>-1.3915814248999965</v>
      </c>
      <c r="C8" s="3">
        <f>'[1]BIP (real)'!C72</f>
        <v>0.16009358050000344</v>
      </c>
      <c r="D8" s="3">
        <f>'[1]BIP (real)'!D72</f>
        <v>4.9647823300020377E-2</v>
      </c>
      <c r="E8" s="3">
        <f>'[1]BIP (real)'!E72</f>
        <v>-2.3958884125000139</v>
      </c>
      <c r="F8" s="3">
        <f>'[1]BIP (real)'!F72</f>
        <v>0.37142319920000944</v>
      </c>
      <c r="G8" s="3">
        <f>'[1]BIP (real)'!G72</f>
        <v>1.4712037236000128</v>
      </c>
      <c r="H8" s="14">
        <f>'[1]BIP (real)'!H72</f>
        <v>1.9095200599991813E-2</v>
      </c>
      <c r="I8" s="3">
        <f>'[1]BIP (real)'!I72</f>
        <v>-0.59236918680002759</v>
      </c>
      <c r="J8" s="3">
        <f>'[1]BIP (real)'!J72</f>
        <v>-0.22434823610001331</v>
      </c>
      <c r="K8" s="3">
        <f>'[1]BIP (real)'!K72</f>
        <v>-0.31826416669998991</v>
      </c>
      <c r="L8" s="3">
        <f>'[1]BIP (real)'!L72</f>
        <v>0.17114215139997668</v>
      </c>
      <c r="M8" s="3">
        <f>'[1]BIP (real)'!M72</f>
        <v>1.0478551488999983</v>
      </c>
      <c r="N8" s="3">
        <f>'[1]BIP (real)'!N72</f>
        <v>-1.1396001267999907</v>
      </c>
      <c r="O8" s="3">
        <f>'[1]BIP (real)'!O72</f>
        <v>-2.1211016572000005</v>
      </c>
      <c r="P8" s="3">
        <f>'[1]BIP (real)'!P72</f>
        <v>0.44171705190001376</v>
      </c>
      <c r="Q8" s="3">
        <f>'[1]BIP (real)'!Q72</f>
        <v>1.1981500274000041</v>
      </c>
      <c r="R8" s="3">
        <f>'[1]BIP (real)'!R72</f>
        <v>-1.3425013824999894</v>
      </c>
      <c r="S8" s="3">
        <f>'[1]BIP (real)'!S72</f>
        <v>-4.3372789080999894</v>
      </c>
      <c r="T8" s="3">
        <f>'[1]BIP (real)'!T72</f>
        <v>-4.1298739524000183</v>
      </c>
      <c r="U8" s="3">
        <f>'[1]BIP (real)'!U72</f>
        <v>-0.72931193139997674</v>
      </c>
      <c r="V8" s="3">
        <f>'[1]BIP (real)'!V72</f>
        <v>-0.266438290988674</v>
      </c>
      <c r="W8" s="3"/>
      <c r="X8" s="18" t="str">
        <f>HLOOKUP(Y8,$L8:$U117,ROW(L$112)-ROW(X8)+1,0)</f>
        <v>RP</v>
      </c>
      <c r="Y8" s="3">
        <f t="shared" si="4"/>
        <v>-4.3372789080999894</v>
      </c>
      <c r="Z8" s="18" t="str">
        <f>HLOOKUP(AA8,$L8:$U117,ROW(N$112)-ROW(Z8)+1,0)</f>
        <v>NI</v>
      </c>
      <c r="AA8" s="3">
        <f t="shared" si="5"/>
        <v>1.1981500274000041</v>
      </c>
    </row>
    <row r="9" spans="1:27" x14ac:dyDescent="0.35">
      <c r="A9">
        <f>'[1]BIP (real)'!A73</f>
        <v>2024</v>
      </c>
      <c r="B9" s="3">
        <f>'[1]BIP (real)'!B73</f>
        <v>-0.68594659299998284</v>
      </c>
      <c r="C9" s="3">
        <f>'[1]BIP (real)'!C73</f>
        <v>1.3454111658999892</v>
      </c>
      <c r="D9" s="3">
        <f>'[1]BIP (real)'!D73</f>
        <v>-0.4164419996000106</v>
      </c>
      <c r="E9" s="3">
        <f>'[1]BIP (real)'!E73</f>
        <v>-0.88199151339998139</v>
      </c>
      <c r="F9" s="3">
        <f>'[1]BIP (real)'!F73</f>
        <v>-1.3267356232000083</v>
      </c>
      <c r="G9" s="3">
        <f>'[1]BIP (real)'!G73</f>
        <v>0.78536448250000035</v>
      </c>
      <c r="H9" s="14">
        <f>'[1]BIP (real)'!H73</f>
        <v>-0.10198178669999436</v>
      </c>
      <c r="I9" s="3">
        <f>'[1]BIP (real)'!I73</f>
        <v>-0.47660250110000391</v>
      </c>
      <c r="J9" s="3">
        <f>'[1]BIP (real)'!J73</f>
        <v>-0.20137596710000594</v>
      </c>
      <c r="K9" s="3">
        <f>'[1]BIP (real)'!K73</f>
        <v>-0.25687758250001025</v>
      </c>
      <c r="L9" s="3">
        <f>'[1]BIP (real)'!L73</f>
        <v>-0.39912369709999496</v>
      </c>
      <c r="M9" s="3">
        <f>'[1]BIP (real)'!M73</f>
        <v>-0.95260366270001384</v>
      </c>
      <c r="N9" s="3">
        <f>'[1]BIP (real)'!N73</f>
        <v>-1.0475977889999939</v>
      </c>
      <c r="O9" s="3">
        <f>'[1]BIP (real)'!O73</f>
        <v>1.7238040545999809</v>
      </c>
      <c r="P9" s="3">
        <f>'[1]BIP (real)'!P73</f>
        <v>0.61991894539998782</v>
      </c>
      <c r="Q9" s="3">
        <f>'[1]BIP (real)'!Q73</f>
        <v>0.39486973850000595</v>
      </c>
      <c r="R9" s="3">
        <f>'[1]BIP (real)'!R73</f>
        <v>-0.43666754090000381</v>
      </c>
      <c r="S9" s="3">
        <f>'[1]BIP (real)'!S73</f>
        <v>-1.0905229484000216</v>
      </c>
      <c r="T9" s="3">
        <f>'[1]BIP (real)'!T73</f>
        <v>-1.8554120775000058</v>
      </c>
      <c r="U9" s="3">
        <f>'[1]BIP (real)'!U73</f>
        <v>1.173824809199985</v>
      </c>
      <c r="V9" s="3">
        <f>'[1]BIP (real)'!V73</f>
        <v>-0.23852685812424568</v>
      </c>
      <c r="W9" s="3"/>
      <c r="X9" s="18" t="str">
        <f t="shared" ref="X9" si="6">HLOOKUP(Y9,$L9:$U118,ROW(L$112)-ROW(X9)+1,0)</f>
        <v>SL</v>
      </c>
      <c r="Y9" s="3">
        <f t="shared" ref="Y9" si="7">MIN(L9:U9)</f>
        <v>-1.8554120775000058</v>
      </c>
      <c r="Z9" s="18" t="str">
        <f t="shared" ref="Z9" si="8">HLOOKUP(AA9,$L9:$U118,ROW(N$112)-ROW(Z9)+1,0)</f>
        <v>HH</v>
      </c>
      <c r="AA9" s="3">
        <f t="shared" ref="AA9" si="9">MAX(L9:U9)</f>
        <v>1.7238040545999809</v>
      </c>
    </row>
    <row r="10" spans="1:27" x14ac:dyDescent="0.35">
      <c r="A10" t="s">
        <v>343</v>
      </c>
      <c r="B10" s="3">
        <f>('[1]BIP (real)'!B36/'[1]BIP (real)'!B31)^(1/5)*100-100</f>
        <v>-0.53911953686622383</v>
      </c>
      <c r="C10" s="3">
        <f>('[1]BIP (real)'!C36/'[1]BIP (real)'!C31)^(1/5)*100-100</f>
        <v>0.13298691597563561</v>
      </c>
      <c r="D10" s="3">
        <f>('[1]BIP (real)'!D36/'[1]BIP (real)'!D31)^(1/5)*100-100</f>
        <v>2.498553199055209E-2</v>
      </c>
      <c r="E10" s="3">
        <f>('[1]BIP (real)'!E36/'[1]BIP (real)'!E31)^(1/5)*100-100</f>
        <v>-1.1148970734922585</v>
      </c>
      <c r="F10" s="3">
        <f>('[1]BIP (real)'!F36/'[1]BIP (real)'!F31)^(1/5)*100-100</f>
        <v>-0.21521648147538031</v>
      </c>
      <c r="G10" s="3">
        <f>('[1]BIP (real)'!G36/'[1]BIP (real)'!G31)^(1/5)*100-100</f>
        <v>1.8882067759547994</v>
      </c>
      <c r="H10" s="14">
        <f>('[1]BIP (real)'!H36/'[1]BIP (real)'!H31)^(1/5)*100-100</f>
        <v>0.34406173378447136</v>
      </c>
      <c r="I10" s="3">
        <f>('[1]BIP (real)'!I36/'[1]BIP (real)'!I31)^(1/5)*100-100</f>
        <v>-0.30605708209397164</v>
      </c>
      <c r="J10" s="3">
        <f>('[1]BIP (real)'!J36/'[1]BIP (real)'!J31)^(1/5)*100-100</f>
        <v>0.10051033628386108</v>
      </c>
      <c r="K10" s="3">
        <f>('[1]BIP (real)'!K36/'[1]BIP (real)'!K31)^(1/5)*100-100</f>
        <v>2.2740692558187448E-3</v>
      </c>
      <c r="L10" s="3">
        <f>('[1]BIP (real)'!L36/'[1]BIP (real)'!L31)^(1/5)*100-100</f>
        <v>0.40161410307607071</v>
      </c>
      <c r="M10" s="3">
        <f>('[1]BIP (real)'!M36/'[1]BIP (real)'!M31)^(1/5)*100-100</f>
        <v>0.38504639663199214</v>
      </c>
      <c r="N10" s="3">
        <f>('[1]BIP (real)'!N36/'[1]BIP (real)'!N31)^(1/5)*100-100</f>
        <v>0.39023974808681317</v>
      </c>
      <c r="O10" s="3">
        <f>('[1]BIP (real)'!O36/'[1]BIP (real)'!O31)^(1/5)*100-100</f>
        <v>-0.55022465937396703</v>
      </c>
      <c r="P10" s="3">
        <f>('[1]BIP (real)'!P36/'[1]BIP (real)'!P31)^(1/5)*100-100</f>
        <v>0.42212692313215427</v>
      </c>
      <c r="Q10" s="3">
        <f>('[1]BIP (real)'!Q36/'[1]BIP (real)'!Q31)^(1/5)*100-100</f>
        <v>-0.25130472029871953</v>
      </c>
      <c r="R10" s="3">
        <f>('[1]BIP (real)'!R36/'[1]BIP (real)'!R31)^(1/5)*100-100</f>
        <v>-0.59317599201030191</v>
      </c>
      <c r="S10" s="3">
        <f>('[1]BIP (real)'!S36/'[1]BIP (real)'!S31)^(1/5)*100-100</f>
        <v>0.26051149801872953</v>
      </c>
      <c r="T10" s="3">
        <f>('[1]BIP (real)'!T36/'[1]BIP (real)'!T31)^(1/5)*100-100</f>
        <v>-1.3224565647024065</v>
      </c>
      <c r="U10" s="3">
        <f>('[1]BIP (real)'!U36/'[1]BIP (real)'!U31)^(1/5)*100-100</f>
        <v>-0.17544420977242225</v>
      </c>
      <c r="V10" s="3">
        <f>('[1]BIP (real)'!V36/'[1]BIP (real)'!V31)^(1/5)*100-100</f>
        <v>5.5563040831316357E-2</v>
      </c>
      <c r="X10" s="18" t="str">
        <f t="shared" ref="X10" si="10">HLOOKUP(Y10,$L10:$U119,ROW(L$112)-ROW(X10)+1,0)</f>
        <v>SL</v>
      </c>
      <c r="Y10" s="3">
        <f t="shared" ref="Y10" si="11">MIN(L10:U10)</f>
        <v>-1.3224565647024065</v>
      </c>
      <c r="Z10" s="18" t="str">
        <f t="shared" ref="Z10" si="12">HLOOKUP(AA10,$L10:$U119,ROW(N$112)-ROW(Z10)+1,0)</f>
        <v>HE</v>
      </c>
      <c r="AA10" s="3">
        <f t="shared" ref="AA10" si="13">MAX(L10:U10)</f>
        <v>0.42212692313215427</v>
      </c>
    </row>
    <row r="11" spans="1:27" x14ac:dyDescent="0.35">
      <c r="B11" s="3"/>
      <c r="C11" s="3"/>
      <c r="D11" s="3"/>
      <c r="E11" s="3"/>
      <c r="F11" s="3"/>
      <c r="G11" s="3"/>
      <c r="H11" s="3"/>
      <c r="I11" s="3"/>
      <c r="J11" s="3"/>
      <c r="K11" s="3"/>
      <c r="L11" s="3"/>
      <c r="M11" s="3"/>
      <c r="N11" s="3"/>
      <c r="O11" s="3"/>
      <c r="P11" s="3"/>
      <c r="Q11" s="3"/>
      <c r="R11" s="3"/>
      <c r="S11" s="3"/>
      <c r="T11" s="3"/>
      <c r="U11" s="3"/>
      <c r="V11" s="3"/>
      <c r="X11" s="18"/>
      <c r="Y11" s="3"/>
      <c r="Z11" s="18"/>
      <c r="AA11" s="3"/>
    </row>
    <row r="12" spans="1:27" x14ac:dyDescent="0.35">
      <c r="A12" s="4" t="s">
        <v>344</v>
      </c>
      <c r="X12" s="9"/>
      <c r="Y12" s="3"/>
      <c r="Z12" s="11"/>
      <c r="AA12" s="3"/>
    </row>
    <row r="13" spans="1:27" x14ac:dyDescent="0.35">
      <c r="A13" s="7">
        <f>'[1]BIP (real)'!A154</f>
        <v>2019</v>
      </c>
      <c r="B13" s="3">
        <f>'[1]BIP (real)'!B154</f>
        <v>1.2080160669566027</v>
      </c>
      <c r="C13" s="3">
        <f>'[1]BIP (real)'!C154</f>
        <v>3.6270511180529752</v>
      </c>
      <c r="D13" s="3">
        <f>'[1]BIP (real)'!D154</f>
        <v>1.5072973148963342</v>
      </c>
      <c r="E13" s="3">
        <f>'[1]BIP (real)'!E154</f>
        <v>2.7754226246724301</v>
      </c>
      <c r="F13" s="3">
        <f>'[1]BIP (real)'!F154</f>
        <v>0.58287199519936905</v>
      </c>
      <c r="G13" s="3">
        <f>'[1]BIP (real)'!G154</f>
        <v>1.9846379188705612</v>
      </c>
      <c r="H13" s="14">
        <f>'[1]BIP (real)'!H154</f>
        <v>1.8914107085061573</v>
      </c>
      <c r="I13" s="3">
        <f>'[1]BIP (real)'!I154</f>
        <v>1.7649138441176575</v>
      </c>
      <c r="J13" s="3">
        <f>'[1]BIP (real)'!J154</f>
        <v>0.62002644306178922</v>
      </c>
      <c r="K13" s="3">
        <f>'[1]BIP (real)'!K154</f>
        <v>0.54929432986764937</v>
      </c>
      <c r="L13" s="3">
        <f>'[1]BIP (real)'!L154</f>
        <v>-0.46069692440087806</v>
      </c>
      <c r="M13" s="3">
        <f>'[1]BIP (real)'!M154</f>
        <v>1.0563616570185701</v>
      </c>
      <c r="N13" s="3">
        <f>'[1]BIP (real)'!N154</f>
        <v>-1.8816135414143673</v>
      </c>
      <c r="O13" s="3">
        <f>'[1]BIP (real)'!O154</f>
        <v>2.4975248672168391</v>
      </c>
      <c r="P13" s="3">
        <f>'[1]BIP (real)'!P154</f>
        <v>0.72375929141274753</v>
      </c>
      <c r="Q13" s="3">
        <f>'[1]BIP (real)'!Q154</f>
        <v>1.1558809654028011</v>
      </c>
      <c r="R13" s="3">
        <f>'[1]BIP (real)'!R154</f>
        <v>8.3996899844436257E-2</v>
      </c>
      <c r="S13" s="3">
        <f>'[1]BIP (real)'!S154</f>
        <v>0.61437710819491542</v>
      </c>
      <c r="T13" s="3">
        <f>'[1]BIP (real)'!T154</f>
        <v>-0.86629040545378189</v>
      </c>
      <c r="U13" s="3">
        <f>'[1]BIP (real)'!U154</f>
        <v>2.055479427329459</v>
      </c>
      <c r="V13" s="3">
        <f>'[1]BIP (real)'!V154</f>
        <v>0.76040353377453584</v>
      </c>
      <c r="X13" s="18" t="str">
        <f t="shared" ref="X13:X19" si="14">HLOOKUP(Y13,$L13:$U121,ROW(L$112)-ROW(X13)+1,0)</f>
        <v>HB</v>
      </c>
      <c r="Y13" s="3">
        <f t="shared" ref="Y13:Y18" si="15">MIN(L13:U13)</f>
        <v>-1.8816135414143673</v>
      </c>
      <c r="Z13" s="18" t="str">
        <f t="shared" ref="Z13:Z19" si="16">HLOOKUP(AA13,$L13:$U121,ROW(N$112)-ROW(Z13)+1,0)</f>
        <v>HH</v>
      </c>
      <c r="AA13" s="3">
        <f t="shared" ref="AA13:AA18" si="17">MAX(L13:U13)</f>
        <v>2.4975248672168391</v>
      </c>
    </row>
    <row r="14" spans="1:27" x14ac:dyDescent="0.35">
      <c r="A14" s="7">
        <f>'[1]BIP (real)'!A155</f>
        <v>2020</v>
      </c>
      <c r="B14" s="3">
        <f>'[1]BIP (real)'!B155</f>
        <v>-3.4788783710511382</v>
      </c>
      <c r="C14" s="3">
        <f>'[1]BIP (real)'!C155</f>
        <v>-3.7413795698464298</v>
      </c>
      <c r="D14" s="3">
        <f>'[1]BIP (real)'!D155</f>
        <v>-3.8871844944860072</v>
      </c>
      <c r="E14" s="3">
        <f>'[1]BIP (real)'!E155</f>
        <v>-2.6481580227721935</v>
      </c>
      <c r="F14" s="3">
        <f>'[1]BIP (real)'!F155</f>
        <v>-2.828850050178616</v>
      </c>
      <c r="G14" s="3">
        <f>'[1]BIP (real)'!G155</f>
        <v>-2.6091771174578753</v>
      </c>
      <c r="H14" s="14">
        <f>'[1]BIP (real)'!H155</f>
        <v>-3.140691751109145</v>
      </c>
      <c r="I14" s="3">
        <f>'[1]BIP (real)'!I155</f>
        <v>-3.4022086327358636</v>
      </c>
      <c r="J14" s="3">
        <f>'[1]BIP (real)'!J155</f>
        <v>-4.2861547873850014</v>
      </c>
      <c r="K14" s="3">
        <f>'[1]BIP (real)'!K155</f>
        <v>-4.3757193695863208</v>
      </c>
      <c r="L14" s="3">
        <f>'[1]BIP (real)'!L155</f>
        <v>-5.3270629182884619</v>
      </c>
      <c r="M14" s="3">
        <f>'[1]BIP (real)'!M155</f>
        <v>-4.3413284388573032</v>
      </c>
      <c r="N14" s="3">
        <f>'[1]BIP (real)'!N155</f>
        <v>-4.5906973963962372</v>
      </c>
      <c r="O14" s="3">
        <f>'[1]BIP (real)'!O155</f>
        <v>-5.9887372938243431</v>
      </c>
      <c r="P14" s="3">
        <f>'[1]BIP (real)'!P155</f>
        <v>-5.1883963121898233</v>
      </c>
      <c r="Q14" s="3">
        <f>'[1]BIP (real)'!Q155</f>
        <v>-4.1855710240603656</v>
      </c>
      <c r="R14" s="3">
        <f>'[1]BIP (real)'!R155</f>
        <v>-3.5462076029878773</v>
      </c>
      <c r="S14" s="3">
        <f>'[1]BIP (real)'!S155</f>
        <v>-3.6686488386831115</v>
      </c>
      <c r="T14" s="3">
        <f>'[1]BIP (real)'!T155</f>
        <v>-5.4898647857079936</v>
      </c>
      <c r="U14" s="3">
        <f>'[1]BIP (real)'!U155</f>
        <v>-2.4387142067384389</v>
      </c>
      <c r="V14" s="3">
        <f>'[1]BIP (real)'!V155</f>
        <v>-4.1734521851338116</v>
      </c>
      <c r="X14" s="18" t="str">
        <f t="shared" si="14"/>
        <v>HH</v>
      </c>
      <c r="Y14" s="3">
        <f t="shared" si="15"/>
        <v>-5.9887372938243431</v>
      </c>
      <c r="Z14" s="18" t="str">
        <f t="shared" si="16"/>
        <v>SH</v>
      </c>
      <c r="AA14" s="3">
        <f t="shared" si="17"/>
        <v>-2.4387142067384389</v>
      </c>
    </row>
    <row r="15" spans="1:27" x14ac:dyDescent="0.35">
      <c r="A15" s="7">
        <f>'[1]BIP (real)'!A156</f>
        <v>2021</v>
      </c>
      <c r="B15" s="3">
        <f>'[1]BIP (real)'!B156</f>
        <v>1.6512340840145754</v>
      </c>
      <c r="C15" s="3">
        <f>'[1]BIP (real)'!C156</f>
        <v>1.4291980353956291</v>
      </c>
      <c r="D15" s="3">
        <f>'[1]BIP (real)'!D156</f>
        <v>3.1759346738976575</v>
      </c>
      <c r="E15" s="3">
        <f>'[1]BIP (real)'!E156</f>
        <v>1.9833887330664908</v>
      </c>
      <c r="F15" s="3">
        <f>'[1]BIP (real)'!F156</f>
        <v>3.0940020570549933</v>
      </c>
      <c r="G15" s="3">
        <f>'[1]BIP (real)'!G156</f>
        <v>5.1898892766458715</v>
      </c>
      <c r="H15" s="14">
        <f>'[1]BIP (real)'!H156</f>
        <v>3.2732724067667078</v>
      </c>
      <c r="I15" s="3">
        <f>'[1]BIP (real)'!I156</f>
        <v>2.4361748101052996</v>
      </c>
      <c r="J15" s="3">
        <f>'[1]BIP (real)'!J156</f>
        <v>3.753838727842691</v>
      </c>
      <c r="K15" s="3">
        <f>'[1]BIP (real)'!K156</f>
        <v>3.6753425821192849</v>
      </c>
      <c r="L15" s="3">
        <f>'[1]BIP (real)'!L156</f>
        <v>5.5114069660323821</v>
      </c>
      <c r="M15" s="3">
        <f>'[1]BIP (real)'!M156</f>
        <v>4.0304079715843812</v>
      </c>
      <c r="N15" s="3">
        <f>'[1]BIP (real)'!N156</f>
        <v>5.8648495610049451</v>
      </c>
      <c r="O15" s="3">
        <f>'[1]BIP (real)'!O156</f>
        <v>0.30269313030150613</v>
      </c>
      <c r="P15" s="3">
        <f>'[1]BIP (real)'!P156</f>
        <v>4.4053675356864517</v>
      </c>
      <c r="Q15" s="3">
        <f>'[1]BIP (real)'!Q156</f>
        <v>1.629818356001536</v>
      </c>
      <c r="R15" s="3">
        <f>'[1]BIP (real)'!R156</f>
        <v>2.2673933518683782</v>
      </c>
      <c r="S15" s="3">
        <f>'[1]BIP (real)'!S156</f>
        <v>11.007836247169607</v>
      </c>
      <c r="T15" s="3">
        <f>'[1]BIP (real)'!T156</f>
        <v>1.7588321574451271</v>
      </c>
      <c r="U15" s="3">
        <f>'[1]BIP (real)'!U156</f>
        <v>-0.61805341235763933</v>
      </c>
      <c r="V15" s="3">
        <f>'[1]BIP (real)'!V156</f>
        <v>3.6261275811041713</v>
      </c>
      <c r="X15" s="18" t="str">
        <f t="shared" si="14"/>
        <v>SH</v>
      </c>
      <c r="Y15" s="3">
        <f t="shared" si="15"/>
        <v>-0.61805341235763933</v>
      </c>
      <c r="Z15" s="18" t="str">
        <f t="shared" si="16"/>
        <v>RP</v>
      </c>
      <c r="AA15" s="3">
        <f t="shared" si="17"/>
        <v>11.007836247169607</v>
      </c>
    </row>
    <row r="16" spans="1:27" x14ac:dyDescent="0.35">
      <c r="A16" s="7">
        <f>'[1]BIP (real)'!A157</f>
        <v>2022</v>
      </c>
      <c r="B16" s="3">
        <f>'[1]BIP (real)'!B157</f>
        <v>-0.23174446355803013</v>
      </c>
      <c r="C16" s="3">
        <f>'[1]BIP (real)'!C157</f>
        <v>0.89328872029541628</v>
      </c>
      <c r="D16" s="3">
        <f>'[1]BIP (real)'!D157</f>
        <v>1.5984135994158351</v>
      </c>
      <c r="E16" s="3">
        <f>'[1]BIP (real)'!E157</f>
        <v>-0.49578019273749874</v>
      </c>
      <c r="F16" s="3">
        <f>'[1]BIP (real)'!F157</f>
        <v>0.67136867327377558</v>
      </c>
      <c r="G16" s="3">
        <f>'[1]BIP (real)'!G157</f>
        <v>3.1366709227794729</v>
      </c>
      <c r="H16" s="14">
        <f>'[1]BIP (real)'!H157</f>
        <v>1.4463724416972923</v>
      </c>
      <c r="I16" s="3">
        <f>'[1]BIP (real)'!I157</f>
        <v>0.63501791028843968</v>
      </c>
      <c r="J16" s="3">
        <f>'[1]BIP (real)'!J157</f>
        <v>0.6247990754910262</v>
      </c>
      <c r="K16" s="3">
        <f>'[1]BIP (real)'!K157</f>
        <v>0.48536456800358962</v>
      </c>
      <c r="L16" s="3">
        <f>'[1]BIP (real)'!L157</f>
        <v>1.2963266800109778</v>
      </c>
      <c r="M16" s="3">
        <f>'[1]BIP (real)'!M157</f>
        <v>1.0207129037109297</v>
      </c>
      <c r="N16" s="3">
        <f>'[1]BIP (real)'!N157</f>
        <v>3.4136088508439002</v>
      </c>
      <c r="O16" s="3">
        <f>'[1]BIP (real)'!O157</f>
        <v>2.0192603923951964</v>
      </c>
      <c r="P16" s="3">
        <f>'[1]BIP (real)'!P157</f>
        <v>1.0195287184362058</v>
      </c>
      <c r="Q16" s="3">
        <f>'[1]BIP (real)'!Q157</f>
        <v>-1.3646169648897484</v>
      </c>
      <c r="R16" s="3">
        <f>'[1]BIP (real)'!R157</f>
        <v>-0.3274703012236273</v>
      </c>
      <c r="S16" s="3">
        <f>'[1]BIP (real)'!S157</f>
        <v>-0.92634034182339065</v>
      </c>
      <c r="T16" s="3">
        <f>'[1]BIP (real)'!T157</f>
        <v>3.5177839160731992</v>
      </c>
      <c r="U16" s="3">
        <f>'[1]BIP (real)'!U157</f>
        <v>0.49601164261707709</v>
      </c>
      <c r="V16" s="3">
        <f>'[1]BIP (real)'!V157</f>
        <v>0.64160778016157849</v>
      </c>
      <c r="X16" s="18" t="str">
        <f t="shared" si="14"/>
        <v>NI</v>
      </c>
      <c r="Y16" s="3">
        <f t="shared" si="15"/>
        <v>-1.3646169648897484</v>
      </c>
      <c r="Z16" s="18" t="str">
        <f t="shared" si="16"/>
        <v>SL</v>
      </c>
      <c r="AA16" s="3">
        <f t="shared" si="17"/>
        <v>3.5177839160731992</v>
      </c>
    </row>
    <row r="17" spans="1:27" x14ac:dyDescent="0.35">
      <c r="A17" s="7">
        <f>'[1]BIP (real)'!A158</f>
        <v>2023</v>
      </c>
      <c r="B17" s="3">
        <f>'[1]BIP (real)'!B158</f>
        <v>-2.2294121537528326</v>
      </c>
      <c r="C17" s="3">
        <f>'[1]BIP (real)'!C158</f>
        <v>-0.40265020906913662</v>
      </c>
      <c r="D17" s="3">
        <f>'[1]BIP (real)'!D158</f>
        <v>-0.51898268249127</v>
      </c>
      <c r="E17" s="3">
        <f>'[1]BIP (real)'!E158</f>
        <v>-2.646118000824174</v>
      </c>
      <c r="F17" s="3">
        <f>'[1]BIP (real)'!F158</f>
        <v>5.3196346751803958E-2</v>
      </c>
      <c r="G17" s="3">
        <f>'[1]BIP (real)'!G158</f>
        <v>6.1300702503942262E-2</v>
      </c>
      <c r="H17" s="14">
        <f>'[1]BIP (real)'!H158</f>
        <v>-0.70783503652499746</v>
      </c>
      <c r="I17" s="3">
        <f>'[1]BIP (real)'!I158</f>
        <v>-1.1178569025053378</v>
      </c>
      <c r="J17" s="3">
        <f>'[1]BIP (real)'!J158</f>
        <v>-1.1254878238936641</v>
      </c>
      <c r="K17" s="3">
        <f>'[1]BIP (real)'!K158</f>
        <v>-1.1917460468128525</v>
      </c>
      <c r="L17" s="3">
        <f>'[1]BIP (real)'!L158</f>
        <v>-0.77929941796719504</v>
      </c>
      <c r="M17" s="3">
        <f>'[1]BIP (real)'!M158</f>
        <v>7.4963769582424788E-2</v>
      </c>
      <c r="N17" s="3">
        <f>'[1]BIP (real)'!N158</f>
        <v>-2.2340847393055583</v>
      </c>
      <c r="O17" s="3">
        <f>'[1]BIP (real)'!O158</f>
        <v>-3.5684280733957507</v>
      </c>
      <c r="P17" s="3">
        <f>'[1]BIP (real)'!P158</f>
        <v>-0.54381529559586284</v>
      </c>
      <c r="Q17" s="3">
        <f>'[1]BIP (real)'!Q158</f>
        <v>0.36043056371224225</v>
      </c>
      <c r="R17" s="3">
        <f>'[1]BIP (real)'!R158</f>
        <v>-2.0643966859164777</v>
      </c>
      <c r="S17" s="3">
        <f>'[1]BIP (real)'!S158</f>
        <v>-5.1158772530350376</v>
      </c>
      <c r="T17" s="3">
        <f>'[1]BIP (real)'!T158</f>
        <v>-4.7124986156768784</v>
      </c>
      <c r="U17" s="3">
        <f>'[1]BIP (real)'!U158</f>
        <v>-1.4619977095760959</v>
      </c>
      <c r="V17" s="3">
        <f>'[1]BIP (real)'!V158</f>
        <v>-1.1114962266338182</v>
      </c>
      <c r="X17" s="18" t="str">
        <f t="shared" si="14"/>
        <v>RP</v>
      </c>
      <c r="Y17" s="3">
        <f t="shared" si="15"/>
        <v>-5.1158772530350376</v>
      </c>
      <c r="Z17" s="18" t="str">
        <f t="shared" si="16"/>
        <v>NI</v>
      </c>
      <c r="AA17" s="3">
        <f t="shared" si="17"/>
        <v>0.36043056371224225</v>
      </c>
    </row>
    <row r="18" spans="1:27" x14ac:dyDescent="0.35">
      <c r="A18" s="7">
        <f>'[1]BIP (real)'!A159</f>
        <v>2024</v>
      </c>
      <c r="B18" s="3">
        <f>'[1]BIP (real)'!B159</f>
        <v>-0.86956129415895589</v>
      </c>
      <c r="C18" s="3">
        <f>'[1]BIP (real)'!C159</f>
        <v>1.5011285519803437</v>
      </c>
      <c r="D18" s="3">
        <f>'[1]BIP (real)'!D159</f>
        <v>-0.26737285209223671</v>
      </c>
      <c r="E18" s="3">
        <f>'[1]BIP (real)'!E159</f>
        <v>-0.48956361505906898</v>
      </c>
      <c r="F18" s="3">
        <f>'[1]BIP (real)'!F159</f>
        <v>-0.90312570848440998</v>
      </c>
      <c r="G18" s="3">
        <f>'[1]BIP (real)'!G159</f>
        <v>0.1721411135400075</v>
      </c>
      <c r="H18" s="14">
        <f>'[1]BIP (real)'!H159</f>
        <v>-0.1113964927577058</v>
      </c>
      <c r="I18" s="3">
        <f>'[1]BIP (real)'!I159</f>
        <v>-0.30629936066046071</v>
      </c>
      <c r="J18" s="3">
        <f>'[1]BIP (real)'!J159</f>
        <v>-0.51187867534376608</v>
      </c>
      <c r="K18" s="3">
        <f>'[1]BIP (real)'!K159</f>
        <v>-0.55075470574955432</v>
      </c>
      <c r="L18" s="3">
        <f>'[1]BIP (real)'!L159</f>
        <v>-0.74209296364877275</v>
      </c>
      <c r="M18" s="3">
        <f>'[1]BIP (real)'!M159</f>
        <v>-1.3681573770189317</v>
      </c>
      <c r="N18" s="3">
        <f>'[1]BIP (real)'!N159</f>
        <v>-1.5446778380969022</v>
      </c>
      <c r="O18" s="3">
        <f>'[1]BIP (real)'!O159</f>
        <v>0.94624113048502068</v>
      </c>
      <c r="P18" s="3">
        <f>'[1]BIP (real)'!P159</f>
        <v>0.26256975527525128</v>
      </c>
      <c r="Q18" s="3">
        <f>'[1]BIP (real)'!Q159</f>
        <v>0.24690581359708119</v>
      </c>
      <c r="R18" s="3">
        <f>'[1]BIP (real)'!R159</f>
        <v>-0.60609622103416427</v>
      </c>
      <c r="S18" s="3">
        <f>'[1]BIP (real)'!S159</f>
        <v>-1.3679981024819057</v>
      </c>
      <c r="T18" s="3">
        <f>'[1]BIP (real)'!T159</f>
        <v>-1.8295243073119565</v>
      </c>
      <c r="U18" s="3">
        <f>'[1]BIP (real)'!U159</f>
        <v>0.81902269310303666</v>
      </c>
      <c r="V18" s="3">
        <f>'[1]BIP (real)'!V159</f>
        <v>-0.47746946413889191</v>
      </c>
      <c r="X18" s="18" t="str">
        <f t="shared" si="14"/>
        <v>SL</v>
      </c>
      <c r="Y18" s="3">
        <f t="shared" si="15"/>
        <v>-1.8295243073119565</v>
      </c>
      <c r="Z18" s="18" t="str">
        <f t="shared" si="16"/>
        <v>HH</v>
      </c>
      <c r="AA18" s="3">
        <f t="shared" si="17"/>
        <v>0.94624113048502068</v>
      </c>
    </row>
    <row r="19" spans="1:27" x14ac:dyDescent="0.35">
      <c r="A19" t="s">
        <v>343</v>
      </c>
      <c r="B19" s="3">
        <f>(('[1]BIP (real)'!B122/'[1]BIP (real)'!B117)^(1/5))*100-100</f>
        <v>-1.0470992735108382</v>
      </c>
      <c r="C19" s="3">
        <f>(('[1]BIP (real)'!C122/'[1]BIP (real)'!C117)^(1/5))*100-100</f>
        <v>-8.3615327871697787E-2</v>
      </c>
      <c r="D19" s="3">
        <f>(('[1]BIP (real)'!D122/'[1]BIP (real)'!D117)^(1/5))*100-100</f>
        <v>-8.0994611642495329E-3</v>
      </c>
      <c r="E19" s="3">
        <f>(('[1]BIP (real)'!E122/'[1]BIP (real)'!E117)^(1/5))*100-100</f>
        <v>-0.87404075077658661</v>
      </c>
      <c r="F19" s="3">
        <f>(('[1]BIP (real)'!F122/'[1]BIP (real)'!F117)^(1/5))*100-100</f>
        <v>-1.4903129254975056E-3</v>
      </c>
      <c r="G19" s="3">
        <f>(('[1]BIP (real)'!G122/'[1]BIP (real)'!G117)^(1/5))*100-100</f>
        <v>1.1541368485060985</v>
      </c>
      <c r="H19" s="14">
        <f>(('[1]BIP (real)'!H122/'[1]BIP (real)'!H117)^(1/5))*100-100</f>
        <v>0.12887786071419782</v>
      </c>
      <c r="I19" s="3">
        <f>(('[1]BIP (real)'!I122/'[1]BIP (real)'!I117)^(1/5))*100-100</f>
        <v>-0.36978831597231476</v>
      </c>
      <c r="J19" s="3">
        <f>(('[1]BIP (real)'!J122/'[1]BIP (real)'!J117)^(1/5))*100-100</f>
        <v>-0.34297700545732823</v>
      </c>
      <c r="K19" s="3">
        <f>(('[1]BIP (real)'!K122/'[1]BIP (real)'!K117)^(1/5))*100-100</f>
        <v>-0.42547626699655439</v>
      </c>
      <c r="L19" s="3">
        <f>(('[1]BIP (real)'!L122/'[1]BIP (real)'!L117)^(1/5))*100-100</f>
        <v>-6.9681212954662897E-2</v>
      </c>
      <c r="M19" s="3">
        <f>(('[1]BIP (real)'!M122/'[1]BIP (real)'!M117)^(1/5))*100-100</f>
        <v>-0.15472146757856819</v>
      </c>
      <c r="N19" s="3">
        <f>(('[1]BIP (real)'!N122/'[1]BIP (real)'!N117)^(1/5))*100-100</f>
        <v>0.10813569637535636</v>
      </c>
      <c r="O19" s="3">
        <f>(('[1]BIP (real)'!O122/'[1]BIP (real)'!O117)^(1/5))*100-100</f>
        <v>-1.3046231216479214</v>
      </c>
      <c r="P19" s="3">
        <f>(('[1]BIP (real)'!P122/'[1]BIP (real)'!P117)^(1/5))*100-100</f>
        <v>-5.7074754711521791E-2</v>
      </c>
      <c r="Q19" s="3">
        <f>(('[1]BIP (real)'!Q122/'[1]BIP (real)'!Q117)^(1/5))*100-100</f>
        <v>-0.68298491586705268</v>
      </c>
      <c r="R19" s="3">
        <f>(('[1]BIP (real)'!R122/'[1]BIP (real)'!R117)^(1/5))*100-100</f>
        <v>-0.87425477849404842</v>
      </c>
      <c r="S19" s="3">
        <f>(('[1]BIP (real)'!S122/'[1]BIP (real)'!S117)^(1/5))*100-100</f>
        <v>-0.17066505099302276</v>
      </c>
      <c r="T19" s="3">
        <f>(('[1]BIP (real)'!T122/'[1]BIP (real)'!T117)^(1/5))*100-100</f>
        <v>-1.4137244586820259</v>
      </c>
      <c r="U19" s="3">
        <f>(('[1]BIP (real)'!U122/'[1]BIP (real)'!U117)^(1/5))*100-100</f>
        <v>-0.64813694149455614</v>
      </c>
      <c r="V19" s="3">
        <f>(('[1]BIP (real)'!V122/'[1]BIP (real)'!V117)^(1/5))*100-100</f>
        <v>-0.33102801241598456</v>
      </c>
      <c r="X19" s="18" t="str">
        <f t="shared" si="14"/>
        <v>SL</v>
      </c>
      <c r="Y19" s="3">
        <f t="shared" ref="Y19" si="18">MIN(L19:U19)</f>
        <v>-1.4137244586820259</v>
      </c>
      <c r="Z19" s="18" t="str">
        <f t="shared" si="16"/>
        <v>HB</v>
      </c>
      <c r="AA19" s="3">
        <f t="shared" ref="AA19" si="19">MAX(L19:U19)</f>
        <v>0.10813569637535636</v>
      </c>
    </row>
    <row r="20" spans="1:27" x14ac:dyDescent="0.35">
      <c r="F20" s="71"/>
      <c r="X20" s="11"/>
      <c r="Y20" s="3"/>
      <c r="Z20" s="11"/>
      <c r="AA20" s="3"/>
    </row>
    <row r="21" spans="1:27" x14ac:dyDescent="0.35">
      <c r="A21" s="4" t="s">
        <v>345</v>
      </c>
      <c r="X21" s="18"/>
      <c r="Y21" s="3"/>
      <c r="Z21" s="18"/>
      <c r="AA21" s="3"/>
    </row>
    <row r="22" spans="1:27" x14ac:dyDescent="0.35">
      <c r="A22">
        <f>'[1]BIP je ET'!A141</f>
        <v>2019</v>
      </c>
      <c r="B22" s="3">
        <f>'[1]BIP je ET'!B141</f>
        <v>1.0417595055561435</v>
      </c>
      <c r="C22" s="3">
        <f>'[1]BIP je ET'!C141</f>
        <v>3.0467837829306177</v>
      </c>
      <c r="D22" s="3">
        <f>'[1]BIP je ET'!D141</f>
        <v>1.0611633299634633</v>
      </c>
      <c r="E22" s="3">
        <f>'[1]BIP je ET'!E141</f>
        <v>2.1483253559702291</v>
      </c>
      <c r="F22" s="3">
        <f>'[1]BIP je ET'!F141</f>
        <v>0.35650232206168653</v>
      </c>
      <c r="G22" s="3">
        <f>'[1]BIP je ET'!G141</f>
        <v>0.34104602167268183</v>
      </c>
      <c r="H22" s="14">
        <f>'[1]BIP je ET'!H141</f>
        <v>1.1468597341361573</v>
      </c>
      <c r="I22" s="3">
        <f>'[1]BIP je ET'!I141</f>
        <v>1.3661285517438557</v>
      </c>
      <c r="J22" s="3">
        <f>'[1]BIP je ET'!J141</f>
        <v>-0.10857469092483996</v>
      </c>
      <c r="K22" s="3">
        <f>'[1]BIP je ET'!K141</f>
        <v>-0.12888700194197611</v>
      </c>
      <c r="L22" s="3">
        <f>'[1]BIP je ET'!L141</f>
        <v>-0.82951323074493644</v>
      </c>
      <c r="M22" s="3">
        <f>'[1]BIP je ET'!M141</f>
        <v>0.41100954144484092</v>
      </c>
      <c r="N22" s="3">
        <f>'[1]BIP je ET'!N141</f>
        <v>-2.5502077689878035</v>
      </c>
      <c r="O22" s="3">
        <f>'[1]BIP je ET'!O141</f>
        <v>1.4792254147893686</v>
      </c>
      <c r="P22" s="3">
        <f>'[1]BIP je ET'!P141</f>
        <v>7.0670625032647649E-2</v>
      </c>
      <c r="Q22" s="3">
        <f>'[1]BIP je ET'!Q141</f>
        <v>0.34162641729163568</v>
      </c>
      <c r="R22" s="3">
        <f>'[1]BIP je ET'!R141</f>
        <v>-0.76119583250064693</v>
      </c>
      <c r="S22" s="3">
        <f>'[1]BIP je ET'!S141</f>
        <v>0.24981868863265788</v>
      </c>
      <c r="T22" s="3">
        <f>'[1]BIP je ET'!T141</f>
        <v>-1.3401882360636534</v>
      </c>
      <c r="U22" s="3">
        <f>'[1]BIP je ET'!U141</f>
        <v>1.2305123343163729</v>
      </c>
      <c r="V22" s="3">
        <f>'[1]BIP je ET'!V141</f>
        <v>6.7004102552743916E-2</v>
      </c>
      <c r="X22" s="18" t="str">
        <f>HLOOKUP(Y22,$L22:$U129,ROW(L$112)-ROW(X22)+1,0)</f>
        <v>HB</v>
      </c>
      <c r="Y22" s="3">
        <f t="shared" ref="Y22:Y23" si="20">MIN(L22:U22)</f>
        <v>-2.5502077689878035</v>
      </c>
      <c r="Z22" s="18" t="str">
        <f>HLOOKUP(AA22,$L22:$U129,ROW(N$112)-ROW(Z22)+1,0)</f>
        <v>HH</v>
      </c>
      <c r="AA22" s="3">
        <f t="shared" ref="AA22:AA23" si="21">MAX(L22:U22)</f>
        <v>1.4792254147893686</v>
      </c>
    </row>
    <row r="23" spans="1:27" x14ac:dyDescent="0.35">
      <c r="A23">
        <f>'[1]BIP je ET'!A142</f>
        <v>2020</v>
      </c>
      <c r="B23" s="3">
        <f>'[1]BIP je ET'!B142</f>
        <v>-2.5113755290781086</v>
      </c>
      <c r="C23" s="3">
        <f>'[1]BIP je ET'!C142</f>
        <v>-3.0667602848485842</v>
      </c>
      <c r="D23" s="3">
        <f>'[1]BIP je ET'!D142</f>
        <v>-3.4725822819250993</v>
      </c>
      <c r="E23" s="3">
        <f>'[1]BIP je ET'!E142</f>
        <v>-2.222549352464597</v>
      </c>
      <c r="F23" s="3">
        <f>'[1]BIP je ET'!F142</f>
        <v>-1.8884137186474703</v>
      </c>
      <c r="G23" s="3">
        <f>'[1]BIP je ET'!G142</f>
        <v>-2.0920207875970505</v>
      </c>
      <c r="H23" s="14">
        <f>'[1]BIP je ET'!H142</f>
        <v>-2.5378995130646302</v>
      </c>
      <c r="I23" s="3">
        <f>'[1]BIP je ET'!I142</f>
        <v>-2.7516413856920252</v>
      </c>
      <c r="J23" s="3">
        <f>'[1]BIP je ET'!J142</f>
        <v>-3.4895007251140981</v>
      </c>
      <c r="K23" s="3">
        <f>'[1]BIP je ET'!K142</f>
        <v>-3.5635699867449375</v>
      </c>
      <c r="L23" s="3">
        <f>'[1]BIP je ET'!L142</f>
        <v>-4.2872308318673902</v>
      </c>
      <c r="M23" s="3">
        <f>'[1]BIP je ET'!M142</f>
        <v>-3.4935598863990265</v>
      </c>
      <c r="N23" s="3">
        <f>'[1]BIP je ET'!N142</f>
        <v>-3.8607944785173203</v>
      </c>
      <c r="O23" s="3">
        <f>'[1]BIP je ET'!O142</f>
        <v>-5.3977001856821403</v>
      </c>
      <c r="P23" s="3">
        <f>'[1]BIP je ET'!P142</f>
        <v>-4.3180564339798053</v>
      </c>
      <c r="Q23" s="3">
        <f>'[1]BIP je ET'!Q142</f>
        <v>-3.4927613309179435</v>
      </c>
      <c r="R23" s="3">
        <f>'[1]BIP je ET'!R142</f>
        <v>-2.8907168809404311</v>
      </c>
      <c r="S23" s="3">
        <f>'[1]BIP je ET'!S142</f>
        <v>-2.4783297055966926</v>
      </c>
      <c r="T23" s="3">
        <f>'[1]BIP je ET'!T142</f>
        <v>-4.4127402093111954</v>
      </c>
      <c r="U23" s="3">
        <f>'[1]BIP je ET'!U142</f>
        <v>-1.9088701600105509</v>
      </c>
      <c r="V23" s="3">
        <f>'[1]BIP je ET'!V142</f>
        <v>-3.4019676667908811</v>
      </c>
      <c r="X23" s="18" t="str">
        <f>HLOOKUP(Y23,$L23:$U130,ROW(L$112)-ROW(X23)+1,0)</f>
        <v>HH</v>
      </c>
      <c r="Y23" s="3">
        <f t="shared" si="20"/>
        <v>-5.3977001856821403</v>
      </c>
      <c r="Z23" s="18" t="str">
        <f>HLOOKUP(AA23,$L23:$U130,ROW(N$112)-ROW(Z23)+1,0)</f>
        <v>SH</v>
      </c>
      <c r="AA23" s="3">
        <f t="shared" si="21"/>
        <v>-1.9088701600105509</v>
      </c>
    </row>
    <row r="24" spans="1:27" x14ac:dyDescent="0.35">
      <c r="A24">
        <f>'[1]BIP je ET'!A143</f>
        <v>2021</v>
      </c>
      <c r="B24" s="3">
        <f>'[1]BIP je ET'!B143</f>
        <v>1.3834614955488007</v>
      </c>
      <c r="C24" s="3">
        <f>'[1]BIP je ET'!C143</f>
        <v>1.335815942622915</v>
      </c>
      <c r="D24" s="3">
        <f>'[1]BIP je ET'!D143</f>
        <v>2.7584952403112482</v>
      </c>
      <c r="E24" s="3">
        <f>'[1]BIP je ET'!E143</f>
        <v>1.4869807402885868</v>
      </c>
      <c r="F24" s="3">
        <f>'[1]BIP je ET'!F143</f>
        <v>3.142352859658601</v>
      </c>
      <c r="G24" s="3">
        <f>'[1]BIP je ET'!G143</f>
        <v>4.3310818886804725</v>
      </c>
      <c r="H24" s="14">
        <f>'[1]BIP je ET'!H143</f>
        <v>2.8402418607680318</v>
      </c>
      <c r="I24" s="3">
        <f>'[1]BIP je ET'!I143</f>
        <v>2.163989109859358</v>
      </c>
      <c r="J24" s="3">
        <f>'[1]BIP je ET'!J143</f>
        <v>3.6226383722334674</v>
      </c>
      <c r="K24" s="3">
        <f>'[1]BIP je ET'!K143</f>
        <v>3.5845695127363086</v>
      </c>
      <c r="L24" s="3">
        <f>'[1]BIP je ET'!L143</f>
        <v>5.6293575049192413</v>
      </c>
      <c r="M24" s="3">
        <f>'[1]BIP je ET'!M143</f>
        <v>4.2187028315377404</v>
      </c>
      <c r="N24" s="3">
        <f>'[1]BIP je ET'!N143</f>
        <v>5.8013994571171565</v>
      </c>
      <c r="O24" s="3">
        <f>'[1]BIP je ET'!O143</f>
        <v>0.33284169869476443</v>
      </c>
      <c r="P24" s="3">
        <f>'[1]BIP je ET'!P143</f>
        <v>4.1592378409386725</v>
      </c>
      <c r="Q24" s="3">
        <f>'[1]BIP je ET'!Q143</f>
        <v>1.5777775984777662</v>
      </c>
      <c r="R24" s="3">
        <f>'[1]BIP je ET'!R143</f>
        <v>1.8318950113733479</v>
      </c>
      <c r="S24" s="3">
        <f>'[1]BIP je ET'!S143</f>
        <v>10.987722730394324</v>
      </c>
      <c r="T24" s="3">
        <f>'[1]BIP je ET'!T143</f>
        <v>2.1584910992327622</v>
      </c>
      <c r="U24" s="3">
        <f>'[1]BIP je ET'!U143</f>
        <v>-0.86328701616550063</v>
      </c>
      <c r="V24" s="3">
        <f>'[1]BIP je ET'!V143</f>
        <v>3.4698071160633219</v>
      </c>
      <c r="X24" s="18" t="str">
        <f>HLOOKUP(Y24,$L24:$U131,ROW(L$112)-ROW(X24)+1,0)</f>
        <v>SH</v>
      </c>
      <c r="Y24" s="3">
        <f t="shared" ref="Y24:Y26" si="22">MIN(L24:U24)</f>
        <v>-0.86328701616550063</v>
      </c>
      <c r="Z24" s="18" t="str">
        <f>HLOOKUP(AA24,$L24:$U131,ROW(N$112)-ROW(Z24)+1,0)</f>
        <v>RP</v>
      </c>
      <c r="AA24" s="3">
        <f t="shared" ref="AA24:AA26" si="23">MAX(L24:U24)</f>
        <v>10.987722730394324</v>
      </c>
    </row>
    <row r="25" spans="1:27" x14ac:dyDescent="0.35">
      <c r="A25">
        <f>'[1]BIP je ET'!A144</f>
        <v>2022</v>
      </c>
      <c r="B25" s="3">
        <f>'[1]BIP je ET'!B144</f>
        <v>-0.54165563493371849</v>
      </c>
      <c r="C25" s="3">
        <f>'[1]BIP je ET'!C144</f>
        <v>0.95012674257250751</v>
      </c>
      <c r="D25" s="3">
        <f>'[1]BIP je ET'!D144</f>
        <v>1.0907592466620173</v>
      </c>
      <c r="E25" s="3">
        <f>'[1]BIP je ET'!E144</f>
        <v>-0.46498787216387427</v>
      </c>
      <c r="F25" s="3">
        <f>'[1]BIP je ET'!F144</f>
        <v>0.39840154309884213</v>
      </c>
      <c r="G25" s="3">
        <f>'[1]BIP je ET'!G144</f>
        <v>0.99153452672051401</v>
      </c>
      <c r="H25" s="14">
        <f>'[1]BIP je ET'!H144</f>
        <v>0.66726262641726919</v>
      </c>
      <c r="I25" s="3">
        <f>'[1]BIP je ET'!I144</f>
        <v>0.37309730828624765</v>
      </c>
      <c r="J25" s="3">
        <f>'[1]BIP je ET'!J144</f>
        <v>-7.8788967337473537E-2</v>
      </c>
      <c r="K25" s="3">
        <f>'[1]BIP je ET'!K144</f>
        <v>-0.13679284813210302</v>
      </c>
      <c r="L25" s="3">
        <f>'[1]BIP je ET'!L144</f>
        <v>0.8544970243924439</v>
      </c>
      <c r="M25" s="3">
        <f>'[1]BIP je ET'!M144</f>
        <v>0.50454059551623232</v>
      </c>
      <c r="N25" s="3">
        <f>'[1]BIP je ET'!N144</f>
        <v>2.1528412052304304</v>
      </c>
      <c r="O25" s="3">
        <f>'[1]BIP je ET'!O144</f>
        <v>0.89025870801420126</v>
      </c>
      <c r="P25" s="3">
        <f>'[1]BIP je ET'!P144</f>
        <v>0.23191989887610021</v>
      </c>
      <c r="Q25" s="3">
        <f>'[1]BIP je ET'!Q144</f>
        <v>-1.6708344595574971</v>
      </c>
      <c r="R25" s="3">
        <f>'[1]BIP je ET'!R144</f>
        <v>-1.2202292838177584</v>
      </c>
      <c r="S25" s="3">
        <f>'[1]BIP je ET'!S144</f>
        <v>-1.3216198710769191</v>
      </c>
      <c r="T25" s="3">
        <f>'[1]BIP je ET'!T144</f>
        <v>3.6580898415163006</v>
      </c>
      <c r="U25" s="3">
        <f>'[1]BIP je ET'!U144</f>
        <v>-5.8547944629481208E-3</v>
      </c>
      <c r="V25" s="3">
        <f>'[1]BIP je ET'!V144</f>
        <v>-1.0717346614086409E-2</v>
      </c>
      <c r="X25" s="18" t="str">
        <f>HLOOKUP(Y25,$L25:$U132,ROW(L$112)-ROW(X25)+1,0)</f>
        <v>NI</v>
      </c>
      <c r="Y25" s="3">
        <f t="shared" si="22"/>
        <v>-1.6708344595574971</v>
      </c>
      <c r="Z25" s="18" t="str">
        <f>HLOOKUP(AA25,$L25:$U132,ROW(N$112)-ROW(Z25)+1,0)</f>
        <v>SL</v>
      </c>
      <c r="AA25" s="3">
        <f t="shared" si="23"/>
        <v>3.6580898415163006</v>
      </c>
    </row>
    <row r="26" spans="1:27" x14ac:dyDescent="0.35">
      <c r="A26">
        <f>'[1]BIP je ET'!A145</f>
        <v>2023</v>
      </c>
      <c r="B26" s="3">
        <f>'[1]BIP je ET'!B145</f>
        <v>-1.7039552657022341</v>
      </c>
      <c r="C26" s="3">
        <f>'[1]BIP je ET'!C145</f>
        <v>5.617766897434251E-2</v>
      </c>
      <c r="D26" s="3">
        <f>'[1]BIP je ET'!D145</f>
        <v>-0.18070202785752087</v>
      </c>
      <c r="E26" s="3">
        <f>'[1]BIP je ET'!E145</f>
        <v>-2.1081393414362424</v>
      </c>
      <c r="F26" s="3">
        <f>'[1]BIP je ET'!F145</f>
        <v>0.44126891448117078</v>
      </c>
      <c r="G26" s="3">
        <f>'[1]BIP je ET'!G145</f>
        <v>-0.1244560265298702</v>
      </c>
      <c r="H26" s="14">
        <f>'[1]BIP je ET'!H145</f>
        <v>-0.46927294493849558</v>
      </c>
      <c r="I26" s="3">
        <f>'[1]BIP je ET'!I145</f>
        <v>-0.684342820514658</v>
      </c>
      <c r="J26" s="3">
        <f>'[1]BIP je ET'!J145</f>
        <v>-1.0484235398066915</v>
      </c>
      <c r="K26" s="3">
        <f>'[1]BIP je ET'!K145</f>
        <v>-1.0984539395947621</v>
      </c>
      <c r="L26" s="3">
        <f>'[1]BIP je ET'!L145</f>
        <v>-0.76860320216444222</v>
      </c>
      <c r="M26" s="3">
        <f>'[1]BIP je ET'!M145</f>
        <v>0.12538110915608058</v>
      </c>
      <c r="N26" s="3">
        <f>'[1]BIP je ET'!N145</f>
        <v>-2.0407076933030197</v>
      </c>
      <c r="O26" s="3">
        <f>'[1]BIP je ET'!O145</f>
        <v>-4.0338950938804174</v>
      </c>
      <c r="P26" s="3">
        <f>'[1]BIP je ET'!P145</f>
        <v>-0.56364410663346121</v>
      </c>
      <c r="Q26" s="3">
        <f>'[1]BIP je ET'!Q145</f>
        <v>0.66273091499384407</v>
      </c>
      <c r="R26" s="3">
        <f>'[1]BIP je ET'!R145</f>
        <v>-1.8864478569636134</v>
      </c>
      <c r="S26" s="3">
        <f>'[1]BIP je ET'!S145</f>
        <v>-4.746337943077819</v>
      </c>
      <c r="T26" s="3">
        <f>'[1]BIP je ET'!T145</f>
        <v>-4.1466216383967662</v>
      </c>
      <c r="U26" s="3">
        <f>'[1]BIP je ET'!U145</f>
        <v>-1.5301886482347413</v>
      </c>
      <c r="V26" s="3">
        <f>'[1]BIP je ET'!V145</f>
        <v>-0.99475275349172421</v>
      </c>
      <c r="X26" s="18" t="str">
        <f>HLOOKUP(Y26,$L26:$U133,ROW(L$112)-ROW(X26)+1,0)</f>
        <v>RP</v>
      </c>
      <c r="Y26" s="3">
        <f t="shared" si="22"/>
        <v>-4.746337943077819</v>
      </c>
      <c r="Z26" s="18" t="str">
        <f>HLOOKUP(AA26,$L26:$U133,ROW(N$112)-ROW(Z26)+1,0)</f>
        <v>NI</v>
      </c>
      <c r="AA26" s="3">
        <f t="shared" si="23"/>
        <v>0.66273091499384407</v>
      </c>
    </row>
    <row r="27" spans="1:27" x14ac:dyDescent="0.35">
      <c r="A27">
        <f>'[1]BIP je ET'!A146</f>
        <v>2024</v>
      </c>
      <c r="B27" s="3">
        <f>'[1]BIP je ET'!B146</f>
        <v>-0.61526092783277875</v>
      </c>
      <c r="C27" s="3">
        <f>'[1]BIP je ET'!C146</f>
        <v>2.0686098479740309</v>
      </c>
      <c r="D27" s="3">
        <f>'[1]BIP je ET'!D146</f>
        <v>-0.11649718112641949</v>
      </c>
      <c r="E27" s="3">
        <f>'[1]BIP je ET'!E146</f>
        <v>-0.44590317900984644</v>
      </c>
      <c r="F27" s="3">
        <f>'[1]BIP je ET'!F146</f>
        <v>-0.52291071480024698</v>
      </c>
      <c r="G27" s="3">
        <f>'[1]BIP je ET'!G146</f>
        <v>0.48816793036809258</v>
      </c>
      <c r="H27" s="14">
        <f>'[1]BIP je ET'!H146</f>
        <v>0.12544950422750389</v>
      </c>
      <c r="I27" s="3">
        <f>'[1]BIP je ET'!I146</f>
        <v>-5.884297464649535E-2</v>
      </c>
      <c r="J27" s="3">
        <f>'[1]BIP je ET'!J146</f>
        <v>-0.44048305329823734</v>
      </c>
      <c r="K27" s="3">
        <f>'[1]BIP je ET'!K146</f>
        <v>-0.49265524234456848</v>
      </c>
      <c r="L27" s="3">
        <f>'[1]BIP je ET'!L146</f>
        <v>-0.59009679420977079</v>
      </c>
      <c r="M27" s="3">
        <f>'[1]BIP je ET'!M146</f>
        <v>-1.3436638315032639</v>
      </c>
      <c r="N27" s="3">
        <f>'[1]BIP je ET'!N146</f>
        <v>-0.98854633967803807</v>
      </c>
      <c r="O27" s="3">
        <f>'[1]BIP je ET'!O146</f>
        <v>0.85260819235968199</v>
      </c>
      <c r="P27" s="3">
        <f>'[1]BIP je ET'!P146</f>
        <v>0.14529210253213876</v>
      </c>
      <c r="Q27" s="3">
        <f>'[1]BIP je ET'!Q146</f>
        <v>0.30595080456619428</v>
      </c>
      <c r="R27" s="3">
        <f>'[1]BIP je ET'!R146</f>
        <v>-0.58015009205685431</v>
      </c>
      <c r="S27" s="3">
        <f>'[1]BIP je ET'!S146</f>
        <v>-0.93229573523238685</v>
      </c>
      <c r="T27" s="3">
        <f>'[1]BIP je ET'!T146</f>
        <v>-1.0681168465826971</v>
      </c>
      <c r="U27" s="3">
        <f>'[1]BIP je ET'!U146</f>
        <v>0.68522296181288311</v>
      </c>
      <c r="V27" s="3">
        <f>'[1]BIP je ET'!V146</f>
        <v>-0.39223252613066961</v>
      </c>
      <c r="X27" s="18" t="str">
        <f t="shared" ref="X27" si="24">HLOOKUP(Y27,$L27:$U134,ROW(L$112)-ROW(X27)+1,0)</f>
        <v>BY</v>
      </c>
      <c r="Y27" s="3">
        <f t="shared" ref="Y27" si="25">MIN(L27:U27)</f>
        <v>-1.3436638315032639</v>
      </c>
      <c r="Z27" s="18" t="str">
        <f t="shared" ref="Z27" si="26">HLOOKUP(AA27,$L27:$U134,ROW(N$112)-ROW(Z27)+1,0)</f>
        <v>HH</v>
      </c>
      <c r="AA27" s="3">
        <f t="shared" ref="AA27" si="27">MAX(L27:U27)</f>
        <v>0.85260819235968199</v>
      </c>
    </row>
    <row r="28" spans="1:27" x14ac:dyDescent="0.35">
      <c r="A28" t="s">
        <v>343</v>
      </c>
      <c r="B28" s="3">
        <f>(('[1]BIP (real)'!B204/'[1]BIP (real)'!B199)^(1/5))*100-100</f>
        <v>-0.80641065496949693</v>
      </c>
      <c r="C28" s="3">
        <f>(('[1]BIP (real)'!C204/'[1]BIP (real)'!C199)^(1/5))*100-100</f>
        <v>0.25262077084755674</v>
      </c>
      <c r="D28" s="3">
        <f>(('[1]BIP (real)'!D204/'[1]BIP (real)'!D199)^(1/5))*100-100</f>
        <v>-5.1503860767354581E-3</v>
      </c>
      <c r="E28" s="3">
        <f>(('[1]BIP (real)'!E204/'[1]BIP (real)'!E199)^(1/5))*100-100</f>
        <v>-0.76014360409581627</v>
      </c>
      <c r="F28" s="3">
        <f>(('[1]BIP (real)'!F204/'[1]BIP (real)'!F199)^(1/5))*100-100</f>
        <v>0.30068014618660754</v>
      </c>
      <c r="G28" s="3">
        <f>(('[1]BIP (real)'!G204/'[1]BIP (real)'!G199)^(1/5))*100-100</f>
        <v>0.69738001140842698</v>
      </c>
      <c r="H28" s="14">
        <f>(('[1]BIP (real)'!H204/'[1]BIP (real)'!H199)^(1/5))*100-100</f>
        <v>0.11006749974875163</v>
      </c>
      <c r="I28" s="3">
        <f>(('[1]BIP (real)'!I204/'[1]BIP (real)'!I199)^(1/5))*100-100</f>
        <v>-0.20428173041136688</v>
      </c>
      <c r="J28" s="3">
        <f>(('[1]BIP (real)'!J204/'[1]BIP (real)'!J199)^(1/5))*100-100</f>
        <v>-0.31301086625423125</v>
      </c>
      <c r="K28" s="3">
        <f>(('[1]BIP (real)'!K204/'[1]BIP (real)'!K199)^(1/5))*100-100</f>
        <v>-0.36773955578989614</v>
      </c>
      <c r="L28" s="3">
        <f>(('[1]BIP (real)'!L204/'[1]BIP (real)'!L199)^(1/5))*100-100</f>
        <v>0.11651153035474238</v>
      </c>
      <c r="M28" s="3">
        <f>(('[1]BIP (real)'!M204/'[1]BIP (real)'!M199)^(1/5))*100-100</f>
        <v>-2.9615743813721451E-2</v>
      </c>
      <c r="N28" s="3">
        <f>(('[1]BIP (real)'!N204/'[1]BIP (real)'!N199)^(1/5))*100-100</f>
        <v>0.15547463872000833</v>
      </c>
      <c r="O28" s="3">
        <f>(('[1]BIP (real)'!O204/'[1]BIP (real)'!O199)^(1/5))*100-100</f>
        <v>-1.5082602196817021</v>
      </c>
      <c r="P28" s="3">
        <f>(('[1]BIP (real)'!P204/'[1]BIP (real)'!P199)^(1/5))*100-100</f>
        <v>-0.10542265004119145</v>
      </c>
      <c r="Q28" s="3">
        <f>(('[1]BIP (real)'!Q204/'[1]BIP (real)'!Q199)^(1/5))*100-100</f>
        <v>-0.54027103243190311</v>
      </c>
      <c r="R28" s="3">
        <f>(('[1]BIP (real)'!R204/'[1]BIP (real)'!R199)^(1/5))*100-100</f>
        <v>-0.96175450789611716</v>
      </c>
      <c r="S28" s="3">
        <f>(('[1]BIP (real)'!S204/'[1]BIP (real)'!S199)^(1/5))*100-100</f>
        <v>0.15724562164281508</v>
      </c>
      <c r="T28" s="3">
        <f>(('[1]BIP (real)'!T204/'[1]BIP (real)'!T199)^(1/5))*100-100</f>
        <v>-0.81539304670738488</v>
      </c>
      <c r="U28" s="3">
        <f>(('[1]BIP (real)'!U204/'[1]BIP (real)'!U199)^(1/5))*100-100</f>
        <v>-0.72919737460173906</v>
      </c>
      <c r="V28" s="3">
        <f>(('[1]BIP (real)'!V204/'[1]BIP (real)'!V199)^(1/5))*100-100</f>
        <v>-0.2903117870672105</v>
      </c>
      <c r="X28" s="18" t="str">
        <f t="shared" ref="X28" si="28">HLOOKUP(Y28,$L28:$U135,ROW(L$112)-ROW(X28)+1,0)</f>
        <v>HH</v>
      </c>
      <c r="Y28" s="3">
        <f t="shared" ref="Y28" si="29">MIN(L28:U28)</f>
        <v>-1.5082602196817021</v>
      </c>
      <c r="Z28" s="18" t="str">
        <f t="shared" ref="Z28" si="30">HLOOKUP(AA28,$L28:$U135,ROW(N$112)-ROW(Z28)+1,0)</f>
        <v>RP</v>
      </c>
      <c r="AA28" s="3">
        <f t="shared" ref="AA28" si="31">MAX(L28:U28)</f>
        <v>0.15724562164281508</v>
      </c>
    </row>
    <row r="29" spans="1:27" x14ac:dyDescent="0.35">
      <c r="X29" s="11"/>
      <c r="Y29" s="3"/>
      <c r="Z29" s="11"/>
      <c r="AA29" s="3"/>
    </row>
    <row r="30" spans="1:27" x14ac:dyDescent="0.35">
      <c r="A30" s="4" t="s">
        <v>346</v>
      </c>
      <c r="X30" s="11"/>
      <c r="Y30" s="3"/>
      <c r="Z30" s="11"/>
      <c r="AA30" s="3"/>
    </row>
    <row r="31" spans="1:27" x14ac:dyDescent="0.35">
      <c r="A31">
        <f>'[1]BIP je ET-Stunde'!A104</f>
        <v>2019</v>
      </c>
      <c r="B31" s="3">
        <f>'[1]BIP je ET-Stunde'!B104</f>
        <v>1.7686151711178582</v>
      </c>
      <c r="C31" s="3">
        <f>'[1]BIP je ET-Stunde'!C104</f>
        <v>3.9264746900263106</v>
      </c>
      <c r="D31" s="3">
        <f>'[1]BIP je ET-Stunde'!D104</f>
        <v>1.7673338339294418</v>
      </c>
      <c r="E31" s="3">
        <f>'[1]BIP je ET-Stunde'!E104</f>
        <v>2.8538157731344</v>
      </c>
      <c r="F31" s="3">
        <f>'[1]BIP je ET-Stunde'!F104</f>
        <v>1.4453585457722795</v>
      </c>
      <c r="G31" s="3">
        <f>'[1]BIP je ET-Stunde'!G104</f>
        <v>1.3259219019126505</v>
      </c>
      <c r="H31" s="14">
        <f>'[1]BIP je ET-Stunde'!H104</f>
        <v>1.999161892033726</v>
      </c>
      <c r="I31" s="3">
        <f>'[1]BIP je ET-Stunde'!I104</f>
        <v>2.1649984933894899</v>
      </c>
      <c r="J31" s="3">
        <f>'[1]BIP je ET-Stunde'!J104</f>
        <v>0.49386492912984181</v>
      </c>
      <c r="K31" s="3">
        <f>'[1]BIP je ET-Stunde'!K104</f>
        <v>0.45430355518303145</v>
      </c>
      <c r="L31" s="3">
        <f>'[1]BIP je ET-Stunde'!L104</f>
        <v>-0.10287948800137769</v>
      </c>
      <c r="M31" s="3">
        <f>'[1]BIP je ET-Stunde'!M104</f>
        <v>1.0408404071113182</v>
      </c>
      <c r="N31" s="3">
        <f>'[1]BIP je ET-Stunde'!N104</f>
        <v>-2.506082541405803</v>
      </c>
      <c r="O31" s="3">
        <f>'[1]BIP je ET-Stunde'!O104</f>
        <v>2.0665151399608135</v>
      </c>
      <c r="P31" s="3">
        <f>'[1]BIP je ET-Stunde'!P104</f>
        <v>0.72822510984649114</v>
      </c>
      <c r="Q31" s="3">
        <f>'[1]BIP je ET-Stunde'!Q104</f>
        <v>0.93614797240013559</v>
      </c>
      <c r="R31" s="3">
        <f>'[1]BIP je ET-Stunde'!R104</f>
        <v>-0.32810235328005888</v>
      </c>
      <c r="S31" s="3">
        <f>'[1]BIP je ET-Stunde'!S104</f>
        <v>1.0975587296674973</v>
      </c>
      <c r="T31" s="3">
        <f>'[1]BIP je ET-Stunde'!T104</f>
        <v>-1.0051768042921623</v>
      </c>
      <c r="U31" s="3">
        <f>'[1]BIP je ET-Stunde'!U104</f>
        <v>1.6289390327503384</v>
      </c>
      <c r="V31" s="3">
        <f>'[1]BIP je ET-Stunde'!V104</f>
        <v>0.70010328504575625</v>
      </c>
      <c r="X31" s="18" t="str">
        <f t="shared" ref="X31:X37" si="32">HLOOKUP(Y31,$L31:$U137,ROW(L$112)-ROW(X31)+1,0)</f>
        <v>HB</v>
      </c>
      <c r="Y31" s="3">
        <f t="shared" ref="Y31:Y33" si="33">MIN(L31:U31)</f>
        <v>-2.506082541405803</v>
      </c>
      <c r="Z31" s="18" t="str">
        <f t="shared" ref="Z31:Z37" si="34">HLOOKUP(AA31,$L31:$U137,ROW(N$112)-ROW(Z31)+1,0)</f>
        <v>HH</v>
      </c>
      <c r="AA31" s="3">
        <f t="shared" ref="AA31:AA33" si="35">MAX(L31:U31)</f>
        <v>2.0665151399608135</v>
      </c>
    </row>
    <row r="32" spans="1:27" x14ac:dyDescent="0.35">
      <c r="A32">
        <f>'[1]BIP je ET-Stunde'!A105</f>
        <v>2020</v>
      </c>
      <c r="B32" s="3">
        <f>'[1]BIP je ET-Stunde'!B105</f>
        <v>1.4206478577872446</v>
      </c>
      <c r="C32" s="3">
        <f>'[1]BIP je ET-Stunde'!C105</f>
        <v>0.77238267042822883</v>
      </c>
      <c r="D32" s="3">
        <f>'[1]BIP je ET-Stunde'!D105</f>
        <v>0.65557847676419101</v>
      </c>
      <c r="E32" s="3">
        <f>'[1]BIP je ET-Stunde'!E105</f>
        <v>1.6696025688346623</v>
      </c>
      <c r="F32" s="3">
        <f>'[1]BIP je ET-Stunde'!F105</f>
        <v>1.8266752546156226</v>
      </c>
      <c r="G32" s="3">
        <f>'[1]BIP je ET-Stunde'!G105</f>
        <v>3.1820496154660844</v>
      </c>
      <c r="H32" s="14">
        <f>'[1]BIP je ET-Stunde'!H105</f>
        <v>1.7438341227670122</v>
      </c>
      <c r="I32" s="3">
        <f>'[1]BIP je ET-Stunde'!I105</f>
        <v>1.1922999433792825</v>
      </c>
      <c r="J32" s="3">
        <f>'[1]BIP je ET-Stunde'!J105</f>
        <v>0.86709706716816015</v>
      </c>
      <c r="K32" s="3">
        <f>'[1]BIP je ET-Stunde'!K105</f>
        <v>0.742376262524715</v>
      </c>
      <c r="L32" s="3">
        <f>'[1]BIP je ET-Stunde'!L105</f>
        <v>1.0502939800395978</v>
      </c>
      <c r="M32" s="3">
        <f>'[1]BIP je ET-Stunde'!M105</f>
        <v>0.90457369201966742</v>
      </c>
      <c r="N32" s="3">
        <f>'[1]BIP je ET-Stunde'!N105</f>
        <v>0.28489225841039456</v>
      </c>
      <c r="O32" s="3">
        <f>'[1]BIP je ET-Stunde'!O105</f>
        <v>-0.6113756062397897</v>
      </c>
      <c r="P32" s="3">
        <f>'[1]BIP je ET-Stunde'!P105</f>
        <v>0.24567525312029659</v>
      </c>
      <c r="Q32" s="3">
        <f>'[1]BIP je ET-Stunde'!Q105</f>
        <v>0.60677875481356125</v>
      </c>
      <c r="R32" s="3">
        <f>'[1]BIP je ET-Stunde'!R105</f>
        <v>0.76246448538998379</v>
      </c>
      <c r="S32" s="3">
        <f>'[1]BIP je ET-Stunde'!S105</f>
        <v>1.4754281157822788</v>
      </c>
      <c r="T32" s="3">
        <f>'[1]BIP je ET-Stunde'!T105</f>
        <v>-0.20813844160549877</v>
      </c>
      <c r="U32" s="3">
        <f>'[1]BIP je ET-Stunde'!U105</f>
        <v>1.8232677821542325</v>
      </c>
      <c r="V32" s="3">
        <f>'[1]BIP je ET-Stunde'!V105</f>
        <v>0.89839069402368921</v>
      </c>
      <c r="X32" s="18" t="str">
        <f t="shared" si="32"/>
        <v>HH</v>
      </c>
      <c r="Y32" s="3">
        <f t="shared" si="33"/>
        <v>-0.6113756062397897</v>
      </c>
      <c r="Z32" s="18" t="str">
        <f t="shared" si="34"/>
        <v>SH</v>
      </c>
      <c r="AA32" s="3">
        <f t="shared" si="35"/>
        <v>1.8232677821542325</v>
      </c>
    </row>
    <row r="33" spans="1:27" x14ac:dyDescent="0.35">
      <c r="A33">
        <f>'[1]BIP je ET-Stunde'!A106</f>
        <v>2021</v>
      </c>
      <c r="B33" s="3">
        <f>'[1]BIP je ET-Stunde'!B106</f>
        <v>-0.22849704604142573</v>
      </c>
      <c r="C33" s="3">
        <f>'[1]BIP je ET-Stunde'!C106</f>
        <v>-4.04798860621014E-2</v>
      </c>
      <c r="D33" s="3">
        <f>'[1]BIP je ET-Stunde'!D106</f>
        <v>1.057783231881686</v>
      </c>
      <c r="E33" s="3">
        <f>'[1]BIP je ET-Stunde'!E106</f>
        <v>-0.30350201506823282</v>
      </c>
      <c r="F33" s="3">
        <f>'[1]BIP je ET-Stunde'!F106</f>
        <v>1.4244298304857352</v>
      </c>
      <c r="G33" s="3">
        <f>'[1]BIP je ET-Stunde'!G106</f>
        <v>1.8742579317336379</v>
      </c>
      <c r="H33" s="14">
        <f>'[1]BIP je ET-Stunde'!H106</f>
        <v>0.98176184525043197</v>
      </c>
      <c r="I33" s="3">
        <f>'[1]BIP je ET-Stunde'!I106</f>
        <v>0.50318405346618533</v>
      </c>
      <c r="J33" s="3">
        <f>'[1]BIP je ET-Stunde'!J106</f>
        <v>1.3554384694938477</v>
      </c>
      <c r="K33" s="3">
        <f>'[1]BIP je ET-Stunde'!K106</f>
        <v>1.3289691006620927</v>
      </c>
      <c r="L33" s="3">
        <f>'[1]BIP je ET-Stunde'!L106</f>
        <v>3.0687096737932933</v>
      </c>
      <c r="M33" s="3">
        <f>'[1]BIP je ET-Stunde'!M106</f>
        <v>2.0096519350939275</v>
      </c>
      <c r="N33" s="3">
        <f>'[1]BIP je ET-Stunde'!N106</f>
        <v>3.4922516233634013</v>
      </c>
      <c r="O33" s="3">
        <f>'[1]BIP je ET-Stunde'!O106</f>
        <v>-2.6918368190669923</v>
      </c>
      <c r="P33" s="3">
        <f>'[1]BIP je ET-Stunde'!P106</f>
        <v>1.7957395522076638</v>
      </c>
      <c r="Q33" s="3">
        <f>'[1]BIP je ET-Stunde'!Q106</f>
        <v>-0.57650639447210494</v>
      </c>
      <c r="R33" s="3">
        <f>'[1]BIP je ET-Stunde'!R106</f>
        <v>-0.25081436666962986</v>
      </c>
      <c r="S33" s="3">
        <f>'[1]BIP je ET-Stunde'!S106</f>
        <v>9.0372745488137127</v>
      </c>
      <c r="T33" s="3">
        <f>'[1]BIP je ET-Stunde'!T106</f>
        <v>-0.21919076217811551</v>
      </c>
      <c r="U33" s="3">
        <f>'[1]BIP je ET-Stunde'!U106</f>
        <v>-2.8221421080047975</v>
      </c>
      <c r="V33" s="3">
        <f>'[1]BIP je ET-Stunde'!V106</f>
        <v>1.2867239166660056</v>
      </c>
      <c r="X33" s="18" t="str">
        <f t="shared" si="32"/>
        <v>SH</v>
      </c>
      <c r="Y33" s="3">
        <f t="shared" si="33"/>
        <v>-2.8221421080047975</v>
      </c>
      <c r="Z33" s="18" t="str">
        <f t="shared" si="34"/>
        <v>RP</v>
      </c>
      <c r="AA33" s="3">
        <f t="shared" si="35"/>
        <v>9.0372745488137127</v>
      </c>
    </row>
    <row r="34" spans="1:27" x14ac:dyDescent="0.35">
      <c r="A34">
        <f>'[1]BIP je ET-Stunde'!A107</f>
        <v>2022</v>
      </c>
      <c r="B34" s="3">
        <f>'[1]BIP je ET-Stunde'!B107</f>
        <v>1.2808081397556919</v>
      </c>
      <c r="C34" s="3">
        <f>'[1]BIP je ET-Stunde'!C107</f>
        <v>1.5227595433754146</v>
      </c>
      <c r="D34" s="3">
        <f>'[1]BIP je ET-Stunde'!D107</f>
        <v>2.537328300043157</v>
      </c>
      <c r="E34" s="3">
        <f>'[1]BIP je ET-Stunde'!E107</f>
        <v>1.785728231821949</v>
      </c>
      <c r="F34" s="3">
        <f>'[1]BIP je ET-Stunde'!F107</f>
        <v>1.7684640717562985</v>
      </c>
      <c r="G34" s="3">
        <f>'[1]BIP je ET-Stunde'!G107</f>
        <v>1.4558120464333939</v>
      </c>
      <c r="H34" s="14">
        <f>'[1]BIP je ET-Stunde'!H107</f>
        <v>1.9315066812644659</v>
      </c>
      <c r="I34" s="3">
        <f>'[1]BIP je ET-Stunde'!I107</f>
        <v>1.9036306780358103</v>
      </c>
      <c r="J34" s="3">
        <f>'[1]BIP je ET-Stunde'!J107</f>
        <v>-0.1695546965088397</v>
      </c>
      <c r="K34" s="3">
        <f>'[1]BIP je ET-Stunde'!K107</f>
        <v>-0.25729172262218469</v>
      </c>
      <c r="L34" s="3">
        <f>'[1]BIP je ET-Stunde'!L107</f>
        <v>0.31053310893152286</v>
      </c>
      <c r="M34" s="3">
        <f>'[1]BIP je ET-Stunde'!M107</f>
        <v>1.2613014657376027</v>
      </c>
      <c r="N34" s="3">
        <f>'[1]BIP je ET-Stunde'!N107</f>
        <v>1.2212090837411864</v>
      </c>
      <c r="O34" s="3">
        <f>'[1]BIP je ET-Stunde'!O107</f>
        <v>1.0025959867367362</v>
      </c>
      <c r="P34" s="3">
        <f>'[1]BIP je ET-Stunde'!P107</f>
        <v>-0.78735886330288452</v>
      </c>
      <c r="Q34" s="3">
        <f>'[1]BIP je ET-Stunde'!Q107</f>
        <v>-1.7346714200768218</v>
      </c>
      <c r="R34" s="3">
        <f>'[1]BIP je ET-Stunde'!R107</f>
        <v>-1.4414861551151432</v>
      </c>
      <c r="S34" s="3">
        <f>'[1]BIP je ET-Stunde'!S107</f>
        <v>-1.8147324910900409</v>
      </c>
      <c r="T34" s="3">
        <f>'[1]BIP je ET-Stunde'!T107</f>
        <v>3.665006474409239</v>
      </c>
      <c r="U34" s="3">
        <f>'[1]BIP je ET-Stunde'!U107</f>
        <v>0.33453621547809576</v>
      </c>
      <c r="V34" s="3">
        <f>'[1]BIP je ET-Stunde'!V107</f>
        <v>0.11907018474886399</v>
      </c>
      <c r="X34" s="18" t="str">
        <f t="shared" si="32"/>
        <v>RP</v>
      </c>
      <c r="Y34" s="3">
        <f t="shared" ref="Y34:Y36" si="36">MIN(L34:U34)</f>
        <v>-1.8147324910900409</v>
      </c>
      <c r="Z34" s="18" t="str">
        <f t="shared" si="34"/>
        <v>SL</v>
      </c>
      <c r="AA34" s="3">
        <f t="shared" ref="AA34:AA36" si="37">MAX(L34:U34)</f>
        <v>3.665006474409239</v>
      </c>
    </row>
    <row r="35" spans="1:27" x14ac:dyDescent="0.35">
      <c r="A35">
        <f>'[1]BIP je ET-Stunde'!A108</f>
        <v>2023</v>
      </c>
      <c r="B35" s="3">
        <f>'[1]BIP je ET-Stunde'!B108</f>
        <v>-1.3008278998908196</v>
      </c>
      <c r="C35" s="3">
        <f>'[1]BIP je ET-Stunde'!C108</f>
        <v>0.9087831007668683</v>
      </c>
      <c r="D35" s="3">
        <f>'[1]BIP je ET-Stunde'!D108</f>
        <v>-0.28226843796905143</v>
      </c>
      <c r="E35" s="3">
        <f>'[1]BIP je ET-Stunde'!E108</f>
        <v>-1.7860851662505439</v>
      </c>
      <c r="F35" s="3">
        <f>'[1]BIP je ET-Stunde'!F108</f>
        <v>0.61881566611312167</v>
      </c>
      <c r="G35" s="3">
        <f>'[1]BIP je ET-Stunde'!G108</f>
        <v>0.61718696972492637</v>
      </c>
      <c r="H35" s="14">
        <f>'[1]BIP je ET-Stunde'!H108</f>
        <v>-9.6975468772029672E-2</v>
      </c>
      <c r="I35" s="3">
        <f>'[1]BIP je ET-Stunde'!I108</f>
        <v>-0.44837777596548278</v>
      </c>
      <c r="J35" s="3">
        <f>'[1]BIP je ET-Stunde'!J108</f>
        <v>-0.67106727920381104</v>
      </c>
      <c r="K35" s="3">
        <f>'[1]BIP je ET-Stunde'!K108</f>
        <v>-0.74154020444832724</v>
      </c>
      <c r="L35" s="3">
        <f>'[1]BIP je ET-Stunde'!L108</f>
        <v>-0.52971605775931607</v>
      </c>
      <c r="M35" s="3">
        <f>'[1]BIP je ET-Stunde'!M108</f>
        <v>0.48978424593735781</v>
      </c>
      <c r="N35" s="3">
        <f>'[1]BIP je ET-Stunde'!N108</f>
        <v>-2.1101084657665439</v>
      </c>
      <c r="O35" s="3">
        <f>'[1]BIP je ET-Stunde'!O108</f>
        <v>-3.2150754425445172</v>
      </c>
      <c r="P35" s="3">
        <f>'[1]BIP je ET-Stunde'!P108</f>
        <v>-0.1650821913013516</v>
      </c>
      <c r="Q35" s="3">
        <f>'[1]BIP je ET-Stunde'!Q108</f>
        <v>0.9210436527750403</v>
      </c>
      <c r="R35" s="3">
        <f>'[1]BIP je ET-Stunde'!R108</f>
        <v>-1.4682361343589747</v>
      </c>
      <c r="S35" s="3">
        <f>'[1]BIP je ET-Stunde'!S108</f>
        <v>-4.3503481407708193</v>
      </c>
      <c r="T35" s="3">
        <f>'[1]BIP je ET-Stunde'!T108</f>
        <v>-4.1212318932122116</v>
      </c>
      <c r="U35" s="3">
        <f>'[1]BIP je ET-Stunde'!U108</f>
        <v>-1.1139474847345525</v>
      </c>
      <c r="V35" s="3">
        <f>'[1]BIP je ET-Stunde'!V108</f>
        <v>-0.63408700959800512</v>
      </c>
      <c r="X35" s="18" t="str">
        <f t="shared" si="32"/>
        <v>RP</v>
      </c>
      <c r="Y35" s="3">
        <f t="shared" si="36"/>
        <v>-4.3503481407708193</v>
      </c>
      <c r="Z35" s="18" t="str">
        <f t="shared" si="34"/>
        <v>NI</v>
      </c>
      <c r="AA35" s="3">
        <f t="shared" si="37"/>
        <v>0.9210436527750403</v>
      </c>
    </row>
    <row r="36" spans="1:27" x14ac:dyDescent="0.35">
      <c r="A36">
        <f>'[1]BIP je ET-Stunde'!A109</f>
        <v>2024</v>
      </c>
      <c r="B36" s="3">
        <f>'[1]BIP je ET-Stunde'!B109</f>
        <v>-1.1125731692411307</v>
      </c>
      <c r="C36" s="3" t="e">
        <f>'[2]BIP je ET-Stunde'!C109</f>
        <v>#REF!</v>
      </c>
      <c r="D36" s="3">
        <f>'[1]BIP je ET-Stunde'!D109</f>
        <v>0.26521765793330587</v>
      </c>
      <c r="E36" s="3">
        <f>'[1]BIP je ET-Stunde'!E109</f>
        <v>0.49550537092642344</v>
      </c>
      <c r="F36" s="3">
        <f>'[1]BIP je ET-Stunde'!F109</f>
        <v>2.4011967747812832</v>
      </c>
      <c r="G36" s="3">
        <f>'[1]BIP je ET-Stunde'!G109</f>
        <v>-0.33180701283458802</v>
      </c>
      <c r="H36" s="14">
        <f>'[1]BIP je ET-Stunde'!H109</f>
        <v>0.49204041873795745</v>
      </c>
      <c r="I36" s="3">
        <f>'[1]BIP je ET-Stunde'!I109</f>
        <v>0.73901181362869295</v>
      </c>
      <c r="J36" s="3">
        <f>'[1]BIP je ET-Stunde'!J109</f>
        <v>-0.26379130628396297</v>
      </c>
      <c r="K36" s="3">
        <f>'[1]BIP je ET-Stunde'!K109</f>
        <v>-0.25740516840625105</v>
      </c>
      <c r="L36" s="3">
        <f>'[1]BIP je ET-Stunde'!L109</f>
        <v>-0.33180845711837037</v>
      </c>
      <c r="M36" s="3">
        <f>'[1]BIP je ET-Stunde'!M109</f>
        <v>-1.478926047797458</v>
      </c>
      <c r="N36" s="3">
        <f>'[1]BIP je ET-Stunde'!N109</f>
        <v>-0.28002981670719862</v>
      </c>
      <c r="O36" s="3">
        <f>'[1]BIP je ET-Stunde'!O109</f>
        <v>1.7976705278503147</v>
      </c>
      <c r="P36" s="3">
        <f>'[1]BIP je ET-Stunde'!P109</f>
        <v>1.0856604133377914</v>
      </c>
      <c r="Q36" s="3">
        <f>'[1]BIP je ET-Stunde'!Q109</f>
        <v>0.64663881299922821</v>
      </c>
      <c r="R36" s="3">
        <f>'[1]BIP je ET-Stunde'!R109</f>
        <v>-0.57082758577084292</v>
      </c>
      <c r="S36" s="3">
        <f>'[1]BIP je ET-Stunde'!S109</f>
        <v>-0.13988686808835382</v>
      </c>
      <c r="T36" s="3">
        <f>'[1]BIP je ET-Stunde'!T109</f>
        <v>-1.8708207126024803</v>
      </c>
      <c r="U36" s="3">
        <f>'[1]BIP je ET-Stunde'!U109</f>
        <v>1.1309245082454567</v>
      </c>
      <c r="V36" s="3">
        <f>'[1]BIP je ET-Stunde'!V109</f>
        <v>-0.13183364201422876</v>
      </c>
      <c r="X36" s="18" t="str">
        <f t="shared" si="32"/>
        <v>SL</v>
      </c>
      <c r="Y36" s="3">
        <f t="shared" si="36"/>
        <v>-1.8708207126024803</v>
      </c>
      <c r="Z36" s="18" t="str">
        <f t="shared" si="34"/>
        <v>HH</v>
      </c>
      <c r="AA36" s="3">
        <f t="shared" si="37"/>
        <v>1.7976705278503147</v>
      </c>
    </row>
    <row r="37" spans="1:27" x14ac:dyDescent="0.35">
      <c r="A37" t="s">
        <v>343</v>
      </c>
      <c r="B37" s="3">
        <f>(('[1]BIP je ET-Stunde'!B83/'[1]BIP je ET-Stunde'!B78)^0.2)*100-100</f>
        <v>5.2794530838013998E-3</v>
      </c>
      <c r="C37" s="3">
        <f>(('[1]BIP je ET-Stunde'!C83/'[1]BIP je ET-Stunde'!C78)^0.2)*100-100</f>
        <v>1.2263276284378577</v>
      </c>
      <c r="D37" s="3">
        <f>(('[1]BIP je ET-Stunde'!D83/'[1]BIP je ET-Stunde'!D78)^0.2)*100-100</f>
        <v>0.84223465546808995</v>
      </c>
      <c r="E37" s="3">
        <f>(('[1]BIP je ET-Stunde'!E83/'[1]BIP je ET-Stunde'!E78)^0.2)*100-100</f>
        <v>0.36343471407415961</v>
      </c>
      <c r="F37" s="3">
        <f>(('[1]BIP je ET-Stunde'!F83/'[1]BIP je ET-Stunde'!F78)^0.2)*100-100</f>
        <v>1.6062255238474989</v>
      </c>
      <c r="G37" s="3">
        <f>(('[1]BIP je ET-Stunde'!G83/'[1]BIP je ET-Stunde'!G78)^0.2)*100-100</f>
        <v>1.3525918359519267</v>
      </c>
      <c r="H37" s="14">
        <f>(('[1]BIP je ET-Stunde'!H83/'[1]BIP je ET-Stunde'!H78)^0.2)*100-100</f>
        <v>1.0075780043550537</v>
      </c>
      <c r="I37" s="3">
        <f>(('[1]BIP je ET-Stunde'!I83/'[1]BIP je ET-Stunde'!I78)^0.2)*100-100</f>
        <v>0.77495075928544566</v>
      </c>
      <c r="J37" s="3">
        <f>(('[1]BIP je ET-Stunde'!J83/'[1]BIP je ET-Stunde'!J78)^0.2)*100-100</f>
        <v>0.22074857861393582</v>
      </c>
      <c r="K37" s="3">
        <f>(('[1]BIP je ET-Stunde'!K83/'[1]BIP je ET-Stunde'!K78)^0.2)*100-100</f>
        <v>0.16016540651236255</v>
      </c>
      <c r="L37" s="3">
        <f>(('[1]BIP je ET-Stunde'!L83/'[1]BIP je ET-Stunde'!L78)^0.2)*100-100</f>
        <v>0.70526554106275796</v>
      </c>
      <c r="M37" s="3">
        <f>(('[1]BIP je ET-Stunde'!M83/'[1]BIP je ET-Stunde'!M78)^0.2)*100-100</f>
        <v>0.63043145096233388</v>
      </c>
      <c r="N37" s="3">
        <f>(('[1]BIP je ET-Stunde'!N83/'[1]BIP je ET-Stunde'!N78)^0.2)*100-100</f>
        <v>0.50483876247993464</v>
      </c>
      <c r="O37" s="3">
        <f>(('[1]BIP je ET-Stunde'!O83/'[1]BIP je ET-Stunde'!O78)^0.2)*100-100</f>
        <v>-0.76318679404751322</v>
      </c>
      <c r="P37" s="3">
        <f>(('[1]BIP je ET-Stunde'!P83/'[1]BIP je ET-Stunde'!P78)^0.2)*100-100</f>
        <v>0.43078452082863805</v>
      </c>
      <c r="Q37" s="3">
        <f>(('[1]BIP je ET-Stunde'!Q83/'[1]BIP je ET-Stunde'!Q78)^0.2)*100-100</f>
        <v>-3.2342266543778919E-2</v>
      </c>
      <c r="R37" s="3">
        <f>(('[1]BIP je ET-Stunde'!R83/'[1]BIP je ET-Stunde'!R78)^0.2)*100-100</f>
        <v>-0.59723302075384765</v>
      </c>
      <c r="S37" s="3">
        <f>(('[1]BIP je ET-Stunde'!S83/'[1]BIP je ET-Stunde'!S78)^0.2)*100-100</f>
        <v>0.74222325608779727</v>
      </c>
      <c r="T37" s="3">
        <f>(('[1]BIP je ET-Stunde'!T83/'[1]BIP je ET-Stunde'!T78)^0.2)*100-100</f>
        <v>-0.58338144938365133</v>
      </c>
      <c r="U37" s="3">
        <f>(('[1]BIP je ET-Stunde'!U83/'[1]BIP je ET-Stunde'!U78)^0.2)*100-100</f>
        <v>-0.14340258299955622</v>
      </c>
      <c r="V37" s="3">
        <f>(('[1]BIP je ET-Stunde'!V83/'[1]BIP je ET-Stunde'!V78)^0.2)*100-100</f>
        <v>0.30523850391743679</v>
      </c>
      <c r="X37" s="18" t="str">
        <f t="shared" si="32"/>
        <v>HH</v>
      </c>
      <c r="Y37" s="3">
        <f t="shared" ref="Y37" si="38">MIN(L37:U37)</f>
        <v>-0.76318679404751322</v>
      </c>
      <c r="Z37" s="18" t="str">
        <f t="shared" si="34"/>
        <v>RP</v>
      </c>
      <c r="AA37" s="3">
        <f t="shared" ref="AA37" si="39">MAX(L37:U37)</f>
        <v>0.74222325608779727</v>
      </c>
    </row>
    <row r="38" spans="1:27" x14ac:dyDescent="0.35">
      <c r="X38" s="11"/>
      <c r="Y38" s="3"/>
      <c r="Z38" s="11"/>
      <c r="AA38" s="3"/>
    </row>
    <row r="39" spans="1:27" x14ac:dyDescent="0.35">
      <c r="A39" s="4" t="s">
        <v>347</v>
      </c>
      <c r="X39" s="11"/>
      <c r="Y39" s="3"/>
      <c r="Z39" s="11"/>
      <c r="AA39" s="3"/>
    </row>
    <row r="40" spans="1:27" x14ac:dyDescent="0.35">
      <c r="A40">
        <f>'[1]BWS VG'!A66</f>
        <v>2019</v>
      </c>
      <c r="B40" s="3">
        <f>'[1]BWS VG'!B66</f>
        <v>-1.8309632679195431</v>
      </c>
      <c r="C40" s="3">
        <f>'[1]BWS VG'!C66</f>
        <v>7.7170657082816518</v>
      </c>
      <c r="D40" s="3">
        <f>'[1]BWS VG'!D66</f>
        <v>-0.77558755591644513</v>
      </c>
      <c r="E40" s="3">
        <f>'[1]BWS VG'!E66</f>
        <v>2.7528848668700476</v>
      </c>
      <c r="F40" s="3">
        <f>'[1]BWS VG'!F66</f>
        <v>-3.3131633664005165</v>
      </c>
      <c r="G40" s="3">
        <f>'[1]BWS VG'!G66</f>
        <v>-1.1106684472561739</v>
      </c>
      <c r="H40" s="14">
        <f>'[1]BWS VG'!H66</f>
        <v>-0.3717741034804618</v>
      </c>
      <c r="I40" s="3">
        <f>'[1]BWS VG'!I66</f>
        <v>-0.2445906922681047</v>
      </c>
      <c r="J40" s="3">
        <f>'[1]BWS VG'!J66</f>
        <v>-1.5196432045767949</v>
      </c>
      <c r="K40" s="3">
        <f>'[1]BWS VG'!K66</f>
        <v>-1.5266248979797581</v>
      </c>
      <c r="L40" s="3">
        <f>'[1]BWS VG'!L66</f>
        <v>-4.4222949013331174</v>
      </c>
      <c r="M40" s="3">
        <f>'[1]BWS VG'!M66</f>
        <v>1.3608182830638498</v>
      </c>
      <c r="N40" s="3">
        <f>'[1]BWS VG'!N66</f>
        <v>-6.7535993046894021</v>
      </c>
      <c r="O40" s="3">
        <f>'[1]BWS VG'!O66</f>
        <v>5.1876054539547312</v>
      </c>
      <c r="P40" s="3">
        <f>'[1]BWS VG'!P66</f>
        <v>-0.30332982232692984</v>
      </c>
      <c r="Q40" s="3">
        <f>'[1]BWS VG'!Q66</f>
        <v>0.502193991624452</v>
      </c>
      <c r="R40" s="3">
        <f>'[1]BWS VG'!R66</f>
        <v>-2.8450878925478236</v>
      </c>
      <c r="S40" s="3">
        <f>'[1]BWS VG'!S66</f>
        <v>-2.4154889885446238</v>
      </c>
      <c r="T40" s="3">
        <f>'[1]BWS VG'!T66</f>
        <v>-9.997680110698596</v>
      </c>
      <c r="U40" s="3">
        <f>'[1]BWS VG'!U66</f>
        <v>2.0999944694562771</v>
      </c>
      <c r="V40" s="3">
        <f>'[1]BWS VG'!V66</f>
        <v>-1.4064059522729337</v>
      </c>
      <c r="X40" s="18" t="str">
        <f t="shared" ref="X40:X46" si="40">HLOOKUP(Y40,$L40:$U145,ROW(L$112)-ROW(X40)+1,0)</f>
        <v>SL</v>
      </c>
      <c r="Y40" s="3">
        <f t="shared" ref="Y40:Y45" si="41">MIN(L40:U40)</f>
        <v>-9.997680110698596</v>
      </c>
      <c r="Z40" s="18" t="str">
        <f t="shared" ref="Z40:Z46" si="42">HLOOKUP(AA40,$L40:$U145,ROW(N$112)-ROW(Z40)+1,0)</f>
        <v>HH</v>
      </c>
      <c r="AA40" s="3">
        <f t="shared" ref="AA40:AA45" si="43">MAX(L40:U40)</f>
        <v>5.1876054539547312</v>
      </c>
    </row>
    <row r="41" spans="1:27" x14ac:dyDescent="0.35">
      <c r="A41">
        <f>'[1]BWS VG'!A67</f>
        <v>2020</v>
      </c>
      <c r="B41" s="3">
        <f>'[1]BWS VG'!B67</f>
        <v>-8.2838797385574026</v>
      </c>
      <c r="C41" s="3">
        <f>'[1]BWS VG'!C67</f>
        <v>-8.7231069440797597</v>
      </c>
      <c r="D41" s="3">
        <f>'[1]BWS VG'!D67</f>
        <v>-6.8263817803778011</v>
      </c>
      <c r="E41" s="3">
        <f>'[1]BWS VG'!E67</f>
        <v>-6.875414683792016</v>
      </c>
      <c r="F41" s="3">
        <f>'[1]BWS VG'!F67</f>
        <v>-5.6981035259152009</v>
      </c>
      <c r="G41" s="3">
        <f>'[1]BWS VG'!G67</f>
        <v>-8.3668573121593113</v>
      </c>
      <c r="H41" s="14">
        <f>'[1]BWS VG'!H67</f>
        <v>-7.1565660885705853</v>
      </c>
      <c r="I41" s="3">
        <f>'[1]BWS VG'!I67</f>
        <v>-6.9511064953271813</v>
      </c>
      <c r="J41" s="3">
        <f>'[1]BWS VG'!J67</f>
        <v>-8.071702272402689</v>
      </c>
      <c r="K41" s="3">
        <f>'[1]BWS VG'!K67</f>
        <v>-8.0666571624446277</v>
      </c>
      <c r="L41" s="3">
        <f>'[1]BWS VG'!L67</f>
        <v>-7.8516527199649033</v>
      </c>
      <c r="M41" s="3">
        <f>'[1]BWS VG'!M67</f>
        <v>-7.229429409593223</v>
      </c>
      <c r="N41" s="3">
        <f>'[1]BWS VG'!N67</f>
        <v>-10.582489967726687</v>
      </c>
      <c r="O41" s="3">
        <f>'[1]BWS VG'!O67</f>
        <v>-22.162865758093417</v>
      </c>
      <c r="P41" s="3">
        <f>'[1]BWS VG'!P67</f>
        <v>-7.7941159650628009</v>
      </c>
      <c r="Q41" s="3">
        <f>'[1]BWS VG'!Q67</f>
        <v>-9.9548963585440049</v>
      </c>
      <c r="R41" s="3">
        <f>'[1]BWS VG'!R67</f>
        <v>-7.2623050580257456</v>
      </c>
      <c r="S41" s="3">
        <f>'[1]BWS VG'!S67</f>
        <v>-7.8028482473323209</v>
      </c>
      <c r="T41" s="3">
        <f>'[1]BWS VG'!T67</f>
        <v>-13.186515950140091</v>
      </c>
      <c r="U41" s="3">
        <f>'[1]BWS VG'!U67</f>
        <v>-0.83454742232689227</v>
      </c>
      <c r="V41" s="3">
        <f>'[1]BWS VG'!V67</f>
        <v>-7.969814099024461</v>
      </c>
      <c r="X41" s="18" t="str">
        <f t="shared" si="40"/>
        <v>HH</v>
      </c>
      <c r="Y41" s="3">
        <f t="shared" si="41"/>
        <v>-22.162865758093417</v>
      </c>
      <c r="Z41" s="18" t="str">
        <f t="shared" si="42"/>
        <v>SH</v>
      </c>
      <c r="AA41" s="3">
        <f t="shared" si="43"/>
        <v>-0.83454742232689227</v>
      </c>
    </row>
    <row r="42" spans="1:27" x14ac:dyDescent="0.35">
      <c r="A42">
        <f>'[1]BWS VG'!A68</f>
        <v>2021</v>
      </c>
      <c r="B42" s="3">
        <f>'[1]BWS VG'!B68</f>
        <v>8.1048905541944123</v>
      </c>
      <c r="C42" s="3">
        <f>'[1]BWS VG'!C68</f>
        <v>12.488669880412687</v>
      </c>
      <c r="D42" s="3">
        <f>'[1]BWS VG'!D68</f>
        <v>7.3535277726358714</v>
      </c>
      <c r="E42" s="3">
        <f>'[1]BWS VG'!E68</f>
        <v>4.9944218060673222</v>
      </c>
      <c r="F42" s="3">
        <f>'[1]BWS VG'!F68</f>
        <v>9.4099340222546743</v>
      </c>
      <c r="G42" s="3">
        <f>'[1]BWS VG'!G68</f>
        <v>3.8547939293825095</v>
      </c>
      <c r="H42" s="14">
        <f>'[1]BWS VG'!H68</f>
        <v>7.3041922155892252</v>
      </c>
      <c r="I42" s="3">
        <f>'[1]BWS VG'!I68</f>
        <v>7.876675518747362</v>
      </c>
      <c r="J42" s="3">
        <f>'[1]BWS VG'!J68</f>
        <v>8.7873378218637441</v>
      </c>
      <c r="K42" s="3">
        <f>'[1]BWS VG'!K68</f>
        <v>8.8711140578488141</v>
      </c>
      <c r="L42" s="3">
        <f>'[1]BWS VG'!L68</f>
        <v>13.162802244212287</v>
      </c>
      <c r="M42" s="3">
        <f>'[1]BWS VG'!M68</f>
        <v>7.4894938629539922</v>
      </c>
      <c r="N42" s="3">
        <f>'[1]BWS VG'!N68</f>
        <v>22.799813245320038</v>
      </c>
      <c r="O42" s="3">
        <f>'[1]BWS VG'!O68</f>
        <v>9.8479108628114318</v>
      </c>
      <c r="P42" s="3">
        <f>'[1]BWS VG'!P68</f>
        <v>9.6568405760270082</v>
      </c>
      <c r="Q42" s="3">
        <f>'[1]BWS VG'!Q68</f>
        <v>2.8794337438799715</v>
      </c>
      <c r="R42" s="3">
        <f>'[1]BWS VG'!R68</f>
        <v>6.1608510413075948</v>
      </c>
      <c r="S42" s="3">
        <f>'[1]BWS VG'!S68</f>
        <v>17.670127668332427</v>
      </c>
      <c r="T42" s="3">
        <f>'[1]BWS VG'!T68</f>
        <v>10.105553066058334</v>
      </c>
      <c r="U42" s="3">
        <f>'[1]BWS VG'!U68</f>
        <v>0.71288912717737674</v>
      </c>
      <c r="V42" s="3">
        <f>'[1]BWS VG'!V68</f>
        <v>8.7000000000000028</v>
      </c>
      <c r="X42" s="18" t="str">
        <f t="shared" si="40"/>
        <v>SH</v>
      </c>
      <c r="Y42" s="3">
        <f t="shared" si="41"/>
        <v>0.71288912717737674</v>
      </c>
      <c r="Z42" s="18" t="str">
        <f t="shared" si="42"/>
        <v>HB</v>
      </c>
      <c r="AA42" s="3">
        <f t="shared" si="43"/>
        <v>22.799813245320038</v>
      </c>
    </row>
    <row r="43" spans="1:27" x14ac:dyDescent="0.35">
      <c r="A43">
        <f>'[1]BWS VG'!A69</f>
        <v>2022</v>
      </c>
      <c r="B43" s="3">
        <f>'[1]BWS VG'!B69</f>
        <v>3.5678431493000033</v>
      </c>
      <c r="C43" s="3">
        <f>'[1]BWS VG'!C69</f>
        <v>-2.9666869373000111</v>
      </c>
      <c r="D43" s="3">
        <f>'[1]BWS VG'!D69</f>
        <v>2.3051694651000219</v>
      </c>
      <c r="E43" s="3">
        <f>'[1]BWS VG'!E69</f>
        <v>-2.3580795953999996</v>
      </c>
      <c r="F43" s="3">
        <f>'[1]BWS VG'!F69</f>
        <v>0.27543267979999086</v>
      </c>
      <c r="G43" s="3">
        <f>'[1]BWS VG'!G69</f>
        <v>1.6225525715999964</v>
      </c>
      <c r="H43" s="14">
        <f>'[1]BWS VG'!H69</f>
        <v>0.87210749230000317</v>
      </c>
      <c r="I43" s="3">
        <f>'[1]BWS VG'!I69</f>
        <v>0.75543049350000047</v>
      </c>
      <c r="J43" s="3">
        <f>'[1]BWS VG'!J69</f>
        <v>0.75420494200000121</v>
      </c>
      <c r="K43" s="3">
        <f>'[1]BWS VG'!K69</f>
        <v>0.74037520779998545</v>
      </c>
      <c r="L43" s="3">
        <f>'[1]BWS VG'!L69</f>
        <v>4.4477055335999864</v>
      </c>
      <c r="M43" s="3">
        <f>'[1]BWS VG'!M69</f>
        <v>1.5150023962999768</v>
      </c>
      <c r="N43" s="3">
        <f>'[1]BWS VG'!N69</f>
        <v>8.1375512177999951</v>
      </c>
      <c r="O43" s="3">
        <f>'[1]BWS VG'!O69</f>
        <v>1.9402269896999513</v>
      </c>
      <c r="P43" s="3">
        <f>'[1]BWS VG'!P69</f>
        <v>-1.6063995449999737</v>
      </c>
      <c r="Q43" s="3">
        <f>'[1]BWS VG'!Q69</f>
        <v>-2.2098583485000205</v>
      </c>
      <c r="R43" s="3">
        <f>'[1]BWS VG'!R69</f>
        <v>-2.850366639300006</v>
      </c>
      <c r="S43" s="3">
        <f>'[1]BWS VG'!S69</f>
        <v>-1.279816697900003</v>
      </c>
      <c r="T43" s="3">
        <f>'[1]BWS VG'!T69</f>
        <v>16.311682825899936</v>
      </c>
      <c r="U43" s="3">
        <f>'[1]BWS VG'!U69</f>
        <v>-3.8560826575000107</v>
      </c>
      <c r="V43" s="3">
        <f>'[1]BWS VG'!V69</f>
        <v>0.75436982520700724</v>
      </c>
      <c r="X43" s="18" t="str">
        <f t="shared" si="40"/>
        <v>SH</v>
      </c>
      <c r="Y43" s="3">
        <f t="shared" si="41"/>
        <v>-3.8560826575000107</v>
      </c>
      <c r="Z43" s="18" t="str">
        <f t="shared" si="42"/>
        <v>SL</v>
      </c>
      <c r="AA43" s="3">
        <f t="shared" si="43"/>
        <v>16.311682825899936</v>
      </c>
    </row>
    <row r="44" spans="1:27" x14ac:dyDescent="0.35">
      <c r="A44">
        <f>'[1]BWS VG'!A70</f>
        <v>2023</v>
      </c>
      <c r="B44" s="3">
        <f>'[1]BWS VG'!B70</f>
        <v>-7.2964448886999804</v>
      </c>
      <c r="C44" s="3">
        <f>'[1]BWS VG'!C70</f>
        <v>-2.1560661529999976</v>
      </c>
      <c r="D44" s="3">
        <f>'[1]BWS VG'!D70</f>
        <v>3.0823611437999858</v>
      </c>
      <c r="E44" s="3">
        <f>'[1]BWS VG'!E70</f>
        <v>-10.043100442699966</v>
      </c>
      <c r="F44" s="3">
        <f>'[1]BWS VG'!F70</f>
        <v>0.77489843359998645</v>
      </c>
      <c r="G44" s="3">
        <f>'[1]BWS VG'!G70</f>
        <v>5.9610135489000129</v>
      </c>
      <c r="H44" s="14">
        <f>'[1]BWS VG'!H70</f>
        <v>-0.99974529700000403</v>
      </c>
      <c r="I44" s="3">
        <f>'[1]BWS VG'!I70</f>
        <v>-2.0394713481999958</v>
      </c>
      <c r="J44" s="3">
        <f>'[1]BWS VG'!J70</f>
        <v>0.79885289879999277</v>
      </c>
      <c r="K44" s="3">
        <f>'[1]BWS VG'!K70</f>
        <v>0.71751195100000587</v>
      </c>
      <c r="L44" s="3">
        <f>'[1]BWS VG'!L70</f>
        <v>2.4442661155000138</v>
      </c>
      <c r="M44" s="3">
        <f>'[1]BWS VG'!M70</f>
        <v>5.2008361239999772</v>
      </c>
      <c r="N44" s="3">
        <f>'[1]BWS VG'!N70</f>
        <v>3.1314099927000285</v>
      </c>
      <c r="O44" s="3">
        <f>'[1]BWS VG'!O70</f>
        <v>-5.7274906732999682</v>
      </c>
      <c r="P44" s="3">
        <f>'[1]BWS VG'!P70</f>
        <v>-1.5516912828000216</v>
      </c>
      <c r="Q44" s="3">
        <f>'[1]BWS VG'!Q70</f>
        <v>5.0961581775999889</v>
      </c>
      <c r="R44" s="3">
        <f>'[1]BWS VG'!R70</f>
        <v>-4.7096477439999944</v>
      </c>
      <c r="S44" s="3">
        <f>'[1]BWS VG'!S70</f>
        <v>-6.2365024426000133</v>
      </c>
      <c r="T44" s="3">
        <f>'[1]BWS VG'!T70</f>
        <v>-13.180529734800018</v>
      </c>
      <c r="U44" s="3">
        <f>'[1]BWS VG'!U70</f>
        <v>2.2283623205000112</v>
      </c>
      <c r="V44" s="3">
        <f>'[1]BWS VG'!V70</f>
        <v>0.53871439006576338</v>
      </c>
      <c r="X44" s="18" t="str">
        <f t="shared" si="40"/>
        <v>SL</v>
      </c>
      <c r="Y44" s="3">
        <f t="shared" si="41"/>
        <v>-13.180529734800018</v>
      </c>
      <c r="Z44" s="18" t="str">
        <f t="shared" si="42"/>
        <v>BY</v>
      </c>
      <c r="AA44" s="3">
        <f t="shared" si="43"/>
        <v>5.2008361239999772</v>
      </c>
    </row>
    <row r="45" spans="1:27" x14ac:dyDescent="0.35">
      <c r="A45">
        <f>A36</f>
        <v>2024</v>
      </c>
      <c r="B45" s="3">
        <f>'[1]BWS VG'!B71</f>
        <v>-2.6612955392999993</v>
      </c>
      <c r="C45" s="3">
        <f>'[1]BWS VG'!C71</f>
        <v>10.648738793300041</v>
      </c>
      <c r="D45" s="3">
        <f>'[1]BWS VG'!D71</f>
        <v>-3.0429546499000111</v>
      </c>
      <c r="E45" s="3">
        <f>'[1]BWS VG'!E71</f>
        <v>-3.6015409136999921</v>
      </c>
      <c r="F45" s="3">
        <f>'[1]BWS VG'!F71</f>
        <v>-2.9463600735000028</v>
      </c>
      <c r="G45" s="3">
        <f>'[1]BWS VG'!G71</f>
        <v>3.3008755323000116</v>
      </c>
      <c r="H45" s="14">
        <f>'[1]BWS VG'!H71</f>
        <v>-1.2758076550999675</v>
      </c>
      <c r="I45" s="3">
        <f>'[1]BWS VG'!I71</f>
        <v>-1.9983919223999891</v>
      </c>
      <c r="J45" s="3">
        <f>'[1]BWS VG'!J71</f>
        <v>-2.9731977764000135</v>
      </c>
      <c r="K45" s="3">
        <f>'[1]BWS VG'!K71</f>
        <v>-3.0757460303999977</v>
      </c>
      <c r="L45" s="3">
        <f>'[1]BWS VG'!L71</f>
        <v>-2.0317161932000118</v>
      </c>
      <c r="M45" s="3">
        <f>'[1]BWS VG'!M71</f>
        <v>-5.4738410304999974</v>
      </c>
      <c r="N45" s="3">
        <f>'[1]BWS VG'!N71</f>
        <v>-1.8062146892000186</v>
      </c>
      <c r="O45" s="3">
        <f>'[1]BWS VG'!O71</f>
        <v>4.9861282721999771</v>
      </c>
      <c r="P45" s="3">
        <f>'[1]BWS VG'!P71</f>
        <v>-4.2958568327999842</v>
      </c>
      <c r="Q45" s="3">
        <f>'[1]BWS VG'!Q71</f>
        <v>0.29471277969999221</v>
      </c>
      <c r="R45" s="3">
        <f>'[1]BWS VG'!R71</f>
        <v>-3.2515261196000154</v>
      </c>
      <c r="S45" s="3">
        <f>'[1]BWS VG'!S71</f>
        <v>-6.2734438287999694</v>
      </c>
      <c r="T45" s="3">
        <f>'[1]BWS VG'!T71</f>
        <v>-6.1728415775000229</v>
      </c>
      <c r="U45" s="3">
        <f>'[1]BWS VG'!U71</f>
        <v>2.0715931779999863</v>
      </c>
      <c r="V45" s="3">
        <f>'[1]BWS VG'!V71</f>
        <v>-2.8880210698392546</v>
      </c>
      <c r="X45" s="18" t="str">
        <f t="shared" si="40"/>
        <v>RP</v>
      </c>
      <c r="Y45" s="3">
        <f t="shared" si="41"/>
        <v>-6.2734438287999694</v>
      </c>
      <c r="Z45" s="18" t="str">
        <f t="shared" si="42"/>
        <v>HH</v>
      </c>
      <c r="AA45" s="3">
        <f t="shared" si="43"/>
        <v>4.9861282721999771</v>
      </c>
    </row>
    <row r="46" spans="1:27" x14ac:dyDescent="0.35">
      <c r="A46" t="s">
        <v>343</v>
      </c>
      <c r="B46" s="3">
        <f>('[1]BWS VG'!B36/'[1]BWS VG'!B31)^(0.2)*100-100</f>
        <v>-1.5128477815302972</v>
      </c>
      <c r="C46" s="3">
        <f>('[1]BWS VG'!C36/'[1]BWS VG'!C31)^(0.2)*100-100</f>
        <v>1.5252745840547561</v>
      </c>
      <c r="D46" s="3">
        <f>('[1]BWS VG'!D36/'[1]BWS VG'!D31)^(0.2)*100-100</f>
        <v>0.45096612586937113</v>
      </c>
      <c r="E46" s="3">
        <f>('[1]BWS VG'!E36/'[1]BWS VG'!E31)^(0.2)*100-100</f>
        <v>-3.7070942550296735</v>
      </c>
      <c r="F46" s="3">
        <f>('[1]BWS VG'!F36/'[1]BWS VG'!F31)^(0.2)*100-100</f>
        <v>0.23679799158185233</v>
      </c>
      <c r="G46" s="3">
        <f>('[1]BWS VG'!G36/'[1]BWS VG'!G31)^(0.2)*100-100</f>
        <v>1.1448715281692046</v>
      </c>
      <c r="H46" s="14">
        <f>('[1]BWS VG'!H36/'[1]BWS VG'!H31)^(0.2)*100-100</f>
        <v>-0.35861028624221092</v>
      </c>
      <c r="I46" s="3">
        <f>('[1]BWS VG'!I36/'[1]BWS VG'!I31)^(0.2)*100-100</f>
        <v>-0.58811461108922458</v>
      </c>
      <c r="J46" s="3">
        <f>('[1]BWS VG'!J36/'[1]BWS VG'!J31)^(0.2)*100-100</f>
        <v>-0.29254959878343811</v>
      </c>
      <c r="K46" s="3">
        <f>('[1]BWS VG'!K36/'[1]BWS VG'!K31)^(0.2)*100-100</f>
        <v>-0.31602496534557645</v>
      </c>
      <c r="L46" s="3">
        <f>('[1]BWS VG'!L36/'[1]BWS VG'!L31)^(0.2)*100-100</f>
        <v>1.7964565203850924</v>
      </c>
      <c r="M46" s="3">
        <f>('[1]BWS VG'!M36/'[1]BWS VG'!M31)^(0.2)*100-100</f>
        <v>0.1326097872429699</v>
      </c>
      <c r="N46" s="3">
        <f>('[1]BWS VG'!N36/'[1]BWS VG'!N31)^(0.2)*100-100</f>
        <v>3.7562706465431575</v>
      </c>
      <c r="O46" s="3">
        <f>('[1]BWS VG'!O36/'[1]BWS VG'!O31)^(0.2)*100-100</f>
        <v>-2.911398673368069</v>
      </c>
      <c r="P46" s="3">
        <f>('[1]BWS VG'!P36/'[1]BWS VG'!P31)^(0.2)*100-100</f>
        <v>-1.2857061090444546</v>
      </c>
      <c r="Q46" s="3">
        <f>('[1]BWS VG'!Q36/'[1]BWS VG'!Q31)^(0.2)*100-100</f>
        <v>-0.91914982450596483</v>
      </c>
      <c r="R46" s="3">
        <f>('[1]BWS VG'!R36/'[1]BWS VG'!R31)^(0.2)*100-100</f>
        <v>-2.4850994966690791</v>
      </c>
      <c r="S46" s="3">
        <f>('[1]BWS VG'!S36/'[1]BWS VG'!S31)^(0.2)*100-100</f>
        <v>-1.2044852768115533</v>
      </c>
      <c r="T46" s="3">
        <f>('[1]BWS VG'!T36/'[1]BWS VG'!T31)^(0.2)*100-100</f>
        <v>-1.962305715410821</v>
      </c>
      <c r="U46" s="3">
        <f>('[1]BWS VG'!U36/'[1]BWS VG'!U31)^(0.2)*100-100</f>
        <v>3.8855069572534262E-2</v>
      </c>
      <c r="V46" s="3">
        <f>('[1]BWS VG'!V36/'[1]BWS VG'!V31)^(0.2)*100-100</f>
        <v>-0.32047191610125481</v>
      </c>
      <c r="X46" s="18" t="str">
        <f t="shared" si="40"/>
        <v>HH</v>
      </c>
      <c r="Y46" s="3">
        <f t="shared" ref="Y46" si="44">MIN(L46:U46)</f>
        <v>-2.911398673368069</v>
      </c>
      <c r="Z46" s="18" t="str">
        <f t="shared" si="42"/>
        <v>HB</v>
      </c>
      <c r="AA46" s="3">
        <f t="shared" ref="AA46" si="45">MAX(L46:U46)</f>
        <v>3.7562706465431575</v>
      </c>
    </row>
    <row r="47" spans="1:27" x14ac:dyDescent="0.35">
      <c r="X47" s="11"/>
      <c r="Y47" s="3"/>
      <c r="Z47" s="11"/>
      <c r="AA47" s="3"/>
    </row>
    <row r="48" spans="1:27" x14ac:dyDescent="0.35">
      <c r="A48" s="4" t="s">
        <v>348</v>
      </c>
      <c r="X48" s="11"/>
      <c r="Y48" s="3"/>
      <c r="Z48" s="11"/>
      <c r="AA48" s="3"/>
    </row>
    <row r="49" spans="1:27" x14ac:dyDescent="0.35">
      <c r="A49">
        <f>'[1]BWS je ET-Stunde VG'!A131</f>
        <v>2019</v>
      </c>
      <c r="B49" s="3">
        <f>'[1]BWS je ET-Stunde VG'!B131</f>
        <v>-0.94119992864864344</v>
      </c>
      <c r="C49" s="3">
        <f>'[1]BWS je ET-Stunde VG'!C131</f>
        <v>6.8854509404482371</v>
      </c>
      <c r="D49" s="3">
        <f>'[1]BWS je ET-Stunde VG'!D131</f>
        <v>9.232867872610484E-2</v>
      </c>
      <c r="E49" s="3">
        <f>'[1]BWS je ET-Stunde VG'!E131</f>
        <v>4.6151909232637394</v>
      </c>
      <c r="F49" s="3">
        <f>'[1]BWS je ET-Stunde VG'!F131</f>
        <v>-1.8271805049417225</v>
      </c>
      <c r="G49" s="3">
        <f>'[1]BWS je ET-Stunde VG'!G131</f>
        <v>1.1899835852744474</v>
      </c>
      <c r="H49" s="14">
        <f>'[1]BWS je ET-Stunde VG'!H131</f>
        <v>0.80852152336925087</v>
      </c>
      <c r="I49" s="3">
        <f>'[1]BWS je ET-Stunde VG'!I131</f>
        <v>0.80180086790618077</v>
      </c>
      <c r="J49" s="3">
        <f>'[1]BWS je ET-Stunde VG'!J131</f>
        <v>-1.239096370453197</v>
      </c>
      <c r="K49" s="3">
        <f>'[1]BWS je ET-Stunde VG'!K131</f>
        <v>-1.2814118494484603</v>
      </c>
      <c r="L49" s="3">
        <f>'[1]BWS je ET-Stunde VG'!L131</f>
        <v>-4.1123654774074794</v>
      </c>
      <c r="M49" s="3">
        <f>'[1]BWS je ET-Stunde VG'!M131</f>
        <v>1.6553327189064078</v>
      </c>
      <c r="N49" s="3">
        <f>'[1]BWS je ET-Stunde VG'!N131</f>
        <v>-7.1080965145268351</v>
      </c>
      <c r="O49" s="3">
        <f>'[1]BWS je ET-Stunde VG'!O131</f>
        <v>3.6653316598599872</v>
      </c>
      <c r="P49" s="3">
        <f>'[1]BWS je ET-Stunde VG'!P131</f>
        <v>0.77362981591559787</v>
      </c>
      <c r="Q49" s="3">
        <f>'[1]BWS je ET-Stunde VG'!Q131</f>
        <v>0.12082116669166965</v>
      </c>
      <c r="R49" s="3">
        <f>'[1]BWS je ET-Stunde VG'!R131</f>
        <v>-2.6544429695851193</v>
      </c>
      <c r="S49" s="3">
        <f>'[1]BWS je ET-Stunde VG'!S131</f>
        <v>-2.0604423254017661</v>
      </c>
      <c r="T49" s="3">
        <f>'[1]BWS je ET-Stunde VG'!T131</f>
        <v>-7.7984577955837153</v>
      </c>
      <c r="U49" s="3">
        <f>'[1]BWS je ET-Stunde VG'!U131</f>
        <v>1.7013503991889962</v>
      </c>
      <c r="V49" s="3">
        <f>'[1]BWS je ET-Stunde VG'!V131</f>
        <v>-1.031329052344816</v>
      </c>
      <c r="X49" s="18" t="str">
        <f t="shared" ref="X49:X55" si="46">HLOOKUP(Y49,$L49:$U153,ROW(L$112)-ROW(X49)+1,0)</f>
        <v>SL</v>
      </c>
      <c r="Y49" s="3">
        <f t="shared" ref="Y49:Y54" si="47">MIN(L49:U49)</f>
        <v>-7.7984577955837153</v>
      </c>
      <c r="Z49" s="18" t="str">
        <f t="shared" ref="Z49:Z55" si="48">HLOOKUP(AA49,$L49:$U153,ROW(N$112)-ROW(Z49)+1,0)</f>
        <v>HH</v>
      </c>
      <c r="AA49" s="3">
        <f t="shared" ref="AA49:AA54" si="49">MAX(L49:U49)</f>
        <v>3.6653316598599872</v>
      </c>
    </row>
    <row r="50" spans="1:27" x14ac:dyDescent="0.35">
      <c r="A50">
        <f>'[1]BWS je ET-Stunde VG'!A132</f>
        <v>2020</v>
      </c>
      <c r="B50" s="3">
        <f>'[1]BWS je ET-Stunde VG'!B132</f>
        <v>-4.0793814641881738</v>
      </c>
      <c r="C50" s="3">
        <f>'[1]BWS je ET-Stunde VG'!C132</f>
        <v>-4.1446107893473254</v>
      </c>
      <c r="D50" s="3">
        <f>'[1]BWS je ET-Stunde VG'!D132</f>
        <v>0.18450544167532712</v>
      </c>
      <c r="E50" s="3">
        <f>'[1]BWS je ET-Stunde VG'!E132</f>
        <v>-2.3232582835992446</v>
      </c>
      <c r="F50" s="3">
        <f>'[1]BWS je ET-Stunde VG'!F132</f>
        <v>1.1755113715702095</v>
      </c>
      <c r="G50" s="3">
        <f>'[1]BWS je ET-Stunde VG'!G132</f>
        <v>-3.5814680479004579</v>
      </c>
      <c r="H50" s="14">
        <f>'[1]BWS je ET-Stunde VG'!H132</f>
        <v>-1.3434153373302991</v>
      </c>
      <c r="I50" s="3">
        <f>'[1]BWS je ET-Stunde VG'!I132</f>
        <v>-1.0088945258987678</v>
      </c>
      <c r="J50" s="3">
        <f>'[1]BWS je ET-Stunde VG'!J132</f>
        <v>-1.7437161253094189</v>
      </c>
      <c r="K50" s="3">
        <f>'[1]BWS je ET-Stunde VG'!K132</f>
        <v>-1.7110658955629532</v>
      </c>
      <c r="L50" s="3">
        <f>'[1]BWS je ET-Stunde VG'!L132</f>
        <v>0.71793239092239958</v>
      </c>
      <c r="M50" s="3">
        <f>'[1]BWS je ET-Stunde VG'!M132</f>
        <v>-1.0165566537448854</v>
      </c>
      <c r="N50" s="3">
        <f>'[1]BWS je ET-Stunde VG'!N132</f>
        <v>-3.7222961241180457</v>
      </c>
      <c r="O50" s="3">
        <f>'[1]BWS je ET-Stunde VG'!O132</f>
        <v>-17.138037903826174</v>
      </c>
      <c r="P50" s="3">
        <f>'[1]BWS je ET-Stunde VG'!P132</f>
        <v>-0.82286680563032633</v>
      </c>
      <c r="Q50" s="3">
        <f>'[1]BWS je ET-Stunde VG'!Q132</f>
        <v>-4.8989944154355101</v>
      </c>
      <c r="R50" s="3">
        <f>'[1]BWS je ET-Stunde VG'!R132</f>
        <v>-2.2938376045042332</v>
      </c>
      <c r="S50" s="3">
        <f>'[1]BWS je ET-Stunde VG'!S132</f>
        <v>-2.2256372915130953</v>
      </c>
      <c r="T50" s="3">
        <f>'[1]BWS je ET-Stunde VG'!T132</f>
        <v>-1.7955258918239281</v>
      </c>
      <c r="U50" s="3">
        <f>'[1]BWS je ET-Stunde VG'!U132</f>
        <v>3.3290649265926788</v>
      </c>
      <c r="V50" s="3">
        <f>'[1]BWS je ET-Stunde VG'!V132</f>
        <v>-1.6909162406606129</v>
      </c>
      <c r="X50" s="18" t="str">
        <f t="shared" si="46"/>
        <v>HH</v>
      </c>
      <c r="Y50" s="3">
        <f t="shared" si="47"/>
        <v>-17.138037903826174</v>
      </c>
      <c r="Z50" s="18" t="str">
        <f t="shared" si="48"/>
        <v>SH</v>
      </c>
      <c r="AA50" s="3">
        <f t="shared" si="49"/>
        <v>3.3290649265926788</v>
      </c>
    </row>
    <row r="51" spans="1:27" x14ac:dyDescent="0.35">
      <c r="A51">
        <f>'[1]BWS je ET-Stunde VG'!A133</f>
        <v>2021</v>
      </c>
      <c r="B51" s="3">
        <f>'[1]BWS je ET-Stunde VG'!B133</f>
        <v>6.025664507670399</v>
      </c>
      <c r="C51" s="3">
        <f>'[1]BWS je ET-Stunde VG'!C133</f>
        <v>10.606623738156401</v>
      </c>
      <c r="D51" s="3">
        <f>'[1]BWS je ET-Stunde VG'!D133</f>
        <v>4.7265859899610945</v>
      </c>
      <c r="E51" s="3">
        <f>'[1]BWS je ET-Stunde VG'!E133</f>
        <v>3.6468174008912797</v>
      </c>
      <c r="F51" s="3">
        <f>'[1]BWS je ET-Stunde VG'!F133</f>
        <v>8.3201707624597816</v>
      </c>
      <c r="G51" s="3">
        <f>'[1]BWS je ET-Stunde VG'!G133</f>
        <v>3.8658121804531049</v>
      </c>
      <c r="H51" s="14">
        <f>'[1]BWS je ET-Stunde VG'!H133</f>
        <v>5.5970746030852041</v>
      </c>
      <c r="I51" s="3">
        <f>'[1]BWS je ET-Stunde VG'!I133</f>
        <v>5.9565010377368992</v>
      </c>
      <c r="J51" s="3">
        <f>'[1]BWS je ET-Stunde VG'!J133</f>
        <v>6.763888852571128</v>
      </c>
      <c r="K51" s="3">
        <f>'[1]BWS je ET-Stunde VG'!K133</f>
        <v>6.8104512119948168</v>
      </c>
      <c r="L51" s="3">
        <f>'[1]BWS je ET-Stunde VG'!L133</f>
        <v>10.078445493485916</v>
      </c>
      <c r="M51" s="3">
        <f>'[1]BWS je ET-Stunde VG'!M133</f>
        <v>5.5183587782802874</v>
      </c>
      <c r="N51" s="3">
        <f>'[1]BWS je ET-Stunde VG'!N133</f>
        <v>27.086194233303189</v>
      </c>
      <c r="O51" s="3">
        <f>'[1]BWS je ET-Stunde VG'!O133</f>
        <v>7.9539317754852021</v>
      </c>
      <c r="P51" s="3">
        <f>'[1]BWS je ET-Stunde VG'!P133</f>
        <v>7.374348588642917</v>
      </c>
      <c r="Q51" s="3">
        <f>'[1]BWS je ET-Stunde VG'!Q133</f>
        <v>-0.30773628304676492</v>
      </c>
      <c r="R51" s="3">
        <f>'[1]BWS je ET-Stunde VG'!R133</f>
        <v>5.4573576645483115</v>
      </c>
      <c r="S51" s="3">
        <f>'[1]BWS je ET-Stunde VG'!S133</f>
        <v>15.206068026999702</v>
      </c>
      <c r="T51" s="3">
        <f>'[1]BWS je ET-Stunde VG'!T133</f>
        <v>8.7697736820719001</v>
      </c>
      <c r="U51" s="3">
        <f>'[1]BWS je ET-Stunde VG'!U133</f>
        <v>-1.6135497434408279</v>
      </c>
      <c r="V51" s="3">
        <f>'[1]BWS je ET-Stunde VG'!V133</f>
        <v>6.6899999999999693</v>
      </c>
      <c r="X51" s="18" t="str">
        <f t="shared" si="46"/>
        <v>SH</v>
      </c>
      <c r="Y51" s="3">
        <f t="shared" si="47"/>
        <v>-1.6135497434408279</v>
      </c>
      <c r="Z51" s="18" t="str">
        <f t="shared" si="48"/>
        <v>HB</v>
      </c>
      <c r="AA51" s="3">
        <f t="shared" si="49"/>
        <v>27.086194233303189</v>
      </c>
    </row>
    <row r="52" spans="1:27" x14ac:dyDescent="0.35">
      <c r="A52">
        <f>'[1]BWS je ET-Stunde VG'!A134</f>
        <v>2022</v>
      </c>
      <c r="B52" s="3">
        <f>'[1]BWS je ET-Stunde VG'!B134</f>
        <v>3.4179921205158053</v>
      </c>
      <c r="C52" s="3">
        <f>'[1]BWS je ET-Stunde VG'!C134</f>
        <v>2.0574150154510704</v>
      </c>
      <c r="D52" s="3">
        <f>'[1]BWS je ET-Stunde VG'!D134</f>
        <v>4.8640095740921936</v>
      </c>
      <c r="E52" s="3">
        <f>'[1]BWS je ET-Stunde VG'!E134</f>
        <v>1.0918966787637885</v>
      </c>
      <c r="F52" s="3">
        <f>'[1]BWS je ET-Stunde VG'!F134</f>
        <v>1.9603433429666666</v>
      </c>
      <c r="G52" s="3">
        <f>'[1]BWS je ET-Stunde VG'!G134</f>
        <v>4.2730267950069845</v>
      </c>
      <c r="H52" s="14">
        <f>'[1]BWS je ET-Stunde VG'!H134</f>
        <v>3.2616723709421507</v>
      </c>
      <c r="I52" s="3">
        <f>'[1]BWS je ET-Stunde VG'!I134</f>
        <v>3.1138490642993446</v>
      </c>
      <c r="J52" s="3">
        <f>'[1]BWS je ET-Stunde VG'!J134</f>
        <v>1.6384785651310239</v>
      </c>
      <c r="K52" s="3">
        <f>'[1]BWS je ET-Stunde VG'!K134</f>
        <v>1.5945294869883924</v>
      </c>
      <c r="L52" s="3">
        <f>'[1]BWS je ET-Stunde VG'!L134</f>
        <v>4.400615587106131</v>
      </c>
      <c r="M52" s="3">
        <f>'[1]BWS je ET-Stunde VG'!M134</f>
        <v>3.0157726324179635</v>
      </c>
      <c r="N52" s="3">
        <f>'[1]BWS je ET-Stunde VG'!N134</f>
        <v>6.9406395514949111</v>
      </c>
      <c r="O52" s="3">
        <f>'[1]BWS je ET-Stunde VG'!O134</f>
        <v>4.3067379992397719</v>
      </c>
      <c r="P52" s="3">
        <f>'[1]BWS je ET-Stunde VG'!P134</f>
        <v>-0.50172826558475947</v>
      </c>
      <c r="Q52" s="3">
        <f>'[1]BWS je ET-Stunde VG'!Q134</f>
        <v>-0.31189332394690439</v>
      </c>
      <c r="R52" s="3">
        <f>'[1]BWS je ET-Stunde VG'!R134</f>
        <v>-2.2840471093758765</v>
      </c>
      <c r="S52" s="3">
        <f>'[1]BWS je ET-Stunde VG'!S134</f>
        <v>-1.1709658449870233</v>
      </c>
      <c r="T52" s="3">
        <f>'[1]BWS je ET-Stunde VG'!T134</f>
        <v>16.632985817131726</v>
      </c>
      <c r="U52" s="3">
        <f>'[1]BWS je ET-Stunde VG'!U134</f>
        <v>-2.1568467017228983</v>
      </c>
      <c r="V52" s="3">
        <f>'[1]BWS je ET-Stunde VG'!V134</f>
        <v>1.827725185115753</v>
      </c>
      <c r="X52" s="18" t="str">
        <f t="shared" si="46"/>
        <v>NW</v>
      </c>
      <c r="Y52" s="3">
        <f t="shared" si="47"/>
        <v>-2.2840471093758765</v>
      </c>
      <c r="Z52" s="18" t="str">
        <f t="shared" si="48"/>
        <v>SL</v>
      </c>
      <c r="AA52" s="3">
        <f t="shared" si="49"/>
        <v>16.632985817131726</v>
      </c>
    </row>
    <row r="53" spans="1:27" x14ac:dyDescent="0.35">
      <c r="A53">
        <f>'[1]BWS je ET-Stunde VG'!A135</f>
        <v>2023</v>
      </c>
      <c r="B53" s="3">
        <f>'[1]BWS je ET-Stunde VG'!B135</f>
        <v>-9.160042645093796</v>
      </c>
      <c r="C53" s="3">
        <f>'[1]BWS je ET-Stunde VG'!C135</f>
        <v>-0.3998293323224118</v>
      </c>
      <c r="D53" s="3">
        <f>'[1]BWS je ET-Stunde VG'!D135</f>
        <v>3.4153339392607904</v>
      </c>
      <c r="E53" s="3">
        <f>'[1]BWS je ET-Stunde VG'!E135</f>
        <v>-8.9270228560247631</v>
      </c>
      <c r="F53" s="3">
        <f>'[1]BWS je ET-Stunde VG'!F135</f>
        <v>1.4170202681636539</v>
      </c>
      <c r="G53" s="3">
        <f>'[1]BWS je ET-Stunde VG'!G135</f>
        <v>6.2999994851182777</v>
      </c>
      <c r="H53" s="14">
        <f>'[1]BWS je ET-Stunde VG'!H135</f>
        <v>-0.67339100440524646</v>
      </c>
      <c r="I53" s="3">
        <f>'[1]BWS je ET-Stunde VG'!I135</f>
        <v>-1.7154216464730041</v>
      </c>
      <c r="J53" s="3">
        <f>'[1]BWS je ET-Stunde VG'!J135</f>
        <v>1.2759002520702012</v>
      </c>
      <c r="K53" s="3">
        <f>'[1]BWS je ET-Stunde VG'!K135</f>
        <v>1.1968361883336627</v>
      </c>
      <c r="L53" s="3">
        <f>'[1]BWS je ET-Stunde VG'!L135</f>
        <v>2.0810764273624329</v>
      </c>
      <c r="M53" s="3">
        <f>'[1]BWS je ET-Stunde VG'!M135</f>
        <v>5.3775787381555205</v>
      </c>
      <c r="N53" s="3">
        <f>'[1]BWS je ET-Stunde VG'!N135</f>
        <v>2.1351241387437483</v>
      </c>
      <c r="O53" s="3">
        <f>'[1]BWS je ET-Stunde VG'!O135</f>
        <v>-9.461763878200415</v>
      </c>
      <c r="P53" s="3">
        <f>'[1]BWS je ET-Stunde VG'!P135</f>
        <v>1.0067737088106838</v>
      </c>
      <c r="Q53" s="3">
        <f>'[1]BWS je ET-Stunde VG'!Q135</f>
        <v>5.4740642734560652</v>
      </c>
      <c r="R53" s="3">
        <f>'[1]BWS je ET-Stunde VG'!R135</f>
        <v>-3.4370652501444283</v>
      </c>
      <c r="S53" s="3">
        <f>'[1]BWS je ET-Stunde VG'!S135</f>
        <v>-5.851131576435634</v>
      </c>
      <c r="T53" s="3">
        <f>'[1]BWS je ET-Stunde VG'!T135</f>
        <v>-12.503227904787252</v>
      </c>
      <c r="U53" s="3">
        <f>'[1]BWS je ET-Stunde VG'!U135</f>
        <v>3.1147256637331395</v>
      </c>
      <c r="V53" s="3">
        <f>'[1]BWS je ET-Stunde VG'!V135</f>
        <v>0.99410898379970547</v>
      </c>
      <c r="X53" s="18" t="str">
        <f t="shared" si="46"/>
        <v>SL</v>
      </c>
      <c r="Y53" s="3">
        <f t="shared" si="47"/>
        <v>-12.503227904787252</v>
      </c>
      <c r="Z53" s="18" t="str">
        <f t="shared" si="48"/>
        <v>NI</v>
      </c>
      <c r="AA53" s="3">
        <f t="shared" si="49"/>
        <v>5.4740642734560652</v>
      </c>
    </row>
    <row r="54" spans="1:27" x14ac:dyDescent="0.35">
      <c r="A54">
        <f>A45</f>
        <v>2024</v>
      </c>
      <c r="B54" s="3">
        <f>'[1]BWS je ET-Stunde VG'!B136</f>
        <v>-2.7523753969669826</v>
      </c>
      <c r="C54" s="3">
        <f>'[1]BWS je ET-Stunde VG'!C136</f>
        <v>14.606153682711792</v>
      </c>
      <c r="D54" s="3">
        <f>'[1]BWS je ET-Stunde VG'!D136</f>
        <v>-2.0470211344388929</v>
      </c>
      <c r="E54" s="3">
        <f>'[1]BWS je ET-Stunde VG'!E136</f>
        <v>-0.73484883835229198</v>
      </c>
      <c r="F54" s="3">
        <f>'[1]BWS je ET-Stunde VG'!F136</f>
        <v>0.52806155486977957</v>
      </c>
      <c r="G54" s="3">
        <f>'[1]BWS je ET-Stunde VG'!G136</f>
        <v>0.28459407420741911</v>
      </c>
      <c r="H54" s="14">
        <f>'[1]BWS je ET-Stunde VG'!H136</f>
        <v>0.13043724119962974</v>
      </c>
      <c r="I54" s="3">
        <f>'[1]BWS je ET-Stunde VG'!I136</f>
        <v>-7.5893603932783549E-2</v>
      </c>
      <c r="J54" s="3">
        <f>'[1]BWS je ET-Stunde VG'!J136</f>
        <v>-1.7178291956063845</v>
      </c>
      <c r="K54" s="3">
        <f>'[1]BWS je ET-Stunde VG'!K136</f>
        <v>-1.7482074055901791</v>
      </c>
      <c r="L54" s="3">
        <f>'[1]BWS je ET-Stunde VG'!L136</f>
        <v>-0.67685789196852397</v>
      </c>
      <c r="M54" s="3">
        <f>'[1]BWS je ET-Stunde VG'!M136</f>
        <v>-4.3791747798791789</v>
      </c>
      <c r="N54" s="3">
        <f>'[1]BWS je ET-Stunde VG'!N136</f>
        <v>-3.327495100666539</v>
      </c>
      <c r="O54" s="3">
        <f>'[1]BWS je ET-Stunde VG'!O136</f>
        <v>2.5938554935802216</v>
      </c>
      <c r="P54" s="3">
        <f>'[1]BWS je ET-Stunde VG'!P136</f>
        <v>-3.1612048778340522</v>
      </c>
      <c r="Q54" s="3">
        <f>'[1]BWS je ET-Stunde VG'!Q136</f>
        <v>2.0683226963433583</v>
      </c>
      <c r="R54" s="3">
        <f>'[1]BWS je ET-Stunde VG'!R136</f>
        <v>-2.0216642549938513</v>
      </c>
      <c r="S54" s="3">
        <f>'[1]BWS je ET-Stunde VG'!S136</f>
        <v>-2.6784694121445511</v>
      </c>
      <c r="T54" s="3">
        <f>'[1]BWS je ET-Stunde VG'!T136</f>
        <v>-6.3826336076112398</v>
      </c>
      <c r="U54" s="3">
        <f>'[1]BWS je ET-Stunde VG'!U136</f>
        <v>4.2198630279397094</v>
      </c>
      <c r="V54" s="3">
        <f>'[1]BWS je ET-Stunde VG'!V136</f>
        <v>-1.5493984688297502</v>
      </c>
      <c r="X54" s="18" t="str">
        <f t="shared" si="46"/>
        <v>SL</v>
      </c>
      <c r="Y54" s="3">
        <f t="shared" si="47"/>
        <v>-6.3826336076112398</v>
      </c>
      <c r="Z54" s="18" t="str">
        <f t="shared" si="48"/>
        <v>SH</v>
      </c>
      <c r="AA54" s="3">
        <f t="shared" si="49"/>
        <v>4.2198630279397094</v>
      </c>
    </row>
    <row r="55" spans="1:27" x14ac:dyDescent="0.35">
      <c r="A55" t="s">
        <v>343</v>
      </c>
      <c r="B55" s="3">
        <f>('[1]BWS je ET-Stunde VG'!B110/'[1]BWS je ET-Stunde VG'!B105)^0.2*100-100</f>
        <v>-1.4594459541839484</v>
      </c>
      <c r="C55" s="3">
        <f>('[1]BWS je ET-Stunde VG'!C110/'[1]BWS je ET-Stunde VG'!C105)^0.2*100-100</f>
        <v>4.3138683372975919</v>
      </c>
      <c r="D55" s="3">
        <f>('[1]BWS je ET-Stunde VG'!D110/'[1]BWS je ET-Stunde VG'!D105)^0.2*100-100</f>
        <v>2.1920967870622263</v>
      </c>
      <c r="E55" s="3">
        <f>('[1]BWS je ET-Stunde VG'!E110/'[1]BWS je ET-Stunde VG'!E105)^0.2*100-100</f>
        <v>-1.5422369555153779</v>
      </c>
      <c r="F55" s="3">
        <f>('[1]BWS je ET-Stunde VG'!F110/'[1]BWS je ET-Stunde VG'!F105)^0.2*100-100</f>
        <v>2.6414639418964327</v>
      </c>
      <c r="G55" s="3">
        <f>('[1]BWS je ET-Stunde VG'!G110/'[1]BWS je ET-Stunde VG'!G105)^0.2*100-100</f>
        <v>2.167912501319563</v>
      </c>
      <c r="H55" s="14">
        <f>('[1]BWS je ET-Stunde VG'!H110/'[1]BWS je ET-Stunde VG'!H105)^0.2*100-100</f>
        <v>1.3607389278146371</v>
      </c>
      <c r="I55" s="3">
        <f>('[1]BWS je ET-Stunde VG'!I110/'[1]BWS je ET-Stunde VG'!I105)^0.2*100-100</f>
        <v>1.2136965687062968</v>
      </c>
      <c r="J55" s="3">
        <f>('[1]BWS je ET-Stunde VG'!J110/'[1]BWS je ET-Stunde VG'!J105)^0.2*100-100</f>
        <v>1.196326011248857</v>
      </c>
      <c r="K55" s="3">
        <f>('[1]BWS je ET-Stunde VG'!K110/'[1]BWS je ET-Stunde VG'!K105)^0.2*100-100</f>
        <v>1.1810596155166451</v>
      </c>
      <c r="L55" s="3">
        <f>('[1]BWS je ET-Stunde VG'!L110/'[1]BWS je ET-Stunde VG'!L105)^0.2*100-100</f>
        <v>3.252735896843717</v>
      </c>
      <c r="M55" s="3">
        <f>('[1]BWS je ET-Stunde VG'!M110/'[1]BWS je ET-Stunde VG'!M105)^0.2*100-100</f>
        <v>1.6293159585019055</v>
      </c>
      <c r="N55" s="3">
        <f>('[1]BWS je ET-Stunde VG'!N110/'[1]BWS je ET-Stunde VG'!N105)^0.2*100-100</f>
        <v>5.25651672240555</v>
      </c>
      <c r="O55" s="3">
        <f>('[1]BWS je ET-Stunde VG'!O110/'[1]BWS je ET-Stunde VG'!O105)^0.2*100-100</f>
        <v>-2.8211211655402479</v>
      </c>
      <c r="P55" s="3">
        <f>('[1]BWS je ET-Stunde VG'!P110/'[1]BWS je ET-Stunde VG'!P105)^0.2*100-100</f>
        <v>0.71763081248276706</v>
      </c>
      <c r="Q55" s="3">
        <f>('[1]BWS je ET-Stunde VG'!Q110/'[1]BWS je ET-Stunde VG'!Q105)^0.2*100-100</f>
        <v>0.34721292101804124</v>
      </c>
      <c r="R55" s="3">
        <f>('[1]BWS je ET-Stunde VG'!R110/'[1]BWS je ET-Stunde VG'!R105)^0.2*100-100</f>
        <v>-0.96676508387596982</v>
      </c>
      <c r="S55" s="3">
        <f>('[1]BWS je ET-Stunde VG'!S110/'[1]BWS je ET-Stunde VG'!S105)^0.2*100-100</f>
        <v>0.39724301346006996</v>
      </c>
      <c r="T55" s="3">
        <f>('[1]BWS je ET-Stunde VG'!T110/'[1]BWS je ET-Stunde VG'!T105)^0.2*100-100</f>
        <v>0.40650929872467145</v>
      </c>
      <c r="U55" s="3">
        <f>('[1]BWS je ET-Stunde VG'!U110/'[1]BWS je ET-Stunde VG'!U105)^0.2*100-100</f>
        <v>1.3425631128679072</v>
      </c>
      <c r="V55" s="3">
        <f>('[1]BWS je ET-Stunde VG'!V110/'[1]BWS je ET-Stunde VG'!V105)^0.2*100-100</f>
        <v>1.209100318901875</v>
      </c>
      <c r="X55" s="18" t="str">
        <f t="shared" si="46"/>
        <v>HH</v>
      </c>
      <c r="Y55" s="3">
        <f t="shared" ref="Y55" si="50">MIN(L55:U55)</f>
        <v>-2.8211211655402479</v>
      </c>
      <c r="Z55" s="18" t="str">
        <f t="shared" si="48"/>
        <v>HB</v>
      </c>
      <c r="AA55" s="3">
        <f t="shared" ref="AA55" si="51">MAX(L55:U55)</f>
        <v>5.25651672240555</v>
      </c>
    </row>
    <row r="56" spans="1:27" x14ac:dyDescent="0.35">
      <c r="X56" s="11"/>
      <c r="Y56" s="3"/>
      <c r="Z56" s="11"/>
      <c r="AA56" s="3"/>
    </row>
    <row r="57" spans="1:27" x14ac:dyDescent="0.35">
      <c r="A57" s="4" t="s">
        <v>349</v>
      </c>
      <c r="X57" s="11"/>
      <c r="Y57" s="3"/>
      <c r="Z57" s="11"/>
      <c r="AA57" s="3"/>
    </row>
    <row r="58" spans="1:27" x14ac:dyDescent="0.35">
      <c r="A58" s="7">
        <f>'[1]BIP zu Kapitalstock'!A130</f>
        <v>2019</v>
      </c>
      <c r="B58" s="3">
        <f>'[1]BIP zu Kapitalstock'!B130</f>
        <v>-0.20700390716689299</v>
      </c>
      <c r="C58" s="3">
        <f>'[1]BIP zu Kapitalstock'!C130</f>
        <v>1.7861169748079675</v>
      </c>
      <c r="D58" s="3">
        <f>'[1]BIP zu Kapitalstock'!D130</f>
        <v>0.28621920315478633</v>
      </c>
      <c r="E58" s="3">
        <f>'[1]BIP zu Kapitalstock'!E130</f>
        <v>1.4966582851404127</v>
      </c>
      <c r="F58" s="3">
        <f>'[1]BIP zu Kapitalstock'!F130</f>
        <v>-0.67910447482488223</v>
      </c>
      <c r="G58" s="3">
        <f>'[1]BIP zu Kapitalstock'!G130</f>
        <v>1.2816323760544748</v>
      </c>
      <c r="H58" s="14">
        <f>'[1]BIP zu Kapitalstock'!H130</f>
        <v>0.66752101578858003</v>
      </c>
      <c r="I58" s="3">
        <f>'[1]BIP zu Kapitalstock'!I130</f>
        <v>0.39741594043556461</v>
      </c>
      <c r="J58" s="3">
        <f>'[1]BIP zu Kapitalstock'!J130</f>
        <v>-0.4017876140702441</v>
      </c>
      <c r="K58" s="3">
        <f>'[1]BIP zu Kapitalstock'!K130</f>
        <v>-0.49084228049508738</v>
      </c>
      <c r="L58" s="3">
        <f>'[1]BIP zu Kapitalstock'!L130</f>
        <v>-1.7478894375096274</v>
      </c>
      <c r="M58" s="3">
        <f>'[1]BIP zu Kapitalstock'!M130</f>
        <v>-0.22840306255045562</v>
      </c>
      <c r="N58" s="3">
        <f>'[1]BIP zu Kapitalstock'!N130</f>
        <v>-2.5459456167494778</v>
      </c>
      <c r="O58" s="3">
        <f>'[1]BIP zu Kapitalstock'!O130</f>
        <v>2.4134450277123278</v>
      </c>
      <c r="P58" s="3">
        <f>'[1]BIP zu Kapitalstock'!P130</f>
        <v>9.6034028776912805E-2</v>
      </c>
      <c r="Q58" s="3">
        <f>'[1]BIP zu Kapitalstock'!Q130</f>
        <v>-0.30949923980563199</v>
      </c>
      <c r="R58" s="3">
        <f>'[1]BIP zu Kapitalstock'!R130</f>
        <v>-0.52057808281971063</v>
      </c>
      <c r="S58" s="3">
        <f>'[1]BIP zu Kapitalstock'!S130</f>
        <v>-0.32979664426224531</v>
      </c>
      <c r="T58" s="3">
        <f>'[1]BIP zu Kapitalstock'!T130</f>
        <v>-1.5566760074536035</v>
      </c>
      <c r="U58" s="3">
        <f>'[1]BIP zu Kapitalstock'!U130</f>
        <v>0.92958065641268206</v>
      </c>
      <c r="V58" s="3">
        <f>'[1]BIP zu Kapitalstock'!V130</f>
        <v>-0.3165374911721841</v>
      </c>
      <c r="X58" s="18" t="str">
        <f>HLOOKUP(Y58,$L58:$U161,ROW(L$112)-ROW(X58)+1,0)</f>
        <v>HB</v>
      </c>
      <c r="Y58" s="3">
        <f t="shared" ref="Y58:Y64" si="52">MIN(L58:U58)</f>
        <v>-2.5459456167494778</v>
      </c>
      <c r="Z58" s="18" t="str">
        <f>HLOOKUP(AA58,$L58:$U161,ROW(N$112)-ROW(Z58)+1,0)</f>
        <v>HH</v>
      </c>
      <c r="AA58" s="3">
        <f t="shared" ref="AA58:AA64" si="53">MAX(L58:U58)</f>
        <v>2.4134450277123278</v>
      </c>
    </row>
    <row r="59" spans="1:27" x14ac:dyDescent="0.35">
      <c r="A59" s="7">
        <f>'[1]BIP zu Kapitalstock'!A131</f>
        <v>2020</v>
      </c>
      <c r="B59" s="3">
        <f>'[1]BIP zu Kapitalstock'!B131</f>
        <v>-4.8162889810881921</v>
      </c>
      <c r="C59" s="3">
        <f>'[1]BIP zu Kapitalstock'!C131</f>
        <v>-4.9858010002313762</v>
      </c>
      <c r="D59" s="3">
        <f>'[1]BIP zu Kapitalstock'!D131</f>
        <v>-5.0901048264708493</v>
      </c>
      <c r="E59" s="3">
        <f>'[1]BIP zu Kapitalstock'!E131</f>
        <v>-3.7085013513228091</v>
      </c>
      <c r="F59" s="3">
        <f>'[1]BIP zu Kapitalstock'!F131</f>
        <v>-4.041753461230229</v>
      </c>
      <c r="G59" s="3">
        <f>'[1]BIP zu Kapitalstock'!G131</f>
        <v>-3.5493978631217118</v>
      </c>
      <c r="H59" s="14">
        <f>'[1]BIP zu Kapitalstock'!H131</f>
        <v>-4.3027645933199494</v>
      </c>
      <c r="I59" s="3">
        <f>'[1]BIP zu Kapitalstock'!I131</f>
        <v>-4.6241436586347788</v>
      </c>
      <c r="J59" s="3">
        <f>'[1]BIP zu Kapitalstock'!J131</f>
        <v>-5.2512940071262193</v>
      </c>
      <c r="K59" s="3">
        <f>'[1]BIP zu Kapitalstock'!K131</f>
        <v>-5.3428888063821631</v>
      </c>
      <c r="L59" s="3">
        <f>'[1]BIP zu Kapitalstock'!L131</f>
        <v>-6.5055444918122163</v>
      </c>
      <c r="M59" s="3">
        <f>'[1]BIP zu Kapitalstock'!M131</f>
        <v>-5.7604213860149969</v>
      </c>
      <c r="N59" s="3">
        <f>'[1]BIP zu Kapitalstock'!N131</f>
        <v>-5.0339700540883001</v>
      </c>
      <c r="O59" s="3">
        <f>'[1]BIP zu Kapitalstock'!O131</f>
        <v>-5.6985182122060252</v>
      </c>
      <c r="P59" s="3">
        <f>'[1]BIP zu Kapitalstock'!P131</f>
        <v>-5.94106302875214</v>
      </c>
      <c r="Q59" s="3">
        <f>'[1]BIP zu Kapitalstock'!Q131</f>
        <v>-5.3437933220416056</v>
      </c>
      <c r="R59" s="3">
        <f>'[1]BIP zu Kapitalstock'!R131</f>
        <v>-4.0709074050038083</v>
      </c>
      <c r="S59" s="3">
        <f>'[1]BIP zu Kapitalstock'!S131</f>
        <v>-4.4837837781752512</v>
      </c>
      <c r="T59" s="3">
        <f>'[1]BIP zu Kapitalstock'!T131</f>
        <v>-5.7221700787715974</v>
      </c>
      <c r="U59" s="3">
        <f>'[1]BIP zu Kapitalstock'!U131</f>
        <v>-3.2915103566639488</v>
      </c>
      <c r="V59" s="3">
        <f>'[1]BIP zu Kapitalstock'!V131</f>
        <v>-5.1758572671231349</v>
      </c>
      <c r="X59" s="18" t="str">
        <f>HLOOKUP(Y59,$L59:$U162,ROW(L$112)-ROW(X59)+1,0)</f>
        <v>BW</v>
      </c>
      <c r="Y59" s="3">
        <f t="shared" si="52"/>
        <v>-6.5055444918122163</v>
      </c>
      <c r="Z59" s="18" t="str">
        <f>HLOOKUP(AA59,$L59:$U162,ROW(N$112)-ROW(Z59)+1,0)</f>
        <v>SH</v>
      </c>
      <c r="AA59" s="3">
        <f t="shared" si="53"/>
        <v>-3.2915103566639488</v>
      </c>
    </row>
    <row r="60" spans="1:27" x14ac:dyDescent="0.35">
      <c r="A60" s="7">
        <f>'[1]BIP zu Kapitalstock'!A132</f>
        <v>2021</v>
      </c>
      <c r="B60" s="3">
        <f>'[1]BIP zu Kapitalstock'!B132</f>
        <v>0.19083649334079666</v>
      </c>
      <c r="C60" s="3">
        <f>'[1]BIP zu Kapitalstock'!C132</f>
        <v>0.75371822578269132</v>
      </c>
      <c r="D60" s="3">
        <f>'[1]BIP zu Kapitalstock'!D132</f>
        <v>2.0677695574087664</v>
      </c>
      <c r="E60" s="3">
        <f>'[1]BIP zu Kapitalstock'!E132</f>
        <v>0.84330042614308809</v>
      </c>
      <c r="F60" s="3">
        <f>'[1]BIP zu Kapitalstock'!F132</f>
        <v>1.9387849949056744</v>
      </c>
      <c r="G60" s="3">
        <f>'[1]BIP zu Kapitalstock'!G132</f>
        <v>4.1029110710799017</v>
      </c>
      <c r="H60" s="14">
        <f>'[1]BIP zu Kapitalstock'!H132</f>
        <v>2.1356442787873675</v>
      </c>
      <c r="I60" s="3">
        <f>'[1]BIP zu Kapitalstock'!I132</f>
        <v>1.2923633959352969</v>
      </c>
      <c r="J60" s="3">
        <f>'[1]BIP zu Kapitalstock'!J132</f>
        <v>2.9945368896841416</v>
      </c>
      <c r="K60" s="3">
        <f>'[1]BIP zu Kapitalstock'!K132</f>
        <v>2.9310279333665932</v>
      </c>
      <c r="L60" s="3">
        <f>'[1]BIP zu Kapitalstock'!L132</f>
        <v>4.2588188695388567</v>
      </c>
      <c r="M60" s="3">
        <f>'[1]BIP zu Kapitalstock'!M132</f>
        <v>2.656374162510545</v>
      </c>
      <c r="N60" s="3">
        <f>'[1]BIP zu Kapitalstock'!N132</f>
        <v>5.2546154603071926</v>
      </c>
      <c r="O60" s="3">
        <f>'[1]BIP zu Kapitalstock'!O132</f>
        <v>0.91236886541740603</v>
      </c>
      <c r="P60" s="3">
        <f>'[1]BIP zu Kapitalstock'!P132</f>
        <v>3.6018432295579714</v>
      </c>
      <c r="Q60" s="3">
        <f>'[1]BIP zu Kapitalstock'!Q132</f>
        <v>0.5558833211710521</v>
      </c>
      <c r="R60" s="3">
        <f>'[1]BIP zu Kapitalstock'!R132</f>
        <v>2.0996417572136465</v>
      </c>
      <c r="S60" s="3">
        <f>'[1]BIP zu Kapitalstock'!S132</f>
        <v>12.391059788902467</v>
      </c>
      <c r="T60" s="3">
        <f>'[1]BIP zu Kapitalstock'!T132</f>
        <v>1.7338916975862162</v>
      </c>
      <c r="U60" s="3">
        <f>'[1]BIP zu Kapitalstock'!U132</f>
        <v>-1.2916164801522712</v>
      </c>
      <c r="V60" s="3">
        <f>'[1]BIP zu Kapitalstock'!V132</f>
        <v>2.8107496740547617</v>
      </c>
      <c r="X60" s="18" t="str">
        <f>HLOOKUP(Y60,$L60:$U163,ROW(L$112)-ROW(X60)+1,0)</f>
        <v>SH</v>
      </c>
      <c r="Y60" s="3">
        <f t="shared" si="52"/>
        <v>-1.2916164801522712</v>
      </c>
      <c r="Z60" s="18" t="str">
        <f>HLOOKUP(AA60,$L60:$U163,ROW(N$112)-ROW(Z60)+1,0)</f>
        <v>RP</v>
      </c>
      <c r="AA60" s="3">
        <f t="shared" si="53"/>
        <v>12.391059788902467</v>
      </c>
    </row>
    <row r="61" spans="1:27" x14ac:dyDescent="0.35">
      <c r="A61" s="7">
        <f>A60+1</f>
        <v>2022</v>
      </c>
      <c r="B61" s="3"/>
      <c r="C61" s="3"/>
      <c r="D61" s="3"/>
      <c r="E61" s="3"/>
      <c r="F61" s="3"/>
      <c r="G61" s="3"/>
      <c r="H61" s="14"/>
      <c r="I61" s="3"/>
      <c r="J61" s="3"/>
      <c r="K61" s="3"/>
      <c r="L61" s="3"/>
      <c r="M61" s="3"/>
      <c r="N61" s="3"/>
      <c r="O61" s="3"/>
      <c r="P61" s="3"/>
      <c r="Q61" s="3"/>
      <c r="R61" s="3"/>
      <c r="S61" s="3"/>
      <c r="T61" s="3"/>
      <c r="U61" s="3"/>
      <c r="V61" s="3"/>
      <c r="X61" s="18"/>
      <c r="Y61" s="3"/>
      <c r="Z61" s="18"/>
      <c r="AA61" s="3"/>
    </row>
    <row r="62" spans="1:27" x14ac:dyDescent="0.35">
      <c r="A62" s="7">
        <f t="shared" ref="A62:A63" si="54">A61+1</f>
        <v>2023</v>
      </c>
      <c r="B62" s="3"/>
      <c r="C62" s="3"/>
      <c r="D62" s="3"/>
      <c r="E62" s="3"/>
      <c r="F62" s="3"/>
      <c r="G62" s="3"/>
      <c r="H62" s="14"/>
      <c r="I62" s="3"/>
      <c r="J62" s="3"/>
      <c r="K62" s="3"/>
      <c r="L62" s="3"/>
      <c r="M62" s="3"/>
      <c r="N62" s="3"/>
      <c r="O62" s="3"/>
      <c r="P62" s="3"/>
      <c r="Q62" s="3"/>
      <c r="R62" s="3"/>
      <c r="S62" s="3"/>
      <c r="T62" s="3"/>
      <c r="U62" s="3"/>
      <c r="V62" s="3"/>
      <c r="X62" s="18"/>
      <c r="Y62" s="3"/>
      <c r="Z62" s="18"/>
      <c r="AA62" s="3"/>
    </row>
    <row r="63" spans="1:27" x14ac:dyDescent="0.35">
      <c r="A63" s="7">
        <f t="shared" si="54"/>
        <v>2024</v>
      </c>
      <c r="B63" s="3"/>
      <c r="C63" s="3"/>
      <c r="D63" s="3"/>
      <c r="E63" s="3"/>
      <c r="F63" s="3"/>
      <c r="G63" s="3"/>
      <c r="H63" s="14"/>
      <c r="I63" s="3"/>
      <c r="J63" s="3"/>
      <c r="K63" s="3"/>
      <c r="L63" s="3"/>
      <c r="M63" s="3"/>
      <c r="N63" s="3"/>
      <c r="O63" s="3"/>
      <c r="P63" s="3"/>
      <c r="Q63" s="3"/>
      <c r="R63" s="3"/>
      <c r="S63" s="3"/>
      <c r="T63" s="3"/>
      <c r="U63" s="3"/>
      <c r="V63" s="3"/>
      <c r="X63" s="18"/>
      <c r="Y63" s="3"/>
      <c r="Z63" s="18"/>
      <c r="AA63" s="3"/>
    </row>
    <row r="64" spans="1:27" x14ac:dyDescent="0.35">
      <c r="A64" t="s">
        <v>350</v>
      </c>
      <c r="B64" s="3">
        <f>('[1]BIP zu Kapitalstock'!B100/'[1]BIP zu Kapitalstock'!B98)^0.5*100-100</f>
        <v>-2.3448125928520227</v>
      </c>
      <c r="C64" s="3">
        <f>('[1]BIP zu Kapitalstock'!C100/'[1]BIP zu Kapitalstock'!C98)^0.5*100-100</f>
        <v>-2.158118203546735</v>
      </c>
      <c r="D64" s="3">
        <f>('[1]BIP zu Kapitalstock'!D100/'[1]BIP zu Kapitalstock'!D98)^0.5*100-100</f>
        <v>-1.5762157337485831</v>
      </c>
      <c r="E64" s="3">
        <f>('[1]BIP zu Kapitalstock'!E100/'[1]BIP zu Kapitalstock'!E98)^0.5*100-100</f>
        <v>-1.458879006213337</v>
      </c>
      <c r="F64" s="3">
        <f>('[1]BIP zu Kapitalstock'!F100/'[1]BIP zu Kapitalstock'!F98)^0.5*100-100</f>
        <v>-1.0966782033899278</v>
      </c>
      <c r="G64" s="3">
        <f>('[1]BIP zu Kapitalstock'!G100/'[1]BIP zu Kapitalstock'!G98)^0.5*100-100</f>
        <v>0.20373474580451045</v>
      </c>
      <c r="H64" s="14">
        <f>('[1]BIP zu Kapitalstock'!H100/'[1]BIP zu Kapitalstock'!H98)^0.5*100-100</f>
        <v>-1.1359580334687678</v>
      </c>
      <c r="I64" s="3">
        <f>('[1]BIP zu Kapitalstock'!I100/'[1]BIP zu Kapitalstock'!I98)^0.5*100-100</f>
        <v>-1.7103978046096273</v>
      </c>
      <c r="J64" s="3">
        <f>('[1]BIP zu Kapitalstock'!J100/'[1]BIP zu Kapitalstock'!J98)^0.5*100-100</f>
        <v>-1.2143780976559526</v>
      </c>
      <c r="K64" s="3">
        <f>('[1]BIP zu Kapitalstock'!K100/'[1]BIP zu Kapitalstock'!K98)^0.5*100-100</f>
        <v>-1.2925850993854482</v>
      </c>
      <c r="L64" s="3">
        <f>('[1]BIP zu Kapitalstock'!L100/'[1]BIP zu Kapitalstock'!L98)^0.5*100-100</f>
        <v>-1.2699564360761144</v>
      </c>
      <c r="M64" s="3">
        <f>('[1]BIP zu Kapitalstock'!M100/'[1]BIP zu Kapitalstock'!M98)^0.5*100-100</f>
        <v>-1.6420138315420161</v>
      </c>
      <c r="N64" s="3">
        <f>('[1]BIP zu Kapitalstock'!N100/'[1]BIP zu Kapitalstock'!N98)^0.5*100-100</f>
        <v>-2.1937587543973791E-2</v>
      </c>
      <c r="O64" s="3">
        <f>('[1]BIP zu Kapitalstock'!O100/'[1]BIP zu Kapitalstock'!O98)^0.5*100-100</f>
        <v>-2.4490598983007885</v>
      </c>
      <c r="P64" s="3">
        <f>('[1]BIP zu Kapitalstock'!P100/'[1]BIP zu Kapitalstock'!P98)^0.5*100-100</f>
        <v>-1.2848580893787442</v>
      </c>
      <c r="Q64" s="3">
        <f>('[1]BIP zu Kapitalstock'!Q100/'[1]BIP zu Kapitalstock'!Q98)^0.5*100-100</f>
        <v>-2.4385400153655183</v>
      </c>
      <c r="R64" s="3">
        <f>('[1]BIP zu Kapitalstock'!R100/'[1]BIP zu Kapitalstock'!R98)^0.5*100-100</f>
        <v>-1.0337128712828303</v>
      </c>
      <c r="S64" s="3">
        <f>('[1]BIP zu Kapitalstock'!S100/'[1]BIP zu Kapitalstock'!S98)^0.5*100-100</f>
        <v>3.6106595297841011</v>
      </c>
      <c r="T64" s="3">
        <f>('[1]BIP zu Kapitalstock'!T100/'[1]BIP zu Kapitalstock'!T98)^0.5*100-100</f>
        <v>-2.0650698744839957</v>
      </c>
      <c r="U64" s="3">
        <f>('[1]BIP zu Kapitalstock'!U100/'[1]BIP zu Kapitalstock'!U98)^0.5*100-100</f>
        <v>-2.2966802747233288</v>
      </c>
      <c r="V64" s="3">
        <f>('[1]BIP zu Kapitalstock'!V100/'[1]BIP zu Kapitalstock'!V98)^0.5*100-100</f>
        <v>-1.2632732891825924</v>
      </c>
      <c r="X64" s="18" t="str">
        <f>HLOOKUP(Y64,$L64:$U164,ROW(L$112)-ROW(X64)+1,0)</f>
        <v>HH</v>
      </c>
      <c r="Y64" s="3">
        <f t="shared" si="52"/>
        <v>-2.4490598983007885</v>
      </c>
      <c r="Z64" s="18" t="str">
        <f>HLOOKUP(AA64,$L64:$U164,ROW(N$112)-ROW(Z64)+1,0)</f>
        <v>RP</v>
      </c>
      <c r="AA64" s="3">
        <f t="shared" si="53"/>
        <v>3.6106595297841011</v>
      </c>
    </row>
    <row r="65" spans="1:27" x14ac:dyDescent="0.35">
      <c r="X65" s="11"/>
      <c r="Y65" s="3"/>
      <c r="Z65" s="11"/>
      <c r="AA65" s="3"/>
    </row>
    <row r="66" spans="1:27" x14ac:dyDescent="0.35">
      <c r="A66" s="4" t="s">
        <v>351</v>
      </c>
      <c r="X66" s="11"/>
      <c r="Y66" s="3"/>
      <c r="Z66" s="11"/>
      <c r="AA66" s="3"/>
    </row>
    <row r="67" spans="1:27" x14ac:dyDescent="0.35">
      <c r="A67" s="7">
        <f>[1]TFP!A129</f>
        <v>2019</v>
      </c>
      <c r="B67" s="3">
        <f>[1]TFP!B129/[1]TFP!B128*100-100</f>
        <v>2.813012633980577</v>
      </c>
      <c r="C67" s="3">
        <f>[1]TFP!C129/[1]TFP!C128*100-100</f>
        <v>2.9130866655850696</v>
      </c>
      <c r="D67" s="3">
        <f>[1]TFP!D129/[1]TFP!D128*100-100</f>
        <v>4.4696855892378125</v>
      </c>
      <c r="E67" s="3">
        <f>[1]TFP!E129/[1]TFP!E128*100-100</f>
        <v>4.3589631429817217</v>
      </c>
      <c r="F67" s="3">
        <f>[1]TFP!F129/[1]TFP!F128*100-100</f>
        <v>3.17173475077945</v>
      </c>
      <c r="G67" s="3">
        <f>[1]TFP!G129/[1]TFP!G128*100-100</f>
        <v>5.2587350393335583</v>
      </c>
      <c r="H67" s="14">
        <f>[1]TFP!H129/[1]TFP!H128*100-100</f>
        <v>4.25295974354907</v>
      </c>
      <c r="I67" s="3">
        <f>[1]TFP!I129/[1]TFP!I128*100-100</f>
        <v>3.697296371463608</v>
      </c>
      <c r="J67" s="3">
        <f>[1]TFP!J129/[1]TFP!J128*100-100</f>
        <v>1.3404225085379267</v>
      </c>
      <c r="K67" s="3">
        <f>[1]TFP!K129/[1]TFP!K128*100-100</f>
        <v>1.1230566542358247</v>
      </c>
      <c r="L67" s="3">
        <f>[1]TFP!L129/[1]TFP!L128*100-100</f>
        <v>-0.87880915458528364</v>
      </c>
      <c r="M67" s="3">
        <f>[1]TFP!M129/[1]TFP!M128*100-100</f>
        <v>1.5059948344216707</v>
      </c>
      <c r="N67" s="3">
        <f>[1]TFP!N129/[1]TFP!N128*100-100</f>
        <v>-2.2970029817573732</v>
      </c>
      <c r="O67" s="3">
        <f>[1]TFP!O129/[1]TFP!O128*100-100</f>
        <v>0.81018132960470268</v>
      </c>
      <c r="P67" s="3">
        <f>[1]TFP!P129/[1]TFP!P128*100-100</f>
        <v>3.081478941637215</v>
      </c>
      <c r="Q67" s="3">
        <f>[1]TFP!Q129/[1]TFP!Q128*100-100</f>
        <v>3.2785581242419113</v>
      </c>
      <c r="R67" s="3">
        <f>[1]TFP!R129/[1]TFP!R128*100-100</f>
        <v>1.7013334228147983</v>
      </c>
      <c r="S67" s="3">
        <f>[1]TFP!S129/[1]TFP!S128*100-100</f>
        <v>-2.6235383789957041</v>
      </c>
      <c r="T67" s="3">
        <f>[1]TFP!T129/[1]TFP!T128*100-100</f>
        <v>2.0665627241492643</v>
      </c>
      <c r="U67" s="3">
        <f>[1]TFP!U129/[1]TFP!U128*100-100</f>
        <v>0.91508969720605648</v>
      </c>
      <c r="V67" s="3">
        <f>[1]TFP!V129/[1]TFP!V128*100-100</f>
        <v>1.6055097683308475</v>
      </c>
      <c r="X67" s="18" t="str">
        <f>HLOOKUP(Y67,$L67:$U167,ROW(L$112)-ROW(X67)+1,0)</f>
        <v>RP</v>
      </c>
      <c r="Y67" s="3">
        <f t="shared" ref="Y67:Y73" si="55">MIN(L67:U67)</f>
        <v>-2.6235383789957041</v>
      </c>
      <c r="Z67" s="18" t="str">
        <f>HLOOKUP(AA67,$L67:$U167,ROW(N$112)-ROW(Z67)+1,0)</f>
        <v>NI</v>
      </c>
      <c r="AA67" s="3">
        <f t="shared" ref="AA67:AA73" si="56">MAX(L67:U67)</f>
        <v>3.2785581242419113</v>
      </c>
    </row>
    <row r="68" spans="1:27" x14ac:dyDescent="0.35">
      <c r="A68" s="7">
        <f>[1]TFP!A130</f>
        <v>2020</v>
      </c>
      <c r="B68" s="3">
        <f>[1]TFP!B130/[1]TFP!B129*100-100</f>
        <v>-3.8117224211645038</v>
      </c>
      <c r="C68" s="3">
        <f>[1]TFP!C130/[1]TFP!C129*100-100</f>
        <v>-4.2242587831528198</v>
      </c>
      <c r="D68" s="3">
        <f>[1]TFP!D130/[1]TFP!D129*100-100</f>
        <v>-2.1888002938300133</v>
      </c>
      <c r="E68" s="3">
        <f>[1]TFP!E130/[1]TFP!E129*100-100</f>
        <v>-4.0606472495845196</v>
      </c>
      <c r="F68" s="3">
        <f>[1]TFP!F130/[1]TFP!F129*100-100</f>
        <v>-0.61127685727355185</v>
      </c>
      <c r="G68" s="3">
        <f>[1]TFP!G130/[1]TFP!G129*100-100</f>
        <v>1.5998949025640741</v>
      </c>
      <c r="H68" s="14">
        <f>[1]TFP!H130/[1]TFP!H129*100-100</f>
        <v>-1.5027270520304512</v>
      </c>
      <c r="I68" s="3">
        <f>[1]TFP!I130/[1]TFP!I129*100-100</f>
        <v>-2.8727994211999288</v>
      </c>
      <c r="J68" s="3">
        <f>[1]TFP!J130/[1]TFP!J129*100-100</f>
        <v>-3.2441949306516733</v>
      </c>
      <c r="K68" s="3">
        <f>[1]TFP!K130/[1]TFP!K129*100-100</f>
        <v>-3.5173911453575641</v>
      </c>
      <c r="L68" s="3">
        <f>[1]TFP!L130/[1]TFP!L129*100-100</f>
        <v>-5.2921833449601507</v>
      </c>
      <c r="M68" s="3">
        <f>[1]TFP!M130/[1]TFP!M129*100-100</f>
        <v>-3.3564684210359985</v>
      </c>
      <c r="N68" s="3">
        <f>[1]TFP!N130/[1]TFP!N129*100-100</f>
        <v>-6.2401932733356773</v>
      </c>
      <c r="O68" s="3">
        <f>[1]TFP!O130/[1]TFP!O129*100-100</f>
        <v>-8.3866528127881139</v>
      </c>
      <c r="P68" s="3">
        <f>[1]TFP!P130/[1]TFP!P129*100-100</f>
        <v>-2.2143932185413462</v>
      </c>
      <c r="Q68" s="3">
        <f>[1]TFP!Q130/[1]TFP!Q129*100-100</f>
        <v>-3.0366678477650595</v>
      </c>
      <c r="R68" s="3">
        <f>[1]TFP!R130/[1]TFP!R129*100-100</f>
        <v>-1.4273916295673246</v>
      </c>
      <c r="S68" s="3">
        <f>[1]TFP!S130/[1]TFP!S129*100-100</f>
        <v>-5.040777660426599</v>
      </c>
      <c r="T68" s="3">
        <f>[1]TFP!T130/[1]TFP!T129*100-100</f>
        <v>-3.9863118675468741</v>
      </c>
      <c r="U68" s="3">
        <f>[1]TFP!U130/[1]TFP!U129*100-100</f>
        <v>-3.7504216144668305</v>
      </c>
      <c r="V68" s="3">
        <f>[1]TFP!V130/[1]TFP!V129*100-100</f>
        <v>-3.2025832146704261</v>
      </c>
      <c r="X68" s="18" t="str">
        <f>HLOOKUP(Y68,$L68:$U168,ROW(L$112)-ROW(X68)+1,0)</f>
        <v>HH</v>
      </c>
      <c r="Y68" s="3">
        <f t="shared" si="55"/>
        <v>-8.3866528127881139</v>
      </c>
      <c r="Z68" s="18" t="str">
        <f>HLOOKUP(AA68,$L68:$U168,ROW(N$112)-ROW(Z68)+1,0)</f>
        <v>NW</v>
      </c>
      <c r="AA68" s="3">
        <f t="shared" si="56"/>
        <v>-1.4273916295673246</v>
      </c>
    </row>
    <row r="69" spans="1:27" x14ac:dyDescent="0.35">
      <c r="A69" s="7">
        <f>[1]TFP!A131</f>
        <v>2021</v>
      </c>
      <c r="B69" s="3">
        <f>[1]TFP!B131/[1]TFP!B130*100-100</f>
        <v>-0.68796600162936272</v>
      </c>
      <c r="C69" s="3">
        <f>[1]TFP!C131/[1]TFP!C130*100-100</f>
        <v>-1.2712954193524411</v>
      </c>
      <c r="D69" s="3">
        <f>[1]TFP!D131/[1]TFP!D130*100-100</f>
        <v>2.1188713948430404</v>
      </c>
      <c r="E69" s="3">
        <f>[1]TFP!E131/[1]TFP!E130*100-100</f>
        <v>-1.3982024690592283</v>
      </c>
      <c r="F69" s="3">
        <f>[1]TFP!F131/[1]TFP!F130*100-100</f>
        <v>1.2251439246992106</v>
      </c>
      <c r="G69" s="3">
        <f>[1]TFP!G131/[1]TFP!G130*100-100</f>
        <v>6.3799780487124167</v>
      </c>
      <c r="H69" s="14">
        <f>[1]TFP!H131/[1]TFP!H130*100-100</f>
        <v>2.1848782996624294</v>
      </c>
      <c r="I69" s="3">
        <f>[1]TFP!I131/[1]TFP!I130*100-100</f>
        <v>0.34664198299287818</v>
      </c>
      <c r="J69" s="3">
        <f>[1]TFP!J131/[1]TFP!J130*100-100</f>
        <v>2.7264311478072187</v>
      </c>
      <c r="K69" s="3">
        <f>[1]TFP!K131/[1]TFP!K130*100-100</f>
        <v>2.5087731038536702</v>
      </c>
      <c r="L69" s="3">
        <f>[1]TFP!L131/[1]TFP!L130*100-100</f>
        <v>2.8797992122182166</v>
      </c>
      <c r="M69" s="3">
        <f>[1]TFP!M131/[1]TFP!M130*100-100</f>
        <v>1.2588719075153278</v>
      </c>
      <c r="N69" s="3">
        <f>[1]TFP!N131/[1]TFP!N130*100-100</f>
        <v>4.352089866304155</v>
      </c>
      <c r="O69" s="3">
        <f>[1]TFP!O131/[1]TFP!O130*100-100</f>
        <v>8.4354393051123679</v>
      </c>
      <c r="P69" s="3">
        <f>[1]TFP!P131/[1]TFP!P130*100-100</f>
        <v>3.3511159202440837</v>
      </c>
      <c r="Q69" s="3">
        <f>[1]TFP!Q131/[1]TFP!Q130*100-100</f>
        <v>-4.2530256131598776E-2</v>
      </c>
      <c r="R69" s="3">
        <f>[1]TFP!R131/[1]TFP!R130*100-100</f>
        <v>2.4999548151707529</v>
      </c>
      <c r="S69" s="3">
        <f>[1]TFP!S131/[1]TFP!S130*100-100</f>
        <v>7.8311328860242782</v>
      </c>
      <c r="T69" s="3">
        <f>[1]TFP!T131/[1]TFP!T130*100-100</f>
        <v>2.2620073008994694</v>
      </c>
      <c r="U69" s="3">
        <f>[1]TFP!U131/[1]TFP!U130*100-100</f>
        <v>-0.7436421775136921</v>
      </c>
      <c r="V69" s="3">
        <f>[1]TFP!V131/[1]TFP!V130*100-100</f>
        <v>2.4628729401043472</v>
      </c>
      <c r="X69" s="18" t="str">
        <f>HLOOKUP(Y69,$L69:$U169,ROW(L$112)-ROW(X69)+1,0)</f>
        <v>SH</v>
      </c>
      <c r="Y69" s="3">
        <f t="shared" si="55"/>
        <v>-0.7436421775136921</v>
      </c>
      <c r="Z69" s="18" t="str">
        <f>HLOOKUP(AA69,$L69:$U169,ROW(N$112)-ROW(Z69)+1,0)</f>
        <v>HH</v>
      </c>
      <c r="AA69" s="3">
        <f t="shared" si="56"/>
        <v>8.4354393051123679</v>
      </c>
    </row>
    <row r="70" spans="1:27" x14ac:dyDescent="0.35">
      <c r="A70" s="7">
        <f t="shared" ref="A70:A72" si="57">A69+1</f>
        <v>2022</v>
      </c>
      <c r="B70" s="3"/>
      <c r="C70" s="3"/>
      <c r="D70" s="3"/>
      <c r="E70" s="3"/>
      <c r="F70" s="3"/>
      <c r="G70" s="3"/>
      <c r="H70" s="14"/>
      <c r="I70" s="3"/>
      <c r="J70" s="3"/>
      <c r="K70" s="3"/>
      <c r="L70" s="3"/>
      <c r="M70" s="3"/>
      <c r="N70" s="3"/>
      <c r="O70" s="3"/>
      <c r="P70" s="3"/>
      <c r="Q70" s="3"/>
      <c r="R70" s="3"/>
      <c r="S70" s="3"/>
      <c r="T70" s="3"/>
      <c r="U70" s="3"/>
      <c r="V70" s="3"/>
      <c r="X70" s="18"/>
      <c r="Y70" s="3"/>
      <c r="Z70" s="18"/>
      <c r="AA70" s="3"/>
    </row>
    <row r="71" spans="1:27" x14ac:dyDescent="0.35">
      <c r="A71" s="7">
        <f t="shared" si="57"/>
        <v>2023</v>
      </c>
      <c r="B71" s="3"/>
      <c r="C71" s="3"/>
      <c r="D71" s="3"/>
      <c r="E71" s="3"/>
      <c r="F71" s="3"/>
      <c r="G71" s="3"/>
      <c r="H71" s="14"/>
      <c r="I71" s="3"/>
      <c r="J71" s="3"/>
      <c r="K71" s="3"/>
      <c r="L71" s="3"/>
      <c r="M71" s="3"/>
      <c r="N71" s="3"/>
      <c r="O71" s="3"/>
      <c r="P71" s="3"/>
      <c r="Q71" s="3"/>
      <c r="R71" s="3"/>
      <c r="S71" s="3"/>
      <c r="T71" s="3"/>
      <c r="U71" s="3"/>
      <c r="V71" s="3"/>
      <c r="X71" s="18"/>
      <c r="Y71" s="3"/>
      <c r="Z71" s="18"/>
      <c r="AA71" s="3"/>
    </row>
    <row r="72" spans="1:27" x14ac:dyDescent="0.35">
      <c r="A72" s="7">
        <f t="shared" si="57"/>
        <v>2024</v>
      </c>
      <c r="B72" s="3"/>
      <c r="C72" s="3"/>
      <c r="D72" s="3"/>
      <c r="E72" s="3"/>
      <c r="F72" s="3"/>
      <c r="G72" s="3"/>
      <c r="H72" s="14"/>
      <c r="I72" s="3"/>
      <c r="J72" s="3"/>
      <c r="K72" s="3"/>
      <c r="L72" s="3"/>
      <c r="M72" s="3"/>
      <c r="N72" s="3"/>
      <c r="O72" s="3"/>
      <c r="P72" s="3"/>
      <c r="Q72" s="3"/>
      <c r="R72" s="3"/>
      <c r="S72" s="3"/>
      <c r="T72" s="3"/>
      <c r="U72" s="3"/>
      <c r="V72" s="3"/>
      <c r="X72" s="18"/>
      <c r="Y72" s="3"/>
      <c r="Z72" s="18"/>
      <c r="AA72" s="3"/>
    </row>
    <row r="73" spans="1:27" x14ac:dyDescent="0.35">
      <c r="A73" t="str">
        <f>A64</f>
        <v>ø 2019-2021</v>
      </c>
      <c r="B73" s="3">
        <f>([1]TFP!B131/[1]TFP!B129)^0.5*100-100</f>
        <v>-2.2623230624237607</v>
      </c>
      <c r="C73" s="3">
        <f>([1]TFP!C131/[1]TFP!C129)^0.5*100-100</f>
        <v>-2.758985707723852</v>
      </c>
      <c r="D73" s="3">
        <f>([1]TFP!D131/[1]TFP!D129)^0.5*100-100</f>
        <v>-5.8170300070642611E-2</v>
      </c>
      <c r="E73" s="3">
        <f>([1]TFP!E131/[1]TFP!E129)^0.5*100-100</f>
        <v>-2.7385346853854315</v>
      </c>
      <c r="F73" s="3">
        <f>([1]TFP!F131/[1]TFP!F129)^0.5*100-100</f>
        <v>0.30273079340645381</v>
      </c>
      <c r="G73" s="3">
        <f>([1]TFP!G131/[1]TFP!G129)^0.5*100-100</f>
        <v>3.9624672152708058</v>
      </c>
      <c r="H73" s="14">
        <f>([1]TFP!H131/[1]TFP!H129)^0.5*100-100</f>
        <v>0.32413393115785993</v>
      </c>
      <c r="I73" s="3">
        <f>([1]TFP!I131/[1]TFP!I129)^0.5*100-100</f>
        <v>-1.2762013327526489</v>
      </c>
      <c r="J73" s="3">
        <f>([1]TFP!J131/[1]TFP!J129)^0.5*100-100</f>
        <v>-0.30356802970797503</v>
      </c>
      <c r="K73" s="3">
        <f>([1]TFP!K131/[1]TFP!K129)^0.5*100-100</f>
        <v>-0.54994288815916548</v>
      </c>
      <c r="L73" s="3">
        <f>([1]TFP!L131/[1]TFP!L129)^0.5*100-100</f>
        <v>-1.2907240361977159</v>
      </c>
      <c r="M73" s="3">
        <f>([1]TFP!M131/[1]TFP!M129)^0.5*100-100</f>
        <v>-1.075710844887908</v>
      </c>
      <c r="N73" s="3">
        <f>([1]TFP!N131/[1]TFP!N129)^0.5*100-100</f>
        <v>-1.0857352178757509</v>
      </c>
      <c r="O73" s="3">
        <f>([1]TFP!O131/[1]TFP!O129)^0.5*100-100</f>
        <v>-0.32987634974509206</v>
      </c>
      <c r="P73" s="3">
        <f>([1]TFP!P131/[1]TFP!P129)^0.5*100-100</f>
        <v>0.52985418174016274</v>
      </c>
      <c r="Q73" s="3">
        <f>([1]TFP!Q131/[1]TFP!Q129)^0.5*100-100</f>
        <v>-1.5509810111259412</v>
      </c>
      <c r="R73" s="3">
        <f>([1]TFP!R131/[1]TFP!R129)^0.5*100-100</f>
        <v>0.51710254470566497</v>
      </c>
      <c r="S73" s="3">
        <f>([1]TFP!S131/[1]TFP!S129)^0.5*100-100</f>
        <v>1.1907136196403343</v>
      </c>
      <c r="T73" s="3">
        <f>([1]TFP!T131/[1]TFP!T129)^0.5*100-100</f>
        <v>-0.91139078185017297</v>
      </c>
      <c r="U73" s="3">
        <f>([1]TFP!U131/[1]TFP!U129)^0.5*100-100</f>
        <v>-2.2585932549672947</v>
      </c>
      <c r="V73" s="3">
        <f>([1]TFP!V131/[1]TFP!V129)^0.5*100-100</f>
        <v>-0.41013396431569049</v>
      </c>
      <c r="X73" s="18" t="str">
        <f>HLOOKUP(Y73,$L73:$U170,ROW(L$112)-ROW(X73)+1,0)</f>
        <v>SH</v>
      </c>
      <c r="Y73" s="3">
        <f t="shared" si="55"/>
        <v>-2.2585932549672947</v>
      </c>
      <c r="Z73" s="18" t="str">
        <f>HLOOKUP(AA73,$L73:$U170,ROW(N$112)-ROW(Z73)+1,0)</f>
        <v>RP</v>
      </c>
      <c r="AA73" s="3">
        <f t="shared" si="56"/>
        <v>1.1907136196403343</v>
      </c>
    </row>
    <row r="74" spans="1:27" x14ac:dyDescent="0.35">
      <c r="Z74" s="11"/>
    </row>
    <row r="75" spans="1:27" x14ac:dyDescent="0.35">
      <c r="A75" t="str">
        <f>Wirtschaftskraft!A42</f>
        <v>Die Totale Faktorproduktivität ist als Restgröße  berechnet (mit durchschnittlicher länderspezifischer Lohnquote über 5 Jahre und gesamtwirtschaftlichem Kapitalstock) und gibt an, welcher Anteil der wirtschaftlichen Leistung nicht durch Arbeit/Kapital erklärt werden kann. Sie wird häufig als Effizienzindikator oder auch als Indikator des technologischen Niveaus interpretiert (sie hängt allerdings auch von der regionalen Wirtschaftsstruktur ab; Rückgang in 2019-2021 ist auch Ausdruck der konjunkturellen Schwäche)</v>
      </c>
      <c r="Z75" s="11"/>
    </row>
    <row r="76" spans="1:27" x14ac:dyDescent="0.35">
      <c r="Z76" s="11"/>
    </row>
    <row r="77" spans="1:27" x14ac:dyDescent="0.35">
      <c r="Z77" s="11"/>
    </row>
    <row r="78" spans="1:27" x14ac:dyDescent="0.35">
      <c r="Z78" s="11"/>
    </row>
    <row r="79" spans="1:27" x14ac:dyDescent="0.35">
      <c r="Z79" s="11"/>
    </row>
    <row r="80" spans="1:27" x14ac:dyDescent="0.35">
      <c r="Z80" s="11"/>
    </row>
    <row r="81" spans="26:26" x14ac:dyDescent="0.35">
      <c r="Z81" s="11"/>
    </row>
    <row r="82" spans="26:26" x14ac:dyDescent="0.35">
      <c r="Z82" s="11"/>
    </row>
    <row r="83" spans="26:26" x14ac:dyDescent="0.35">
      <c r="Z83" s="11"/>
    </row>
    <row r="84" spans="26:26" x14ac:dyDescent="0.35">
      <c r="Z84" s="11"/>
    </row>
    <row r="85" spans="26:26" x14ac:dyDescent="0.35">
      <c r="Z85" s="11"/>
    </row>
    <row r="86" spans="26:26" x14ac:dyDescent="0.35">
      <c r="Z86" s="11"/>
    </row>
    <row r="87" spans="26:26" x14ac:dyDescent="0.35">
      <c r="Z87" s="11"/>
    </row>
    <row r="88" spans="26:26" x14ac:dyDescent="0.35">
      <c r="Z88" s="11"/>
    </row>
    <row r="112" spans="12:21" x14ac:dyDescent="0.35">
      <c r="L112" t="s">
        <v>328</v>
      </c>
      <c r="M112" t="s">
        <v>329</v>
      </c>
      <c r="N112" t="s">
        <v>330</v>
      </c>
      <c r="O112" t="s">
        <v>331</v>
      </c>
      <c r="P112" t="s">
        <v>332</v>
      </c>
      <c r="Q112" t="s">
        <v>333</v>
      </c>
      <c r="R112" t="s">
        <v>334</v>
      </c>
      <c r="S112" t="s">
        <v>335</v>
      </c>
      <c r="T112" t="s">
        <v>336</v>
      </c>
      <c r="U112" t="s">
        <v>337</v>
      </c>
    </row>
  </sheetData>
  <pageMargins left="0.7" right="0.7" top="0.78740157499999996" bottom="0.78740157499999996"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CF8F7-3BA9-40D8-A77C-D5DEE4B6CEB6}">
  <sheetPr codeName="Tabelle48"/>
  <dimension ref="A1:XFD96"/>
  <sheetViews>
    <sheetView workbookViewId="0">
      <pane ySplit="2" topLeftCell="A74" activePane="bottomLeft" state="frozen"/>
      <selection pane="bottomLeft" activeCell="A3" sqref="A3"/>
    </sheetView>
  </sheetViews>
  <sheetFormatPr baseColWidth="10" defaultColWidth="11.453125" defaultRowHeight="14.5" x14ac:dyDescent="0.35"/>
  <cols>
    <col min="9" max="10" width="10.81640625" style="63"/>
    <col min="11" max="11" width="12.26953125" style="63" customWidth="1"/>
    <col min="12" max="15" width="10.81640625" style="63"/>
    <col min="16" max="16" width="12" style="63" customWidth="1"/>
    <col min="17" max="30" width="10.81640625" style="63"/>
  </cols>
  <sheetData>
    <row r="1" spans="1:25" ht="29" x14ac:dyDescent="0.35">
      <c r="A1" s="4" t="s">
        <v>561</v>
      </c>
      <c r="I1" s="63" t="str">
        <f>Wirtschaftskraft!A2</f>
        <v>Jahr</v>
      </c>
      <c r="J1" s="64" t="s">
        <v>339</v>
      </c>
      <c r="K1" s="64" t="s">
        <v>289</v>
      </c>
      <c r="L1" s="64" t="s">
        <v>290</v>
      </c>
      <c r="M1" s="64" t="s">
        <v>291</v>
      </c>
      <c r="N1" s="64" t="s">
        <v>292</v>
      </c>
      <c r="O1" s="64" t="s">
        <v>293</v>
      </c>
      <c r="P1" s="64" t="s">
        <v>298</v>
      </c>
      <c r="Q1" s="64" t="s">
        <v>299</v>
      </c>
      <c r="R1" s="64" t="s">
        <v>300</v>
      </c>
      <c r="S1" s="64" t="s">
        <v>301</v>
      </c>
      <c r="T1" s="64" t="s">
        <v>302</v>
      </c>
      <c r="U1" s="64" t="s">
        <v>340</v>
      </c>
      <c r="V1" s="64" t="s">
        <v>304</v>
      </c>
      <c r="W1" s="64" t="s">
        <v>305</v>
      </c>
      <c r="X1" s="64" t="s">
        <v>306</v>
      </c>
      <c r="Y1" s="64" t="s">
        <v>307</v>
      </c>
    </row>
    <row r="2" spans="1:25" x14ac:dyDescent="0.35">
      <c r="A2" t="str">
        <f>'Abb Arbeitslosigkeit'!A2</f>
        <v>Ost=Ostdeutschland mit Berlin, West=Westdeutschland ohne Berlin</v>
      </c>
    </row>
    <row r="3" spans="1:25" x14ac:dyDescent="0.35">
      <c r="I3" s="63" t="str">
        <f>Bevölkerungsprognose!A3&amp;" "&amp;I4&amp;", 2023=100"</f>
        <v>Bevölkerung insgesamt  2030, 2023=100</v>
      </c>
    </row>
    <row r="4" spans="1:25" x14ac:dyDescent="0.35">
      <c r="I4" s="63">
        <f>Bevölkerungsprognose!A6</f>
        <v>2030</v>
      </c>
      <c r="J4" s="63">
        <f>Bevölkerungsprognose!B6</f>
        <v>100.7156191661481</v>
      </c>
      <c r="K4" s="63">
        <f>Bevölkerungsprognose!C6</f>
        <v>98.54491645600838</v>
      </c>
      <c r="L4" s="63">
        <f>Bevölkerungsprognose!D6</f>
        <v>97.867987774820079</v>
      </c>
      <c r="M4" s="63">
        <f>Bevölkerungsprognose!E6</f>
        <v>95.546708638089072</v>
      </c>
      <c r="N4" s="63">
        <f>Bevölkerungsprognose!F6</f>
        <v>96.12686071868778</v>
      </c>
    </row>
    <row r="5" spans="1:25" x14ac:dyDescent="0.35">
      <c r="O5" s="63">
        <f>Bevölkerungsprognose!G6</f>
        <v>103.64339453885411</v>
      </c>
    </row>
    <row r="6" spans="1:25" x14ac:dyDescent="0.35">
      <c r="P6" s="63">
        <f>Bevölkerungsprognose!L6</f>
        <v>101.69337394605571</v>
      </c>
      <c r="Q6" s="63">
        <f>Bevölkerungsprognose!M6</f>
        <v>102.29251068574614</v>
      </c>
      <c r="R6" s="63">
        <f>Bevölkerungsprognose!N6</f>
        <v>100.68185115334398</v>
      </c>
      <c r="S6" s="63">
        <f>Bevölkerungsprognose!O6</f>
        <v>102.2242228459461</v>
      </c>
      <c r="T6" s="63">
        <f>Bevölkerungsprognose!P6</f>
        <v>101.17005655012967</v>
      </c>
      <c r="U6" s="63">
        <f>Bevölkerungsprognose!Q6</f>
        <v>101.13270785678463</v>
      </c>
      <c r="V6" s="63">
        <f>Bevölkerungsprognose!R6</f>
        <v>100.22809614280033</v>
      </c>
      <c r="W6" s="63">
        <f>Bevölkerungsprognose!S6</f>
        <v>101.14036558779136</v>
      </c>
      <c r="X6" s="63">
        <f>Bevölkerungsprognose!T6</f>
        <v>98.13708615976509</v>
      </c>
      <c r="Y6" s="63">
        <f>Bevölkerungsprognose!U6</f>
        <v>101.32146709816612</v>
      </c>
    </row>
    <row r="7" spans="1:25" x14ac:dyDescent="0.35">
      <c r="J7" s="63">
        <f>Bevölkerungsprognose!H6</f>
        <v>99.19675516043452</v>
      </c>
      <c r="K7" s="63">
        <f>J7</f>
        <v>99.19675516043452</v>
      </c>
      <c r="L7" s="63">
        <f t="shared" ref="L7:O7" si="0">K7</f>
        <v>99.19675516043452</v>
      </c>
      <c r="M7" s="63">
        <f t="shared" si="0"/>
        <v>99.19675516043452</v>
      </c>
      <c r="N7" s="63">
        <f t="shared" si="0"/>
        <v>99.19675516043452</v>
      </c>
      <c r="O7" s="63">
        <f t="shared" si="0"/>
        <v>99.19675516043452</v>
      </c>
    </row>
    <row r="8" spans="1:25" x14ac:dyDescent="0.35">
      <c r="P8" s="63">
        <f>Bevölkerungsprognose!K6</f>
        <v>101.20893032917351</v>
      </c>
      <c r="Q8" s="63">
        <f t="shared" ref="Q8:Y8" si="1">P8</f>
        <v>101.20893032917351</v>
      </c>
      <c r="R8" s="63">
        <f t="shared" si="1"/>
        <v>101.20893032917351</v>
      </c>
      <c r="S8" s="63">
        <f t="shared" si="1"/>
        <v>101.20893032917351</v>
      </c>
      <c r="T8" s="63">
        <f t="shared" si="1"/>
        <v>101.20893032917351</v>
      </c>
      <c r="U8" s="63">
        <f t="shared" si="1"/>
        <v>101.20893032917351</v>
      </c>
      <c r="V8" s="63">
        <f t="shared" si="1"/>
        <v>101.20893032917351</v>
      </c>
      <c r="W8" s="63">
        <f t="shared" si="1"/>
        <v>101.20893032917351</v>
      </c>
      <c r="X8" s="63">
        <f t="shared" si="1"/>
        <v>101.20893032917351</v>
      </c>
      <c r="Y8" s="63">
        <f t="shared" si="1"/>
        <v>101.20893032917351</v>
      </c>
    </row>
    <row r="11" spans="1:25" x14ac:dyDescent="0.35">
      <c r="I11" s="63" t="str">
        <f>Bevölkerungsprognose!A3&amp;" "&amp;I12&amp;", 2023=100"</f>
        <v>Bevölkerung insgesamt  2040, 2023=100</v>
      </c>
    </row>
    <row r="12" spans="1:25" x14ac:dyDescent="0.35">
      <c r="I12" s="65">
        <f>Bevölkerungsprognose!A8</f>
        <v>2040</v>
      </c>
      <c r="J12" s="65">
        <f>Bevölkerungsprognose!B8</f>
        <v>99.350497822028629</v>
      </c>
      <c r="K12" s="65">
        <f>Bevölkerungsprognose!C8</f>
        <v>94.981194894876381</v>
      </c>
      <c r="L12" s="65">
        <f>Bevölkerungsprognose!D8</f>
        <v>94.594794439514942</v>
      </c>
      <c r="M12" s="65">
        <f>Bevölkerungsprognose!E8</f>
        <v>89.334320896213313</v>
      </c>
      <c r="N12" s="65">
        <f>Bevölkerungsprognose!F8</f>
        <v>90.452261306532648</v>
      </c>
    </row>
    <row r="13" spans="1:25" x14ac:dyDescent="0.35">
      <c r="O13" s="65">
        <f>Bevölkerungsprognose!G8</f>
        <v>107.19997895512179</v>
      </c>
    </row>
    <row r="14" spans="1:25" x14ac:dyDescent="0.35">
      <c r="I14" s="65"/>
      <c r="P14" s="65">
        <f>Bevölkerungsprognose!L8</f>
        <v>102.36436675054077</v>
      </c>
      <c r="Q14" s="65">
        <f>Bevölkerungsprognose!M8</f>
        <v>103.42612897230998</v>
      </c>
      <c r="R14" s="65">
        <f>Bevölkerungsprognose!N8</f>
        <v>101.13158276512404</v>
      </c>
      <c r="S14" s="65">
        <f>Bevölkerungsprognose!O8</f>
        <v>104.37430493036064</v>
      </c>
      <c r="T14" s="65">
        <f>Bevölkerungsprognose!P8</f>
        <v>101.29034273752617</v>
      </c>
      <c r="U14" s="65">
        <f>Bevölkerungsprognose!Q8</f>
        <v>101.01038519406491</v>
      </c>
      <c r="V14" s="65">
        <f>Bevölkerungsprognose!R8</f>
        <v>99.379777316308022</v>
      </c>
      <c r="W14" s="65">
        <f>Bevölkerungsprognose!S8</f>
        <v>100.7211135334563</v>
      </c>
      <c r="X14" s="65">
        <f>Bevölkerungsprognose!T8</f>
        <v>94.553001923661029</v>
      </c>
      <c r="Y14" s="65">
        <f>Bevölkerungsprognose!U8</f>
        <v>101.13268608414239</v>
      </c>
    </row>
    <row r="15" spans="1:25" x14ac:dyDescent="0.35">
      <c r="J15" s="63">
        <f>Bevölkerungsprognose!H8</f>
        <v>97.086629128807147</v>
      </c>
      <c r="K15" s="63">
        <f>J15</f>
        <v>97.086629128807147</v>
      </c>
      <c r="L15" s="63">
        <f t="shared" ref="L15:O15" si="2">K15</f>
        <v>97.086629128807147</v>
      </c>
      <c r="M15" s="63">
        <f t="shared" si="2"/>
        <v>97.086629128807147</v>
      </c>
      <c r="N15" s="63">
        <f t="shared" si="2"/>
        <v>97.086629128807147</v>
      </c>
      <c r="O15" s="63">
        <f t="shared" si="2"/>
        <v>97.086629128807147</v>
      </c>
    </row>
    <row r="16" spans="1:25" x14ac:dyDescent="0.35">
      <c r="P16" s="63">
        <f>Bevölkerungsprognose!K8</f>
        <v>101.29372121987392</v>
      </c>
      <c r="Q16" s="63">
        <f t="shared" ref="Q16:Y16" si="3">P16</f>
        <v>101.29372121987392</v>
      </c>
      <c r="R16" s="63">
        <f t="shared" si="3"/>
        <v>101.29372121987392</v>
      </c>
      <c r="S16" s="63">
        <f t="shared" si="3"/>
        <v>101.29372121987392</v>
      </c>
      <c r="T16" s="63">
        <f t="shared" si="3"/>
        <v>101.29372121987392</v>
      </c>
      <c r="U16" s="63">
        <f t="shared" si="3"/>
        <v>101.29372121987392</v>
      </c>
      <c r="V16" s="63">
        <f t="shared" si="3"/>
        <v>101.29372121987392</v>
      </c>
      <c r="W16" s="63">
        <f t="shared" si="3"/>
        <v>101.29372121987392</v>
      </c>
      <c r="X16" s="63">
        <f t="shared" si="3"/>
        <v>101.29372121987392</v>
      </c>
      <c r="Y16" s="63">
        <f t="shared" si="3"/>
        <v>101.29372121987392</v>
      </c>
    </row>
    <row r="19" spans="9:25 16384:16384" x14ac:dyDescent="0.35">
      <c r="I19" s="63" t="str">
        <f>Bevölkerungsprognose!A3&amp;" "&amp;I20&amp;", 2023=100"</f>
        <v>Bevölkerung insgesamt  2050, 2023=100</v>
      </c>
    </row>
    <row r="20" spans="9:25 16384:16384" x14ac:dyDescent="0.35">
      <c r="I20" s="65">
        <f>Bevölkerungsprognose!A10</f>
        <v>2050</v>
      </c>
      <c r="J20" s="65">
        <f>Bevölkerungsprognose!B10</f>
        <v>96.21188550093342</v>
      </c>
      <c r="K20" s="65">
        <f>Bevölkerungsprognose!C10</f>
        <v>90.289167026327149</v>
      </c>
      <c r="L20" s="65">
        <f>Bevölkerungsprognose!D10</f>
        <v>91.70117322291236</v>
      </c>
      <c r="M20" s="65">
        <f>Bevölkerungsprognose!E10</f>
        <v>83.895009721322097</v>
      </c>
      <c r="N20" s="65">
        <f>Bevölkerungsprognose!F10</f>
        <v>85.493505262159857</v>
      </c>
    </row>
    <row r="21" spans="9:25 16384:16384" x14ac:dyDescent="0.35">
      <c r="O21" s="65">
        <f>Bevölkerungsprognose!G10</f>
        <v>110.90387751880886</v>
      </c>
    </row>
    <row r="22" spans="9:25 16384:16384" x14ac:dyDescent="0.35">
      <c r="P22" s="65">
        <f>Bevölkerungsprognose!L10</f>
        <v>102.03328477464353</v>
      </c>
      <c r="Q22" s="65">
        <f>Bevölkerungsprognose!M10</f>
        <v>103.33915629065228</v>
      </c>
      <c r="R22" s="65">
        <f>Bevölkerungsprognose!N10</f>
        <v>102.29218047294357</v>
      </c>
      <c r="S22" s="65">
        <f>Bevölkerungsprognose!O10</f>
        <v>106.349626648308</v>
      </c>
      <c r="T22" s="65">
        <f>Bevölkerungsprognose!P10</f>
        <v>100.81232230449588</v>
      </c>
      <c r="U22" s="65">
        <f>Bevölkerungsprognose!Q10</f>
        <v>100.17125172780761</v>
      </c>
      <c r="V22" s="65">
        <f>Bevölkerungsprognose!R10</f>
        <v>97.821212388989537</v>
      </c>
      <c r="W22" s="65">
        <f>Bevölkerungsprognose!S10</f>
        <v>99.142330083131696</v>
      </c>
      <c r="X22" s="65">
        <f>Bevölkerungsprognose!T10</f>
        <v>90.675306267085148</v>
      </c>
      <c r="Y22" s="65">
        <f>Bevölkerungsprognose!U10</f>
        <v>99.504449838187696</v>
      </c>
    </row>
    <row r="23" spans="9:25 16384:16384" x14ac:dyDescent="0.35">
      <c r="J23" s="63">
        <f>Bevölkerungsprognose!H10</f>
        <v>94.908493808703966</v>
      </c>
      <c r="K23" s="63">
        <f>J23</f>
        <v>94.908493808703966</v>
      </c>
      <c r="L23" s="63">
        <f t="shared" ref="L23:O23" si="4">K23</f>
        <v>94.908493808703966</v>
      </c>
      <c r="M23" s="63">
        <f t="shared" si="4"/>
        <v>94.908493808703966</v>
      </c>
      <c r="N23" s="63">
        <f t="shared" si="4"/>
        <v>94.908493808703966</v>
      </c>
      <c r="O23" s="63">
        <f t="shared" si="4"/>
        <v>94.908493808703966</v>
      </c>
    </row>
    <row r="24" spans="9:25 16384:16384" x14ac:dyDescent="0.35">
      <c r="P24" s="63">
        <f>Bevölkerungsprognose!K10</f>
        <v>100.50478452404879</v>
      </c>
      <c r="Q24" s="63">
        <f t="shared" ref="Q24:Y24" si="5">P24</f>
        <v>100.50478452404879</v>
      </c>
      <c r="R24" s="63">
        <f t="shared" si="5"/>
        <v>100.50478452404879</v>
      </c>
      <c r="S24" s="63">
        <f t="shared" si="5"/>
        <v>100.50478452404879</v>
      </c>
      <c r="T24" s="63">
        <f t="shared" si="5"/>
        <v>100.50478452404879</v>
      </c>
      <c r="U24" s="63">
        <f t="shared" si="5"/>
        <v>100.50478452404879</v>
      </c>
      <c r="V24" s="63">
        <f t="shared" si="5"/>
        <v>100.50478452404879</v>
      </c>
      <c r="W24" s="63">
        <f t="shared" si="5"/>
        <v>100.50478452404879</v>
      </c>
      <c r="X24" s="63">
        <f t="shared" si="5"/>
        <v>100.50478452404879</v>
      </c>
      <c r="Y24" s="63">
        <f t="shared" si="5"/>
        <v>100.50478452404879</v>
      </c>
    </row>
    <row r="27" spans="9:25 16384:16384" x14ac:dyDescent="0.35">
      <c r="I27" s="63" t="str">
        <f>Bevölkerungsprognose!A12&amp;" "&amp;I28&amp;", 2023=100"</f>
        <v>Bevölkerung im erwerbsfähigen Alter (20-64 Jahre) 2030, 2023=100</v>
      </c>
    </row>
    <row r="28" spans="9:25 16384:16384" x14ac:dyDescent="0.35">
      <c r="I28" s="63">
        <f>Bevölkerungsprognose!A15</f>
        <v>2030</v>
      </c>
      <c r="J28" s="63">
        <f>Bevölkerungsprognose!B15</f>
        <v>94.447533009034075</v>
      </c>
      <c r="K28" s="63">
        <f>Bevölkerungsprognose!C15</f>
        <v>91.791292788301718</v>
      </c>
      <c r="L28" s="63">
        <f>Bevölkerungsprognose!D15</f>
        <v>94.744845476094639</v>
      </c>
      <c r="M28" s="63">
        <f>Bevölkerungsprognose!E15</f>
        <v>89.889628443845311</v>
      </c>
      <c r="N28" s="63">
        <f>Bevölkerungsprognose!F15</f>
        <v>90.854495538778295</v>
      </c>
      <c r="XFD28" s="7"/>
    </row>
    <row r="29" spans="9:25 16384:16384" x14ac:dyDescent="0.35">
      <c r="O29" s="63">
        <f>Bevölkerungsprognose!G15</f>
        <v>100.43439753700814</v>
      </c>
    </row>
    <row r="30" spans="9:25 16384:16384" x14ac:dyDescent="0.35">
      <c r="P30" s="63">
        <f>Bevölkerungsprognose!L15</f>
        <v>96.134942907627646</v>
      </c>
      <c r="Q30" s="63">
        <f>Bevölkerungsprognose!M15</f>
        <v>96.494712278437007</v>
      </c>
      <c r="R30" s="63">
        <f>Bevölkerungsprognose!N15</f>
        <v>97.251945525291788</v>
      </c>
      <c r="S30" s="63">
        <f>Bevölkerungsprognose!O15</f>
        <v>98.793757908055682</v>
      </c>
      <c r="T30" s="63">
        <f>Bevölkerungsprognose!P15</f>
        <v>96.143323161107048</v>
      </c>
      <c r="U30" s="63">
        <f>Bevölkerungsprognose!Q15</f>
        <v>95.545638262041095</v>
      </c>
      <c r="V30" s="63">
        <f>Bevölkerungsprognose!R15</f>
        <v>94.674794841735064</v>
      </c>
      <c r="W30" s="63">
        <f>Bevölkerungsprognose!S15</f>
        <v>94.561598224195336</v>
      </c>
      <c r="X30" s="63">
        <f>Bevölkerungsprognose!T15</f>
        <v>91.323477648715212</v>
      </c>
      <c r="Y30" s="63">
        <f>Bevölkerungsprognose!U15</f>
        <v>95.786467742875473</v>
      </c>
    </row>
    <row r="31" spans="9:25 16384:16384" x14ac:dyDescent="0.35">
      <c r="J31" s="63">
        <f>Bevölkerungsprognose!H15</f>
        <v>94.755515417365487</v>
      </c>
      <c r="K31" s="63">
        <f>J31</f>
        <v>94.755515417365487</v>
      </c>
      <c r="L31" s="63">
        <f t="shared" ref="L31:O31" si="6">K31</f>
        <v>94.755515417365487</v>
      </c>
      <c r="M31" s="63">
        <f t="shared" si="6"/>
        <v>94.755515417365487</v>
      </c>
      <c r="N31" s="63">
        <f t="shared" si="6"/>
        <v>94.755515417365487</v>
      </c>
      <c r="O31" s="63">
        <f t="shared" si="6"/>
        <v>94.755515417365487</v>
      </c>
    </row>
    <row r="32" spans="9:25 16384:16384" x14ac:dyDescent="0.35">
      <c r="P32" s="63">
        <f>Bevölkerungsprognose!K15</f>
        <v>95.664046707855192</v>
      </c>
      <c r="Q32" s="63">
        <f t="shared" ref="Q32:Y32" si="7">P32</f>
        <v>95.664046707855192</v>
      </c>
      <c r="R32" s="63">
        <f t="shared" si="7"/>
        <v>95.664046707855192</v>
      </c>
      <c r="S32" s="63">
        <f t="shared" si="7"/>
        <v>95.664046707855192</v>
      </c>
      <c r="T32" s="63">
        <f t="shared" si="7"/>
        <v>95.664046707855192</v>
      </c>
      <c r="U32" s="63">
        <f t="shared" si="7"/>
        <v>95.664046707855192</v>
      </c>
      <c r="V32" s="63">
        <f t="shared" si="7"/>
        <v>95.664046707855192</v>
      </c>
      <c r="W32" s="63">
        <f t="shared" si="7"/>
        <v>95.664046707855192</v>
      </c>
      <c r="X32" s="63">
        <f t="shared" si="7"/>
        <v>95.664046707855192</v>
      </c>
      <c r="Y32" s="63">
        <f t="shared" si="7"/>
        <v>95.664046707855192</v>
      </c>
    </row>
    <row r="35" spans="9:25" x14ac:dyDescent="0.35">
      <c r="I35" s="63" t="str">
        <f>Bevölkerungsprognose!A12&amp;" "&amp;I36&amp;", 2023=100"</f>
        <v>Bevölkerung im erwerbsfähigen Alter (20-64 Jahre) 2040, 2023=100</v>
      </c>
    </row>
    <row r="36" spans="9:25" x14ac:dyDescent="0.35">
      <c r="I36" s="65">
        <f>Bevölkerungsprognose!A17</f>
        <v>2040</v>
      </c>
      <c r="J36" s="65">
        <f>Bevölkerungsprognose!B17</f>
        <v>93.870743571924933</v>
      </c>
      <c r="K36" s="65">
        <f>Bevölkerungsprognose!C17</f>
        <v>88.911044643846225</v>
      </c>
      <c r="L36" s="65">
        <f>Bevölkerungsprognose!D17</f>
        <v>93.058723556509676</v>
      </c>
      <c r="M36" s="65">
        <f>Bevölkerungsprognose!E17</f>
        <v>84.345774707220485</v>
      </c>
      <c r="N36" s="65">
        <f>Bevölkerungsprognose!F17</f>
        <v>85.809883321894333</v>
      </c>
    </row>
    <row r="37" spans="9:25" x14ac:dyDescent="0.35">
      <c r="I37" s="65"/>
      <c r="O37" s="65">
        <f>Bevölkerungsprognose!G17</f>
        <v>103.68183543503011</v>
      </c>
    </row>
    <row r="38" spans="9:25" x14ac:dyDescent="0.35">
      <c r="P38" s="65">
        <f>Bevölkerungsprognose!L17</f>
        <v>93.87649041531175</v>
      </c>
      <c r="Q38" s="65">
        <f>Bevölkerungsprognose!M17</f>
        <v>94.532297304006747</v>
      </c>
      <c r="R38" s="65">
        <f>Bevölkerungsprognose!N17</f>
        <v>96.522373540856037</v>
      </c>
      <c r="S38" s="65">
        <f>Bevölkerungsprognose!O17</f>
        <v>98.076760860396519</v>
      </c>
      <c r="T38" s="65">
        <f>Bevölkerungsprognose!P17</f>
        <v>93.612543407345072</v>
      </c>
      <c r="U38" s="65">
        <f>Bevölkerungsprognose!Q17</f>
        <v>92.811131694173113</v>
      </c>
      <c r="V38" s="65">
        <f>Bevölkerungsprognose!R17</f>
        <v>91.459788980070329</v>
      </c>
      <c r="W38" s="65">
        <f>Bevölkerungsprognose!S17</f>
        <v>92.296625149011376</v>
      </c>
      <c r="X38" s="65">
        <f>Bevölkerungsprognose!T17</f>
        <v>87.064413938753944</v>
      </c>
      <c r="Y38" s="65">
        <f>Bevölkerungsprognose!U17</f>
        <v>92.476251529809417</v>
      </c>
    </row>
    <row r="39" spans="9:25" x14ac:dyDescent="0.35">
      <c r="J39" s="65">
        <f>Bevölkerungsprognose!H17</f>
        <v>93.469659828839283</v>
      </c>
      <c r="K39" s="65">
        <f>J39</f>
        <v>93.469659828839283</v>
      </c>
      <c r="L39" s="63">
        <f>K39</f>
        <v>93.469659828839283</v>
      </c>
      <c r="M39" s="63">
        <f>L39</f>
        <v>93.469659828839283</v>
      </c>
      <c r="N39" s="63">
        <f>M39</f>
        <v>93.469659828839283</v>
      </c>
      <c r="O39" s="63">
        <f>N39</f>
        <v>93.469659828839283</v>
      </c>
    </row>
    <row r="40" spans="9:25" x14ac:dyDescent="0.35">
      <c r="P40" s="63">
        <f>Bevölkerungsprognose!K17</f>
        <v>93.117585636441675</v>
      </c>
      <c r="Q40" s="63">
        <f t="shared" ref="Q40:Y40" si="8">P40</f>
        <v>93.117585636441675</v>
      </c>
      <c r="R40" s="63">
        <f t="shared" si="8"/>
        <v>93.117585636441675</v>
      </c>
      <c r="S40" s="63">
        <f t="shared" si="8"/>
        <v>93.117585636441675</v>
      </c>
      <c r="T40" s="63">
        <f t="shared" si="8"/>
        <v>93.117585636441675</v>
      </c>
      <c r="U40" s="63">
        <f t="shared" si="8"/>
        <v>93.117585636441675</v>
      </c>
      <c r="V40" s="63">
        <f t="shared" si="8"/>
        <v>93.117585636441675</v>
      </c>
      <c r="W40" s="63">
        <f t="shared" si="8"/>
        <v>93.117585636441675</v>
      </c>
      <c r="X40" s="63">
        <f t="shared" si="8"/>
        <v>93.117585636441675</v>
      </c>
      <c r="Y40" s="63">
        <f t="shared" si="8"/>
        <v>93.117585636441675</v>
      </c>
    </row>
    <row r="45" spans="9:25" x14ac:dyDescent="0.35">
      <c r="I45" s="63" t="str">
        <f>Bevölkerungsprognose!A12&amp;" "&amp;I46&amp;", 2023=100"</f>
        <v>Bevölkerung im erwerbsfähigen Alter (20-64 Jahre) 2050, 2023=100</v>
      </c>
    </row>
    <row r="46" spans="9:25" x14ac:dyDescent="0.35">
      <c r="I46" s="65">
        <f>Bevölkerungsprognose!A19</f>
        <v>2050</v>
      </c>
      <c r="J46" s="65">
        <f>Bevölkerungsprognose!B19</f>
        <v>88.776928422515638</v>
      </c>
      <c r="K46" s="65">
        <f>Bevölkerungsprognose!C19</f>
        <v>82.541265093608033</v>
      </c>
      <c r="L46" s="65">
        <f>Bevölkerungsprognose!D19</f>
        <v>87.629142627129994</v>
      </c>
      <c r="M46" s="65">
        <f>Bevölkerungsprognose!E19</f>
        <v>78.3469542505687</v>
      </c>
      <c r="N46" s="65">
        <f>Bevölkerungsprognose!F19</f>
        <v>79.649965682910121</v>
      </c>
    </row>
    <row r="47" spans="9:25" x14ac:dyDescent="0.35">
      <c r="O47" s="65">
        <f>Bevölkerungsprognose!G19</f>
        <v>105.27603222133183</v>
      </c>
    </row>
    <row r="48" spans="9:25" x14ac:dyDescent="0.35">
      <c r="P48" s="65">
        <f>Bevölkerungsprognose!L19</f>
        <v>93.848278319746996</v>
      </c>
      <c r="Q48" s="65">
        <f>Bevölkerungsprognose!M19</f>
        <v>94.701107194280326</v>
      </c>
      <c r="R48" s="65">
        <f>Bevölkerungsprognose!N19</f>
        <v>97.981517509727624</v>
      </c>
      <c r="S48" s="65">
        <f>Bevölkerungsprognose!O19</f>
        <v>98.152678194854502</v>
      </c>
      <c r="T48" s="65">
        <f>Bevölkerungsprognose!P19</f>
        <v>93.120593496790477</v>
      </c>
      <c r="U48" s="65">
        <f>Bevölkerungsprognose!Q19</f>
        <v>93.419501515661821</v>
      </c>
      <c r="V48" s="65">
        <f>Bevölkerungsprognose!R19</f>
        <v>91.012426729191048</v>
      </c>
      <c r="W48" s="65">
        <f>Bevölkerungsprognose!S19</f>
        <v>92.123977473589008</v>
      </c>
      <c r="X48" s="65">
        <f>Bevölkerungsprognose!T19</f>
        <v>85.638859556494154</v>
      </c>
      <c r="Y48" s="65">
        <f>Bevölkerungsprognose!U19</f>
        <v>91.392272276939195</v>
      </c>
    </row>
    <row r="49" spans="9:25" x14ac:dyDescent="0.35">
      <c r="J49" s="66">
        <f>Bevölkerungsprognose!H19</f>
        <v>89.62714488453102</v>
      </c>
      <c r="K49" s="66">
        <f>J49</f>
        <v>89.62714488453102</v>
      </c>
      <c r="L49" s="63">
        <f t="shared" ref="L49:O49" si="9">K49</f>
        <v>89.62714488453102</v>
      </c>
      <c r="M49" s="63">
        <f t="shared" si="9"/>
        <v>89.62714488453102</v>
      </c>
      <c r="N49" s="63">
        <f t="shared" si="9"/>
        <v>89.62714488453102</v>
      </c>
      <c r="O49" s="63">
        <f t="shared" si="9"/>
        <v>89.62714488453102</v>
      </c>
    </row>
    <row r="50" spans="9:25" x14ac:dyDescent="0.35">
      <c r="P50" s="66">
        <f>Bevölkerungsprognose!K19</f>
        <v>92.994069749272654</v>
      </c>
      <c r="Q50" s="66">
        <f t="shared" ref="Q50:Y50" si="10">P50</f>
        <v>92.994069749272654</v>
      </c>
      <c r="R50" s="63">
        <f t="shared" si="10"/>
        <v>92.994069749272654</v>
      </c>
      <c r="S50" s="63">
        <f t="shared" si="10"/>
        <v>92.994069749272654</v>
      </c>
      <c r="T50" s="63">
        <f t="shared" si="10"/>
        <v>92.994069749272654</v>
      </c>
      <c r="U50" s="63">
        <f t="shared" si="10"/>
        <v>92.994069749272654</v>
      </c>
      <c r="V50" s="63">
        <f t="shared" si="10"/>
        <v>92.994069749272654</v>
      </c>
      <c r="W50" s="63">
        <f t="shared" si="10"/>
        <v>92.994069749272654</v>
      </c>
      <c r="X50" s="63">
        <f t="shared" si="10"/>
        <v>92.994069749272654</v>
      </c>
      <c r="Y50" s="63">
        <f t="shared" si="10"/>
        <v>92.994069749272654</v>
      </c>
    </row>
    <row r="52" spans="9:25" x14ac:dyDescent="0.35">
      <c r="I52" s="63" t="str">
        <f>Bevölkerungsprognose!A51&amp;", "&amp;I53</f>
        <v>2025, 2050</v>
      </c>
    </row>
    <row r="53" spans="9:25" x14ac:dyDescent="0.35">
      <c r="I53" s="63">
        <f>Bevölkerungsprognose!A56</f>
        <v>2050</v>
      </c>
      <c r="J53" s="63">
        <f>Bevölkerungsprognose!B56</f>
        <v>68.243583291394046</v>
      </c>
      <c r="K53" s="63">
        <f>Bevölkerungsprognose!C56</f>
        <v>66.724587315377931</v>
      </c>
      <c r="L53" s="63">
        <f>Bevölkerungsprognose!D56</f>
        <v>74.27219796215428</v>
      </c>
      <c r="M53" s="63">
        <f>Bevölkerungsprognose!E56</f>
        <v>71.198830409356745</v>
      </c>
      <c r="N53" s="63">
        <f>Bevölkerungsprognose!F56</f>
        <v>72.181008902077153</v>
      </c>
    </row>
    <row r="54" spans="9:25" x14ac:dyDescent="0.35">
      <c r="O54" s="63">
        <f>Bevölkerungsprognose!G56</f>
        <v>87.785187785187773</v>
      </c>
    </row>
    <row r="55" spans="9:25" x14ac:dyDescent="0.35">
      <c r="P55" s="63">
        <f>Bevölkerungsprognose!L56</f>
        <v>91.872649113379907</v>
      </c>
      <c r="Q55" s="63">
        <f>Bevölkerungsprognose!M56</f>
        <v>91.203549639489736</v>
      </c>
      <c r="R55" s="63">
        <f>Bevölkerungsprognose!N56</f>
        <v>102.61904761904763</v>
      </c>
      <c r="S55" s="63">
        <f>Bevölkerungsprognose!O56</f>
        <v>95.550161812297731</v>
      </c>
      <c r="T55" s="63">
        <f>Bevölkerungsprognose!P56</f>
        <v>93.020985846754513</v>
      </c>
      <c r="U55" s="63">
        <f>Bevölkerungsprognose!Q56</f>
        <v>95.898931000971814</v>
      </c>
      <c r="V55" s="63">
        <f>Bevölkerungsprognose!R56</f>
        <v>94.517992003553971</v>
      </c>
      <c r="W55" s="63">
        <f>Bevölkerungsprognose!S56</f>
        <v>89.940828402366876</v>
      </c>
      <c r="X55" s="63">
        <f>Bevölkerungsprognose!T56</f>
        <v>84.757118927973181</v>
      </c>
      <c r="Y55" s="63">
        <f>Bevölkerungsprognose!U56</f>
        <v>87.423312883435571</v>
      </c>
    </row>
    <row r="56" spans="9:25" x14ac:dyDescent="0.35">
      <c r="J56" s="63">
        <f>Bevölkerungsprognose!H56</f>
        <v>75.216138328530263</v>
      </c>
      <c r="K56" s="63">
        <f t="shared" ref="K56:O56" si="11">J56</f>
        <v>75.216138328530263</v>
      </c>
      <c r="L56" s="63">
        <f t="shared" si="11"/>
        <v>75.216138328530263</v>
      </c>
      <c r="M56" s="63">
        <f t="shared" si="11"/>
        <v>75.216138328530263</v>
      </c>
      <c r="N56" s="63">
        <f t="shared" si="11"/>
        <v>75.216138328530263</v>
      </c>
      <c r="O56" s="63">
        <f t="shared" si="11"/>
        <v>75.216138328530263</v>
      </c>
    </row>
    <row r="57" spans="9:25" x14ac:dyDescent="0.35">
      <c r="P57" s="63">
        <f>Bevölkerungsprognose!K56</f>
        <v>92.78550262138134</v>
      </c>
      <c r="Q57" s="63">
        <f t="shared" ref="Q57:Y57" si="12">P57</f>
        <v>92.78550262138134</v>
      </c>
      <c r="R57" s="63">
        <f t="shared" si="12"/>
        <v>92.78550262138134</v>
      </c>
      <c r="S57" s="63">
        <f t="shared" si="12"/>
        <v>92.78550262138134</v>
      </c>
      <c r="T57" s="63">
        <f t="shared" si="12"/>
        <v>92.78550262138134</v>
      </c>
      <c r="U57" s="63">
        <f t="shared" si="12"/>
        <v>92.78550262138134</v>
      </c>
      <c r="V57" s="63">
        <f t="shared" si="12"/>
        <v>92.78550262138134</v>
      </c>
      <c r="W57" s="63">
        <f t="shared" si="12"/>
        <v>92.78550262138134</v>
      </c>
      <c r="X57" s="63">
        <f t="shared" si="12"/>
        <v>92.78550262138134</v>
      </c>
      <c r="Y57" s="63">
        <f t="shared" si="12"/>
        <v>92.78550262138134</v>
      </c>
    </row>
    <row r="59" spans="9:25" x14ac:dyDescent="0.35">
      <c r="I59" s="63" t="str">
        <f>Bevölkerungsprognose!A59&amp;", "&amp;I60</f>
        <v>(rechnerischer Wert; Unterschiede in der Erwerbsbeteiligungsquote sowie mögliche Wanderungen werden nicht berücksichtigt), 0</v>
      </c>
    </row>
    <row r="60" spans="9:25" x14ac:dyDescent="0.35">
      <c r="I60" s="63">
        <f>Bevölkerungsprognose!A64</f>
        <v>0</v>
      </c>
      <c r="J60" s="63">
        <f>Bevölkerungsprognose!B64</f>
        <v>0</v>
      </c>
      <c r="K60" s="63">
        <f>Bevölkerungsprognose!C64</f>
        <v>0</v>
      </c>
      <c r="L60" s="63">
        <f>Bevölkerungsprognose!D64</f>
        <v>0</v>
      </c>
      <c r="M60" s="63">
        <f>Bevölkerungsprognose!E64</f>
        <v>0</v>
      </c>
      <c r="N60" s="63">
        <f>Bevölkerungsprognose!F64</f>
        <v>0</v>
      </c>
    </row>
    <row r="61" spans="9:25" x14ac:dyDescent="0.35">
      <c r="O61" s="63">
        <f>Bevölkerungsprognose!G64</f>
        <v>0</v>
      </c>
    </row>
    <row r="62" spans="9:25" x14ac:dyDescent="0.35">
      <c r="P62" s="63">
        <f>Bevölkerungsprognose!L64</f>
        <v>0</v>
      </c>
      <c r="Q62" s="63">
        <f>Bevölkerungsprognose!M64</f>
        <v>0</v>
      </c>
      <c r="R62" s="63">
        <f>Bevölkerungsprognose!N64</f>
        <v>0</v>
      </c>
      <c r="S62" s="63">
        <f>Bevölkerungsprognose!O64</f>
        <v>0</v>
      </c>
      <c r="T62" s="63">
        <f>Bevölkerungsprognose!P64</f>
        <v>0</v>
      </c>
      <c r="U62" s="63">
        <f>Bevölkerungsprognose!Q64</f>
        <v>0</v>
      </c>
      <c r="V62" s="63">
        <f>Bevölkerungsprognose!R64</f>
        <v>0</v>
      </c>
      <c r="W62" s="63">
        <f>Bevölkerungsprognose!S64</f>
        <v>0</v>
      </c>
      <c r="X62" s="63">
        <f>Bevölkerungsprognose!T64</f>
        <v>0</v>
      </c>
      <c r="Y62" s="63">
        <f>Bevölkerungsprognose!U64</f>
        <v>0</v>
      </c>
    </row>
    <row r="63" spans="9:25" x14ac:dyDescent="0.35">
      <c r="J63" s="63">
        <f>Bevölkerungsprognose!H64</f>
        <v>0</v>
      </c>
      <c r="K63" s="63">
        <f t="shared" ref="K63:O63" si="13">J63</f>
        <v>0</v>
      </c>
      <c r="L63" s="63">
        <f t="shared" si="13"/>
        <v>0</v>
      </c>
      <c r="M63" s="63">
        <f t="shared" si="13"/>
        <v>0</v>
      </c>
      <c r="N63" s="63">
        <f t="shared" si="13"/>
        <v>0</v>
      </c>
      <c r="O63" s="63">
        <f t="shared" si="13"/>
        <v>0</v>
      </c>
    </row>
    <row r="64" spans="9:25" x14ac:dyDescent="0.35">
      <c r="P64" s="63">
        <f>Bevölkerungsprognose!K64</f>
        <v>0</v>
      </c>
      <c r="Q64" s="63">
        <f t="shared" ref="Q64:Y64" si="14">P64</f>
        <v>0</v>
      </c>
      <c r="R64" s="63">
        <f t="shared" si="14"/>
        <v>0</v>
      </c>
      <c r="S64" s="63">
        <f t="shared" si="14"/>
        <v>0</v>
      </c>
      <c r="T64" s="63">
        <f t="shared" si="14"/>
        <v>0</v>
      </c>
      <c r="U64" s="63">
        <f t="shared" si="14"/>
        <v>0</v>
      </c>
      <c r="V64" s="63">
        <f t="shared" si="14"/>
        <v>0</v>
      </c>
      <c r="W64" s="63">
        <f t="shared" si="14"/>
        <v>0</v>
      </c>
      <c r="X64" s="63">
        <f t="shared" si="14"/>
        <v>0</v>
      </c>
      <c r="Y64" s="63">
        <f t="shared" si="14"/>
        <v>0</v>
      </c>
    </row>
    <row r="67" spans="9:25" x14ac:dyDescent="0.35">
      <c r="I67" s="63" t="str">
        <f>"Anteil der Personen "&amp;I68&amp;" an der Bevölkerungsprognose 2023 in %"</f>
        <v>Anteil der Personen 0 an der Bevölkerungsprognose 2023 in %</v>
      </c>
    </row>
    <row r="68" spans="9:25" x14ac:dyDescent="0.35">
      <c r="I68" s="63">
        <f>Bevölkerungsprognose!A68</f>
        <v>0</v>
      </c>
      <c r="J68" s="63">
        <f>Bevölkerungsprognose!B68</f>
        <v>0</v>
      </c>
      <c r="K68" s="63">
        <f>Bevölkerungsprognose!C68</f>
        <v>0</v>
      </c>
      <c r="L68" s="63">
        <f>Bevölkerungsprognose!D68</f>
        <v>0</v>
      </c>
      <c r="M68" s="63">
        <f>Bevölkerungsprognose!E68</f>
        <v>0</v>
      </c>
      <c r="N68" s="63">
        <f>Bevölkerungsprognose!F68</f>
        <v>0</v>
      </c>
    </row>
    <row r="69" spans="9:25" x14ac:dyDescent="0.35">
      <c r="O69" s="63">
        <f>Bevölkerungsprognose!G68</f>
        <v>0</v>
      </c>
    </row>
    <row r="70" spans="9:25" x14ac:dyDescent="0.35">
      <c r="P70" s="68">
        <f>Bevölkerungsprognose!L68</f>
        <v>0</v>
      </c>
      <c r="Q70" s="68">
        <f>Bevölkerungsprognose!M68</f>
        <v>0</v>
      </c>
      <c r="R70" s="68">
        <f>Bevölkerungsprognose!N68</f>
        <v>0</v>
      </c>
      <c r="S70" s="68">
        <f>Bevölkerungsprognose!O68</f>
        <v>0</v>
      </c>
      <c r="T70" s="68">
        <f>Bevölkerungsprognose!P68</f>
        <v>0</v>
      </c>
      <c r="U70" s="68">
        <f>Bevölkerungsprognose!Q68</f>
        <v>0</v>
      </c>
      <c r="V70" s="68">
        <f>Bevölkerungsprognose!R68</f>
        <v>0</v>
      </c>
      <c r="W70" s="68">
        <f>Bevölkerungsprognose!S68</f>
        <v>0</v>
      </c>
      <c r="X70" s="68">
        <f>Bevölkerungsprognose!T68</f>
        <v>0</v>
      </c>
      <c r="Y70" s="68">
        <f>Bevölkerungsprognose!U68</f>
        <v>0</v>
      </c>
    </row>
    <row r="71" spans="9:25" x14ac:dyDescent="0.35">
      <c r="J71" s="63">
        <f>Bevölkerungsprognose!H68</f>
        <v>0</v>
      </c>
      <c r="K71" s="63">
        <f t="shared" ref="K71:O71" si="15">J71</f>
        <v>0</v>
      </c>
      <c r="L71" s="63">
        <f t="shared" si="15"/>
        <v>0</v>
      </c>
      <c r="M71" s="63">
        <f t="shared" si="15"/>
        <v>0</v>
      </c>
      <c r="N71" s="63">
        <f t="shared" si="15"/>
        <v>0</v>
      </c>
      <c r="O71" s="63">
        <f t="shared" si="15"/>
        <v>0</v>
      </c>
    </row>
    <row r="72" spans="9:25" x14ac:dyDescent="0.35">
      <c r="P72" s="63">
        <f>Bevölkerungsprognose!K68</f>
        <v>0</v>
      </c>
      <c r="Q72" s="63">
        <f t="shared" ref="Q72:Y72" si="16">P72</f>
        <v>0</v>
      </c>
      <c r="R72" s="63">
        <f t="shared" si="16"/>
        <v>0</v>
      </c>
      <c r="S72" s="63">
        <f t="shared" si="16"/>
        <v>0</v>
      </c>
      <c r="T72" s="63">
        <f t="shared" si="16"/>
        <v>0</v>
      </c>
      <c r="U72" s="63">
        <f t="shared" si="16"/>
        <v>0</v>
      </c>
      <c r="V72" s="63">
        <f t="shared" si="16"/>
        <v>0</v>
      </c>
      <c r="W72" s="63">
        <f t="shared" si="16"/>
        <v>0</v>
      </c>
      <c r="X72" s="63">
        <f t="shared" si="16"/>
        <v>0</v>
      </c>
      <c r="Y72" s="63">
        <f t="shared" si="16"/>
        <v>0</v>
      </c>
    </row>
    <row r="75" spans="9:25" x14ac:dyDescent="0.35">
      <c r="I75" s="63" t="str">
        <f>"Anteil der Personen "&amp;I76&amp;" an der Bevölkerungsprognose 2023 in %"</f>
        <v>Anteil der Personen 0 an der Bevölkerungsprognose 2023 in %</v>
      </c>
    </row>
    <row r="76" spans="9:25" x14ac:dyDescent="0.35">
      <c r="I76" s="63">
        <f>Bevölkerungsprognose!A69</f>
        <v>0</v>
      </c>
      <c r="J76" s="63">
        <f>Bevölkerungsprognose!B69</f>
        <v>0</v>
      </c>
      <c r="K76" s="63">
        <f>Bevölkerungsprognose!C69</f>
        <v>0</v>
      </c>
      <c r="L76" s="63">
        <f>Bevölkerungsprognose!D69</f>
        <v>0</v>
      </c>
      <c r="M76" s="63">
        <f>Bevölkerungsprognose!E69</f>
        <v>0</v>
      </c>
      <c r="N76" s="63">
        <f>Bevölkerungsprognose!F69</f>
        <v>0</v>
      </c>
    </row>
    <row r="77" spans="9:25" x14ac:dyDescent="0.35">
      <c r="O77" s="63">
        <f>Bevölkerungsprognose!G69</f>
        <v>0</v>
      </c>
    </row>
    <row r="78" spans="9:25" x14ac:dyDescent="0.35">
      <c r="P78" s="63">
        <f>Bevölkerungsprognose!L69</f>
        <v>0</v>
      </c>
      <c r="Q78" s="63">
        <f>Bevölkerungsprognose!M69</f>
        <v>0</v>
      </c>
      <c r="R78" s="63">
        <f>Bevölkerungsprognose!N69</f>
        <v>0</v>
      </c>
      <c r="S78" s="63">
        <f>Bevölkerungsprognose!O69</f>
        <v>0</v>
      </c>
      <c r="T78" s="63">
        <f>Bevölkerungsprognose!P69</f>
        <v>0</v>
      </c>
      <c r="U78" s="63">
        <f>Bevölkerungsprognose!Q69</f>
        <v>0</v>
      </c>
      <c r="V78" s="63">
        <f>Bevölkerungsprognose!R69</f>
        <v>0</v>
      </c>
      <c r="W78" s="63">
        <f>Bevölkerungsprognose!S69</f>
        <v>0</v>
      </c>
      <c r="X78" s="63">
        <f>Bevölkerungsprognose!T69</f>
        <v>0</v>
      </c>
      <c r="Y78" s="63">
        <f>Bevölkerungsprognose!U69</f>
        <v>0</v>
      </c>
    </row>
    <row r="79" spans="9:25" x14ac:dyDescent="0.35">
      <c r="J79" s="63">
        <f>Bevölkerungsprognose!H69</f>
        <v>0</v>
      </c>
      <c r="K79" s="63">
        <f t="shared" ref="K79:O79" si="17">J79</f>
        <v>0</v>
      </c>
      <c r="L79" s="63">
        <f t="shared" si="17"/>
        <v>0</v>
      </c>
      <c r="M79" s="63">
        <f t="shared" si="17"/>
        <v>0</v>
      </c>
      <c r="N79" s="63">
        <f t="shared" si="17"/>
        <v>0</v>
      </c>
      <c r="O79" s="63">
        <f t="shared" si="17"/>
        <v>0</v>
      </c>
    </row>
    <row r="80" spans="9:25" x14ac:dyDescent="0.35">
      <c r="P80" s="63">
        <f>Bevölkerungsprognose!K69</f>
        <v>0</v>
      </c>
      <c r="Q80" s="63">
        <f t="shared" ref="Q80:Y80" si="18">P80</f>
        <v>0</v>
      </c>
      <c r="R80" s="63">
        <f t="shared" si="18"/>
        <v>0</v>
      </c>
      <c r="S80" s="63">
        <f t="shared" si="18"/>
        <v>0</v>
      </c>
      <c r="T80" s="63">
        <f t="shared" si="18"/>
        <v>0</v>
      </c>
      <c r="U80" s="63">
        <f t="shared" si="18"/>
        <v>0</v>
      </c>
      <c r="V80" s="63">
        <f t="shared" si="18"/>
        <v>0</v>
      </c>
      <c r="W80" s="63">
        <f t="shared" si="18"/>
        <v>0</v>
      </c>
      <c r="X80" s="63">
        <f t="shared" si="18"/>
        <v>0</v>
      </c>
      <c r="Y80" s="63">
        <f t="shared" si="18"/>
        <v>0</v>
      </c>
    </row>
    <row r="83" spans="9:25" x14ac:dyDescent="0.35">
      <c r="I83" s="63" t="str">
        <f>"Anteil der Personen "&amp;I84&amp;" an der Bevölkerungsprognose 2023 in %"</f>
        <v>Anteil der Personen 0 an der Bevölkerungsprognose 2023 in %</v>
      </c>
    </row>
    <row r="84" spans="9:25" x14ac:dyDescent="0.35">
      <c r="I84" s="63">
        <f>Bevölkerungsprognose!A70</f>
        <v>0</v>
      </c>
      <c r="J84" s="63">
        <f>Bevölkerungsprognose!B70</f>
        <v>0</v>
      </c>
      <c r="K84" s="63">
        <f>Bevölkerungsprognose!C70</f>
        <v>0</v>
      </c>
      <c r="L84" s="63">
        <f>Bevölkerungsprognose!D70</f>
        <v>0</v>
      </c>
      <c r="M84" s="63">
        <f>Bevölkerungsprognose!E70</f>
        <v>0</v>
      </c>
      <c r="N84" s="63">
        <f>Bevölkerungsprognose!F70</f>
        <v>0</v>
      </c>
    </row>
    <row r="85" spans="9:25" x14ac:dyDescent="0.35">
      <c r="O85" s="63">
        <f>Bevölkerungsprognose!G70</f>
        <v>0</v>
      </c>
    </row>
    <row r="86" spans="9:25" x14ac:dyDescent="0.35">
      <c r="P86" s="63">
        <f>Bevölkerungsprognose!L70</f>
        <v>0</v>
      </c>
      <c r="Q86" s="63">
        <f>Bevölkerungsprognose!M70</f>
        <v>0</v>
      </c>
      <c r="R86" s="63">
        <f>Bevölkerungsprognose!N70</f>
        <v>0</v>
      </c>
      <c r="S86" s="63">
        <f>Bevölkerungsprognose!O70</f>
        <v>0</v>
      </c>
      <c r="T86" s="63">
        <f>Bevölkerungsprognose!P70</f>
        <v>0</v>
      </c>
      <c r="U86" s="63">
        <f>Bevölkerungsprognose!Q70</f>
        <v>0</v>
      </c>
      <c r="V86" s="63">
        <f>Bevölkerungsprognose!R70</f>
        <v>0</v>
      </c>
      <c r="W86" s="63">
        <f>Bevölkerungsprognose!S70</f>
        <v>0</v>
      </c>
      <c r="X86" s="63">
        <f>Bevölkerungsprognose!T70</f>
        <v>0</v>
      </c>
      <c r="Y86" s="63">
        <f>Bevölkerungsprognose!U70</f>
        <v>0</v>
      </c>
    </row>
    <row r="87" spans="9:25" x14ac:dyDescent="0.35">
      <c r="J87" s="63">
        <f>Bevölkerungsprognose!H70</f>
        <v>0</v>
      </c>
      <c r="K87" s="63">
        <f t="shared" ref="K87:O87" si="19">J87</f>
        <v>0</v>
      </c>
      <c r="L87" s="63">
        <f t="shared" si="19"/>
        <v>0</v>
      </c>
      <c r="M87" s="63">
        <f t="shared" si="19"/>
        <v>0</v>
      </c>
      <c r="N87" s="63">
        <f t="shared" si="19"/>
        <v>0</v>
      </c>
      <c r="O87" s="63">
        <f t="shared" si="19"/>
        <v>0</v>
      </c>
    </row>
    <row r="88" spans="9:25" x14ac:dyDescent="0.35">
      <c r="P88" s="63">
        <f>Bevölkerungsprognose!K70</f>
        <v>0</v>
      </c>
      <c r="Q88" s="63">
        <f t="shared" ref="Q88:Y88" si="20">P88</f>
        <v>0</v>
      </c>
      <c r="R88" s="63">
        <f t="shared" si="20"/>
        <v>0</v>
      </c>
      <c r="S88" s="63">
        <f t="shared" si="20"/>
        <v>0</v>
      </c>
      <c r="T88" s="63">
        <f t="shared" si="20"/>
        <v>0</v>
      </c>
      <c r="U88" s="63">
        <f t="shared" si="20"/>
        <v>0</v>
      </c>
      <c r="V88" s="63">
        <f t="shared" si="20"/>
        <v>0</v>
      </c>
      <c r="W88" s="63">
        <f t="shared" si="20"/>
        <v>0</v>
      </c>
      <c r="X88" s="63">
        <f t="shared" si="20"/>
        <v>0</v>
      </c>
      <c r="Y88" s="63">
        <f t="shared" si="20"/>
        <v>0</v>
      </c>
    </row>
    <row r="91" spans="9:25" x14ac:dyDescent="0.35">
      <c r="I91" s="63" t="str">
        <f>Bevölkerungsprognose!A72&amp;", "&amp;I92</f>
        <v>, 0</v>
      </c>
    </row>
    <row r="92" spans="9:25" x14ac:dyDescent="0.35">
      <c r="I92" s="63">
        <f>Bevölkerungsprognose!A73</f>
        <v>0</v>
      </c>
      <c r="J92" s="63">
        <f>Bevölkerungsprognose!B73</f>
        <v>0</v>
      </c>
      <c r="K92" s="63">
        <f>Bevölkerungsprognose!C73</f>
        <v>0</v>
      </c>
      <c r="L92" s="63">
        <f>Bevölkerungsprognose!D73</f>
        <v>0</v>
      </c>
      <c r="M92" s="63">
        <f>Bevölkerungsprognose!E73</f>
        <v>0</v>
      </c>
      <c r="N92" s="63">
        <f>Bevölkerungsprognose!F73</f>
        <v>0</v>
      </c>
    </row>
    <row r="93" spans="9:25" x14ac:dyDescent="0.35">
      <c r="O93" s="63">
        <f>Bevölkerungsprognose!G73</f>
        <v>0</v>
      </c>
    </row>
    <row r="94" spans="9:25" x14ac:dyDescent="0.35">
      <c r="P94" s="63">
        <f>Bevölkerungsprognose!L73</f>
        <v>0</v>
      </c>
      <c r="Q94" s="63">
        <f>Bevölkerungsprognose!M73</f>
        <v>0</v>
      </c>
      <c r="R94" s="63">
        <f>Bevölkerungsprognose!N73</f>
        <v>0</v>
      </c>
      <c r="S94" s="63">
        <f>Bevölkerungsprognose!O73</f>
        <v>0</v>
      </c>
      <c r="T94" s="63">
        <f>Bevölkerungsprognose!P73</f>
        <v>0</v>
      </c>
      <c r="U94" s="63">
        <f>Bevölkerungsprognose!Q73</f>
        <v>0</v>
      </c>
      <c r="V94" s="63">
        <f>Bevölkerungsprognose!R73</f>
        <v>0</v>
      </c>
      <c r="W94" s="63">
        <f>Bevölkerungsprognose!S73</f>
        <v>0</v>
      </c>
      <c r="X94" s="63">
        <f>Bevölkerungsprognose!T73</f>
        <v>0</v>
      </c>
      <c r="Y94" s="63">
        <f>Bevölkerungsprognose!U73</f>
        <v>0</v>
      </c>
    </row>
    <row r="95" spans="9:25" x14ac:dyDescent="0.35">
      <c r="J95" s="63">
        <f>Bevölkerungsprognose!H73</f>
        <v>0</v>
      </c>
      <c r="K95" s="63">
        <f t="shared" ref="K95:O95" si="21">J95</f>
        <v>0</v>
      </c>
      <c r="L95" s="63">
        <f t="shared" si="21"/>
        <v>0</v>
      </c>
      <c r="M95" s="63">
        <f t="shared" si="21"/>
        <v>0</v>
      </c>
      <c r="N95" s="63">
        <f t="shared" si="21"/>
        <v>0</v>
      </c>
      <c r="O95" s="63">
        <f t="shared" si="21"/>
        <v>0</v>
      </c>
    </row>
    <row r="96" spans="9:25" x14ac:dyDescent="0.35">
      <c r="P96" s="63">
        <f>Bevölkerungsprognose!K73</f>
        <v>0</v>
      </c>
      <c r="Q96" s="63">
        <f t="shared" ref="Q96:Y96" si="22">P96</f>
        <v>0</v>
      </c>
      <c r="R96" s="63">
        <f t="shared" si="22"/>
        <v>0</v>
      </c>
      <c r="S96" s="63">
        <f t="shared" si="22"/>
        <v>0</v>
      </c>
      <c r="T96" s="63">
        <f t="shared" si="22"/>
        <v>0</v>
      </c>
      <c r="U96" s="63">
        <f t="shared" si="22"/>
        <v>0</v>
      </c>
      <c r="V96" s="63">
        <f t="shared" si="22"/>
        <v>0</v>
      </c>
      <c r="W96" s="63">
        <f t="shared" si="22"/>
        <v>0</v>
      </c>
      <c r="X96" s="63">
        <f t="shared" si="22"/>
        <v>0</v>
      </c>
      <c r="Y96" s="63">
        <f t="shared" si="22"/>
        <v>0</v>
      </c>
    </row>
  </sheetData>
  <pageMargins left="0.7" right="0.7" top="0.78740157499999996" bottom="0.78740157499999996"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70D809-8177-4CA5-AA3A-7E37C5D62522}">
  <sheetPr codeName="Tabelle22"/>
  <dimension ref="A1:AA150"/>
  <sheetViews>
    <sheetView workbookViewId="0">
      <pane xSplit="6" ySplit="2" topLeftCell="G3" activePane="bottomRight" state="frozen"/>
      <selection pane="topRight" activeCell="B155" sqref="B155"/>
      <selection pane="bottomLeft" activeCell="B155" sqref="B155"/>
      <selection pane="bottomRight" activeCell="F81" sqref="F81"/>
    </sheetView>
  </sheetViews>
  <sheetFormatPr baseColWidth="10" defaultColWidth="11.453125" defaultRowHeight="14.5" x14ac:dyDescent="0.35"/>
  <cols>
    <col min="2" max="7" width="11.1796875" bestFit="1" customWidth="1"/>
    <col min="8" max="8" width="11.1796875" style="4" bestFit="1" customWidth="1"/>
    <col min="9" max="11" width="11.1796875" bestFit="1" customWidth="1"/>
    <col min="12" max="13" width="11.453125" bestFit="1" customWidth="1"/>
    <col min="14" max="14" width="11.1796875" bestFit="1" customWidth="1"/>
    <col min="15" max="15" width="11.1796875" hidden="1" customWidth="1"/>
    <col min="16" max="22" width="11.1796875" bestFit="1" customWidth="1"/>
    <col min="24" max="24" width="14.1796875" customWidth="1"/>
    <col min="26" max="26" width="13.453125" customWidth="1"/>
  </cols>
  <sheetData>
    <row r="1" spans="1:27" x14ac:dyDescent="0.35">
      <c r="A1" s="4" t="s">
        <v>562</v>
      </c>
    </row>
    <row r="2" spans="1:27" s="41" customFormat="1" ht="37" customHeight="1" x14ac:dyDescent="0.35">
      <c r="A2" s="43" t="str">
        <f>Bevölkerungsprognose!A2</f>
        <v>Jahr</v>
      </c>
      <c r="B2" s="43" t="str">
        <f>Bevölkerungsprognose!B2</f>
        <v>Branden-
burg</v>
      </c>
      <c r="C2" s="43" t="str">
        <f>Bevölkerungsprognose!C2</f>
        <v>Mecklenburg-
Vorpommern</v>
      </c>
      <c r="D2" s="43" t="str">
        <f>Bevölkerungsprognose!D2</f>
        <v>Sachsen</v>
      </c>
      <c r="E2" s="43" t="str">
        <f>Bevölkerungsprognose!E2</f>
        <v>Sachsen-Anhalt</v>
      </c>
      <c r="F2" s="43" t="str">
        <f>Bevölkerungsprognose!F2</f>
        <v>Thüringen</v>
      </c>
      <c r="G2" s="43" t="str">
        <f>Bevölkerungsprognose!G2</f>
        <v>Berlin</v>
      </c>
      <c r="H2" s="44" t="str">
        <f>Bevölkerungsprognose!H2</f>
        <v>Ostdeutsch-land mit Berlin</v>
      </c>
      <c r="I2" s="43" t="str">
        <f>Bevölkerungsprognose!I2</f>
        <v>Ostdeutsch-land ohne Berlin</v>
      </c>
      <c r="J2" s="43" t="str">
        <f>Bevölkerungsprognose!J2</f>
        <v>Westdeutsch-land mit Berlin</v>
      </c>
      <c r="K2" s="43" t="str">
        <f>Bevölkerungsprognose!K2</f>
        <v>Westdeutsch-land ohne Berlin</v>
      </c>
      <c r="L2" s="43" t="str">
        <f>Bevölkerungsprognose!L2</f>
        <v>Baden-
Württemberg</v>
      </c>
      <c r="M2" s="43" t="str">
        <f>Bevölkerungsprognose!M2</f>
        <v>Bayern</v>
      </c>
      <c r="N2" s="43" t="str">
        <f>Bevölkerungsprognose!N2</f>
        <v>Bremen</v>
      </c>
      <c r="O2" s="43" t="str">
        <f>Bevölkerungsprognose!O2</f>
        <v>Hamburg</v>
      </c>
      <c r="P2" s="43" t="str">
        <f>Bevölkerungsprognose!P2</f>
        <v>Hessen</v>
      </c>
      <c r="Q2" s="43" t="str">
        <f>Bevölkerungsprognose!Q2</f>
        <v>Nieder-
sachsen</v>
      </c>
      <c r="R2" s="43" t="str">
        <f>Bevölkerungsprognose!R2</f>
        <v>Nordrhein-
Westfalen</v>
      </c>
      <c r="S2" s="43" t="str">
        <f>Bevölkerungsprognose!S2</f>
        <v>Rheinland-Pfalz</v>
      </c>
      <c r="T2" s="43" t="str">
        <f>Bevölkerungsprognose!T2</f>
        <v>Saarland</v>
      </c>
      <c r="U2" s="43" t="str">
        <f>Bevölkerungsprognose!U2</f>
        <v>Schleswig-
Holstein</v>
      </c>
      <c r="V2" s="43" t="str">
        <f>Bevölkerungsprognose!V2</f>
        <v>Deutschland</v>
      </c>
      <c r="X2" s="43" t="str">
        <f>Bevölkerungsprognose!X2</f>
        <v>Min Westdeutschland ohne Berlin</v>
      </c>
      <c r="Y2" s="43"/>
      <c r="Z2" s="43" t="str">
        <f>Bevölkerungsprognose!Z2</f>
        <v>Max Westdeutschland ohne Berlin</v>
      </c>
      <c r="AA2" s="43"/>
    </row>
    <row r="3" spans="1:27" x14ac:dyDescent="0.35">
      <c r="A3" s="4" t="s">
        <v>563</v>
      </c>
    </row>
    <row r="4" spans="1:27" x14ac:dyDescent="0.35">
      <c r="A4">
        <f>[1]FuE!A26</f>
        <v>2019</v>
      </c>
      <c r="B4" s="10">
        <f>[1]FuE!B26</f>
        <v>1.82</v>
      </c>
      <c r="C4" s="10">
        <f>[1]FuE!C26</f>
        <v>1.81</v>
      </c>
      <c r="D4" s="10">
        <f>[1]FuE!D26</f>
        <v>3</v>
      </c>
      <c r="E4" s="10">
        <f>[1]FuE!E26</f>
        <v>1.54</v>
      </c>
      <c r="F4" s="10">
        <f>[1]FuE!F26</f>
        <v>2.35</v>
      </c>
      <c r="G4" s="10">
        <f>[1]FuE!G26</f>
        <v>3.34</v>
      </c>
      <c r="H4" s="16">
        <f>[1]FuE!H26</f>
        <v>2.3920041434566359</v>
      </c>
      <c r="I4" s="10">
        <f>[1]FuE!I26</f>
        <v>2.2631918397329649</v>
      </c>
      <c r="J4" s="10">
        <f>[1]FuE!J26</f>
        <v>3.2999341523241501</v>
      </c>
      <c r="K4" s="10">
        <f>[1]FuE!K26</f>
        <v>3.2977935397433242</v>
      </c>
      <c r="L4" s="10">
        <f>[1]FuE!L26</f>
        <v>5.79</v>
      </c>
      <c r="M4" s="10">
        <f>[1]FuE!M26</f>
        <v>3.41</v>
      </c>
      <c r="N4" s="10">
        <f>[1]FuE!N26</f>
        <v>3.01</v>
      </c>
      <c r="O4" s="10">
        <f>[1]FuE!O26</f>
        <v>2.1800000000000002</v>
      </c>
      <c r="P4" s="10">
        <f>[1]FuE!P26</f>
        <v>3.11</v>
      </c>
      <c r="Q4" s="10">
        <f>[1]FuE!Q26</f>
        <v>3.14</v>
      </c>
      <c r="R4" s="10">
        <f>[1]FuE!R26</f>
        <v>2.16</v>
      </c>
      <c r="S4" s="10">
        <f>[1]FuE!S26</f>
        <v>2.62</v>
      </c>
      <c r="T4" s="10">
        <f>[1]FuE!T26</f>
        <v>1.91</v>
      </c>
      <c r="U4" s="10">
        <f>[1]FuE!U26</f>
        <v>1.68</v>
      </c>
      <c r="V4" s="10">
        <f>[1]FuE!V26</f>
        <v>3.1860730927669403</v>
      </c>
      <c r="X4" s="18" t="str">
        <f t="shared" ref="X4:X7" si="0">HLOOKUP(Y4,$L4:$U162,ROW(L$150)-ROW(X4)+1,0)</f>
        <v>SH</v>
      </c>
      <c r="Y4" s="88">
        <f t="shared" ref="Y4:Y7" si="1">MIN(L4:U4)</f>
        <v>1.68</v>
      </c>
      <c r="Z4" s="18" t="str">
        <f t="shared" ref="Z4:Z7" si="2">HLOOKUP(AA4,$L4:$U162,ROW(N$150)-ROW(Z4)+1,0)</f>
        <v>BW</v>
      </c>
      <c r="AA4" s="88">
        <f t="shared" ref="AA4:AA7" si="3">MAX(L4:U4)</f>
        <v>5.79</v>
      </c>
    </row>
    <row r="5" spans="1:27" x14ac:dyDescent="0.35">
      <c r="A5">
        <f>[1]FuE!A27</f>
        <v>2020</v>
      </c>
      <c r="B5" s="10">
        <f>[1]FuE!B27</f>
        <v>1.83</v>
      </c>
      <c r="C5" s="10">
        <f>[1]FuE!C27</f>
        <v>1.8</v>
      </c>
      <c r="D5" s="10">
        <f>[1]FuE!D27</f>
        <v>3.02</v>
      </c>
      <c r="E5" s="10">
        <f>[1]FuE!E27</f>
        <v>1.58</v>
      </c>
      <c r="F5" s="10">
        <f>[1]FuE!F27</f>
        <v>2.4500000000000002</v>
      </c>
      <c r="G5" s="10">
        <f>[1]FuE!G27</f>
        <v>3.32</v>
      </c>
      <c r="H5" s="16">
        <f>[1]FuE!H27</f>
        <v>2.4555083884692599</v>
      </c>
      <c r="I5" s="10">
        <f>[1]FuE!I27</f>
        <v>2.2920922902257668</v>
      </c>
      <c r="J5" s="10">
        <f>[1]FuE!J27</f>
        <v>3.2662183860057414</v>
      </c>
      <c r="K5" s="10">
        <f>[1]FuE!K27</f>
        <v>3.2632790740759061</v>
      </c>
      <c r="L5" s="10">
        <f>[1]FuE!L27</f>
        <v>5.69</v>
      </c>
      <c r="M5" s="10">
        <f>[1]FuE!M27</f>
        <v>3.36</v>
      </c>
      <c r="N5" s="10">
        <f>[1]FuE!N27</f>
        <v>3.7</v>
      </c>
      <c r="O5" s="10">
        <f>[1]FuE!O27</f>
        <v>2.25</v>
      </c>
      <c r="P5" s="10">
        <f>[1]FuE!P27</f>
        <v>3.06</v>
      </c>
      <c r="Q5" s="10">
        <f>[1]FuE!Q27</f>
        <v>3.07</v>
      </c>
      <c r="R5" s="10">
        <f>[1]FuE!R27</f>
        <v>2.19</v>
      </c>
      <c r="S5" s="10">
        <f>[1]FuE!S27</f>
        <v>2.56</v>
      </c>
      <c r="T5" s="10">
        <f>[1]FuE!T27</f>
        <v>1.94</v>
      </c>
      <c r="U5" s="10">
        <f>[1]FuE!U27</f>
        <v>1.62</v>
      </c>
      <c r="V5" s="10">
        <f>[1]FuE!V27</f>
        <v>3.1585930210370994</v>
      </c>
      <c r="X5" s="18" t="str">
        <f t="shared" si="0"/>
        <v>SH</v>
      </c>
      <c r="Y5" s="88">
        <f t="shared" si="1"/>
        <v>1.62</v>
      </c>
      <c r="Z5" s="18" t="str">
        <f t="shared" si="2"/>
        <v>BW</v>
      </c>
      <c r="AA5" s="88">
        <f t="shared" si="3"/>
        <v>5.69</v>
      </c>
    </row>
    <row r="6" spans="1:27" x14ac:dyDescent="0.35">
      <c r="A6">
        <f>[1]FuE!A28</f>
        <v>2021</v>
      </c>
      <c r="B6" s="10">
        <f>[1]FuE!B28</f>
        <v>1.72</v>
      </c>
      <c r="C6" s="10">
        <f>[1]FuE!C28</f>
        <v>1.77</v>
      </c>
      <c r="D6" s="10">
        <f>[1]FuE!D28</f>
        <v>3.09</v>
      </c>
      <c r="E6" s="10">
        <f>[1]FuE!E28</f>
        <v>1.59</v>
      </c>
      <c r="F6" s="10">
        <f>[1]FuE!F28</f>
        <v>2.74</v>
      </c>
      <c r="G6" s="10">
        <f>[1]FuE!G28</f>
        <v>3.35</v>
      </c>
      <c r="H6" s="16">
        <f>[1]FuE!H28</f>
        <v>2.481953788781508</v>
      </c>
      <c r="I6" s="10">
        <f>[1]FuE!I28</f>
        <v>2.338360611052789</v>
      </c>
      <c r="J6" s="10">
        <f>[1]FuE!J28</f>
        <v>3.2467435209768714</v>
      </c>
      <c r="K6" s="10">
        <f>[1]FuE!K28</f>
        <v>3.2410471303672654</v>
      </c>
      <c r="L6" s="10">
        <f>[1]FuE!L28</f>
        <v>5.64</v>
      </c>
      <c r="M6" s="10">
        <f>[1]FuE!M28</f>
        <v>3.39</v>
      </c>
      <c r="N6" s="10">
        <f>[1]FuE!N28</f>
        <v>3.18</v>
      </c>
      <c r="O6" s="10">
        <f>[1]FuE!O28</f>
        <v>2.16</v>
      </c>
      <c r="P6" s="10">
        <f>[1]FuE!P28</f>
        <v>3.09</v>
      </c>
      <c r="Q6" s="10">
        <f>[1]FuE!Q28</f>
        <v>2.72</v>
      </c>
      <c r="R6" s="10">
        <f>[1]FuE!R28</f>
        <v>2.21</v>
      </c>
      <c r="S6" s="10">
        <f>[1]FuE!S28</f>
        <v>2.78</v>
      </c>
      <c r="T6" s="10">
        <f>[1]FuE!T28</f>
        <v>1.95</v>
      </c>
      <c r="U6" s="10">
        <f>[1]FuE!U28</f>
        <v>1.68</v>
      </c>
      <c r="V6" s="10">
        <f>[1]FuE!V28</f>
        <v>3.1473738259766182</v>
      </c>
      <c r="X6" s="18" t="str">
        <f t="shared" si="0"/>
        <v>SH</v>
      </c>
      <c r="Y6" s="88">
        <f t="shared" si="1"/>
        <v>1.68</v>
      </c>
      <c r="Z6" s="18" t="str">
        <f t="shared" si="2"/>
        <v>BW</v>
      </c>
      <c r="AA6" s="88">
        <f t="shared" si="3"/>
        <v>5.64</v>
      </c>
    </row>
    <row r="7" spans="1:27" x14ac:dyDescent="0.35">
      <c r="A7">
        <f>[1]FuE!A29</f>
        <v>2022</v>
      </c>
      <c r="B7" s="10">
        <f>[1]FuE!B29</f>
        <v>1.69</v>
      </c>
      <c r="C7" s="10">
        <f>[1]FuE!C29</f>
        <v>1.72</v>
      </c>
      <c r="D7" s="10">
        <f>[1]FuE!D29</f>
        <v>3.02</v>
      </c>
      <c r="E7" s="10">
        <f>[1]FuE!E29</f>
        <v>1.58</v>
      </c>
      <c r="F7" s="10">
        <f>[1]FuE!F29</f>
        <v>2.76</v>
      </c>
      <c r="G7" s="10">
        <f>[1]FuE!G29</f>
        <v>3.23</v>
      </c>
      <c r="H7" s="16">
        <f>[1]FuE!H29</f>
        <v>2.4048708797388105</v>
      </c>
      <c r="I7" s="10">
        <f>[1]FuE!I29</f>
        <v>2.2968578372968618</v>
      </c>
      <c r="J7" s="10">
        <f>[1]FuE!J29</f>
        <v>3.2385838638454238</v>
      </c>
      <c r="K7" s="10">
        <f>[1]FuE!K29</f>
        <v>3.2390593205586451</v>
      </c>
      <c r="L7" s="10">
        <f>[1]FuE!L29</f>
        <v>5.65</v>
      </c>
      <c r="M7" s="10">
        <f>[1]FuE!M29</f>
        <v>3.4</v>
      </c>
      <c r="N7" s="10">
        <f>[1]FuE!N29</f>
        <v>3.19</v>
      </c>
      <c r="O7" s="10">
        <f>[1]FuE!O29</f>
        <v>2.08</v>
      </c>
      <c r="P7" s="10">
        <f>[1]FuE!P29</f>
        <v>3.1</v>
      </c>
      <c r="Q7" s="10">
        <f>[1]FuE!Q29</f>
        <v>2.69</v>
      </c>
      <c r="R7" s="10">
        <f>[1]FuE!R29</f>
        <v>2.2200000000000002</v>
      </c>
      <c r="S7" s="10">
        <f>[1]FuE!S29</f>
        <v>2.81</v>
      </c>
      <c r="T7" s="10">
        <f>[1]FuE!T29</f>
        <v>1.92</v>
      </c>
      <c r="U7" s="10">
        <f>[1]FuE!U29</f>
        <v>1.68</v>
      </c>
      <c r="V7" s="10">
        <f>[1]FuE!V29</f>
        <v>3.1342186162449259</v>
      </c>
      <c r="X7" s="18" t="str">
        <f t="shared" si="0"/>
        <v>SH</v>
      </c>
      <c r="Y7" s="88">
        <f t="shared" si="1"/>
        <v>1.68</v>
      </c>
      <c r="Z7" s="18" t="str">
        <f t="shared" si="2"/>
        <v>BW</v>
      </c>
      <c r="AA7" s="88">
        <f t="shared" si="3"/>
        <v>5.65</v>
      </c>
    </row>
    <row r="8" spans="1:27" x14ac:dyDescent="0.35">
      <c r="A8">
        <f>A7+1</f>
        <v>2023</v>
      </c>
      <c r="B8" s="10"/>
      <c r="C8" s="10"/>
      <c r="D8" s="10"/>
      <c r="E8" s="10"/>
      <c r="F8" s="10"/>
      <c r="G8" s="10"/>
      <c r="H8" s="16"/>
      <c r="I8" s="10"/>
      <c r="J8" s="10"/>
      <c r="K8" s="10"/>
      <c r="L8" s="10"/>
      <c r="M8" s="10"/>
      <c r="N8" s="10"/>
      <c r="O8" s="10"/>
      <c r="P8" s="10"/>
      <c r="Q8" s="10"/>
      <c r="R8" s="10"/>
      <c r="S8" s="10"/>
      <c r="T8" s="10"/>
      <c r="U8" s="10"/>
      <c r="V8" s="10"/>
      <c r="X8" s="18"/>
      <c r="Y8" s="19"/>
      <c r="Z8" s="18"/>
      <c r="AA8" s="19"/>
    </row>
    <row r="9" spans="1:27" x14ac:dyDescent="0.35">
      <c r="A9">
        <f>A8+1</f>
        <v>2024</v>
      </c>
      <c r="B9" s="10"/>
      <c r="C9" s="10"/>
      <c r="D9" s="10"/>
      <c r="E9" s="10"/>
      <c r="F9" s="10"/>
      <c r="G9" s="10"/>
      <c r="H9" s="16"/>
      <c r="I9" s="10"/>
      <c r="J9" s="10"/>
      <c r="K9" s="10"/>
      <c r="L9" s="10"/>
      <c r="M9" s="10"/>
      <c r="N9" s="10"/>
      <c r="O9" s="10"/>
      <c r="P9" s="10"/>
      <c r="Q9" s="10"/>
      <c r="R9" s="10"/>
      <c r="S9" s="10"/>
      <c r="T9" s="10"/>
      <c r="U9" s="10"/>
      <c r="V9" s="10"/>
      <c r="X9" s="18"/>
      <c r="Y9" s="19"/>
      <c r="Z9" s="18"/>
      <c r="AA9" s="19"/>
    </row>
    <row r="10" spans="1:27" x14ac:dyDescent="0.35">
      <c r="X10" s="11"/>
      <c r="Y10" s="11"/>
      <c r="Z10" s="11"/>
      <c r="AA10" s="11"/>
    </row>
    <row r="11" spans="1:27" x14ac:dyDescent="0.35">
      <c r="A11" s="4" t="s">
        <v>564</v>
      </c>
      <c r="X11" s="11"/>
      <c r="Y11" s="11"/>
      <c r="Z11" s="11"/>
      <c r="AA11" s="11"/>
    </row>
    <row r="12" spans="1:27" x14ac:dyDescent="0.35">
      <c r="A12">
        <f>[1]FuE!A56</f>
        <v>2019</v>
      </c>
      <c r="B12" s="10">
        <f>[1]FuE!B56</f>
        <v>0.65</v>
      </c>
      <c r="C12" s="10">
        <f>[1]FuE!C56</f>
        <v>0.51</v>
      </c>
      <c r="D12" s="10">
        <f>[1]FuE!D56</f>
        <v>1.31</v>
      </c>
      <c r="E12" s="10">
        <f>[1]FuE!E56</f>
        <v>0.41</v>
      </c>
      <c r="F12" s="10">
        <f>[1]FuE!F56</f>
        <v>1.1599999999999999</v>
      </c>
      <c r="G12" s="10">
        <f>[1]FuE!G56</f>
        <v>1.33</v>
      </c>
      <c r="H12" s="16">
        <f>[1]FuE!H56</f>
        <v>1.0273006925510531</v>
      </c>
      <c r="I12" s="10">
        <f>[1]FuE!I56</f>
        <v>0.90286607983548639</v>
      </c>
      <c r="J12" s="10">
        <f>[1]FuE!J56</f>
        <v>2.3609606308331781</v>
      </c>
      <c r="K12" s="10">
        <f>[1]FuE!K56</f>
        <v>2.4160421385190269</v>
      </c>
      <c r="L12" s="10">
        <f>[1]FuE!L56</f>
        <v>4.84</v>
      </c>
      <c r="M12" s="10">
        <f>[1]FuE!M56</f>
        <v>2.61</v>
      </c>
      <c r="N12" s="10">
        <f>[1]FuE!N56</f>
        <v>0.99</v>
      </c>
      <c r="O12" s="10">
        <f>[1]FuE!O56</f>
        <v>1.22</v>
      </c>
      <c r="P12" s="10">
        <f>[1]FuE!P56</f>
        <v>2.2999999999999998</v>
      </c>
      <c r="Q12" s="10">
        <f>[1]FuE!Q56</f>
        <v>2.2400000000000002</v>
      </c>
      <c r="R12" s="10">
        <f>[1]FuE!R56</f>
        <v>1.26</v>
      </c>
      <c r="S12" s="10">
        <f>[1]FuE!S56</f>
        <v>1.97</v>
      </c>
      <c r="T12" s="10">
        <f>[1]FuE!T56</f>
        <v>0.89</v>
      </c>
      <c r="U12" s="10">
        <f>[1]FuE!U56</f>
        <v>0.79</v>
      </c>
      <c r="V12" s="10">
        <f>[1]FuE!V56</f>
        <v>2.2008242268167515</v>
      </c>
      <c r="X12" s="18" t="str">
        <f>HLOOKUP(Y12,$L12:$U170,ROW(L$150)-ROW(X12)+1,0)</f>
        <v>SH</v>
      </c>
      <c r="Y12" s="88">
        <f t="shared" ref="Y12" si="4">MIN(L12:U12)</f>
        <v>0.79</v>
      </c>
      <c r="Z12" s="18" t="str">
        <f>HLOOKUP(AA12,$L12:$U170,ROW(N$150)-ROW(Z12)+1,0)</f>
        <v>BW</v>
      </c>
      <c r="AA12" s="88">
        <f t="shared" ref="AA12" si="5">MAX(L12:U12)</f>
        <v>4.84</v>
      </c>
    </row>
    <row r="13" spans="1:27" x14ac:dyDescent="0.35">
      <c r="A13">
        <f>[1]FuE!A57</f>
        <v>2020</v>
      </c>
      <c r="B13" s="10">
        <f>[1]FuE!B57</f>
        <v>0.6</v>
      </c>
      <c r="C13" s="10">
        <f>[1]FuE!C57</f>
        <v>0.48</v>
      </c>
      <c r="D13" s="10">
        <f>[1]FuE!D57</f>
        <v>1.24</v>
      </c>
      <c r="E13" s="10">
        <f>[1]FuE!E57</f>
        <v>0.38</v>
      </c>
      <c r="F13" s="10">
        <f>[1]FuE!F57</f>
        <v>1.1000000000000001</v>
      </c>
      <c r="G13" s="10">
        <f>[1]FuE!G57</f>
        <v>1.26</v>
      </c>
      <c r="H13" s="16">
        <f>[1]FuE!H57</f>
        <v>0.97009538926129502</v>
      </c>
      <c r="I13" s="10">
        <f>[1]FuE!I57</f>
        <v>0.84914372090408496</v>
      </c>
      <c r="J13" s="10">
        <f>[1]FuE!J57</f>
        <v>2.2628053634526357</v>
      </c>
      <c r="K13" s="10">
        <f>[1]FuE!K57</f>
        <v>2.3176114123825502</v>
      </c>
      <c r="L13" s="10">
        <f>[1]FuE!L57</f>
        <v>4.68</v>
      </c>
      <c r="M13" s="10">
        <f>[1]FuE!M57</f>
        <v>2.4900000000000002</v>
      </c>
      <c r="N13" s="10">
        <f>[1]FuE!N57</f>
        <v>0.96</v>
      </c>
      <c r="O13" s="10">
        <f>[1]FuE!O57</f>
        <v>1.2</v>
      </c>
      <c r="P13" s="10">
        <f>[1]FuE!P57</f>
        <v>2.2200000000000002</v>
      </c>
      <c r="Q13" s="10">
        <f>[1]FuE!Q57</f>
        <v>2.13</v>
      </c>
      <c r="R13" s="10">
        <f>[1]FuE!R57</f>
        <v>1.22</v>
      </c>
      <c r="S13" s="10">
        <f>[1]FuE!S57</f>
        <v>1.88</v>
      </c>
      <c r="T13" s="10">
        <f>[1]FuE!T57</f>
        <v>0.86</v>
      </c>
      <c r="U13" s="10">
        <f>[1]FuE!U57</f>
        <v>0.74</v>
      </c>
      <c r="V13" s="10">
        <f>[1]FuE!V57</f>
        <v>2.1066183589264904</v>
      </c>
      <c r="X13" s="18" t="str">
        <f t="shared" ref="X13:X15" si="6">HLOOKUP(Y13,$L13:$U171,ROW(L$150)-ROW(X13)+1,0)</f>
        <v>SH</v>
      </c>
      <c r="Y13" s="88">
        <f t="shared" ref="Y13:Y15" si="7">MIN(L13:U13)</f>
        <v>0.74</v>
      </c>
      <c r="Z13" s="18" t="str">
        <f t="shared" ref="Z13:Z15" si="8">HLOOKUP(AA13,$L13:$U171,ROW(N$150)-ROW(Z13)+1,0)</f>
        <v>BW</v>
      </c>
      <c r="AA13" s="88">
        <f t="shared" ref="AA13:AA15" si="9">MAX(L13:U13)</f>
        <v>4.68</v>
      </c>
    </row>
    <row r="14" spans="1:27" x14ac:dyDescent="0.35">
      <c r="A14">
        <f>[1]FuE!A58</f>
        <v>2021</v>
      </c>
      <c r="B14" s="10">
        <f>[1]FuE!B58</f>
        <v>0.54</v>
      </c>
      <c r="C14" s="10">
        <f>[1]FuE!C58</f>
        <v>0.48</v>
      </c>
      <c r="D14" s="10">
        <f>[1]FuE!D58</f>
        <v>1.36</v>
      </c>
      <c r="E14" s="10">
        <f>[1]FuE!E58</f>
        <v>0.42</v>
      </c>
      <c r="F14" s="10">
        <f>[1]FuE!F58</f>
        <v>1.36</v>
      </c>
      <c r="G14" s="10">
        <f>[1]FuE!G58</f>
        <v>1.1599999999999999</v>
      </c>
      <c r="H14" s="16">
        <f>[1]FuE!H58</f>
        <v>0.99631456067694857</v>
      </c>
      <c r="I14" s="10">
        <f>[1]FuE!I58</f>
        <v>0.92664023491018699</v>
      </c>
      <c r="J14" s="10">
        <f>[1]FuE!J58</f>
        <v>2.2527464939756863</v>
      </c>
      <c r="K14" s="10">
        <f>[1]FuE!K58</f>
        <v>2.313030467687097</v>
      </c>
      <c r="L14" s="10">
        <f>[1]FuE!L58</f>
        <v>4.63</v>
      </c>
      <c r="M14" s="10">
        <f>[1]FuE!M58</f>
        <v>2.56</v>
      </c>
      <c r="N14" s="10">
        <f>[1]FuE!N58</f>
        <v>1.06</v>
      </c>
      <c r="O14" s="10">
        <f>[1]FuE!O58</f>
        <v>1.1499999999999999</v>
      </c>
      <c r="P14" s="10">
        <f>[1]FuE!P58</f>
        <v>2.2200000000000002</v>
      </c>
      <c r="Q14" s="10">
        <f>[1]FuE!Q58</f>
        <v>1.78</v>
      </c>
      <c r="R14" s="10">
        <f>[1]FuE!R58</f>
        <v>1.26</v>
      </c>
      <c r="S14" s="10">
        <f>[1]FuE!S58</f>
        <v>2.0699999999999998</v>
      </c>
      <c r="T14" s="10">
        <f>[1]FuE!T58</f>
        <v>0.82</v>
      </c>
      <c r="U14" s="10">
        <f>[1]FuE!U58</f>
        <v>0.81</v>
      </c>
      <c r="V14" s="10">
        <f>[1]FuE!V58</f>
        <v>2.1076812619748346</v>
      </c>
      <c r="X14" s="18" t="str">
        <f t="shared" si="6"/>
        <v>SH</v>
      </c>
      <c r="Y14" s="88">
        <f t="shared" si="7"/>
        <v>0.81</v>
      </c>
      <c r="Z14" s="18" t="str">
        <f t="shared" si="8"/>
        <v>BW</v>
      </c>
      <c r="AA14" s="88">
        <f t="shared" si="9"/>
        <v>4.63</v>
      </c>
    </row>
    <row r="15" spans="1:27" x14ac:dyDescent="0.35">
      <c r="A15">
        <f>[1]FuE!A59</f>
        <v>2022</v>
      </c>
      <c r="B15" s="10">
        <f>[1]FuE!B59</f>
        <v>0.53</v>
      </c>
      <c r="C15" s="10">
        <f>[1]FuE!C59</f>
        <v>0.47</v>
      </c>
      <c r="D15" s="10">
        <f>[1]FuE!D59</f>
        <v>1.35</v>
      </c>
      <c r="E15" s="10">
        <f>[1]FuE!E59</f>
        <v>0.41</v>
      </c>
      <c r="F15" s="10">
        <f>[1]FuE!F59</f>
        <v>1.38</v>
      </c>
      <c r="G15" s="10">
        <f>[1]FuE!G59</f>
        <v>1.1599999999999999</v>
      </c>
      <c r="H15" s="16">
        <f>[1]FuE!H59</f>
        <v>0.98858309948521783</v>
      </c>
      <c r="I15" s="10">
        <f>[1]FuE!I59</f>
        <v>0.91640162791850877</v>
      </c>
      <c r="J15" s="10">
        <f>[1]FuE!J59</f>
        <v>2.2627116247959922</v>
      </c>
      <c r="K15" s="10">
        <f>[1]FuE!K59</f>
        <v>2.32379037140681</v>
      </c>
      <c r="L15" s="10">
        <f>[1]FuE!L59</f>
        <v>4.68</v>
      </c>
      <c r="M15" s="10">
        <f>[1]FuE!M59</f>
        <v>2.57</v>
      </c>
      <c r="N15" s="10">
        <f>[1]FuE!N59</f>
        <v>1.08</v>
      </c>
      <c r="O15" s="10">
        <f>[1]FuE!O59</f>
        <v>1.1000000000000001</v>
      </c>
      <c r="P15" s="10">
        <f>[1]FuE!P59</f>
        <v>2.23</v>
      </c>
      <c r="Q15" s="10">
        <f>[1]FuE!Q59</f>
        <v>1.79</v>
      </c>
      <c r="R15" s="10">
        <f>[1]FuE!R59</f>
        <v>1.27</v>
      </c>
      <c r="S15" s="10">
        <f>[1]FuE!S59</f>
        <v>2.11</v>
      </c>
      <c r="T15" s="10">
        <f>[1]FuE!T59</f>
        <v>0.83</v>
      </c>
      <c r="U15" s="10">
        <f>[1]FuE!U59</f>
        <v>0.8</v>
      </c>
      <c r="V15" s="10">
        <f>[1]FuE!V59</f>
        <v>2.1135090247834394</v>
      </c>
      <c r="X15" s="18" t="str">
        <f t="shared" si="6"/>
        <v>SH</v>
      </c>
      <c r="Y15" s="88">
        <f t="shared" si="7"/>
        <v>0.8</v>
      </c>
      <c r="Z15" s="18" t="str">
        <f t="shared" si="8"/>
        <v>BW</v>
      </c>
      <c r="AA15" s="88">
        <f t="shared" si="9"/>
        <v>4.68</v>
      </c>
    </row>
    <row r="16" spans="1:27" x14ac:dyDescent="0.35">
      <c r="A16">
        <f t="shared" ref="A16:A17" si="10">A15+1</f>
        <v>2023</v>
      </c>
      <c r="B16" s="10"/>
      <c r="C16" s="10"/>
      <c r="D16" s="10"/>
      <c r="E16" s="10"/>
      <c r="F16" s="10"/>
      <c r="G16" s="10"/>
      <c r="H16" s="16"/>
      <c r="I16" s="10"/>
      <c r="J16" s="10"/>
      <c r="K16" s="10"/>
      <c r="L16" s="10"/>
      <c r="M16" s="10"/>
      <c r="N16" s="10"/>
      <c r="O16" s="10"/>
      <c r="P16" s="10"/>
      <c r="Q16" s="10"/>
      <c r="R16" s="10"/>
      <c r="S16" s="10"/>
      <c r="T16" s="10"/>
      <c r="U16" s="10"/>
      <c r="V16" s="10"/>
      <c r="X16" s="18"/>
      <c r="Y16" s="19"/>
      <c r="Z16" s="18"/>
      <c r="AA16" s="19"/>
    </row>
    <row r="17" spans="1:27" x14ac:dyDescent="0.35">
      <c r="A17">
        <f t="shared" si="10"/>
        <v>2024</v>
      </c>
      <c r="B17" s="10"/>
      <c r="C17" s="10"/>
      <c r="D17" s="10">
        <f>D15/D7</f>
        <v>0.44701986754966888</v>
      </c>
      <c r="E17" s="10"/>
      <c r="F17" s="10"/>
      <c r="G17" s="10"/>
      <c r="H17" s="16"/>
      <c r="I17" s="10"/>
      <c r="J17" s="10"/>
      <c r="K17" s="10">
        <f>K15/K7</f>
        <v>0.7174275434406131</v>
      </c>
      <c r="L17" s="10">
        <f t="shared" ref="L17:V17" si="11">L15/L7</f>
        <v>0.82831858407079639</v>
      </c>
      <c r="M17" s="10">
        <f t="shared" si="11"/>
        <v>0.75588235294117645</v>
      </c>
      <c r="N17" s="10">
        <f t="shared" si="11"/>
        <v>0.33855799373040757</v>
      </c>
      <c r="O17" s="10">
        <f t="shared" si="11"/>
        <v>0.52884615384615385</v>
      </c>
      <c r="P17" s="10">
        <f t="shared" si="11"/>
        <v>0.71935483870967742</v>
      </c>
      <c r="Q17" s="10">
        <f t="shared" si="11"/>
        <v>0.66542750929368033</v>
      </c>
      <c r="R17" s="10">
        <f t="shared" si="11"/>
        <v>0.572072072072072</v>
      </c>
      <c r="S17" s="10">
        <f t="shared" si="11"/>
        <v>0.7508896797153024</v>
      </c>
      <c r="T17" s="10">
        <f t="shared" si="11"/>
        <v>0.43229166666666669</v>
      </c>
      <c r="U17" s="10">
        <f t="shared" si="11"/>
        <v>0.47619047619047622</v>
      </c>
      <c r="V17" s="10">
        <f t="shared" si="11"/>
        <v>0.67433363257717238</v>
      </c>
      <c r="X17" s="18"/>
      <c r="Y17" s="19"/>
      <c r="Z17" s="18"/>
      <c r="AA17" s="19"/>
    </row>
    <row r="18" spans="1:27" x14ac:dyDescent="0.35">
      <c r="H18"/>
      <c r="X18" s="11"/>
      <c r="Y18" s="11"/>
      <c r="Z18" s="11"/>
      <c r="AA18" s="11"/>
    </row>
    <row r="19" spans="1:27" x14ac:dyDescent="0.35">
      <c r="A19" s="4" t="s">
        <v>565</v>
      </c>
      <c r="X19" s="11"/>
      <c r="Y19" s="11"/>
      <c r="Z19" s="11"/>
      <c r="AA19" s="11"/>
    </row>
    <row r="20" spans="1:27" x14ac:dyDescent="0.35">
      <c r="A20">
        <f>[1]FuE!A169</f>
        <v>2019</v>
      </c>
      <c r="B20" s="10">
        <f>[1]FuE!B169</f>
        <v>4.6414147534372567</v>
      </c>
      <c r="C20" s="10">
        <f>[1]FuE!C169</f>
        <v>4.1674254633735828</v>
      </c>
      <c r="D20" s="10">
        <f>[1]FuE!D169</f>
        <v>8.0430355778249272</v>
      </c>
      <c r="E20" s="10">
        <f>[1]FuE!E169</f>
        <v>3.8350218391389346</v>
      </c>
      <c r="F20" s="10">
        <f>[1]FuE!F169</f>
        <v>5.9679309644935925</v>
      </c>
      <c r="G20" s="10">
        <f>[1]FuE!G169</f>
        <v>10.134369328760384</v>
      </c>
      <c r="H20" s="16">
        <f>[1]FuE!H169</f>
        <v>6.7558194387500627</v>
      </c>
      <c r="I20" s="10">
        <f>[1]FuE!I169</f>
        <v>5.7705464978493817</v>
      </c>
      <c r="J20" s="10">
        <f>[1]FuE!J169</f>
        <v>9.3934172545206334</v>
      </c>
      <c r="K20" s="10">
        <f>[1]FuE!K169</f>
        <v>9.3529094385164431</v>
      </c>
      <c r="L20" s="10">
        <f>[1]FuE!L169</f>
        <v>16.371726601908676</v>
      </c>
      <c r="M20" s="10">
        <f>[1]FuE!M169</f>
        <v>11.159989646377694</v>
      </c>
      <c r="N20" s="10">
        <f>[1]FuE!N169</f>
        <v>11.477890144173676</v>
      </c>
      <c r="O20" s="10">
        <f>[1]FuE!O169</f>
        <v>10.213011924850452</v>
      </c>
      <c r="P20" s="10">
        <f>[1]FuE!P169</f>
        <v>9.1143064022386699</v>
      </c>
      <c r="Q20" s="10">
        <f>[1]FuE!Q169</f>
        <v>7.1892587256829845</v>
      </c>
      <c r="R20" s="10">
        <f>[1]FuE!R169</f>
        <v>6.3511374845484392</v>
      </c>
      <c r="S20" s="10">
        <f>[1]FuE!S169</f>
        <v>6.0735457309602889</v>
      </c>
      <c r="T20" s="10">
        <f>[1]FuE!T169</f>
        <v>5.6559232445094461</v>
      </c>
      <c r="U20" s="10">
        <f>[1]FuE!U169</f>
        <v>4.2448167274259436</v>
      </c>
      <c r="V20" s="10">
        <f>[1]FuE!V169</f>
        <v>8.8466453345762144</v>
      </c>
      <c r="X20" s="18" t="str">
        <f t="shared" ref="X20:X23" si="12">HLOOKUP(Y20,$L20:$U153,ROW(L$150)-ROW(X20)+1,0)</f>
        <v>SH</v>
      </c>
      <c r="Y20" s="88">
        <f t="shared" ref="Y20:Y23" si="13">MIN(L20:U20)</f>
        <v>4.2448167274259436</v>
      </c>
      <c r="Z20" s="18" t="str">
        <f t="shared" ref="Z20:Z23" si="14">HLOOKUP(AA20,$L20:$U153,ROW(N$150)-ROW(Z20)+1,0)</f>
        <v>BW</v>
      </c>
      <c r="AA20" s="88">
        <f t="shared" ref="AA20:AA23" si="15">MAX(L20:U20)</f>
        <v>16.371726601908676</v>
      </c>
    </row>
    <row r="21" spans="1:27" x14ac:dyDescent="0.35">
      <c r="A21">
        <f>[1]FuE!A170</f>
        <v>2020</v>
      </c>
      <c r="B21" s="10">
        <f>[1]FuE!B170</f>
        <v>4.6788380047829357</v>
      </c>
      <c r="C21" s="10">
        <f>[1]FuE!C170</f>
        <v>4.1374228310683865</v>
      </c>
      <c r="D21" s="10">
        <f>[1]FuE!D170</f>
        <v>8.1614858175362208</v>
      </c>
      <c r="E21" s="10">
        <f>[1]FuE!E170</f>
        <v>3.8501041946160703</v>
      </c>
      <c r="F21" s="10">
        <f>[1]FuE!F170</f>
        <v>6.0884668479712323</v>
      </c>
      <c r="G21" s="10">
        <f>[1]FuE!G170</f>
        <v>10.25501869482572</v>
      </c>
      <c r="H21" s="16">
        <f>[1]FuE!H170</f>
        <v>6.8365393677126507</v>
      </c>
      <c r="I21" s="10">
        <f>[1]FuE!I170</f>
        <v>5.8349484036473225</v>
      </c>
      <c r="J21" s="10">
        <f>[1]FuE!J170</f>
        <v>9.3471331735006036</v>
      </c>
      <c r="K21" s="10">
        <f>[1]FuE!K170</f>
        <v>9.2974307571450332</v>
      </c>
      <c r="L21" s="10">
        <f>[1]FuE!L170</f>
        <v>16.208480866791891</v>
      </c>
      <c r="M21" s="10">
        <f>[1]FuE!M170</f>
        <v>11.10545929703955</v>
      </c>
      <c r="N21" s="10">
        <f>[1]FuE!N170</f>
        <v>11.180226425295224</v>
      </c>
      <c r="O21" s="10">
        <f>[1]FuE!O170</f>
        <v>10.329937411682792</v>
      </c>
      <c r="P21" s="10">
        <f>[1]FuE!P170</f>
        <v>9.0202598568630066</v>
      </c>
      <c r="Q21" s="10">
        <f>[1]FuE!Q170</f>
        <v>7.115195758212618</v>
      </c>
      <c r="R21" s="10">
        <f>[1]FuE!R170</f>
        <v>6.3664406160524107</v>
      </c>
      <c r="S21" s="10">
        <f>[1]FuE!S170</f>
        <v>6.0212682796784396</v>
      </c>
      <c r="T21" s="10">
        <f>[1]FuE!T170</f>
        <v>5.678687366747206</v>
      </c>
      <c r="U21" s="10">
        <f>[1]FuE!U170</f>
        <v>4.1708457674480037</v>
      </c>
      <c r="V21" s="10">
        <f>[1]FuE!V170</f>
        <v>8.8185821616064306</v>
      </c>
      <c r="X21" s="18" t="str">
        <f t="shared" si="12"/>
        <v>SH</v>
      </c>
      <c r="Y21" s="88">
        <f t="shared" si="13"/>
        <v>4.1708457674480037</v>
      </c>
      <c r="Z21" s="18" t="str">
        <f t="shared" si="14"/>
        <v>BW</v>
      </c>
      <c r="AA21" s="88">
        <f t="shared" si="15"/>
        <v>16.208480866791891</v>
      </c>
    </row>
    <row r="22" spans="1:27" x14ac:dyDescent="0.35">
      <c r="A22">
        <f>[1]FuE!A171</f>
        <v>2021</v>
      </c>
      <c r="B22" s="10">
        <f>[1]FuE!B171</f>
        <v>4.6948671714401833</v>
      </c>
      <c r="C22" s="10">
        <f>[1]FuE!C171</f>
        <v>4.433982819014914</v>
      </c>
      <c r="D22" s="10">
        <f>[1]FuE!D171</f>
        <v>8.4274656713676048</v>
      </c>
      <c r="E22" s="10">
        <f>[1]FuE!E171</f>
        <v>4.0487933391234545</v>
      </c>
      <c r="F22" s="10">
        <f>[1]FuE!F171</f>
        <v>6.5990399848667556</v>
      </c>
      <c r="G22" s="10">
        <f>[1]FuE!G171</f>
        <v>10.421490800320367</v>
      </c>
      <c r="H22" s="16">
        <f>[1]FuE!H171</f>
        <v>7.0679663187772395</v>
      </c>
      <c r="I22" s="10">
        <f>[1]FuE!I171</f>
        <v>6.0819734002470822</v>
      </c>
      <c r="J22" s="10">
        <f>[1]FuE!J171</f>
        <v>9.5814586762365668</v>
      </c>
      <c r="K22" s="10">
        <f>[1]FuE!K171</f>
        <v>9.5354629137361329</v>
      </c>
      <c r="L22" s="10">
        <f>[1]FuE!L171</f>
        <v>16.555209570622871</v>
      </c>
      <c r="M22" s="10">
        <f>[1]FuE!M171</f>
        <v>11.502907683241954</v>
      </c>
      <c r="N22" s="10">
        <f>[1]FuE!N171</f>
        <v>11.738220867849924</v>
      </c>
      <c r="O22" s="10">
        <f>[1]FuE!O171</f>
        <v>10.675008242468326</v>
      </c>
      <c r="P22" s="10">
        <f>[1]FuE!P171</f>
        <v>8.8786521188302796</v>
      </c>
      <c r="Q22" s="10">
        <f>[1]FuE!Q171</f>
        <v>7.3593682823166811</v>
      </c>
      <c r="R22" s="10">
        <f>[1]FuE!R171</f>
        <v>6.4365678459137792</v>
      </c>
      <c r="S22" s="10">
        <f>[1]FuE!S171</f>
        <v>6.6801740818508408</v>
      </c>
      <c r="T22" s="10">
        <f>[1]FuE!T171</f>
        <v>5.9409868079782742</v>
      </c>
      <c r="U22" s="10">
        <f>[1]FuE!U171</f>
        <v>4.3443376170948138</v>
      </c>
      <c r="V22" s="10">
        <f>[1]FuE!V171</f>
        <v>9.0563038773869184</v>
      </c>
      <c r="X22" s="18" t="str">
        <f t="shared" si="12"/>
        <v>SH</v>
      </c>
      <c r="Y22" s="88">
        <f t="shared" si="13"/>
        <v>4.3443376170948138</v>
      </c>
      <c r="Z22" s="18" t="str">
        <f t="shared" si="14"/>
        <v>BW</v>
      </c>
      <c r="AA22" s="88">
        <f t="shared" si="15"/>
        <v>16.555209570622871</v>
      </c>
    </row>
    <row r="23" spans="1:27" x14ac:dyDescent="0.35">
      <c r="A23">
        <f>[1]FuE!A172</f>
        <v>2022</v>
      </c>
      <c r="B23" s="10">
        <f>[1]FuE!B172</f>
        <v>4.8722325398297475</v>
      </c>
      <c r="C23" s="10">
        <f>[1]FuE!C172</f>
        <v>4.5685526763384159</v>
      </c>
      <c r="D23" s="10">
        <f>[1]FuE!D172</f>
        <v>8.5391419574533831</v>
      </c>
      <c r="E23" s="10">
        <f>[1]FuE!E172</f>
        <v>4.1428904638678246</v>
      </c>
      <c r="F23" s="10">
        <f>[1]FuE!F172</f>
        <v>6.8073593329099493</v>
      </c>
      <c r="G23" s="10">
        <f>[1]FuE!G172</f>
        <v>10.570014438851759</v>
      </c>
      <c r="H23" s="16">
        <f>[1]FuE!H172</f>
        <v>7.2163983624674675</v>
      </c>
      <c r="I23" s="10">
        <f>[1]FuE!I172</f>
        <v>6.2221738623706102</v>
      </c>
      <c r="J23" s="10">
        <f>[1]FuE!J172</f>
        <v>9.9197557913444285</v>
      </c>
      <c r="K23" s="10">
        <f>[1]FuE!K172</f>
        <v>9.8839787305171409</v>
      </c>
      <c r="L23" s="10">
        <f>[1]FuE!L172</f>
        <v>17.150266236403642</v>
      </c>
      <c r="M23" s="10">
        <f>[1]FuE!M172</f>
        <v>11.982800518729821</v>
      </c>
      <c r="N23" s="10">
        <f>[1]FuE!N172</f>
        <v>11.897206257419226</v>
      </c>
      <c r="O23" s="10">
        <f>[1]FuE!O172</f>
        <v>11.035066728811994</v>
      </c>
      <c r="P23" s="10">
        <f>[1]FuE!P172</f>
        <v>9.2221751551151954</v>
      </c>
      <c r="Q23" s="10">
        <f>[1]FuE!Q172</f>
        <v>7.5706021930475114</v>
      </c>
      <c r="R23" s="10">
        <f>[1]FuE!R172</f>
        <v>6.6461829160772936</v>
      </c>
      <c r="S23" s="10">
        <f>[1]FuE!S172</f>
        <v>7.002243989452233</v>
      </c>
      <c r="T23" s="10">
        <f>[1]FuE!T172</f>
        <v>6.1832473086266733</v>
      </c>
      <c r="U23" s="10">
        <f>[1]FuE!U172</f>
        <v>4.4583437441917626</v>
      </c>
      <c r="V23" s="10">
        <f>[1]FuE!V172</f>
        <v>9.3666208461563336</v>
      </c>
      <c r="X23" s="18" t="str">
        <f t="shared" si="12"/>
        <v>SH</v>
      </c>
      <c r="Y23" s="88">
        <f t="shared" si="13"/>
        <v>4.4583437441917626</v>
      </c>
      <c r="Z23" s="18" t="str">
        <f t="shared" si="14"/>
        <v>BW</v>
      </c>
      <c r="AA23" s="88">
        <f t="shared" si="15"/>
        <v>17.150266236403642</v>
      </c>
    </row>
    <row r="24" spans="1:27" x14ac:dyDescent="0.35">
      <c r="A24">
        <f>A23+1</f>
        <v>2023</v>
      </c>
      <c r="B24" s="10"/>
      <c r="C24" s="10"/>
      <c r="D24" s="10"/>
      <c r="E24" s="10"/>
      <c r="F24" s="10"/>
      <c r="G24" s="10"/>
      <c r="H24" s="16"/>
      <c r="I24" s="10"/>
      <c r="J24" s="10"/>
      <c r="K24" s="10"/>
      <c r="L24" s="10"/>
      <c r="M24" s="10"/>
      <c r="N24" s="10"/>
      <c r="O24" s="10"/>
      <c r="P24" s="10"/>
      <c r="Q24" s="10"/>
      <c r="R24" s="10"/>
      <c r="S24" s="10"/>
      <c r="T24" s="10"/>
      <c r="U24" s="10"/>
      <c r="V24" s="10"/>
      <c r="X24" s="18"/>
      <c r="Y24" s="19"/>
      <c r="Z24" s="18"/>
      <c r="AA24" s="19"/>
    </row>
    <row r="25" spans="1:27" x14ac:dyDescent="0.35">
      <c r="A25">
        <f>A24+1</f>
        <v>2024</v>
      </c>
      <c r="B25" s="10"/>
      <c r="C25" s="10"/>
      <c r="D25" s="10"/>
      <c r="E25" s="10"/>
      <c r="F25" s="10"/>
      <c r="G25" s="10"/>
      <c r="H25" s="16"/>
      <c r="I25" s="10"/>
      <c r="J25" s="10"/>
      <c r="K25" s="10"/>
      <c r="L25" s="10"/>
      <c r="M25" s="10"/>
      <c r="N25" s="10"/>
      <c r="O25" s="10"/>
      <c r="P25" s="10"/>
      <c r="Q25" s="10"/>
      <c r="R25" s="10"/>
      <c r="S25" s="10"/>
      <c r="T25" s="10"/>
      <c r="U25" s="10"/>
      <c r="V25" s="10"/>
      <c r="X25" s="18"/>
      <c r="Y25" s="19"/>
      <c r="Z25" s="18"/>
      <c r="AA25" s="19"/>
    </row>
    <row r="26" spans="1:27" x14ac:dyDescent="0.35">
      <c r="B26" s="10"/>
      <c r="C26" s="10"/>
      <c r="D26" s="10"/>
      <c r="E26" s="10"/>
      <c r="F26" s="10"/>
      <c r="G26" s="10"/>
      <c r="H26" s="16"/>
      <c r="I26" s="10"/>
      <c r="J26" s="10"/>
      <c r="K26" s="10"/>
      <c r="L26" s="10"/>
      <c r="M26" s="10"/>
      <c r="N26" s="10"/>
      <c r="O26" s="10"/>
      <c r="P26" s="10"/>
      <c r="Q26" s="10"/>
      <c r="R26" s="10"/>
      <c r="S26" s="10"/>
      <c r="T26" s="10"/>
      <c r="U26" s="10"/>
      <c r="V26" s="10"/>
      <c r="X26" s="11"/>
      <c r="Y26" s="11"/>
      <c r="Z26" s="11"/>
      <c r="AA26" s="11"/>
    </row>
    <row r="27" spans="1:27" x14ac:dyDescent="0.35">
      <c r="A27" s="4" t="s">
        <v>566</v>
      </c>
      <c r="B27" s="10"/>
      <c r="C27" s="10"/>
      <c r="D27" s="10"/>
      <c r="E27" s="10"/>
      <c r="F27" s="10"/>
      <c r="G27" s="10"/>
      <c r="H27" s="16"/>
      <c r="I27" s="10"/>
      <c r="J27" s="10"/>
      <c r="K27" s="10"/>
      <c r="L27" s="10"/>
      <c r="M27" s="10"/>
      <c r="N27" s="10"/>
      <c r="O27" s="10"/>
      <c r="P27" s="10"/>
      <c r="Q27" s="10"/>
      <c r="R27" s="10"/>
      <c r="S27" s="10"/>
      <c r="T27" s="10"/>
      <c r="U27" s="10"/>
      <c r="V27" s="10"/>
      <c r="X27" s="11"/>
      <c r="Y27" s="11"/>
      <c r="Z27" s="11"/>
      <c r="AA27" s="11"/>
    </row>
    <row r="28" spans="1:27" x14ac:dyDescent="0.35">
      <c r="A28">
        <f>[1]FuE!A197</f>
        <v>2019</v>
      </c>
      <c r="B28" s="10">
        <f>[1]FuE!B197</f>
        <v>1.8614131244524523</v>
      </c>
      <c r="C28" s="10">
        <f>[1]FuE!C197</f>
        <v>1.2468091692061753</v>
      </c>
      <c r="D28" s="10">
        <f>[1]FuE!D197</f>
        <v>3.5858073489909335</v>
      </c>
      <c r="E28" s="10">
        <f>[1]FuE!E197</f>
        <v>1.248210353423403</v>
      </c>
      <c r="F28" s="10">
        <f>[1]FuE!F197</f>
        <v>3.1544310285643196</v>
      </c>
      <c r="G28" s="10">
        <f>[1]FuE!G197</f>
        <v>3.8986546660946377</v>
      </c>
      <c r="H28" s="16">
        <f>[1]FuE!H197</f>
        <v>2.7814993191333679</v>
      </c>
      <c r="I28" s="10">
        <f>[1]FuE!I197</f>
        <v>2.4557077902297979</v>
      </c>
      <c r="J28" s="10">
        <f>[1]FuE!J197</f>
        <v>6.3056690953017522</v>
      </c>
      <c r="K28" s="10">
        <f>[1]FuE!K197</f>
        <v>6.4372604640387872</v>
      </c>
      <c r="L28" s="10">
        <f>[1]FuE!L197</f>
        <v>12.781187200968809</v>
      </c>
      <c r="M28" s="10">
        <f>[1]FuE!M197</f>
        <v>8.2477089633714282</v>
      </c>
      <c r="N28" s="10">
        <f>[1]FuE!N197</f>
        <v>4.3542385653590268</v>
      </c>
      <c r="O28" s="10">
        <f>[1]FuE!O197</f>
        <v>5.4630260229821239</v>
      </c>
      <c r="P28" s="10">
        <f>[1]FuE!P197</f>
        <v>6.661680164474916</v>
      </c>
      <c r="Q28" s="10">
        <f>[1]FuE!Q197</f>
        <v>4.5545659078811438</v>
      </c>
      <c r="R28" s="10">
        <f>[1]FuE!R197</f>
        <v>3.5435466436446594</v>
      </c>
      <c r="S28" s="10">
        <f>[1]FuE!S197</f>
        <v>4.1776565312930538</v>
      </c>
      <c r="T28" s="10">
        <f>[1]FuE!T197</f>
        <v>2.775367200095479</v>
      </c>
      <c r="U28" s="10">
        <f>[1]FuE!U197</f>
        <v>2.1553366390333499</v>
      </c>
      <c r="V28" s="10">
        <f>[1]FuE!V197</f>
        <v>5.7246241517001568</v>
      </c>
      <c r="X28" s="18" t="str">
        <f t="shared" ref="X28:X31" si="16">HLOOKUP(Y28,$L28:$U161,ROW(L$150)-ROW(X28)+1,0)</f>
        <v>SH</v>
      </c>
      <c r="Y28" s="88">
        <f t="shared" ref="Y28:Y31" si="17">MIN(L28:U28)</f>
        <v>2.1553366390333499</v>
      </c>
      <c r="Z28" s="18" t="str">
        <f t="shared" ref="Z28:Z31" si="18">HLOOKUP(AA28,$L28:$U161,ROW(N$150)-ROW(Z28)+1,0)</f>
        <v>BW</v>
      </c>
      <c r="AA28" s="88">
        <f t="shared" ref="AA28:AA31" si="19">MAX(L28:U28)</f>
        <v>12.781187200968809</v>
      </c>
    </row>
    <row r="29" spans="1:27" x14ac:dyDescent="0.35">
      <c r="A29">
        <f>[1]FuE!A198</f>
        <v>2020</v>
      </c>
      <c r="B29" s="10">
        <f>[1]FuE!B198</f>
        <v>1.8222967747246963</v>
      </c>
      <c r="C29" s="10">
        <f>[1]FuE!C198</f>
        <v>1.2246373930073269</v>
      </c>
      <c r="D29" s="10">
        <f>[1]FuE!D198</f>
        <v>3.5328221046063728</v>
      </c>
      <c r="E29" s="10">
        <f>[1]FuE!E198</f>
        <v>1.2341542592263315</v>
      </c>
      <c r="F29" s="10">
        <f>[1]FuE!F198</f>
        <v>3.1164073108620993</v>
      </c>
      <c r="G29" s="10">
        <f>[1]FuE!G198</f>
        <v>3.8210532918438198</v>
      </c>
      <c r="H29" s="16">
        <f>[1]FuE!H198</f>
        <v>2.7359876650975097</v>
      </c>
      <c r="I29" s="10">
        <f>[1]FuE!I198</f>
        <v>2.4180708889019402</v>
      </c>
      <c r="J29" s="10">
        <f>[1]FuE!J198</f>
        <v>6.1883387239003227</v>
      </c>
      <c r="K29" s="10">
        <f>[1]FuE!K198</f>
        <v>6.3179363476236459</v>
      </c>
      <c r="L29" s="10">
        <f>[1]FuE!L198</f>
        <v>12.541030807931637</v>
      </c>
      <c r="M29" s="10">
        <f>[1]FuE!M198</f>
        <v>8.0853853733420848</v>
      </c>
      <c r="N29" s="10">
        <f>[1]FuE!N198</f>
        <v>4.2884469034739503</v>
      </c>
      <c r="O29" s="10">
        <f>[1]FuE!O198</f>
        <v>5.3522795705202428</v>
      </c>
      <c r="P29" s="10">
        <f>[1]FuE!P198</f>
        <v>6.5321096483858421</v>
      </c>
      <c r="Q29" s="10">
        <f>[1]FuE!Q198</f>
        <v>4.4698297121403154</v>
      </c>
      <c r="R29" s="10">
        <f>[1]FuE!R198</f>
        <v>3.4829181960523172</v>
      </c>
      <c r="S29" s="10">
        <f>[1]FuE!S198</f>
        <v>4.0984857232906924</v>
      </c>
      <c r="T29" s="10">
        <f>[1]FuE!T198</f>
        <v>2.7368512916578296</v>
      </c>
      <c r="U29" s="10">
        <f>[1]FuE!U198</f>
        <v>2.1129395966875379</v>
      </c>
      <c r="V29" s="10">
        <f>[1]FuE!V198</f>
        <v>5.6209486206217605</v>
      </c>
      <c r="X29" s="18" t="str">
        <f t="shared" si="16"/>
        <v>SH</v>
      </c>
      <c r="Y29" s="88">
        <f t="shared" si="17"/>
        <v>2.1129395966875379</v>
      </c>
      <c r="Z29" s="18" t="str">
        <f t="shared" si="18"/>
        <v>BW</v>
      </c>
      <c r="AA29" s="88">
        <f t="shared" si="19"/>
        <v>12.541030807931637</v>
      </c>
    </row>
    <row r="30" spans="1:27" x14ac:dyDescent="0.35">
      <c r="A30">
        <f>[1]FuE!A199</f>
        <v>2021</v>
      </c>
      <c r="B30" s="10">
        <f>[1]FuE!B199</f>
        <v>1.6121713809987888</v>
      </c>
      <c r="C30" s="10">
        <f>[1]FuE!C199</f>
        <v>1.3408095882783446</v>
      </c>
      <c r="D30" s="10">
        <f>[1]FuE!D199</f>
        <v>3.7671865385735996</v>
      </c>
      <c r="E30" s="10">
        <f>[1]FuE!E199</f>
        <v>1.2726618172488895</v>
      </c>
      <c r="F30" s="10">
        <f>[1]FuE!F199</f>
        <v>3.4934146745170365</v>
      </c>
      <c r="G30" s="10">
        <f>[1]FuE!G199</f>
        <v>3.7136521393273361</v>
      </c>
      <c r="H30" s="16">
        <f>[1]FuE!H199</f>
        <v>2.8033435612973445</v>
      </c>
      <c r="I30" s="10">
        <f>[1]FuE!I199</f>
        <v>2.5356974425483272</v>
      </c>
      <c r="J30" s="10">
        <f>[1]FuE!J199</f>
        <v>6.3140109409047405</v>
      </c>
      <c r="K30" s="10">
        <f>[1]FuE!K199</f>
        <v>6.4563929789532502</v>
      </c>
      <c r="L30" s="10">
        <f>[1]FuE!L199</f>
        <v>12.774249195350338</v>
      </c>
      <c r="M30" s="10">
        <f>[1]FuE!M199</f>
        <v>8.3189789541216665</v>
      </c>
      <c r="N30" s="10">
        <f>[1]FuE!N199</f>
        <v>4.5953321332690544</v>
      </c>
      <c r="O30" s="10">
        <f>[1]FuE!O199</f>
        <v>5.4931802005928096</v>
      </c>
      <c r="P30" s="10">
        <f>[1]FuE!P199</f>
        <v>6.3969573977857941</v>
      </c>
      <c r="Q30" s="10">
        <f>[1]FuE!Q199</f>
        <v>4.6487772147659969</v>
      </c>
      <c r="R30" s="10">
        <f>[1]FuE!R199</f>
        <v>3.483722054031444</v>
      </c>
      <c r="S30" s="10">
        <f>[1]FuE!S199</f>
        <v>4.6089666681129611</v>
      </c>
      <c r="T30" s="10">
        <f>[1]FuE!T199</f>
        <v>2.6404385813236777</v>
      </c>
      <c r="U30" s="10">
        <f>[1]FuE!U199</f>
        <v>2.2736624103358891</v>
      </c>
      <c r="V30" s="10">
        <f>[1]FuE!V199</f>
        <v>5.747013423059995</v>
      </c>
      <c r="X30" s="18" t="str">
        <f t="shared" si="16"/>
        <v>SH</v>
      </c>
      <c r="Y30" s="88">
        <f t="shared" si="17"/>
        <v>2.2736624103358891</v>
      </c>
      <c r="Z30" s="18" t="str">
        <f t="shared" si="18"/>
        <v>BW</v>
      </c>
      <c r="AA30" s="88">
        <f t="shared" si="19"/>
        <v>12.774249195350338</v>
      </c>
    </row>
    <row r="31" spans="1:27" x14ac:dyDescent="0.35">
      <c r="A31">
        <f>[1]FuE!A200</f>
        <v>2022</v>
      </c>
      <c r="B31" s="10">
        <f>[1]FuE!B200</f>
        <v>1.6896875838876275</v>
      </c>
      <c r="C31" s="10">
        <f>[1]FuE!C200</f>
        <v>1.4094602378487302</v>
      </c>
      <c r="D31" s="10">
        <f>[1]FuE!D200</f>
        <v>3.9667104350588018</v>
      </c>
      <c r="E31" s="10">
        <f>[1]FuE!E200</f>
        <v>1.343007271064323</v>
      </c>
      <c r="F31" s="10">
        <f>[1]FuE!F200</f>
        <v>3.6858047411177819</v>
      </c>
      <c r="G31" s="10">
        <f>[1]FuE!G200</f>
        <v>3.8761024894776126</v>
      </c>
      <c r="H31" s="16">
        <f>[1]FuE!H200</f>
        <v>2.9448659682957428</v>
      </c>
      <c r="I31" s="10">
        <f>[1]FuE!I200</f>
        <v>2.6687884019744965</v>
      </c>
      <c r="J31" s="10">
        <f>[1]FuE!J200</f>
        <v>6.6206078360689222</v>
      </c>
      <c r="K31" s="10">
        <f>[1]FuE!K200</f>
        <v>6.771609802905064</v>
      </c>
      <c r="L31" s="10">
        <f>[1]FuE!L200</f>
        <v>13.392159750768805</v>
      </c>
      <c r="M31" s="10">
        <f>[1]FuE!M200</f>
        <v>8.7150105803495173</v>
      </c>
      <c r="N31" s="10">
        <f>[1]FuE!N200</f>
        <v>4.8393921229857906</v>
      </c>
      <c r="O31" s="10">
        <f>[1]FuE!O200</f>
        <v>5.7436377119628155</v>
      </c>
      <c r="P31" s="10">
        <f>[1]FuE!P200</f>
        <v>6.7075094246758216</v>
      </c>
      <c r="Q31" s="10">
        <f>[1]FuE!Q200</f>
        <v>4.8709510335508632</v>
      </c>
      <c r="R31" s="10">
        <f>[1]FuE!R200</f>
        <v>3.6595793200188957</v>
      </c>
      <c r="S31" s="10">
        <f>[1]FuE!S200</f>
        <v>4.8347156831004892</v>
      </c>
      <c r="T31" s="10">
        <f>[1]FuE!T200</f>
        <v>2.7777018289490609</v>
      </c>
      <c r="U31" s="10">
        <f>[1]FuE!U200</f>
        <v>2.3852496461442834</v>
      </c>
      <c r="V31" s="10">
        <f>[1]FuE!V200</f>
        <v>6.0294405629538366</v>
      </c>
      <c r="X31" s="18" t="str">
        <f t="shared" si="16"/>
        <v>SH</v>
      </c>
      <c r="Y31" s="88">
        <f t="shared" si="17"/>
        <v>2.3852496461442834</v>
      </c>
      <c r="Z31" s="18" t="str">
        <f t="shared" si="18"/>
        <v>BW</v>
      </c>
      <c r="AA31" s="88">
        <f t="shared" si="19"/>
        <v>13.392159750768805</v>
      </c>
    </row>
    <row r="32" spans="1:27" x14ac:dyDescent="0.35">
      <c r="A32">
        <f>A31+1</f>
        <v>2023</v>
      </c>
      <c r="B32" s="10"/>
      <c r="C32" s="10"/>
      <c r="D32" s="10"/>
      <c r="E32" s="10"/>
      <c r="F32" s="10"/>
      <c r="G32" s="10"/>
      <c r="H32" s="16"/>
      <c r="I32" s="10"/>
      <c r="J32" s="10"/>
      <c r="K32" s="10"/>
      <c r="L32" s="10"/>
      <c r="M32" s="10"/>
      <c r="N32" s="10"/>
      <c r="O32" s="10"/>
      <c r="P32" s="10"/>
      <c r="Q32" s="10"/>
      <c r="R32" s="10"/>
      <c r="S32" s="10"/>
      <c r="T32" s="10"/>
      <c r="U32" s="10"/>
      <c r="V32" s="10"/>
      <c r="X32" s="18"/>
      <c r="Y32" s="19"/>
      <c r="Z32" s="18"/>
      <c r="AA32" s="19"/>
    </row>
    <row r="33" spans="1:27" x14ac:dyDescent="0.35">
      <c r="A33">
        <f>A32+1</f>
        <v>2024</v>
      </c>
      <c r="B33" s="10"/>
      <c r="C33" s="10"/>
      <c r="D33" s="10"/>
      <c r="E33" s="10"/>
      <c r="F33" s="10"/>
      <c r="G33" s="10"/>
      <c r="H33" s="16"/>
      <c r="I33" s="10"/>
      <c r="J33" s="10"/>
      <c r="K33" s="10"/>
      <c r="L33" s="10"/>
      <c r="M33" s="10"/>
      <c r="N33" s="10"/>
      <c r="O33" s="10"/>
      <c r="P33" s="10"/>
      <c r="Q33" s="10"/>
      <c r="R33" s="10"/>
      <c r="S33" s="10"/>
      <c r="T33" s="10"/>
      <c r="U33" s="10"/>
      <c r="V33" s="10"/>
      <c r="X33" s="18"/>
      <c r="Y33" s="19"/>
      <c r="Z33" s="18"/>
      <c r="AA33" s="19"/>
    </row>
    <row r="34" spans="1:27" x14ac:dyDescent="0.35">
      <c r="B34" s="10"/>
      <c r="C34" s="10"/>
      <c r="D34" s="10"/>
      <c r="E34" s="10"/>
      <c r="F34" s="10"/>
      <c r="G34" s="10"/>
      <c r="H34" s="16"/>
      <c r="I34" s="10"/>
      <c r="J34" s="10"/>
      <c r="L34" s="10"/>
      <c r="M34" s="10"/>
      <c r="N34" s="10"/>
      <c r="O34" s="10"/>
      <c r="P34" s="10"/>
      <c r="Q34" s="10"/>
      <c r="R34" s="10"/>
      <c r="S34" s="10"/>
      <c r="T34" s="10"/>
      <c r="U34" s="10"/>
      <c r="V34" s="10"/>
      <c r="X34" s="11"/>
      <c r="Y34" s="11"/>
      <c r="Z34" s="11"/>
      <c r="AA34" s="11"/>
    </row>
    <row r="35" spans="1:27" x14ac:dyDescent="0.35">
      <c r="A35" s="4" t="s">
        <v>567</v>
      </c>
      <c r="B35" s="10"/>
      <c r="C35" s="10"/>
      <c r="D35" s="10"/>
      <c r="E35" s="10"/>
      <c r="F35" s="10"/>
      <c r="G35" s="10"/>
      <c r="H35" s="16"/>
      <c r="I35" s="10"/>
      <c r="J35" s="10"/>
      <c r="K35" s="10"/>
      <c r="L35" s="10"/>
      <c r="M35" s="10"/>
      <c r="N35" s="10"/>
      <c r="O35" s="10"/>
      <c r="P35" s="10"/>
      <c r="Q35" s="10"/>
      <c r="R35" s="10"/>
      <c r="S35" s="10"/>
      <c r="T35" s="10"/>
      <c r="U35" s="10"/>
      <c r="V35" s="10"/>
      <c r="X35" s="11"/>
      <c r="Y35" s="11"/>
      <c r="Z35" s="11"/>
      <c r="AA35" s="11"/>
    </row>
    <row r="36" spans="1:27" x14ac:dyDescent="0.35">
      <c r="A36">
        <f>[1]FuE!A225</f>
        <v>2019</v>
      </c>
      <c r="B36" s="10">
        <f>[1]FuE!B225</f>
        <v>1.0504965423804236</v>
      </c>
      <c r="C36" s="10">
        <f>[1]FuE!C225</f>
        <v>1.4979113149485956</v>
      </c>
      <c r="D36" s="10">
        <f>[1]FuE!D225</f>
        <v>2.3749961349256949</v>
      </c>
      <c r="E36" s="10">
        <f>[1]FuE!E225</f>
        <v>1.3267912817866667</v>
      </c>
      <c r="F36" s="10">
        <f>[1]FuE!F225</f>
        <v>1.6013004954491077</v>
      </c>
      <c r="G36" s="10">
        <f>[1]FuE!G225</f>
        <v>2.6922537412237202</v>
      </c>
      <c r="H36" s="16">
        <f>[1]FuE!H225</f>
        <v>1.9090936086820514</v>
      </c>
      <c r="I36" s="10">
        <f>[1]FuE!I225</f>
        <v>1.6807037633028137</v>
      </c>
      <c r="J36" s="10">
        <f>[1]FuE!J225</f>
        <v>1.7892945534117017</v>
      </c>
      <c r="K36" s="10">
        <f>[1]FuE!K225</f>
        <v>1.7399298159194527</v>
      </c>
      <c r="L36" s="10">
        <f>[1]FuE!L225</f>
        <v>2.0411433000594319</v>
      </c>
      <c r="M36" s="10">
        <f>[1]FuE!M225</f>
        <v>1.7510475943743284</v>
      </c>
      <c r="N36" s="10">
        <f>[1]FuE!N225</f>
        <v>3.012781229566599</v>
      </c>
      <c r="O36" s="10">
        <f>[1]FuE!O225</f>
        <v>2.771367345256738</v>
      </c>
      <c r="P36" s="10">
        <f>[1]FuE!P225</f>
        <v>1.5931316906552471</v>
      </c>
      <c r="Q36" s="10">
        <f>[1]FuE!Q225</f>
        <v>1.5787375807896518</v>
      </c>
      <c r="R36" s="10">
        <f>[1]FuE!R225</f>
        <v>1.7382447741173657</v>
      </c>
      <c r="S36" s="10">
        <f>[1]FuE!S225</f>
        <v>1.2512917625044813</v>
      </c>
      <c r="T36" s="10">
        <f>[1]FuE!T225</f>
        <v>1.4736552516541956</v>
      </c>
      <c r="U36" s="10">
        <f>[1]FuE!U225</f>
        <v>1.1350773021433032</v>
      </c>
      <c r="V36" s="10">
        <f>[1]FuE!V225</f>
        <v>1.7729057836255357</v>
      </c>
      <c r="X36" s="18" t="str">
        <f>HLOOKUP(Y36,$L36:$U169,ROW(L$150)-ROW(X36)+1,0)</f>
        <v>SH</v>
      </c>
      <c r="Y36" s="88">
        <f t="shared" ref="Y36:Y38" si="20">MIN(L36:U36)</f>
        <v>1.1350773021433032</v>
      </c>
      <c r="Z36" s="18" t="str">
        <f>HLOOKUP(AA36,$L36:$U169,ROW(N$150)-ROW(Z36)+1,0)</f>
        <v>HB</v>
      </c>
      <c r="AA36" s="88">
        <f t="shared" ref="AA36:AA38" si="21">MAX(L36:U36)</f>
        <v>3.012781229566599</v>
      </c>
    </row>
    <row r="37" spans="1:27" x14ac:dyDescent="0.35">
      <c r="A37">
        <f>[1]FuE!A226</f>
        <v>2020</v>
      </c>
      <c r="B37" s="10">
        <f>[1]FuE!B226</f>
        <v>1.1300298201214178</v>
      </c>
      <c r="C37" s="10">
        <f>[1]FuE!C226</f>
        <v>1.4750325575846746</v>
      </c>
      <c r="D37" s="10">
        <f>[1]FuE!D226</f>
        <v>2.4633062825627832</v>
      </c>
      <c r="E37" s="10">
        <f>[1]FuE!E226</f>
        <v>1.3680828510608927</v>
      </c>
      <c r="F37" s="10">
        <f>[1]FuE!F226</f>
        <v>1.6503605403026507</v>
      </c>
      <c r="G37" s="10">
        <f>[1]FuE!G226</f>
        <v>2.8321774631216949</v>
      </c>
      <c r="H37" s="16">
        <f>[1]FuE!H226</f>
        <v>1.9855114334225801</v>
      </c>
      <c r="I37" s="10">
        <f>[1]FuE!I226</f>
        <v>1.7374441017871847</v>
      </c>
      <c r="J37" s="10">
        <f>[1]FuE!J226</f>
        <v>1.8394404807897027</v>
      </c>
      <c r="K37" s="10">
        <f>[1]FuE!K226</f>
        <v>1.7850928503137595</v>
      </c>
      <c r="L37" s="10">
        <f>[1]FuE!L226</f>
        <v>2.0997649102810114</v>
      </c>
      <c r="M37" s="10">
        <f>[1]FuE!M226</f>
        <v>1.8451226959762299</v>
      </c>
      <c r="N37" s="10">
        <f>[1]FuE!N226</f>
        <v>2.9764965489682162</v>
      </c>
      <c r="O37" s="10">
        <f>[1]FuE!O226</f>
        <v>2.9175086195432534</v>
      </c>
      <c r="P37" s="10">
        <f>[1]FuE!P226</f>
        <v>1.6201908334269912</v>
      </c>
      <c r="Q37" s="10">
        <f>[1]FuE!Q226</f>
        <v>1.5686661836603419</v>
      </c>
      <c r="R37" s="10">
        <f>[1]FuE!R226</f>
        <v>1.7797332306891529</v>
      </c>
      <c r="S37" s="10">
        <f>[1]FuE!S226</f>
        <v>1.2807157555624835</v>
      </c>
      <c r="T37" s="10">
        <f>[1]FuE!T226</f>
        <v>1.5607257273154402</v>
      </c>
      <c r="U37" s="10">
        <f>[1]FuE!U226</f>
        <v>1.0848464085874157</v>
      </c>
      <c r="V37" s="10">
        <f>[1]FuE!V226</f>
        <v>1.8240909781684114</v>
      </c>
      <c r="X37" s="18" t="str">
        <f>HLOOKUP(Y37,$L37:$U170,ROW(L$150)-ROW(X37)+1,0)</f>
        <v>SH</v>
      </c>
      <c r="Y37" s="88">
        <f t="shared" si="20"/>
        <v>1.0848464085874157</v>
      </c>
      <c r="Z37" s="18" t="str">
        <f>HLOOKUP(AA37,$L37:$U170,ROW(N$150)-ROW(Z37)+1,0)</f>
        <v>HB</v>
      </c>
      <c r="AA37" s="88">
        <f t="shared" si="21"/>
        <v>2.9764965489682162</v>
      </c>
    </row>
    <row r="38" spans="1:27" x14ac:dyDescent="0.35">
      <c r="A38">
        <f>[1]FuE!A227</f>
        <v>2021</v>
      </c>
      <c r="B38" s="10">
        <f>[1]FuE!B227</f>
        <v>1.2870540980954599</v>
      </c>
      <c r="C38" s="10">
        <f>[1]FuE!C227</f>
        <v>1.6139374673720814</v>
      </c>
      <c r="D38" s="10">
        <f>[1]FuE!D227</f>
        <v>2.4261896131627574</v>
      </c>
      <c r="E38" s="10">
        <f>[1]FuE!E227</f>
        <v>1.5016305979533502</v>
      </c>
      <c r="F38" s="10">
        <f>[1]FuE!F227</f>
        <v>1.7214064458158944</v>
      </c>
      <c r="G38" s="10">
        <f>[1]FuE!G227</f>
        <v>2.9587717051961708</v>
      </c>
      <c r="H38" s="16">
        <f>[1]FuE!H227</f>
        <v>2.070785136745477</v>
      </c>
      <c r="I38" s="10">
        <f>[1]FuE!I227</f>
        <v>1.8097020663635386</v>
      </c>
      <c r="J38" s="10">
        <f>[1]FuE!J227</f>
        <v>1.8943263180233207</v>
      </c>
      <c r="K38" s="10">
        <f>[1]FuE!K227</f>
        <v>1.836042859784762</v>
      </c>
      <c r="L38" s="10">
        <f>[1]FuE!L227</f>
        <v>2.1568596929073047</v>
      </c>
      <c r="M38" s="10">
        <f>[1]FuE!M227</f>
        <v>1.9853196992442805</v>
      </c>
      <c r="N38" s="10">
        <f>[1]FuE!N227</f>
        <v>3.0296463053795017</v>
      </c>
      <c r="O38" s="10">
        <f>[1]FuE!O227</f>
        <v>3.0406748949253912</v>
      </c>
      <c r="P38" s="10">
        <f>[1]FuE!P227</f>
        <v>1.5492320886622775</v>
      </c>
      <c r="Q38" s="10">
        <f>[1]FuE!Q227</f>
        <v>1.5920948454853301</v>
      </c>
      <c r="R38" s="10">
        <f>[1]FuE!R227</f>
        <v>1.7983740212945205</v>
      </c>
      <c r="S38" s="10">
        <f>[1]FuE!S227</f>
        <v>1.3874676472868084</v>
      </c>
      <c r="T38" s="10">
        <f>[1]FuE!T227</f>
        <v>1.720963821109269</v>
      </c>
      <c r="U38" s="10">
        <f>[1]FuE!U227</f>
        <v>1.0876273813279203</v>
      </c>
      <c r="V38" s="10">
        <f>[1]FuE!V227</f>
        <v>1.8816270698901423</v>
      </c>
      <c r="X38" s="18" t="str">
        <f t="shared" ref="X38" si="22">HLOOKUP(Y38,$L38:$U151,ROW(L$150)-ROW(X38)+1,0)</f>
        <v>SH</v>
      </c>
      <c r="Y38" s="88">
        <f t="shared" si="20"/>
        <v>1.0876273813279203</v>
      </c>
      <c r="Z38" s="18" t="str">
        <f t="shared" ref="Z38" si="23">HLOOKUP(AA38,$L38:$U151,ROW(N$150)-ROW(Z38)+1,0)</f>
        <v>HH</v>
      </c>
      <c r="AA38" s="88">
        <f t="shared" si="21"/>
        <v>3.0406748949253912</v>
      </c>
    </row>
    <row r="39" spans="1:27" x14ac:dyDescent="0.35">
      <c r="A39">
        <f>[1]FuE!A228</f>
        <v>2022</v>
      </c>
      <c r="B39" s="10">
        <f>[1]FuE!B228</f>
        <v>1.3179406629304145</v>
      </c>
      <c r="C39" s="10">
        <f>[1]FuE!C228</f>
        <v>1.6829560264457464</v>
      </c>
      <c r="D39" s="10">
        <f>[1]FuE!D228</f>
        <v>2.412305142699966</v>
      </c>
      <c r="E39" s="10">
        <f>[1]FuE!E228</f>
        <v>1.5294212717659008</v>
      </c>
      <c r="F39" s="10">
        <f>[1]FuE!F228</f>
        <v>1.7437454405518791</v>
      </c>
      <c r="G39" s="10">
        <f>[1]FuE!G228</f>
        <v>2.9865228414239517</v>
      </c>
      <c r="H39" s="16">
        <f>[1]FuE!H228</f>
        <v>2.0934022142364763</v>
      </c>
      <c r="I39" s="10">
        <f>[1]FuE!I228</f>
        <v>1.8286246163043307</v>
      </c>
      <c r="J39" s="10">
        <f>[1]FuE!J228</f>
        <v>1.9131704335441471</v>
      </c>
      <c r="K39" s="10">
        <f>[1]FuE!K228</f>
        <v>1.8541148646054819</v>
      </c>
      <c r="L39" s="10">
        <f>[1]FuE!L228</f>
        <v>2.1486371284852868</v>
      </c>
      <c r="M39" s="10">
        <f>[1]FuE!M228</f>
        <v>2.0471339559567854</v>
      </c>
      <c r="N39" s="10">
        <f>[1]FuE!N228</f>
        <v>2.9338998389807602</v>
      </c>
      <c r="O39" s="10">
        <f>[1]FuE!O228</f>
        <v>3.0512074292496272</v>
      </c>
      <c r="P39" s="10">
        <f>[1]FuE!P228</f>
        <v>1.577597640555878</v>
      </c>
      <c r="Q39" s="10">
        <f>[1]FuE!Q228</f>
        <v>1.5452203012084784</v>
      </c>
      <c r="R39" s="10">
        <f>[1]FuE!R228</f>
        <v>1.8023659685798255</v>
      </c>
      <c r="S39" s="10">
        <f>[1]FuE!S228</f>
        <v>1.5195442915705457</v>
      </c>
      <c r="T39" s="10">
        <f>[1]FuE!T228</f>
        <v>1.8318857486579843</v>
      </c>
      <c r="U39" s="10">
        <f>[1]FuE!U228</f>
        <v>1.0882892990899491</v>
      </c>
      <c r="V39" s="10">
        <f>[1]FuE!V228</f>
        <v>1.9005229123037437</v>
      </c>
      <c r="X39" s="18" t="str">
        <f t="shared" ref="X39" si="24">HLOOKUP(Y39,$L39:$U152,ROW(L$150)-ROW(X39)+1,0)</f>
        <v>SH</v>
      </c>
      <c r="Y39" s="88">
        <f t="shared" ref="Y39" si="25">MIN(L39:U39)</f>
        <v>1.0882892990899491</v>
      </c>
      <c r="Z39" s="18" t="str">
        <f t="shared" ref="Z39" si="26">HLOOKUP(AA39,$L39:$U152,ROW(N$150)-ROW(Z39)+1,0)</f>
        <v>HH</v>
      </c>
      <c r="AA39" s="88">
        <f t="shared" ref="AA39" si="27">MAX(L39:U39)</f>
        <v>3.0512074292496272</v>
      </c>
    </row>
    <row r="40" spans="1:27" x14ac:dyDescent="0.35">
      <c r="A40">
        <f>A39+1</f>
        <v>2023</v>
      </c>
      <c r="B40" s="10"/>
      <c r="C40" s="10"/>
      <c r="D40" s="10"/>
      <c r="E40" s="10"/>
      <c r="F40" s="10"/>
      <c r="G40" s="10"/>
      <c r="H40" s="16"/>
      <c r="I40" s="10"/>
      <c r="J40" s="10"/>
      <c r="K40" s="10"/>
      <c r="L40" s="10"/>
      <c r="M40" s="10"/>
      <c r="N40" s="10"/>
      <c r="O40" s="10"/>
      <c r="P40" s="10"/>
      <c r="Q40" s="10"/>
      <c r="R40" s="10"/>
      <c r="S40" s="10"/>
      <c r="T40" s="10"/>
      <c r="U40" s="10"/>
      <c r="V40" s="10"/>
      <c r="X40" s="18"/>
      <c r="Y40" s="19"/>
      <c r="Z40" s="18"/>
      <c r="AA40" s="19"/>
    </row>
    <row r="41" spans="1:27" x14ac:dyDescent="0.35">
      <c r="A41">
        <f>A40+1</f>
        <v>2024</v>
      </c>
      <c r="B41" s="10"/>
      <c r="C41" s="10"/>
      <c r="D41" s="10"/>
      <c r="E41" s="10"/>
      <c r="F41" s="10"/>
      <c r="G41" s="10"/>
      <c r="H41" s="16"/>
      <c r="I41" s="10"/>
      <c r="J41" s="10"/>
      <c r="K41" s="10"/>
      <c r="L41" s="10"/>
      <c r="M41" s="10"/>
      <c r="N41" s="10"/>
      <c r="O41" s="10"/>
      <c r="P41" s="10"/>
      <c r="Q41" s="10"/>
      <c r="R41" s="10"/>
      <c r="S41" s="10"/>
      <c r="T41" s="10"/>
      <c r="U41" s="10"/>
      <c r="V41" s="10"/>
      <c r="X41" s="18"/>
      <c r="Y41" s="19"/>
      <c r="Z41" s="18"/>
      <c r="AA41" s="19"/>
    </row>
    <row r="42" spans="1:27" x14ac:dyDescent="0.35">
      <c r="B42" s="10"/>
      <c r="C42" s="10"/>
      <c r="D42" s="10"/>
      <c r="E42" s="10"/>
      <c r="F42" s="10"/>
      <c r="G42" s="10"/>
      <c r="H42" s="16"/>
      <c r="I42" s="10"/>
      <c r="J42" s="10"/>
      <c r="K42" s="10"/>
      <c r="L42" s="10"/>
      <c r="M42" s="10"/>
      <c r="N42" s="10"/>
      <c r="O42" s="10"/>
      <c r="P42" s="10"/>
      <c r="Q42" s="10"/>
      <c r="R42" s="10"/>
      <c r="S42" s="10"/>
      <c r="T42" s="10"/>
      <c r="U42" s="10"/>
      <c r="V42" s="10"/>
      <c r="X42" s="11"/>
      <c r="Y42" s="11"/>
      <c r="Z42" s="11"/>
      <c r="AA42" s="11"/>
    </row>
    <row r="43" spans="1:27" x14ac:dyDescent="0.35">
      <c r="A43" s="4" t="s">
        <v>568</v>
      </c>
      <c r="B43" s="10"/>
      <c r="C43" s="10"/>
      <c r="D43" s="10"/>
      <c r="E43" s="10"/>
      <c r="F43" s="10"/>
      <c r="G43" s="10"/>
      <c r="H43" s="16"/>
      <c r="I43" s="10"/>
      <c r="J43" s="10"/>
      <c r="K43" s="10"/>
      <c r="L43" s="10"/>
      <c r="M43" s="10"/>
      <c r="N43" s="10"/>
      <c r="O43" s="10"/>
      <c r="P43" s="10"/>
      <c r="Q43" s="10"/>
      <c r="R43" s="10"/>
      <c r="S43" s="10"/>
      <c r="T43" s="10"/>
      <c r="U43" s="10"/>
      <c r="V43" s="10"/>
      <c r="X43" s="11"/>
      <c r="Y43" s="11"/>
      <c r="Z43" s="11"/>
      <c r="AA43" s="11"/>
    </row>
    <row r="44" spans="1:27" x14ac:dyDescent="0.35">
      <c r="A44">
        <f>[1]Patente!A58</f>
        <v>2019</v>
      </c>
      <c r="B44" s="3">
        <f>[1]Patente!B58</f>
        <v>118.00207000264213</v>
      </c>
      <c r="C44" s="3">
        <f>[1]Patente!C58</f>
        <v>55.317056859097512</v>
      </c>
      <c r="D44" s="3">
        <f>[1]Patente!D58</f>
        <v>163.92823084628685</v>
      </c>
      <c r="E44" s="3">
        <f>[1]Patente!E58</f>
        <v>88.119653771521172</v>
      </c>
      <c r="F44" s="3">
        <f>[1]Patente!F58</f>
        <v>279.66638325892706</v>
      </c>
      <c r="G44" s="3">
        <f>[1]Patente!G58</f>
        <v>185.11637038477136</v>
      </c>
      <c r="H44" s="14">
        <f>[1]Patente!H58</f>
        <v>155.762480183191</v>
      </c>
      <c r="I44" s="3">
        <f>[1]Patente!I58</f>
        <v>147.20212302780254</v>
      </c>
      <c r="J44" s="3">
        <f>[1]Patente!J58</f>
        <v>634.77654745794143</v>
      </c>
      <c r="K44" s="3">
        <f>[1]Patente!K58</f>
        <v>659.35944876904296</v>
      </c>
      <c r="L44" s="3">
        <f>[1]Patente!L58</f>
        <v>1374.7451051712933</v>
      </c>
      <c r="M44" s="3">
        <f>[1]Patente!M58</f>
        <v>1071.2380967501883</v>
      </c>
      <c r="N44" s="3">
        <f>[1]Patente!N58</f>
        <v>208.18244992625648</v>
      </c>
      <c r="O44" s="3">
        <f>[1]Patente!O58</f>
        <v>413.18370516251895</v>
      </c>
      <c r="P44" s="3">
        <f>[1]Patente!P58</f>
        <v>245.66090669903912</v>
      </c>
      <c r="Q44" s="3">
        <f>[1]Patente!Q58</f>
        <v>482.22164469128046</v>
      </c>
      <c r="R44" s="3">
        <f>[1]Patente!R58</f>
        <v>391.25000222966236</v>
      </c>
      <c r="S44" s="3">
        <f>[1]Patente!S58</f>
        <v>203.94319521765436</v>
      </c>
      <c r="T44" s="3">
        <f>[1]Patente!T58</f>
        <v>217.45770700456561</v>
      </c>
      <c r="U44" s="3">
        <f>[1]Patente!U58</f>
        <v>161.71058769903073</v>
      </c>
      <c r="V44" s="3">
        <f>[1]Patente!V58</f>
        <v>561.1907029531236</v>
      </c>
      <c r="X44" s="18" t="str">
        <f t="shared" ref="X44:X48" si="28">HLOOKUP(Y44,$L44:$U157,ROW(L$150)-ROW(X44)+1,0)</f>
        <v>SH</v>
      </c>
      <c r="Y44" s="19">
        <f t="shared" ref="Y44:Y48" si="29">MIN(L44:U44)</f>
        <v>161.71058769903073</v>
      </c>
      <c r="Z44" s="18" t="str">
        <f t="shared" ref="Z44:Z48" si="30">HLOOKUP(AA44,$L44:$U157,ROW(N$150)-ROW(Z44)+1,0)</f>
        <v>BW</v>
      </c>
      <c r="AA44" s="19">
        <f t="shared" ref="AA44:AA48" si="31">MAX(L44:U44)</f>
        <v>1374.7451051712933</v>
      </c>
    </row>
    <row r="45" spans="1:27" x14ac:dyDescent="0.35">
      <c r="A45">
        <f>[1]Patente!A59</f>
        <v>2020</v>
      </c>
      <c r="B45" s="3">
        <f>[1]Patente!B59</f>
        <v>116.76315129100465</v>
      </c>
      <c r="C45" s="3">
        <f>[1]Patente!C59</f>
        <v>66.482090843117177</v>
      </c>
      <c r="D45" s="3">
        <f>[1]Patente!D59</f>
        <v>157.95471767931551</v>
      </c>
      <c r="E45" s="3">
        <f>[1]Patente!E59</f>
        <v>72.677973043328407</v>
      </c>
      <c r="F45" s="3">
        <f>[1]Patente!F59</f>
        <v>285.40423018909087</v>
      </c>
      <c r="G45" s="3">
        <f>[1]Patente!G59</f>
        <v>184.08471715042313</v>
      </c>
      <c r="H45" s="14">
        <f>[1]Patente!H59</f>
        <v>153.56830004217719</v>
      </c>
      <c r="I45" s="3">
        <f>[1]Patente!I59</f>
        <v>144.62719942213045</v>
      </c>
      <c r="J45" s="3">
        <f>[1]Patente!J59</f>
        <v>572.70100125642045</v>
      </c>
      <c r="K45" s="3">
        <f>[1]Patente!K59</f>
        <v>593.97589539395312</v>
      </c>
      <c r="L45" s="3">
        <f>[1]Patente!L59</f>
        <v>1232.7820583460996</v>
      </c>
      <c r="M45" s="3">
        <f>[1]Patente!M59</f>
        <v>967.2216781928139</v>
      </c>
      <c r="N45" s="3">
        <f>[1]Patente!N59</f>
        <v>177.76706931152722</v>
      </c>
      <c r="O45" s="3">
        <f>[1]Patente!O59</f>
        <v>336.24057093865179</v>
      </c>
      <c r="P45" s="3">
        <f>[1]Patente!P59</f>
        <v>249.26012821953714</v>
      </c>
      <c r="Q45" s="3">
        <f>[1]Patente!Q59</f>
        <v>404.20002963050018</v>
      </c>
      <c r="R45" s="3">
        <f>[1]Patente!R59</f>
        <v>356.70488095824828</v>
      </c>
      <c r="S45" s="3">
        <f>[1]Patente!S59</f>
        <v>190.66698534012573</v>
      </c>
      <c r="T45" s="3">
        <f>[1]Patente!T59</f>
        <v>194.83702187552959</v>
      </c>
      <c r="U45" s="3">
        <f>[1]Patente!U59</f>
        <v>165.44423669326156</v>
      </c>
      <c r="V45" s="3">
        <f>[1]Patente!V59</f>
        <v>508.27989133447539</v>
      </c>
      <c r="X45" s="18" t="str">
        <f t="shared" si="28"/>
        <v>SH</v>
      </c>
      <c r="Y45" s="19">
        <f t="shared" si="29"/>
        <v>165.44423669326156</v>
      </c>
      <c r="Z45" s="18" t="str">
        <f t="shared" si="30"/>
        <v>BW</v>
      </c>
      <c r="AA45" s="19">
        <f t="shared" si="31"/>
        <v>1232.7820583460996</v>
      </c>
    </row>
    <row r="46" spans="1:27" x14ac:dyDescent="0.35">
      <c r="A46">
        <f>[1]Patente!A60</f>
        <v>2021</v>
      </c>
      <c r="B46" s="3">
        <f>[1]Patente!B60</f>
        <v>101.40187100261593</v>
      </c>
      <c r="C46" s="3">
        <f>[1]Patente!C60</f>
        <v>60.833027616332295</v>
      </c>
      <c r="D46" s="3">
        <f>[1]Patente!D60</f>
        <v>149.13683353860225</v>
      </c>
      <c r="E46" s="3">
        <f>[1]Patente!E60</f>
        <v>70.805606884511917</v>
      </c>
      <c r="F46" s="3">
        <f>[1]Patente!F60</f>
        <v>248.27977583883094</v>
      </c>
      <c r="G46" s="3">
        <f>[1]Patente!G60</f>
        <v>143.29379586899788</v>
      </c>
      <c r="H46" s="14">
        <f>[1]Patente!H60</f>
        <v>133.94646647488307</v>
      </c>
      <c r="I46" s="3">
        <f>[1]Patente!I60</f>
        <v>131.19819353383537</v>
      </c>
      <c r="J46" s="3">
        <f>[1]Patente!J60</f>
        <v>540.09866675347996</v>
      </c>
      <c r="K46" s="3">
        <f>[1]Patente!K60</f>
        <v>561.82562466014883</v>
      </c>
      <c r="L46" s="3">
        <f>[1]Patente!L60</f>
        <v>1221.2697264123669</v>
      </c>
      <c r="M46" s="3">
        <f>[1]Patente!M60</f>
        <v>902.75657278069241</v>
      </c>
      <c r="N46" s="3">
        <f>[1]Patente!N60</f>
        <v>150.37660493854463</v>
      </c>
      <c r="O46" s="3">
        <f>[1]Patente!O60</f>
        <v>249.83717415269851</v>
      </c>
      <c r="P46" s="3">
        <f>[1]Patente!P60</f>
        <v>234.9824899119586</v>
      </c>
      <c r="Q46" s="3">
        <f>[1]Patente!Q60</f>
        <v>372.41619886950161</v>
      </c>
      <c r="R46" s="3">
        <f>[1]Patente!R60</f>
        <v>316.59550101893547</v>
      </c>
      <c r="S46" s="3">
        <f>[1]Patente!S60</f>
        <v>208.65641357651231</v>
      </c>
      <c r="T46" s="3">
        <f>[1]Patente!T60</f>
        <v>181.04702136965122</v>
      </c>
      <c r="U46" s="3">
        <f>[1]Patente!U60</f>
        <v>162.8698001673273</v>
      </c>
      <c r="V46" s="3">
        <f>[1]Patente!V60</f>
        <v>478.73648665330182</v>
      </c>
      <c r="X46" s="18" t="str">
        <f t="shared" si="28"/>
        <v>HB</v>
      </c>
      <c r="Y46" s="19">
        <f t="shared" si="29"/>
        <v>150.37660493854463</v>
      </c>
      <c r="Z46" s="18" t="str">
        <f t="shared" si="30"/>
        <v>BW</v>
      </c>
      <c r="AA46" s="19">
        <f t="shared" si="31"/>
        <v>1221.2697264123669</v>
      </c>
    </row>
    <row r="47" spans="1:27" x14ac:dyDescent="0.35">
      <c r="A47">
        <f>[1]Patente!A61</f>
        <v>2022</v>
      </c>
      <c r="B47" s="3">
        <f>[1]Patente!B61</f>
        <v>89.610573578107164</v>
      </c>
      <c r="C47" s="3">
        <f>[1]Patente!C61</f>
        <v>109.27484104214861</v>
      </c>
      <c r="D47" s="3">
        <f>[1]Patente!D61</f>
        <v>145.64861238943192</v>
      </c>
      <c r="E47" s="3">
        <f>[1]Patente!E61</f>
        <v>56.016029767469199</v>
      </c>
      <c r="F47" s="3">
        <f>[1]Patente!F61</f>
        <v>222.39482873001219</v>
      </c>
      <c r="G47" s="3">
        <f>[1]Patente!G61</f>
        <v>130.2348910036213</v>
      </c>
      <c r="H47" s="14">
        <f>[1]Patente!H61</f>
        <v>127.67649152138877</v>
      </c>
      <c r="I47" s="3">
        <f>[1]Patente!I61</f>
        <v>126.91801965450378</v>
      </c>
      <c r="J47" s="3">
        <f>[1]Patente!J61</f>
        <v>499.74503362849197</v>
      </c>
      <c r="K47" s="3">
        <f>[1]Patente!K61</f>
        <v>520.07538509658389</v>
      </c>
      <c r="L47" s="3">
        <f>[1]Patente!L61</f>
        <v>1200.0946221585455</v>
      </c>
      <c r="M47" s="3">
        <f>[1]Patente!M61</f>
        <v>794.7599036282985</v>
      </c>
      <c r="N47" s="3">
        <f>[1]Patente!N61</f>
        <v>152.79197959639413</v>
      </c>
      <c r="O47" s="3">
        <f>[1]Patente!O61</f>
        <v>201.27825036344873</v>
      </c>
      <c r="P47" s="3">
        <f>[1]Patente!P61</f>
        <v>189.49459018168935</v>
      </c>
      <c r="Q47" s="3">
        <f>[1]Patente!Q61</f>
        <v>345.38908662029235</v>
      </c>
      <c r="R47" s="3">
        <f>[1]Patente!R61</f>
        <v>293.53609451363127</v>
      </c>
      <c r="S47" s="3">
        <f>[1]Patente!S61</f>
        <v>194.78234947679766</v>
      </c>
      <c r="T47" s="3">
        <f>[1]Patente!T61</f>
        <v>138.73319379001873</v>
      </c>
      <c r="U47" s="3">
        <f>[1]Patente!U61</f>
        <v>145.01446400135077</v>
      </c>
      <c r="V47" s="3">
        <f>[1]Patente!V61</f>
        <v>443.97246282398896</v>
      </c>
      <c r="X47" s="18" t="str">
        <f t="shared" si="28"/>
        <v>SL</v>
      </c>
      <c r="Y47" s="19">
        <f t="shared" si="29"/>
        <v>138.73319379001873</v>
      </c>
      <c r="Z47" s="18" t="str">
        <f t="shared" si="30"/>
        <v>BW</v>
      </c>
      <c r="AA47" s="19">
        <f t="shared" si="31"/>
        <v>1200.0946221585455</v>
      </c>
    </row>
    <row r="48" spans="1:27" x14ac:dyDescent="0.35">
      <c r="A48">
        <f>[1]Patente!A62</f>
        <v>2023</v>
      </c>
      <c r="B48" s="3">
        <f>[1]Patente!B62</f>
        <v>75.657610127411303</v>
      </c>
      <c r="C48" s="3">
        <f>[1]Patente!C62</f>
        <v>74.896204297200413</v>
      </c>
      <c r="D48" s="3">
        <f>[1]Patente!D62</f>
        <v>133.07859220462791</v>
      </c>
      <c r="E48" s="3">
        <f>[1]Patente!E62</f>
        <v>64.115892223017056</v>
      </c>
      <c r="F48" s="3">
        <f>[1]Patente!F62</f>
        <v>236.28077121667181</v>
      </c>
      <c r="G48" s="3">
        <f>[1]Patente!G62</f>
        <v>126.30259501417854</v>
      </c>
      <c r="H48" s="14">
        <f>[1]Patente!H62</f>
        <v>120.88452040425642</v>
      </c>
      <c r="I48" s="3">
        <f>[1]Patente!I62</f>
        <v>119.26423725759226</v>
      </c>
      <c r="J48" s="3">
        <f>[1]Patente!J62</f>
        <v>514.04621621184901</v>
      </c>
      <c r="K48" s="3">
        <f>[1]Patente!K62</f>
        <v>535.49079330781785</v>
      </c>
      <c r="L48" s="3">
        <f>[1]Patente!L62</f>
        <v>1295.1646449760776</v>
      </c>
      <c r="M48" s="3">
        <f>[1]Patente!M62</f>
        <v>806.20923625534499</v>
      </c>
      <c r="N48" s="3">
        <f>[1]Patente!N62</f>
        <v>158.36486101667336</v>
      </c>
      <c r="O48" s="3">
        <f>[1]Patente!O62</f>
        <v>210.92596498628978</v>
      </c>
      <c r="P48" s="3">
        <f>[1]Patente!P62</f>
        <v>169.99568376431947</v>
      </c>
      <c r="Q48" s="3">
        <f>[1]Patente!Q62</f>
        <v>346.5784791081266</v>
      </c>
      <c r="R48" s="3">
        <f>[1]Patente!R62</f>
        <v>304.27031579647394</v>
      </c>
      <c r="S48" s="3">
        <f>[1]Patente!S62</f>
        <v>145.19775814661423</v>
      </c>
      <c r="T48" s="3">
        <f>[1]Patente!T62</f>
        <v>98.636699897840558</v>
      </c>
      <c r="U48" s="3">
        <f>[1]Patente!U62</f>
        <v>129.41458316508871</v>
      </c>
      <c r="V48" s="3">
        <f>[1]Patente!V62</f>
        <v>455.17853348265913</v>
      </c>
      <c r="X48" s="18" t="str">
        <f t="shared" si="28"/>
        <v>SL</v>
      </c>
      <c r="Y48" s="19">
        <f t="shared" si="29"/>
        <v>98.636699897840558</v>
      </c>
      <c r="Z48" s="18" t="str">
        <f t="shared" si="30"/>
        <v>BW</v>
      </c>
      <c r="AA48" s="19">
        <f t="shared" si="31"/>
        <v>1295.1646449760776</v>
      </c>
    </row>
    <row r="49" spans="1:27" x14ac:dyDescent="0.35">
      <c r="A49">
        <f>A48+1</f>
        <v>2024</v>
      </c>
      <c r="B49" s="3">
        <f>[1]Patente!B63</f>
        <v>78.228625093186935</v>
      </c>
      <c r="C49" s="3">
        <f>[1]Patente!C63</f>
        <v>35.661101485346364</v>
      </c>
      <c r="D49" s="3">
        <f>[1]Patente!D63</f>
        <v>133.0328049587182</v>
      </c>
      <c r="E49" s="3">
        <f>[1]Patente!E63</f>
        <v>45.058817849728847</v>
      </c>
      <c r="F49" s="3">
        <f>[1]Patente!F63</f>
        <v>245.80372855894257</v>
      </c>
      <c r="G49" s="3">
        <f>[1]Patente!G63</f>
        <v>123.42429633646097</v>
      </c>
      <c r="H49" s="14">
        <f>[1]Patente!H63</f>
        <v>115.37611851161265</v>
      </c>
      <c r="I49" s="3">
        <f>[1]Patente!I63</f>
        <v>112.95042160076262</v>
      </c>
      <c r="J49" s="3">
        <f>[1]Patente!J63</f>
        <v>535.69453885874509</v>
      </c>
      <c r="K49" s="3">
        <f>[1]Patente!K63</f>
        <v>558.56757726130877</v>
      </c>
      <c r="L49" s="3">
        <f>[1]Patente!L63</f>
        <v>1365.2499048801296</v>
      </c>
      <c r="M49" s="3">
        <f>[1]Patente!M63</f>
        <v>844.13836884916179</v>
      </c>
      <c r="N49" s="3">
        <f>[1]Patente!N63</f>
        <v>196.60026107358198</v>
      </c>
      <c r="O49" s="3">
        <f>[1]Patente!O63</f>
        <v>229.67086598965957</v>
      </c>
      <c r="P49" s="3">
        <f>[1]Patente!P63</f>
        <v>162.23673279174574</v>
      </c>
      <c r="Q49" s="3">
        <f>[1]Patente!Q63</f>
        <v>384.77826494035446</v>
      </c>
      <c r="R49" s="3">
        <f>[1]Patente!R63</f>
        <v>293.25556711565287</v>
      </c>
      <c r="S49" s="3">
        <f>[1]Patente!S63</f>
        <v>162.97897810505467</v>
      </c>
      <c r="T49" s="3">
        <f>[1]Patente!T63</f>
        <v>113.76415382121712</v>
      </c>
      <c r="U49" s="3">
        <f>[1]Patente!U63</f>
        <v>144.7862147361389</v>
      </c>
      <c r="V49" s="3">
        <f>[1]Patente!V63</f>
        <v>472.91570759115643</v>
      </c>
      <c r="X49" s="18"/>
      <c r="Y49" s="19"/>
      <c r="Z49" s="18"/>
      <c r="AA49" s="19"/>
    </row>
    <row r="50" spans="1:27" x14ac:dyDescent="0.35">
      <c r="B50" s="3"/>
      <c r="C50" s="3"/>
      <c r="D50" s="3"/>
      <c r="E50" s="3"/>
      <c r="F50" s="3"/>
      <c r="G50" s="3"/>
      <c r="H50" s="14"/>
      <c r="I50" s="3"/>
      <c r="J50" s="3"/>
      <c r="K50" s="3"/>
      <c r="L50" s="3"/>
      <c r="M50" s="3"/>
      <c r="N50" s="3"/>
      <c r="O50" s="3"/>
      <c r="P50" s="3"/>
      <c r="Q50" s="3"/>
      <c r="R50" s="3"/>
      <c r="S50" s="3"/>
      <c r="T50" s="3"/>
      <c r="U50" s="3"/>
      <c r="V50" s="3"/>
      <c r="X50" s="11"/>
      <c r="Y50" s="11"/>
      <c r="Z50" s="11"/>
      <c r="AA50" s="11"/>
    </row>
    <row r="51" spans="1:27" x14ac:dyDescent="0.35">
      <c r="A51" s="4" t="s">
        <v>569</v>
      </c>
      <c r="B51" s="3"/>
      <c r="C51" s="3"/>
      <c r="D51" s="3"/>
      <c r="E51" s="3"/>
      <c r="F51" s="3"/>
      <c r="G51" s="3"/>
      <c r="H51" s="14"/>
      <c r="I51" s="3"/>
      <c r="J51" s="3"/>
      <c r="K51" s="3"/>
      <c r="L51" s="3"/>
      <c r="M51" s="3"/>
      <c r="N51" s="3"/>
      <c r="O51" s="3"/>
      <c r="P51" s="3"/>
      <c r="Q51" s="3"/>
      <c r="R51" s="3"/>
      <c r="S51" s="3"/>
      <c r="T51" s="3"/>
      <c r="U51" s="3"/>
      <c r="V51" s="3"/>
      <c r="X51" s="11"/>
      <c r="Y51" s="11"/>
      <c r="Z51" s="11"/>
      <c r="AA51" s="11"/>
    </row>
    <row r="52" spans="1:27" x14ac:dyDescent="0.35">
      <c r="A52">
        <f>[1]Patente!A66</f>
        <v>2019</v>
      </c>
      <c r="B52" s="3">
        <f>[1]Patente!B66</f>
        <v>5.1650737711594195</v>
      </c>
      <c r="C52" s="3">
        <f>[1]Patente!C66</f>
        <v>8.7015595059254522</v>
      </c>
      <c r="D52" s="3">
        <f>[1]Patente!D66</f>
        <v>29.448185181967695</v>
      </c>
      <c r="E52" s="3">
        <f>[1]Patente!E66</f>
        <v>11.809850505461602</v>
      </c>
      <c r="F52" s="3">
        <f>[1]Patente!F66</f>
        <v>14.030086116668583</v>
      </c>
      <c r="G52" s="3">
        <f>[1]Patente!G66</f>
        <v>6.015598446772481</v>
      </c>
      <c r="H52" s="14">
        <f>[1]Patente!H66</f>
        <v>13.890827602543787</v>
      </c>
      <c r="I52" s="3">
        <f>[1]Patente!I66</f>
        <v>16.187449065354237</v>
      </c>
      <c r="J52" s="3">
        <f>[1]Patente!J66</f>
        <v>6.4207608797241811</v>
      </c>
      <c r="K52" s="3">
        <f>[1]Patente!K66</f>
        <v>6.4429110913996901</v>
      </c>
      <c r="L52" s="3">
        <f>[1]Patente!L66</f>
        <v>6.4952849643896</v>
      </c>
      <c r="M52" s="3">
        <f>[1]Patente!M66</f>
        <v>4.6562294357817802</v>
      </c>
      <c r="N52" s="3">
        <f>[1]Patente!N66</f>
        <v>17.592883092359703</v>
      </c>
      <c r="O52" s="3">
        <f>[1]Patente!O66</f>
        <v>8.1335375031991912</v>
      </c>
      <c r="P52" s="3">
        <f>[1]Patente!P66</f>
        <v>6.6911531007520377</v>
      </c>
      <c r="Q52" s="3">
        <f>[1]Patente!Q66</f>
        <v>5.6334304286364549</v>
      </c>
      <c r="R52" s="3">
        <f>[1]Patente!R66</f>
        <v>7.8595598111386789</v>
      </c>
      <c r="S52" s="3">
        <f>[1]Patente!S66</f>
        <v>2.6898982582664241</v>
      </c>
      <c r="T52" s="3">
        <f>[1]Patente!T66</f>
        <v>13.148605539810942</v>
      </c>
      <c r="U52" s="3">
        <f>[1]Patente!U66</f>
        <v>6.5511751946302432</v>
      </c>
      <c r="V52" s="3">
        <f>[1]Patente!V66</f>
        <v>7.8827370297505084</v>
      </c>
      <c r="X52" s="18" t="str">
        <f t="shared" ref="X52:X55" si="32">HLOOKUP(Y52,$L52:$U165,ROW(L$150)-ROW(X52)+1,0)</f>
        <v>RP</v>
      </c>
      <c r="Y52" s="19">
        <f t="shared" ref="Y52:Y55" si="33">MIN(L52:U52)</f>
        <v>2.6898982582664241</v>
      </c>
      <c r="Z52" s="18" t="str">
        <f t="shared" ref="Z52:Z55" si="34">HLOOKUP(AA52,$L52:$U165,ROW(N$150)-ROW(Z52)+1,0)</f>
        <v>HB</v>
      </c>
      <c r="AA52" s="19">
        <f t="shared" ref="AA52:AA55" si="35">MAX(L52:U52)</f>
        <v>17.592883092359703</v>
      </c>
    </row>
    <row r="53" spans="1:27" x14ac:dyDescent="0.35">
      <c r="A53">
        <f>[1]Patente!A67</f>
        <v>2020</v>
      </c>
      <c r="B53" s="3">
        <f>[1]Patente!B67</f>
        <v>5.5413020951663228</v>
      </c>
      <c r="C53" s="3">
        <f>[1]Patente!C67</f>
        <v>11.805231084291837</v>
      </c>
      <c r="D53" s="3">
        <f>[1]Patente!D67</f>
        <v>29.032175523612509</v>
      </c>
      <c r="E53" s="3">
        <f>[1]Patente!E67</f>
        <v>12.341542592263314</v>
      </c>
      <c r="F53" s="3">
        <f>[1]Patente!F67</f>
        <v>12.224892891130747</v>
      </c>
      <c r="G53" s="3">
        <f>[1]Patente!G67</f>
        <v>4.3634895917137335</v>
      </c>
      <c r="H53" s="14">
        <f>[1]Patente!H67</f>
        <v>13.595583907154522</v>
      </c>
      <c r="I53" s="3">
        <f>[1]Patente!I67</f>
        <v>16.300524133764977</v>
      </c>
      <c r="J53" s="3">
        <f>[1]Patente!J67</f>
        <v>6.0300706032090536</v>
      </c>
      <c r="K53" s="3">
        <f>[1]Patente!K67</f>
        <v>6.1213079909390897</v>
      </c>
      <c r="L53" s="3">
        <f>[1]Patente!L67</f>
        <v>5.9450252704108264</v>
      </c>
      <c r="M53" s="3">
        <f>[1]Patente!M67</f>
        <v>4.4926845389211163</v>
      </c>
      <c r="N53" s="3">
        <f>[1]Patente!N67</f>
        <v>17.629791997837412</v>
      </c>
      <c r="O53" s="3">
        <f>[1]Patente!O67</f>
        <v>9.1898548327284253</v>
      </c>
      <c r="P53" s="3">
        <f>[1]Patente!P67</f>
        <v>7.1535113328311031</v>
      </c>
      <c r="Q53" s="3">
        <f>[1]Patente!Q67</f>
        <v>5.3759979196138286</v>
      </c>
      <c r="R53" s="3">
        <f>[1]Patente!R67</f>
        <v>7.3035854025524412</v>
      </c>
      <c r="S53" s="3">
        <f>[1]Patente!S67</f>
        <v>2.4413186343165907</v>
      </c>
      <c r="T53" s="3">
        <f>[1]Patente!T67</f>
        <v>5.0738807780085828</v>
      </c>
      <c r="U53" s="3">
        <f>[1]Patente!U67</f>
        <v>7.5670960649724632</v>
      </c>
      <c r="V53" s="3">
        <f>[1]Patente!V67</f>
        <v>7.563653070793845</v>
      </c>
      <c r="X53" s="18" t="str">
        <f t="shared" si="32"/>
        <v>RP</v>
      </c>
      <c r="Y53" s="19">
        <f t="shared" si="33"/>
        <v>2.4413186343165907</v>
      </c>
      <c r="Z53" s="18" t="str">
        <f t="shared" si="34"/>
        <v>HB</v>
      </c>
      <c r="AA53" s="19">
        <f t="shared" si="35"/>
        <v>17.629791997837412</v>
      </c>
    </row>
    <row r="54" spans="1:27" x14ac:dyDescent="0.35">
      <c r="A54">
        <f>[1]Patente!A68</f>
        <v>2021</v>
      </c>
      <c r="B54" s="3">
        <f>[1]Patente!B68</f>
        <v>5.9183971402305025</v>
      </c>
      <c r="C54" s="3">
        <f>[1]Patente!C68</f>
        <v>12.414903595169857</v>
      </c>
      <c r="D54" s="3">
        <f>[1]Patente!D68</f>
        <v>26.91376631739676</v>
      </c>
      <c r="E54" s="3">
        <f>[1]Patente!E68</f>
        <v>11.954193370112401</v>
      </c>
      <c r="F54" s="3">
        <f>[1]Patente!F68</f>
        <v>11.349932609775127</v>
      </c>
      <c r="G54" s="3">
        <f>[1]Patente!G68</f>
        <v>3.2690599818022328</v>
      </c>
      <c r="H54" s="14">
        <f>[1]Patente!H68</f>
        <v>12.750911318773525</v>
      </c>
      <c r="I54" s="3">
        <f>[1]Patente!I68</f>
        <v>15.538735986302845</v>
      </c>
      <c r="J54" s="3">
        <f>[1]Patente!J68</f>
        <v>5.5861059770004609</v>
      </c>
      <c r="K54" s="3">
        <f>[1]Patente!K68</f>
        <v>5.7129752885925127</v>
      </c>
      <c r="L54" s="3">
        <f>[1]Patente!L68</f>
        <v>6.4784071540330377</v>
      </c>
      <c r="M54" s="3">
        <f>[1]Patente!M68</f>
        <v>3.3438243288450602</v>
      </c>
      <c r="N54" s="3">
        <f>[1]Patente!N68</f>
        <v>11.794243524591733</v>
      </c>
      <c r="O54" s="3">
        <f>[1]Patente!O68</f>
        <v>8.6336820441537299</v>
      </c>
      <c r="P54" s="3">
        <f>[1]Patente!P68</f>
        <v>6.9906893550548874</v>
      </c>
      <c r="Q54" s="3">
        <f>[1]Patente!Q68</f>
        <v>3.6181138248628302</v>
      </c>
      <c r="R54" s="3">
        <f>[1]Patente!R68</f>
        <v>7.3081957063401841</v>
      </c>
      <c r="S54" s="3">
        <f>[1]Patente!S68</f>
        <v>3.6563623874388838</v>
      </c>
      <c r="T54" s="3">
        <f>[1]Patente!T68</f>
        <v>7.1198266830761723</v>
      </c>
      <c r="U54" s="3">
        <f>[1]Patente!U68</f>
        <v>5.8290244270411877</v>
      </c>
      <c r="V54" s="3">
        <f>[1]Patente!V68</f>
        <v>7.0556207202161287</v>
      </c>
      <c r="X54" s="18" t="str">
        <f t="shared" si="32"/>
        <v>BY</v>
      </c>
      <c r="Y54" s="19">
        <f t="shared" si="33"/>
        <v>3.3438243288450602</v>
      </c>
      <c r="Z54" s="18" t="str">
        <f t="shared" si="34"/>
        <v>HB</v>
      </c>
      <c r="AA54" s="19">
        <f t="shared" si="35"/>
        <v>11.794243524591733</v>
      </c>
    </row>
    <row r="55" spans="1:27" x14ac:dyDescent="0.35">
      <c r="A55">
        <f>[1]Patente!A69</f>
        <v>2022</v>
      </c>
      <c r="B55" s="3">
        <f>[1]Patente!B69</f>
        <v>4.6957505805121658</v>
      </c>
      <c r="C55" s="3">
        <f>[1]Patente!C69</f>
        <v>6.791091816178727</v>
      </c>
      <c r="D55" s="3">
        <f>[1]Patente!D69</f>
        <v>25.83294645420667</v>
      </c>
      <c r="E55" s="3">
        <f>[1]Patente!E69</f>
        <v>4.5914778497925575</v>
      </c>
      <c r="F55" s="3">
        <f>[1]Patente!F69</f>
        <v>13.220924000934909</v>
      </c>
      <c r="G55" s="3">
        <f>[1]Patente!G69</f>
        <v>4.0362052996990059</v>
      </c>
      <c r="H55" s="14">
        <f>[1]Patente!H69</f>
        <v>11.137081911022344</v>
      </c>
      <c r="I55" s="3">
        <f>[1]Patente!I69</f>
        <v>13.242232094687385</v>
      </c>
      <c r="J55" s="3">
        <f>[1]Patente!J69</f>
        <v>4.714972939633653</v>
      </c>
      <c r="K55" s="3">
        <f>[1]Patente!K69</f>
        <v>4.7523185577728784</v>
      </c>
      <c r="L55" s="3">
        <f>[1]Patente!L69</f>
        <v>4.3740431780548006</v>
      </c>
      <c r="M55" s="3">
        <f>[1]Patente!M69</f>
        <v>4.3697103432023239</v>
      </c>
      <c r="N55" s="3">
        <f>[1]Patente!N69</f>
        <v>17.629843799583938</v>
      </c>
      <c r="O55" s="3">
        <f>[1]Patente!O69</f>
        <v>3.737261943087907</v>
      </c>
      <c r="P55" s="3">
        <f>[1]Patente!P69</f>
        <v>3.4682870083171098</v>
      </c>
      <c r="Q55" s="3">
        <f>[1]Patente!Q69</f>
        <v>3.5874940945517473</v>
      </c>
      <c r="R55" s="3">
        <f>[1]Patente!R69</f>
        <v>6.3221452436338499</v>
      </c>
      <c r="S55" s="3">
        <f>[1]Patente!S69</f>
        <v>3.1455534698116394</v>
      </c>
      <c r="T55" s="3">
        <f>[1]Patente!T69</f>
        <v>2.0253020991243607</v>
      </c>
      <c r="U55" s="3">
        <f>[1]Patente!U69</f>
        <v>5.1061430986391114</v>
      </c>
      <c r="V55" s="3">
        <f>[1]Patente!V69</f>
        <v>5.9905971491678969</v>
      </c>
      <c r="X55" s="18" t="str">
        <f t="shared" si="32"/>
        <v>SL</v>
      </c>
      <c r="Y55" s="19">
        <f t="shared" si="33"/>
        <v>2.0253020991243607</v>
      </c>
      <c r="Z55" s="18" t="str">
        <f t="shared" si="34"/>
        <v>HB</v>
      </c>
      <c r="AA55" s="19">
        <f t="shared" si="35"/>
        <v>17.629843799583938</v>
      </c>
    </row>
    <row r="56" spans="1:27" x14ac:dyDescent="0.35">
      <c r="A56">
        <f>[1]Patente!A70</f>
        <v>2023</v>
      </c>
      <c r="B56" s="3">
        <f>[1]Patente!B70</f>
        <v>1.9399387212156745</v>
      </c>
      <c r="C56" s="3">
        <f>[1]Patente!C70</f>
        <v>4.9112265112918303</v>
      </c>
      <c r="D56" s="3">
        <f>[1]Patente!D70</f>
        <v>22.750568152629405</v>
      </c>
      <c r="E56" s="3">
        <f>[1]Patente!E70</f>
        <v>7.3275305397733783</v>
      </c>
      <c r="F56" s="3">
        <f>[1]Patente!F70</f>
        <v>12.237649505245951</v>
      </c>
      <c r="G56" s="3">
        <f>[1]Patente!G70</f>
        <v>2.3880742754781656</v>
      </c>
      <c r="H56" s="14">
        <f>[1]Patente!H70</f>
        <v>9.5901312296454044</v>
      </c>
      <c r="I56" s="3">
        <f>[1]Patente!I70</f>
        <v>11.743916908931242</v>
      </c>
      <c r="J56" s="3">
        <f>[1]Patente!J70</f>
        <v>4.2134935755069591</v>
      </c>
      <c r="K56" s="3">
        <f>[1]Patente!K70</f>
        <v>4.3144503489311719</v>
      </c>
      <c r="L56" s="3">
        <f>[1]Patente!L70</f>
        <v>3.4483493414846418</v>
      </c>
      <c r="M56" s="3">
        <f>[1]Patente!M70</f>
        <v>3.0591928446523968</v>
      </c>
      <c r="N56" s="3">
        <f>[1]Patente!N70</f>
        <v>4.3586658995414682</v>
      </c>
      <c r="O56" s="3">
        <f>[1]Patente!O70</f>
        <v>4.2079993014721158</v>
      </c>
      <c r="P56" s="3">
        <f>[1]Patente!P70</f>
        <v>4.9952818002371195</v>
      </c>
      <c r="Q56" s="3">
        <f>[1]Patente!Q70</f>
        <v>3.189748834269484</v>
      </c>
      <c r="R56" s="3">
        <f>[1]Patente!R70</f>
        <v>6.1107300621329124</v>
      </c>
      <c r="S56" s="3">
        <f>[1]Patente!S70</f>
        <v>3.1199518279437766</v>
      </c>
      <c r="T56" s="3">
        <f>[1]Patente!T70</f>
        <v>1.006496937733067</v>
      </c>
      <c r="U56" s="3">
        <f>[1]Patente!U70</f>
        <v>6.7579416796390985</v>
      </c>
      <c r="V56" s="3">
        <f>[1]Patente!V70</f>
        <v>5.3127235315114492</v>
      </c>
      <c r="X56" s="18" t="str">
        <f t="shared" ref="X56" si="36">HLOOKUP(Y56,$L56:$U169,ROW(L$150)-ROW(X56)+1,0)</f>
        <v>SL</v>
      </c>
      <c r="Y56" s="19">
        <f t="shared" ref="Y56" si="37">MIN(L56:U56)</f>
        <v>1.006496937733067</v>
      </c>
      <c r="Z56" s="18" t="str">
        <f t="shared" ref="Z56" si="38">HLOOKUP(AA56,$L56:$U169,ROW(N$150)-ROW(Z56)+1,0)</f>
        <v>SH</v>
      </c>
      <c r="AA56" s="19">
        <f t="shared" ref="AA56" si="39">MAX(L56:U56)</f>
        <v>6.7579416796390985</v>
      </c>
    </row>
    <row r="57" spans="1:27" x14ac:dyDescent="0.35">
      <c r="A57">
        <f>A56+1</f>
        <v>2024</v>
      </c>
      <c r="B57" s="3">
        <f>[1]Patente!B71</f>
        <v>4.6472450550408082</v>
      </c>
      <c r="C57" s="3">
        <f>[1]Patente!C71</f>
        <v>3.689079464001348</v>
      </c>
      <c r="D57" s="3">
        <f>[1]Patente!D71</f>
        <v>18.374696817502514</v>
      </c>
      <c r="E57" s="3">
        <f>[1]Patente!E71</f>
        <v>3.6782708448758239</v>
      </c>
      <c r="F57" s="3">
        <f>[1]Patente!F71</f>
        <v>12.762885905945096</v>
      </c>
      <c r="G57" s="3">
        <f>[1]Patente!G71</f>
        <v>2.6372712892406187</v>
      </c>
      <c r="H57" s="14">
        <f>[1]Patente!H71</f>
        <v>8.4287476731617481</v>
      </c>
      <c r="I57" s="3">
        <f>[1]Patente!I71</f>
        <v>10.174281467204516</v>
      </c>
      <c r="J57" s="3">
        <f>[1]Patente!J71</f>
        <v>4.5746758228757054</v>
      </c>
      <c r="K57" s="3">
        <f>[1]Patente!K71</f>
        <v>4.6821643673508531</v>
      </c>
      <c r="L57" s="3">
        <f>[1]Patente!L71</f>
        <v>4.1413931540832634</v>
      </c>
      <c r="M57" s="3">
        <f>[1]Patente!M71</f>
        <v>3.7893721337300637</v>
      </c>
      <c r="N57" s="3">
        <f>[1]Patente!N71</f>
        <v>14.455901549528086</v>
      </c>
      <c r="O57" s="3">
        <f>[1]Patente!O71</f>
        <v>3.1318754453135398</v>
      </c>
      <c r="P57" s="3">
        <f>[1]Patente!P71</f>
        <v>3.7331558839903143</v>
      </c>
      <c r="Q57" s="3">
        <f>[1]Patente!Q71</f>
        <v>3.0625458845937157</v>
      </c>
      <c r="R57" s="3">
        <f>[1]Patente!R71</f>
        <v>7.1445321823528625</v>
      </c>
      <c r="S57" s="3">
        <f>[1]Patente!S71</f>
        <v>3.1111992883490611</v>
      </c>
      <c r="T57" s="3">
        <f>[1]Patente!T71</f>
        <v>5.033812115983058</v>
      </c>
      <c r="U57" s="3">
        <f>[1]Patente!U71</f>
        <v>3.0304091456401165</v>
      </c>
      <c r="V57" s="3">
        <f>[1]Patente!V71</f>
        <v>5.3944308698372225</v>
      </c>
      <c r="X57" s="18"/>
      <c r="Y57" s="19"/>
      <c r="Z57" s="18"/>
      <c r="AA57" s="19"/>
    </row>
    <row r="58" spans="1:27" x14ac:dyDescent="0.35">
      <c r="B58" s="3"/>
      <c r="C58" s="3"/>
      <c r="D58" s="3"/>
      <c r="E58" s="3"/>
      <c r="F58" s="3"/>
      <c r="G58" s="3"/>
      <c r="H58" s="14"/>
      <c r="I58" s="3"/>
      <c r="J58" s="3"/>
      <c r="K58" s="3"/>
      <c r="L58" s="3"/>
      <c r="M58" s="3"/>
      <c r="N58" s="3"/>
      <c r="O58" s="3"/>
      <c r="P58" s="3"/>
      <c r="Q58" s="3"/>
      <c r="R58" s="3"/>
      <c r="S58" s="3"/>
      <c r="T58" s="3"/>
      <c r="U58" s="3"/>
      <c r="V58" s="3"/>
      <c r="X58" s="11"/>
      <c r="Y58" s="11"/>
      <c r="Z58" s="11"/>
      <c r="AA58" s="11"/>
    </row>
    <row r="59" spans="1:27" x14ac:dyDescent="0.35">
      <c r="A59" s="4" t="s">
        <v>570</v>
      </c>
      <c r="B59" s="3"/>
      <c r="C59" s="3"/>
      <c r="D59" s="3"/>
      <c r="E59" s="3"/>
      <c r="F59" s="3"/>
      <c r="G59" s="3"/>
      <c r="H59" s="14"/>
      <c r="I59" s="3"/>
      <c r="J59" s="3"/>
      <c r="K59" s="3"/>
      <c r="L59" s="3"/>
      <c r="M59" s="3"/>
      <c r="N59" s="3"/>
      <c r="O59" s="3"/>
      <c r="P59" s="3"/>
      <c r="Q59" s="3"/>
      <c r="R59" s="3"/>
      <c r="S59" s="3"/>
      <c r="T59" s="3"/>
      <c r="U59" s="3"/>
      <c r="V59" s="3"/>
      <c r="X59" s="11"/>
      <c r="Y59" s="11"/>
      <c r="Z59" s="11"/>
      <c r="AA59" s="11"/>
    </row>
    <row r="60" spans="1:27" x14ac:dyDescent="0.35">
      <c r="A60">
        <f>[1]Patente!A74</f>
        <v>2019</v>
      </c>
      <c r="B60" s="3">
        <f>[1]Patente!B74</f>
        <v>25.423728813559325</v>
      </c>
      <c r="C60" s="3">
        <f>[1]Patente!C74</f>
        <v>13.273676360924682</v>
      </c>
      <c r="D60" s="3">
        <f>[1]Patente!D74</f>
        <v>20.381388253241798</v>
      </c>
      <c r="E60" s="3">
        <f>[1]Patente!E74</f>
        <v>22.977614591969679</v>
      </c>
      <c r="F60" s="3">
        <f>[1]Patente!F74</f>
        <v>46.861531227960192</v>
      </c>
      <c r="G60" s="3">
        <f>[1]Patente!G74</f>
        <v>18.266195397026685</v>
      </c>
      <c r="H60" s="14">
        <f>[1]Patente!H74</f>
        <v>23.056045472406769</v>
      </c>
      <c r="I60" s="3">
        <f>[1]Patente!I74</f>
        <v>25.509217035624467</v>
      </c>
      <c r="J60" s="3">
        <f>[1]Patente!J74</f>
        <v>67.576743400007246</v>
      </c>
      <c r="K60" s="3">
        <f>[1]Patente!K74</f>
        <v>70.49779035106647</v>
      </c>
      <c r="L60" s="3">
        <f>[1]Patente!L74</f>
        <v>83.970685474983469</v>
      </c>
      <c r="M60" s="3">
        <f>[1]Patente!M74</f>
        <v>95.989165823096499</v>
      </c>
      <c r="N60" s="3">
        <f>[1]Patente!N74</f>
        <v>18.137693191978542</v>
      </c>
      <c r="O60" s="3">
        <f>[1]Patente!O74</f>
        <v>40.45659676134855</v>
      </c>
      <c r="P60" s="3">
        <f>[1]Patente!P74</f>
        <v>26.953329837441007</v>
      </c>
      <c r="Q60" s="3">
        <f>[1]Patente!Q74</f>
        <v>67.075294281535136</v>
      </c>
      <c r="R60" s="3">
        <f>[1]Patente!R74</f>
        <v>61.603138521489569</v>
      </c>
      <c r="S60" s="3">
        <f>[1]Patente!S74</f>
        <v>33.578934653943719</v>
      </c>
      <c r="T60" s="3">
        <f>[1]Patente!T74</f>
        <v>38.447782546494992</v>
      </c>
      <c r="U60" s="3">
        <f>[1]Patente!U74</f>
        <v>38.096011696856465</v>
      </c>
      <c r="V60" s="3">
        <f>[1]Patente!V74</f>
        <v>63.435424585155097</v>
      </c>
      <c r="X60" s="18" t="str">
        <f t="shared" ref="X60:X63" si="40">HLOOKUP(Y60,$L60:$U173,ROW(L$150)-ROW(X60)+1,0)</f>
        <v>HB</v>
      </c>
      <c r="Y60" s="19">
        <f t="shared" ref="Y60:Y63" si="41">MIN(L60:U60)</f>
        <v>18.137693191978542</v>
      </c>
      <c r="Z60" s="18" t="str">
        <f t="shared" ref="Z60:Z63" si="42">HLOOKUP(AA60,$L60:$U173,ROW(N$150)-ROW(Z60)+1,0)</f>
        <v>BY</v>
      </c>
      <c r="AA60" s="19">
        <f t="shared" ref="AA60:AA63" si="43">MAX(L60:U60)</f>
        <v>95.989165823096499</v>
      </c>
    </row>
    <row r="61" spans="1:27" x14ac:dyDescent="0.35">
      <c r="A61">
        <f>[1]Patente!A75</f>
        <v>2020</v>
      </c>
      <c r="B61" s="3">
        <f>[1]Patente!B75</f>
        <v>24.955587513746725</v>
      </c>
      <c r="C61" s="3">
        <f>[1]Patente!C75</f>
        <v>16.068478750563148</v>
      </c>
      <c r="D61" s="3">
        <f>[1]Patente!D75</f>
        <v>19.353671771373445</v>
      </c>
      <c r="E61" s="3">
        <f>[1]Patente!E75</f>
        <v>18.876884720408405</v>
      </c>
      <c r="F61" s="3">
        <f>[1]Patente!F75</f>
        <v>46.876206656884705</v>
      </c>
      <c r="G61" s="3">
        <f>[1]Patente!G75</f>
        <v>17.950695423237505</v>
      </c>
      <c r="H61" s="14">
        <f>[1]Patente!H75</f>
        <v>22.462870727760855</v>
      </c>
      <c r="I61" s="3">
        <f>[1]Patente!I75</f>
        <v>24.786371603856264</v>
      </c>
      <c r="J61" s="3">
        <f>[1]Patente!J75</f>
        <v>61.270230200639979</v>
      </c>
      <c r="K61" s="3">
        <f>[1]Patente!K75</f>
        <v>63.886025172866745</v>
      </c>
      <c r="L61" s="3">
        <f>[1]Patente!L75</f>
        <v>76.057840859832609</v>
      </c>
      <c r="M61" s="3">
        <f>[1]Patente!M75</f>
        <v>87.094252684411899</v>
      </c>
      <c r="N61" s="3">
        <f>[1]Patente!N75</f>
        <v>15.900131406044679</v>
      </c>
      <c r="O61" s="3">
        <f>[1]Patente!O75</f>
        <v>32.550107279292483</v>
      </c>
      <c r="P61" s="3">
        <f>[1]Patente!P75</f>
        <v>27.633364467863878</v>
      </c>
      <c r="Q61" s="3">
        <f>[1]Patente!Q75</f>
        <v>56.807998453725993</v>
      </c>
      <c r="R61" s="3">
        <f>[1]Patente!R75</f>
        <v>56.028933979035124</v>
      </c>
      <c r="S61" s="3">
        <f>[1]Patente!S75</f>
        <v>31.665585468699319</v>
      </c>
      <c r="T61" s="3">
        <f>[1]Patente!T75</f>
        <v>34.310221586847746</v>
      </c>
      <c r="U61" s="3">
        <f>[1]Patente!U75</f>
        <v>39.666831601517401</v>
      </c>
      <c r="V61" s="3">
        <f>[1]Patente!V75</f>
        <v>57.637370953732194</v>
      </c>
      <c r="X61" s="18" t="str">
        <f t="shared" si="40"/>
        <v>HB</v>
      </c>
      <c r="Y61" s="19">
        <f t="shared" si="41"/>
        <v>15.900131406044679</v>
      </c>
      <c r="Z61" s="18" t="str">
        <f t="shared" si="42"/>
        <v>BY</v>
      </c>
      <c r="AA61" s="19">
        <f t="shared" si="43"/>
        <v>87.094252684411899</v>
      </c>
    </row>
    <row r="62" spans="1:27" x14ac:dyDescent="0.35">
      <c r="A62">
        <f>[1]Patente!A76</f>
        <v>2021</v>
      </c>
      <c r="B62" s="3">
        <f>[1]Patente!B76</f>
        <v>21.598453651567358</v>
      </c>
      <c r="C62" s="3">
        <f>[1]Patente!C76</f>
        <v>13.719725605487891</v>
      </c>
      <c r="D62" s="3">
        <f>[1]Patente!D76</f>
        <v>17.696522223198851</v>
      </c>
      <c r="E62" s="3">
        <f>[1]Patente!E76</f>
        <v>17.488076311605724</v>
      </c>
      <c r="F62" s="3">
        <f>[1]Patente!F76</f>
        <v>37.623620467249538</v>
      </c>
      <c r="G62" s="3">
        <f>[1]Patente!G76</f>
        <v>13.749836622663704</v>
      </c>
      <c r="H62" s="14">
        <f>[1]Patente!H76</f>
        <v>18.951203278803376</v>
      </c>
      <c r="I62" s="3">
        <f>[1]Patente!I76</f>
        <v>21.571648690292758</v>
      </c>
      <c r="J62" s="3">
        <f>[1]Patente!J76</f>
        <v>56.369148477674322</v>
      </c>
      <c r="K62" s="3">
        <f>[1]Patente!K76</f>
        <v>58.919596221261735</v>
      </c>
      <c r="L62" s="3">
        <f>[1]Patente!L76</f>
        <v>73.76951171790077</v>
      </c>
      <c r="M62" s="3">
        <f>[1]Patente!M76</f>
        <v>78.480728320186046</v>
      </c>
      <c r="N62" s="3">
        <f>[1]Patente!N76</f>
        <v>12.81085154483798</v>
      </c>
      <c r="O62" s="3">
        <f>[1]Patente!O76</f>
        <v>23.403932669463682</v>
      </c>
      <c r="P62" s="3">
        <f>[1]Patente!P76</f>
        <v>26.466009340944474</v>
      </c>
      <c r="Q62" s="3">
        <f>[1]Patente!Q76</f>
        <v>50.604370454506928</v>
      </c>
      <c r="R62" s="3">
        <f>[1]Patente!R76</f>
        <v>49.187005963111915</v>
      </c>
      <c r="S62" s="3">
        <f>[1]Patente!S76</f>
        <v>31.235176062762271</v>
      </c>
      <c r="T62" s="3">
        <f>[1]Patente!T76</f>
        <v>30.474233864064374</v>
      </c>
      <c r="U62" s="3">
        <f>[1]Patente!U76</f>
        <v>37.490134175217051</v>
      </c>
      <c r="V62" s="3">
        <f>[1]Patente!V76</f>
        <v>52.862237523707648</v>
      </c>
      <c r="X62" s="18" t="str">
        <f t="shared" si="40"/>
        <v>HB</v>
      </c>
      <c r="Y62" s="19">
        <f t="shared" si="41"/>
        <v>12.81085154483798</v>
      </c>
      <c r="Z62" s="18" t="str">
        <f t="shared" si="42"/>
        <v>BY</v>
      </c>
      <c r="AA62" s="19">
        <f t="shared" si="43"/>
        <v>78.480728320186046</v>
      </c>
    </row>
    <row r="63" spans="1:27" x14ac:dyDescent="0.35">
      <c r="A63">
        <f>[1]Patente!A77</f>
        <v>2022</v>
      </c>
      <c r="B63" s="3">
        <f>[1]Patente!B77</f>
        <v>18.392097020319653</v>
      </c>
      <c r="C63" s="3">
        <f>[1]Patente!C77</f>
        <v>23.918918918918916</v>
      </c>
      <c r="D63" s="3">
        <f>[1]Patente!D77</f>
        <v>17.056586377780341</v>
      </c>
      <c r="E63" s="3">
        <f>[1]Patente!E77</f>
        <v>13.521001884074032</v>
      </c>
      <c r="F63" s="3">
        <f>[1]Patente!F77</f>
        <v>32.669764860928069</v>
      </c>
      <c r="G63" s="3">
        <f>[1]Patente!G77</f>
        <v>12.321164910136957</v>
      </c>
      <c r="H63" s="14">
        <f>[1]Patente!H77</f>
        <v>17.69255037047774</v>
      </c>
      <c r="I63" s="3">
        <f>[1]Patente!I77</f>
        <v>20.397697406377006</v>
      </c>
      <c r="J63" s="3">
        <f>[1]Patente!J77</f>
        <v>50.378763765994016</v>
      </c>
      <c r="K63" s="3">
        <f>[1]Patente!K77</f>
        <v>52.618019451097396</v>
      </c>
      <c r="L63" s="3">
        <f>[1]Patente!L77</f>
        <v>69.975276512687046</v>
      </c>
      <c r="M63" s="3">
        <f>[1]Patente!M77</f>
        <v>66.3250550141465</v>
      </c>
      <c r="N63" s="3">
        <f>[1]Patente!N77</f>
        <v>12.842677204247963</v>
      </c>
      <c r="O63" s="3">
        <f>[1]Patente!O77</f>
        <v>18.239876143016112</v>
      </c>
      <c r="P63" s="3">
        <f>[1]Patente!P77</f>
        <v>20.547711032855826</v>
      </c>
      <c r="Q63" s="3">
        <f>[1]Patente!Q77</f>
        <v>45.622405960979115</v>
      </c>
      <c r="R63" s="3">
        <f>[1]Patente!R77</f>
        <v>44.166117336849048</v>
      </c>
      <c r="S63" s="3">
        <f>[1]Patente!S77</f>
        <v>27.817132589239435</v>
      </c>
      <c r="T63" s="3">
        <f>[1]Patente!T77</f>
        <v>22.43694726498526</v>
      </c>
      <c r="U63" s="3">
        <f>[1]Patente!U77</f>
        <v>32.526532793769569</v>
      </c>
      <c r="V63" s="3">
        <f>[1]Patente!V77</f>
        <v>47.399427191095981</v>
      </c>
      <c r="X63" s="18" t="str">
        <f t="shared" si="40"/>
        <v>HB</v>
      </c>
      <c r="Y63" s="19">
        <f t="shared" si="41"/>
        <v>12.842677204247963</v>
      </c>
      <c r="Z63" s="18" t="str">
        <f t="shared" si="42"/>
        <v>BW</v>
      </c>
      <c r="AA63" s="19">
        <f t="shared" si="43"/>
        <v>69.975276512687046</v>
      </c>
    </row>
    <row r="64" spans="1:27" x14ac:dyDescent="0.35">
      <c r="A64">
        <f>A63+1</f>
        <v>2023</v>
      </c>
      <c r="B64" s="3"/>
      <c r="C64" s="3"/>
      <c r="D64" s="3"/>
      <c r="E64" s="3"/>
      <c r="F64" s="3"/>
      <c r="G64" s="3"/>
      <c r="H64" s="14"/>
      <c r="I64" s="3"/>
      <c r="J64" s="3"/>
      <c r="K64" s="3"/>
      <c r="L64" s="3"/>
      <c r="M64" s="3"/>
      <c r="N64" s="3"/>
      <c r="O64" s="3"/>
      <c r="P64" s="3"/>
      <c r="Q64" s="3"/>
      <c r="R64" s="3"/>
      <c r="S64" s="3"/>
      <c r="T64" s="3"/>
      <c r="U64" s="3"/>
      <c r="V64" s="3"/>
      <c r="X64" s="18"/>
      <c r="Y64" s="19"/>
      <c r="Z64" s="18"/>
      <c r="AA64" s="19"/>
    </row>
    <row r="65" spans="1:27" x14ac:dyDescent="0.35">
      <c r="A65">
        <f>A64+1</f>
        <v>2024</v>
      </c>
      <c r="B65" s="3"/>
      <c r="C65" s="3"/>
      <c r="D65" s="3"/>
      <c r="E65" s="3"/>
      <c r="F65" s="3"/>
      <c r="G65" s="3"/>
      <c r="H65" s="14"/>
      <c r="I65" s="3"/>
      <c r="J65" s="3"/>
      <c r="K65" s="3"/>
      <c r="L65" s="3"/>
      <c r="M65" s="3"/>
      <c r="N65" s="3"/>
      <c r="O65" s="3"/>
      <c r="P65" s="3"/>
      <c r="Q65" s="3"/>
      <c r="R65" s="3"/>
      <c r="S65" s="3"/>
      <c r="T65" s="3"/>
      <c r="U65" s="3"/>
      <c r="V65" s="3"/>
      <c r="X65" s="18"/>
      <c r="Y65" s="19"/>
      <c r="Z65" s="18"/>
      <c r="AA65" s="19"/>
    </row>
    <row r="66" spans="1:27" x14ac:dyDescent="0.35">
      <c r="B66" s="3"/>
      <c r="C66" s="3"/>
      <c r="D66" s="3"/>
      <c r="E66" s="3"/>
      <c r="F66" s="3"/>
      <c r="G66" s="3"/>
      <c r="H66" s="14"/>
      <c r="I66" s="3"/>
      <c r="J66" s="3"/>
      <c r="K66" s="3"/>
      <c r="L66" s="3"/>
      <c r="M66" s="3"/>
      <c r="N66" s="3"/>
      <c r="O66" s="3"/>
      <c r="P66" s="3"/>
      <c r="Q66" s="3"/>
      <c r="R66" s="3"/>
      <c r="S66" s="3"/>
      <c r="T66" s="3"/>
      <c r="U66" s="3"/>
      <c r="V66" s="3"/>
      <c r="X66" s="18"/>
      <c r="Y66" s="19"/>
      <c r="Z66" s="18"/>
      <c r="AA66" s="19"/>
    </row>
    <row r="67" spans="1:27" x14ac:dyDescent="0.35">
      <c r="A67" s="4" t="s">
        <v>571</v>
      </c>
      <c r="B67" s="3"/>
      <c r="C67" s="3"/>
      <c r="D67" s="3"/>
      <c r="E67" s="3"/>
      <c r="F67" s="3"/>
      <c r="G67" s="3"/>
      <c r="H67" s="14"/>
      <c r="I67" s="3"/>
      <c r="J67" s="3"/>
      <c r="K67" s="3"/>
      <c r="L67" s="3"/>
      <c r="M67" s="3"/>
      <c r="N67" s="3"/>
      <c r="O67" s="3"/>
      <c r="P67" s="3"/>
      <c r="Q67" s="3"/>
      <c r="R67" s="3"/>
      <c r="S67" s="3"/>
      <c r="T67" s="3"/>
      <c r="U67" s="3"/>
      <c r="V67" s="3"/>
      <c r="X67" s="11"/>
      <c r="Y67" s="11"/>
      <c r="Z67" s="11"/>
      <c r="AA67" s="11"/>
    </row>
    <row r="68" spans="1:27" x14ac:dyDescent="0.35">
      <c r="A68">
        <f>[1]Patente!A82</f>
        <v>2019</v>
      </c>
      <c r="B68" s="3">
        <f>[1]Patente!B82</f>
        <v>5.2229811169144229</v>
      </c>
      <c r="C68" s="3">
        <f>[1]Patente!C82</f>
        <v>6.3233965672990067</v>
      </c>
      <c r="D68" s="3">
        <f>[1]Patente!D82</f>
        <v>13.1420435877779</v>
      </c>
      <c r="E68" s="3">
        <f>[1]Patente!E82</f>
        <v>9.7707628711010894</v>
      </c>
      <c r="F68" s="3">
        <f>[1]Patente!F82</f>
        <v>8.8757396449704142</v>
      </c>
      <c r="G68" s="3">
        <f>[1]Patente!G82</f>
        <v>2.1342646488164529</v>
      </c>
      <c r="H68" s="14">
        <f>[1]Patente!H82</f>
        <v>7.4545273829639198</v>
      </c>
      <c r="I68" s="3">
        <f>[1]Patente!I82</f>
        <v>10.213836477987421</v>
      </c>
      <c r="J68" s="3">
        <f>[1]Patente!J82</f>
        <v>3.7195477424069496</v>
      </c>
      <c r="K68" s="3">
        <f>[1]Patente!K82</f>
        <v>3.866129654380567</v>
      </c>
      <c r="L68" s="3">
        <f>[1]Patente!L82</f>
        <v>3.2184524607751106</v>
      </c>
      <c r="M68" s="3">
        <f>[1]Patente!M82</f>
        <v>2.8270843954210503</v>
      </c>
      <c r="N68" s="3">
        <f>[1]Patente!N82</f>
        <v>5.6338028169014089</v>
      </c>
      <c r="O68" s="3">
        <f>[1]Patente!O82</f>
        <v>3.0750307503075032</v>
      </c>
      <c r="P68" s="3">
        <f>[1]Patente!P82</f>
        <v>4.5001607200257148</v>
      </c>
      <c r="Q68" s="3">
        <f>[1]Patente!Q82</f>
        <v>3.6964021685559389</v>
      </c>
      <c r="R68" s="3">
        <f>[1]Patente!R82</f>
        <v>4.8332362115654881</v>
      </c>
      <c r="S68" s="3">
        <f>[1]Patente!S82</f>
        <v>2.1182360870402466</v>
      </c>
      <c r="T68" s="3">
        <f>[1]Patente!T82</f>
        <v>7.8313253012048198</v>
      </c>
      <c r="U68" s="3">
        <f>[1]Patente!U82</f>
        <v>6.3502673796791447</v>
      </c>
      <c r="V68" s="3">
        <f>[1]Patente!V82</f>
        <v>4.6236164445448384</v>
      </c>
      <c r="X68" s="18" t="str">
        <f t="shared" ref="X68" si="44">HLOOKUP(Y68,$L68:$U181,ROW(L$150)-ROW(X68)+1,0)</f>
        <v>RP</v>
      </c>
      <c r="Y68" s="19">
        <f t="shared" ref="Y68" si="45">MIN(L68:U68)</f>
        <v>2.1182360870402466</v>
      </c>
      <c r="Z68" s="18" t="str">
        <f t="shared" ref="Z68" si="46">HLOOKUP(AA68,$L68:$U181,ROW(N$150)-ROW(Z68)+1,0)</f>
        <v>SL</v>
      </c>
      <c r="AA68" s="19">
        <f t="shared" ref="AA68" si="47">MAX(L68:U68)</f>
        <v>7.8313253012048198</v>
      </c>
    </row>
    <row r="69" spans="1:27" x14ac:dyDescent="0.35">
      <c r="A69">
        <f>[1]Patente!A83</f>
        <v>2020</v>
      </c>
      <c r="B69" s="3">
        <f>[1]Patente!B83</f>
        <v>5.368098159509203</v>
      </c>
      <c r="C69" s="3">
        <f>[1]Patente!C83</f>
        <v>8.4219858156028362</v>
      </c>
      <c r="D69" s="3">
        <f>[1]Patente!D83</f>
        <v>12.331487093740204</v>
      </c>
      <c r="E69" s="3">
        <f>[1]Patente!E83</f>
        <v>10.262257696693274</v>
      </c>
      <c r="F69" s="3">
        <f>[1]Patente!F83</f>
        <v>7.7128448531593001</v>
      </c>
      <c r="G69" s="3">
        <f>[1]Patente!G83</f>
        <v>1.5865146256817055</v>
      </c>
      <c r="H69" s="14">
        <f>[1]Patente!H83</f>
        <v>7.2083879423328971</v>
      </c>
      <c r="I69" s="3">
        <f>[1]Patente!I83</f>
        <v>9.9828725226327375</v>
      </c>
      <c r="J69" s="3">
        <f>[1]Patente!J83</f>
        <v>3.4543714827849046</v>
      </c>
      <c r="K69" s="3">
        <f>[1]Patente!K83</f>
        <v>3.6207246747971071</v>
      </c>
      <c r="L69" s="3">
        <f>[1]Patente!L83</f>
        <v>2.8885290384699549</v>
      </c>
      <c r="M69" s="3">
        <f>[1]Patente!M83</f>
        <v>2.7167656674494638</v>
      </c>
      <c r="N69" s="3">
        <f>[1]Patente!N83</f>
        <v>5.7088487155090393</v>
      </c>
      <c r="O69" s="3">
        <f>[1]Patente!O83</f>
        <v>3.5203975978463453</v>
      </c>
      <c r="P69" s="3">
        <f>[1]Patente!P83</f>
        <v>4.7159924544120724</v>
      </c>
      <c r="Q69" s="3">
        <f>[1]Patente!Q83</f>
        <v>3.4697006374566288</v>
      </c>
      <c r="R69" s="3">
        <f>[1]Patente!R83</f>
        <v>4.3106284962158607</v>
      </c>
      <c r="S69" s="3">
        <f>[1]Patente!S83</f>
        <v>2.0040080160320639</v>
      </c>
      <c r="T69" s="3">
        <f>[1]Patente!T83</f>
        <v>3.3921302578018997</v>
      </c>
      <c r="U69" s="3">
        <f>[1]Patente!U83</f>
        <v>7.455099966113182</v>
      </c>
      <c r="V69" s="3">
        <f>[1]Patente!V83</f>
        <v>4.3754391090520812</v>
      </c>
      <c r="X69" s="18" t="str">
        <f t="shared" ref="X69:X71" si="48">HLOOKUP(Y69,$L69:$U182,ROW(L$150)-ROW(X69)+1,0)</f>
        <v>RP</v>
      </c>
      <c r="Y69" s="19">
        <f t="shared" ref="Y69:Y71" si="49">MIN(L69:U69)</f>
        <v>2.0040080160320639</v>
      </c>
      <c r="Z69" s="18" t="str">
        <f t="shared" ref="Z69:Z71" si="50">HLOOKUP(AA69,$L69:$U182,ROW(N$150)-ROW(Z69)+1,0)</f>
        <v>SH</v>
      </c>
      <c r="AA69" s="19">
        <f t="shared" ref="AA69:AA71" si="51">MAX(L69:U69)</f>
        <v>7.455099966113182</v>
      </c>
    </row>
    <row r="70" spans="1:27" x14ac:dyDescent="0.35">
      <c r="A70">
        <f>[1]Patente!A84</f>
        <v>2021</v>
      </c>
      <c r="B70" s="3">
        <f>[1]Patente!B84</f>
        <v>5.6646525679758302</v>
      </c>
      <c r="C70" s="3">
        <f>[1]Patente!C84</f>
        <v>8.8183421516754841</v>
      </c>
      <c r="D70" s="3">
        <f>[1]Patente!D84</f>
        <v>11.132672862833214</v>
      </c>
      <c r="E70" s="3">
        <f>[1]Patente!E84</f>
        <v>9.2658588738417684</v>
      </c>
      <c r="F70" s="3">
        <f>[1]Patente!F84</f>
        <v>7.0609002647837604</v>
      </c>
      <c r="G70" s="3">
        <f>[1]Patente!G84</f>
        <v>1.2004801920768307</v>
      </c>
      <c r="H70" s="14">
        <f>[1]Patente!H84</f>
        <v>6.6649411155687854</v>
      </c>
      <c r="I70" s="3">
        <f>[1]Patente!I84</f>
        <v>9.276970160673299</v>
      </c>
      <c r="J70" s="3">
        <f>[1]Patente!J84</f>
        <v>3.1287376533675513</v>
      </c>
      <c r="K70" s="3">
        <f>[1]Patente!K84</f>
        <v>3.2945386355620929</v>
      </c>
      <c r="L70" s="3">
        <f>[1]Patente!L84</f>
        <v>3.10010764262648</v>
      </c>
      <c r="M70" s="3">
        <f>[1]Patente!M84</f>
        <v>1.9695613249776185</v>
      </c>
      <c r="N70" s="3">
        <f>[1]Patente!N84</f>
        <v>3.8314176245210727</v>
      </c>
      <c r="O70" s="3">
        <f>[1]Patente!O84</f>
        <v>3.1384856806590817</v>
      </c>
      <c r="P70" s="3">
        <f>[1]Patente!P84</f>
        <v>4.408817635270541</v>
      </c>
      <c r="Q70" s="3">
        <f>[1]Patente!Q84</f>
        <v>2.282206657747698</v>
      </c>
      <c r="R70" s="3">
        <f>[1]Patente!R84</f>
        <v>4.2070781681546663</v>
      </c>
      <c r="S70" s="3">
        <f>[1]Patente!S84</f>
        <v>2.9075402209730568</v>
      </c>
      <c r="T70" s="3">
        <f>[1]Patente!T84</f>
        <v>4.834254143646409</v>
      </c>
      <c r="U70" s="3">
        <f>[1]Patente!U84</f>
        <v>5.5374592833876219</v>
      </c>
      <c r="V70" s="3">
        <f>[1]Patente!V84</f>
        <v>3.9888285619151818</v>
      </c>
      <c r="X70" s="18" t="str">
        <f t="shared" si="48"/>
        <v>BY</v>
      </c>
      <c r="Y70" s="19">
        <f t="shared" si="49"/>
        <v>1.9695613249776185</v>
      </c>
      <c r="Z70" s="18" t="str">
        <f t="shared" si="50"/>
        <v>SH</v>
      </c>
      <c r="AA70" s="19">
        <f t="shared" si="51"/>
        <v>5.5374592833876219</v>
      </c>
    </row>
    <row r="71" spans="1:27" x14ac:dyDescent="0.35">
      <c r="A71">
        <f>[1]Patente!A85</f>
        <v>2022</v>
      </c>
      <c r="B71" s="3">
        <f>[1]Patente!B85</f>
        <v>4.5385779122541603</v>
      </c>
      <c r="C71" s="3">
        <f>[1]Patente!C85</f>
        <v>4.5643153526970961</v>
      </c>
      <c r="D71" s="3">
        <f>[1]Patente!D85</f>
        <v>10.849349039057655</v>
      </c>
      <c r="E71" s="3">
        <f>[1]Patente!E85</f>
        <v>3.423485107839781</v>
      </c>
      <c r="F71" s="3">
        <f>[1]Patente!F85</f>
        <v>8.1775700934579429</v>
      </c>
      <c r="G71" s="3">
        <f>[1]Patente!G85</f>
        <v>1.5234613040828764</v>
      </c>
      <c r="H71" s="14">
        <f>[1]Patente!H85</f>
        <v>5.8532483911651525</v>
      </c>
      <c r="I71" s="3">
        <f>[1]Patente!I85</f>
        <v>7.8758836646581587</v>
      </c>
      <c r="J71" s="3">
        <f>[1]Patente!J85</f>
        <v>2.6616180419680129</v>
      </c>
      <c r="K71" s="3">
        <f>[1]Patente!K85</f>
        <v>2.7578978117240727</v>
      </c>
      <c r="L71" s="3">
        <f>[1]Patente!L85</f>
        <v>2.1656501370105188</v>
      </c>
      <c r="M71" s="3">
        <f>[1]Patente!M85</f>
        <v>2.5283347863993026</v>
      </c>
      <c r="N71" s="3">
        <f>[1]Patente!N85</f>
        <v>5.8394160583941606</v>
      </c>
      <c r="O71" s="3">
        <f>[1]Patente!O85</f>
        <v>1.3695949911954608</v>
      </c>
      <c r="P71" s="3">
        <f>[1]Patente!P85</f>
        <v>2.2000000000000002</v>
      </c>
      <c r="Q71" s="3">
        <f>[1]Patente!Q85</f>
        <v>2.2995797319800175</v>
      </c>
      <c r="R71" s="3">
        <f>[1]Patente!R85</f>
        <v>3.6557208825038483</v>
      </c>
      <c r="S71" s="3">
        <f>[1]Patente!S85</f>
        <v>2.5405511041625957</v>
      </c>
      <c r="T71" s="3">
        <f>[1]Patente!T85</f>
        <v>1.3726835964310227</v>
      </c>
      <c r="U71" s="3">
        <f>[1]Patente!U85</f>
        <v>4.5565006075334136</v>
      </c>
      <c r="V71" s="3">
        <f>[1]Patente!V85</f>
        <v>3.4076407179125145</v>
      </c>
      <c r="X71" s="18" t="str">
        <f t="shared" si="48"/>
        <v>HH</v>
      </c>
      <c r="Y71" s="19">
        <f t="shared" si="49"/>
        <v>1.3695949911954608</v>
      </c>
      <c r="Z71" s="18" t="str">
        <f t="shared" si="50"/>
        <v>HB</v>
      </c>
      <c r="AA71" s="19">
        <f t="shared" si="51"/>
        <v>5.8394160583941606</v>
      </c>
    </row>
    <row r="72" spans="1:27" x14ac:dyDescent="0.35">
      <c r="A72">
        <f t="shared" ref="A72:A73" si="52">A71+1</f>
        <v>2023</v>
      </c>
      <c r="B72" s="3"/>
      <c r="C72" s="3"/>
      <c r="D72" s="3"/>
      <c r="E72" s="3"/>
      <c r="F72" s="3"/>
      <c r="G72" s="3"/>
      <c r="H72" s="14"/>
      <c r="I72" s="3"/>
      <c r="J72" s="3"/>
      <c r="K72" s="3"/>
      <c r="L72" s="3"/>
      <c r="M72" s="3"/>
      <c r="N72" s="3"/>
      <c r="O72" s="3"/>
      <c r="P72" s="3"/>
      <c r="Q72" s="3"/>
      <c r="R72" s="3"/>
      <c r="S72" s="3"/>
      <c r="T72" s="3"/>
      <c r="U72" s="3"/>
      <c r="V72" s="3"/>
      <c r="X72" s="18"/>
      <c r="Y72" s="19"/>
      <c r="Z72" s="18"/>
      <c r="AA72" s="19"/>
    </row>
    <row r="73" spans="1:27" x14ac:dyDescent="0.35">
      <c r="A73">
        <f t="shared" si="52"/>
        <v>2024</v>
      </c>
      <c r="B73" s="3"/>
      <c r="C73" s="3"/>
      <c r="D73" s="3"/>
      <c r="E73" s="3"/>
      <c r="F73" s="3"/>
      <c r="G73" s="3"/>
      <c r="H73" s="14"/>
      <c r="I73" s="3"/>
      <c r="J73" s="3"/>
      <c r="K73" s="3"/>
      <c r="L73" s="3"/>
      <c r="M73" s="3"/>
      <c r="N73" s="3"/>
      <c r="O73" s="3"/>
      <c r="P73" s="3"/>
      <c r="Q73" s="3"/>
      <c r="R73" s="3"/>
      <c r="S73" s="3"/>
      <c r="T73" s="3"/>
      <c r="U73" s="3"/>
      <c r="V73" s="3"/>
      <c r="X73" s="18"/>
      <c r="Y73" s="19"/>
      <c r="Z73" s="18"/>
      <c r="AA73" s="19"/>
    </row>
    <row r="74" spans="1:27" x14ac:dyDescent="0.35">
      <c r="A74" t="s">
        <v>572</v>
      </c>
      <c r="X74" s="11"/>
      <c r="Y74" s="11"/>
      <c r="Z74" s="11"/>
      <c r="AA74" s="11"/>
    </row>
    <row r="76" spans="1:27" x14ac:dyDescent="0.35">
      <c r="A76" s="4" t="s">
        <v>573</v>
      </c>
    </row>
    <row r="77" spans="1:27" x14ac:dyDescent="0.35">
      <c r="A77">
        <v>2018</v>
      </c>
      <c r="B77">
        <f>[1]FuE!B234</f>
        <v>28.7</v>
      </c>
      <c r="C77">
        <f>[1]FuE!C234</f>
        <v>23.6</v>
      </c>
      <c r="D77">
        <f>[1]FuE!D234</f>
        <v>39.1</v>
      </c>
      <c r="E77">
        <f>[1]FuE!E234</f>
        <v>23.7</v>
      </c>
      <c r="F77">
        <f>[1]FuE!F234</f>
        <v>32.799999999999997</v>
      </c>
      <c r="G77">
        <f>[1]FuE!G234</f>
        <v>54.5</v>
      </c>
      <c r="H77" s="14">
        <f>[1]FuE!H234</f>
        <v>37.304637486408765</v>
      </c>
      <c r="I77" s="3">
        <f>[1]FuE!I234</f>
        <v>31.501365455012628</v>
      </c>
      <c r="J77" s="3">
        <f>[1]FuE!J234</f>
        <v>49.476661369788602</v>
      </c>
      <c r="K77" s="3">
        <f>[1]FuE!K234</f>
        <v>49.201013224963162</v>
      </c>
      <c r="L77" s="3">
        <f>[1]FuE!L234</f>
        <v>69.900000000000006</v>
      </c>
      <c r="M77" s="3">
        <f>[1]FuE!M234</f>
        <v>56</v>
      </c>
      <c r="N77" s="3">
        <f>[1]FuE!N234</f>
        <v>44.7</v>
      </c>
      <c r="O77" s="3">
        <f>[1]FuE!O234</f>
        <v>48.9</v>
      </c>
      <c r="P77" s="3">
        <f>[1]FuE!P234</f>
        <v>48.8</v>
      </c>
      <c r="Q77" s="3">
        <f>[1]FuE!Q234</f>
        <v>42.7</v>
      </c>
      <c r="R77" s="3">
        <f>[1]FuE!R234</f>
        <v>38.700000000000003</v>
      </c>
      <c r="S77" s="3">
        <f>[1]FuE!S234</f>
        <v>40.799999999999997</v>
      </c>
      <c r="T77" s="3">
        <f>[1]FuE!T234</f>
        <v>35.4</v>
      </c>
      <c r="U77" s="3">
        <f>[1]FuE!U234</f>
        <v>30.5</v>
      </c>
      <c r="V77" s="3">
        <f>[1]FuE!V234</f>
        <v>47.3</v>
      </c>
      <c r="X77" s="18" t="str">
        <f t="shared" ref="X77:X79" si="53">HLOOKUP(Y77,$L77:$U190,ROW(L$150)-ROW(X77)+1,0)</f>
        <v>SH</v>
      </c>
      <c r="Y77" s="19">
        <f t="shared" ref="Y77:Y79" si="54">MIN(L77:U77)</f>
        <v>30.5</v>
      </c>
      <c r="Z77" s="18" t="str">
        <f t="shared" ref="Z77:Z79" si="55">HLOOKUP(AA77,$L77:$U190,ROW(N$150)-ROW(Z77)+1,0)</f>
        <v>BW</v>
      </c>
      <c r="AA77" s="19">
        <f t="shared" ref="AA77:AA79" si="56">MAX(L77:U77)</f>
        <v>69.900000000000006</v>
      </c>
    </row>
    <row r="78" spans="1:27" x14ac:dyDescent="0.35">
      <c r="A78">
        <f>A77+2</f>
        <v>2020</v>
      </c>
      <c r="B78">
        <f>[1]FuE!B235</f>
        <v>30.1</v>
      </c>
      <c r="C78">
        <f>[1]FuE!C235</f>
        <v>25.6</v>
      </c>
      <c r="D78">
        <f>[1]FuE!D235</f>
        <v>41.3</v>
      </c>
      <c r="E78">
        <f>[1]FuE!E235</f>
        <v>25.6</v>
      </c>
      <c r="F78">
        <f>[1]FuE!F235</f>
        <v>34.700000000000003</v>
      </c>
      <c r="G78">
        <f>[1]FuE!G235</f>
        <v>55.3</v>
      </c>
      <c r="H78" s="14">
        <f>[1]FuE!H235</f>
        <v>39.061106314065078</v>
      </c>
      <c r="I78" s="3">
        <f>[1]FuE!I235</f>
        <v>33.426610166673747</v>
      </c>
      <c r="J78" s="3">
        <f>[1]FuE!J235</f>
        <v>51.585221729225445</v>
      </c>
      <c r="K78" s="3">
        <f>[1]FuE!K235</f>
        <v>51.377465544598081</v>
      </c>
      <c r="L78" s="3">
        <f>[1]FuE!L235</f>
        <v>75</v>
      </c>
      <c r="M78" s="3">
        <f>[1]FuE!M235</f>
        <v>58</v>
      </c>
      <c r="N78" s="3">
        <f>[1]FuE!N235</f>
        <v>45.7</v>
      </c>
      <c r="O78" s="3">
        <f>[1]FuE!O235</f>
        <v>49.1</v>
      </c>
      <c r="P78" s="3">
        <f>[1]FuE!P235</f>
        <v>49.4</v>
      </c>
      <c r="Q78" s="3">
        <f>[1]FuE!Q235</f>
        <v>44</v>
      </c>
      <c r="R78" s="3">
        <f>[1]FuE!R235</f>
        <v>40.700000000000003</v>
      </c>
      <c r="S78" s="3">
        <f>[1]FuE!S235</f>
        <v>41.8</v>
      </c>
      <c r="T78" s="3">
        <f>[1]FuE!T235</f>
        <v>37</v>
      </c>
      <c r="U78" s="3">
        <f>[1]FuE!U235</f>
        <v>32.700000000000003</v>
      </c>
      <c r="V78" s="3">
        <f>[1]FuE!V235</f>
        <v>49.5</v>
      </c>
      <c r="X78" s="18" t="str">
        <f t="shared" si="53"/>
        <v>SH</v>
      </c>
      <c r="Y78" s="19">
        <f t="shared" si="54"/>
        <v>32.700000000000003</v>
      </c>
      <c r="Z78" s="18" t="str">
        <f t="shared" si="55"/>
        <v>BW</v>
      </c>
      <c r="AA78" s="19">
        <f t="shared" si="56"/>
        <v>75</v>
      </c>
    </row>
    <row r="79" spans="1:27" x14ac:dyDescent="0.35">
      <c r="A79">
        <f t="shared" ref="A79" si="57">A78+2</f>
        <v>2022</v>
      </c>
      <c r="B79">
        <f>[1]FuE!B236</f>
        <v>31.4</v>
      </c>
      <c r="C79">
        <f>[1]FuE!C236</f>
        <v>27.3</v>
      </c>
      <c r="D79">
        <f>[1]FuE!D236</f>
        <v>43.3</v>
      </c>
      <c r="E79">
        <f>[1]FuE!E236</f>
        <v>24.7</v>
      </c>
      <c r="F79">
        <f>[1]FuE!F236</f>
        <v>37.4</v>
      </c>
      <c r="G79">
        <f>[1]FuE!G236</f>
        <v>57.8</v>
      </c>
      <c r="H79" s="14">
        <f>[1]FuE!H236</f>
        <v>40.956517486507835</v>
      </c>
      <c r="I79" s="3">
        <f>[1]FuE!I236</f>
        <v>34.899688273500139</v>
      </c>
      <c r="J79" s="3">
        <f>[1]FuE!J236</f>
        <v>53.570909486037323</v>
      </c>
      <c r="K79" s="3">
        <f>[1]FuE!K236</f>
        <v>53.327884535688817</v>
      </c>
      <c r="L79" s="3">
        <f>[1]FuE!L236</f>
        <v>77.3</v>
      </c>
      <c r="M79" s="3">
        <f>[1]FuE!M236</f>
        <v>60.9</v>
      </c>
      <c r="N79" s="3">
        <f>[1]FuE!N236</f>
        <v>48.7</v>
      </c>
      <c r="O79" s="3">
        <f>[1]FuE!O236</f>
        <v>52.4</v>
      </c>
      <c r="P79" s="3">
        <f>[1]FuE!P236</f>
        <v>51.7</v>
      </c>
      <c r="Q79" s="3">
        <f>[1]FuE!Q236</f>
        <v>45.2</v>
      </c>
      <c r="R79" s="3">
        <f>[1]FuE!R236</f>
        <v>42.2</v>
      </c>
      <c r="S79" s="3">
        <f>[1]FuE!S236</f>
        <v>42.8</v>
      </c>
      <c r="T79" s="3">
        <f>[1]FuE!T236</f>
        <v>37.299999999999997</v>
      </c>
      <c r="U79" s="3">
        <f>[1]FuE!U236</f>
        <v>33.299999999999997</v>
      </c>
      <c r="V79" s="3">
        <f>[1]FuE!V236</f>
        <v>51.6</v>
      </c>
      <c r="X79" s="18" t="str">
        <f t="shared" si="53"/>
        <v>SH</v>
      </c>
      <c r="Y79" s="19">
        <f t="shared" si="54"/>
        <v>33.299999999999997</v>
      </c>
      <c r="Z79" s="18" t="str">
        <f t="shared" si="55"/>
        <v>BW</v>
      </c>
      <c r="AA79" s="19">
        <f t="shared" si="56"/>
        <v>77.3</v>
      </c>
    </row>
    <row r="80" spans="1:27" x14ac:dyDescent="0.35">
      <c r="A80">
        <f>[1]FuE!A237</f>
        <v>2024</v>
      </c>
      <c r="B80">
        <f>[1]FuE!B237</f>
        <v>31.7</v>
      </c>
      <c r="C80">
        <f>[1]FuE!C237</f>
        <v>25.1</v>
      </c>
      <c r="D80">
        <f>[1]FuE!D237</f>
        <v>44.6</v>
      </c>
      <c r="E80">
        <f>[1]FuE!E237</f>
        <v>25.8</v>
      </c>
      <c r="F80">
        <f>[1]FuE!F237</f>
        <v>38.700000000000003</v>
      </c>
      <c r="G80">
        <f>[1]FuE!G237</f>
        <v>58.2</v>
      </c>
      <c r="H80" s="14">
        <f>[1]FuE!H237</f>
        <v>41.63289074612667</v>
      </c>
      <c r="I80" s="3">
        <f>[1]FuE!I237</f>
        <v>35.542522562859027</v>
      </c>
      <c r="J80" s="3">
        <f>[1]FuE!J237</f>
        <v>53.640219920816854</v>
      </c>
      <c r="K80" s="3">
        <f>[1]FuE!K237</f>
        <v>53.37593423388509</v>
      </c>
      <c r="L80" s="3">
        <f>[1]FuE!L237</f>
        <v>76.5</v>
      </c>
      <c r="M80" s="3">
        <f>[1]FuE!M237</f>
        <v>60.3</v>
      </c>
      <c r="N80" s="3">
        <f>[1]FuE!N237</f>
        <v>49.7</v>
      </c>
      <c r="O80" s="3">
        <f>[1]FuE!O237</f>
        <v>51.6</v>
      </c>
      <c r="P80" s="3">
        <f>[1]FuE!P237</f>
        <v>51.2</v>
      </c>
      <c r="Q80" s="3">
        <f>[1]FuE!Q237</f>
        <v>43.7</v>
      </c>
      <c r="R80" s="3">
        <f>[1]FuE!R237</f>
        <v>43.5</v>
      </c>
      <c r="S80" s="3">
        <f>[1]FuE!S237</f>
        <v>45.8</v>
      </c>
      <c r="T80" s="3">
        <f>[1]FuE!T237</f>
        <v>40</v>
      </c>
      <c r="U80" s="3">
        <f>[1]FuE!U237</f>
        <v>32.700000000000003</v>
      </c>
      <c r="V80" s="3">
        <f>[1]FuE!V237</f>
        <v>51.6</v>
      </c>
      <c r="X80" s="18" t="str">
        <f>HLOOKUP(Y80,$L80:$U193,ROW(L$150)-ROW(X80)+1,0)</f>
        <v>SH</v>
      </c>
      <c r="Y80" s="19">
        <f t="shared" ref="Y80" si="58">MIN(L80:U80)</f>
        <v>32.700000000000003</v>
      </c>
      <c r="Z80" s="18" t="str">
        <f>HLOOKUP(AA80,$L80:$U193,ROW(N$150)-ROW(Z80)+1,0)</f>
        <v>BW</v>
      </c>
      <c r="AA80" s="19">
        <f t="shared" ref="AA80" si="59">MAX(L80:U80)</f>
        <v>76.5</v>
      </c>
    </row>
    <row r="81" spans="1:22" x14ac:dyDescent="0.35">
      <c r="A81" t="str">
        <f>[1]FuE!A240</f>
        <v>Inhalte: Patentanmeldungen, FuE-Aufwendungen, FuE-Personal, HRSTO, Erwerbstätige in High-Tech-Branchen (Industrie) und in wissensintensiven Dienstleistungen</v>
      </c>
    </row>
    <row r="82" spans="1:22" x14ac:dyDescent="0.35">
      <c r="A82" t="s">
        <v>574</v>
      </c>
    </row>
    <row r="84" spans="1:22" x14ac:dyDescent="0.35">
      <c r="A84" s="4" t="s">
        <v>575</v>
      </c>
    </row>
    <row r="85" spans="1:22" x14ac:dyDescent="0.35">
      <c r="A85" s="4" t="s">
        <v>576</v>
      </c>
    </row>
    <row r="86" spans="1:22" x14ac:dyDescent="0.35">
      <c r="A86">
        <f>[1]FuE!A84</f>
        <v>2019</v>
      </c>
      <c r="B86" s="5">
        <f>[1]FuE!B84</f>
        <v>11682</v>
      </c>
      <c r="C86" s="5">
        <f>[1]FuE!C84</f>
        <v>6705</v>
      </c>
      <c r="D86" s="5">
        <f>[1]FuE!D84</f>
        <v>32775</v>
      </c>
      <c r="E86" s="5">
        <f>[1]FuE!E84</f>
        <v>8443</v>
      </c>
      <c r="F86" s="5">
        <f>[1]FuE!F84</f>
        <v>12761</v>
      </c>
      <c r="G86" s="5">
        <f>[1]FuE!G84</f>
        <v>37063</v>
      </c>
      <c r="H86" s="31">
        <f>[1]FuE!H84</f>
        <v>109429</v>
      </c>
      <c r="I86" s="5">
        <f>[1]FuE!I84</f>
        <v>72366</v>
      </c>
      <c r="J86" s="5">
        <f>[1]FuE!J84</f>
        <v>662728</v>
      </c>
      <c r="K86" s="5">
        <f>[1]FuE!K84</f>
        <v>625665</v>
      </c>
      <c r="L86" s="5">
        <f>[1]FuE!L84</f>
        <v>181480</v>
      </c>
      <c r="M86" s="5">
        <f>[1]FuE!M84</f>
        <v>146204</v>
      </c>
      <c r="N86" s="5">
        <f>[1]FuE!N84</f>
        <v>7829</v>
      </c>
      <c r="O86" s="5">
        <f>[1]FuE!O84</f>
        <v>18835</v>
      </c>
      <c r="P86" s="5">
        <f>[1]FuE!P84</f>
        <v>57210</v>
      </c>
      <c r="Q86" s="5">
        <f>[1]FuE!Q84</f>
        <v>57428</v>
      </c>
      <c r="R86" s="5">
        <f>[1]FuE!R84</f>
        <v>113939</v>
      </c>
      <c r="S86" s="5">
        <f>[1]FuE!S84</f>
        <v>24837</v>
      </c>
      <c r="T86" s="5">
        <f>[1]FuE!T84</f>
        <v>5592</v>
      </c>
      <c r="U86" s="5">
        <f>[1]FuE!U84</f>
        <v>12311</v>
      </c>
      <c r="V86" s="5">
        <f>[1]FuE!V84</f>
        <v>735094</v>
      </c>
    </row>
    <row r="87" spans="1:22" x14ac:dyDescent="0.35">
      <c r="A87">
        <f>[1]FuE!A85</f>
        <v>2020</v>
      </c>
      <c r="B87" s="5">
        <f>[1]FuE!B85</f>
        <v>11821</v>
      </c>
      <c r="C87" s="5">
        <f>[1]FuE!C85</f>
        <v>6659</v>
      </c>
      <c r="D87" s="5">
        <f>[1]FuE!D85</f>
        <v>33172</v>
      </c>
      <c r="E87" s="5">
        <f>[1]FuE!E85</f>
        <v>8423</v>
      </c>
      <c r="F87" s="5">
        <f>[1]FuE!F85</f>
        <v>12949</v>
      </c>
      <c r="G87" s="5">
        <f>[1]FuE!G85</f>
        <v>37603</v>
      </c>
      <c r="H87" s="31">
        <f>[1]FuE!H85</f>
        <v>110627</v>
      </c>
      <c r="I87" s="5">
        <f>[1]FuE!I85</f>
        <v>73024</v>
      </c>
      <c r="J87" s="5">
        <f>[1]FuE!J85</f>
        <v>660337</v>
      </c>
      <c r="K87" s="5">
        <f>[1]FuE!K85</f>
        <v>622734</v>
      </c>
      <c r="L87" s="5">
        <f>[1]FuE!L85</f>
        <v>179942</v>
      </c>
      <c r="M87" s="5">
        <f>[1]FuE!M85</f>
        <v>145842</v>
      </c>
      <c r="N87" s="5">
        <f>[1]FuE!N85</f>
        <v>7610</v>
      </c>
      <c r="O87" s="5">
        <f>[1]FuE!O85</f>
        <v>19109</v>
      </c>
      <c r="P87" s="5">
        <f>[1]FuE!P85</f>
        <v>56743</v>
      </c>
      <c r="Q87" s="5">
        <f>[1]FuE!Q85</f>
        <v>56911</v>
      </c>
      <c r="R87" s="5">
        <f>[1]FuE!R85</f>
        <v>114191</v>
      </c>
      <c r="S87" s="5">
        <f>[1]FuE!S85</f>
        <v>24664</v>
      </c>
      <c r="T87" s="5">
        <f>[1]FuE!T85</f>
        <v>5596</v>
      </c>
      <c r="U87" s="5">
        <f>[1]FuE!U85</f>
        <v>12126</v>
      </c>
      <c r="V87" s="5">
        <f>[1]FuE!V85</f>
        <v>733361</v>
      </c>
    </row>
    <row r="88" spans="1:22" x14ac:dyDescent="0.35">
      <c r="A88">
        <f>[1]FuE!A86</f>
        <v>2021</v>
      </c>
      <c r="B88" s="5">
        <f>[1]FuE!B86</f>
        <v>11899</v>
      </c>
      <c r="C88" s="5">
        <f>[1]FuE!C86</f>
        <v>7143</v>
      </c>
      <c r="D88" s="5">
        <f>[1]FuE!D86</f>
        <v>34131</v>
      </c>
      <c r="E88" s="5">
        <f>[1]FuE!E86</f>
        <v>8806</v>
      </c>
      <c r="F88" s="5">
        <f>[1]FuE!F86</f>
        <v>13954</v>
      </c>
      <c r="G88" s="5">
        <f>[1]FuE!G86</f>
        <v>38255</v>
      </c>
      <c r="H88" s="31">
        <f>[1]FuE!H86</f>
        <v>114188</v>
      </c>
      <c r="I88" s="5">
        <f>[1]FuE!I86</f>
        <v>75933</v>
      </c>
      <c r="J88" s="5">
        <f>[1]FuE!J86</f>
        <v>677516</v>
      </c>
      <c r="K88" s="5">
        <f>[1]FuE!K86</f>
        <v>639261</v>
      </c>
      <c r="L88" s="5">
        <f>[1]FuE!L86</f>
        <v>183992</v>
      </c>
      <c r="M88" s="5">
        <f>[1]FuE!M86</f>
        <v>151362</v>
      </c>
      <c r="N88" s="5">
        <f>[1]FuE!N86</f>
        <v>7962</v>
      </c>
      <c r="O88" s="5">
        <f>[1]FuE!O86</f>
        <v>19783</v>
      </c>
      <c r="P88" s="5">
        <f>[1]FuE!P86</f>
        <v>55883</v>
      </c>
      <c r="Q88" s="5">
        <f>[1]FuE!Q86</f>
        <v>58987</v>
      </c>
      <c r="R88" s="5">
        <f>[1]FuE!R86</f>
        <v>115376</v>
      </c>
      <c r="S88" s="5">
        <f>[1]FuE!S86</f>
        <v>27405</v>
      </c>
      <c r="T88" s="5">
        <f>[1]FuE!T86</f>
        <v>5841</v>
      </c>
      <c r="U88" s="5">
        <f>[1]FuE!U86</f>
        <v>12670</v>
      </c>
      <c r="V88" s="5">
        <f>[1]FuE!V86</f>
        <v>753449</v>
      </c>
    </row>
    <row r="89" spans="1:22" x14ac:dyDescent="0.35">
      <c r="A89">
        <f>[1]FuE!A87</f>
        <v>2022</v>
      </c>
      <c r="B89" s="5">
        <f>[1]FuE!B87</f>
        <v>12451</v>
      </c>
      <c r="C89" s="5">
        <f>[1]FuE!C87</f>
        <v>7400</v>
      </c>
      <c r="D89" s="5">
        <f>[1]FuE!D87</f>
        <v>34708</v>
      </c>
      <c r="E89" s="5">
        <f>[1]FuE!E87</f>
        <v>9023</v>
      </c>
      <c r="F89" s="5">
        <f>[1]FuE!F87</f>
        <v>14417</v>
      </c>
      <c r="G89" s="5">
        <f>[1]FuE!G87</f>
        <v>39282</v>
      </c>
      <c r="H89" s="31">
        <f>[1]FuE!H87</f>
        <v>117281</v>
      </c>
      <c r="I89" s="5">
        <f>[1]FuE!I87</f>
        <v>77999</v>
      </c>
      <c r="J89" s="5">
        <f>[1]FuE!J87</f>
        <v>706905</v>
      </c>
      <c r="K89" s="5">
        <f>[1]FuE!K87</f>
        <v>667623</v>
      </c>
      <c r="L89" s="5">
        <f>[1]FuE!L87</f>
        <v>192125</v>
      </c>
      <c r="M89" s="5">
        <f>[1]FuE!M87</f>
        <v>159050</v>
      </c>
      <c r="N89" s="5">
        <f>[1]FuE!N87</f>
        <v>8098</v>
      </c>
      <c r="O89" s="5">
        <f>[1]FuE!O87</f>
        <v>20669</v>
      </c>
      <c r="P89" s="5">
        <f>[1]FuE!P87</f>
        <v>58498</v>
      </c>
      <c r="Q89" s="5">
        <f>[1]FuE!Q87</f>
        <v>61198</v>
      </c>
      <c r="R89" s="5">
        <f>[1]FuE!R87</f>
        <v>119843</v>
      </c>
      <c r="S89" s="5">
        <f>[1]FuE!S87</f>
        <v>28939</v>
      </c>
      <c r="T89" s="5">
        <f>[1]FuE!T87</f>
        <v>6106</v>
      </c>
      <c r="U89" s="5">
        <f>[1]FuE!U87</f>
        <v>13097</v>
      </c>
      <c r="V89" s="5">
        <f>[1]FuE!V87</f>
        <v>784904</v>
      </c>
    </row>
    <row r="90" spans="1:22" x14ac:dyDescent="0.35">
      <c r="A90">
        <f>A89+1</f>
        <v>2023</v>
      </c>
      <c r="B90" s="5"/>
      <c r="C90" s="5"/>
      <c r="D90" s="5"/>
      <c r="E90" s="5"/>
      <c r="F90" s="5"/>
      <c r="G90" s="5"/>
      <c r="H90" s="31"/>
      <c r="I90" s="5"/>
      <c r="J90" s="5"/>
      <c r="K90" s="5"/>
      <c r="L90" s="5"/>
      <c r="M90" s="5"/>
      <c r="N90" s="5"/>
      <c r="O90" s="5"/>
      <c r="P90" s="5"/>
      <c r="Q90" s="5"/>
      <c r="R90" s="5"/>
      <c r="S90" s="5"/>
      <c r="T90" s="5"/>
      <c r="U90" s="5"/>
      <c r="V90" s="5"/>
    </row>
    <row r="91" spans="1:22" x14ac:dyDescent="0.35">
      <c r="A91">
        <f>A90+1</f>
        <v>2024</v>
      </c>
      <c r="B91" s="5"/>
      <c r="C91" s="5"/>
      <c r="D91" s="5"/>
      <c r="E91" s="5"/>
      <c r="F91" s="5"/>
      <c r="G91" s="5"/>
      <c r="H91" s="31"/>
      <c r="I91" s="5"/>
      <c r="J91" s="5"/>
      <c r="K91" s="5"/>
      <c r="L91" s="5"/>
      <c r="M91" s="5"/>
      <c r="N91" s="5"/>
      <c r="O91" s="5"/>
      <c r="P91" s="5"/>
      <c r="Q91" s="5"/>
      <c r="R91" s="5"/>
      <c r="S91" s="5"/>
      <c r="T91" s="5"/>
      <c r="U91" s="5"/>
      <c r="V91" s="5"/>
    </row>
    <row r="93" spans="1:22" x14ac:dyDescent="0.35">
      <c r="A93" s="4" t="s">
        <v>577</v>
      </c>
    </row>
    <row r="94" spans="1:22" x14ac:dyDescent="0.35">
      <c r="A94">
        <f>[1]FuE!A112</f>
        <v>2019</v>
      </c>
      <c r="B94" s="5">
        <f>[1]FuE!B112</f>
        <v>4685</v>
      </c>
      <c r="C94" s="5">
        <f>[1]FuE!C112</f>
        <v>2006</v>
      </c>
      <c r="D94" s="5">
        <f>[1]FuE!D112</f>
        <v>14612</v>
      </c>
      <c r="E94" s="5">
        <f>[1]FuE!E112</f>
        <v>2748</v>
      </c>
      <c r="F94" s="5">
        <f>[1]FuE!F112</f>
        <v>6745</v>
      </c>
      <c r="G94" s="5">
        <f>[1]FuE!G112</f>
        <v>14258</v>
      </c>
      <c r="H94" s="31">
        <f>[1]FuE!H112</f>
        <v>45054</v>
      </c>
      <c r="I94" s="5">
        <f>[1]FuE!I112</f>
        <v>30796</v>
      </c>
      <c r="J94" s="5">
        <f>[1]FuE!J112</f>
        <v>444880</v>
      </c>
      <c r="K94" s="5">
        <f>[1]FuE!K112</f>
        <v>430622</v>
      </c>
      <c r="L94" s="5">
        <f>[1]FuE!L112</f>
        <v>141679</v>
      </c>
      <c r="M94" s="5">
        <f>[1]FuE!M112</f>
        <v>108051</v>
      </c>
      <c r="N94" s="5">
        <f>[1]FuE!N112</f>
        <v>2970</v>
      </c>
      <c r="O94" s="5">
        <f>[1]FuE!O112</f>
        <v>10075</v>
      </c>
      <c r="P94" s="5">
        <f>[1]FuE!P112</f>
        <v>41815</v>
      </c>
      <c r="Q94" s="5">
        <f>[1]FuE!Q112</f>
        <v>36382</v>
      </c>
      <c r="R94" s="5">
        <f>[1]FuE!R112</f>
        <v>63571</v>
      </c>
      <c r="S94" s="5">
        <f>[1]FuE!S112</f>
        <v>17084</v>
      </c>
      <c r="T94" s="5">
        <f>[1]FuE!T112</f>
        <v>2744</v>
      </c>
      <c r="U94" s="5">
        <f>[1]FuE!U112</f>
        <v>6251</v>
      </c>
      <c r="V94" s="5">
        <f>[1]FuE!V112</f>
        <v>475676</v>
      </c>
    </row>
    <row r="95" spans="1:22" x14ac:dyDescent="0.35">
      <c r="A95">
        <f>[1]FuE!A113</f>
        <v>2020</v>
      </c>
      <c r="B95" s="5">
        <f>[1]FuE!B113</f>
        <v>4604</v>
      </c>
      <c r="C95" s="5">
        <f>[1]FuE!C113</f>
        <v>1971</v>
      </c>
      <c r="D95" s="5">
        <f>[1]FuE!D113</f>
        <v>14359</v>
      </c>
      <c r="E95" s="5">
        <f>[1]FuE!E113</f>
        <v>2700</v>
      </c>
      <c r="F95" s="5">
        <f>[1]FuE!F113</f>
        <v>6628</v>
      </c>
      <c r="G95" s="5">
        <f>[1]FuE!G113</f>
        <v>14011</v>
      </c>
      <c r="H95" s="31">
        <f>[1]FuE!H113</f>
        <v>44273</v>
      </c>
      <c r="I95" s="5">
        <f>[1]FuE!I113</f>
        <v>30262</v>
      </c>
      <c r="J95" s="5">
        <f>[1]FuE!J113</f>
        <v>437181</v>
      </c>
      <c r="K95" s="5">
        <f>[1]FuE!K113</f>
        <v>423170</v>
      </c>
      <c r="L95" s="5">
        <f>[1]FuE!L113</f>
        <v>139227</v>
      </c>
      <c r="M95" s="5">
        <f>[1]FuE!M113</f>
        <v>106181</v>
      </c>
      <c r="N95" s="5">
        <f>[1]FuE!N113</f>
        <v>2919</v>
      </c>
      <c r="O95" s="5">
        <f>[1]FuE!O113</f>
        <v>9901</v>
      </c>
      <c r="P95" s="5">
        <f>[1]FuE!P113</f>
        <v>41091</v>
      </c>
      <c r="Q95" s="5">
        <f>[1]FuE!Q113</f>
        <v>35752</v>
      </c>
      <c r="R95" s="5">
        <f>[1]FuE!R113</f>
        <v>62471</v>
      </c>
      <c r="S95" s="5">
        <f>[1]FuE!S113</f>
        <v>16788</v>
      </c>
      <c r="T95" s="5">
        <f>[1]FuE!T113</f>
        <v>2697</v>
      </c>
      <c r="U95" s="5">
        <f>[1]FuE!U113</f>
        <v>6143</v>
      </c>
      <c r="V95" s="5">
        <f>[1]FuE!V113</f>
        <v>467443</v>
      </c>
    </row>
    <row r="96" spans="1:22" x14ac:dyDescent="0.35">
      <c r="A96">
        <f>[1]FuE!A114</f>
        <v>2021</v>
      </c>
      <c r="B96" s="5">
        <f>[1]FuE!B114</f>
        <v>4086</v>
      </c>
      <c r="C96" s="5">
        <f>[1]FuE!C114</f>
        <v>2160</v>
      </c>
      <c r="D96" s="5">
        <f>[1]FuE!D114</f>
        <v>15257</v>
      </c>
      <c r="E96" s="5">
        <f>[1]FuE!E114</f>
        <v>2768</v>
      </c>
      <c r="F96" s="5">
        <f>[1]FuE!F114</f>
        <v>7387</v>
      </c>
      <c r="G96" s="5">
        <f>[1]FuE!G114</f>
        <v>13632</v>
      </c>
      <c r="H96" s="31">
        <f>[1]FuE!H114</f>
        <v>45290</v>
      </c>
      <c r="I96" s="5">
        <f>[1]FuE!I114</f>
        <v>31658</v>
      </c>
      <c r="J96" s="5">
        <f>[1]FuE!J114</f>
        <v>446471</v>
      </c>
      <c r="K96" s="5">
        <f>[1]FuE!K114</f>
        <v>432839</v>
      </c>
      <c r="L96" s="5">
        <f>[1]FuE!L114</f>
        <v>141971</v>
      </c>
      <c r="M96" s="5">
        <f>[1]FuE!M114</f>
        <v>109466</v>
      </c>
      <c r="N96" s="5">
        <f>[1]FuE!N114</f>
        <v>3117</v>
      </c>
      <c r="O96" s="5">
        <f>[1]FuE!O114</f>
        <v>10180</v>
      </c>
      <c r="P96" s="5">
        <f>[1]FuE!P114</f>
        <v>40263</v>
      </c>
      <c r="Q96" s="5">
        <f>[1]FuE!Q114</f>
        <v>37261</v>
      </c>
      <c r="R96" s="5">
        <f>[1]FuE!R114</f>
        <v>62446</v>
      </c>
      <c r="S96" s="5">
        <f>[1]FuE!S114</f>
        <v>18908</v>
      </c>
      <c r="T96" s="5">
        <f>[1]FuE!T114</f>
        <v>2596</v>
      </c>
      <c r="U96" s="5">
        <f>[1]FuE!U114</f>
        <v>6631</v>
      </c>
      <c r="V96" s="5">
        <f>[1]FuE!V114</f>
        <v>478129</v>
      </c>
    </row>
    <row r="97" spans="1:22" x14ac:dyDescent="0.35">
      <c r="A97">
        <f>[1]FuE!A115</f>
        <v>2022</v>
      </c>
      <c r="B97" s="5">
        <f>[1]FuE!B115</f>
        <v>4318</v>
      </c>
      <c r="C97" s="5">
        <f>[1]FuE!C115</f>
        <v>2283</v>
      </c>
      <c r="D97" s="5">
        <f>[1]FuE!D115</f>
        <v>16123</v>
      </c>
      <c r="E97" s="5">
        <f>[1]FuE!E115</f>
        <v>2925</v>
      </c>
      <c r="F97" s="5">
        <f>[1]FuE!F115</f>
        <v>7806</v>
      </c>
      <c r="G97" s="5">
        <f>[1]FuE!G115</f>
        <v>14405</v>
      </c>
      <c r="H97" s="31">
        <f>[1]FuE!H115</f>
        <v>47860</v>
      </c>
      <c r="I97" s="5">
        <f>[1]FuE!I115</f>
        <v>33455</v>
      </c>
      <c r="J97" s="5">
        <f>[1]FuE!J115</f>
        <v>471800</v>
      </c>
      <c r="K97" s="5">
        <f>[1]FuE!K115</f>
        <v>457395</v>
      </c>
      <c r="L97" s="5">
        <f>[1]FuE!L115</f>
        <v>150025</v>
      </c>
      <c r="M97" s="5">
        <f>[1]FuE!M115</f>
        <v>115676</v>
      </c>
      <c r="N97" s="5">
        <f>[1]FuE!N115</f>
        <v>3294</v>
      </c>
      <c r="O97" s="5">
        <f>[1]FuE!O115</f>
        <v>10758</v>
      </c>
      <c r="P97" s="5">
        <f>[1]FuE!P115</f>
        <v>42547</v>
      </c>
      <c r="Q97" s="5">
        <f>[1]FuE!Q115</f>
        <v>39375</v>
      </c>
      <c r="R97" s="5">
        <f>[1]FuE!R115</f>
        <v>65989</v>
      </c>
      <c r="S97" s="5">
        <f>[1]FuE!S115</f>
        <v>19981</v>
      </c>
      <c r="T97" s="5">
        <f>[1]FuE!T115</f>
        <v>2743</v>
      </c>
      <c r="U97" s="5">
        <f>[1]FuE!U115</f>
        <v>7007</v>
      </c>
      <c r="V97" s="5">
        <f>[1]FuE!V115</f>
        <v>505255</v>
      </c>
    </row>
    <row r="98" spans="1:22" x14ac:dyDescent="0.35">
      <c r="A98">
        <f>A97+1</f>
        <v>2023</v>
      </c>
      <c r="B98" s="5"/>
      <c r="C98" s="5"/>
      <c r="D98" s="5"/>
      <c r="E98" s="5"/>
      <c r="F98" s="5"/>
      <c r="G98" s="5"/>
      <c r="H98" s="31"/>
      <c r="I98" s="5"/>
      <c r="J98" s="5"/>
      <c r="K98" s="5"/>
      <c r="L98" s="5"/>
      <c r="M98" s="5"/>
      <c r="N98" s="5"/>
      <c r="O98" s="5"/>
      <c r="P98" s="5"/>
      <c r="Q98" s="5"/>
      <c r="R98" s="5"/>
      <c r="S98" s="5"/>
      <c r="T98" s="5"/>
      <c r="U98" s="5"/>
      <c r="V98" s="5"/>
    </row>
    <row r="99" spans="1:22" x14ac:dyDescent="0.35">
      <c r="A99">
        <f>A98+1</f>
        <v>2024</v>
      </c>
      <c r="B99" s="5"/>
      <c r="C99" s="5"/>
      <c r="D99" s="5"/>
      <c r="E99" s="5"/>
      <c r="F99" s="5"/>
      <c r="G99" s="5"/>
      <c r="H99" s="31"/>
      <c r="I99" s="5"/>
      <c r="J99" s="5"/>
      <c r="K99" s="5"/>
      <c r="L99" s="5"/>
      <c r="M99" s="5"/>
      <c r="N99" s="5"/>
      <c r="O99" s="5"/>
      <c r="P99" s="5"/>
      <c r="Q99" s="5"/>
      <c r="R99" s="5"/>
      <c r="S99" s="5"/>
      <c r="T99" s="5"/>
      <c r="U99" s="5"/>
      <c r="V99" s="5"/>
    </row>
    <row r="101" spans="1:22" x14ac:dyDescent="0.35">
      <c r="A101" s="4" t="s">
        <v>578</v>
      </c>
    </row>
    <row r="102" spans="1:22" x14ac:dyDescent="0.35">
      <c r="A102">
        <f>[1]FuE!A140</f>
        <v>2019</v>
      </c>
      <c r="B102" s="5">
        <f>[1]FuE!B140</f>
        <v>2644</v>
      </c>
      <c r="C102" s="5">
        <f>[1]FuE!C140</f>
        <v>2410</v>
      </c>
      <c r="D102" s="5">
        <f>[1]FuE!D140</f>
        <v>9678</v>
      </c>
      <c r="E102" s="5">
        <f>[1]FuE!E140</f>
        <v>2921</v>
      </c>
      <c r="F102" s="5">
        <f>[1]FuE!F140</f>
        <v>3424</v>
      </c>
      <c r="G102" s="5">
        <f>[1]FuE!G140</f>
        <v>9846</v>
      </c>
      <c r="H102" s="31">
        <f>[1]FuE!H140</f>
        <v>30923</v>
      </c>
      <c r="I102" s="5">
        <f>[1]FuE!I140</f>
        <v>21077</v>
      </c>
      <c r="J102" s="5">
        <f>[1]FuE!J140</f>
        <v>126239</v>
      </c>
      <c r="K102" s="5">
        <f>[1]FuE!K140</f>
        <v>116393</v>
      </c>
      <c r="L102" s="5">
        <f>[1]FuE!L140</f>
        <v>22626</v>
      </c>
      <c r="M102" s="5">
        <f>[1]FuE!M140</f>
        <v>22940</v>
      </c>
      <c r="N102" s="5">
        <f>[1]FuE!N140</f>
        <v>2055</v>
      </c>
      <c r="O102" s="5">
        <f>[1]FuE!O140</f>
        <v>5111</v>
      </c>
      <c r="P102" s="5">
        <f>[1]FuE!P140</f>
        <v>10000</v>
      </c>
      <c r="Q102" s="5">
        <f>[1]FuE!Q140</f>
        <v>12611</v>
      </c>
      <c r="R102" s="5">
        <f>[1]FuE!R140</f>
        <v>31184</v>
      </c>
      <c r="S102" s="5">
        <f>[1]FuE!S140</f>
        <v>5117</v>
      </c>
      <c r="T102" s="5">
        <f>[1]FuE!T140</f>
        <v>1457</v>
      </c>
      <c r="U102" s="5">
        <f>[1]FuE!U140</f>
        <v>3292</v>
      </c>
      <c r="V102" s="5">
        <f>[1]FuE!V140</f>
        <v>147316</v>
      </c>
    </row>
    <row r="103" spans="1:22" x14ac:dyDescent="0.35">
      <c r="A103">
        <f>[1]FuE!A141</f>
        <v>2020</v>
      </c>
      <c r="B103" s="5">
        <f>[1]FuE!B141</f>
        <v>2855</v>
      </c>
      <c r="C103" s="5">
        <f>[1]FuE!C141</f>
        <v>2374</v>
      </c>
      <c r="D103" s="5">
        <f>[1]FuE!D141</f>
        <v>10012</v>
      </c>
      <c r="E103" s="5">
        <f>[1]FuE!E141</f>
        <v>2993</v>
      </c>
      <c r="F103" s="5">
        <f>[1]FuE!F141</f>
        <v>3510</v>
      </c>
      <c r="G103" s="5">
        <f>[1]FuE!G141</f>
        <v>10385</v>
      </c>
      <c r="H103" s="31">
        <f>[1]FuE!H141</f>
        <v>32129</v>
      </c>
      <c r="I103" s="5">
        <f>[1]FuE!I141</f>
        <v>21744</v>
      </c>
      <c r="J103" s="5">
        <f>[1]FuE!J141</f>
        <v>129949</v>
      </c>
      <c r="K103" s="5">
        <f>[1]FuE!K141</f>
        <v>119564</v>
      </c>
      <c r="L103" s="5">
        <f>[1]FuE!L141</f>
        <v>23311</v>
      </c>
      <c r="M103" s="5">
        <f>[1]FuE!M141</f>
        <v>24231</v>
      </c>
      <c r="N103" s="5">
        <f>[1]FuE!N141</f>
        <v>2026</v>
      </c>
      <c r="O103" s="5">
        <f>[1]FuE!O141</f>
        <v>5397</v>
      </c>
      <c r="P103" s="5">
        <f>[1]FuE!P141</f>
        <v>10192</v>
      </c>
      <c r="Q103" s="5">
        <f>[1]FuE!Q141</f>
        <v>12547</v>
      </c>
      <c r="R103" s="5">
        <f>[1]FuE!R141</f>
        <v>31922</v>
      </c>
      <c r="S103" s="5">
        <f>[1]FuE!S141</f>
        <v>5246</v>
      </c>
      <c r="T103" s="5">
        <f>[1]FuE!T141</f>
        <v>1538</v>
      </c>
      <c r="U103" s="5">
        <f>[1]FuE!U141</f>
        <v>3154</v>
      </c>
      <c r="V103" s="5">
        <f>[1]FuE!V141</f>
        <v>151693</v>
      </c>
    </row>
    <row r="104" spans="1:22" x14ac:dyDescent="0.35">
      <c r="A104">
        <f>[1]FuE!A142</f>
        <v>2021</v>
      </c>
      <c r="B104" s="5">
        <f>[1]FuE!B142</f>
        <v>3262</v>
      </c>
      <c r="C104" s="5">
        <f>[1]FuE!C142</f>
        <v>2600</v>
      </c>
      <c r="D104" s="5">
        <f>[1]FuE!D142</f>
        <v>9826</v>
      </c>
      <c r="E104" s="5">
        <f>[1]FuE!E142</f>
        <v>3266</v>
      </c>
      <c r="F104" s="5">
        <f>[1]FuE!F142</f>
        <v>3640</v>
      </c>
      <c r="G104" s="5">
        <f>[1]FuE!G142</f>
        <v>10861</v>
      </c>
      <c r="H104" s="31">
        <f>[1]FuE!H142</f>
        <v>33455</v>
      </c>
      <c r="I104" s="5">
        <f>[1]FuE!I142</f>
        <v>22594</v>
      </c>
      <c r="J104" s="5">
        <f>[1]FuE!J142</f>
        <v>133950</v>
      </c>
      <c r="K104" s="5">
        <f>[1]FuE!K142</f>
        <v>123089</v>
      </c>
      <c r="L104" s="5">
        <f>[1]FuE!L142</f>
        <v>23971</v>
      </c>
      <c r="M104" s="5">
        <f>[1]FuE!M142</f>
        <v>26124</v>
      </c>
      <c r="N104" s="5">
        <f>[1]FuE!N142</f>
        <v>2055</v>
      </c>
      <c r="O104" s="5">
        <f>[1]FuE!O142</f>
        <v>5635</v>
      </c>
      <c r="P104" s="5">
        <f>[1]FuE!P142</f>
        <v>9751</v>
      </c>
      <c r="Q104" s="5">
        <f>[1]FuE!Q142</f>
        <v>12761</v>
      </c>
      <c r="R104" s="5">
        <f>[1]FuE!R142</f>
        <v>32236</v>
      </c>
      <c r="S104" s="5">
        <f>[1]FuE!S142</f>
        <v>5692</v>
      </c>
      <c r="T104" s="5">
        <f>[1]FuE!T142</f>
        <v>1692</v>
      </c>
      <c r="U104" s="5">
        <f>[1]FuE!U142</f>
        <v>3172</v>
      </c>
      <c r="V104" s="5">
        <f>[1]FuE!V142</f>
        <v>156544</v>
      </c>
    </row>
    <row r="105" spans="1:22" x14ac:dyDescent="0.35">
      <c r="A105">
        <f>[1]FuE!A143</f>
        <v>2022</v>
      </c>
      <c r="B105" s="5">
        <f>[1]FuE!B143</f>
        <v>3368</v>
      </c>
      <c r="C105" s="5">
        <f>[1]FuE!C143</f>
        <v>2726</v>
      </c>
      <c r="D105" s="5">
        <f>[1]FuE!D143</f>
        <v>9805</v>
      </c>
      <c r="E105" s="5">
        <f>[1]FuE!E143</f>
        <v>3331</v>
      </c>
      <c r="F105" s="5">
        <f>[1]FuE!F143</f>
        <v>3693</v>
      </c>
      <c r="G105" s="5">
        <f>[1]FuE!G143</f>
        <v>11099</v>
      </c>
      <c r="H105" s="31">
        <f>[1]FuE!H143</f>
        <v>34022</v>
      </c>
      <c r="I105" s="5">
        <f>[1]FuE!I143</f>
        <v>22923</v>
      </c>
      <c r="J105" s="5">
        <f>[1]FuE!J143</f>
        <v>136337</v>
      </c>
      <c r="K105" s="5">
        <f>[1]FuE!K143</f>
        <v>125238</v>
      </c>
      <c r="L105" s="5">
        <f>[1]FuE!L143</f>
        <v>24070</v>
      </c>
      <c r="M105" s="5">
        <f>[1]FuE!M143</f>
        <v>27172</v>
      </c>
      <c r="N105" s="5">
        <f>[1]FuE!N143</f>
        <v>1997</v>
      </c>
      <c r="O105" s="5">
        <f>[1]FuE!O143</f>
        <v>5715</v>
      </c>
      <c r="P105" s="5">
        <f>[1]FuE!P143</f>
        <v>10007</v>
      </c>
      <c r="Q105" s="5">
        <f>[1]FuE!Q143</f>
        <v>12491</v>
      </c>
      <c r="R105" s="5">
        <f>[1]FuE!R143</f>
        <v>32500</v>
      </c>
      <c r="S105" s="5">
        <f>[1]FuE!S143</f>
        <v>6280</v>
      </c>
      <c r="T105" s="5">
        <f>[1]FuE!T143</f>
        <v>1809</v>
      </c>
      <c r="U105" s="5">
        <f>[1]FuE!U143</f>
        <v>3197</v>
      </c>
      <c r="V105" s="5">
        <f>[1]FuE!V143</f>
        <v>159260</v>
      </c>
    </row>
    <row r="106" spans="1:22" x14ac:dyDescent="0.35">
      <c r="A106">
        <f>A105+1</f>
        <v>2023</v>
      </c>
    </row>
    <row r="107" spans="1:22" x14ac:dyDescent="0.35">
      <c r="A107">
        <f>A106+1</f>
        <v>2024</v>
      </c>
    </row>
    <row r="109" spans="1:22" x14ac:dyDescent="0.35">
      <c r="A109" s="4" t="s">
        <v>579</v>
      </c>
    </row>
    <row r="110" spans="1:22" x14ac:dyDescent="0.35">
      <c r="A110">
        <f>A102</f>
        <v>2019</v>
      </c>
      <c r="B110" s="30">
        <f t="shared" ref="B110:V110" si="60">B86-B94-B102</f>
        <v>4353</v>
      </c>
      <c r="C110" s="30">
        <f t="shared" si="60"/>
        <v>2289</v>
      </c>
      <c r="D110" s="30">
        <f t="shared" si="60"/>
        <v>8485</v>
      </c>
      <c r="E110" s="30">
        <f t="shared" si="60"/>
        <v>2774</v>
      </c>
      <c r="F110" s="30">
        <f t="shared" si="60"/>
        <v>2592</v>
      </c>
      <c r="G110" s="30">
        <f t="shared" si="60"/>
        <v>12959</v>
      </c>
      <c r="H110" s="36">
        <f t="shared" si="60"/>
        <v>33452</v>
      </c>
      <c r="I110" s="30">
        <f t="shared" si="60"/>
        <v>20493</v>
      </c>
      <c r="J110" s="30">
        <f t="shared" si="60"/>
        <v>91609</v>
      </c>
      <c r="K110" s="30">
        <f t="shared" si="60"/>
        <v>78650</v>
      </c>
      <c r="L110" s="30">
        <f t="shared" si="60"/>
        <v>17175</v>
      </c>
      <c r="M110" s="30">
        <f t="shared" si="60"/>
        <v>15213</v>
      </c>
      <c r="N110" s="30">
        <f t="shared" si="60"/>
        <v>2804</v>
      </c>
      <c r="O110" s="30">
        <f t="shared" si="60"/>
        <v>3649</v>
      </c>
      <c r="P110" s="30">
        <f t="shared" si="60"/>
        <v>5395</v>
      </c>
      <c r="Q110" s="30">
        <f t="shared" si="60"/>
        <v>8435</v>
      </c>
      <c r="R110" s="30">
        <f t="shared" si="60"/>
        <v>19184</v>
      </c>
      <c r="S110" s="30">
        <f t="shared" si="60"/>
        <v>2636</v>
      </c>
      <c r="T110" s="30">
        <f t="shared" si="60"/>
        <v>1391</v>
      </c>
      <c r="U110" s="30">
        <f t="shared" si="60"/>
        <v>2768</v>
      </c>
      <c r="V110" s="30">
        <f t="shared" si="60"/>
        <v>112102</v>
      </c>
    </row>
    <row r="111" spans="1:22" x14ac:dyDescent="0.35">
      <c r="A111">
        <f t="shared" ref="A111:A113" si="61">A103</f>
        <v>2020</v>
      </c>
      <c r="B111" s="30">
        <f t="shared" ref="B111:V111" si="62">B87-B95-B103</f>
        <v>4362</v>
      </c>
      <c r="C111" s="30">
        <f t="shared" si="62"/>
        <v>2314</v>
      </c>
      <c r="D111" s="30">
        <f t="shared" si="62"/>
        <v>8801</v>
      </c>
      <c r="E111" s="30">
        <f t="shared" si="62"/>
        <v>2730</v>
      </c>
      <c r="F111" s="30">
        <f t="shared" si="62"/>
        <v>2811</v>
      </c>
      <c r="G111" s="30">
        <f t="shared" si="62"/>
        <v>13207</v>
      </c>
      <c r="H111" s="36">
        <f t="shared" si="62"/>
        <v>34225</v>
      </c>
      <c r="I111" s="30">
        <f t="shared" si="62"/>
        <v>21018</v>
      </c>
      <c r="J111" s="30">
        <f t="shared" si="62"/>
        <v>93207</v>
      </c>
      <c r="K111" s="30">
        <f t="shared" si="62"/>
        <v>80000</v>
      </c>
      <c r="L111" s="30">
        <f t="shared" si="62"/>
        <v>17404</v>
      </c>
      <c r="M111" s="30">
        <f t="shared" si="62"/>
        <v>15430</v>
      </c>
      <c r="N111" s="30">
        <f t="shared" si="62"/>
        <v>2665</v>
      </c>
      <c r="O111" s="30">
        <f t="shared" si="62"/>
        <v>3811</v>
      </c>
      <c r="P111" s="30">
        <f t="shared" si="62"/>
        <v>5460</v>
      </c>
      <c r="Q111" s="30">
        <f t="shared" si="62"/>
        <v>8612</v>
      </c>
      <c r="R111" s="30">
        <f t="shared" si="62"/>
        <v>19798</v>
      </c>
      <c r="S111" s="30">
        <f t="shared" si="62"/>
        <v>2630</v>
      </c>
      <c r="T111" s="30">
        <f t="shared" si="62"/>
        <v>1361</v>
      </c>
      <c r="U111" s="30">
        <f t="shared" si="62"/>
        <v>2829</v>
      </c>
      <c r="V111" s="30">
        <f t="shared" si="62"/>
        <v>114225</v>
      </c>
    </row>
    <row r="112" spans="1:22" x14ac:dyDescent="0.35">
      <c r="A112">
        <f t="shared" si="61"/>
        <v>2021</v>
      </c>
      <c r="B112" s="30">
        <f t="shared" ref="B112:V112" si="63">B88-B96-B104</f>
        <v>4551</v>
      </c>
      <c r="C112" s="30">
        <f t="shared" si="63"/>
        <v>2383</v>
      </c>
      <c r="D112" s="30">
        <f t="shared" si="63"/>
        <v>9048</v>
      </c>
      <c r="E112" s="30">
        <f t="shared" si="63"/>
        <v>2772</v>
      </c>
      <c r="F112" s="30">
        <f t="shared" si="63"/>
        <v>2927</v>
      </c>
      <c r="G112" s="30">
        <f t="shared" si="63"/>
        <v>13762</v>
      </c>
      <c r="H112" s="36">
        <f t="shared" si="63"/>
        <v>35443</v>
      </c>
      <c r="I112" s="30">
        <f t="shared" si="63"/>
        <v>21681</v>
      </c>
      <c r="J112" s="30">
        <f t="shared" si="63"/>
        <v>97095</v>
      </c>
      <c r="K112" s="30">
        <f t="shared" si="63"/>
        <v>83333</v>
      </c>
      <c r="L112" s="30">
        <f t="shared" si="63"/>
        <v>18050</v>
      </c>
      <c r="M112" s="30">
        <f t="shared" si="63"/>
        <v>15772</v>
      </c>
      <c r="N112" s="30">
        <f t="shared" si="63"/>
        <v>2790</v>
      </c>
      <c r="O112" s="30">
        <f t="shared" si="63"/>
        <v>3968</v>
      </c>
      <c r="P112" s="30">
        <f t="shared" si="63"/>
        <v>5869</v>
      </c>
      <c r="Q112" s="30">
        <f t="shared" si="63"/>
        <v>8965</v>
      </c>
      <c r="R112" s="30">
        <f t="shared" si="63"/>
        <v>20694</v>
      </c>
      <c r="S112" s="30">
        <f t="shared" si="63"/>
        <v>2805</v>
      </c>
      <c r="T112" s="30">
        <f t="shared" si="63"/>
        <v>1553</v>
      </c>
      <c r="U112" s="30">
        <f t="shared" si="63"/>
        <v>2867</v>
      </c>
      <c r="V112" s="30">
        <f t="shared" si="63"/>
        <v>118776</v>
      </c>
    </row>
    <row r="113" spans="1:22" x14ac:dyDescent="0.35">
      <c r="A113">
        <f t="shared" si="61"/>
        <v>2022</v>
      </c>
      <c r="B113" s="30">
        <f t="shared" ref="B113:V113" si="64">B89-B97-B105</f>
        <v>4765</v>
      </c>
      <c r="C113" s="30">
        <f t="shared" si="64"/>
        <v>2391</v>
      </c>
      <c r="D113" s="30">
        <f t="shared" si="64"/>
        <v>8780</v>
      </c>
      <c r="E113" s="30">
        <f t="shared" si="64"/>
        <v>2767</v>
      </c>
      <c r="F113" s="30">
        <f t="shared" si="64"/>
        <v>2918</v>
      </c>
      <c r="G113" s="30">
        <f t="shared" si="64"/>
        <v>13778</v>
      </c>
      <c r="H113" s="36">
        <f t="shared" si="64"/>
        <v>35399</v>
      </c>
      <c r="I113" s="30">
        <f t="shared" si="64"/>
        <v>21621</v>
      </c>
      <c r="J113" s="30">
        <f t="shared" si="64"/>
        <v>98768</v>
      </c>
      <c r="K113" s="30">
        <f t="shared" si="64"/>
        <v>84990</v>
      </c>
      <c r="L113" s="30">
        <f t="shared" si="64"/>
        <v>18030</v>
      </c>
      <c r="M113" s="30">
        <f t="shared" si="64"/>
        <v>16202</v>
      </c>
      <c r="N113" s="30">
        <f t="shared" si="64"/>
        <v>2807</v>
      </c>
      <c r="O113" s="30">
        <f t="shared" si="64"/>
        <v>4196</v>
      </c>
      <c r="P113" s="30">
        <f t="shared" si="64"/>
        <v>5944</v>
      </c>
      <c r="Q113" s="30">
        <f t="shared" si="64"/>
        <v>9332</v>
      </c>
      <c r="R113" s="30">
        <f t="shared" si="64"/>
        <v>21354</v>
      </c>
      <c r="S113" s="30">
        <f t="shared" si="64"/>
        <v>2678</v>
      </c>
      <c r="T113" s="30">
        <f t="shared" si="64"/>
        <v>1554</v>
      </c>
      <c r="U113" s="30">
        <f t="shared" si="64"/>
        <v>2893</v>
      </c>
      <c r="V113" s="30">
        <f t="shared" si="64"/>
        <v>120389</v>
      </c>
    </row>
    <row r="114" spans="1:22" x14ac:dyDescent="0.35">
      <c r="A114">
        <f>A113+1</f>
        <v>2023</v>
      </c>
    </row>
    <row r="115" spans="1:22" x14ac:dyDescent="0.35">
      <c r="A115">
        <f>A114+1</f>
        <v>2024</v>
      </c>
    </row>
    <row r="117" spans="1:22" x14ac:dyDescent="0.35">
      <c r="A117" s="4" t="s">
        <v>580</v>
      </c>
    </row>
    <row r="118" spans="1:22" x14ac:dyDescent="0.35">
      <c r="A118">
        <f>A110</f>
        <v>2019</v>
      </c>
      <c r="B118">
        <f>[1]Patente!B22</f>
        <v>297</v>
      </c>
      <c r="C118">
        <f>[1]Patente!C22</f>
        <v>89</v>
      </c>
      <c r="D118">
        <f>[1]Patente!D22</f>
        <v>668</v>
      </c>
      <c r="E118">
        <f>[1]Patente!E22</f>
        <v>194</v>
      </c>
      <c r="F118">
        <f>[1]Patente!F22</f>
        <v>598</v>
      </c>
      <c r="G118">
        <f>[1]Patente!G22</f>
        <v>677</v>
      </c>
      <c r="H118" s="4">
        <f>[1]Patente!H22</f>
        <v>2523</v>
      </c>
      <c r="I118">
        <f>[1]Patente!I22</f>
        <v>1846</v>
      </c>
      <c r="J118">
        <f>[1]Patente!J22</f>
        <v>44785</v>
      </c>
      <c r="K118">
        <f>[1]Patente!K22</f>
        <v>44108</v>
      </c>
      <c r="L118">
        <f>[1]Patente!L22</f>
        <v>15239</v>
      </c>
      <c r="M118">
        <f>[1]Patente!M22</f>
        <v>14034</v>
      </c>
      <c r="N118">
        <f>[1]Patente!N22</f>
        <v>142</v>
      </c>
      <c r="O118">
        <f>[1]Patente!O22</f>
        <v>762</v>
      </c>
      <c r="P118">
        <f>[1]Patente!P22</f>
        <v>1542</v>
      </c>
      <c r="Q118">
        <f>[1]Patente!Q22</f>
        <v>3852</v>
      </c>
      <c r="R118">
        <f>[1]Patente!R22</f>
        <v>7019</v>
      </c>
      <c r="S118">
        <f>[1]Patente!S22</f>
        <v>834</v>
      </c>
      <c r="T118">
        <f>[1]Patente!T22</f>
        <v>215</v>
      </c>
      <c r="U118">
        <f>[1]Patente!U22</f>
        <v>469</v>
      </c>
      <c r="V118">
        <f>[1]Patente!V22</f>
        <v>46631</v>
      </c>
    </row>
    <row r="119" spans="1:22" x14ac:dyDescent="0.35">
      <c r="A119">
        <f t="shared" ref="A119:A123" si="65">A111</f>
        <v>2020</v>
      </c>
      <c r="B119">
        <f>[1]Patente!B23</f>
        <v>295</v>
      </c>
      <c r="C119">
        <f>[1]Patente!C23</f>
        <v>107</v>
      </c>
      <c r="D119">
        <f>[1]Patente!D23</f>
        <v>642</v>
      </c>
      <c r="E119">
        <f>[1]Patente!E23</f>
        <v>159</v>
      </c>
      <c r="F119">
        <f>[1]Patente!F23</f>
        <v>607</v>
      </c>
      <c r="G119">
        <f>[1]Patente!G23</f>
        <v>675</v>
      </c>
      <c r="H119" s="4">
        <f>[1]Patente!H23</f>
        <v>2485</v>
      </c>
      <c r="I119">
        <f>[1]Patente!I23</f>
        <v>1810</v>
      </c>
      <c r="J119">
        <f>[1]Patente!J23</f>
        <v>40459</v>
      </c>
      <c r="K119">
        <f>[1]Patente!K23</f>
        <v>39784</v>
      </c>
      <c r="L119">
        <f>[1]Patente!L23</f>
        <v>13686</v>
      </c>
      <c r="M119">
        <f>[1]Patente!M23</f>
        <v>12702</v>
      </c>
      <c r="N119">
        <f>[1]Patente!N23</f>
        <v>121</v>
      </c>
      <c r="O119">
        <f>[1]Patente!O23</f>
        <v>622</v>
      </c>
      <c r="P119">
        <f>[1]Patente!P23</f>
        <v>1568</v>
      </c>
      <c r="Q119">
        <f>[1]Patente!Q23</f>
        <v>3233</v>
      </c>
      <c r="R119">
        <f>[1]Patente!R23</f>
        <v>6398</v>
      </c>
      <c r="S119">
        <f>[1]Patente!S23</f>
        <v>781</v>
      </c>
      <c r="T119">
        <f>[1]Patente!T23</f>
        <v>192</v>
      </c>
      <c r="U119">
        <f>[1]Patente!U23</f>
        <v>481</v>
      </c>
      <c r="V119">
        <f>[1]Patente!V23</f>
        <v>42269</v>
      </c>
    </row>
    <row r="120" spans="1:22" x14ac:dyDescent="0.35">
      <c r="A120">
        <f t="shared" si="65"/>
        <v>2021</v>
      </c>
      <c r="B120">
        <f>[1]Patente!B24</f>
        <v>257</v>
      </c>
      <c r="C120">
        <f>[1]Patente!C24</f>
        <v>98</v>
      </c>
      <c r="D120">
        <f>[1]Patente!D24</f>
        <v>604</v>
      </c>
      <c r="E120">
        <f>[1]Patente!E24</f>
        <v>154</v>
      </c>
      <c r="F120">
        <f>[1]Patente!F24</f>
        <v>525</v>
      </c>
      <c r="G120">
        <f>[1]Patente!G24</f>
        <v>526</v>
      </c>
      <c r="H120" s="4">
        <f>[1]Patente!H24</f>
        <v>2164</v>
      </c>
      <c r="I120">
        <f>[1]Patente!I24</f>
        <v>1638</v>
      </c>
      <c r="J120">
        <f>[1]Patente!J24</f>
        <v>38191</v>
      </c>
      <c r="K120">
        <f>[1]Patente!K24</f>
        <v>37665</v>
      </c>
      <c r="L120">
        <f>[1]Patente!L24</f>
        <v>13573</v>
      </c>
      <c r="M120">
        <f>[1]Patente!M24</f>
        <v>11879</v>
      </c>
      <c r="N120">
        <f>[1]Patente!N24</f>
        <v>102</v>
      </c>
      <c r="O120">
        <f>[1]Patente!O24</f>
        <v>463</v>
      </c>
      <c r="P120">
        <f>[1]Patente!P24</f>
        <v>1479</v>
      </c>
      <c r="Q120">
        <f>[1]Patente!Q24</f>
        <v>2985</v>
      </c>
      <c r="R120">
        <f>[1]Patente!R24</f>
        <v>5675</v>
      </c>
      <c r="S120">
        <f>[1]Patente!S24</f>
        <v>856</v>
      </c>
      <c r="T120">
        <f>[1]Patente!T24</f>
        <v>178</v>
      </c>
      <c r="U120">
        <f>[1]Patente!U24</f>
        <v>475</v>
      </c>
      <c r="V120">
        <f>[1]Patente!V24</f>
        <v>39829</v>
      </c>
    </row>
    <row r="121" spans="1:22" x14ac:dyDescent="0.35">
      <c r="A121">
        <f t="shared" si="65"/>
        <v>2022</v>
      </c>
      <c r="B121">
        <f>[1]Patente!B25</f>
        <v>229</v>
      </c>
      <c r="C121">
        <f>[1]Patente!C25</f>
        <v>177</v>
      </c>
      <c r="D121">
        <f>[1]Patente!D25</f>
        <v>592</v>
      </c>
      <c r="E121">
        <f>[1]Patente!E25</f>
        <v>122</v>
      </c>
      <c r="F121">
        <f>[1]Patente!F25</f>
        <v>471</v>
      </c>
      <c r="G121">
        <f>[1]Patente!G25</f>
        <v>484</v>
      </c>
      <c r="H121" s="4">
        <f>[1]Patente!H25</f>
        <v>2075</v>
      </c>
      <c r="I121">
        <f>[1]Patente!I25</f>
        <v>1591</v>
      </c>
      <c r="J121">
        <f>[1]Patente!J25</f>
        <v>35613</v>
      </c>
      <c r="K121">
        <f>[1]Patente!K25</f>
        <v>35129</v>
      </c>
      <c r="L121">
        <f>[1]Patente!L25</f>
        <v>13444</v>
      </c>
      <c r="M121">
        <f>[1]Patente!M25</f>
        <v>10549</v>
      </c>
      <c r="N121">
        <f>[1]Patente!N25</f>
        <v>104</v>
      </c>
      <c r="O121">
        <f>[1]Patente!O25</f>
        <v>377</v>
      </c>
      <c r="P121">
        <f>[1]Patente!P25</f>
        <v>1202</v>
      </c>
      <c r="Q121">
        <f>[1]Patente!Q25</f>
        <v>2792</v>
      </c>
      <c r="R121">
        <f>[1]Patente!R25</f>
        <v>5293</v>
      </c>
      <c r="S121">
        <f>[1]Patente!S25</f>
        <v>805</v>
      </c>
      <c r="T121">
        <f>[1]Patente!T25</f>
        <v>137</v>
      </c>
      <c r="U121">
        <f>[1]Patente!U25</f>
        <v>426</v>
      </c>
      <c r="V121">
        <f>[1]Patente!V25</f>
        <v>37204</v>
      </c>
    </row>
    <row r="122" spans="1:22" x14ac:dyDescent="0.35">
      <c r="A122">
        <f t="shared" si="65"/>
        <v>2023</v>
      </c>
      <c r="B122">
        <f>[1]Patente!B26</f>
        <v>195</v>
      </c>
      <c r="C122">
        <f>[1]Patente!C26</f>
        <v>122</v>
      </c>
      <c r="D122">
        <f>[1]Patente!D26</f>
        <v>544</v>
      </c>
      <c r="E122">
        <f>[1]Patente!E26</f>
        <v>140</v>
      </c>
      <c r="F122">
        <f>[1]Patente!F26</f>
        <v>502</v>
      </c>
      <c r="G122">
        <f>[1]Patente!G26</f>
        <v>476</v>
      </c>
      <c r="H122" s="4">
        <f>[1]Patente!H26</f>
        <v>1979</v>
      </c>
      <c r="I122">
        <f>[1]Patente!I26</f>
        <v>1503</v>
      </c>
      <c r="J122">
        <f>[1]Patente!J26</f>
        <v>36966</v>
      </c>
      <c r="K122">
        <f>[1]Patente!K26</f>
        <v>36490</v>
      </c>
      <c r="L122">
        <f>[1]Patente!L26</f>
        <v>14648</v>
      </c>
      <c r="M122">
        <f>[1]Patente!M26</f>
        <v>10805</v>
      </c>
      <c r="N122">
        <f>[1]Patente!N26</f>
        <v>109</v>
      </c>
      <c r="O122">
        <f>[1]Patente!O26</f>
        <v>401</v>
      </c>
      <c r="P122">
        <f>[1]Patente!P26</f>
        <v>1089</v>
      </c>
      <c r="Q122">
        <f>[1]Patente!Q26</f>
        <v>2825</v>
      </c>
      <c r="R122">
        <f>[1]Patente!R26</f>
        <v>5527</v>
      </c>
      <c r="S122">
        <f>[1]Patente!S26</f>
        <v>605</v>
      </c>
      <c r="T122">
        <f>[1]Patente!T26</f>
        <v>98</v>
      </c>
      <c r="U122">
        <f>[1]Patente!U26</f>
        <v>383</v>
      </c>
      <c r="V122">
        <f>[1]Patente!V26</f>
        <v>38469</v>
      </c>
    </row>
    <row r="123" spans="1:22" x14ac:dyDescent="0.35">
      <c r="A123">
        <f t="shared" si="65"/>
        <v>2024</v>
      </c>
    </row>
    <row r="125" spans="1:22" x14ac:dyDescent="0.35">
      <c r="A125" s="4" t="s">
        <v>201</v>
      </c>
    </row>
    <row r="126" spans="1:22" x14ac:dyDescent="0.35">
      <c r="A126">
        <f>A110</f>
        <v>2019</v>
      </c>
      <c r="B126">
        <f>[1]Patente!B30</f>
        <v>13</v>
      </c>
      <c r="C126">
        <f>[1]Patente!C30</f>
        <v>14</v>
      </c>
      <c r="D126">
        <f>[1]Patente!D30</f>
        <v>120</v>
      </c>
      <c r="E126">
        <f>[1]Patente!E30</f>
        <v>26</v>
      </c>
      <c r="F126">
        <f>[1]Patente!F30</f>
        <v>30</v>
      </c>
      <c r="G126">
        <f>[1]Patente!G30</f>
        <v>22</v>
      </c>
      <c r="H126" s="4">
        <f>[1]Patente!H30</f>
        <v>225</v>
      </c>
      <c r="I126">
        <f>[1]Patente!I30</f>
        <v>203</v>
      </c>
      <c r="J126">
        <f>[1]Patente!J30</f>
        <v>453</v>
      </c>
      <c r="K126">
        <f>[1]Patente!K30</f>
        <v>431</v>
      </c>
      <c r="L126">
        <f>[1]Patente!L30</f>
        <v>72</v>
      </c>
      <c r="M126">
        <f>[1]Patente!M30</f>
        <v>61</v>
      </c>
      <c r="N126">
        <f>[1]Patente!N30</f>
        <v>12</v>
      </c>
      <c r="O126">
        <f>[1]Patente!O30</f>
        <v>15</v>
      </c>
      <c r="P126">
        <f>[1]Patente!P30</f>
        <v>42</v>
      </c>
      <c r="Q126">
        <f>[1]Patente!Q30</f>
        <v>45</v>
      </c>
      <c r="R126">
        <f>[1]Patente!R30</f>
        <v>141</v>
      </c>
      <c r="S126">
        <f>[1]Patente!S30</f>
        <v>11</v>
      </c>
      <c r="T126">
        <f>[1]Patente!T30</f>
        <v>13</v>
      </c>
      <c r="U126">
        <f>[1]Patente!U30</f>
        <v>19</v>
      </c>
      <c r="V126">
        <f>[1]Patente!V30</f>
        <v>655</v>
      </c>
    </row>
    <row r="127" spans="1:22" x14ac:dyDescent="0.35">
      <c r="A127">
        <f t="shared" ref="A127:A131" si="66">A111</f>
        <v>2020</v>
      </c>
      <c r="B127">
        <f>[1]Patente!B31</f>
        <v>14</v>
      </c>
      <c r="C127">
        <f>[1]Patente!C31</f>
        <v>19</v>
      </c>
      <c r="D127">
        <f>[1]Patente!D31</f>
        <v>118</v>
      </c>
      <c r="E127">
        <f>[1]Patente!E31</f>
        <v>27</v>
      </c>
      <c r="F127">
        <f>[1]Patente!F31</f>
        <v>26</v>
      </c>
      <c r="G127">
        <f>[1]Patente!G31</f>
        <v>16</v>
      </c>
      <c r="H127" s="4">
        <f>[1]Patente!H31</f>
        <v>220</v>
      </c>
      <c r="I127">
        <f>[1]Patente!I31</f>
        <v>204</v>
      </c>
      <c r="J127">
        <f>[1]Patente!J31</f>
        <v>426</v>
      </c>
      <c r="K127">
        <f>[1]Patente!K31</f>
        <v>410</v>
      </c>
      <c r="L127">
        <f>[1]Patente!L31</f>
        <v>66</v>
      </c>
      <c r="M127">
        <f>[1]Patente!M31</f>
        <v>59</v>
      </c>
      <c r="N127">
        <f>[1]Patente!N31</f>
        <v>12</v>
      </c>
      <c r="O127">
        <f>[1]Patente!O31</f>
        <v>17</v>
      </c>
      <c r="P127">
        <f>[1]Patente!P31</f>
        <v>45</v>
      </c>
      <c r="Q127">
        <f>[1]Patente!Q31</f>
        <v>43</v>
      </c>
      <c r="R127">
        <f>[1]Patente!R31</f>
        <v>131</v>
      </c>
      <c r="S127">
        <f>[1]Patente!S31</f>
        <v>10</v>
      </c>
      <c r="T127">
        <f>[1]Patente!T31</f>
        <v>5</v>
      </c>
      <c r="U127">
        <f>[1]Patente!U31</f>
        <v>22</v>
      </c>
      <c r="V127">
        <f>[1]Patente!V31</f>
        <v>629</v>
      </c>
    </row>
    <row r="128" spans="1:22" x14ac:dyDescent="0.35">
      <c r="A128">
        <f t="shared" si="66"/>
        <v>2021</v>
      </c>
      <c r="B128">
        <f>[1]Patente!B32</f>
        <v>15</v>
      </c>
      <c r="C128">
        <f>[1]Patente!C32</f>
        <v>20</v>
      </c>
      <c r="D128">
        <f>[1]Patente!D32</f>
        <v>109</v>
      </c>
      <c r="E128">
        <f>[1]Patente!E32</f>
        <v>26</v>
      </c>
      <c r="F128">
        <f>[1]Patente!F32</f>
        <v>24</v>
      </c>
      <c r="G128">
        <f>[1]Patente!G32</f>
        <v>12</v>
      </c>
      <c r="H128" s="4">
        <f>[1]Patente!H32</f>
        <v>206</v>
      </c>
      <c r="I128">
        <f>[1]Patente!I32</f>
        <v>194</v>
      </c>
      <c r="J128">
        <f>[1]Patente!J32</f>
        <v>395</v>
      </c>
      <c r="K128">
        <f>[1]Patente!K32</f>
        <v>383</v>
      </c>
      <c r="L128">
        <f>[1]Patente!L32</f>
        <v>72</v>
      </c>
      <c r="M128">
        <f>[1]Patente!M32</f>
        <v>44</v>
      </c>
      <c r="N128">
        <f>[1]Patente!N32</f>
        <v>8</v>
      </c>
      <c r="O128">
        <f>[1]Patente!O32</f>
        <v>16</v>
      </c>
      <c r="P128">
        <f>[1]Patente!P32</f>
        <v>44</v>
      </c>
      <c r="Q128">
        <f>[1]Patente!Q32</f>
        <v>29</v>
      </c>
      <c r="R128">
        <f>[1]Patente!R32</f>
        <v>131</v>
      </c>
      <c r="S128">
        <f>[1]Patente!S32</f>
        <v>15</v>
      </c>
      <c r="T128">
        <f>[1]Patente!T32</f>
        <v>7</v>
      </c>
      <c r="U128">
        <f>[1]Patente!U32</f>
        <v>17</v>
      </c>
      <c r="V128">
        <f>[1]Patente!V32</f>
        <v>587</v>
      </c>
    </row>
    <row r="129" spans="1:22" x14ac:dyDescent="0.35">
      <c r="A129">
        <f t="shared" si="66"/>
        <v>2022</v>
      </c>
      <c r="B129">
        <f>[1]Patente!B33</f>
        <v>12</v>
      </c>
      <c r="C129">
        <f>[1]Patente!C33</f>
        <v>11</v>
      </c>
      <c r="D129">
        <f>[1]Patente!D33</f>
        <v>105</v>
      </c>
      <c r="E129">
        <f>[1]Patente!E33</f>
        <v>10</v>
      </c>
      <c r="F129">
        <f>[1]Patente!F33</f>
        <v>28</v>
      </c>
      <c r="G129">
        <f>[1]Patente!G33</f>
        <v>15</v>
      </c>
      <c r="H129" s="4">
        <f>[1]Patente!H33</f>
        <v>181</v>
      </c>
      <c r="I129">
        <f>[1]Patente!I33</f>
        <v>166</v>
      </c>
      <c r="J129">
        <f>[1]Patente!J33</f>
        <v>336</v>
      </c>
      <c r="K129">
        <f>[1]Patente!K33</f>
        <v>321</v>
      </c>
      <c r="L129">
        <f>[1]Patente!L33</f>
        <v>49</v>
      </c>
      <c r="M129">
        <f>[1]Patente!M33</f>
        <v>58</v>
      </c>
      <c r="N129">
        <f>[1]Patente!N33</f>
        <v>12</v>
      </c>
      <c r="O129">
        <f>[1]Patente!O33</f>
        <v>7</v>
      </c>
      <c r="P129">
        <f>[1]Patente!P33</f>
        <v>22</v>
      </c>
      <c r="Q129">
        <f>[1]Patente!Q33</f>
        <v>29</v>
      </c>
      <c r="R129">
        <f>[1]Patente!R33</f>
        <v>114</v>
      </c>
      <c r="S129">
        <f>[1]Patente!S33</f>
        <v>13</v>
      </c>
      <c r="T129">
        <f>[1]Patente!T33</f>
        <v>2</v>
      </c>
      <c r="U129">
        <f>[1]Patente!U33</f>
        <v>15</v>
      </c>
      <c r="V129">
        <f>[1]Patente!V33</f>
        <v>502</v>
      </c>
    </row>
    <row r="130" spans="1:22" x14ac:dyDescent="0.35">
      <c r="A130">
        <f t="shared" si="66"/>
        <v>2023</v>
      </c>
      <c r="B130">
        <f>[1]Patente!B34</f>
        <v>5</v>
      </c>
      <c r="C130">
        <f>[1]Patente!C34</f>
        <v>8</v>
      </c>
      <c r="D130">
        <f>[1]Patente!D34</f>
        <v>93</v>
      </c>
      <c r="E130">
        <f>[1]Patente!E34</f>
        <v>16</v>
      </c>
      <c r="F130">
        <f>[1]Patente!F34</f>
        <v>26</v>
      </c>
      <c r="G130">
        <f>[1]Patente!G34</f>
        <v>9</v>
      </c>
      <c r="H130" s="4">
        <f>[1]Patente!H34</f>
        <v>157</v>
      </c>
      <c r="I130">
        <f>[1]Patente!I34</f>
        <v>148</v>
      </c>
      <c r="J130">
        <f>[1]Patente!J34</f>
        <v>303</v>
      </c>
      <c r="K130">
        <f>[1]Patente!K34</f>
        <v>294</v>
      </c>
      <c r="L130">
        <f>[1]Patente!L34</f>
        <v>39</v>
      </c>
      <c r="M130">
        <f>[1]Patente!M34</f>
        <v>41</v>
      </c>
      <c r="N130">
        <f>[1]Patente!N34</f>
        <v>3</v>
      </c>
      <c r="O130">
        <f>[1]Patente!O34</f>
        <v>8</v>
      </c>
      <c r="P130">
        <f>[1]Patente!P34</f>
        <v>32</v>
      </c>
      <c r="Q130">
        <f>[1]Patente!Q34</f>
        <v>26</v>
      </c>
      <c r="R130">
        <f>[1]Patente!R34</f>
        <v>111</v>
      </c>
      <c r="S130">
        <f>[1]Patente!S34</f>
        <v>13</v>
      </c>
      <c r="T130">
        <f>[1]Patente!T34</f>
        <v>1</v>
      </c>
      <c r="U130">
        <f>[1]Patente!U34</f>
        <v>20</v>
      </c>
      <c r="V130">
        <f>[1]Patente!V34</f>
        <v>449</v>
      </c>
    </row>
    <row r="131" spans="1:22" x14ac:dyDescent="0.35">
      <c r="A131">
        <f t="shared" si="66"/>
        <v>2024</v>
      </c>
    </row>
    <row r="150" spans="12:21" x14ac:dyDescent="0.35">
      <c r="L150" t="s">
        <v>328</v>
      </c>
      <c r="M150" t="s">
        <v>329</v>
      </c>
      <c r="N150" t="s">
        <v>330</v>
      </c>
      <c r="O150" t="s">
        <v>331</v>
      </c>
      <c r="P150" t="s">
        <v>332</v>
      </c>
      <c r="Q150" t="s">
        <v>333</v>
      </c>
      <c r="R150" t="s">
        <v>334</v>
      </c>
      <c r="S150" t="s">
        <v>335</v>
      </c>
      <c r="T150" t="s">
        <v>336</v>
      </c>
      <c r="U150" t="s">
        <v>337</v>
      </c>
    </row>
  </sheetData>
  <pageMargins left="0.7" right="0.7" top="0.78740157499999996" bottom="0.78740157499999996"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FD0C9-0E20-4890-AF7F-E4F292B4ABD2}">
  <sheetPr codeName="Tabelle44"/>
  <dimension ref="A1:Y80"/>
  <sheetViews>
    <sheetView workbookViewId="0">
      <pane ySplit="2" topLeftCell="A156" activePane="bottomLeft" state="frozen"/>
      <selection pane="bottomLeft" activeCell="A3" sqref="A3"/>
    </sheetView>
  </sheetViews>
  <sheetFormatPr baseColWidth="10" defaultColWidth="10.81640625" defaultRowHeight="14.5" x14ac:dyDescent="0.35"/>
  <cols>
    <col min="1" max="8" width="11.453125" customWidth="1"/>
    <col min="9" max="10" width="10.81640625" style="63"/>
    <col min="11" max="11" width="12.26953125" style="63" customWidth="1"/>
    <col min="12" max="15" width="10.81640625" style="63"/>
    <col min="16" max="16" width="12" style="63" customWidth="1"/>
    <col min="17" max="16384" width="10.81640625" style="63"/>
  </cols>
  <sheetData>
    <row r="1" spans="1:25" ht="29" x14ac:dyDescent="0.35">
      <c r="A1" s="4" t="s">
        <v>581</v>
      </c>
      <c r="I1" s="63" t="str">
        <f>Wirtschaftskraft!A2</f>
        <v>Jahr</v>
      </c>
      <c r="J1" s="64" t="s">
        <v>339</v>
      </c>
      <c r="K1" s="64" t="s">
        <v>289</v>
      </c>
      <c r="L1" s="64" t="s">
        <v>290</v>
      </c>
      <c r="M1" s="64" t="s">
        <v>291</v>
      </c>
      <c r="N1" s="64" t="s">
        <v>292</v>
      </c>
      <c r="O1" s="64" t="s">
        <v>293</v>
      </c>
      <c r="P1" s="64" t="s">
        <v>298</v>
      </c>
      <c r="Q1" s="64" t="s">
        <v>299</v>
      </c>
      <c r="R1" s="64" t="s">
        <v>300</v>
      </c>
      <c r="S1" s="64" t="s">
        <v>301</v>
      </c>
      <c r="T1" s="64" t="s">
        <v>302</v>
      </c>
      <c r="U1" s="64" t="s">
        <v>340</v>
      </c>
      <c r="V1" s="64" t="s">
        <v>304</v>
      </c>
      <c r="W1" s="64" t="s">
        <v>305</v>
      </c>
      <c r="X1" s="64" t="s">
        <v>306</v>
      </c>
      <c r="Y1" s="64" t="s">
        <v>307</v>
      </c>
    </row>
    <row r="2" spans="1:25" x14ac:dyDescent="0.35">
      <c r="A2" t="str">
        <f>'Abb Arbeitslosigkeit'!A2</f>
        <v>Ost=Ostdeutschland mit Berlin, West=Westdeutschland ohne Berlin</v>
      </c>
    </row>
    <row r="3" spans="1:25" x14ac:dyDescent="0.35">
      <c r="I3" s="63" t="str">
        <f>Innovation!A3&amp;", "&amp;I4</f>
        <v>FuE-Aufwendungen, insg., in % des BIP, 2022</v>
      </c>
    </row>
    <row r="4" spans="1:25" x14ac:dyDescent="0.35">
      <c r="I4" s="63">
        <f>Innovation!A7</f>
        <v>2022</v>
      </c>
      <c r="J4" s="63">
        <f>Innovation!B7</f>
        <v>1.69</v>
      </c>
      <c r="K4" s="63">
        <f>Innovation!C7</f>
        <v>1.72</v>
      </c>
      <c r="L4" s="63">
        <f>Innovation!D7</f>
        <v>3.02</v>
      </c>
      <c r="M4" s="63">
        <f>Innovation!E7</f>
        <v>1.58</v>
      </c>
      <c r="N4" s="63">
        <f>Innovation!F7</f>
        <v>2.76</v>
      </c>
    </row>
    <row r="5" spans="1:25" x14ac:dyDescent="0.35">
      <c r="O5" s="63">
        <f>Innovation!G7</f>
        <v>3.23</v>
      </c>
    </row>
    <row r="6" spans="1:25" x14ac:dyDescent="0.35">
      <c r="P6" s="69">
        <f>Innovation!L7</f>
        <v>5.65</v>
      </c>
      <c r="Q6" s="69">
        <f>Innovation!M7</f>
        <v>3.4</v>
      </c>
      <c r="R6" s="69">
        <f>Innovation!N7</f>
        <v>3.19</v>
      </c>
      <c r="S6" s="69">
        <f>Innovation!O7</f>
        <v>2.08</v>
      </c>
      <c r="T6" s="69">
        <f>Innovation!P7</f>
        <v>3.1</v>
      </c>
      <c r="U6" s="69">
        <f>Innovation!Q7</f>
        <v>2.69</v>
      </c>
      <c r="V6" s="69">
        <f>Innovation!R7</f>
        <v>2.2200000000000002</v>
      </c>
      <c r="W6" s="69">
        <f>Innovation!S7</f>
        <v>2.81</v>
      </c>
      <c r="X6" s="69">
        <f>Innovation!T7</f>
        <v>1.92</v>
      </c>
      <c r="Y6" s="69">
        <f>Innovation!U7</f>
        <v>1.68</v>
      </c>
    </row>
    <row r="7" spans="1:25" x14ac:dyDescent="0.35">
      <c r="J7" s="69">
        <f>Innovation!H7</f>
        <v>2.4048708797388105</v>
      </c>
      <c r="K7" s="63">
        <f>J7</f>
        <v>2.4048708797388105</v>
      </c>
      <c r="L7" s="63">
        <f t="shared" ref="L7:O7" si="0">K7</f>
        <v>2.4048708797388105</v>
      </c>
      <c r="M7" s="63">
        <f t="shared" si="0"/>
        <v>2.4048708797388105</v>
      </c>
      <c r="N7" s="63">
        <f t="shared" si="0"/>
        <v>2.4048708797388105</v>
      </c>
      <c r="O7" s="63">
        <f t="shared" si="0"/>
        <v>2.4048708797388105</v>
      </c>
    </row>
    <row r="8" spans="1:25" x14ac:dyDescent="0.35">
      <c r="P8" s="69">
        <f>Innovation!K7</f>
        <v>3.2390593205586451</v>
      </c>
      <c r="Q8" s="63">
        <f t="shared" ref="Q8:Y8" si="1">P8</f>
        <v>3.2390593205586451</v>
      </c>
      <c r="R8" s="63">
        <f t="shared" si="1"/>
        <v>3.2390593205586451</v>
      </c>
      <c r="S8" s="63">
        <f t="shared" si="1"/>
        <v>3.2390593205586451</v>
      </c>
      <c r="T8" s="63">
        <f t="shared" si="1"/>
        <v>3.2390593205586451</v>
      </c>
      <c r="U8" s="63">
        <f t="shared" si="1"/>
        <v>3.2390593205586451</v>
      </c>
      <c r="V8" s="63">
        <f t="shared" si="1"/>
        <v>3.2390593205586451</v>
      </c>
      <c r="W8" s="63">
        <f t="shared" si="1"/>
        <v>3.2390593205586451</v>
      </c>
      <c r="X8" s="63">
        <f t="shared" si="1"/>
        <v>3.2390593205586451</v>
      </c>
      <c r="Y8" s="63">
        <f t="shared" si="1"/>
        <v>3.2390593205586451</v>
      </c>
    </row>
    <row r="11" spans="1:25" x14ac:dyDescent="0.35">
      <c r="I11" s="63" t="str">
        <f>Innovation!A11&amp;", "&amp;I12</f>
        <v>FuE-Aufwendungen, Wirtschaftssektor, in % des BIP, 2022</v>
      </c>
    </row>
    <row r="12" spans="1:25" x14ac:dyDescent="0.35">
      <c r="I12" s="65">
        <f>Innovation!A15</f>
        <v>2022</v>
      </c>
      <c r="J12" s="65">
        <f>Innovation!B15</f>
        <v>0.53</v>
      </c>
      <c r="K12" s="65">
        <f>Innovation!C15</f>
        <v>0.47</v>
      </c>
      <c r="L12" s="65">
        <f>Innovation!D15</f>
        <v>1.35</v>
      </c>
      <c r="M12" s="65">
        <f>Innovation!E15</f>
        <v>0.41</v>
      </c>
      <c r="N12" s="65">
        <f>Innovation!F15</f>
        <v>1.38</v>
      </c>
    </row>
    <row r="13" spans="1:25" x14ac:dyDescent="0.35">
      <c r="O13" s="69">
        <f>Innovation!G15</f>
        <v>1.1599999999999999</v>
      </c>
    </row>
    <row r="14" spans="1:25" x14ac:dyDescent="0.35">
      <c r="P14" s="69">
        <f>Innovation!L15</f>
        <v>4.68</v>
      </c>
      <c r="Q14" s="69">
        <f>Innovation!M15</f>
        <v>2.57</v>
      </c>
      <c r="R14" s="69">
        <f>Innovation!N15</f>
        <v>1.08</v>
      </c>
      <c r="S14" s="69">
        <f>Innovation!O15</f>
        <v>1.1000000000000001</v>
      </c>
      <c r="T14" s="69">
        <f>Innovation!P15</f>
        <v>2.23</v>
      </c>
      <c r="U14" s="69">
        <f>Innovation!Q15</f>
        <v>1.79</v>
      </c>
      <c r="V14" s="69">
        <f>Innovation!R15</f>
        <v>1.27</v>
      </c>
      <c r="W14" s="69">
        <f>Innovation!S15</f>
        <v>2.11</v>
      </c>
      <c r="X14" s="69">
        <f>Innovation!T15</f>
        <v>0.83</v>
      </c>
      <c r="Y14" s="69">
        <f>Innovation!U15</f>
        <v>0.8</v>
      </c>
    </row>
    <row r="15" spans="1:25" x14ac:dyDescent="0.35">
      <c r="J15" s="69">
        <f>Innovation!H15</f>
        <v>0.98858309948521783</v>
      </c>
      <c r="K15" s="63">
        <f>J15</f>
        <v>0.98858309948521783</v>
      </c>
      <c r="L15" s="63">
        <f t="shared" ref="L15:O15" si="2">K15</f>
        <v>0.98858309948521783</v>
      </c>
      <c r="M15" s="63">
        <f t="shared" si="2"/>
        <v>0.98858309948521783</v>
      </c>
      <c r="N15" s="63">
        <f t="shared" si="2"/>
        <v>0.98858309948521783</v>
      </c>
      <c r="O15" s="63">
        <f t="shared" si="2"/>
        <v>0.98858309948521783</v>
      </c>
    </row>
    <row r="16" spans="1:25" x14ac:dyDescent="0.35">
      <c r="P16" s="69">
        <f>Innovation!K15</f>
        <v>2.32379037140681</v>
      </c>
      <c r="Q16" s="63">
        <f t="shared" ref="Q16:Y16" si="3">P16</f>
        <v>2.32379037140681</v>
      </c>
      <c r="R16" s="63">
        <f t="shared" si="3"/>
        <v>2.32379037140681</v>
      </c>
      <c r="S16" s="63">
        <f t="shared" si="3"/>
        <v>2.32379037140681</v>
      </c>
      <c r="T16" s="63">
        <f t="shared" si="3"/>
        <v>2.32379037140681</v>
      </c>
      <c r="U16" s="63">
        <f t="shared" si="3"/>
        <v>2.32379037140681</v>
      </c>
      <c r="V16" s="63">
        <f t="shared" si="3"/>
        <v>2.32379037140681</v>
      </c>
      <c r="W16" s="63">
        <f t="shared" si="3"/>
        <v>2.32379037140681</v>
      </c>
      <c r="X16" s="63">
        <f t="shared" si="3"/>
        <v>2.32379037140681</v>
      </c>
      <c r="Y16" s="63">
        <f t="shared" si="3"/>
        <v>2.32379037140681</v>
      </c>
    </row>
    <row r="19" spans="9:25" x14ac:dyDescent="0.35">
      <c r="I19" s="63" t="str">
        <f>Innovation!A19&amp;", "&amp;I20</f>
        <v>FuE-Personal, Vollzeitäquivalente, insg., je 1.000 Einwohner, 2022</v>
      </c>
    </row>
    <row r="20" spans="9:25" x14ac:dyDescent="0.35">
      <c r="I20" s="65">
        <f>Innovation!A23</f>
        <v>2022</v>
      </c>
      <c r="J20" s="65">
        <f>Innovation!B23</f>
        <v>4.8722325398297475</v>
      </c>
      <c r="K20" s="65">
        <f>Innovation!C23</f>
        <v>4.5685526763384159</v>
      </c>
      <c r="L20" s="65">
        <f>Innovation!D23</f>
        <v>8.5391419574533831</v>
      </c>
      <c r="M20" s="65">
        <f>Innovation!E23</f>
        <v>4.1428904638678246</v>
      </c>
      <c r="N20" s="65">
        <f>Innovation!F23</f>
        <v>6.8073593329099493</v>
      </c>
    </row>
    <row r="21" spans="9:25" x14ac:dyDescent="0.35">
      <c r="O21" s="65">
        <f>Innovation!G23</f>
        <v>10.570014438851759</v>
      </c>
    </row>
    <row r="22" spans="9:25" x14ac:dyDescent="0.35">
      <c r="P22" s="69">
        <f>Innovation!L23</f>
        <v>17.150266236403642</v>
      </c>
      <c r="Q22" s="69">
        <f>Innovation!M23</f>
        <v>11.982800518729821</v>
      </c>
      <c r="R22" s="69">
        <f>Innovation!N23</f>
        <v>11.897206257419226</v>
      </c>
      <c r="S22" s="69">
        <f>Innovation!O23</f>
        <v>11.035066728811994</v>
      </c>
      <c r="T22" s="69">
        <f>Innovation!P23</f>
        <v>9.2221751551151954</v>
      </c>
      <c r="U22" s="69">
        <f>Innovation!Q23</f>
        <v>7.5706021930475114</v>
      </c>
      <c r="V22" s="69">
        <f>Innovation!R23</f>
        <v>6.6461829160772936</v>
      </c>
      <c r="W22" s="69">
        <f>Innovation!S23</f>
        <v>7.002243989452233</v>
      </c>
      <c r="X22" s="69">
        <f>Innovation!T23</f>
        <v>6.1832473086266733</v>
      </c>
      <c r="Y22" s="69">
        <f>Innovation!U23</f>
        <v>4.4583437441917626</v>
      </c>
    </row>
    <row r="23" spans="9:25" x14ac:dyDescent="0.35">
      <c r="J23" s="69">
        <f>Innovation!H23</f>
        <v>7.2163983624674675</v>
      </c>
      <c r="K23" s="63">
        <f>J23</f>
        <v>7.2163983624674675</v>
      </c>
      <c r="L23" s="63">
        <f t="shared" ref="L23:O23" si="4">K23</f>
        <v>7.2163983624674675</v>
      </c>
      <c r="M23" s="63">
        <f t="shared" si="4"/>
        <v>7.2163983624674675</v>
      </c>
      <c r="N23" s="63">
        <f t="shared" si="4"/>
        <v>7.2163983624674675</v>
      </c>
      <c r="O23" s="63">
        <f t="shared" si="4"/>
        <v>7.2163983624674675</v>
      </c>
    </row>
    <row r="24" spans="9:25" x14ac:dyDescent="0.35">
      <c r="P24" s="69">
        <f>Innovation!K23</f>
        <v>9.8839787305171409</v>
      </c>
      <c r="Q24" s="63">
        <f t="shared" ref="Q24:Y24" si="5">P24</f>
        <v>9.8839787305171409</v>
      </c>
      <c r="R24" s="63">
        <f t="shared" si="5"/>
        <v>9.8839787305171409</v>
      </c>
      <c r="S24" s="63">
        <f t="shared" si="5"/>
        <v>9.8839787305171409</v>
      </c>
      <c r="T24" s="63">
        <f t="shared" si="5"/>
        <v>9.8839787305171409</v>
      </c>
      <c r="U24" s="63">
        <f t="shared" si="5"/>
        <v>9.8839787305171409</v>
      </c>
      <c r="V24" s="63">
        <f t="shared" si="5"/>
        <v>9.8839787305171409</v>
      </c>
      <c r="W24" s="63">
        <f t="shared" si="5"/>
        <v>9.8839787305171409</v>
      </c>
      <c r="X24" s="63">
        <f t="shared" si="5"/>
        <v>9.8839787305171409</v>
      </c>
      <c r="Y24" s="63">
        <f t="shared" si="5"/>
        <v>9.8839787305171409</v>
      </c>
    </row>
    <row r="27" spans="9:25" x14ac:dyDescent="0.35">
      <c r="I27" s="63" t="str">
        <f>Innovation!A27&amp;", "&amp;I26</f>
        <v xml:space="preserve">FuE-Personal, Vollzeitäquivalente, Wirtschaftssektor, je 1.000 Einwohner, </v>
      </c>
    </row>
    <row r="28" spans="9:25" x14ac:dyDescent="0.35">
      <c r="I28" s="65">
        <f>Innovation!A31</f>
        <v>2022</v>
      </c>
      <c r="J28" s="65">
        <f>Innovation!B31</f>
        <v>1.6896875838876275</v>
      </c>
      <c r="K28" s="65">
        <f>Innovation!C31</f>
        <v>1.4094602378487302</v>
      </c>
      <c r="L28" s="65">
        <f>Innovation!D31</f>
        <v>3.9667104350588018</v>
      </c>
      <c r="M28" s="65">
        <f>Innovation!E31</f>
        <v>1.343007271064323</v>
      </c>
      <c r="N28" s="65">
        <f>Innovation!F31</f>
        <v>3.6858047411177819</v>
      </c>
    </row>
    <row r="29" spans="9:25" x14ac:dyDescent="0.35">
      <c r="O29" s="69">
        <f>Innovation!G31</f>
        <v>3.8761024894776126</v>
      </c>
    </row>
    <row r="30" spans="9:25" x14ac:dyDescent="0.35">
      <c r="P30" s="69">
        <f>Innovation!L31</f>
        <v>13.392159750768805</v>
      </c>
      <c r="Q30" s="69">
        <f>Innovation!M31</f>
        <v>8.7150105803495173</v>
      </c>
      <c r="R30" s="69">
        <f>Innovation!N31</f>
        <v>4.8393921229857906</v>
      </c>
      <c r="S30" s="69">
        <f>Innovation!O31</f>
        <v>5.7436377119628155</v>
      </c>
      <c r="T30" s="69">
        <f>Innovation!P31</f>
        <v>6.7075094246758216</v>
      </c>
      <c r="U30" s="69">
        <f>Innovation!Q31</f>
        <v>4.8709510335508632</v>
      </c>
      <c r="V30" s="69">
        <f>Innovation!R31</f>
        <v>3.6595793200188957</v>
      </c>
      <c r="W30" s="69">
        <f>Innovation!S31</f>
        <v>4.8347156831004892</v>
      </c>
      <c r="X30" s="69">
        <f>Innovation!T31</f>
        <v>2.7777018289490609</v>
      </c>
      <c r="Y30" s="69">
        <f>Innovation!U31</f>
        <v>2.3852496461442834</v>
      </c>
    </row>
    <row r="31" spans="9:25" x14ac:dyDescent="0.35">
      <c r="J31" s="69">
        <f>Innovation!H31</f>
        <v>2.9448659682957428</v>
      </c>
      <c r="K31" s="63">
        <f>J31</f>
        <v>2.9448659682957428</v>
      </c>
      <c r="L31" s="63">
        <f t="shared" ref="L31:O31" si="6">K31</f>
        <v>2.9448659682957428</v>
      </c>
      <c r="M31" s="63">
        <f t="shared" si="6"/>
        <v>2.9448659682957428</v>
      </c>
      <c r="N31" s="63">
        <f t="shared" si="6"/>
        <v>2.9448659682957428</v>
      </c>
      <c r="O31" s="63">
        <f t="shared" si="6"/>
        <v>2.9448659682957428</v>
      </c>
    </row>
    <row r="32" spans="9:25" x14ac:dyDescent="0.35">
      <c r="P32" s="69">
        <f>Innovation!K31</f>
        <v>6.771609802905064</v>
      </c>
      <c r="Q32" s="63">
        <f t="shared" ref="Q32:Y32" si="7">P32</f>
        <v>6.771609802905064</v>
      </c>
      <c r="R32" s="63">
        <f t="shared" si="7"/>
        <v>6.771609802905064</v>
      </c>
      <c r="S32" s="63">
        <f t="shared" si="7"/>
        <v>6.771609802905064</v>
      </c>
      <c r="T32" s="63">
        <f t="shared" si="7"/>
        <v>6.771609802905064</v>
      </c>
      <c r="U32" s="63">
        <f t="shared" si="7"/>
        <v>6.771609802905064</v>
      </c>
      <c r="V32" s="63">
        <f t="shared" si="7"/>
        <v>6.771609802905064</v>
      </c>
      <c r="W32" s="63">
        <f t="shared" si="7"/>
        <v>6.771609802905064</v>
      </c>
      <c r="X32" s="63">
        <f t="shared" si="7"/>
        <v>6.771609802905064</v>
      </c>
      <c r="Y32" s="63">
        <f t="shared" si="7"/>
        <v>6.771609802905064</v>
      </c>
    </row>
    <row r="35" spans="9:25" x14ac:dyDescent="0.35">
      <c r="I35" s="63" t="str">
        <f>Innovation!A35&amp;", "&amp;I36</f>
        <v>FuE-Personal, Vollzeitäquivalente, Hochschulen, je 1.000 Einwohner, 2022</v>
      </c>
    </row>
    <row r="36" spans="9:25" x14ac:dyDescent="0.35">
      <c r="I36" s="65">
        <f>Innovation!A39</f>
        <v>2022</v>
      </c>
      <c r="J36" s="65">
        <f>Innovation!B39</f>
        <v>1.3179406629304145</v>
      </c>
      <c r="K36" s="65">
        <f>Innovation!C39</f>
        <v>1.6829560264457464</v>
      </c>
      <c r="L36" s="65">
        <f>Innovation!D39</f>
        <v>2.412305142699966</v>
      </c>
      <c r="M36" s="65">
        <f>Innovation!E39</f>
        <v>1.5294212717659008</v>
      </c>
      <c r="N36" s="65">
        <f>Innovation!F39</f>
        <v>1.7437454405518791</v>
      </c>
    </row>
    <row r="37" spans="9:25" x14ac:dyDescent="0.35">
      <c r="I37" s="65"/>
      <c r="O37" s="65">
        <f>Innovation!G39</f>
        <v>2.9865228414239517</v>
      </c>
    </row>
    <row r="38" spans="9:25" x14ac:dyDescent="0.35">
      <c r="J38" s="65"/>
      <c r="P38" s="69">
        <f>Innovation!L39</f>
        <v>2.1486371284852868</v>
      </c>
      <c r="Q38" s="69">
        <f>Innovation!M39</f>
        <v>2.0471339559567854</v>
      </c>
      <c r="R38" s="69">
        <f>Innovation!N39</f>
        <v>2.9338998389807602</v>
      </c>
      <c r="S38" s="69">
        <f>Innovation!O39</f>
        <v>3.0512074292496272</v>
      </c>
      <c r="T38" s="69">
        <f>Innovation!P39</f>
        <v>1.577597640555878</v>
      </c>
      <c r="U38" s="69">
        <f>Innovation!Q39</f>
        <v>1.5452203012084784</v>
      </c>
      <c r="V38" s="69">
        <f>Innovation!R39</f>
        <v>1.8023659685798255</v>
      </c>
      <c r="W38" s="69">
        <f>Innovation!S39</f>
        <v>1.5195442915705457</v>
      </c>
      <c r="X38" s="69">
        <f>Innovation!T39</f>
        <v>1.8318857486579843</v>
      </c>
      <c r="Y38" s="69">
        <f>Innovation!U39</f>
        <v>1.0882892990899491</v>
      </c>
    </row>
    <row r="39" spans="9:25" x14ac:dyDescent="0.35">
      <c r="J39" s="65">
        <f>Innovation!H39</f>
        <v>2.0934022142364763</v>
      </c>
      <c r="K39" s="65">
        <f>J39</f>
        <v>2.0934022142364763</v>
      </c>
      <c r="L39" s="63">
        <f>K39</f>
        <v>2.0934022142364763</v>
      </c>
      <c r="M39" s="63">
        <f>L39</f>
        <v>2.0934022142364763</v>
      </c>
      <c r="N39" s="63">
        <f>M39</f>
        <v>2.0934022142364763</v>
      </c>
      <c r="O39" s="63">
        <f>N39</f>
        <v>2.0934022142364763</v>
      </c>
    </row>
    <row r="40" spans="9:25" x14ac:dyDescent="0.35">
      <c r="P40" s="69">
        <f>Innovation!K39</f>
        <v>1.8541148646054819</v>
      </c>
      <c r="Q40" s="63">
        <f t="shared" ref="Q40:Y40" si="8">P40</f>
        <v>1.8541148646054819</v>
      </c>
      <c r="R40" s="63">
        <f t="shared" si="8"/>
        <v>1.8541148646054819</v>
      </c>
      <c r="S40" s="63">
        <f t="shared" si="8"/>
        <v>1.8541148646054819</v>
      </c>
      <c r="T40" s="63">
        <f t="shared" si="8"/>
        <v>1.8541148646054819</v>
      </c>
      <c r="U40" s="63">
        <f t="shared" si="8"/>
        <v>1.8541148646054819</v>
      </c>
      <c r="V40" s="63">
        <f t="shared" si="8"/>
        <v>1.8541148646054819</v>
      </c>
      <c r="W40" s="63">
        <f t="shared" si="8"/>
        <v>1.8541148646054819</v>
      </c>
      <c r="X40" s="63">
        <f t="shared" si="8"/>
        <v>1.8541148646054819</v>
      </c>
      <c r="Y40" s="63">
        <f t="shared" si="8"/>
        <v>1.8541148646054819</v>
      </c>
    </row>
    <row r="45" spans="9:25" x14ac:dyDescent="0.35">
      <c r="I45" s="63" t="str">
        <f>Innovation!A43&amp;", "&amp;I46</f>
        <v>Patentanmeldungen insg. je 1 Mio. Einwohner , 2024</v>
      </c>
    </row>
    <row r="46" spans="9:25" x14ac:dyDescent="0.35">
      <c r="I46" s="63">
        <f>Innovation!A49</f>
        <v>2024</v>
      </c>
      <c r="J46" s="63">
        <f>Innovation!B49</f>
        <v>78.228625093186935</v>
      </c>
      <c r="K46" s="63">
        <f>Innovation!C49</f>
        <v>35.661101485346364</v>
      </c>
      <c r="L46" s="63">
        <f>Innovation!D49</f>
        <v>133.0328049587182</v>
      </c>
      <c r="M46" s="63">
        <f>Innovation!E49</f>
        <v>45.058817849728847</v>
      </c>
      <c r="N46" s="63">
        <f>Innovation!F49</f>
        <v>245.80372855894257</v>
      </c>
    </row>
    <row r="47" spans="9:25" x14ac:dyDescent="0.35">
      <c r="O47" s="63">
        <f>Innovation!G49</f>
        <v>123.42429633646097</v>
      </c>
      <c r="S47" s="66"/>
    </row>
    <row r="48" spans="9:25" x14ac:dyDescent="0.35">
      <c r="P48" s="65">
        <f>Innovation!L49</f>
        <v>1365.2499048801296</v>
      </c>
      <c r="Q48" s="65">
        <f>Innovation!M49</f>
        <v>844.13836884916179</v>
      </c>
      <c r="R48" s="65">
        <f>Innovation!N49</f>
        <v>196.60026107358198</v>
      </c>
      <c r="S48" s="65">
        <f>Innovation!O49</f>
        <v>229.67086598965957</v>
      </c>
      <c r="T48" s="65">
        <f>Innovation!P49</f>
        <v>162.23673279174574</v>
      </c>
      <c r="U48" s="65">
        <f>Innovation!Q49</f>
        <v>384.77826494035446</v>
      </c>
      <c r="V48" s="65">
        <f>Innovation!R49</f>
        <v>293.25556711565287</v>
      </c>
      <c r="W48" s="65">
        <f>Innovation!S49</f>
        <v>162.97897810505467</v>
      </c>
      <c r="X48" s="65">
        <f>Innovation!T49</f>
        <v>113.76415382121712</v>
      </c>
      <c r="Y48" s="65">
        <f>Innovation!U49</f>
        <v>144.7862147361389</v>
      </c>
    </row>
    <row r="49" spans="9:25" x14ac:dyDescent="0.35">
      <c r="J49" s="66">
        <f>Innovation!H49</f>
        <v>115.37611851161265</v>
      </c>
      <c r="K49" s="66">
        <f>J49</f>
        <v>115.37611851161265</v>
      </c>
      <c r="L49" s="63">
        <f t="shared" ref="L49:O49" si="9">K49</f>
        <v>115.37611851161265</v>
      </c>
      <c r="M49" s="63">
        <f t="shared" si="9"/>
        <v>115.37611851161265</v>
      </c>
      <c r="N49" s="63">
        <f t="shared" si="9"/>
        <v>115.37611851161265</v>
      </c>
      <c r="O49" s="63">
        <f t="shared" si="9"/>
        <v>115.37611851161265</v>
      </c>
    </row>
    <row r="50" spans="9:25" x14ac:dyDescent="0.35">
      <c r="P50" s="66">
        <f>Innovation!K49</f>
        <v>558.56757726130877</v>
      </c>
      <c r="Q50" s="66">
        <f t="shared" ref="Q50:Y50" si="10">P50</f>
        <v>558.56757726130877</v>
      </c>
      <c r="R50" s="63">
        <f t="shared" si="10"/>
        <v>558.56757726130877</v>
      </c>
      <c r="S50" s="63">
        <f t="shared" si="10"/>
        <v>558.56757726130877</v>
      </c>
      <c r="T50" s="63">
        <f t="shared" si="10"/>
        <v>558.56757726130877</v>
      </c>
      <c r="U50" s="63">
        <f t="shared" si="10"/>
        <v>558.56757726130877</v>
      </c>
      <c r="V50" s="63">
        <f t="shared" si="10"/>
        <v>558.56757726130877</v>
      </c>
      <c r="W50" s="63">
        <f t="shared" si="10"/>
        <v>558.56757726130877</v>
      </c>
      <c r="X50" s="63">
        <f t="shared" si="10"/>
        <v>558.56757726130877</v>
      </c>
      <c r="Y50" s="63">
        <f t="shared" si="10"/>
        <v>558.56757726130877</v>
      </c>
    </row>
    <row r="52" spans="9:25" x14ac:dyDescent="0.35">
      <c r="I52" s="63" t="str">
        <f>Innovation!A51&amp;", "&amp;I53</f>
        <v>Patentanmeldungen, Hochschulen, je 1 Mio. Einwohner, 2024</v>
      </c>
    </row>
    <row r="53" spans="9:25" x14ac:dyDescent="0.35">
      <c r="I53" s="63">
        <f>Innovation!A57</f>
        <v>2024</v>
      </c>
      <c r="J53" s="63">
        <f>Innovation!B57</f>
        <v>4.6472450550408082</v>
      </c>
      <c r="K53" s="63">
        <f>Innovation!C57</f>
        <v>3.689079464001348</v>
      </c>
      <c r="L53" s="63">
        <f>Innovation!D57</f>
        <v>18.374696817502514</v>
      </c>
      <c r="M53" s="63">
        <f>Innovation!E57</f>
        <v>3.6782708448758239</v>
      </c>
      <c r="N53" s="63">
        <f>Innovation!F57</f>
        <v>12.762885905945096</v>
      </c>
    </row>
    <row r="54" spans="9:25" x14ac:dyDescent="0.35">
      <c r="O54" s="63">
        <f>Innovation!G57</f>
        <v>2.6372712892406187</v>
      </c>
    </row>
    <row r="55" spans="9:25" x14ac:dyDescent="0.35">
      <c r="P55" s="63">
        <f>Innovation!L57</f>
        <v>4.1413931540832634</v>
      </c>
      <c r="Q55" s="63">
        <f>Innovation!M57</f>
        <v>3.7893721337300637</v>
      </c>
      <c r="R55" s="63">
        <f>Innovation!N57</f>
        <v>14.455901549528086</v>
      </c>
      <c r="S55" s="63">
        <f>Innovation!O57</f>
        <v>3.1318754453135398</v>
      </c>
      <c r="T55" s="63">
        <f>Innovation!P57</f>
        <v>3.7331558839903143</v>
      </c>
      <c r="U55" s="63">
        <f>Innovation!Q57</f>
        <v>3.0625458845937157</v>
      </c>
      <c r="V55" s="63">
        <f>Innovation!R57</f>
        <v>7.1445321823528625</v>
      </c>
      <c r="W55" s="63">
        <f>Innovation!S57</f>
        <v>3.1111992883490611</v>
      </c>
      <c r="X55" s="63">
        <f>Innovation!T57</f>
        <v>5.033812115983058</v>
      </c>
      <c r="Y55" s="63">
        <f>Innovation!U57</f>
        <v>3.0304091456401165</v>
      </c>
    </row>
    <row r="56" spans="9:25" x14ac:dyDescent="0.35">
      <c r="J56" s="63">
        <f>Innovation!H57</f>
        <v>8.4287476731617481</v>
      </c>
      <c r="K56" s="63">
        <f t="shared" ref="K56:O56" si="11">J56</f>
        <v>8.4287476731617481</v>
      </c>
      <c r="L56" s="63">
        <f t="shared" si="11"/>
        <v>8.4287476731617481</v>
      </c>
      <c r="M56" s="63">
        <f t="shared" si="11"/>
        <v>8.4287476731617481</v>
      </c>
      <c r="N56" s="63">
        <f t="shared" si="11"/>
        <v>8.4287476731617481</v>
      </c>
      <c r="O56" s="63">
        <f t="shared" si="11"/>
        <v>8.4287476731617481</v>
      </c>
    </row>
    <row r="57" spans="9:25" x14ac:dyDescent="0.35">
      <c r="P57" s="63">
        <f>Innovation!K57</f>
        <v>4.6821643673508531</v>
      </c>
      <c r="Q57" s="63">
        <f t="shared" ref="Q57:Y57" si="12">P57</f>
        <v>4.6821643673508531</v>
      </c>
      <c r="R57" s="63">
        <f t="shared" si="12"/>
        <v>4.6821643673508531</v>
      </c>
      <c r="S57" s="63">
        <f t="shared" si="12"/>
        <v>4.6821643673508531</v>
      </c>
      <c r="T57" s="63">
        <f t="shared" si="12"/>
        <v>4.6821643673508531</v>
      </c>
      <c r="U57" s="63">
        <f t="shared" si="12"/>
        <v>4.6821643673508531</v>
      </c>
      <c r="V57" s="63">
        <f t="shared" si="12"/>
        <v>4.6821643673508531</v>
      </c>
      <c r="W57" s="63">
        <f t="shared" si="12"/>
        <v>4.6821643673508531</v>
      </c>
      <c r="X57" s="63">
        <f t="shared" si="12"/>
        <v>4.6821643673508531</v>
      </c>
      <c r="Y57" s="63">
        <f t="shared" si="12"/>
        <v>4.6821643673508531</v>
      </c>
    </row>
    <row r="59" spans="9:25" x14ac:dyDescent="0.35">
      <c r="I59" s="63" t="str">
        <f>Innovation!A59&amp;", "&amp;I60</f>
        <v>Patentanmeldungen insg. je 1.000 FuE-Beschäftigte (Vollzeitäquivalente ), 2022</v>
      </c>
    </row>
    <row r="60" spans="9:25" x14ac:dyDescent="0.35">
      <c r="I60" s="63">
        <f>Innovation!A63</f>
        <v>2022</v>
      </c>
      <c r="J60" s="63">
        <f>Innovation!B63</f>
        <v>18.392097020319653</v>
      </c>
      <c r="K60" s="63">
        <f>Innovation!C63</f>
        <v>23.918918918918916</v>
      </c>
      <c r="L60" s="63">
        <f>Innovation!D63</f>
        <v>17.056586377780341</v>
      </c>
      <c r="M60" s="63">
        <f>Innovation!E63</f>
        <v>13.521001884074032</v>
      </c>
      <c r="N60" s="63">
        <f>Innovation!F63</f>
        <v>32.669764860928069</v>
      </c>
    </row>
    <row r="61" spans="9:25" x14ac:dyDescent="0.35">
      <c r="O61" s="63">
        <f>Innovation!G63</f>
        <v>12.321164910136957</v>
      </c>
    </row>
    <row r="62" spans="9:25" x14ac:dyDescent="0.35">
      <c r="P62" s="63">
        <f>Innovation!L63</f>
        <v>69.975276512687046</v>
      </c>
      <c r="Q62" s="63">
        <f>Innovation!M63</f>
        <v>66.3250550141465</v>
      </c>
      <c r="R62" s="63">
        <f>Innovation!N63</f>
        <v>12.842677204247963</v>
      </c>
      <c r="S62" s="63">
        <f>Innovation!O63</f>
        <v>18.239876143016112</v>
      </c>
      <c r="T62" s="63">
        <f>Innovation!P63</f>
        <v>20.547711032855826</v>
      </c>
      <c r="U62" s="63">
        <f>Innovation!Q63</f>
        <v>45.622405960979115</v>
      </c>
      <c r="V62" s="63">
        <f>Innovation!R63</f>
        <v>44.166117336849048</v>
      </c>
      <c r="W62" s="63">
        <f>Innovation!S63</f>
        <v>27.817132589239435</v>
      </c>
      <c r="X62" s="63">
        <f>Innovation!T63</f>
        <v>22.43694726498526</v>
      </c>
      <c r="Y62" s="63">
        <f>Innovation!U63</f>
        <v>32.526532793769569</v>
      </c>
    </row>
    <row r="63" spans="9:25" x14ac:dyDescent="0.35">
      <c r="J63" s="63">
        <f>Innovation!H63</f>
        <v>17.69255037047774</v>
      </c>
      <c r="K63" s="63">
        <f t="shared" ref="K63:O63" si="13">J63</f>
        <v>17.69255037047774</v>
      </c>
      <c r="L63" s="63">
        <f t="shared" si="13"/>
        <v>17.69255037047774</v>
      </c>
      <c r="M63" s="63">
        <f t="shared" si="13"/>
        <v>17.69255037047774</v>
      </c>
      <c r="N63" s="63">
        <f t="shared" si="13"/>
        <v>17.69255037047774</v>
      </c>
      <c r="O63" s="63">
        <f t="shared" si="13"/>
        <v>17.69255037047774</v>
      </c>
    </row>
    <row r="64" spans="9:25" x14ac:dyDescent="0.35">
      <c r="P64" s="63">
        <f>Innovation!K63</f>
        <v>52.618019451097396</v>
      </c>
      <c r="Q64" s="63">
        <f t="shared" ref="Q64:Y64" si="14">P64</f>
        <v>52.618019451097396</v>
      </c>
      <c r="R64" s="63">
        <f t="shared" si="14"/>
        <v>52.618019451097396</v>
      </c>
      <c r="S64" s="63">
        <f t="shared" si="14"/>
        <v>52.618019451097396</v>
      </c>
      <c r="T64" s="63">
        <f t="shared" si="14"/>
        <v>52.618019451097396</v>
      </c>
      <c r="U64" s="63">
        <f t="shared" si="14"/>
        <v>52.618019451097396</v>
      </c>
      <c r="V64" s="63">
        <f t="shared" si="14"/>
        <v>52.618019451097396</v>
      </c>
      <c r="W64" s="63">
        <f t="shared" si="14"/>
        <v>52.618019451097396</v>
      </c>
      <c r="X64" s="63">
        <f t="shared" si="14"/>
        <v>52.618019451097396</v>
      </c>
      <c r="Y64" s="63">
        <f t="shared" si="14"/>
        <v>52.618019451097396</v>
      </c>
    </row>
    <row r="67" spans="9:25" x14ac:dyDescent="0.35">
      <c r="I67" s="63" t="str">
        <f>Innovation!A67&amp;", "&amp;I68</f>
        <v>Patentanmeldungen Hochschulen je 1.000 FuE-Beschäftigte (Vollzeitäquivalente), 2022</v>
      </c>
    </row>
    <row r="68" spans="9:25" x14ac:dyDescent="0.35">
      <c r="I68" s="63">
        <f>Innovation!A71</f>
        <v>2022</v>
      </c>
      <c r="J68" s="63">
        <f>Innovation!B71</f>
        <v>4.5385779122541603</v>
      </c>
      <c r="K68" s="63">
        <f>Innovation!C71</f>
        <v>4.5643153526970961</v>
      </c>
      <c r="L68" s="63">
        <f>Innovation!D71</f>
        <v>10.849349039057655</v>
      </c>
      <c r="M68" s="63">
        <f>Innovation!E71</f>
        <v>3.423485107839781</v>
      </c>
      <c r="N68" s="63">
        <f>Innovation!F71</f>
        <v>8.1775700934579429</v>
      </c>
    </row>
    <row r="69" spans="9:25" x14ac:dyDescent="0.35">
      <c r="O69" s="63">
        <f>Innovation!G71</f>
        <v>1.5234613040828764</v>
      </c>
    </row>
    <row r="70" spans="9:25" x14ac:dyDescent="0.35">
      <c r="P70" s="63">
        <f>Innovation!L71</f>
        <v>2.1656501370105188</v>
      </c>
      <c r="Q70" s="63">
        <f>Innovation!M71</f>
        <v>2.5283347863993026</v>
      </c>
      <c r="R70" s="63">
        <f>Innovation!N71</f>
        <v>5.8394160583941606</v>
      </c>
      <c r="S70" s="63">
        <f>Innovation!O71</f>
        <v>1.3695949911954608</v>
      </c>
      <c r="T70" s="63">
        <f>Innovation!P71</f>
        <v>2.2000000000000002</v>
      </c>
      <c r="U70" s="63">
        <f>Innovation!Q71</f>
        <v>2.2995797319800175</v>
      </c>
      <c r="V70" s="63">
        <f>Innovation!R71</f>
        <v>3.6557208825038483</v>
      </c>
      <c r="W70" s="63">
        <f>Innovation!S71</f>
        <v>2.5405511041625957</v>
      </c>
      <c r="X70" s="63">
        <f>Innovation!T71</f>
        <v>1.3726835964310227</v>
      </c>
      <c r="Y70" s="63">
        <f>Innovation!U71</f>
        <v>4.5565006075334136</v>
      </c>
    </row>
    <row r="71" spans="9:25" x14ac:dyDescent="0.35">
      <c r="J71" s="63">
        <f>Innovation!H71</f>
        <v>5.8532483911651525</v>
      </c>
      <c r="K71" s="63">
        <f t="shared" ref="K71:O71" si="15">J71</f>
        <v>5.8532483911651525</v>
      </c>
      <c r="L71" s="63">
        <f t="shared" si="15"/>
        <v>5.8532483911651525</v>
      </c>
      <c r="M71" s="63">
        <f t="shared" si="15"/>
        <v>5.8532483911651525</v>
      </c>
      <c r="N71" s="63">
        <f t="shared" si="15"/>
        <v>5.8532483911651525</v>
      </c>
      <c r="O71" s="63">
        <f t="shared" si="15"/>
        <v>5.8532483911651525</v>
      </c>
    </row>
    <row r="72" spans="9:25" x14ac:dyDescent="0.35">
      <c r="P72" s="63">
        <f>Innovation!K71</f>
        <v>2.7578978117240727</v>
      </c>
      <c r="Q72" s="63">
        <f t="shared" ref="Q72:Y72" si="16">P72</f>
        <v>2.7578978117240727</v>
      </c>
      <c r="R72" s="63">
        <f t="shared" si="16"/>
        <v>2.7578978117240727</v>
      </c>
      <c r="S72" s="63">
        <f t="shared" si="16"/>
        <v>2.7578978117240727</v>
      </c>
      <c r="T72" s="63">
        <f t="shared" si="16"/>
        <v>2.7578978117240727</v>
      </c>
      <c r="U72" s="63">
        <f t="shared" si="16"/>
        <v>2.7578978117240727</v>
      </c>
      <c r="V72" s="63">
        <f t="shared" si="16"/>
        <v>2.7578978117240727</v>
      </c>
      <c r="W72" s="63">
        <f t="shared" si="16"/>
        <v>2.7578978117240727</v>
      </c>
      <c r="X72" s="63">
        <f t="shared" si="16"/>
        <v>2.7578978117240727</v>
      </c>
      <c r="Y72" s="63">
        <f t="shared" si="16"/>
        <v>2.7578978117240727</v>
      </c>
    </row>
    <row r="75" spans="9:25" x14ac:dyDescent="0.35">
      <c r="I75" s="63" t="str">
        <f>Innovation!A85&amp;", "&amp;I77</f>
        <v xml:space="preserve">FuE-Personal insgesamt, Vollzeitäquivalente, </v>
      </c>
    </row>
    <row r="76" spans="9:25" x14ac:dyDescent="0.35">
      <c r="I76" s="63">
        <f>Innovation!A90</f>
        <v>2023</v>
      </c>
      <c r="J76" s="63">
        <f>Innovation!B90</f>
        <v>0</v>
      </c>
      <c r="K76" s="63">
        <f>Innovation!C90</f>
        <v>0</v>
      </c>
      <c r="L76" s="63">
        <f>Innovation!D90</f>
        <v>0</v>
      </c>
      <c r="M76" s="63">
        <f>Innovation!E90</f>
        <v>0</v>
      </c>
      <c r="N76" s="63">
        <f>Innovation!F90</f>
        <v>0</v>
      </c>
    </row>
    <row r="77" spans="9:25" x14ac:dyDescent="0.35">
      <c r="O77" s="63">
        <f>Innovation!G90</f>
        <v>0</v>
      </c>
    </row>
    <row r="78" spans="9:25" x14ac:dyDescent="0.35">
      <c r="P78" s="63">
        <f>Innovation!L90</f>
        <v>0</v>
      </c>
      <c r="Q78" s="63">
        <f>Innovation!M90</f>
        <v>0</v>
      </c>
      <c r="R78" s="63">
        <f>Innovation!N90</f>
        <v>0</v>
      </c>
      <c r="S78" s="63">
        <f>Innovation!O90</f>
        <v>0</v>
      </c>
      <c r="T78" s="63">
        <f>Innovation!P90</f>
        <v>0</v>
      </c>
      <c r="U78" s="63">
        <f>Innovation!Q90</f>
        <v>0</v>
      </c>
      <c r="V78" s="63">
        <f>Innovation!R90</f>
        <v>0</v>
      </c>
      <c r="W78" s="63">
        <f>Innovation!S90</f>
        <v>0</v>
      </c>
      <c r="X78" s="63">
        <f>Innovation!T90</f>
        <v>0</v>
      </c>
      <c r="Y78" s="63">
        <f>Innovation!U90</f>
        <v>0</v>
      </c>
    </row>
    <row r="79" spans="9:25" x14ac:dyDescent="0.35">
      <c r="J79" s="63">
        <f>Innovation!H90</f>
        <v>0</v>
      </c>
      <c r="K79" s="63">
        <f t="shared" ref="K79:O79" si="17">J79</f>
        <v>0</v>
      </c>
      <c r="L79" s="63">
        <f t="shared" si="17"/>
        <v>0</v>
      </c>
      <c r="M79" s="63">
        <f t="shared" si="17"/>
        <v>0</v>
      </c>
      <c r="N79" s="63">
        <f t="shared" si="17"/>
        <v>0</v>
      </c>
      <c r="O79" s="63">
        <f t="shared" si="17"/>
        <v>0</v>
      </c>
    </row>
    <row r="80" spans="9:25" x14ac:dyDescent="0.35">
      <c r="P80" s="63">
        <f>Innovation!K90</f>
        <v>0</v>
      </c>
      <c r="Q80" s="63">
        <f t="shared" ref="Q80:Y80" si="18">P80</f>
        <v>0</v>
      </c>
      <c r="R80" s="63">
        <f t="shared" si="18"/>
        <v>0</v>
      </c>
      <c r="S80" s="63">
        <f t="shared" si="18"/>
        <v>0</v>
      </c>
      <c r="T80" s="63">
        <f t="shared" si="18"/>
        <v>0</v>
      </c>
      <c r="U80" s="63">
        <f t="shared" si="18"/>
        <v>0</v>
      </c>
      <c r="V80" s="63">
        <f t="shared" si="18"/>
        <v>0</v>
      </c>
      <c r="W80" s="63">
        <f t="shared" si="18"/>
        <v>0</v>
      </c>
      <c r="X80" s="63">
        <f t="shared" si="18"/>
        <v>0</v>
      </c>
      <c r="Y80" s="63">
        <f t="shared" si="18"/>
        <v>0</v>
      </c>
    </row>
  </sheetData>
  <pageMargins left="0.7" right="0.7" top="0.78740157499999996" bottom="0.78740157499999996"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44296-DE32-4B27-B4E5-95BB883803AC}">
  <sheetPr codeName="Tabelle23"/>
  <dimension ref="A1:AA108"/>
  <sheetViews>
    <sheetView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ColWidth="11.453125" defaultRowHeight="14.5" x14ac:dyDescent="0.35"/>
  <cols>
    <col min="8" max="8" width="10.81640625" style="4"/>
    <col min="24" max="24" width="14.7265625" customWidth="1"/>
    <col min="26" max="26" width="14.1796875" customWidth="1"/>
  </cols>
  <sheetData>
    <row r="1" spans="1:27" x14ac:dyDescent="0.35">
      <c r="A1" s="4" t="s">
        <v>582</v>
      </c>
      <c r="B1" s="3"/>
      <c r="C1" s="3"/>
      <c r="D1" s="3"/>
      <c r="E1" s="3"/>
      <c r="F1" s="3"/>
      <c r="G1" s="3"/>
      <c r="H1" s="14"/>
      <c r="I1" s="3"/>
      <c r="J1" s="3"/>
      <c r="K1" s="3"/>
      <c r="L1" s="3"/>
      <c r="M1" s="3"/>
      <c r="N1" s="3"/>
      <c r="O1" s="3"/>
      <c r="P1" s="3"/>
      <c r="Q1" s="3"/>
      <c r="R1" s="3"/>
      <c r="S1" s="3"/>
      <c r="T1" s="3"/>
      <c r="U1" s="3"/>
      <c r="V1" s="3"/>
    </row>
    <row r="2" spans="1:27" s="41" customFormat="1" ht="36.65" customHeight="1" x14ac:dyDescent="0.35">
      <c r="A2" s="43" t="str">
        <f>Innovation!A2</f>
        <v>Jahr</v>
      </c>
      <c r="B2" s="43" t="str">
        <f>Innovation!B2</f>
        <v>Branden-
burg</v>
      </c>
      <c r="C2" s="43" t="str">
        <f>Innovation!C2</f>
        <v>Mecklenburg-
Vorpommern</v>
      </c>
      <c r="D2" s="43" t="str">
        <f>Innovation!D2</f>
        <v>Sachsen</v>
      </c>
      <c r="E2" s="43" t="str">
        <f>Innovation!E2</f>
        <v>Sachsen-Anhalt</v>
      </c>
      <c r="F2" s="43" t="str">
        <f>Innovation!F2</f>
        <v>Thüringen</v>
      </c>
      <c r="G2" s="43" t="str">
        <f>Innovation!G2</f>
        <v>Berlin</v>
      </c>
      <c r="H2" s="44" t="str">
        <f>Innovation!H2</f>
        <v>Ostdeutsch-land mit Berlin</v>
      </c>
      <c r="I2" s="43" t="str">
        <f>Innovation!I2</f>
        <v>Ostdeutsch-land ohne Berlin</v>
      </c>
      <c r="J2" s="43" t="str">
        <f>Innovation!J2</f>
        <v>Westdeutsch-land mit Berlin</v>
      </c>
      <c r="K2" s="43" t="str">
        <f>Innovation!K2</f>
        <v>Westdeutsch-land ohne Berlin</v>
      </c>
      <c r="L2" s="43" t="str">
        <f>Innovation!L2</f>
        <v>Baden-
Württemberg</v>
      </c>
      <c r="M2" s="43" t="str">
        <f>Innovation!M2</f>
        <v>Bayern</v>
      </c>
      <c r="N2" s="43" t="str">
        <f>Innovation!N2</f>
        <v>Bremen</v>
      </c>
      <c r="O2" s="43" t="str">
        <f>Innovation!O2</f>
        <v>Hamburg</v>
      </c>
      <c r="P2" s="43" t="str">
        <f>Innovation!P2</f>
        <v>Hessen</v>
      </c>
      <c r="Q2" s="43" t="str">
        <f>Innovation!Q2</f>
        <v>Nieder-
sachsen</v>
      </c>
      <c r="R2" s="43" t="str">
        <f>Innovation!R2</f>
        <v>Nordrhein-
Westfalen</v>
      </c>
      <c r="S2" s="43" t="str">
        <f>Innovation!S2</f>
        <v>Rheinland-Pfalz</v>
      </c>
      <c r="T2" s="43" t="str">
        <f>Innovation!T2</f>
        <v>Saarland</v>
      </c>
      <c r="U2" s="43" t="str">
        <f>Innovation!U2</f>
        <v>Schleswig-
Holstein</v>
      </c>
      <c r="V2" s="43" t="str">
        <f>Innovation!V2</f>
        <v>Deutschland</v>
      </c>
      <c r="X2" s="43" t="str">
        <f>Bevölkerungsprognose!X2</f>
        <v>Min Westdeutschland ohne Berlin</v>
      </c>
      <c r="Y2" s="43"/>
      <c r="Z2" s="43" t="str">
        <f>Bevölkerungsprognose!Z2</f>
        <v>Max Westdeutschland ohne Berlin</v>
      </c>
      <c r="AA2" s="43"/>
    </row>
    <row r="3" spans="1:27" x14ac:dyDescent="0.35">
      <c r="A3" s="4" t="s">
        <v>583</v>
      </c>
      <c r="B3" s="3"/>
      <c r="C3" s="3"/>
      <c r="D3" s="3"/>
      <c r="E3" s="3"/>
      <c r="F3" s="3"/>
      <c r="G3" s="3"/>
      <c r="H3" s="14"/>
      <c r="I3" s="3"/>
      <c r="J3" s="3"/>
      <c r="K3" s="3"/>
      <c r="L3" s="3"/>
      <c r="M3" s="3"/>
      <c r="N3" s="3"/>
      <c r="O3" s="3"/>
      <c r="P3" s="3"/>
      <c r="Q3" s="3"/>
      <c r="R3" s="3"/>
      <c r="S3" s="3"/>
      <c r="T3" s="3"/>
      <c r="U3" s="3"/>
      <c r="V3" s="3"/>
    </row>
    <row r="4" spans="1:27" x14ac:dyDescent="0.35">
      <c r="A4">
        <f>'[1]Studierende, Prüfungen'!A53</f>
        <v>2019</v>
      </c>
      <c r="B4" s="3">
        <f>'[1]Studierende, Prüfungen'!B53</f>
        <v>19.715086584515504</v>
      </c>
      <c r="C4" s="3">
        <f>'[1]Studierende, Prüfungen'!C53</f>
        <v>23.86278386507113</v>
      </c>
      <c r="D4" s="3">
        <f>'[1]Studierende, Prüfungen'!D53</f>
        <v>26.265081765340174</v>
      </c>
      <c r="E4" s="3">
        <f>'[1]Studierende, Prüfungen'!E53</f>
        <v>24.712566407697842</v>
      </c>
      <c r="F4" s="3">
        <f>'[1]Studierende, Prüfungen'!F53</f>
        <v>34.893759511229213</v>
      </c>
      <c r="G4" s="3">
        <f>'[1]Studierende, Prüfungen'!G53</f>
        <v>53.538552739982045</v>
      </c>
      <c r="H4" s="14">
        <f>'[1]Studierende, Prüfungen'!H53</f>
        <v>32.0946028331485</v>
      </c>
      <c r="I4" s="3">
        <f>'[1]Studierende, Prüfungen'!I53</f>
        <v>25.840989810678614</v>
      </c>
      <c r="J4" s="3">
        <f>'[1]Studierende, Prüfungen'!J53</f>
        <v>36.384141565389442</v>
      </c>
      <c r="K4" s="3">
        <f>'[1]Studierende, Prüfungen'!K53</f>
        <v>35.446310691194753</v>
      </c>
      <c r="L4" s="3">
        <f>'[1]Studierende, Prüfungen'!L53</f>
        <v>32.379627033520364</v>
      </c>
      <c r="M4" s="3">
        <f>'[1]Studierende, Prüfungen'!M53</f>
        <v>30.085654012078258</v>
      </c>
      <c r="N4" s="3">
        <f>'[1]Studierende, Prüfungen'!N53</f>
        <v>55.068656226267933</v>
      </c>
      <c r="O4" s="3">
        <f>'[1]Studierende, Prüfungen'!O53</f>
        <v>59.765233573507658</v>
      </c>
      <c r="P4" s="3">
        <f>'[1]Studierende, Prüfungen'!P53</f>
        <v>42.159840495655132</v>
      </c>
      <c r="Q4" s="3">
        <f>'[1]Studierende, Prüfungen'!Q53</f>
        <v>26.31738396510378</v>
      </c>
      <c r="R4" s="3">
        <f>'[1]Studierende, Prüfungen'!R53</f>
        <v>43.246308125068005</v>
      </c>
      <c r="S4" s="3">
        <f>'[1]Studierende, Prüfungen'!S53</f>
        <v>30.126860492583951</v>
      </c>
      <c r="T4" s="3">
        <f>'[1]Studierende, Prüfungen'!T53</f>
        <v>31.687127919749003</v>
      </c>
      <c r="U4" s="3">
        <f>'[1]Studierende, Prüfungen'!U53</f>
        <v>22.450532593303389</v>
      </c>
      <c r="V4" s="3">
        <f>'[1]Studierende, Prüfungen'!V53</f>
        <v>34.79294504904302</v>
      </c>
      <c r="W4" s="11"/>
      <c r="X4" s="18" t="str">
        <f t="shared" ref="X4" si="0">HLOOKUP(Y4,$L4:$U109,ROW(L$108)-ROW(X4)+1,0)</f>
        <v>SH</v>
      </c>
      <c r="Y4" s="19">
        <f t="shared" ref="Y4" si="1">MIN(L4:U4)</f>
        <v>22.450532593303389</v>
      </c>
      <c r="Z4" s="18" t="str">
        <f t="shared" ref="Z4" si="2">HLOOKUP(AA4,$L4:$U109,ROW(N$108)-ROW(Z4)+1,0)</f>
        <v>HH</v>
      </c>
      <c r="AA4" s="19">
        <f t="shared" ref="AA4" si="3">MAX(L4:U4)</f>
        <v>59.765233573507658</v>
      </c>
    </row>
    <row r="5" spans="1:27" x14ac:dyDescent="0.35">
      <c r="A5">
        <f>'[1]Studierende, Prüfungen'!A54</f>
        <v>2020</v>
      </c>
      <c r="B5" s="3">
        <f>'[1]Studierende, Prüfungen'!B54</f>
        <v>20.033786110488816</v>
      </c>
      <c r="C5" s="3">
        <f>'[1]Studierende, Prüfungen'!C54</f>
        <v>24.31318408207494</v>
      </c>
      <c r="D5" s="3">
        <f>'[1]Studierende, Prüfungen'!D54</f>
        <v>26.467502662102874</v>
      </c>
      <c r="E5" s="3">
        <f>'[1]Studierende, Prüfungen'!E54</f>
        <v>25.147949955501883</v>
      </c>
      <c r="F5" s="3">
        <f>'[1]Studierende, Prüfungen'!F54</f>
        <v>45.422059725184404</v>
      </c>
      <c r="G5" s="3">
        <f>'[1]Studierende, Prüfungen'!G54</f>
        <v>54.385716116821527</v>
      </c>
      <c r="H5" s="14">
        <f>'[1]Studierende, Prüfungen'!H54</f>
        <v>33.887858062104009</v>
      </c>
      <c r="I5" s="3">
        <f>'[1]Studierende, Prüfungen'!I54</f>
        <v>27.882126435335064</v>
      </c>
      <c r="J5" s="3">
        <f>'[1]Studierende, Prüfungen'!J54</f>
        <v>36.735331665702681</v>
      </c>
      <c r="K5" s="3">
        <f>'[1]Studierende, Prüfungen'!K54</f>
        <v>35.769057024000105</v>
      </c>
      <c r="L5" s="3">
        <f>'[1]Studierende, Prüfungen'!L54</f>
        <v>32.484158534367516</v>
      </c>
      <c r="M5" s="3">
        <f>'[1]Studierende, Prüfungen'!M54</f>
        <v>30.817150785153736</v>
      </c>
      <c r="N5" s="3">
        <f>'[1]Studierende, Prüfungen'!N54</f>
        <v>55.307595795882271</v>
      </c>
      <c r="O5" s="3">
        <f>'[1]Studierende, Prüfungen'!O54</f>
        <v>62.919692561515262</v>
      </c>
      <c r="P5" s="3">
        <f>'[1]Studierende, Prüfungen'!P54</f>
        <v>42.428747450369336</v>
      </c>
      <c r="Q5" s="3">
        <f>'[1]Studierende, Prüfungen'!Q54</f>
        <v>26.054211312974971</v>
      </c>
      <c r="R5" s="3">
        <f>'[1]Studierende, Prüfungen'!R54</f>
        <v>43.442339252545494</v>
      </c>
      <c r="S5" s="3">
        <f>'[1]Studierende, Prüfungen'!S54</f>
        <v>30.185440122144051</v>
      </c>
      <c r="T5" s="3">
        <f>'[1]Studierende, Prüfungen'!T54</f>
        <v>31.925872631385605</v>
      </c>
      <c r="U5" s="3">
        <f>'[1]Studierende, Prüfungen'!U54</f>
        <v>22.978175119112972</v>
      </c>
      <c r="V5" s="3">
        <f>'[1]Studierende, Prüfungen'!V54</f>
        <v>35.403006947714381</v>
      </c>
      <c r="W5" s="11"/>
      <c r="X5" s="18" t="str">
        <f>HLOOKUP(Y5,$L5:$U110,ROW(L$108)-ROW(X5)+1,0)</f>
        <v>SH</v>
      </c>
      <c r="Y5" s="19">
        <f t="shared" ref="Y5:Y8" si="4">MIN(L5:U5)</f>
        <v>22.978175119112972</v>
      </c>
      <c r="Z5" s="18" t="str">
        <f>HLOOKUP(AA5,$L5:$U110,ROW(N$108)-ROW(Z5)+1,0)</f>
        <v>HH</v>
      </c>
      <c r="AA5" s="19">
        <f t="shared" ref="AA5:AA8" si="5">MAX(L5:U5)</f>
        <v>62.919692561515262</v>
      </c>
    </row>
    <row r="6" spans="1:27" x14ac:dyDescent="0.35">
      <c r="A6">
        <f>'[1]Studierende, Prüfungen'!A55</f>
        <v>2021</v>
      </c>
      <c r="B6" s="3">
        <f>'[1]Studierende, Prüfungen'!B55</f>
        <v>19.896467506026902</v>
      </c>
      <c r="C6" s="3">
        <f>'[1]Studierende, Prüfungen'!C55</f>
        <v>23.824199999130954</v>
      </c>
      <c r="D6" s="3">
        <f>'[1]Studierende, Prüfungen'!D55</f>
        <v>25.895240757220051</v>
      </c>
      <c r="E6" s="3">
        <f>'[1]Studierende, Prüfungen'!E55</f>
        <v>26.822451262523742</v>
      </c>
      <c r="F6" s="3">
        <f>'[1]Studierende, Prüfungen'!F55</f>
        <v>64.30398902839849</v>
      </c>
      <c r="G6" s="3">
        <f>'[1]Studierende, Prüfungen'!G55</f>
        <v>54.373457412321088</v>
      </c>
      <c r="H6" s="14">
        <f>'[1]Studierende, Prüfungen'!H55</f>
        <v>36.370241403224171</v>
      </c>
      <c r="I6" s="3">
        <f>'[1]Studierende, Prüfungen'!I55</f>
        <v>31.076991393142194</v>
      </c>
      <c r="J6" s="3">
        <f>'[1]Studierende, Prüfungen'!J55</f>
        <v>35.811450623475899</v>
      </c>
      <c r="K6" s="3">
        <f>'[1]Studierende, Prüfungen'!K55</f>
        <v>34.795092282748904</v>
      </c>
      <c r="L6" s="3">
        <f>'[1]Studierende, Prüfungen'!L55</f>
        <v>31.915063043449507</v>
      </c>
      <c r="M6" s="3">
        <f>'[1]Studierende, Prüfungen'!M55</f>
        <v>30.659449275172879</v>
      </c>
      <c r="N6" s="3">
        <f>'[1]Studierende, Prüfungen'!N55</f>
        <v>55.44473880910575</v>
      </c>
      <c r="O6" s="3">
        <f>'[1]Studierende, Prüfungen'!O55</f>
        <v>64.442342382691194</v>
      </c>
      <c r="P6" s="3">
        <f>'[1]Studierende, Prüfungen'!P55</f>
        <v>40.707419631698706</v>
      </c>
      <c r="Q6" s="3">
        <f>'[1]Studierende, Prüfungen'!Q55</f>
        <v>24.536426047125808</v>
      </c>
      <c r="R6" s="3">
        <f>'[1]Studierende, Prüfungen'!R55</f>
        <v>41.864245969097716</v>
      </c>
      <c r="S6" s="3">
        <f>'[1]Studierende, Prüfungen'!S55</f>
        <v>28.525476801843197</v>
      </c>
      <c r="T6" s="3">
        <f>'[1]Studierende, Prüfungen'!T55</f>
        <v>31.584568284223479</v>
      </c>
      <c r="U6" s="3">
        <f>'[1]Studierende, Prüfungen'!U55</f>
        <v>22.675247904980044</v>
      </c>
      <c r="V6" s="3">
        <f>'[1]Studierende, Prüfungen'!V55</f>
        <v>35.10096785567378</v>
      </c>
      <c r="W6" s="11"/>
      <c r="X6" s="18" t="str">
        <f>HLOOKUP(Y6,$L6:$U111,ROW(L$108)-ROW(X6)+1,0)</f>
        <v>SH</v>
      </c>
      <c r="Y6" s="19">
        <f t="shared" si="4"/>
        <v>22.675247904980044</v>
      </c>
      <c r="Z6" s="18" t="str">
        <f>HLOOKUP(AA6,$L6:$U111,ROW(N$108)-ROW(Z6)+1,0)</f>
        <v>HH</v>
      </c>
      <c r="AA6" s="19">
        <f t="shared" si="5"/>
        <v>64.442342382691194</v>
      </c>
    </row>
    <row r="7" spans="1:27" x14ac:dyDescent="0.35">
      <c r="A7">
        <f>'[1]Studierende, Prüfungen'!A56</f>
        <v>2022</v>
      </c>
      <c r="B7" s="3">
        <f>'[1]Studierende, Prüfungen'!B56</f>
        <v>19.780458007859121</v>
      </c>
      <c r="C7" s="3">
        <f>'[1]Studierende, Prüfungen'!C56</f>
        <v>24.10281959958488</v>
      </c>
      <c r="D7" s="3">
        <f>'[1]Studierende, Prüfungen'!D56</f>
        <v>26.046498811561449</v>
      </c>
      <c r="E7" s="3">
        <f>'[1]Studierende, Prüfungen'!E56</f>
        <v>25.171859015917732</v>
      </c>
      <c r="F7" s="3">
        <f>'[1]Studierende, Prüfungen'!F56</f>
        <v>58.983263726742386</v>
      </c>
      <c r="G7" s="3">
        <f>'[1]Studierende, Prüfungen'!G56</f>
        <v>54.857142549622459</v>
      </c>
      <c r="H7" s="14">
        <f>'[1]Studierende, Prüfungen'!H56</f>
        <v>35.630540044485564</v>
      </c>
      <c r="I7" s="3">
        <f>'[1]Studierende, Prüfungen'!I56</f>
        <v>29.930555660810914</v>
      </c>
      <c r="J7" s="3">
        <f>'[1]Studierende, Prüfungen'!J56</f>
        <v>36.017846677752189</v>
      </c>
      <c r="K7" s="3">
        <f>'[1]Studierende, Prüfungen'!K56</f>
        <v>34.981313542922031</v>
      </c>
      <c r="L7" s="3">
        <f>'[1]Studierende, Prüfungen'!L56</f>
        <v>31.898557904744052</v>
      </c>
      <c r="M7" s="3">
        <f>'[1]Studierende, Prüfungen'!M56</f>
        <v>30.444073320424607</v>
      </c>
      <c r="N7" s="3">
        <f>'[1]Studierende, Prüfungen'!N56</f>
        <v>54.936062433153509</v>
      </c>
      <c r="O7" s="3">
        <f>'[1]Studierende, Prüfungen'!O56</f>
        <v>63.592181434457231</v>
      </c>
      <c r="P7" s="3">
        <f>'[1]Studierende, Prüfungen'!P56</f>
        <v>41.423801182654337</v>
      </c>
      <c r="Q7" s="3">
        <f>'[1]Studierende, Prüfungen'!Q56</f>
        <v>24.400650350825995</v>
      </c>
      <c r="R7" s="3">
        <f>'[1]Studierende, Prüfungen'!R56</f>
        <v>42.400798054376438</v>
      </c>
      <c r="S7" s="3">
        <f>'[1]Studierende, Prüfungen'!S56</f>
        <v>29.292361773492082</v>
      </c>
      <c r="T7" s="3">
        <f>'[1]Studierende, Prüfungen'!T56</f>
        <v>32.237746162812009</v>
      </c>
      <c r="U7" s="3">
        <f>'[1]Studierende, Prüfungen'!U56</f>
        <v>22.959602238260807</v>
      </c>
      <c r="V7" s="3">
        <f>'[1]Studierende, Prüfungen'!V56</f>
        <v>35.1072263189129</v>
      </c>
      <c r="W7" s="11"/>
      <c r="X7" s="18" t="str">
        <f>HLOOKUP(Y7,$L7:$U112,ROW(L$108)-ROW(X7)+1,0)</f>
        <v>SH</v>
      </c>
      <c r="Y7" s="19">
        <f t="shared" si="4"/>
        <v>22.959602238260807</v>
      </c>
      <c r="Z7" s="18" t="str">
        <f>HLOOKUP(AA7,$L7:$U112,ROW(N$108)-ROW(Z7)+1,0)</f>
        <v>HH</v>
      </c>
      <c r="AA7" s="19">
        <f t="shared" si="5"/>
        <v>63.592181434457231</v>
      </c>
    </row>
    <row r="8" spans="1:27" x14ac:dyDescent="0.35">
      <c r="A8">
        <f>A7+1</f>
        <v>2023</v>
      </c>
      <c r="B8" s="3">
        <f>'[1]Studierende, Prüfungen'!B57</f>
        <v>19.968953220705664</v>
      </c>
      <c r="C8" s="3">
        <f>'[1]Studierende, Prüfungen'!C57</f>
        <v>22.764148783151544</v>
      </c>
      <c r="D8" s="3">
        <f>'[1]Studierende, Prüfungen'!D57</f>
        <v>25.305481419146194</v>
      </c>
      <c r="E8" s="3">
        <f>'[1]Studierende, Prüfungen'!E57</f>
        <v>25.935336374869134</v>
      </c>
      <c r="F8" s="3">
        <f>'[1]Studierende, Prüfungen'!F57</f>
        <v>67.959433133247757</v>
      </c>
      <c r="G8" s="3">
        <f>'[1]Studierende, Prüfungen'!G57</f>
        <v>53.185067530760392</v>
      </c>
      <c r="H8" s="14">
        <f>'[1]Studierende, Prüfungen'!H57</f>
        <v>36.250085211675575</v>
      </c>
      <c r="I8" s="3">
        <f>'[1]Studierende, Prüfungen'!I57</f>
        <v>31.185653948507213</v>
      </c>
      <c r="J8" s="3">
        <f>'[1]Studierende, Prüfungen'!J57</f>
        <v>34.421336174739118</v>
      </c>
      <c r="K8" s="3">
        <f>'[1]Studierende, Prüfungen'!K57</f>
        <v>33.383587874897664</v>
      </c>
      <c r="L8" s="3">
        <f>'[1]Studierende, Prüfungen'!L57</f>
        <v>31.05804464975779</v>
      </c>
      <c r="M8" s="3">
        <f>'[1]Studierende, Prüfungen'!M57</f>
        <v>30.255566462531455</v>
      </c>
      <c r="N8" s="3">
        <f>'[1]Studierende, Prüfungen'!N57</f>
        <v>54.496399741966982</v>
      </c>
      <c r="O8" s="3">
        <f>'[1]Studierende, Prüfungen'!O57</f>
        <v>62.722859588005306</v>
      </c>
      <c r="P8" s="3">
        <f>'[1]Studierende, Prüfungen'!P57</f>
        <v>38.337226791257322</v>
      </c>
      <c r="Q8" s="3">
        <f>'[1]Studierende, Prüfungen'!Q57</f>
        <v>23.392391124057674</v>
      </c>
      <c r="R8" s="3">
        <f>'[1]Studierende, Prüfungen'!R57</f>
        <v>39.5250278162084</v>
      </c>
      <c r="S8" s="3">
        <f>'[1]Studierende, Prüfungen'!S57</f>
        <v>27.011582941159389</v>
      </c>
      <c r="T8" s="3">
        <f>'[1]Studierende, Prüfungen'!T57</f>
        <v>30.647831753971889</v>
      </c>
      <c r="U8" s="3">
        <f>'[1]Studierende, Prüfungen'!U57</f>
        <v>21.669002098678789</v>
      </c>
      <c r="V8" s="3">
        <f>'[1]Studierende, Prüfungen'!V57</f>
        <v>33.938849321588279</v>
      </c>
      <c r="W8" s="11"/>
      <c r="X8" s="18" t="str">
        <f>HLOOKUP(Y8,$L8:$U113,ROW(L$108)-ROW(X8)+1,0)</f>
        <v>SH</v>
      </c>
      <c r="Y8" s="19">
        <f t="shared" si="4"/>
        <v>21.669002098678789</v>
      </c>
      <c r="Z8" s="18" t="str">
        <f>HLOOKUP(AA8,$L8:$U113,ROW(N$108)-ROW(Z8)+1,0)</f>
        <v>HH</v>
      </c>
      <c r="AA8" s="19">
        <f t="shared" si="5"/>
        <v>62.722859588005306</v>
      </c>
    </row>
    <row r="9" spans="1:27" x14ac:dyDescent="0.35">
      <c r="A9">
        <f>A8+1</f>
        <v>2024</v>
      </c>
      <c r="B9" s="3"/>
      <c r="C9" s="3"/>
      <c r="D9" s="3"/>
      <c r="E9" s="3"/>
      <c r="F9" s="3"/>
      <c r="G9" s="3"/>
      <c r="H9" s="14"/>
      <c r="I9" s="3"/>
      <c r="J9" s="3"/>
      <c r="K9" s="3"/>
      <c r="L9" s="3"/>
      <c r="M9" s="3"/>
      <c r="N9" s="3"/>
      <c r="O9" s="3"/>
      <c r="P9" s="3"/>
      <c r="Q9" s="3"/>
      <c r="R9" s="3"/>
      <c r="S9" s="3"/>
      <c r="T9" s="3"/>
      <c r="U9" s="3"/>
      <c r="V9" s="3"/>
      <c r="W9" s="11"/>
      <c r="X9" s="18"/>
      <c r="Y9" s="19"/>
      <c r="Z9" s="18"/>
      <c r="AA9" s="19"/>
    </row>
    <row r="10" spans="1:27" x14ac:dyDescent="0.35">
      <c r="A10" t="s">
        <v>584</v>
      </c>
      <c r="B10" s="3"/>
      <c r="C10" s="3"/>
      <c r="D10" s="3"/>
      <c r="E10" s="3"/>
      <c r="F10" s="3"/>
      <c r="G10" s="3"/>
      <c r="H10" s="14"/>
      <c r="I10" s="3"/>
      <c r="J10" s="3"/>
      <c r="K10" s="3"/>
      <c r="L10" s="3"/>
      <c r="M10" s="3"/>
      <c r="N10" s="3"/>
      <c r="O10" s="3"/>
      <c r="P10" s="3"/>
      <c r="Q10" s="3"/>
      <c r="R10" s="3"/>
      <c r="S10" s="3"/>
      <c r="T10" s="3"/>
      <c r="U10" s="3"/>
      <c r="V10" s="3"/>
      <c r="W10" s="11"/>
      <c r="X10" s="11"/>
      <c r="Y10" s="11"/>
      <c r="Z10" s="11"/>
      <c r="AA10" s="11"/>
    </row>
    <row r="11" spans="1:27" x14ac:dyDescent="0.35">
      <c r="B11" s="3"/>
      <c r="C11" s="3"/>
      <c r="D11" s="3"/>
      <c r="E11" s="3"/>
      <c r="F11" s="3"/>
      <c r="G11" s="3"/>
      <c r="H11" s="14"/>
      <c r="I11" s="3"/>
      <c r="J11" s="3"/>
      <c r="K11" s="3"/>
      <c r="L11" s="3"/>
      <c r="M11" s="3"/>
      <c r="N11" s="3"/>
      <c r="O11" s="3"/>
      <c r="P11" s="3"/>
      <c r="Q11" s="3"/>
      <c r="R11" s="3"/>
      <c r="S11" s="3"/>
      <c r="T11" s="3"/>
      <c r="U11" s="3"/>
      <c r="V11" s="3"/>
      <c r="W11" s="11"/>
      <c r="X11" s="11"/>
      <c r="Y11" s="11"/>
      <c r="Z11" s="11"/>
      <c r="AA11" s="11"/>
    </row>
    <row r="12" spans="1:27" x14ac:dyDescent="0.35">
      <c r="A12" s="4" t="s">
        <v>208</v>
      </c>
      <c r="B12" s="3"/>
      <c r="C12" s="3"/>
      <c r="D12" s="3"/>
      <c r="E12" s="3"/>
      <c r="F12" s="3"/>
      <c r="G12" s="3"/>
      <c r="H12" s="14"/>
      <c r="I12" s="3"/>
      <c r="J12" s="3"/>
      <c r="K12" s="3"/>
      <c r="L12" s="3"/>
      <c r="M12" s="3"/>
      <c r="N12" s="3"/>
      <c r="O12" s="3"/>
      <c r="P12" s="3"/>
      <c r="Q12" s="3"/>
      <c r="R12" s="3"/>
      <c r="S12" s="3"/>
      <c r="T12" s="3"/>
      <c r="U12" s="3"/>
      <c r="V12" s="3"/>
      <c r="W12" s="11"/>
      <c r="X12" s="11"/>
      <c r="Y12" s="11"/>
      <c r="Z12" s="11"/>
      <c r="AA12" s="11"/>
    </row>
    <row r="13" spans="1:27" x14ac:dyDescent="0.35">
      <c r="A13">
        <f>'[1]Studierende, Prüfungen'!A32</f>
        <v>2019</v>
      </c>
      <c r="B13" s="3">
        <f>'[1]Studierende, Prüfungen'!B32</f>
        <v>31.341569093730477</v>
      </c>
      <c r="C13" s="3">
        <f>'[1]Studierende, Prüfungen'!C32</f>
        <v>33.15448128565103</v>
      </c>
      <c r="D13" s="3">
        <f>'[1]Studierende, Prüfungen'!D32</f>
        <v>43.16680525838791</v>
      </c>
      <c r="E13" s="3">
        <f>'[1]Studierende, Prüfungen'!E32</f>
        <v>31.044370106238283</v>
      </c>
      <c r="F13" s="3">
        <f>'[1]Studierende, Prüfungen'!F32</f>
        <v>28.885433978448503</v>
      </c>
      <c r="G13" s="3">
        <f>'[1]Studierende, Prüfungen'!G32</f>
        <v>36.126844365905853</v>
      </c>
      <c r="H13" s="14">
        <f>'[1]Studierende, Prüfungen'!H32</f>
        <v>35.328742353710609</v>
      </c>
      <c r="I13" s="3">
        <f>'[1]Studierende, Prüfungen'!I32</f>
        <v>34.846525808412615</v>
      </c>
      <c r="J13" s="3">
        <f>'[1]Studierende, Prüfungen'!J32</f>
        <v>38.325695328532895</v>
      </c>
      <c r="K13" s="3">
        <f>'[1]Studierende, Prüfungen'!K32</f>
        <v>38.507263655490981</v>
      </c>
      <c r="L13" s="3">
        <f>'[1]Studierende, Prüfungen'!L32</f>
        <v>40.537769518592917</v>
      </c>
      <c r="M13" s="3">
        <f>'[1]Studierende, Prüfungen'!M32</f>
        <v>39.389918405455873</v>
      </c>
      <c r="N13" s="3">
        <f>'[1]Studierende, Prüfungen'!N32</f>
        <v>37.931952505191418</v>
      </c>
      <c r="O13" s="3">
        <f>'[1]Studierende, Prüfungen'!O32</f>
        <v>27.75902739974596</v>
      </c>
      <c r="P13" s="3">
        <f>'[1]Studierende, Prüfungen'!P32</f>
        <v>38.907551911122866</v>
      </c>
      <c r="Q13" s="3">
        <f>'[1]Studierende, Prüfungen'!Q32</f>
        <v>39.487403912017662</v>
      </c>
      <c r="R13" s="3">
        <f>'[1]Studierende, Prüfungen'!R32</f>
        <v>39.85442799766961</v>
      </c>
      <c r="S13" s="3">
        <f>'[1]Studierende, Prüfungen'!S32</f>
        <v>34.13068181818182</v>
      </c>
      <c r="T13" s="3">
        <f>'[1]Studierende, Prüfungen'!T32</f>
        <v>22.815921350825114</v>
      </c>
      <c r="U13" s="3">
        <f>'[1]Studierende, Prüfungen'!U32</f>
        <v>35.485010443543437</v>
      </c>
      <c r="V13" s="3">
        <f>'[1]Studierende, Prüfungen'!V32</f>
        <v>37.935711224541677</v>
      </c>
      <c r="W13" s="11"/>
      <c r="X13" s="18" t="str">
        <f>HLOOKUP(Y13,$L13:$U116,ROW(L$108)-ROW(X13)+1,0)</f>
        <v>SL</v>
      </c>
      <c r="Y13" s="19">
        <f t="shared" ref="Y13:Y17" si="6">MIN(L13:U13)</f>
        <v>22.815921350825114</v>
      </c>
      <c r="Z13" s="18" t="str">
        <f>HLOOKUP(AA13,$L13:$U116,ROW(N$108)-ROW(Z13)+1,0)</f>
        <v>BW</v>
      </c>
      <c r="AA13" s="19">
        <f t="shared" ref="AA13:AA17" si="7">MAX(L13:U13)</f>
        <v>40.537769518592917</v>
      </c>
    </row>
    <row r="14" spans="1:27" x14ac:dyDescent="0.35">
      <c r="A14">
        <f>'[1]Studierende, Prüfungen'!A33</f>
        <v>2020</v>
      </c>
      <c r="B14" s="3">
        <f>'[1]Studierende, Prüfungen'!B33</f>
        <v>31.769238368072706</v>
      </c>
      <c r="C14" s="3">
        <f>'[1]Studierende, Prüfungen'!C33</f>
        <v>33.101632976412567</v>
      </c>
      <c r="D14" s="3">
        <f>'[1]Studierende, Prüfungen'!D33</f>
        <v>42.901762474901467</v>
      </c>
      <c r="E14" s="3">
        <f>'[1]Studierende, Prüfungen'!E33</f>
        <v>30.974062562480686</v>
      </c>
      <c r="F14" s="3">
        <f>'[1]Studierende, Prüfungen'!F33</f>
        <v>25.570369756945883</v>
      </c>
      <c r="G14" s="3">
        <f>'[1]Studierende, Prüfungen'!G33</f>
        <v>35.879370778403477</v>
      </c>
      <c r="H14" s="14">
        <f>'[1]Studierende, Prüfungen'!H33</f>
        <v>34.371147631864964</v>
      </c>
      <c r="I14" s="3">
        <f>'[1]Studierende, Prüfungen'!I33</f>
        <v>33.509197777287412</v>
      </c>
      <c r="J14" s="3">
        <f>'[1]Studierende, Prüfungen'!J33</f>
        <v>37.955234313167146</v>
      </c>
      <c r="K14" s="3">
        <f>'[1]Studierende, Prüfungen'!K33</f>
        <v>38.128025892182968</v>
      </c>
      <c r="L14" s="3">
        <f>'[1]Studierende, Prüfungen'!L33</f>
        <v>40.358816515542244</v>
      </c>
      <c r="M14" s="3">
        <f>'[1]Studierende, Prüfungen'!M33</f>
        <v>39.442309830617361</v>
      </c>
      <c r="N14" s="3">
        <f>'[1]Studierende, Prüfungen'!N33</f>
        <v>37.895128300483449</v>
      </c>
      <c r="O14" s="3">
        <f>'[1]Studierende, Prüfungen'!O33</f>
        <v>27.365906884434633</v>
      </c>
      <c r="P14" s="3">
        <f>'[1]Studierende, Prüfungen'!P33</f>
        <v>38.38735420733375</v>
      </c>
      <c r="Q14" s="3">
        <f>'[1]Studierende, Prüfungen'!Q33</f>
        <v>38.897766261186689</v>
      </c>
      <c r="R14" s="3">
        <f>'[1]Studierende, Prüfungen'!R33</f>
        <v>39.213859360702465</v>
      </c>
      <c r="S14" s="3">
        <f>'[1]Studierende, Prüfungen'!S33</f>
        <v>34.258031121607196</v>
      </c>
      <c r="T14" s="3">
        <f>'[1]Studierende, Prüfungen'!T33</f>
        <v>23.095260799084581</v>
      </c>
      <c r="U14" s="3">
        <f>'[1]Studierende, Prüfungen'!U33</f>
        <v>35.145572936157471</v>
      </c>
      <c r="V14" s="3">
        <f>'[1]Studierende, Prüfungen'!V33</f>
        <v>37.42828563131232</v>
      </c>
      <c r="W14" s="11"/>
      <c r="X14" s="18" t="str">
        <f>HLOOKUP(Y14,$L14:$U117,ROW(L$108)-ROW(X14)+1,0)</f>
        <v>SL</v>
      </c>
      <c r="Y14" s="19">
        <f t="shared" si="6"/>
        <v>23.095260799084581</v>
      </c>
      <c r="Z14" s="18" t="str">
        <f>HLOOKUP(AA14,$L14:$U117,ROW(N$108)-ROW(Z14)+1,0)</f>
        <v>BW</v>
      </c>
      <c r="AA14" s="19">
        <f t="shared" si="7"/>
        <v>40.358816515542244</v>
      </c>
    </row>
    <row r="15" spans="1:27" x14ac:dyDescent="0.35">
      <c r="A15">
        <f>'[1]Studierende, Prüfungen'!A34</f>
        <v>2021</v>
      </c>
      <c r="B15" s="3">
        <f>'[1]Studierende, Prüfungen'!B34</f>
        <v>32.319987308386381</v>
      </c>
      <c r="C15" s="3">
        <f>'[1]Studierende, Prüfungen'!C34</f>
        <v>33.415841584158414</v>
      </c>
      <c r="D15" s="3">
        <f>'[1]Studierende, Prüfungen'!D34</f>
        <v>41.365435041716331</v>
      </c>
      <c r="E15" s="3">
        <f>'[1]Studierende, Prüfungen'!E34</f>
        <v>30.155301861565359</v>
      </c>
      <c r="F15" s="3">
        <f>'[1]Studierende, Prüfungen'!F34</f>
        <v>23.606718931560444</v>
      </c>
      <c r="G15" s="3">
        <f>'[1]Studierende, Prüfungen'!G34</f>
        <v>36.349972193413599</v>
      </c>
      <c r="H15" s="14">
        <f>'[1]Studierende, Prüfungen'!H34</f>
        <v>33.143687658168069</v>
      </c>
      <c r="I15" s="3">
        <f>'[1]Studierende, Prüfungen'!I34</f>
        <v>31.494301458269973</v>
      </c>
      <c r="J15" s="3">
        <f>'[1]Studierende, Prüfungen'!J34</f>
        <v>37.74662170567187</v>
      </c>
      <c r="K15" s="3">
        <f>'[1]Studierende, Prüfungen'!K34</f>
        <v>37.866124571093458</v>
      </c>
      <c r="L15" s="3">
        <f>'[1]Studierende, Prüfungen'!L34</f>
        <v>39.336451470119741</v>
      </c>
      <c r="M15" s="3">
        <f>'[1]Studierende, Prüfungen'!M34</f>
        <v>40.42559520120961</v>
      </c>
      <c r="N15" s="3">
        <f>'[1]Studierende, Prüfungen'!N34</f>
        <v>37.27132524994682</v>
      </c>
      <c r="O15" s="3">
        <f>'[1]Studierende, Prüfungen'!O34</f>
        <v>27.462424115553695</v>
      </c>
      <c r="P15" s="3">
        <f>'[1]Studierende, Prüfungen'!P34</f>
        <v>37.510147687888349</v>
      </c>
      <c r="Q15" s="3">
        <f>'[1]Studierende, Prüfungen'!Q34</f>
        <v>38.092695700811028</v>
      </c>
      <c r="R15" s="3">
        <f>'[1]Studierende, Prüfungen'!R34</f>
        <v>38.765224807441165</v>
      </c>
      <c r="S15" s="3">
        <f>'[1]Studierende, Prüfungen'!S34</f>
        <v>35.016748701121138</v>
      </c>
      <c r="T15" s="3">
        <f>'[1]Studierende, Prüfungen'!T34</f>
        <v>24.242424242424242</v>
      </c>
      <c r="U15" s="3">
        <f>'[1]Studierende, Prüfungen'!U34</f>
        <v>35.43421390875686</v>
      </c>
      <c r="V15" s="3">
        <f>'[1]Studierende, Prüfungen'!V34</f>
        <v>36.915921613909433</v>
      </c>
      <c r="W15" s="11"/>
      <c r="X15" s="18" t="str">
        <f>HLOOKUP(Y15,$L15:$U118,ROW(L$108)-ROW(X15)+1,0)</f>
        <v>SL</v>
      </c>
      <c r="Y15" s="19">
        <f t="shared" si="6"/>
        <v>24.242424242424242</v>
      </c>
      <c r="Z15" s="18" t="str">
        <f>HLOOKUP(AA15,$L15:$U118,ROW(N$108)-ROW(Z15)+1,0)</f>
        <v>BY</v>
      </c>
      <c r="AA15" s="19">
        <f t="shared" si="7"/>
        <v>40.42559520120961</v>
      </c>
    </row>
    <row r="16" spans="1:27" x14ac:dyDescent="0.35">
      <c r="A16">
        <f>'[1]Studierende, Prüfungen'!A35</f>
        <v>2022</v>
      </c>
      <c r="B16" s="3">
        <f>'[1]Studierende, Prüfungen'!B35</f>
        <v>32.200439177827455</v>
      </c>
      <c r="C16" s="3">
        <f>'[1]Studierende, Prüfungen'!C35</f>
        <v>33.226607925001922</v>
      </c>
      <c r="D16" s="3">
        <f>'[1]Studierende, Prüfungen'!D35</f>
        <v>42.207276986435936</v>
      </c>
      <c r="E16" s="3">
        <f>'[1]Studierende, Prüfungen'!E35</f>
        <v>31.69107856191744</v>
      </c>
      <c r="F16" s="3">
        <f>'[1]Studierende, Prüfungen'!F35</f>
        <v>23.777998366928703</v>
      </c>
      <c r="G16" s="3">
        <f>'[1]Studierende, Prüfungen'!G35</f>
        <v>35.744031706635141</v>
      </c>
      <c r="H16" s="14">
        <f>'[1]Studierende, Prüfungen'!H35</f>
        <v>33.481560024038629</v>
      </c>
      <c r="I16" s="3">
        <f>'[1]Studierende, Prüfungen'!I35</f>
        <v>32.252218156231763</v>
      </c>
      <c r="J16" s="3">
        <f>'[1]Studierende, Prüfungen'!J35</f>
        <v>37.783455590723712</v>
      </c>
      <c r="K16" s="3">
        <f>'[1]Studierende, Prüfungen'!K35</f>
        <v>37.959419293758756</v>
      </c>
      <c r="L16" s="3">
        <f>'[1]Studierende, Prüfungen'!L35</f>
        <v>39.873006811401964</v>
      </c>
      <c r="M16" s="3">
        <f>'[1]Studierende, Prüfungen'!M35</f>
        <v>39.870820856739833</v>
      </c>
      <c r="N16" s="3">
        <f>'[1]Studierende, Prüfungen'!N35</f>
        <v>37.365282272083014</v>
      </c>
      <c r="O16" s="3">
        <f>'[1]Studierende, Prüfungen'!O35</f>
        <v>27.427587943917388</v>
      </c>
      <c r="P16" s="3">
        <f>'[1]Studierende, Prüfungen'!P35</f>
        <v>37.833147484957699</v>
      </c>
      <c r="Q16" s="3">
        <f>'[1]Studierende, Prüfungen'!Q35</f>
        <v>39.356438153371933</v>
      </c>
      <c r="R16" s="3">
        <f>'[1]Studierende, Prüfungen'!R35</f>
        <v>38.798532498871907</v>
      </c>
      <c r="S16" s="3">
        <f>'[1]Studierende, Prüfungen'!S35</f>
        <v>34.710061126714024</v>
      </c>
      <c r="T16" s="3">
        <f>'[1]Studierende, Prüfungen'!T35</f>
        <v>23.769436155175121</v>
      </c>
      <c r="U16" s="3">
        <f>'[1]Studierende, Prüfungen'!U35</f>
        <v>34.722078076119026</v>
      </c>
      <c r="V16" s="3">
        <f>'[1]Studierende, Prüfungen'!V35</f>
        <v>37.078025707744786</v>
      </c>
      <c r="W16" s="11"/>
      <c r="X16" s="18" t="str">
        <f>HLOOKUP(Y16,$L16:$U119,ROW(L$108)-ROW(X16)+1,0)</f>
        <v>SL</v>
      </c>
      <c r="Y16" s="19">
        <f t="shared" si="6"/>
        <v>23.769436155175121</v>
      </c>
      <c r="Z16" s="18" t="str">
        <f>HLOOKUP(AA16,$L16:$U119,ROW(N$108)-ROW(Z16)+1,0)</f>
        <v>BW</v>
      </c>
      <c r="AA16" s="19">
        <f t="shared" si="7"/>
        <v>39.873006811401964</v>
      </c>
    </row>
    <row r="17" spans="1:27" x14ac:dyDescent="0.35">
      <c r="A17">
        <f>A16+1</f>
        <v>2023</v>
      </c>
      <c r="B17" s="3">
        <f>'[1]Studierende, Prüfungen'!B36</f>
        <v>34.604025802440354</v>
      </c>
      <c r="C17" s="3">
        <f>'[1]Studierende, Prüfungen'!C36</f>
        <v>33.103206493891754</v>
      </c>
      <c r="D17" s="3">
        <f>'[1]Studierende, Prüfungen'!D36</f>
        <v>40.943892347550367</v>
      </c>
      <c r="E17" s="3">
        <f>'[1]Studierende, Prüfungen'!E36</f>
        <v>30.753474245554557</v>
      </c>
      <c r="F17" s="3">
        <f>'[1]Studierende, Prüfungen'!F36</f>
        <v>22.97452661615392</v>
      </c>
      <c r="G17" s="3">
        <f>'[1]Studierende, Prüfungen'!G36</f>
        <v>35.860107762921572</v>
      </c>
      <c r="H17" s="14">
        <f>'[1]Studierende, Prüfungen'!H36</f>
        <v>32.842699469205492</v>
      </c>
      <c r="I17" s="3">
        <f>'[1]Studierende, Prüfungen'!I36</f>
        <v>31.303783618737434</v>
      </c>
      <c r="J17" s="3">
        <f>'[1]Studierende, Prüfungen'!J36</f>
        <v>37.444941039493784</v>
      </c>
      <c r="K17" s="3">
        <f>'[1]Studierende, Prüfungen'!K36</f>
        <v>37.584582090949731</v>
      </c>
      <c r="L17" s="3">
        <f>'[1]Studierende, Prüfungen'!L36</f>
        <v>39.45578618626142</v>
      </c>
      <c r="M17" s="3">
        <f>'[1]Studierende, Prüfungen'!M36</f>
        <v>40.779349530940188</v>
      </c>
      <c r="N17" s="3">
        <f>'[1]Studierende, Prüfungen'!N36</f>
        <v>36.913807352901969</v>
      </c>
      <c r="O17" s="3">
        <f>'[1]Studierende, Prüfungen'!O36</f>
        <v>27.277453981299004</v>
      </c>
      <c r="P17" s="3">
        <f>'[1]Studierende, Prüfungen'!P36</f>
        <v>37.148499531739894</v>
      </c>
      <c r="Q17" s="3">
        <f>'[1]Studierende, Prüfungen'!Q36</f>
        <v>37.850467289719624</v>
      </c>
      <c r="R17" s="3">
        <f>'[1]Studierende, Prüfungen'!R36</f>
        <v>37.78203055032084</v>
      </c>
      <c r="S17" s="3">
        <f>'[1]Studierende, Prüfungen'!S36</f>
        <v>35.489115948467351</v>
      </c>
      <c r="T17" s="3">
        <f>'[1]Studierende, Prüfungen'!T36</f>
        <v>24.765188834154351</v>
      </c>
      <c r="U17" s="3">
        <f>'[1]Studierende, Prüfungen'!U36</f>
        <v>35.126074007079481</v>
      </c>
      <c r="V17" s="3">
        <f>'[1]Studierende, Prüfungen'!V36</f>
        <v>36.603492438581455</v>
      </c>
      <c r="W17" s="11"/>
      <c r="X17" s="18" t="str">
        <f>HLOOKUP(Y17,$L17:$U120,ROW(L$108)-ROW(X17)+1,0)</f>
        <v>SL</v>
      </c>
      <c r="Y17" s="19">
        <f t="shared" si="6"/>
        <v>24.765188834154351</v>
      </c>
      <c r="Z17" s="18" t="str">
        <f>HLOOKUP(AA17,$L17:$U120,ROW(N$108)-ROW(Z17)+1,0)</f>
        <v>BY</v>
      </c>
      <c r="AA17" s="19">
        <f t="shared" si="7"/>
        <v>40.779349530940188</v>
      </c>
    </row>
    <row r="18" spans="1:27" x14ac:dyDescent="0.35">
      <c r="A18">
        <f>A17+1</f>
        <v>2024</v>
      </c>
      <c r="B18" s="3"/>
      <c r="C18" s="3"/>
      <c r="D18" s="3"/>
      <c r="E18" s="3"/>
      <c r="F18" s="3"/>
      <c r="G18" s="3"/>
      <c r="H18" s="14"/>
      <c r="I18" s="3"/>
      <c r="J18" s="3"/>
      <c r="K18" s="3"/>
      <c r="L18" s="3"/>
      <c r="M18" s="3"/>
      <c r="N18" s="3"/>
      <c r="O18" s="3"/>
      <c r="P18" s="3"/>
      <c r="Q18" s="3"/>
      <c r="R18" s="3"/>
      <c r="S18" s="3"/>
      <c r="T18" s="3"/>
      <c r="U18" s="3"/>
      <c r="V18" s="3"/>
      <c r="W18" s="11"/>
      <c r="X18" s="18"/>
      <c r="Y18" s="19"/>
      <c r="Z18" s="18"/>
      <c r="AA18" s="19"/>
    </row>
    <row r="19" spans="1:27" x14ac:dyDescent="0.35">
      <c r="B19" s="3"/>
      <c r="C19" s="3"/>
      <c r="D19" s="3"/>
      <c r="E19" s="3"/>
      <c r="F19" s="3"/>
      <c r="G19" s="3"/>
      <c r="H19" s="14"/>
      <c r="I19" s="3"/>
      <c r="J19" s="3"/>
      <c r="K19" s="3"/>
      <c r="L19" s="3"/>
      <c r="M19" s="3"/>
      <c r="N19" s="3"/>
      <c r="O19" s="3"/>
      <c r="P19" s="3"/>
      <c r="Q19" s="3"/>
      <c r="R19" s="3"/>
      <c r="S19" s="3"/>
      <c r="T19" s="3"/>
      <c r="U19" s="3"/>
      <c r="V19" s="3"/>
      <c r="W19" s="11"/>
      <c r="X19" s="11"/>
      <c r="Y19" s="11"/>
      <c r="Z19" s="11"/>
      <c r="AA19" s="11"/>
    </row>
    <row r="20" spans="1:27" x14ac:dyDescent="0.35">
      <c r="A20" s="4" t="s">
        <v>209</v>
      </c>
      <c r="B20" s="3"/>
      <c r="C20" s="3"/>
      <c r="D20" s="3"/>
      <c r="E20" s="3"/>
      <c r="F20" s="3"/>
      <c r="G20" s="3"/>
      <c r="H20" s="14"/>
      <c r="I20" s="3"/>
      <c r="J20" s="3"/>
      <c r="K20" s="3"/>
      <c r="L20" s="3"/>
      <c r="M20" s="3"/>
      <c r="N20" s="3"/>
      <c r="O20" s="3"/>
      <c r="P20" s="3"/>
      <c r="Q20" s="3"/>
      <c r="R20" s="3"/>
      <c r="S20" s="3"/>
      <c r="T20" s="3"/>
      <c r="U20" s="3"/>
      <c r="V20" s="3"/>
      <c r="W20" s="11"/>
      <c r="X20" s="11"/>
      <c r="Y20" s="11"/>
      <c r="Z20" s="11"/>
      <c r="AA20" s="11"/>
    </row>
    <row r="21" spans="1:27" x14ac:dyDescent="0.35">
      <c r="A21">
        <f>'[1]Studierende, Prüfungen'!A39</f>
        <v>2019</v>
      </c>
      <c r="B21" s="3">
        <f>'[1]Studierende, Prüfungen'!B39</f>
        <v>17.492593861469942</v>
      </c>
      <c r="C21" s="3">
        <f>'[1]Studierende, Prüfungen'!C39</f>
        <v>10.426379808819316</v>
      </c>
      <c r="D21" s="3">
        <f>'[1]Studierende, Prüfungen'!D39</f>
        <v>17.096301002532023</v>
      </c>
      <c r="E21" s="3">
        <f>'[1]Studierende, Prüfungen'!E39</f>
        <v>15.540565378818513</v>
      </c>
      <c r="F21" s="3">
        <f>'[1]Studierende, Prüfungen'!F39</f>
        <v>15.008309655283334</v>
      </c>
      <c r="G21" s="3">
        <f>'[1]Studierende, Prüfungen'!G39</f>
        <v>21.529732021103275</v>
      </c>
      <c r="H21" s="14">
        <f>'[1]Studierende, Prüfungen'!H39</f>
        <v>17.848843919516792</v>
      </c>
      <c r="I21" s="3">
        <f>'[1]Studierende, Prüfungen'!I39</f>
        <v>15.624836064814957</v>
      </c>
      <c r="J21" s="3">
        <f>'[1]Studierende, Prüfungen'!J39</f>
        <v>14.061888875210949</v>
      </c>
      <c r="K21" s="3">
        <f>'[1]Studierende, Prüfungen'!K39</f>
        <v>13.445237811072841</v>
      </c>
      <c r="L21" s="3">
        <f>'[1]Studierende, Prüfungen'!L39</f>
        <v>13.562925051612165</v>
      </c>
      <c r="M21" s="3">
        <f>'[1]Studierende, Prüfungen'!M39</f>
        <v>14.71568766745149</v>
      </c>
      <c r="N21" s="3">
        <f>'[1]Studierende, Prüfungen'!N39</f>
        <v>17.302060593152653</v>
      </c>
      <c r="O21" s="3">
        <f>'[1]Studierende, Prüfungen'!O39</f>
        <v>12.970422790782072</v>
      </c>
      <c r="P21" s="3">
        <f>'[1]Studierende, Prüfungen'!P39</f>
        <v>14.683620836246151</v>
      </c>
      <c r="Q21" s="3">
        <f>'[1]Studierende, Prüfungen'!Q39</f>
        <v>11.928704619834082</v>
      </c>
      <c r="R21" s="3">
        <f>'[1]Studierende, Prüfungen'!R39</f>
        <v>13.036646920225408</v>
      </c>
      <c r="S21" s="3">
        <f>'[1]Studierende, Prüfungen'!S39</f>
        <v>13.091720779220777</v>
      </c>
      <c r="T21" s="3">
        <f>'[1]Studierende, Prüfungen'!T39</f>
        <v>15.385106450892144</v>
      </c>
      <c r="U21" s="3">
        <f>'[1]Studierende, Prüfungen'!U39</f>
        <v>8.1521071384690984</v>
      </c>
      <c r="V21" s="3">
        <f>'[1]Studierende, Prüfungen'!V39</f>
        <v>14.237081419235716</v>
      </c>
      <c r="W21" s="11"/>
      <c r="X21" s="18" t="str">
        <f>HLOOKUP(Y21,$L21:$U123,ROW(L$108)-ROW(X21)+1,0)</f>
        <v>SH</v>
      </c>
      <c r="Y21" s="19">
        <f t="shared" ref="Y21:Y25" si="8">MIN(L21:U21)</f>
        <v>8.1521071384690984</v>
      </c>
      <c r="Z21" s="18" t="str">
        <f>HLOOKUP(AA21,$L21:$U123,ROW(N$108)-ROW(Z21)+1,0)</f>
        <v>HB</v>
      </c>
      <c r="AA21" s="19">
        <f t="shared" ref="AA21:AA25" si="9">MAX(L21:U21)</f>
        <v>17.302060593152653</v>
      </c>
    </row>
    <row r="22" spans="1:27" x14ac:dyDescent="0.35">
      <c r="A22">
        <f>'[1]Studierende, Prüfungen'!A40</f>
        <v>2020</v>
      </c>
      <c r="B22" s="3">
        <f>'[1]Studierende, Prüfungen'!B40</f>
        <v>17.245875728538969</v>
      </c>
      <c r="C22" s="3">
        <f>'[1]Studierende, Prüfungen'!C40</f>
        <v>10.331961871661854</v>
      </c>
      <c r="D22" s="3">
        <f>'[1]Studierende, Prüfungen'!D40</f>
        <v>16.65799062988027</v>
      </c>
      <c r="E22" s="3">
        <f>'[1]Studierende, Prüfungen'!E40</f>
        <v>15.891451733100679</v>
      </c>
      <c r="F22" s="3">
        <f>'[1]Studierende, Prüfungen'!F40</f>
        <v>14.548051840503499</v>
      </c>
      <c r="G22" s="3">
        <f>'[1]Studierende, Prüfungen'!G40</f>
        <v>21.268572517437985</v>
      </c>
      <c r="H22" s="14">
        <f>'[1]Studierende, Prüfungen'!H40</f>
        <v>17.488930710258149</v>
      </c>
      <c r="I22" s="3">
        <f>'[1]Studierende, Prüfungen'!I40</f>
        <v>15.32886459966241</v>
      </c>
      <c r="J22" s="3">
        <f>'[1]Studierende, Prüfungen'!J40</f>
        <v>13.985346805373917</v>
      </c>
      <c r="K22" s="3">
        <f>'[1]Studierende, Prüfungen'!K40</f>
        <v>13.37910268092117</v>
      </c>
      <c r="L22" s="3">
        <f>'[1]Studierende, Prüfungen'!L40</f>
        <v>12.469844438898594</v>
      </c>
      <c r="M22" s="3">
        <f>'[1]Studierende, Prüfungen'!M40</f>
        <v>15.081849742404962</v>
      </c>
      <c r="N22" s="3">
        <f>'[1]Studierende, Prüfungen'!N40</f>
        <v>17.475960261382351</v>
      </c>
      <c r="O22" s="3">
        <f>'[1]Studierende, Prüfungen'!O40</f>
        <v>12.572921051953296</v>
      </c>
      <c r="P22" s="3">
        <f>'[1]Studierende, Prüfungen'!P40</f>
        <v>14.675368954264284</v>
      </c>
      <c r="Q22" s="3">
        <f>'[1]Studierende, Prüfungen'!Q40</f>
        <v>12.049713284867678</v>
      </c>
      <c r="R22" s="3">
        <f>'[1]Studierende, Prüfungen'!R40</f>
        <v>13.134128765565665</v>
      </c>
      <c r="S22" s="3">
        <f>'[1]Studierende, Prüfungen'!S40</f>
        <v>13.379541263627834</v>
      </c>
      <c r="T22" s="3">
        <f>'[1]Studierende, Prüfungen'!T40</f>
        <v>15.412733225263024</v>
      </c>
      <c r="U22" s="3">
        <f>'[1]Studierende, Prüfungen'!U40</f>
        <v>7.935034802784223</v>
      </c>
      <c r="V22" s="3">
        <f>'[1]Studierende, Prüfungen'!V40</f>
        <v>14.144581873515062</v>
      </c>
      <c r="W22" s="11"/>
      <c r="X22" s="18" t="str">
        <f>HLOOKUP(Y22,$L22:$U124,ROW(L$108)-ROW(X22)+1,0)</f>
        <v>SH</v>
      </c>
      <c r="Y22" s="19">
        <f t="shared" si="8"/>
        <v>7.935034802784223</v>
      </c>
      <c r="Z22" s="18" t="str">
        <f>HLOOKUP(AA22,$L22:$U124,ROW(N$108)-ROW(Z22)+1,0)</f>
        <v>HB</v>
      </c>
      <c r="AA22" s="19">
        <f t="shared" si="9"/>
        <v>17.475960261382351</v>
      </c>
    </row>
    <row r="23" spans="1:27" x14ac:dyDescent="0.35">
      <c r="A23">
        <f>'[1]Studierende, Prüfungen'!A41</f>
        <v>2021</v>
      </c>
      <c r="B23" s="3">
        <f>'[1]Studierende, Prüfungen'!B41</f>
        <v>21.498403632974401</v>
      </c>
      <c r="C23" s="3">
        <f>'[1]Studierende, Prüfungen'!C41</f>
        <v>10.807712350182387</v>
      </c>
      <c r="D23" s="3">
        <f>'[1]Studierende, Prüfungen'!D41</f>
        <v>17.631466030989273</v>
      </c>
      <c r="E23" s="3">
        <f>'[1]Studierende, Prüfungen'!E41</f>
        <v>17.933422469059618</v>
      </c>
      <c r="F23" s="3">
        <f>'[1]Studierende, Prüfungen'!F41</f>
        <v>16.275905687852088</v>
      </c>
      <c r="G23" s="3">
        <f>'[1]Studierende, Prüfungen'!G41</f>
        <v>23.657643304123894</v>
      </c>
      <c r="H23" s="14">
        <f>'[1]Studierende, Prüfungen'!H41</f>
        <v>19.280889468282993</v>
      </c>
      <c r="I23" s="3">
        <f>'[1]Studierende, Prüfungen'!I41</f>
        <v>17.0293870523771</v>
      </c>
      <c r="J23" s="3">
        <f>'[1]Studierende, Prüfungen'!J41</f>
        <v>15.485598094041354</v>
      </c>
      <c r="K23" s="3">
        <f>'[1]Studierende, Prüfungen'!K41</f>
        <v>14.786365530403708</v>
      </c>
      <c r="L23" s="3">
        <f>'[1]Studierende, Prüfungen'!L41</f>
        <v>13.27322603108551</v>
      </c>
      <c r="M23" s="3">
        <f>'[1]Studierende, Prüfungen'!M41</f>
        <v>18.290926667245031</v>
      </c>
      <c r="N23" s="3">
        <f>'[1]Studierende, Prüfungen'!N41</f>
        <v>18.714103382259093</v>
      </c>
      <c r="O23" s="3">
        <f>'[1]Studierende, Prüfungen'!O41</f>
        <v>13.899937199078922</v>
      </c>
      <c r="P23" s="3">
        <f>'[1]Studierende, Prüfungen'!P41</f>
        <v>15.868642083242266</v>
      </c>
      <c r="Q23" s="3">
        <f>'[1]Studierende, Prüfungen'!Q41</f>
        <v>13.050110594157577</v>
      </c>
      <c r="R23" s="3">
        <f>'[1]Studierende, Prüfungen'!R41</f>
        <v>14.107166653340798</v>
      </c>
      <c r="S23" s="3">
        <f>'[1]Studierende, Prüfungen'!S41</f>
        <v>14.845672682526661</v>
      </c>
      <c r="T23" s="3">
        <f>'[1]Studierende, Prüfungen'!T41</f>
        <v>16.578108395324122</v>
      </c>
      <c r="U23" s="3">
        <f>'[1]Studierende, Prüfungen'!U41</f>
        <v>8.6207678698341166</v>
      </c>
      <c r="V23" s="3">
        <f>'[1]Studierende, Prüfungen'!V41</f>
        <v>15.69071004906065</v>
      </c>
      <c r="W23" s="11"/>
      <c r="X23" s="18" t="str">
        <f>HLOOKUP(Y23,$L23:$U125,ROW(L$108)-ROW(X23)+1,0)</f>
        <v>SH</v>
      </c>
      <c r="Y23" s="19">
        <f t="shared" si="8"/>
        <v>8.6207678698341166</v>
      </c>
      <c r="Z23" s="18" t="str">
        <f>HLOOKUP(AA23,$L23:$U125,ROW(N$108)-ROW(Z23)+1,0)</f>
        <v>HB</v>
      </c>
      <c r="AA23" s="19">
        <f t="shared" si="9"/>
        <v>18.714103382259093</v>
      </c>
    </row>
    <row r="24" spans="1:27" x14ac:dyDescent="0.35">
      <c r="A24">
        <f>'[1]Studierende, Prüfungen'!A42</f>
        <v>2022</v>
      </c>
      <c r="B24" s="3">
        <f>'[1]Studierende, Prüfungen'!B42</f>
        <v>18.750123642406376</v>
      </c>
      <c r="C24" s="3">
        <f>'[1]Studierende, Prüfungen'!C42</f>
        <v>10.670833226607925</v>
      </c>
      <c r="D24" s="3">
        <f>'[1]Studierende, Prüfungen'!D42</f>
        <v>17.200664979030492</v>
      </c>
      <c r="E24" s="3">
        <f>'[1]Studierende, Prüfungen'!E42</f>
        <v>17.18986556737136</v>
      </c>
      <c r="F24" s="3">
        <f>'[1]Studierende, Prüfungen'!F42</f>
        <v>15.267615555804609</v>
      </c>
      <c r="G24" s="3">
        <f>'[1]Studierende, Prüfungen'!G42</f>
        <v>22.634142513084381</v>
      </c>
      <c r="H24" s="14">
        <f>'[1]Studierende, Prüfungen'!H42</f>
        <v>18.390586252391774</v>
      </c>
      <c r="I24" s="3">
        <f>'[1]Studierende, Prüfungen'!I42</f>
        <v>16.084797667371181</v>
      </c>
      <c r="J24" s="3">
        <f>'[1]Studierende, Prüfungen'!J42</f>
        <v>14.813247745368011</v>
      </c>
      <c r="K24" s="3">
        <f>'[1]Studierende, Prüfungen'!K42</f>
        <v>14.138452468568637</v>
      </c>
      <c r="L24" s="3">
        <f>'[1]Studierende, Prüfungen'!L42</f>
        <v>12.850714441627348</v>
      </c>
      <c r="M24" s="3">
        <f>'[1]Studierende, Prüfungen'!M42</f>
        <v>16.768046722264842</v>
      </c>
      <c r="N24" s="3">
        <f>'[1]Studierende, Prüfungen'!N42</f>
        <v>18.102318615783702</v>
      </c>
      <c r="O24" s="3">
        <f>'[1]Studierende, Prüfungen'!O42</f>
        <v>13.292754596591386</v>
      </c>
      <c r="P24" s="3">
        <f>'[1]Studierende, Prüfungen'!P42</f>
        <v>15.162182836743938</v>
      </c>
      <c r="Q24" s="3">
        <f>'[1]Studierende, Prüfungen'!Q42</f>
        <v>12.819524857284812</v>
      </c>
      <c r="R24" s="3">
        <f>'[1]Studierende, Prüfungen'!R42</f>
        <v>13.719042854433566</v>
      </c>
      <c r="S24" s="3">
        <f>'[1]Studierende, Prüfungen'!S42</f>
        <v>14.121096976705767</v>
      </c>
      <c r="T24" s="3">
        <f>'[1]Studierende, Prüfungen'!T42</f>
        <v>15.97298570755458</v>
      </c>
      <c r="U24" s="3">
        <f>'[1]Studierende, Prüfungen'!U42</f>
        <v>8.2909543789938773</v>
      </c>
      <c r="V24" s="3">
        <f>'[1]Studierende, Prüfungen'!V42</f>
        <v>14.975415673124479</v>
      </c>
      <c r="W24" s="11"/>
      <c r="X24" s="18" t="str">
        <f>HLOOKUP(Y24,$L24:$U126,ROW(L$108)-ROW(X24)+1,0)</f>
        <v>SH</v>
      </c>
      <c r="Y24" s="19">
        <f t="shared" si="8"/>
        <v>8.2909543789938773</v>
      </c>
      <c r="Z24" s="18" t="str">
        <f>HLOOKUP(AA24,$L24:$U126,ROW(N$108)-ROW(Z24)+1,0)</f>
        <v>HB</v>
      </c>
      <c r="AA24" s="19">
        <f t="shared" si="9"/>
        <v>18.102318615783702</v>
      </c>
    </row>
    <row r="25" spans="1:27" x14ac:dyDescent="0.35">
      <c r="A25">
        <f>A24+1</f>
        <v>2023</v>
      </c>
      <c r="B25" s="3">
        <f>'[1]Studierende, Prüfungen'!B43</f>
        <v>23.393176342581796</v>
      </c>
      <c r="C25" s="3">
        <f>'[1]Studierende, Prüfungen'!C43</f>
        <v>10.74944041422831</v>
      </c>
      <c r="D25" s="3">
        <f>'[1]Studierende, Prüfungen'!D43</f>
        <v>18.557867058505085</v>
      </c>
      <c r="E25" s="3">
        <f>'[1]Studierende, Prüfungen'!E43</f>
        <v>18.973706980275821</v>
      </c>
      <c r="F25" s="3">
        <f>'[1]Studierende, Prüfungen'!F43</f>
        <v>16.885986175945035</v>
      </c>
      <c r="G25" s="3">
        <f>'[1]Studierende, Prüfungen'!G43</f>
        <v>24.127918579125922</v>
      </c>
      <c r="H25" s="14">
        <f>'[1]Studierende, Prüfungen'!H43</f>
        <v>20.003538630044655</v>
      </c>
      <c r="I25" s="3">
        <f>'[1]Studierende, Prüfungen'!I43</f>
        <v>17.900053433754866</v>
      </c>
      <c r="J25" s="3">
        <f>'[1]Studierende, Prüfungen'!J43</f>
        <v>16.124746040986533</v>
      </c>
      <c r="K25" s="3">
        <f>'[1]Studierende, Prüfungen'!K43</f>
        <v>15.41957948199912</v>
      </c>
      <c r="L25" s="3">
        <f>'[1]Studierende, Prüfungen'!L43</f>
        <v>13.42285891607048</v>
      </c>
      <c r="M25" s="3">
        <f>'[1]Studierende, Prüfungen'!M43</f>
        <v>19.744902488828387</v>
      </c>
      <c r="N25" s="3">
        <f>'[1]Studierende, Prüfungen'!N43</f>
        <v>19.368684848969579</v>
      </c>
      <c r="O25" s="3">
        <f>'[1]Studierende, Prüfungen'!O43</f>
        <v>14.141473437041386</v>
      </c>
      <c r="P25" s="3">
        <f>'[1]Studierende, Prüfungen'!P43</f>
        <v>16.633006229895354</v>
      </c>
      <c r="Q25" s="3">
        <f>'[1]Studierende, Prüfungen'!Q43</f>
        <v>13.558219788749385</v>
      </c>
      <c r="R25" s="3">
        <f>'[1]Studierende, Prüfungen'!R43</f>
        <v>14.576656457226905</v>
      </c>
      <c r="S25" s="3">
        <f>'[1]Studierende, Prüfungen'!S43</f>
        <v>15.138160817414484</v>
      </c>
      <c r="T25" s="3">
        <f>'[1]Studierende, Prüfungen'!T43</f>
        <v>17.211822660098523</v>
      </c>
      <c r="U25" s="3">
        <f>'[1]Studierende, Prüfungen'!U43</f>
        <v>9.0411514291506183</v>
      </c>
      <c r="V25" s="3">
        <f>'[1]Studierende, Prüfungen'!V43</f>
        <v>16.367994962889309</v>
      </c>
      <c r="W25" s="11"/>
      <c r="X25" s="18" t="str">
        <f>HLOOKUP(Y25,$L25:$U127,ROW(L$108)-ROW(X25)+1,0)</f>
        <v>SH</v>
      </c>
      <c r="Y25" s="19">
        <f t="shared" si="8"/>
        <v>9.0411514291506183</v>
      </c>
      <c r="Z25" s="18" t="str">
        <f>HLOOKUP(AA25,$L25:$U127,ROW(N$108)-ROW(Z25)+1,0)</f>
        <v>BY</v>
      </c>
      <c r="AA25" s="19">
        <f t="shared" si="9"/>
        <v>19.744902488828387</v>
      </c>
    </row>
    <row r="26" spans="1:27" x14ac:dyDescent="0.35">
      <c r="A26">
        <f>A25+1</f>
        <v>2024</v>
      </c>
      <c r="B26" s="3"/>
      <c r="C26" s="3"/>
      <c r="D26" s="3"/>
      <c r="E26" s="3"/>
      <c r="F26" s="3"/>
      <c r="G26" s="3"/>
      <c r="H26" s="14"/>
      <c r="I26" s="3"/>
      <c r="J26" s="3"/>
      <c r="K26" s="3"/>
      <c r="L26" s="3"/>
      <c r="M26" s="3"/>
      <c r="N26" s="3"/>
      <c r="O26" s="3"/>
      <c r="P26" s="3"/>
      <c r="Q26" s="3"/>
      <c r="R26" s="3"/>
      <c r="S26" s="3"/>
      <c r="T26" s="3"/>
      <c r="U26" s="3"/>
      <c r="V26" s="3"/>
      <c r="W26" s="11"/>
      <c r="X26" s="18"/>
      <c r="Y26" s="19"/>
      <c r="Z26" s="18"/>
      <c r="AA26" s="19"/>
    </row>
    <row r="27" spans="1:27" x14ac:dyDescent="0.35">
      <c r="B27" s="3"/>
      <c r="C27" s="3"/>
      <c r="D27" s="3"/>
      <c r="E27" s="3"/>
      <c r="F27" s="3"/>
      <c r="G27" s="3"/>
      <c r="H27" s="14"/>
      <c r="I27" s="3"/>
      <c r="J27" s="3"/>
      <c r="K27" s="3"/>
      <c r="L27" s="3"/>
      <c r="M27" s="3"/>
      <c r="N27" s="3"/>
      <c r="O27" s="3"/>
      <c r="P27" s="3"/>
      <c r="Q27" s="3"/>
      <c r="R27" s="3"/>
      <c r="S27" s="3"/>
      <c r="T27" s="3"/>
      <c r="U27" s="3"/>
      <c r="V27" s="3"/>
      <c r="W27" s="11"/>
      <c r="X27" s="11"/>
      <c r="Y27" s="11"/>
      <c r="Z27" s="11"/>
      <c r="AA27" s="11"/>
    </row>
    <row r="28" spans="1:27" x14ac:dyDescent="0.35">
      <c r="A28" s="4" t="s">
        <v>585</v>
      </c>
      <c r="B28" s="3"/>
      <c r="C28" s="3"/>
      <c r="D28" s="3"/>
      <c r="E28" s="3"/>
      <c r="F28" s="3"/>
      <c r="G28" s="3"/>
      <c r="H28" s="14"/>
      <c r="I28" s="3"/>
      <c r="J28" s="3"/>
      <c r="K28" s="3"/>
      <c r="L28" s="3"/>
      <c r="M28" s="3"/>
      <c r="N28" s="3"/>
      <c r="O28" s="3"/>
      <c r="P28" s="3"/>
      <c r="Q28" s="3"/>
      <c r="R28" s="3"/>
      <c r="S28" s="3"/>
      <c r="T28" s="3"/>
      <c r="U28" s="3"/>
      <c r="V28" s="3"/>
      <c r="W28" s="11"/>
      <c r="X28" s="11"/>
      <c r="Y28" s="11"/>
      <c r="Z28" s="11"/>
      <c r="AA28" s="11"/>
    </row>
    <row r="29" spans="1:27" x14ac:dyDescent="0.35">
      <c r="A29">
        <f>'[1]Studierende, Prüfungen'!A46</f>
        <v>2019</v>
      </c>
      <c r="B29" s="3">
        <f>'[1]Studierende, Prüfungen'!B46</f>
        <v>24.768518518518519</v>
      </c>
      <c r="C29" s="3">
        <f>'[1]Studierende, Prüfungen'!C46</f>
        <v>18.658182103857335</v>
      </c>
      <c r="D29" s="3">
        <f>'[1]Studierende, Prüfungen'!D46</f>
        <v>23.209454340815132</v>
      </c>
      <c r="E29" s="3">
        <f>'[1]Studierende, Prüfungen'!E46</f>
        <v>27.015985790408525</v>
      </c>
      <c r="F29" s="3">
        <f>'[1]Studierende, Prüfungen'!F46</f>
        <v>24.935040831477355</v>
      </c>
      <c r="G29" s="3">
        <f>'[1]Studierende, Prüfungen'!G46</f>
        <v>24.229529518208551</v>
      </c>
      <c r="H29" s="14">
        <f>'[1]Studierende, Prüfungen'!H46</f>
        <v>23.971469018839159</v>
      </c>
      <c r="I29" s="3">
        <f>'[1]Studierende, Prüfungen'!I46</f>
        <v>23.809818993305232</v>
      </c>
      <c r="J29" s="3">
        <f>'[1]Studierende, Prüfungen'!J46</f>
        <v>18.112533237922538</v>
      </c>
      <c r="K29" s="3">
        <f>'[1]Studierende, Prüfungen'!K46</f>
        <v>17.63865159679327</v>
      </c>
      <c r="L29" s="3">
        <f>'[1]Studierende, Prüfungen'!L46</f>
        <v>15.285805595837829</v>
      </c>
      <c r="M29" s="3">
        <f>'[1]Studierende, Prüfungen'!M46</f>
        <v>18.795772062375608</v>
      </c>
      <c r="N29" s="3">
        <f>'[1]Studierende, Prüfungen'!N46</f>
        <v>24.396406513194833</v>
      </c>
      <c r="O29" s="3">
        <f>'[1]Studierende, Prüfungen'!O46</f>
        <v>18.747548699176363</v>
      </c>
      <c r="P29" s="3">
        <f>'[1]Studierende, Prüfungen'!P46</f>
        <v>18.202655322785855</v>
      </c>
      <c r="Q29" s="3">
        <f>'[1]Studierende, Prüfungen'!Q46</f>
        <v>17.880547390738688</v>
      </c>
      <c r="R29" s="3">
        <f>'[1]Studierende, Prüfungen'!R46</f>
        <v>17.594476156595139</v>
      </c>
      <c r="S29" s="3">
        <f>'[1]Studierende, Prüfungen'!S46</f>
        <v>18.949321030226642</v>
      </c>
      <c r="T29" s="3">
        <f>'[1]Studierende, Prüfungen'!T46</f>
        <v>26.790710688304419</v>
      </c>
      <c r="U29" s="3">
        <f>'[1]Studierende, Prüfungen'!U46</f>
        <v>11.03657217052586</v>
      </c>
      <c r="V29" s="3">
        <f>'[1]Studierende, Prüfungen'!V46</f>
        <v>18.699144738041834</v>
      </c>
      <c r="W29" s="11"/>
      <c r="X29" s="18" t="str">
        <f>HLOOKUP(Y29,$L29:$U130,ROW(L$108)-ROW(X29)+1,0)</f>
        <v>SH</v>
      </c>
      <c r="Y29" s="19">
        <f t="shared" ref="Y29:Y33" si="10">MIN(L29:U29)</f>
        <v>11.03657217052586</v>
      </c>
      <c r="Z29" s="18" t="str">
        <f>HLOOKUP(AA29,$L29:$U130,ROW(N$108)-ROW(Z29)+1,0)</f>
        <v>SL</v>
      </c>
      <c r="AA29" s="19">
        <f t="shared" ref="AA29:AA33" si="11">MAX(L29:U29)</f>
        <v>26.790710688304419</v>
      </c>
    </row>
    <row r="30" spans="1:27" x14ac:dyDescent="0.35">
      <c r="A30">
        <f>'[1]Studierende, Prüfungen'!A47</f>
        <v>2020</v>
      </c>
      <c r="B30" s="3">
        <f>'[1]Studierende, Prüfungen'!B47</f>
        <v>25.572139303482587</v>
      </c>
      <c r="C30" s="3">
        <f>'[1]Studierende, Prüfungen'!C47</f>
        <v>18.613448621940861</v>
      </c>
      <c r="D30" s="3">
        <f>'[1]Studierende, Prüfungen'!D47</f>
        <v>23.719448777951119</v>
      </c>
      <c r="E30" s="3">
        <f>'[1]Studierende, Prüfungen'!E47</f>
        <v>28.38448447861041</v>
      </c>
      <c r="F30" s="3">
        <f>'[1]Studierende, Prüfungen'!F47</f>
        <v>24.77937009149057</v>
      </c>
      <c r="G30" s="3">
        <f>'[1]Studierende, Prüfungen'!G47</f>
        <v>24.799094352280189</v>
      </c>
      <c r="H30" s="14">
        <f>'[1]Studierende, Prüfungen'!H47</f>
        <v>24.497158834671236</v>
      </c>
      <c r="I30" s="3">
        <f>'[1]Studierende, Prüfungen'!I47</f>
        <v>24.3123973727422</v>
      </c>
      <c r="J30" s="3">
        <f>'[1]Studierende, Prüfungen'!J47</f>
        <v>18.740222230118324</v>
      </c>
      <c r="K30" s="3">
        <f>'[1]Studierende, Prüfungen'!K47</f>
        <v>18.265634989446767</v>
      </c>
      <c r="L30" s="3">
        <f>'[1]Studierende, Prüfungen'!L47</f>
        <v>14.59401151525978</v>
      </c>
      <c r="M30" s="3">
        <f>'[1]Studierende, Prüfungen'!M47</f>
        <v>20.031323414252153</v>
      </c>
      <c r="N30" s="3">
        <f>'[1]Studierende, Prüfungen'!N47</f>
        <v>26.090004205804007</v>
      </c>
      <c r="O30" s="3">
        <f>'[1]Studierende, Prüfungen'!O47</f>
        <v>18.664448072334547</v>
      </c>
      <c r="P30" s="3">
        <f>'[1]Studierende, Prüfungen'!P47</f>
        <v>18.521916511316945</v>
      </c>
      <c r="Q30" s="3">
        <f>'[1]Studierende, Prüfungen'!Q47</f>
        <v>18.771048963126535</v>
      </c>
      <c r="R30" s="3">
        <f>'[1]Studierende, Prüfungen'!R47</f>
        <v>18.543039855475627</v>
      </c>
      <c r="S30" s="3">
        <f>'[1]Studierende, Prüfungen'!S47</f>
        <v>20.234666414844892</v>
      </c>
      <c r="T30" s="3">
        <f>'[1]Studierende, Prüfungen'!T47</f>
        <v>27.332782824112307</v>
      </c>
      <c r="U30" s="3">
        <f>'[1]Studierende, Prüfungen'!U47</f>
        <v>10.894842199412242</v>
      </c>
      <c r="V30" s="3">
        <f>'[1]Studierende, Prüfungen'!V47</f>
        <v>19.331489922799999</v>
      </c>
      <c r="W30" s="11"/>
      <c r="X30" s="18" t="str">
        <f>HLOOKUP(Y30,$L30:$U131,ROW(L$108)-ROW(X30)+1,0)</f>
        <v>SH</v>
      </c>
      <c r="Y30" s="19">
        <f t="shared" si="10"/>
        <v>10.894842199412242</v>
      </c>
      <c r="Z30" s="18" t="str">
        <f>HLOOKUP(AA30,$L30:$U131,ROW(N$108)-ROW(Z30)+1,0)</f>
        <v>SL</v>
      </c>
      <c r="AA30" s="19">
        <f t="shared" si="11"/>
        <v>27.332782824112307</v>
      </c>
    </row>
    <row r="31" spans="1:27" x14ac:dyDescent="0.35">
      <c r="A31">
        <f>'[1]Studierende, Prüfungen'!A48</f>
        <v>2021</v>
      </c>
      <c r="B31" s="3">
        <f>'[1]Studierende, Prüfungen'!B48</f>
        <v>32.316848693091174</v>
      </c>
      <c r="C31" s="3">
        <f>'[1]Studierende, Prüfungen'!C48</f>
        <v>19.267056530214425</v>
      </c>
      <c r="D31" s="3">
        <f>'[1]Studierende, Prüfungen'!D48</f>
        <v>25.973906228389655</v>
      </c>
      <c r="E31" s="3">
        <f>'[1]Studierende, Prüfungen'!E48</f>
        <v>34.066621191450658</v>
      </c>
      <c r="F31" s="3">
        <f>'[1]Studierende, Prüfungen'!F48</f>
        <v>27.137917069067573</v>
      </c>
      <c r="G31" s="3">
        <f>'[1]Studierende, Prüfungen'!G48</f>
        <v>27.29904068805822</v>
      </c>
      <c r="H31" s="14">
        <f>'[1]Studierende, Prüfungen'!H48</f>
        <v>27.479614681537168</v>
      </c>
      <c r="I31" s="3">
        <f>'[1]Studierende, Prüfungen'!I48</f>
        <v>27.586827719401619</v>
      </c>
      <c r="J31" s="3">
        <f>'[1]Studierende, Prüfungen'!J48</f>
        <v>21.121080174002927</v>
      </c>
      <c r="K31" s="3">
        <f>'[1]Studierende, Prüfungen'!K48</f>
        <v>20.613634871288607</v>
      </c>
      <c r="L31" s="3">
        <f>'[1]Studierende, Prüfungen'!L48</f>
        <v>15.349110560038989</v>
      </c>
      <c r="M31" s="3">
        <f>'[1]Studierende, Prüfungen'!M48</f>
        <v>25.410966883519016</v>
      </c>
      <c r="N31" s="3">
        <f>'[1]Studierende, Prüfungen'!N48</f>
        <v>28.900620674894771</v>
      </c>
      <c r="O31" s="3">
        <f>'[1]Studierende, Prüfungen'!O48</f>
        <v>21.267189072171234</v>
      </c>
      <c r="P31" s="3">
        <f>'[1]Studierende, Prüfungen'!P48</f>
        <v>19.838305222304307</v>
      </c>
      <c r="Q31" s="3">
        <f>'[1]Studierende, Prüfungen'!Q48</f>
        <v>19.951945538276714</v>
      </c>
      <c r="R31" s="3">
        <f>'[1]Studierende, Prüfungen'!R48</f>
        <v>20.56293872163134</v>
      </c>
      <c r="S31" s="3">
        <f>'[1]Studierende, Prüfungen'!S48</f>
        <v>22.2729269364049</v>
      </c>
      <c r="T31" s="3">
        <f>'[1]Studierende, Prüfungen'!T48</f>
        <v>31.93411264612115</v>
      </c>
      <c r="U31" s="3">
        <f>'[1]Studierende, Prüfungen'!U48</f>
        <v>12.085520419920623</v>
      </c>
      <c r="V31" s="3">
        <f>'[1]Studierende, Prüfungen'!V48</f>
        <v>21.853972294214881</v>
      </c>
      <c r="W31" s="11"/>
      <c r="X31" s="18" t="str">
        <f>HLOOKUP(Y31,$L31:$U132,ROW(L$108)-ROW(X31)+1,0)</f>
        <v>SH</v>
      </c>
      <c r="Y31" s="19">
        <f t="shared" si="10"/>
        <v>12.085520419920623</v>
      </c>
      <c r="Z31" s="18" t="str">
        <f>HLOOKUP(AA31,$L31:$U132,ROW(N$108)-ROW(Z31)+1,0)</f>
        <v>SL</v>
      </c>
      <c r="AA31" s="19">
        <f t="shared" si="11"/>
        <v>31.93411264612115</v>
      </c>
    </row>
    <row r="32" spans="1:27" x14ac:dyDescent="0.35">
      <c r="A32">
        <f>'[1]Studierende, Prüfungen'!A49</f>
        <v>2022</v>
      </c>
      <c r="B32" s="3">
        <f>'[1]Studierende, Prüfungen'!B49</f>
        <v>27.990415924310376</v>
      </c>
      <c r="C32" s="3">
        <f>'[1]Studierende, Prüfungen'!C49</f>
        <v>18.948504471168668</v>
      </c>
      <c r="D32" s="3">
        <f>'[1]Studierende, Prüfungen'!D49</f>
        <v>24.789633873422254</v>
      </c>
      <c r="E32" s="3">
        <f>'[1]Studierende, Prüfungen'!E49</f>
        <v>31.512605042016805</v>
      </c>
      <c r="F32" s="3">
        <f>'[1]Studierende, Prüfungen'!F49</f>
        <v>26.559606773726557</v>
      </c>
      <c r="G32" s="3">
        <f>'[1]Studierende, Prüfungen'!G49</f>
        <v>26.43026718447668</v>
      </c>
      <c r="H32" s="14">
        <f>'[1]Studierende, Prüfungen'!H49</f>
        <v>26.157797824438699</v>
      </c>
      <c r="I32" s="3">
        <f>'[1]Studierende, Prüfungen'!I49</f>
        <v>25.993719527311793</v>
      </c>
      <c r="J32" s="3">
        <f>'[1]Studierende, Prüfungen'!J49</f>
        <v>19.9913589896411</v>
      </c>
      <c r="K32" s="3">
        <f>'[1]Studierende, Prüfungen'!K49</f>
        <v>19.468226369487681</v>
      </c>
      <c r="L32" s="3">
        <f>'[1]Studierende, Prüfungen'!L49</f>
        <v>14.839665082851988</v>
      </c>
      <c r="M32" s="3">
        <f>'[1]Studierende, Prüfungen'!M49</f>
        <v>22.609456658018544</v>
      </c>
      <c r="N32" s="3">
        <f>'[1]Studierende, Prüfungen'!N49</f>
        <v>27.104208416833668</v>
      </c>
      <c r="O32" s="3">
        <f>'[1]Studierende, Prüfungen'!O49</f>
        <v>20.181211546114053</v>
      </c>
      <c r="P32" s="3">
        <f>'[1]Studierende, Prüfungen'!P49</f>
        <v>19.241524997485161</v>
      </c>
      <c r="Q32" s="3">
        <f>'[1]Studierende, Prüfungen'!Q49</f>
        <v>19.548107021860385</v>
      </c>
      <c r="R32" s="3">
        <f>'[1]Studierende, Prüfungen'!R49</f>
        <v>19.693230852211435</v>
      </c>
      <c r="S32" s="3">
        <f>'[1]Studierende, Prüfungen'!S49</f>
        <v>21.323179438362686</v>
      </c>
      <c r="T32" s="3">
        <f>'[1]Studierende, Prüfungen'!T49</f>
        <v>29.919386811153693</v>
      </c>
      <c r="U32" s="3">
        <f>'[1]Studierende, Prüfungen'!U49</f>
        <v>11.610231009009778</v>
      </c>
      <c r="V32" s="3">
        <f>'[1]Studierende, Prüfungen'!V49</f>
        <v>20.657239980784816</v>
      </c>
      <c r="W32" s="11"/>
      <c r="X32" s="18" t="str">
        <f>HLOOKUP(Y32,$L32:$U133,ROW(L$108)-ROW(X32)+1,0)</f>
        <v>SH</v>
      </c>
      <c r="Y32" s="19">
        <f t="shared" si="10"/>
        <v>11.610231009009778</v>
      </c>
      <c r="Z32" s="18" t="str">
        <f>HLOOKUP(AA32,$L32:$U133,ROW(N$108)-ROW(Z32)+1,0)</f>
        <v>SL</v>
      </c>
      <c r="AA32" s="19">
        <f t="shared" si="11"/>
        <v>29.919386811153693</v>
      </c>
    </row>
    <row r="33" spans="1:27" x14ac:dyDescent="0.35">
      <c r="A33">
        <f>A32+1</f>
        <v>2023</v>
      </c>
      <c r="B33" s="3">
        <f>'[1]Studierende, Prüfungen'!B50</f>
        <v>36.019090398652445</v>
      </c>
      <c r="C33" s="3">
        <f>'[1]Studierende, Prüfungen'!C50</f>
        <v>19.144602851323828</v>
      </c>
      <c r="D33" s="3">
        <f>'[1]Studierende, Prüfungen'!D50</f>
        <v>28.016244038343487</v>
      </c>
      <c r="E33" s="3">
        <f>'[1]Studierende, Prüfungen'!E50</f>
        <v>35.995636196600827</v>
      </c>
      <c r="F33" s="3">
        <f>'[1]Studierende, Prüfungen'!F50</f>
        <v>27.872904859520077</v>
      </c>
      <c r="G33" s="3">
        <f>'[1]Studierende, Prüfungen'!G50</f>
        <v>27.952920225938392</v>
      </c>
      <c r="H33" s="14">
        <f>'[1]Studierende, Prüfungen'!H50</f>
        <v>28.854057104743337</v>
      </c>
      <c r="I33" s="3">
        <f>'[1]Studierende, Prüfungen'!I50</f>
        <v>29.380542482544481</v>
      </c>
      <c r="J33" s="3">
        <f>'[1]Studierende, Prüfungen'!J50</f>
        <v>22.406041807147673</v>
      </c>
      <c r="K33" s="3">
        <f>'[1]Studierende, Prüfungen'!K50</f>
        <v>21.939726104302121</v>
      </c>
      <c r="L33" s="3">
        <f>'[1]Studierende, Prüfungen'!L50</f>
        <v>15.63149388132071</v>
      </c>
      <c r="M33" s="3">
        <f>'[1]Studierende, Prüfungen'!M50</f>
        <v>27.893587813034827</v>
      </c>
      <c r="N33" s="3">
        <f>'[1]Studierende, Prüfungen'!N50</f>
        <v>30.13866820742453</v>
      </c>
      <c r="O33" s="3">
        <f>'[1]Studierende, Prüfungen'!O50</f>
        <v>21.864912226765458</v>
      </c>
      <c r="P33" s="3">
        <f>'[1]Studierende, Prüfungen'!P50</f>
        <v>20.966097793561538</v>
      </c>
      <c r="Q33" s="3">
        <f>'[1]Studierende, Prüfungen'!Q50</f>
        <v>20.754873841293595</v>
      </c>
      <c r="R33" s="3">
        <f>'[1]Studierende, Prüfungen'!R50</f>
        <v>22.023438680827688</v>
      </c>
      <c r="S33" s="3">
        <f>'[1]Studierende, Prüfungen'!S50</f>
        <v>22.76243647197256</v>
      </c>
      <c r="T33" s="3">
        <f>'[1]Studierende, Prüfungen'!T50</f>
        <v>34.955576183530034</v>
      </c>
      <c r="U33" s="3">
        <f>'[1]Studierende, Prüfungen'!U50</f>
        <v>13.029388262452276</v>
      </c>
      <c r="V33" s="3">
        <f>'[1]Studierende, Prüfungen'!V50</f>
        <v>23.223310366110361</v>
      </c>
      <c r="W33" s="11"/>
      <c r="X33" s="18" t="str">
        <f>HLOOKUP(Y33,$L33:$U134,ROW(L$108)-ROW(X33)+1,0)</f>
        <v>SH</v>
      </c>
      <c r="Y33" s="19">
        <f t="shared" si="10"/>
        <v>13.029388262452276</v>
      </c>
      <c r="Z33" s="18" t="str">
        <f>HLOOKUP(AA33,$L33:$U134,ROW(N$108)-ROW(Z33)+1,0)</f>
        <v>SL</v>
      </c>
      <c r="AA33" s="19">
        <f t="shared" si="11"/>
        <v>34.955576183530034</v>
      </c>
    </row>
    <row r="34" spans="1:27" x14ac:dyDescent="0.35">
      <c r="A34">
        <f>A33+1</f>
        <v>2024</v>
      </c>
      <c r="B34" s="3"/>
      <c r="C34" s="3"/>
      <c r="D34" s="3"/>
      <c r="E34" s="3"/>
      <c r="F34" s="3"/>
      <c r="G34" s="3"/>
      <c r="H34" s="14"/>
      <c r="I34" s="3"/>
      <c r="J34" s="3"/>
      <c r="K34" s="3"/>
      <c r="L34" s="3"/>
      <c r="M34" s="3"/>
      <c r="N34" s="3"/>
      <c r="O34" s="3"/>
      <c r="P34" s="3"/>
      <c r="Q34" s="3"/>
      <c r="R34" s="3"/>
      <c r="S34" s="3"/>
      <c r="T34" s="3"/>
      <c r="U34" s="3"/>
      <c r="V34" s="3"/>
      <c r="W34" s="11"/>
      <c r="X34" s="18"/>
      <c r="Y34" s="19"/>
      <c r="Z34" s="18"/>
      <c r="AA34" s="19"/>
    </row>
    <row r="35" spans="1:27" x14ac:dyDescent="0.35">
      <c r="B35" s="3"/>
      <c r="C35" s="3"/>
      <c r="D35" s="3"/>
      <c r="E35" s="3"/>
      <c r="F35" s="3"/>
      <c r="G35" s="3"/>
      <c r="H35" s="14"/>
      <c r="I35" s="3"/>
      <c r="J35" s="3"/>
      <c r="K35" s="3"/>
      <c r="L35" s="3"/>
      <c r="M35" s="3"/>
      <c r="N35" s="3"/>
      <c r="O35" s="3"/>
      <c r="P35" s="3"/>
      <c r="Q35" s="3"/>
      <c r="R35" s="3"/>
      <c r="S35" s="3"/>
      <c r="T35" s="3"/>
      <c r="U35" s="3"/>
      <c r="V35" s="3"/>
      <c r="W35" s="11"/>
      <c r="X35" s="11"/>
      <c r="Y35" s="11"/>
      <c r="Z35" s="11"/>
      <c r="AA35" s="11"/>
    </row>
    <row r="36" spans="1:27" x14ac:dyDescent="0.35">
      <c r="A36" s="4" t="s">
        <v>586</v>
      </c>
      <c r="B36" s="3"/>
      <c r="C36" s="3"/>
      <c r="D36" s="3"/>
      <c r="E36" s="3"/>
      <c r="F36" s="3"/>
      <c r="G36" s="3"/>
      <c r="H36" s="14"/>
      <c r="I36" s="3"/>
      <c r="J36" s="3"/>
      <c r="K36" s="3"/>
      <c r="L36" s="3"/>
      <c r="M36" s="3"/>
      <c r="N36" s="3"/>
      <c r="O36" s="3"/>
      <c r="P36" s="3"/>
      <c r="Q36" s="3"/>
      <c r="R36" s="3"/>
      <c r="S36" s="3"/>
      <c r="T36" s="3"/>
      <c r="U36" s="3"/>
      <c r="V36" s="3"/>
      <c r="W36" s="11"/>
      <c r="X36" s="11"/>
      <c r="Y36" s="11"/>
      <c r="Z36" s="11"/>
      <c r="AA36" s="11"/>
    </row>
    <row r="37" spans="1:27" x14ac:dyDescent="0.35">
      <c r="A37">
        <f>'[1]Studierende, Prüfungen'!A75</f>
        <v>2019</v>
      </c>
      <c r="B37" s="3">
        <f>'[1]Studierende, Prüfungen'!B75</f>
        <v>28.456610366919044</v>
      </c>
      <c r="C37" s="3">
        <f>'[1]Studierende, Prüfungen'!C75</f>
        <v>37.345364575753166</v>
      </c>
      <c r="D37" s="3">
        <f>'[1]Studierende, Prüfungen'!D75</f>
        <v>42.464472700074793</v>
      </c>
      <c r="E37" s="3">
        <f>'[1]Studierende, Prüfungen'!E75</f>
        <v>31.661407899031662</v>
      </c>
      <c r="F37" s="3">
        <f>'[1]Studierende, Prüfungen'!F75</f>
        <v>37.66419189034837</v>
      </c>
      <c r="G37" s="3">
        <f>'[1]Studierende, Prüfungen'!G75</f>
        <v>33.254645602566427</v>
      </c>
      <c r="H37" s="14">
        <f>'[1]Studierende, Prüfungen'!H75</f>
        <v>35.661424090548856</v>
      </c>
      <c r="I37" s="3">
        <f>'[1]Studierende, Prüfungen'!I75</f>
        <v>37.067822088602</v>
      </c>
      <c r="J37" s="3">
        <f>'[1]Studierende, Prüfungen'!J75</f>
        <v>36.550664852766928</v>
      </c>
      <c r="K37" s="3">
        <f>'[1]Studierende, Prüfungen'!K75</f>
        <v>36.80831231754113</v>
      </c>
      <c r="L37" s="3">
        <f>'[1]Studierende, Prüfungen'!L75</f>
        <v>40.064796079486307</v>
      </c>
      <c r="M37" s="3">
        <f>'[1]Studierende, Prüfungen'!M75</f>
        <v>39.643751106166718</v>
      </c>
      <c r="N37" s="3">
        <f>'[1]Studierende, Prüfungen'!N75</f>
        <v>40.492170022371369</v>
      </c>
      <c r="O37" s="3">
        <f>'[1]Studierende, Prüfungen'!O75</f>
        <v>26.092595725483562</v>
      </c>
      <c r="P37" s="3">
        <f>'[1]Studierende, Prüfungen'!P75</f>
        <v>35.170671221018644</v>
      </c>
      <c r="Q37" s="3">
        <f>'[1]Studierende, Prüfungen'!Q75</f>
        <v>37.463748357831591</v>
      </c>
      <c r="R37" s="3">
        <f>'[1]Studierende, Prüfungen'!R75</f>
        <v>36.668769147594162</v>
      </c>
      <c r="S37" s="3">
        <f>'[1]Studierende, Prüfungen'!S75</f>
        <v>30.364668444138644</v>
      </c>
      <c r="T37" s="3">
        <f>'[1]Studierende, Prüfungen'!T75</f>
        <v>20.935374149659864</v>
      </c>
      <c r="U37" s="3">
        <f>'[1]Studierende, Prüfungen'!U75</f>
        <v>33.444880007648912</v>
      </c>
      <c r="V37" s="3">
        <f>'[1]Studierende, Prüfungen'!V75</f>
        <v>36.607747640473562</v>
      </c>
      <c r="W37" s="11"/>
      <c r="X37" s="18" t="str">
        <f>HLOOKUP(Y37,$L37:$U137,ROW(L$108)-ROW(X37)+1,0)</f>
        <v>SL</v>
      </c>
      <c r="Y37" s="19">
        <f t="shared" ref="Y37:Y41" si="12">MIN(L37:U37)</f>
        <v>20.935374149659864</v>
      </c>
      <c r="Z37" s="18" t="str">
        <f>HLOOKUP(AA37,$L37:$U137,ROW(N$108)-ROW(Z37)+1,0)</f>
        <v>HB</v>
      </c>
      <c r="AA37" s="19">
        <f t="shared" ref="AA37:AA41" si="13">MAX(L37:U37)</f>
        <v>40.492170022371369</v>
      </c>
    </row>
    <row r="38" spans="1:27" x14ac:dyDescent="0.35">
      <c r="A38">
        <f>'[1]Studierende, Prüfungen'!A76</f>
        <v>2020</v>
      </c>
      <c r="B38" s="3">
        <f>'[1]Studierende, Prüfungen'!B76</f>
        <v>29.292000525417052</v>
      </c>
      <c r="C38" s="3">
        <f>'[1]Studierende, Prüfungen'!C76</f>
        <v>35.660887545729281</v>
      </c>
      <c r="D38" s="3">
        <f>'[1]Studierende, Prüfungen'!D76</f>
        <v>41.053628389154703</v>
      </c>
      <c r="E38" s="3">
        <f>'[1]Studierende, Prüfungen'!E76</f>
        <v>30.723033443240698</v>
      </c>
      <c r="F38" s="3">
        <f>'[1]Studierende, Prüfungen'!F76</f>
        <v>36.318096430807771</v>
      </c>
      <c r="G38" s="3">
        <f>'[1]Studierende, Prüfungen'!G76</f>
        <v>32.067829191267336</v>
      </c>
      <c r="H38" s="14">
        <f>'[1]Studierende, Prüfungen'!H76</f>
        <v>34.66798078107675</v>
      </c>
      <c r="I38" s="3">
        <f>'[1]Studierende, Prüfungen'!I76</f>
        <v>36.123601983166147</v>
      </c>
      <c r="J38" s="3">
        <f>'[1]Studierende, Prüfungen'!J76</f>
        <v>36.252309502794937</v>
      </c>
      <c r="K38" s="3">
        <f>'[1]Studierende, Prüfungen'!K76</f>
        <v>36.560343455222203</v>
      </c>
      <c r="L38" s="3">
        <f>'[1]Studierende, Prüfungen'!L76</f>
        <v>41.719817012530662</v>
      </c>
      <c r="M38" s="3">
        <f>'[1]Studierende, Prüfungen'!M76</f>
        <v>39.557739557739559</v>
      </c>
      <c r="N38" s="3">
        <f>'[1]Studierende, Prüfungen'!N76</f>
        <v>38.291873963515755</v>
      </c>
      <c r="O38" s="3">
        <f>'[1]Studierende, Prüfungen'!O76</f>
        <v>26.785714285714285</v>
      </c>
      <c r="P38" s="3">
        <f>'[1]Studierende, Prüfungen'!P76</f>
        <v>33.827759573776234</v>
      </c>
      <c r="Q38" s="3">
        <f>'[1]Studierende, Prüfungen'!Q76</f>
        <v>36.958928801338999</v>
      </c>
      <c r="R38" s="3">
        <f>'[1]Studierende, Prüfungen'!R76</f>
        <v>35.770819155580831</v>
      </c>
      <c r="S38" s="3">
        <f>'[1]Studierende, Prüfungen'!S76</f>
        <v>29.970084307859668</v>
      </c>
      <c r="T38" s="3">
        <f>'[1]Studierende, Prüfungen'!T76</f>
        <v>21.006071118820469</v>
      </c>
      <c r="U38" s="3">
        <f>'[1]Studierende, Prüfungen'!U76</f>
        <v>33.192892471148561</v>
      </c>
      <c r="V38" s="3">
        <f>'[1]Studierende, Prüfungen'!V76</f>
        <v>36.238265679484513</v>
      </c>
      <c r="W38" s="11"/>
      <c r="X38" s="18" t="str">
        <f>HLOOKUP(Y38,$L38:$U138,ROW(L$108)-ROW(X38)+1,0)</f>
        <v>SL</v>
      </c>
      <c r="Y38" s="19">
        <f t="shared" si="12"/>
        <v>21.006071118820469</v>
      </c>
      <c r="Z38" s="18" t="str">
        <f>HLOOKUP(AA38,$L38:$U138,ROW(N$108)-ROW(Z38)+1,0)</f>
        <v>BW</v>
      </c>
      <c r="AA38" s="19">
        <f t="shared" si="13"/>
        <v>41.719817012530662</v>
      </c>
    </row>
    <row r="39" spans="1:27" x14ac:dyDescent="0.35">
      <c r="A39">
        <f>'[1]Studierende, Prüfungen'!A77</f>
        <v>2021</v>
      </c>
      <c r="B39" s="3">
        <f>'[1]Studierende, Prüfungen'!B77</f>
        <v>27.783052456681702</v>
      </c>
      <c r="C39" s="3">
        <f>'[1]Studierende, Prüfungen'!C77</f>
        <v>37.24982001439885</v>
      </c>
      <c r="D39" s="3">
        <f>'[1]Studierende, Prüfungen'!D77</f>
        <v>41.302068439614906</v>
      </c>
      <c r="E39" s="3">
        <f>'[1]Studierende, Prüfungen'!E77</f>
        <v>31.605105613916184</v>
      </c>
      <c r="F39" s="3">
        <f>'[1]Studierende, Prüfungen'!F77</f>
        <v>34.575516148376593</v>
      </c>
      <c r="G39" s="3">
        <f>'[1]Studierende, Prüfungen'!G77</f>
        <v>30.524628128618509</v>
      </c>
      <c r="H39" s="14">
        <f>'[1]Studierende, Prüfungen'!H77</f>
        <v>33.910114840989394</v>
      </c>
      <c r="I39" s="3">
        <f>'[1]Studierende, Prüfungen'!I77</f>
        <v>35.91483675873345</v>
      </c>
      <c r="J39" s="3">
        <f>'[1]Studierende, Prüfungen'!J77</f>
        <v>35.567219372539668</v>
      </c>
      <c r="K39" s="3">
        <f>'[1]Studierende, Prüfungen'!K77</f>
        <v>35.964612620032568</v>
      </c>
      <c r="L39" s="3">
        <f>'[1]Studierende, Prüfungen'!L77</f>
        <v>40.353953884724156</v>
      </c>
      <c r="M39" s="3">
        <f>'[1]Studierende, Prüfungen'!M77</f>
        <v>39.662452623814005</v>
      </c>
      <c r="N39" s="3">
        <f>'[1]Studierende, Prüfungen'!N77</f>
        <v>37.347635299853735</v>
      </c>
      <c r="O39" s="3">
        <f>'[1]Studierende, Prüfungen'!O77</f>
        <v>24.515249973797296</v>
      </c>
      <c r="P39" s="3">
        <f>'[1]Studierende, Prüfungen'!P77</f>
        <v>33.491076257436454</v>
      </c>
      <c r="Q39" s="3">
        <f>'[1]Studierende, Prüfungen'!Q77</f>
        <v>37.276455315328434</v>
      </c>
      <c r="R39" s="3">
        <f>'[1]Studierende, Prüfungen'!R77</f>
        <v>35.140154322333146</v>
      </c>
      <c r="S39" s="3">
        <f>'[1]Studierende, Prüfungen'!S77</f>
        <v>30.46875</v>
      </c>
      <c r="T39" s="3">
        <f>'[1]Studierende, Prüfungen'!T77</f>
        <v>21.681632653061225</v>
      </c>
      <c r="U39" s="3">
        <f>'[1]Studierende, Prüfungen'!U77</f>
        <v>30.485531328523951</v>
      </c>
      <c r="V39" s="3">
        <f>'[1]Studierende, Prüfungen'!V77</f>
        <v>35.605393633288543</v>
      </c>
      <c r="W39" s="11"/>
      <c r="X39" s="18" t="str">
        <f>HLOOKUP(Y39,$L39:$U139,ROW(L$108)-ROW(X39)+1,0)</f>
        <v>SL</v>
      </c>
      <c r="Y39" s="19">
        <f t="shared" si="12"/>
        <v>21.681632653061225</v>
      </c>
      <c r="Z39" s="18" t="str">
        <f>HLOOKUP(AA39,$L39:$U139,ROW(N$108)-ROW(Z39)+1,0)</f>
        <v>BW</v>
      </c>
      <c r="AA39" s="19">
        <f t="shared" si="13"/>
        <v>40.353953884724156</v>
      </c>
    </row>
    <row r="40" spans="1:27" x14ac:dyDescent="0.35">
      <c r="A40">
        <f>'[1]Studierende, Prüfungen'!A78</f>
        <v>2022</v>
      </c>
      <c r="B40" s="3">
        <f>'[1]Studierende, Prüfungen'!B78</f>
        <v>31.568792957916315</v>
      </c>
      <c r="C40" s="3">
        <f>'[1]Studierende, Prüfungen'!C78</f>
        <v>36.534698178533795</v>
      </c>
      <c r="D40" s="3">
        <f>'[1]Studierende, Prüfungen'!D78</f>
        <v>41.564598972738047</v>
      </c>
      <c r="E40" s="3">
        <f>'[1]Studierende, Prüfungen'!E78</f>
        <v>33.424408014571952</v>
      </c>
      <c r="F40" s="3">
        <f>'[1]Studierende, Prüfungen'!F78</f>
        <v>33.583765112262519</v>
      </c>
      <c r="G40" s="3">
        <f>'[1]Studierende, Prüfungen'!G78</f>
        <v>33.395559326827886</v>
      </c>
      <c r="H40" s="14">
        <f>'[1]Studierende, Prüfungen'!H78</f>
        <v>35.304665412582644</v>
      </c>
      <c r="I40" s="3">
        <f>'[1]Studierende, Prüfungen'!I78</f>
        <v>36.519766688269605</v>
      </c>
      <c r="J40" s="3">
        <f>'[1]Studierende, Prüfungen'!J78</f>
        <v>36.3375412684236</v>
      </c>
      <c r="K40" s="3">
        <f>'[1]Studierende, Prüfungen'!K78</f>
        <v>36.588329752837275</v>
      </c>
      <c r="L40" s="3">
        <f>'[1]Studierende, Prüfungen'!L78</f>
        <v>40.635162601626021</v>
      </c>
      <c r="M40" s="3">
        <f>'[1]Studierende, Prüfungen'!M78</f>
        <v>40.263084168256469</v>
      </c>
      <c r="N40" s="3">
        <f>'[1]Studierende, Prüfungen'!N78</f>
        <v>40.366132723112131</v>
      </c>
      <c r="O40" s="3">
        <f>'[1]Studierende, Prüfungen'!O78</f>
        <v>25.303861736499307</v>
      </c>
      <c r="P40" s="3">
        <f>'[1]Studierende, Prüfungen'!P78</f>
        <v>34.385312572623747</v>
      </c>
      <c r="Q40" s="3">
        <f>'[1]Studierende, Prüfungen'!Q78</f>
        <v>37.655025488853383</v>
      </c>
      <c r="R40" s="3">
        <f>'[1]Studierende, Prüfungen'!R78</f>
        <v>36.023752713442533</v>
      </c>
      <c r="S40" s="3">
        <f>'[1]Studierende, Prüfungen'!S78</f>
        <v>30.646660470057096</v>
      </c>
      <c r="T40" s="3">
        <f>'[1]Studierende, Prüfungen'!T78</f>
        <v>22.545513654096226</v>
      </c>
      <c r="U40" s="3">
        <f>'[1]Studierende, Prüfungen'!U78</f>
        <v>31.524736415247361</v>
      </c>
      <c r="V40" s="3">
        <f>'[1]Studierende, Prüfungen'!V78</f>
        <v>36.357559576782364</v>
      </c>
      <c r="W40" s="11"/>
      <c r="X40" s="18" t="str">
        <f>HLOOKUP(Y40,$L40:$U140,ROW(L$108)-ROW(X40)+1,0)</f>
        <v>SL</v>
      </c>
      <c r="Y40" s="19">
        <f t="shared" si="12"/>
        <v>22.545513654096226</v>
      </c>
      <c r="Z40" s="18" t="str">
        <f>HLOOKUP(AA40,$L40:$U140,ROW(N$108)-ROW(Z40)+1,0)</f>
        <v>BW</v>
      </c>
      <c r="AA40" s="19">
        <f t="shared" si="13"/>
        <v>40.635162601626021</v>
      </c>
    </row>
    <row r="41" spans="1:27" x14ac:dyDescent="0.35">
      <c r="A41">
        <f>A40+1</f>
        <v>2023</v>
      </c>
      <c r="B41" s="3">
        <f>'[1]Studierende, Prüfungen'!B79</f>
        <v>31.460674157303369</v>
      </c>
      <c r="C41" s="3">
        <f>'[1]Studierende, Prüfungen'!C79</f>
        <v>37.520488749813744</v>
      </c>
      <c r="D41" s="3">
        <f>'[1]Studierende, Prüfungen'!D79</f>
        <v>40.452511188463454</v>
      </c>
      <c r="E41" s="3">
        <f>'[1]Studierende, Prüfungen'!E79</f>
        <v>30.441915308110325</v>
      </c>
      <c r="F41" s="3">
        <f>'[1]Studierende, Prüfungen'!F79</f>
        <v>29.595885378398236</v>
      </c>
      <c r="G41" s="3">
        <f>'[1]Studierende, Prüfungen'!G79</f>
        <v>35.124123279299205</v>
      </c>
      <c r="H41" s="14">
        <f>'[1]Studierende, Prüfungen'!H79</f>
        <v>34.819343242457833</v>
      </c>
      <c r="I41" s="3">
        <f>'[1]Studierende, Prüfungen'!I79</f>
        <v>34.640478223740395</v>
      </c>
      <c r="J41" s="3">
        <f>'[1]Studierende, Prüfungen'!J79</f>
        <v>36.224866084014664</v>
      </c>
      <c r="K41" s="3">
        <f>'[1]Studierende, Prüfungen'!K79</f>
        <v>36.317338770800021</v>
      </c>
      <c r="L41" s="3">
        <f>'[1]Studierende, Prüfungen'!L79</f>
        <v>40.502500720102645</v>
      </c>
      <c r="M41" s="3">
        <f>'[1]Studierende, Prüfungen'!M79</f>
        <v>40.059109084344122</v>
      </c>
      <c r="N41" s="3">
        <f>'[1]Studierende, Prüfungen'!N79</f>
        <v>39.882121807465623</v>
      </c>
      <c r="O41" s="3">
        <f>'[1]Studierende, Prüfungen'!O79</f>
        <v>23.773954255099937</v>
      </c>
      <c r="P41" s="3">
        <f>'[1]Studierende, Prüfungen'!P79</f>
        <v>33.728111771645345</v>
      </c>
      <c r="Q41" s="3">
        <f>'[1]Studierende, Prüfungen'!Q79</f>
        <v>38.04709289851963</v>
      </c>
      <c r="R41" s="3">
        <f>'[1]Studierende, Prüfungen'!R79</f>
        <v>35.545936839086636</v>
      </c>
      <c r="S41" s="3">
        <f>'[1]Studierende, Prüfungen'!S79</f>
        <v>31.235122983337742</v>
      </c>
      <c r="T41" s="3">
        <f>'[1]Studierende, Prüfungen'!T79</f>
        <v>20.209635895549834</v>
      </c>
      <c r="U41" s="3">
        <f>'[1]Studierende, Prüfungen'!U79</f>
        <v>32.903865213082263</v>
      </c>
      <c r="V41" s="3">
        <f>'[1]Studierende, Prüfungen'!V79</f>
        <v>36.04004582357922</v>
      </c>
      <c r="W41" s="11"/>
      <c r="X41" s="18" t="str">
        <f>HLOOKUP(Y41,$L41:$U141,ROW(L$108)-ROW(X41)+1,0)</f>
        <v>SL</v>
      </c>
      <c r="Y41" s="19">
        <f t="shared" si="12"/>
        <v>20.209635895549834</v>
      </c>
      <c r="Z41" s="18" t="str">
        <f>HLOOKUP(AA41,$L41:$U141,ROW(N$108)-ROW(Z41)+1,0)</f>
        <v>BW</v>
      </c>
      <c r="AA41" s="19">
        <f t="shared" si="13"/>
        <v>40.502500720102645</v>
      </c>
    </row>
    <row r="42" spans="1:27" x14ac:dyDescent="0.35">
      <c r="A42">
        <f>A41+1</f>
        <v>2024</v>
      </c>
      <c r="B42" s="3"/>
      <c r="C42" s="3"/>
      <c r="D42" s="3"/>
      <c r="E42" s="3"/>
      <c r="F42" s="3"/>
      <c r="G42" s="3"/>
      <c r="H42" s="14"/>
      <c r="I42" s="3"/>
      <c r="J42" s="3"/>
      <c r="K42" s="3"/>
      <c r="L42" s="3"/>
      <c r="M42" s="3"/>
      <c r="N42" s="3"/>
      <c r="O42" s="3"/>
      <c r="P42" s="3"/>
      <c r="Q42" s="3"/>
      <c r="R42" s="3"/>
      <c r="S42" s="3"/>
      <c r="T42" s="3"/>
      <c r="U42" s="3"/>
      <c r="V42" s="3"/>
      <c r="W42" s="11"/>
      <c r="X42" s="18"/>
      <c r="Y42" s="19"/>
      <c r="Z42" s="18"/>
      <c r="AA42" s="19"/>
    </row>
    <row r="43" spans="1:27" x14ac:dyDescent="0.35">
      <c r="W43" s="11"/>
      <c r="X43" s="11"/>
      <c r="Y43" s="11"/>
      <c r="Z43" s="11"/>
      <c r="AA43" s="11"/>
    </row>
    <row r="44" spans="1:27" x14ac:dyDescent="0.35">
      <c r="A44" s="4" t="s">
        <v>587</v>
      </c>
      <c r="W44" s="11"/>
      <c r="X44" s="11"/>
      <c r="Y44" s="11"/>
      <c r="Z44" s="11"/>
      <c r="AA44" s="11"/>
    </row>
    <row r="45" spans="1:27" x14ac:dyDescent="0.35">
      <c r="A45" t="str">
        <f>[1]Hochschulfinanzen!A36</f>
        <v>insg</v>
      </c>
      <c r="B45" s="3">
        <f>[1]Hochschulfinanzen!B36</f>
        <v>38.459888146769799</v>
      </c>
      <c r="C45" s="3">
        <f>[1]Hochschulfinanzen!C36</f>
        <v>112.50427238465446</v>
      </c>
      <c r="D45" s="3">
        <f>[1]Hochschulfinanzen!D36</f>
        <v>107.30760002358255</v>
      </c>
      <c r="E45" s="3">
        <f>[1]Hochschulfinanzen!E36</f>
        <v>106.64607109972557</v>
      </c>
      <c r="F45" s="3">
        <f>[1]Hochschulfinanzen!F36</f>
        <v>109.95472573277216</v>
      </c>
      <c r="G45" s="3">
        <f>[1]Hochschulfinanzen!G36</f>
        <v>150.03957012202102</v>
      </c>
      <c r="H45" s="14">
        <f>[1]Hochschulfinanzen!H36</f>
        <v>107.02762646450125</v>
      </c>
      <c r="I45" s="3">
        <f>[1]Hochschulfinanzen!I36</f>
        <v>94.276158435042916</v>
      </c>
      <c r="J45" s="3">
        <f>[1]Hochschulfinanzen!J36</f>
        <v>102.60958536454736</v>
      </c>
      <c r="K45" s="3">
        <f>[1]Hochschulfinanzen!K36</f>
        <v>100</v>
      </c>
      <c r="L45" s="3">
        <f>[1]Hochschulfinanzen!L36</f>
        <v>107.32208230599294</v>
      </c>
      <c r="M45" s="3">
        <f>[1]Hochschulfinanzen!M36</f>
        <v>100.99821770641684</v>
      </c>
      <c r="N45" s="3">
        <f>[1]Hochschulfinanzen!N36</f>
        <v>101.95399246844148</v>
      </c>
      <c r="O45" s="3">
        <f>[1]Hochschulfinanzen!O36</f>
        <v>175.05608083942113</v>
      </c>
      <c r="P45" s="3">
        <f>[1]Hochschulfinanzen!P36</f>
        <v>96.418162679207967</v>
      </c>
      <c r="Q45" s="3">
        <f>[1]Hochschulfinanzen!Q36</f>
        <v>75.275402938178161</v>
      </c>
      <c r="R45" s="3">
        <f>[1]Hochschulfinanzen!R36</f>
        <v>105.40002105174133</v>
      </c>
      <c r="S45" s="3">
        <f>[1]Hochschulfinanzen!S36</f>
        <v>68.080688266212064</v>
      </c>
      <c r="T45" s="3">
        <f>[1]Hochschulfinanzen!T36</f>
        <v>128.33240447569668</v>
      </c>
      <c r="U45" s="3">
        <f>[1]Hochschulfinanzen!U36</f>
        <v>97.264394820202824</v>
      </c>
      <c r="V45" s="3">
        <f>[1]Hochschulfinanzen!V36</f>
        <v>101.36295723394102</v>
      </c>
      <c r="W45" s="11"/>
      <c r="X45" s="18" t="str">
        <f>HLOOKUP(Y45,$L45:$U144,ROW(L$108)-ROW(X45)+1,0)</f>
        <v>RP</v>
      </c>
      <c r="Y45" s="19">
        <f t="shared" ref="Y45:Y48" si="14">MIN(L45:U45)</f>
        <v>68.080688266212064</v>
      </c>
      <c r="Z45" s="18" t="str">
        <f>HLOOKUP(AA45,$L45:$U144,ROW(N$108)-ROW(Z45)+1,0)</f>
        <v>HH</v>
      </c>
      <c r="AA45" s="19">
        <f t="shared" ref="AA45:AA48" si="15">MAX(L45:U45)</f>
        <v>175.05608083942113</v>
      </c>
    </row>
    <row r="46" spans="1:27" x14ac:dyDescent="0.35">
      <c r="A46" t="str">
        <f>[1]Hochschulfinanzen!A33</f>
        <v>MINT-Fächer</v>
      </c>
      <c r="B46" s="3">
        <f>[1]Hochschulfinanzen!B33</f>
        <v>53.038430055332654</v>
      </c>
      <c r="C46" s="3">
        <f>[1]Hochschulfinanzen!C33</f>
        <v>77.811318578778838</v>
      </c>
      <c r="D46" s="3">
        <f>[1]Hochschulfinanzen!D33</f>
        <v>158.06432219940035</v>
      </c>
      <c r="E46" s="3">
        <f>[1]Hochschulfinanzen!E33</f>
        <v>70.883295778636608</v>
      </c>
      <c r="F46" s="3">
        <f>[1]Hochschulfinanzen!F33</f>
        <v>100.11523654705434</v>
      </c>
      <c r="G46" s="3">
        <f>[1]Hochschulfinanzen!G33</f>
        <v>124.84695151807507</v>
      </c>
      <c r="H46" s="14">
        <f>[1]Hochschulfinanzen!H33</f>
        <v>106.7207451352662</v>
      </c>
      <c r="I46" s="3">
        <f>[1]Hochschulfinanzen!I33</f>
        <v>101.34698795223451</v>
      </c>
      <c r="J46" s="3">
        <f>[1]Hochschulfinanzen!J33</f>
        <v>101.29577933777357</v>
      </c>
      <c r="K46" s="3">
        <f>[1]Hochschulfinanzen!K33</f>
        <v>100</v>
      </c>
      <c r="L46" s="3">
        <f>[1]Hochschulfinanzen!L33</f>
        <v>112.22671416471933</v>
      </c>
      <c r="M46" s="3">
        <f>[1]Hochschulfinanzen!M33</f>
        <v>106.23847607595384</v>
      </c>
      <c r="N46" s="3">
        <f>[1]Hochschulfinanzen!N33</f>
        <v>204.98570800835884</v>
      </c>
      <c r="O46" s="3">
        <f>[1]Hochschulfinanzen!O33</f>
        <v>172.51880026424686</v>
      </c>
      <c r="P46" s="3">
        <f>[1]Hochschulfinanzen!P33</f>
        <v>91.837382073297476</v>
      </c>
      <c r="Q46" s="3">
        <f>[1]Hochschulfinanzen!Q33</f>
        <v>85.693335960462932</v>
      </c>
      <c r="R46" s="3">
        <f>[1]Hochschulfinanzen!R33</f>
        <v>101.92865392514597</v>
      </c>
      <c r="S46" s="3">
        <f>[1]Hochschulfinanzen!S33</f>
        <v>72.011762434701708</v>
      </c>
      <c r="T46" s="3">
        <f>[1]Hochschulfinanzen!T33</f>
        <v>68.780609729767576</v>
      </c>
      <c r="U46" s="3">
        <f>[1]Hochschulfinanzen!U33</f>
        <v>49.648633683194355</v>
      </c>
      <c r="V46" s="3">
        <f>[1]Hochschulfinanzen!V33</f>
        <v>101.30343982365247</v>
      </c>
      <c r="W46" s="11"/>
      <c r="X46" s="18" t="str">
        <f>HLOOKUP(Y46,$L46:$U145,ROW(L$108)-ROW(X46)+1,0)</f>
        <v>SH</v>
      </c>
      <c r="Y46" s="19">
        <f t="shared" si="14"/>
        <v>49.648633683194355</v>
      </c>
      <c r="Z46" s="18" t="str">
        <f>HLOOKUP(AA46,$L46:$U145,ROW(N$108)-ROW(Z46)+1,0)</f>
        <v>HB</v>
      </c>
      <c r="AA46" s="19">
        <f t="shared" si="15"/>
        <v>204.98570800835884</v>
      </c>
    </row>
    <row r="47" spans="1:27" x14ac:dyDescent="0.35">
      <c r="A47" t="str">
        <f>[1]Hochschulfinanzen!A34</f>
        <v>Humanmedizin</v>
      </c>
      <c r="B47" s="3">
        <f>[1]Hochschulfinanzen!B34</f>
        <v>2.106678853492741</v>
      </c>
      <c r="C47" s="3">
        <f>[1]Hochschulfinanzen!C34</f>
        <v>157.24397490367605</v>
      </c>
      <c r="D47" s="3">
        <f>[1]Hochschulfinanzen!D34</f>
        <v>101.87035340592763</v>
      </c>
      <c r="E47" s="3">
        <f>[1]Hochschulfinanzen!E34</f>
        <v>134.28035537564566</v>
      </c>
      <c r="F47" s="3">
        <f>[1]Hochschulfinanzen!F34</f>
        <v>78.47421047516201</v>
      </c>
      <c r="G47" s="3">
        <f>[1]Hochschulfinanzen!G34</f>
        <v>159.19537831262775</v>
      </c>
      <c r="H47" s="14">
        <f>[1]Hochschulfinanzen!H34</f>
        <v>106.10517715171903</v>
      </c>
      <c r="I47" s="3">
        <f>[1]Hochschulfinanzen!I34</f>
        <v>90.365874408945089</v>
      </c>
      <c r="J47" s="3">
        <f>[1]Hochschulfinanzen!J34</f>
        <v>103.08706474729483</v>
      </c>
      <c r="K47" s="3">
        <f>[1]Hochschulfinanzen!K34</f>
        <v>100</v>
      </c>
      <c r="L47" s="3">
        <f>[1]Hochschulfinanzen!L34</f>
        <v>112.38135695232954</v>
      </c>
      <c r="M47" s="3">
        <f>[1]Hochschulfinanzen!M34</f>
        <v>108.17944672558122</v>
      </c>
      <c r="N47" s="3">
        <f>[1]Hochschulfinanzen!N34</f>
        <v>5.7159715691633073</v>
      </c>
      <c r="O47" s="3">
        <f>[1]Hochschulfinanzen!O34</f>
        <v>188.93544288972024</v>
      </c>
      <c r="P47" s="3">
        <f>[1]Hochschulfinanzen!P34</f>
        <v>80.393474651830672</v>
      </c>
      <c r="Q47" s="3">
        <f>[1]Hochschulfinanzen!Q34</f>
        <v>64.543474877663385</v>
      </c>
      <c r="R47" s="3">
        <f>[1]Hochschulfinanzen!R34</f>
        <v>100.82676137558559</v>
      </c>
      <c r="S47" s="3">
        <f>[1]Hochschulfinanzen!S34</f>
        <v>62.14483146770349</v>
      </c>
      <c r="T47" s="3">
        <f>[1]Hochschulfinanzen!T34</f>
        <v>180.21905442475875</v>
      </c>
      <c r="U47" s="3">
        <f>[1]Hochschulfinanzen!U34</f>
        <v>142.08733935533496</v>
      </c>
      <c r="V47" s="3">
        <f>[1]Hochschulfinanzen!V34</f>
        <v>101.18405487335724</v>
      </c>
      <c r="W47" s="11"/>
      <c r="X47" s="18" t="str">
        <f>HLOOKUP(Y47,$L47:$U146,ROW(L$108)-ROW(X47)+1,0)</f>
        <v>HB</v>
      </c>
      <c r="Y47" s="19">
        <f t="shared" si="14"/>
        <v>5.7159715691633073</v>
      </c>
      <c r="Z47" s="18" t="str">
        <f>HLOOKUP(AA47,$L47:$U146,ROW(N$108)-ROW(Z47)+1,0)</f>
        <v>HH</v>
      </c>
      <c r="AA47" s="19">
        <f t="shared" si="15"/>
        <v>188.93544288972024</v>
      </c>
    </row>
    <row r="48" spans="1:27" x14ac:dyDescent="0.35">
      <c r="A48" t="str">
        <f>[1]Hochschulfinanzen!A35</f>
        <v>sonstige</v>
      </c>
      <c r="B48" s="3">
        <f>[1]Hochschulfinanzen!B35</f>
        <v>83.872044850620568</v>
      </c>
      <c r="C48" s="3">
        <f>[1]Hochschulfinanzen!C35</f>
        <v>65.153097835602352</v>
      </c>
      <c r="D48" s="3">
        <f>[1]Hochschulfinanzen!D35</f>
        <v>89.342685079115086</v>
      </c>
      <c r="E48" s="3">
        <f>[1]Hochschulfinanzen!E35</f>
        <v>84.70416882865149</v>
      </c>
      <c r="F48" s="3">
        <f>[1]Hochschulfinanzen!F35</f>
        <v>160.72879732794843</v>
      </c>
      <c r="G48" s="3">
        <f>[1]Hochschulfinanzen!G35</f>
        <v>149.57042272808147</v>
      </c>
      <c r="H48" s="14">
        <f>[1]Hochschulfinanzen!H35</f>
        <v>108.5248803878218</v>
      </c>
      <c r="I48" s="3">
        <f>[1]Hochschulfinanzen!I35</f>
        <v>96.356378423086824</v>
      </c>
      <c r="J48" s="3">
        <f>[1]Hochschulfinanzen!J35</f>
        <v>102.58511912372926</v>
      </c>
      <c r="K48" s="3">
        <f>[1]Hochschulfinanzen!K35</f>
        <v>100</v>
      </c>
      <c r="L48" s="3">
        <f>[1]Hochschulfinanzen!L35</f>
        <v>97.468374282792723</v>
      </c>
      <c r="M48" s="3">
        <f>[1]Hochschulfinanzen!M35</f>
        <v>87.889033334489241</v>
      </c>
      <c r="N48" s="3">
        <f>[1]Hochschulfinanzen!N35</f>
        <v>189.3327844869836</v>
      </c>
      <c r="O48" s="3">
        <f>[1]Hochschulfinanzen!O35</f>
        <v>156.17450208908542</v>
      </c>
      <c r="P48" s="3">
        <f>[1]Hochschulfinanzen!P35</f>
        <v>122.04588544424853</v>
      </c>
      <c r="Q48" s="3">
        <f>[1]Hochschulfinanzen!Q35</f>
        <v>85.565539327098122</v>
      </c>
      <c r="R48" s="3">
        <f>[1]Hochschulfinanzen!R35</f>
        <v>113.81679998602876</v>
      </c>
      <c r="S48" s="3">
        <f>[1]Hochschulfinanzen!S35</f>
        <v>74.705422176478294</v>
      </c>
      <c r="T48" s="3">
        <f>[1]Hochschulfinanzen!T35</f>
        <v>83.262004123942219</v>
      </c>
      <c r="U48" s="3">
        <f>[1]Hochschulfinanzen!U35</f>
        <v>56.378382640500327</v>
      </c>
      <c r="V48" s="3">
        <f>[1]Hochschulfinanzen!V35</f>
        <v>101.65333878397709</v>
      </c>
      <c r="W48" s="11"/>
      <c r="X48" s="18" t="str">
        <f>HLOOKUP(Y48,$L48:$U147,ROW(L$108)-ROW(X48)+1,0)</f>
        <v>SH</v>
      </c>
      <c r="Y48" s="19">
        <f t="shared" si="14"/>
        <v>56.378382640500327</v>
      </c>
      <c r="Z48" s="18" t="str">
        <f>HLOOKUP(AA48,$L48:$U147,ROW(N$108)-ROW(Z48)+1,0)</f>
        <v>HB</v>
      </c>
      <c r="AA48" s="19">
        <f t="shared" si="15"/>
        <v>189.3327844869836</v>
      </c>
    </row>
    <row r="49" spans="1:27" x14ac:dyDescent="0.35">
      <c r="B49" s="3"/>
      <c r="C49" s="3"/>
      <c r="D49" s="3"/>
      <c r="E49" s="3"/>
      <c r="F49" s="3"/>
      <c r="G49" s="3"/>
      <c r="H49" s="14"/>
      <c r="I49" s="3"/>
      <c r="J49" s="3"/>
      <c r="K49" s="3"/>
      <c r="L49" s="3"/>
      <c r="M49" s="3"/>
      <c r="N49" s="3"/>
      <c r="O49" s="3"/>
      <c r="P49" s="3"/>
      <c r="Q49" s="3"/>
      <c r="R49" s="3"/>
      <c r="S49" s="3"/>
      <c r="T49" s="3"/>
      <c r="U49" s="3"/>
      <c r="V49" s="3"/>
      <c r="W49" s="11"/>
      <c r="X49" s="11"/>
      <c r="Y49" s="11"/>
      <c r="Z49" s="11"/>
      <c r="AA49" s="11"/>
    </row>
    <row r="50" spans="1:27" x14ac:dyDescent="0.35">
      <c r="A50" s="4" t="s">
        <v>588</v>
      </c>
      <c r="B50" s="3"/>
      <c r="C50" s="3"/>
      <c r="D50" s="3"/>
      <c r="E50" s="3"/>
      <c r="F50" s="3"/>
      <c r="G50" s="3"/>
      <c r="H50" s="14"/>
      <c r="I50" s="3"/>
      <c r="J50" s="3"/>
      <c r="K50" s="3"/>
      <c r="L50" s="3"/>
      <c r="M50" s="3"/>
      <c r="N50" s="3"/>
      <c r="O50" s="3"/>
      <c r="P50" s="3"/>
      <c r="Q50" s="3"/>
      <c r="R50" s="3"/>
      <c r="S50" s="3"/>
      <c r="T50" s="3"/>
      <c r="U50" s="3"/>
      <c r="V50" s="3"/>
      <c r="W50" s="11"/>
      <c r="X50" s="11"/>
      <c r="Y50" s="11"/>
      <c r="Z50" s="11"/>
      <c r="AA50" s="11"/>
    </row>
    <row r="51" spans="1:27" x14ac:dyDescent="0.35">
      <c r="A51" t="str">
        <f>[1]Hochschulfinanzen!A42</f>
        <v>insg</v>
      </c>
      <c r="B51" s="3">
        <f>[1]Hochschulfinanzen!B42</f>
        <v>1.8313605546762188</v>
      </c>
      <c r="C51" s="3">
        <f>[1]Hochschulfinanzen!C42</f>
        <v>5.4619452564753601</v>
      </c>
      <c r="D51" s="3">
        <f>[1]Hochschulfinanzen!D42</f>
        <v>4.940352544966772</v>
      </c>
      <c r="E51" s="3">
        <f>[1]Hochschulfinanzen!E42</f>
        <v>5.2230206186593895</v>
      </c>
      <c r="F51" s="3">
        <f>[1]Hochschulfinanzen!F42</f>
        <v>5.4330892061640066</v>
      </c>
      <c r="G51" s="3">
        <f>[1]Hochschulfinanzen!G42</f>
        <v>5.0417116403609255</v>
      </c>
      <c r="H51" s="14">
        <f>[1]Hochschulfinanzen!H42</f>
        <v>4.6602432508605807</v>
      </c>
      <c r="I51" s="3">
        <f>[1]Hochschulfinanzen!I42</f>
        <v>4.4996117750397753</v>
      </c>
      <c r="J51" s="3">
        <f>[1]Hochschulfinanzen!J42</f>
        <v>3.469904665620116</v>
      </c>
      <c r="K51" s="3">
        <f>[1]Hochschulfinanzen!K42</f>
        <v>3.382842919128533</v>
      </c>
      <c r="L51" s="3">
        <f>[1]Hochschulfinanzen!L42</f>
        <v>3.3690465019389526</v>
      </c>
      <c r="M51" s="3">
        <f>[1]Hochschulfinanzen!M42</f>
        <v>3.0906132393588575</v>
      </c>
      <c r="N51" s="3">
        <f>[1]Hochschulfinanzen!N42</f>
        <v>2.9823461593666871</v>
      </c>
      <c r="O51" s="3">
        <f>[1]Hochschulfinanzen!O42</f>
        <v>3.5139150129528471</v>
      </c>
      <c r="P51" s="3">
        <f>[1]Hochschulfinanzen!P42</f>
        <v>3.0700421453672839</v>
      </c>
      <c r="Q51" s="3">
        <f>[1]Hochschulfinanzen!Q42</f>
        <v>2.9541493642079093</v>
      </c>
      <c r="R51" s="3">
        <f>[1]Hochschulfinanzen!R42</f>
        <v>3.9297505300417672</v>
      </c>
      <c r="S51" s="3">
        <f>[1]Hochschulfinanzen!S42</f>
        <v>2.6539583788941337</v>
      </c>
      <c r="T51" s="3">
        <f>[1]Hochschulfinanzen!T42</f>
        <v>5.1755000351032381</v>
      </c>
      <c r="U51" s="3">
        <f>[1]Hochschulfinanzen!U42</f>
        <v>4.0703569842651408</v>
      </c>
      <c r="V51" s="3">
        <f>[1]Hochschulfinanzen!V42</f>
        <v>3.5840202587351571</v>
      </c>
      <c r="W51" s="11"/>
      <c r="X51" s="18" t="str">
        <f t="shared" ref="X51" si="16">HLOOKUP(Y51,$L51:$U150,ROW(L$108)-ROW(X51)+1,0)</f>
        <v>RP</v>
      </c>
      <c r="Y51" s="19">
        <f t="shared" ref="Y51" si="17">MIN(L51:U51)</f>
        <v>2.6539583788941337</v>
      </c>
      <c r="Z51" s="18" t="str">
        <f t="shared" ref="Z51" si="18">HLOOKUP(AA51,$L51:$U150,ROW(N$108)-ROW(Z51)+1,0)</f>
        <v>SL</v>
      </c>
      <c r="AA51" s="19">
        <f t="shared" ref="AA51" si="19">MAX(L51:U51)</f>
        <v>5.1755000351032381</v>
      </c>
    </row>
    <row r="52" spans="1:27" x14ac:dyDescent="0.35">
      <c r="A52" t="str">
        <f>[1]Hochschulfinanzen!A39</f>
        <v>MINT-Fächer</v>
      </c>
      <c r="B52" s="3">
        <f>[1]Hochschulfinanzen!B39</f>
        <v>0.43437671495537983</v>
      </c>
      <c r="C52" s="3">
        <f>[1]Hochschulfinanzen!C39</f>
        <v>0.64972733697147533</v>
      </c>
      <c r="D52" s="3">
        <f>[1]Hochschulfinanzen!D39</f>
        <v>1.2516167028625607</v>
      </c>
      <c r="E52" s="3">
        <f>[1]Hochschulfinanzen!E39</f>
        <v>0.59707765616460118</v>
      </c>
      <c r="F52" s="3">
        <f>[1]Hochschulfinanzen!F39</f>
        <v>0.85083069875554795</v>
      </c>
      <c r="G52" s="3">
        <f>[1]Hochschulfinanzen!G39</f>
        <v>0.72153959954509939</v>
      </c>
      <c r="H52" s="14">
        <f>[1]Hochschulfinanzen!H39</f>
        <v>0.79922963334112218</v>
      </c>
      <c r="I52" s="3">
        <f>[1]Hochschulfinanzen!I39</f>
        <v>0.83194391617218222</v>
      </c>
      <c r="J52" s="3">
        <f>[1]Hochschulfinanzen!J39</f>
        <v>0.58915693960191706</v>
      </c>
      <c r="K52" s="3">
        <f>[1]Hochschulfinanzen!K39</f>
        <v>0.58182431812544388</v>
      </c>
      <c r="L52" s="3">
        <f>[1]Hochschulfinanzen!L39</f>
        <v>0.60593243408991559</v>
      </c>
      <c r="M52" s="3">
        <f>[1]Hochschulfinanzen!M39</f>
        <v>0.55914290739519945</v>
      </c>
      <c r="N52" s="3">
        <f>[1]Hochschulfinanzen!N39</f>
        <v>1.0313057346465908</v>
      </c>
      <c r="O52" s="3">
        <f>[1]Hochschulfinanzen!O39</f>
        <v>0.59560799503409689</v>
      </c>
      <c r="P52" s="3">
        <f>[1]Hochschulfinanzen!P39</f>
        <v>0.50293865784464786</v>
      </c>
      <c r="Q52" s="3">
        <f>[1]Hochschulfinanzen!Q39</f>
        <v>0.57841087262679669</v>
      </c>
      <c r="R52" s="3">
        <f>[1]Hochschulfinanzen!R39</f>
        <v>0.65362794219873144</v>
      </c>
      <c r="S52" s="3">
        <f>[1]Hochschulfinanzen!S39</f>
        <v>0.48281821641989014</v>
      </c>
      <c r="T52" s="3">
        <f>[1]Hochschulfinanzen!T39</f>
        <v>0.47708091457986812</v>
      </c>
      <c r="U52" s="3">
        <f>[1]Hochschulfinanzen!U39</f>
        <v>0.35735177993460082</v>
      </c>
      <c r="V52" s="3">
        <f>[1]Hochschulfinanzen!V39</f>
        <v>0.61606340655310643</v>
      </c>
      <c r="W52" s="11"/>
      <c r="X52" s="18" t="str">
        <f>HLOOKUP(Y52,$L52:$U151,ROW(L$108)-ROW(X52)+1,0)</f>
        <v>SH</v>
      </c>
      <c r="Y52" s="19">
        <f t="shared" ref="Y52:Y54" si="20">MIN(L52:U52)</f>
        <v>0.35735177993460082</v>
      </c>
      <c r="Z52" s="18" t="str">
        <f>HLOOKUP(AA52,$L52:$U151,ROW(N$108)-ROW(Z52)+1,0)</f>
        <v>HB</v>
      </c>
      <c r="AA52" s="19">
        <f t="shared" ref="AA52:AA54" si="21">MAX(L52:U52)</f>
        <v>1.0313057346465908</v>
      </c>
    </row>
    <row r="53" spans="1:27" x14ac:dyDescent="0.35">
      <c r="A53" t="str">
        <f>[1]Hochschulfinanzen!A40</f>
        <v>Humanmedizin</v>
      </c>
      <c r="B53" s="3">
        <f>[1]Hochschulfinanzen!B40</f>
        <v>4.9208102818107106E-2</v>
      </c>
      <c r="C53" s="3">
        <f>[1]Hochschulfinanzen!C40</f>
        <v>3.744766888314202</v>
      </c>
      <c r="D53" s="3">
        <f>[1]Hochschulfinanzen!D40</f>
        <v>2.3006349815718141</v>
      </c>
      <c r="E53" s="3">
        <f>[1]Hochschulfinanzen!E40</f>
        <v>3.225981023962941</v>
      </c>
      <c r="F53" s="3">
        <f>[1]Hochschulfinanzen!F40</f>
        <v>1.9020955862789524</v>
      </c>
      <c r="G53" s="3">
        <f>[1]Hochschulfinanzen!G40</f>
        <v>2.6240680502822036</v>
      </c>
      <c r="H53" s="14">
        <f>[1]Hochschulfinanzen!H40</f>
        <v>2.2663225149572699</v>
      </c>
      <c r="I53" s="3">
        <f>[1]Hochschulfinanzen!I40</f>
        <v>2.1156804306083759</v>
      </c>
      <c r="J53" s="3">
        <f>[1]Hochschulfinanzen!J40</f>
        <v>1.7100398485062362</v>
      </c>
      <c r="K53" s="3">
        <f>[1]Hochschulfinanzen!K40</f>
        <v>1.6594121996485902</v>
      </c>
      <c r="L53" s="3">
        <f>[1]Hochschulfinanzen!L40</f>
        <v>1.7305519192954608</v>
      </c>
      <c r="M53" s="3">
        <f>[1]Hochschulfinanzen!M40</f>
        <v>1.6238583891678238</v>
      </c>
      <c r="N53" s="3">
        <f>[1]Hochschulfinanzen!N40</f>
        <v>8.2019349353690624E-2</v>
      </c>
      <c r="O53" s="3">
        <f>[1]Hochschulfinanzen!O40</f>
        <v>1.8603726016570787</v>
      </c>
      <c r="P53" s="3">
        <f>[1]Hochschulfinanzen!P40</f>
        <v>1.2556792922037125</v>
      </c>
      <c r="Q53" s="3">
        <f>[1]Hochschulfinanzen!Q40</f>
        <v>1.2425221820542589</v>
      </c>
      <c r="R53" s="3">
        <f>[1]Hochschulfinanzen!R40</f>
        <v>1.8440493858067379</v>
      </c>
      <c r="S53" s="3">
        <f>[1]Hochschulfinanzen!S40</f>
        <v>1.1883589223897251</v>
      </c>
      <c r="T53" s="3">
        <f>[1]Hochschulfinanzen!T40</f>
        <v>3.5652430157529822</v>
      </c>
      <c r="U53" s="3">
        <f>[1]Hochschulfinanzen!U40</f>
        <v>2.9167985786331201</v>
      </c>
      <c r="V53" s="3">
        <f>[1]Hochschulfinanzen!V40</f>
        <v>1.7549942966981551</v>
      </c>
      <c r="W53" s="11"/>
      <c r="X53" s="18" t="str">
        <f>HLOOKUP(Y53,$L53:$U152,ROW(L$108)-ROW(X53)+1,0)</f>
        <v>HB</v>
      </c>
      <c r="Y53" s="19">
        <f t="shared" si="20"/>
        <v>8.2019349353690624E-2</v>
      </c>
      <c r="Z53" s="18" t="str">
        <f>HLOOKUP(AA53,$L53:$U152,ROW(N$108)-ROW(Z53)+1,0)</f>
        <v>SL</v>
      </c>
      <c r="AA53" s="19">
        <f t="shared" si="21"/>
        <v>3.5652430157529822</v>
      </c>
    </row>
    <row r="54" spans="1:27" x14ac:dyDescent="0.35">
      <c r="A54" t="str">
        <f>[1]Hochschulfinanzen!A41</f>
        <v>sonstige</v>
      </c>
      <c r="B54" s="3">
        <f>[1]Hochschulfinanzen!B41</f>
        <v>1.3477757369027319</v>
      </c>
      <c r="C54" s="3">
        <f>[1]Hochschulfinanzen!C41</f>
        <v>1.0674510311896825</v>
      </c>
      <c r="D54" s="3">
        <f>[1]Hochschulfinanzen!D41</f>
        <v>1.3881008605323968</v>
      </c>
      <c r="E54" s="3">
        <f>[1]Hochschulfinanzen!E41</f>
        <v>1.3999619385318474</v>
      </c>
      <c r="F54" s="3">
        <f>[1]Hochschulfinanzen!F41</f>
        <v>2.6801629211295062</v>
      </c>
      <c r="G54" s="3">
        <f>[1]Hochschulfinanzen!G41</f>
        <v>1.696103990533623</v>
      </c>
      <c r="H54" s="14">
        <f>[1]Hochschulfinanzen!H41</f>
        <v>1.5946911025621877</v>
      </c>
      <c r="I54" s="3">
        <f>[1]Hochschulfinanzen!I41</f>
        <v>1.5519874282592168</v>
      </c>
      <c r="J54" s="3">
        <f>[1]Hochschulfinanzen!J41</f>
        <v>1.1707078775119626</v>
      </c>
      <c r="K54" s="3">
        <f>[1]Hochschulfinanzen!K41</f>
        <v>1.1416064013544986</v>
      </c>
      <c r="L54" s="3">
        <f>[1]Hochschulfinanzen!L41</f>
        <v>1.0325621485535763</v>
      </c>
      <c r="M54" s="3">
        <f>[1]Hochschulfinanzen!M41</f>
        <v>0.90761194279583457</v>
      </c>
      <c r="N54" s="3">
        <f>[1]Hochschulfinanzen!N41</f>
        <v>1.8690210753664056</v>
      </c>
      <c r="O54" s="3">
        <f>[1]Hochschulfinanzen!O41</f>
        <v>1.0579344162616713</v>
      </c>
      <c r="P54" s="3">
        <f>[1]Hochschulfinanzen!P41</f>
        <v>1.3114241953189234</v>
      </c>
      <c r="Q54" s="3">
        <f>[1]Hochschulfinanzen!Q41</f>
        <v>1.1332163095268535</v>
      </c>
      <c r="R54" s="3">
        <f>[1]Hochschulfinanzen!R41</f>
        <v>1.4320732020362976</v>
      </c>
      <c r="S54" s="3">
        <f>[1]Hochschulfinanzen!S41</f>
        <v>0.98278124008451861</v>
      </c>
      <c r="T54" s="3">
        <f>[1]Hochschulfinanzen!T41</f>
        <v>1.1331761047703881</v>
      </c>
      <c r="U54" s="3">
        <f>[1]Hochschulfinanzen!U41</f>
        <v>0.79620662569741996</v>
      </c>
      <c r="V54" s="3">
        <f>[1]Hochschulfinanzen!V41</f>
        <v>1.2129625554838954</v>
      </c>
      <c r="W54" s="11"/>
      <c r="X54" s="18" t="str">
        <f>HLOOKUP(Y54,$L54:$U153,ROW(L$108)-ROW(X54)+1,0)</f>
        <v>SH</v>
      </c>
      <c r="Y54" s="19">
        <f t="shared" si="20"/>
        <v>0.79620662569741996</v>
      </c>
      <c r="Z54" s="18" t="str">
        <f>HLOOKUP(AA54,$L54:$U153,ROW(N$108)-ROW(Z54)+1,0)</f>
        <v>HB</v>
      </c>
      <c r="AA54" s="19">
        <f t="shared" si="21"/>
        <v>1.8690210753664056</v>
      </c>
    </row>
    <row r="55" spans="1:27" x14ac:dyDescent="0.35">
      <c r="B55" s="3"/>
      <c r="C55" s="3"/>
      <c r="D55" s="3"/>
      <c r="E55" s="3"/>
      <c r="F55" s="3"/>
      <c r="G55" s="3"/>
      <c r="H55" s="14"/>
      <c r="I55" s="3"/>
      <c r="J55" s="3"/>
      <c r="K55" s="3"/>
      <c r="L55" s="3"/>
      <c r="M55" s="3"/>
      <c r="N55" s="3"/>
      <c r="O55" s="3"/>
      <c r="P55" s="3"/>
      <c r="Q55" s="3"/>
      <c r="R55" s="3"/>
      <c r="S55" s="3"/>
      <c r="T55" s="3"/>
      <c r="U55" s="3"/>
      <c r="V55" s="3"/>
      <c r="W55" s="11"/>
      <c r="X55" s="11"/>
      <c r="Y55" s="11"/>
      <c r="Z55" s="11"/>
      <c r="AA55" s="11"/>
    </row>
    <row r="56" spans="1:27" x14ac:dyDescent="0.35">
      <c r="A56" s="4" t="s">
        <v>589</v>
      </c>
      <c r="B56" s="3"/>
      <c r="C56" s="3"/>
      <c r="D56" s="3"/>
      <c r="E56" s="3"/>
      <c r="F56" s="3"/>
      <c r="G56" s="3"/>
      <c r="H56" s="14"/>
      <c r="I56" s="3"/>
      <c r="J56" s="3"/>
      <c r="K56" s="3"/>
      <c r="L56" s="3"/>
      <c r="M56" s="3"/>
      <c r="N56" s="3"/>
      <c r="O56" s="3"/>
      <c r="P56" s="3"/>
      <c r="Q56" s="3"/>
      <c r="R56" s="3"/>
      <c r="S56" s="3"/>
      <c r="T56" s="3"/>
      <c r="U56" s="3"/>
      <c r="V56" s="3"/>
      <c r="W56" s="11"/>
      <c r="X56" s="11"/>
      <c r="Y56" s="11"/>
      <c r="Z56" s="11"/>
      <c r="AA56" s="11"/>
    </row>
    <row r="57" spans="1:27" x14ac:dyDescent="0.35">
      <c r="A57">
        <f>[1]Hochschulfinanzen!A70</f>
        <v>2019</v>
      </c>
      <c r="B57" s="3">
        <f>[1]Hochschulfinanzen!B70</f>
        <v>102.0663298964735</v>
      </c>
      <c r="C57" s="3">
        <f>[1]Hochschulfinanzen!C70</f>
        <v>75.396341235975484</v>
      </c>
      <c r="D57" s="3">
        <f>[1]Hochschulfinanzen!D70</f>
        <v>141.22143464462505</v>
      </c>
      <c r="E57" s="3">
        <f>[1]Hochschulfinanzen!E70</f>
        <v>70.580364527934108</v>
      </c>
      <c r="F57" s="3">
        <f>[1]Hochschulfinanzen!F70</f>
        <v>98.363288982307253</v>
      </c>
      <c r="G57" s="3">
        <f>[1]Hochschulfinanzen!G70</f>
        <v>122.2205853637391</v>
      </c>
      <c r="H57" s="14">
        <f>[1]Hochschulfinanzen!H70</f>
        <v>115.27518781711181</v>
      </c>
      <c r="I57" s="3">
        <f>[1]Hochschulfinanzen!I70</f>
        <v>112.0306850774386</v>
      </c>
      <c r="J57" s="3">
        <f>[1]Hochschulfinanzen!J70</f>
        <v>101.73309265354902</v>
      </c>
      <c r="K57" s="3">
        <f>[1]Hochschulfinanzen!K70</f>
        <v>100</v>
      </c>
      <c r="L57" s="3">
        <f>[1]Hochschulfinanzen!L70</f>
        <v>105.52654845561248</v>
      </c>
      <c r="M57" s="3">
        <f>[1]Hochschulfinanzen!M70</f>
        <v>101.33786283139163</v>
      </c>
      <c r="N57" s="3">
        <f>[1]Hochschulfinanzen!N70</f>
        <v>177.9483158425036</v>
      </c>
      <c r="O57" s="3">
        <f>[1]Hochschulfinanzen!O70</f>
        <v>88.164750071160796</v>
      </c>
      <c r="P57" s="3">
        <f>[1]Hochschulfinanzen!P70</f>
        <v>94.336484928104596</v>
      </c>
      <c r="Q57" s="3">
        <f>[1]Hochschulfinanzen!Q70</f>
        <v>114.77403314290203</v>
      </c>
      <c r="R57" s="3">
        <f>[1]Hochschulfinanzen!R70</f>
        <v>92.960491582949913</v>
      </c>
      <c r="S57" s="3">
        <f>[1]Hochschulfinanzen!S70</f>
        <v>84.643825923265013</v>
      </c>
      <c r="T57" s="3">
        <f>[1]Hochschulfinanzen!T70</f>
        <v>67.524849893840639</v>
      </c>
      <c r="U57" s="3">
        <f>[1]Hochschulfinanzen!U70</f>
        <v>87.942162912385797</v>
      </c>
      <c r="V57" s="3">
        <f>[1]Hochschulfinanzen!V70</f>
        <v>101.49974440140983</v>
      </c>
      <c r="W57" s="11"/>
      <c r="X57" s="18" t="str">
        <f>HLOOKUP(Y57,$L57:$U156,ROW(L$108)-ROW(X57)+1,0)</f>
        <v>SL</v>
      </c>
      <c r="Y57" s="19">
        <f t="shared" ref="Y57:Y60" si="22">MIN(L57:U57)</f>
        <v>67.524849893840639</v>
      </c>
      <c r="Z57" s="18" t="str">
        <f>HLOOKUP(AA57,$L57:$U156,ROW(N$108)-ROW(Z57)+1,0)</f>
        <v>HB</v>
      </c>
      <c r="AA57" s="19">
        <f t="shared" ref="AA57:AA60" si="23">MAX(L57:U57)</f>
        <v>177.9483158425036</v>
      </c>
    </row>
    <row r="58" spans="1:27" x14ac:dyDescent="0.35">
      <c r="A58">
        <f>[1]Hochschulfinanzen!A71</f>
        <v>2020</v>
      </c>
      <c r="B58" s="3">
        <f>[1]Hochschulfinanzen!B71</f>
        <v>114.43336856354949</v>
      </c>
      <c r="C58" s="3">
        <f>[1]Hochschulfinanzen!C71</f>
        <v>78.292283603552647</v>
      </c>
      <c r="D58" s="3">
        <f>[1]Hochschulfinanzen!D71</f>
        <v>143.23769267237898</v>
      </c>
      <c r="E58" s="3">
        <f>[1]Hochschulfinanzen!E71</f>
        <v>66.191653377791752</v>
      </c>
      <c r="F58" s="3">
        <f>[1]Hochschulfinanzen!F71</f>
        <v>96.724638947444248</v>
      </c>
      <c r="G58" s="3">
        <f>[1]Hochschulfinanzen!G71</f>
        <v>113.4484335451736</v>
      </c>
      <c r="H58" s="14">
        <f>[1]Hochschulfinanzen!H71</f>
        <v>113.99190797072782</v>
      </c>
      <c r="I58" s="3">
        <f>[1]Hochschulfinanzen!I71</f>
        <v>114.25147299599365</v>
      </c>
      <c r="J58" s="3">
        <f>[1]Hochschulfinanzen!J71</f>
        <v>101.07474457184455</v>
      </c>
      <c r="K58" s="3">
        <f>[1]Hochschulfinanzen!K71</f>
        <v>100</v>
      </c>
      <c r="L58" s="3">
        <f>[1]Hochschulfinanzen!L71</f>
        <v>103.82019122268278</v>
      </c>
      <c r="M58" s="3">
        <f>[1]Hochschulfinanzen!M71</f>
        <v>100.66437902094781</v>
      </c>
      <c r="N58" s="3">
        <f>[1]Hochschulfinanzen!N71</f>
        <v>165.18767308189874</v>
      </c>
      <c r="O58" s="3">
        <f>[1]Hochschulfinanzen!O71</f>
        <v>87.940626640704195</v>
      </c>
      <c r="P58" s="3">
        <f>[1]Hochschulfinanzen!P71</f>
        <v>99.719645431893369</v>
      </c>
      <c r="Q58" s="3">
        <f>[1]Hochschulfinanzen!Q71</f>
        <v>118.75502221560694</v>
      </c>
      <c r="R58" s="3">
        <f>[1]Hochschulfinanzen!R71</f>
        <v>92.744697444619234</v>
      </c>
      <c r="S58" s="3">
        <f>[1]Hochschulfinanzen!S71</f>
        <v>85.307433020148252</v>
      </c>
      <c r="T58" s="3">
        <f>[1]Hochschulfinanzen!T71</f>
        <v>63.478056898592882</v>
      </c>
      <c r="U58" s="3">
        <f>[1]Hochschulfinanzen!U71</f>
        <v>87.397907344864421</v>
      </c>
      <c r="V58" s="3">
        <f>[1]Hochschulfinanzen!V71</f>
        <v>101.14679617280538</v>
      </c>
      <c r="W58" s="11"/>
      <c r="X58" s="18" t="str">
        <f>HLOOKUP(Y58,$L58:$U157,ROW(L$108)-ROW(X58)+1,0)</f>
        <v>SL</v>
      </c>
      <c r="Y58" s="19">
        <f t="shared" si="22"/>
        <v>63.478056898592882</v>
      </c>
      <c r="Z58" s="18" t="str">
        <f>HLOOKUP(AA58,$L58:$U157,ROW(N$108)-ROW(Z58)+1,0)</f>
        <v>HB</v>
      </c>
      <c r="AA58" s="19">
        <f t="shared" si="23"/>
        <v>165.18767308189874</v>
      </c>
    </row>
    <row r="59" spans="1:27" x14ac:dyDescent="0.35">
      <c r="A59">
        <f>[1]Hochschulfinanzen!A72</f>
        <v>2021</v>
      </c>
      <c r="B59" s="3">
        <f>[1]Hochschulfinanzen!B72</f>
        <v>110.89897347251237</v>
      </c>
      <c r="C59" s="3">
        <f>[1]Hochschulfinanzen!C72</f>
        <v>86.188417209012286</v>
      </c>
      <c r="D59" s="3">
        <f>[1]Hochschulfinanzen!D72</f>
        <v>140.3667451663199</v>
      </c>
      <c r="E59" s="3">
        <f>[1]Hochschulfinanzen!E72</f>
        <v>68.604054100223863</v>
      </c>
      <c r="F59" s="3">
        <f>[1]Hochschulfinanzen!F72</f>
        <v>91.388612213801864</v>
      </c>
      <c r="G59" s="3">
        <f>[1]Hochschulfinanzen!G72</f>
        <v>119.41188529516786</v>
      </c>
      <c r="H59" s="14">
        <f>[1]Hochschulfinanzen!H72</f>
        <v>114.14538483202557</v>
      </c>
      <c r="I59" s="3">
        <f>[1]Hochschulfinanzen!I72</f>
        <v>111.61376309483033</v>
      </c>
      <c r="J59" s="3">
        <f>[1]Hochschulfinanzen!J72</f>
        <v>101.57396406264144</v>
      </c>
      <c r="K59" s="3">
        <f>[1]Hochschulfinanzen!K72</f>
        <v>100</v>
      </c>
      <c r="L59" s="3">
        <f>[1]Hochschulfinanzen!L72</f>
        <v>104.408359707275</v>
      </c>
      <c r="M59" s="3">
        <f>[1]Hochschulfinanzen!M72</f>
        <v>99.073344831990894</v>
      </c>
      <c r="N59" s="3">
        <f>[1]Hochschulfinanzen!N72</f>
        <v>168.25519837719139</v>
      </c>
      <c r="O59" s="3">
        <f>[1]Hochschulfinanzen!O72</f>
        <v>87.632915821453835</v>
      </c>
      <c r="P59" s="3">
        <f>[1]Hochschulfinanzen!P72</f>
        <v>91.966411658778483</v>
      </c>
      <c r="Q59" s="3">
        <f>[1]Hochschulfinanzen!Q72</f>
        <v>120.74082401861411</v>
      </c>
      <c r="R59" s="3">
        <f>[1]Hochschulfinanzen!R72</f>
        <v>93.661290030709893</v>
      </c>
      <c r="S59" s="3">
        <f>[1]Hochschulfinanzen!S72</f>
        <v>91.927891695780033</v>
      </c>
      <c r="T59" s="3">
        <f>[1]Hochschulfinanzen!T72</f>
        <v>70.395232379651389</v>
      </c>
      <c r="U59" s="3">
        <f>[1]Hochschulfinanzen!U72</f>
        <v>88.018115451438248</v>
      </c>
      <c r="V59" s="3">
        <f>[1]Hochschulfinanzen!V72</f>
        <v>101.28824270440127</v>
      </c>
      <c r="W59" s="11"/>
      <c r="X59" s="18" t="str">
        <f>HLOOKUP(Y59,$L59:$U158,ROW(L$108)-ROW(X59)+1,0)</f>
        <v>SL</v>
      </c>
      <c r="Y59" s="19">
        <f t="shared" si="22"/>
        <v>70.395232379651389</v>
      </c>
      <c r="Z59" s="18" t="str">
        <f>HLOOKUP(AA59,$L59:$U158,ROW(N$108)-ROW(Z59)+1,0)</f>
        <v>HB</v>
      </c>
      <c r="AA59" s="19">
        <f t="shared" si="23"/>
        <v>168.25519837719139</v>
      </c>
    </row>
    <row r="60" spans="1:27" x14ac:dyDescent="0.35">
      <c r="A60">
        <f>[1]Hochschulfinanzen!A73</f>
        <v>2022</v>
      </c>
      <c r="B60" s="3">
        <f>[1]Hochschulfinanzen!B73</f>
        <v>110.25071436811969</v>
      </c>
      <c r="C60" s="3">
        <f>[1]Hochschulfinanzen!C73</f>
        <v>79.290879617917625</v>
      </c>
      <c r="D60" s="3">
        <f>[1]Hochschulfinanzen!D73</f>
        <v>150.3353643400084</v>
      </c>
      <c r="E60" s="3">
        <f>[1]Hochschulfinanzen!E73</f>
        <v>86.981539205547435</v>
      </c>
      <c r="F60" s="3">
        <f>[1]Hochschulfinanzen!F73</f>
        <v>87.69861702257586</v>
      </c>
      <c r="G60" s="3">
        <f>[1]Hochschulfinanzen!G73</f>
        <v>123.37323841973978</v>
      </c>
      <c r="H60" s="14">
        <f>[1]Hochschulfinanzen!H73</f>
        <v>118.87706966559273</v>
      </c>
      <c r="I60" s="3">
        <f>[1]Hochschulfinanzen!I73</f>
        <v>116.70008685347048</v>
      </c>
      <c r="J60" s="3">
        <f>[1]Hochschulfinanzen!J73</f>
        <v>101.90278188034571</v>
      </c>
      <c r="K60" s="3">
        <f>[1]Hochschulfinanzen!K73</f>
        <v>100</v>
      </c>
      <c r="L60" s="3">
        <f>[1]Hochschulfinanzen!L73</f>
        <v>105.19531575806931</v>
      </c>
      <c r="M60" s="3">
        <f>[1]Hochschulfinanzen!M73</f>
        <v>98.616126786833561</v>
      </c>
      <c r="N60" s="3">
        <f>[1]Hochschulfinanzen!N73</f>
        <v>156.1436946579386</v>
      </c>
      <c r="O60" s="3">
        <f>[1]Hochschulfinanzen!O73</f>
        <v>84.095300992008035</v>
      </c>
      <c r="P60" s="3">
        <f>[1]Hochschulfinanzen!P73</f>
        <v>99.404912385564828</v>
      </c>
      <c r="Q60" s="3">
        <f>[1]Hochschulfinanzen!Q73</f>
        <v>119.16040624469781</v>
      </c>
      <c r="R60" s="3">
        <f>[1]Hochschulfinanzen!R73</f>
        <v>94.134390430405929</v>
      </c>
      <c r="S60" s="3">
        <f>[1]Hochschulfinanzen!S73</f>
        <v>88.003375094812924</v>
      </c>
      <c r="T60" s="3">
        <f>[1]Hochschulfinanzen!T73</f>
        <v>68.785689598451256</v>
      </c>
      <c r="U60" s="3">
        <f>[1]Hochschulfinanzen!U73</f>
        <v>93.865486249020265</v>
      </c>
      <c r="V60" s="3">
        <f>[1]Hochschulfinanzen!V73</f>
        <v>102.56005478048986</v>
      </c>
      <c r="W60" s="11"/>
      <c r="X60" s="18" t="str">
        <f>HLOOKUP(Y60,$L60:$U159,ROW(L$108)-ROW(X60)+1,0)</f>
        <v>SL</v>
      </c>
      <c r="Y60" s="19">
        <f t="shared" si="22"/>
        <v>68.785689598451256</v>
      </c>
      <c r="Z60" s="18" t="str">
        <f>HLOOKUP(AA60,$L60:$U159,ROW(N$108)-ROW(Z60)+1,0)</f>
        <v>HB</v>
      </c>
      <c r="AA60" s="19">
        <f t="shared" si="23"/>
        <v>156.1436946579386</v>
      </c>
    </row>
    <row r="61" spans="1:27" x14ac:dyDescent="0.35">
      <c r="A61">
        <f>A60+1</f>
        <v>2023</v>
      </c>
      <c r="B61" s="3"/>
      <c r="C61" s="3"/>
      <c r="D61" s="3"/>
      <c r="E61" s="3"/>
      <c r="F61" s="3"/>
      <c r="G61" s="3"/>
      <c r="H61" s="14"/>
      <c r="I61" s="3"/>
      <c r="J61" s="3"/>
      <c r="K61" s="3"/>
      <c r="L61" s="3"/>
      <c r="M61" s="3"/>
      <c r="N61" s="3"/>
      <c r="O61" s="3"/>
      <c r="P61" s="3"/>
      <c r="Q61" s="3"/>
      <c r="R61" s="3"/>
      <c r="S61" s="3"/>
      <c r="T61" s="3"/>
      <c r="U61" s="3"/>
      <c r="V61" s="3"/>
      <c r="W61" s="11"/>
      <c r="X61" s="18"/>
      <c r="Y61" s="19"/>
      <c r="Z61" s="18"/>
      <c r="AA61" s="19"/>
    </row>
    <row r="62" spans="1:27" x14ac:dyDescent="0.35">
      <c r="A62">
        <f>A61+1</f>
        <v>2024</v>
      </c>
      <c r="B62" s="3"/>
      <c r="C62" s="3"/>
      <c r="D62" s="3"/>
      <c r="E62" s="3"/>
      <c r="F62" s="3"/>
      <c r="G62" s="3"/>
      <c r="H62" s="14"/>
      <c r="I62" s="3"/>
      <c r="J62" s="3"/>
      <c r="K62" s="3"/>
      <c r="L62" s="3"/>
      <c r="M62" s="3"/>
      <c r="N62" s="3"/>
      <c r="O62" s="3"/>
      <c r="P62" s="3"/>
      <c r="Q62" s="3"/>
      <c r="R62" s="3"/>
      <c r="S62" s="3"/>
      <c r="T62" s="3"/>
      <c r="U62" s="3"/>
      <c r="V62" s="3"/>
      <c r="W62" s="11"/>
      <c r="X62" s="18"/>
      <c r="Y62" s="19"/>
      <c r="Z62" s="18"/>
      <c r="AA62" s="19"/>
    </row>
    <row r="63" spans="1:27" x14ac:dyDescent="0.35">
      <c r="W63" s="11"/>
      <c r="X63" s="11"/>
      <c r="Y63" s="11"/>
      <c r="Z63" s="11"/>
      <c r="AA63" s="11"/>
    </row>
    <row r="64" spans="1:27" x14ac:dyDescent="0.35">
      <c r="A64" s="4" t="s">
        <v>590</v>
      </c>
      <c r="W64" s="11"/>
      <c r="X64" s="11"/>
      <c r="Y64" s="11"/>
      <c r="Z64" s="11"/>
      <c r="AA64" s="11"/>
    </row>
    <row r="65" spans="1:27" x14ac:dyDescent="0.35">
      <c r="A65" t="str">
        <f>[1]HS_Forschungseinr!A18</f>
        <v>insg</v>
      </c>
      <c r="B65">
        <f>[1]HS_Forschungseinr!B18</f>
        <v>17</v>
      </c>
      <c r="C65">
        <f>[1]HS_Forschungseinr!C18</f>
        <v>7</v>
      </c>
      <c r="D65">
        <f>[1]HS_Forschungseinr!D18</f>
        <v>21</v>
      </c>
      <c r="E65">
        <f>[1]HS_Forschungseinr!E18</f>
        <v>7</v>
      </c>
      <c r="F65">
        <f>[1]HS_Forschungseinr!F18</f>
        <v>14</v>
      </c>
      <c r="G65">
        <f>[1]HS_Forschungseinr!G18</f>
        <v>37</v>
      </c>
      <c r="H65" s="15">
        <f>[1]HS_Forschungseinr!H18</f>
        <v>103</v>
      </c>
      <c r="I65" s="7">
        <f>[1]HS_Forschungseinr!I18</f>
        <v>66</v>
      </c>
      <c r="J65" s="7">
        <f>[1]HS_Forschungseinr!J18</f>
        <v>356</v>
      </c>
      <c r="K65">
        <f>[1]HS_Forschungseinr!K18</f>
        <v>319</v>
      </c>
      <c r="L65">
        <f>[1]HS_Forschungseinr!L18</f>
        <v>71</v>
      </c>
      <c r="M65">
        <f>[1]HS_Forschungseinr!M18</f>
        <v>48</v>
      </c>
      <c r="N65">
        <f>[1]HS_Forschungseinr!N18</f>
        <v>7</v>
      </c>
      <c r="O65">
        <f>[1]HS_Forschungseinr!O18</f>
        <v>19</v>
      </c>
      <c r="P65">
        <f>[1]HS_Forschungseinr!P18</f>
        <v>33</v>
      </c>
      <c r="Q65">
        <f>[1]HS_Forschungseinr!Q18</f>
        <v>36</v>
      </c>
      <c r="R65">
        <f>[1]HS_Forschungseinr!R18</f>
        <v>66</v>
      </c>
      <c r="S65">
        <f>[1]HS_Forschungseinr!S18</f>
        <v>20</v>
      </c>
      <c r="T65">
        <f>[1]HS_Forschungseinr!T18</f>
        <v>6</v>
      </c>
      <c r="U65">
        <f>[1]HS_Forschungseinr!U18</f>
        <v>13</v>
      </c>
      <c r="V65">
        <f>[1]HS_Forschungseinr!V18</f>
        <v>422</v>
      </c>
      <c r="W65" s="11"/>
      <c r="X65" s="11"/>
      <c r="Y65" s="11"/>
      <c r="Z65" s="11"/>
      <c r="AA65" s="11"/>
    </row>
    <row r="66" spans="1:27" x14ac:dyDescent="0.35">
      <c r="A66" t="str">
        <f>[1]HS_Forschungseinr!A13</f>
        <v>Universitäten</v>
      </c>
      <c r="B66">
        <f>[1]HS_Forschungseinr!B13</f>
        <v>3</v>
      </c>
      <c r="C66">
        <f>[1]HS_Forschungseinr!C13</f>
        <v>2</v>
      </c>
      <c r="D66">
        <f>[1]HS_Forschungseinr!D13</f>
        <v>6</v>
      </c>
      <c r="E66">
        <f>[1]HS_Forschungseinr!E13</f>
        <v>2</v>
      </c>
      <c r="F66">
        <f>[1]HS_Forschungseinr!F13</f>
        <v>4</v>
      </c>
      <c r="G66">
        <f>[1]HS_Forschungseinr!G13</f>
        <v>9</v>
      </c>
      <c r="H66" s="15">
        <f>[1]HS_Forschungseinr!H13</f>
        <v>26</v>
      </c>
      <c r="I66" s="7">
        <f>[1]HS_Forschungseinr!I13</f>
        <v>17</v>
      </c>
      <c r="J66" s="7">
        <f>[1]HS_Forschungseinr!J13</f>
        <v>104</v>
      </c>
      <c r="K66">
        <f>[1]HS_Forschungseinr!K13</f>
        <v>95</v>
      </c>
      <c r="L66">
        <f>[1]HS_Forschungseinr!L13</f>
        <v>17</v>
      </c>
      <c r="M66">
        <f>[1]HS_Forschungseinr!M13</f>
        <v>14</v>
      </c>
      <c r="N66">
        <f>[1]HS_Forschungseinr!N13</f>
        <v>2</v>
      </c>
      <c r="O66">
        <f>[1]HS_Forschungseinr!O13</f>
        <v>6</v>
      </c>
      <c r="P66">
        <f>[1]HS_Forschungseinr!P13</f>
        <v>12</v>
      </c>
      <c r="Q66">
        <f>[1]HS_Forschungseinr!Q13</f>
        <v>13</v>
      </c>
      <c r="R66">
        <f>[1]HS_Forschungseinr!R13</f>
        <v>19</v>
      </c>
      <c r="S66">
        <f>[1]HS_Forschungseinr!S13</f>
        <v>8</v>
      </c>
      <c r="T66">
        <f>[1]HS_Forschungseinr!T13</f>
        <v>1</v>
      </c>
      <c r="U66">
        <f>[1]HS_Forschungseinr!U13</f>
        <v>3</v>
      </c>
      <c r="V66">
        <f>[1]HS_Forschungseinr!V13</f>
        <v>121</v>
      </c>
      <c r="W66" s="11"/>
      <c r="X66" s="11"/>
      <c r="Y66" s="11"/>
      <c r="Z66" s="11"/>
      <c r="AA66" s="11"/>
    </row>
    <row r="67" spans="1:27" x14ac:dyDescent="0.35">
      <c r="A67" t="str">
        <f>[1]HS_Forschungseinr!A14</f>
        <v>Fachhochschulen/HAW</v>
      </c>
      <c r="B67">
        <f>[1]HS_Forschungseinr!B14</f>
        <v>11</v>
      </c>
      <c r="C67">
        <f>[1]HS_Forschungseinr!C14</f>
        <v>3</v>
      </c>
      <c r="D67">
        <f>[1]HS_Forschungseinr!D14</f>
        <v>7</v>
      </c>
      <c r="E67">
        <f>[1]HS_Forschungseinr!E14</f>
        <v>4</v>
      </c>
      <c r="F67">
        <f>[1]HS_Forschungseinr!F14</f>
        <v>6</v>
      </c>
      <c r="G67">
        <f>[1]HS_Forschungseinr!G14</f>
        <v>23</v>
      </c>
      <c r="H67" s="15">
        <f>[1]HS_Forschungseinr!H14</f>
        <v>54</v>
      </c>
      <c r="I67" s="7">
        <f>[1]HS_Forschungseinr!I14</f>
        <v>31</v>
      </c>
      <c r="J67" s="7">
        <f>[1]HS_Forschungseinr!J14</f>
        <v>172</v>
      </c>
      <c r="K67">
        <f>[1]HS_Forschungseinr!K14</f>
        <v>149</v>
      </c>
      <c r="L67">
        <f>[1]HS_Forschungseinr!L14</f>
        <v>35</v>
      </c>
      <c r="M67">
        <f>[1]HS_Forschungseinr!M14</f>
        <v>25</v>
      </c>
      <c r="N67">
        <f>[1]HS_Forschungseinr!N14</f>
        <v>3</v>
      </c>
      <c r="O67">
        <f>[1]HS_Forschungseinr!O14</f>
        <v>7</v>
      </c>
      <c r="P67">
        <f>[1]HS_Forschungseinr!P14</f>
        <v>16</v>
      </c>
      <c r="Q67">
        <f>[1]HS_Forschungseinr!Q14</f>
        <v>14</v>
      </c>
      <c r="R67">
        <f>[1]HS_Forschungseinr!R14</f>
        <v>33</v>
      </c>
      <c r="S67">
        <f>[1]HS_Forschungseinr!S14</f>
        <v>7</v>
      </c>
      <c r="T67">
        <f>[1]HS_Forschungseinr!T14</f>
        <v>2</v>
      </c>
      <c r="U67">
        <f>[1]HS_Forschungseinr!U14</f>
        <v>7</v>
      </c>
      <c r="V67">
        <f>[1]HS_Forschungseinr!V14</f>
        <v>203</v>
      </c>
      <c r="W67" s="11"/>
      <c r="X67" s="11"/>
      <c r="Y67" s="11"/>
      <c r="Z67" s="11"/>
      <c r="AA67" s="11"/>
    </row>
    <row r="68" spans="1:27" x14ac:dyDescent="0.35">
      <c r="A68" t="str">
        <f>[1]HS_Forschungseinr!A15</f>
        <v>Künstlerische Hochschulen</v>
      </c>
      <c r="B68">
        <f>[1]HS_Forschungseinr!B15</f>
        <v>1</v>
      </c>
      <c r="C68">
        <f>[1]HS_Forschungseinr!C15</f>
        <v>1</v>
      </c>
      <c r="D68">
        <f>[1]HS_Forschungseinr!D15</f>
        <v>6</v>
      </c>
      <c r="E68">
        <f>[1]HS_Forschungseinr!E15</f>
        <v>0</v>
      </c>
      <c r="F68">
        <f>[1]HS_Forschungseinr!F15</f>
        <v>1</v>
      </c>
      <c r="G68">
        <f>[1]HS_Forschungseinr!G15</f>
        <v>5</v>
      </c>
      <c r="H68" s="15">
        <f>[1]HS_Forschungseinr!H15</f>
        <v>14</v>
      </c>
      <c r="I68" s="7">
        <f>[1]HS_Forschungseinr!I15</f>
        <v>9</v>
      </c>
      <c r="J68" s="7">
        <f>[1]HS_Forschungseinr!J15</f>
        <v>48</v>
      </c>
      <c r="K68">
        <f>[1]HS_Forschungseinr!K15</f>
        <v>43</v>
      </c>
      <c r="L68">
        <f>[1]HS_Forschungseinr!L15</f>
        <v>12</v>
      </c>
      <c r="M68">
        <f>[1]HS_Forschungseinr!M15</f>
        <v>8</v>
      </c>
      <c r="N68">
        <f>[1]HS_Forschungseinr!N15</f>
        <v>1</v>
      </c>
      <c r="O68">
        <f>[1]HS_Forschungseinr!O15</f>
        <v>2</v>
      </c>
      <c r="P68">
        <f>[1]HS_Forschungseinr!P15</f>
        <v>2</v>
      </c>
      <c r="Q68">
        <f>[1]HS_Forschungseinr!Q15</f>
        <v>4</v>
      </c>
      <c r="R68">
        <f>[1]HS_Forschungseinr!R15</f>
        <v>10</v>
      </c>
      <c r="S68">
        <f>[1]HS_Forschungseinr!S15</f>
        <v>0</v>
      </c>
      <c r="T68">
        <f>[1]HS_Forschungseinr!T15</f>
        <v>2</v>
      </c>
      <c r="U68">
        <f>[1]HS_Forschungseinr!U15</f>
        <v>2</v>
      </c>
      <c r="V68">
        <f>[1]HS_Forschungseinr!V15</f>
        <v>57</v>
      </c>
      <c r="W68" s="11"/>
      <c r="X68" s="11"/>
      <c r="Y68" s="11"/>
      <c r="Z68" s="11"/>
      <c r="AA68" s="11"/>
    </row>
    <row r="69" spans="1:27" x14ac:dyDescent="0.35">
      <c r="A69" t="str">
        <f>[1]HS_Forschungseinr!A16</f>
        <v>Verwaltungshochschulen</v>
      </c>
      <c r="B69">
        <f>[1]HS_Forschungseinr!B16</f>
        <v>2</v>
      </c>
      <c r="C69">
        <f>[1]HS_Forschungseinr!C16</f>
        <v>1</v>
      </c>
      <c r="D69">
        <f>[1]HS_Forschungseinr!D16</f>
        <v>2</v>
      </c>
      <c r="E69">
        <f>[1]HS_Forschungseinr!E16</f>
        <v>1</v>
      </c>
      <c r="F69">
        <f>[1]HS_Forschungseinr!F16</f>
        <v>1</v>
      </c>
      <c r="G69">
        <f>[1]HS_Forschungseinr!G16</f>
        <v>0</v>
      </c>
      <c r="H69" s="15">
        <f>[1]HS_Forschungseinr!H16</f>
        <v>7</v>
      </c>
      <c r="I69" s="7">
        <f>[1]HS_Forschungseinr!I16</f>
        <v>7</v>
      </c>
      <c r="J69" s="7">
        <f>[1]HS_Forschungseinr!J16</f>
        <v>27</v>
      </c>
      <c r="K69">
        <f>[1]HS_Forschungseinr!K16</f>
        <v>27</v>
      </c>
      <c r="L69">
        <f>[1]HS_Forschungseinr!L16</f>
        <v>6</v>
      </c>
      <c r="M69">
        <f>[1]HS_Forschungseinr!M16</f>
        <v>1</v>
      </c>
      <c r="N69">
        <f>[1]HS_Forschungseinr!N16</f>
        <v>1</v>
      </c>
      <c r="O69">
        <f>[1]HS_Forschungseinr!O16</f>
        <v>2</v>
      </c>
      <c r="P69">
        <f>[1]HS_Forschungseinr!P16</f>
        <v>2</v>
      </c>
      <c r="Q69">
        <f>[1]HS_Forschungseinr!Q16</f>
        <v>5</v>
      </c>
      <c r="R69">
        <f>[1]HS_Forschungseinr!R16</f>
        <v>4</v>
      </c>
      <c r="S69">
        <f>[1]HS_Forschungseinr!S16</f>
        <v>4</v>
      </c>
      <c r="T69">
        <f>[1]HS_Forschungseinr!T16</f>
        <v>1</v>
      </c>
      <c r="U69">
        <f>[1]HS_Forschungseinr!U16</f>
        <v>1</v>
      </c>
      <c r="V69">
        <f>[1]HS_Forschungseinr!V16</f>
        <v>34</v>
      </c>
      <c r="W69" s="11"/>
      <c r="X69" s="11"/>
      <c r="Y69" s="11"/>
      <c r="Z69" s="11"/>
      <c r="AA69" s="11"/>
    </row>
    <row r="70" spans="1:27" x14ac:dyDescent="0.35">
      <c r="A70" t="str">
        <f>[1]HS_Forschungseinr!A17</f>
        <v>Hochschulen eigenen Typs</v>
      </c>
      <c r="B70">
        <f>[1]HS_Forschungseinr!B17</f>
        <v>0</v>
      </c>
      <c r="C70">
        <f>[1]HS_Forschungseinr!C17</f>
        <v>0</v>
      </c>
      <c r="D70">
        <f>[1]HS_Forschungseinr!D17</f>
        <v>0</v>
      </c>
      <c r="E70">
        <f>[1]HS_Forschungseinr!E17</f>
        <v>0</v>
      </c>
      <c r="F70">
        <f>[1]HS_Forschungseinr!F17</f>
        <v>2</v>
      </c>
      <c r="G70">
        <f>[1]HS_Forschungseinr!G17</f>
        <v>0</v>
      </c>
      <c r="H70" s="15">
        <f>[1]HS_Forschungseinr!H17</f>
        <v>2</v>
      </c>
      <c r="I70" s="7">
        <f>[1]HS_Forschungseinr!I17</f>
        <v>2</v>
      </c>
      <c r="J70" s="7">
        <f>[1]HS_Forschungseinr!J17</f>
        <v>5</v>
      </c>
      <c r="K70">
        <f>[1]HS_Forschungseinr!K17</f>
        <v>5</v>
      </c>
      <c r="L70">
        <f>[1]HS_Forschungseinr!L17</f>
        <v>1</v>
      </c>
      <c r="M70">
        <f>[1]HS_Forschungseinr!M17</f>
        <v>0</v>
      </c>
      <c r="N70">
        <f>[1]HS_Forschungseinr!N17</f>
        <v>0</v>
      </c>
      <c r="O70">
        <f>[1]HS_Forschungseinr!O17</f>
        <v>2</v>
      </c>
      <c r="P70">
        <f>[1]HS_Forschungseinr!P17</f>
        <v>1</v>
      </c>
      <c r="Q70">
        <f>[1]HS_Forschungseinr!Q17</f>
        <v>0</v>
      </c>
      <c r="R70">
        <f>[1]HS_Forschungseinr!R17</f>
        <v>0</v>
      </c>
      <c r="S70">
        <f>[1]HS_Forschungseinr!S17</f>
        <v>1</v>
      </c>
      <c r="T70">
        <f>[1]HS_Forschungseinr!T17</f>
        <v>0</v>
      </c>
      <c r="U70">
        <f>[1]HS_Forschungseinr!U17</f>
        <v>0</v>
      </c>
      <c r="V70">
        <f>[1]HS_Forschungseinr!V17</f>
        <v>7</v>
      </c>
      <c r="W70" s="11"/>
      <c r="X70" s="11"/>
      <c r="Y70" s="11"/>
      <c r="Z70" s="11"/>
      <c r="AA70" s="11"/>
    </row>
    <row r="71" spans="1:27" x14ac:dyDescent="0.35">
      <c r="W71" s="11"/>
      <c r="X71" s="11"/>
      <c r="Y71" s="11"/>
      <c r="Z71" s="11"/>
      <c r="AA71" s="11"/>
    </row>
    <row r="72" spans="1:27" x14ac:dyDescent="0.35">
      <c r="A72" s="4" t="s">
        <v>591</v>
      </c>
      <c r="W72" s="11"/>
      <c r="X72" s="11"/>
      <c r="Y72" s="11"/>
      <c r="Z72" s="11"/>
      <c r="AA72" s="11"/>
    </row>
    <row r="73" spans="1:27" x14ac:dyDescent="0.35">
      <c r="A73" t="str">
        <f>[1]HS_Forschungseinr!A36</f>
        <v>insg</v>
      </c>
      <c r="B73" s="3">
        <f>[1]HS_Forschungseinr!B36</f>
        <v>6.5957916521332924</v>
      </c>
      <c r="C73" s="3">
        <f>[1]HS_Forschungseinr!C36</f>
        <v>4.2973231973803516</v>
      </c>
      <c r="D73" s="3">
        <f>[1]HS_Forschungseinr!D36</f>
        <v>5.1372250667227686</v>
      </c>
      <c r="E73" s="3">
        <f>[1]HS_Forschungseinr!E36</f>
        <v>3.2057946111508531</v>
      </c>
      <c r="F73" s="3">
        <f>[1]HS_Forschungseinr!F36</f>
        <v>6.589503579747821</v>
      </c>
      <c r="G73" s="3">
        <f>[1]HS_Forschungseinr!G36</f>
        <v>9.8176386880769027</v>
      </c>
      <c r="H73" s="14">
        <f>[1]HS_Forschungseinr!H36</f>
        <v>6.2916147557546296</v>
      </c>
      <c r="I73" s="3">
        <f>[1]HS_Forschungseinr!I36</f>
        <v>5.2371521350639316</v>
      </c>
      <c r="J73" s="3">
        <f>[1]HS_Forschungseinr!J36</f>
        <v>4.9505073032358986</v>
      </c>
      <c r="K73" s="3">
        <f>[1]HS_Forschungseinr!K36</f>
        <v>4.6813253786021898</v>
      </c>
      <c r="L73" s="3">
        <f>[1]HS_Forschungseinr!L36</f>
        <v>6.2777641857797324</v>
      </c>
      <c r="M73" s="3">
        <f>[1]HS_Forschungseinr!M36</f>
        <v>3.5814940620320743</v>
      </c>
      <c r="N73" s="3">
        <f>[1]HS_Forschungseinr!N36</f>
        <v>10.170220432263426</v>
      </c>
      <c r="O73" s="3">
        <f>[1]HS_Forschungseinr!O36</f>
        <v>9.993998340996276</v>
      </c>
      <c r="P73" s="3">
        <f>[1]HS_Forschungseinr!P36</f>
        <v>5.1513843564945301</v>
      </c>
      <c r="Q73" s="3">
        <f>[1]HS_Forschungseinr!Q36</f>
        <v>4.4165753089885165</v>
      </c>
      <c r="R73" s="3">
        <f>[1]HS_Forschungseinr!R36</f>
        <v>3.6334070639709211</v>
      </c>
      <c r="S73" s="3">
        <f>[1]HS_Forschungseinr!S36</f>
        <v>4.799925889144272</v>
      </c>
      <c r="T73" s="3">
        <f>[1]HS_Forschungseinr!T36</f>
        <v>6.0389816263984013</v>
      </c>
      <c r="U73" s="3">
        <f>[1]HS_Forschungseinr!U36</f>
        <v>4.3926620917654136</v>
      </c>
      <c r="V73" s="3">
        <f>[1]HS_Forschungseinr!V36</f>
        <v>4.9932501788370418</v>
      </c>
      <c r="W73" s="11"/>
      <c r="X73" s="18" t="str">
        <f t="shared" ref="X73:X78" si="24">HLOOKUP(Y73,$L73:$U170,ROW(L$108)-ROW(X73)+1,0)</f>
        <v>BY</v>
      </c>
      <c r="Y73" s="19">
        <f t="shared" ref="Y73:Y78" si="25">MIN(L73:U73)</f>
        <v>3.5814940620320743</v>
      </c>
      <c r="Z73" s="18" t="str">
        <f t="shared" ref="Z73:Z78" si="26">HLOOKUP(AA73,$L73:$U170,ROW(N$108)-ROW(Z73)+1,0)</f>
        <v>HB</v>
      </c>
      <c r="AA73" s="19">
        <f t="shared" ref="AA73:AA78" si="27">MAX(L73:U73)</f>
        <v>10.170220432263426</v>
      </c>
    </row>
    <row r="74" spans="1:27" x14ac:dyDescent="0.35">
      <c r="A74" t="str">
        <f>[1]HS_Forschungseinr!A31</f>
        <v>Universitäten</v>
      </c>
      <c r="B74" s="3">
        <f>[1]HS_Forschungseinr!B31</f>
        <v>1.1639632327294045</v>
      </c>
      <c r="C74" s="3">
        <f>[1]HS_Forschungseinr!C31</f>
        <v>1.2278066278229576</v>
      </c>
      <c r="D74" s="3">
        <f>[1]HS_Forschungseinr!D31</f>
        <v>1.4677785904922196</v>
      </c>
      <c r="E74" s="3">
        <f>[1]HS_Forschungseinr!E31</f>
        <v>0.91594131747167229</v>
      </c>
      <c r="F74" s="3">
        <f>[1]HS_Forschungseinr!F31</f>
        <v>1.8827153084993773</v>
      </c>
      <c r="G74" s="3">
        <f>[1]HS_Forschungseinr!G31</f>
        <v>2.3880742754781656</v>
      </c>
      <c r="H74" s="14">
        <f>[1]HS_Forschungseinr!H31</f>
        <v>1.5881745985400035</v>
      </c>
      <c r="I74" s="3">
        <f>[1]HS_Forschungseinr!I31</f>
        <v>1.3489634287285885</v>
      </c>
      <c r="J74" s="3">
        <f>[1]HS_Forschungseinr!J31</f>
        <v>1.4462156166756559</v>
      </c>
      <c r="K74" s="3">
        <f>[1]HS_Forschungseinr!K31</f>
        <v>1.3941251127498684</v>
      </c>
      <c r="L74" s="3">
        <f>[1]HS_Forschungseinr!L31</f>
        <v>1.503126636031767</v>
      </c>
      <c r="M74" s="3">
        <f>[1]HS_Forschungseinr!M31</f>
        <v>1.044602434759355</v>
      </c>
      <c r="N74" s="3">
        <f>[1]HS_Forschungseinr!N31</f>
        <v>2.9057772663609787</v>
      </c>
      <c r="O74" s="3">
        <f>[1]HS_Forschungseinr!O31</f>
        <v>3.1559994761040868</v>
      </c>
      <c r="P74" s="3">
        <f>[1]HS_Forschungseinr!P31</f>
        <v>1.87323067508892</v>
      </c>
      <c r="Q74" s="3">
        <f>[1]HS_Forschungseinr!Q31</f>
        <v>1.594874417134742</v>
      </c>
      <c r="R74" s="3">
        <f>[1]HS_Forschungseinr!R31</f>
        <v>1.0459808214461741</v>
      </c>
      <c r="S74" s="3">
        <f>[1]HS_Forschungseinr!S31</f>
        <v>1.9199703556577088</v>
      </c>
      <c r="T74" s="3">
        <f>[1]HS_Forschungseinr!T31</f>
        <v>1.006496937733067</v>
      </c>
      <c r="U74" s="3">
        <f>[1]HS_Forschungseinr!U31</f>
        <v>1.0136912519458647</v>
      </c>
      <c r="V74" s="3">
        <f>[1]HS_Forschungseinr!V31</f>
        <v>1.4317139138371613</v>
      </c>
      <c r="W74" s="11"/>
      <c r="X74" s="18" t="str">
        <f t="shared" si="24"/>
        <v>SL</v>
      </c>
      <c r="Y74" s="19">
        <f t="shared" si="25"/>
        <v>1.006496937733067</v>
      </c>
      <c r="Z74" s="18" t="str">
        <f t="shared" si="26"/>
        <v>HH</v>
      </c>
      <c r="AA74" s="19">
        <f t="shared" si="27"/>
        <v>3.1559994761040868</v>
      </c>
    </row>
    <row r="75" spans="1:27" x14ac:dyDescent="0.35">
      <c r="A75" t="str">
        <f>[1]HS_Forschungseinr!A32</f>
        <v>Fachhochschulen/HAW</v>
      </c>
      <c r="B75" s="3">
        <f>[1]HS_Forschungseinr!B32</f>
        <v>4.2678651866744834</v>
      </c>
      <c r="C75" s="3">
        <f>[1]HS_Forschungseinr!C32</f>
        <v>1.8417099417344365</v>
      </c>
      <c r="D75" s="3">
        <f>[1]HS_Forschungseinr!D32</f>
        <v>1.712408355574256</v>
      </c>
      <c r="E75" s="3">
        <f>[1]HS_Forschungseinr!E32</f>
        <v>1.8318826349433446</v>
      </c>
      <c r="F75" s="3">
        <f>[1]HS_Forschungseinr!F32</f>
        <v>2.8240729627490659</v>
      </c>
      <c r="G75" s="3">
        <f>[1]HS_Forschungseinr!G32</f>
        <v>6.1028564817775344</v>
      </c>
      <c r="H75" s="14">
        <f>[1]HS_Forschungseinr!H32</f>
        <v>3.2985164738907766</v>
      </c>
      <c r="I75" s="3">
        <f>[1]HS_Forschungseinr!I32</f>
        <v>2.4598744876815437</v>
      </c>
      <c r="J75" s="3">
        <f>[1]HS_Forschungseinr!J32</f>
        <v>2.3918181352712771</v>
      </c>
      <c r="K75" s="3">
        <f>[1]HS_Forschungseinr!K32</f>
        <v>2.1865751768392672</v>
      </c>
      <c r="L75" s="3">
        <f>[1]HS_Forschungseinr!L32</f>
        <v>3.0946724859477555</v>
      </c>
      <c r="M75" s="3">
        <f>[1]HS_Forschungseinr!M32</f>
        <v>1.8653614906417053</v>
      </c>
      <c r="N75" s="3">
        <f>[1]HS_Forschungseinr!N32</f>
        <v>4.3586658995414682</v>
      </c>
      <c r="O75" s="3">
        <f>[1]HS_Forschungseinr!O32</f>
        <v>3.6819993887881015</v>
      </c>
      <c r="P75" s="3">
        <f>[1]HS_Forschungseinr!P32</f>
        <v>2.4976409001185598</v>
      </c>
      <c r="Q75" s="3">
        <f>[1]HS_Forschungseinr!Q32</f>
        <v>1.7175570646066451</v>
      </c>
      <c r="R75" s="3">
        <f>[1]HS_Forschungseinr!R32</f>
        <v>1.8167035319854605</v>
      </c>
      <c r="S75" s="3">
        <f>[1]HS_Forschungseinr!S32</f>
        <v>1.6799740612004952</v>
      </c>
      <c r="T75" s="3">
        <f>[1]HS_Forschungseinr!T32</f>
        <v>2.0129938754661341</v>
      </c>
      <c r="U75" s="3">
        <f>[1]HS_Forschungseinr!U32</f>
        <v>2.3652795878736845</v>
      </c>
      <c r="V75" s="3">
        <f>[1]HS_Forschungseinr!V32</f>
        <v>2.4019663182557336</v>
      </c>
      <c r="W75" s="11"/>
      <c r="X75" s="18" t="str">
        <f t="shared" si="24"/>
        <v>RP</v>
      </c>
      <c r="Y75" s="19">
        <f t="shared" si="25"/>
        <v>1.6799740612004952</v>
      </c>
      <c r="Z75" s="18" t="str">
        <f t="shared" si="26"/>
        <v>HB</v>
      </c>
      <c r="AA75" s="19">
        <f t="shared" si="27"/>
        <v>4.3586658995414682</v>
      </c>
    </row>
    <row r="76" spans="1:27" x14ac:dyDescent="0.35">
      <c r="A76" t="str">
        <f>[1]HS_Forschungseinr!A33</f>
        <v>Künstlerische Hochschulen</v>
      </c>
      <c r="B76" s="3">
        <f>[1]HS_Forschungseinr!B33</f>
        <v>0.38798774424313481</v>
      </c>
      <c r="C76" s="3">
        <f>[1]HS_Forschungseinr!C33</f>
        <v>0.61390331391147879</v>
      </c>
      <c r="D76" s="3">
        <f>[1]HS_Forschungseinr!D33</f>
        <v>1.4677785904922196</v>
      </c>
      <c r="E76" s="3">
        <f>[1]HS_Forschungseinr!E33</f>
        <v>0</v>
      </c>
      <c r="F76" s="3">
        <f>[1]HS_Forschungseinr!F33</f>
        <v>0.47067882712484432</v>
      </c>
      <c r="G76" s="3">
        <f>[1]HS_Forschungseinr!G33</f>
        <v>1.3267079308212031</v>
      </c>
      <c r="H76" s="14">
        <f>[1]HS_Forschungseinr!H33</f>
        <v>0.85517093767538654</v>
      </c>
      <c r="I76" s="3">
        <f>[1]HS_Forschungseinr!I33</f>
        <v>0.7141571093268998</v>
      </c>
      <c r="J76" s="3">
        <f>[1]HS_Forschungseinr!J33</f>
        <v>0.66748413077337965</v>
      </c>
      <c r="K76" s="3">
        <f>[1]HS_Forschungseinr!K33</f>
        <v>0.63102505103415096</v>
      </c>
      <c r="L76" s="3">
        <f>[1]HS_Forschungseinr!L33</f>
        <v>1.061030566610659</v>
      </c>
      <c r="M76" s="3">
        <f>[1]HS_Forschungseinr!M33</f>
        <v>0.59691567700534576</v>
      </c>
      <c r="N76" s="3">
        <f>[1]HS_Forschungseinr!N33</f>
        <v>1.4528886331804893</v>
      </c>
      <c r="O76" s="3">
        <f>[1]HS_Forschungseinr!O33</f>
        <v>1.0519998253680289</v>
      </c>
      <c r="P76" s="3">
        <f>[1]HS_Forschungseinr!P33</f>
        <v>0.31220511251481997</v>
      </c>
      <c r="Q76" s="3">
        <f>[1]HS_Forschungseinr!Q33</f>
        <v>0.49073058988761292</v>
      </c>
      <c r="R76" s="3">
        <f>[1]HS_Forschungseinr!R33</f>
        <v>0.55051622181377591</v>
      </c>
      <c r="S76" s="3">
        <f>[1]HS_Forschungseinr!S33</f>
        <v>0</v>
      </c>
      <c r="T76" s="3">
        <f>[1]HS_Forschungseinr!T33</f>
        <v>2.0129938754661341</v>
      </c>
      <c r="U76" s="3">
        <f>[1]HS_Forschungseinr!U33</f>
        <v>0.67579416796390979</v>
      </c>
      <c r="V76" s="3">
        <f>[1]HS_Forschungseinr!V33</f>
        <v>0.67444374453486111</v>
      </c>
      <c r="W76" s="11"/>
      <c r="X76" s="18" t="str">
        <f t="shared" si="24"/>
        <v>RP</v>
      </c>
      <c r="Y76" s="19">
        <f t="shared" si="25"/>
        <v>0</v>
      </c>
      <c r="Z76" s="18" t="str">
        <f t="shared" si="26"/>
        <v>SL</v>
      </c>
      <c r="AA76" s="19">
        <f t="shared" si="27"/>
        <v>2.0129938754661341</v>
      </c>
    </row>
    <row r="77" spans="1:27" x14ac:dyDescent="0.35">
      <c r="A77" t="str">
        <f>[1]HS_Forschungseinr!A34</f>
        <v>Verwaltungshochschulen</v>
      </c>
      <c r="B77" s="3">
        <f>[1]HS_Forschungseinr!B34</f>
        <v>0.77597548848626963</v>
      </c>
      <c r="C77" s="3">
        <f>[1]HS_Forschungseinr!C34</f>
        <v>0.61390331391147879</v>
      </c>
      <c r="D77" s="3">
        <f>[1]HS_Forschungseinr!D34</f>
        <v>0.48925953016407314</v>
      </c>
      <c r="E77" s="3">
        <f>[1]HS_Forschungseinr!E34</f>
        <v>0.45797065873583614</v>
      </c>
      <c r="F77" s="3">
        <f>[1]HS_Forschungseinr!F34</f>
        <v>0.47067882712484432</v>
      </c>
      <c r="G77" s="3">
        <f>[1]HS_Forschungseinr!G34</f>
        <v>0</v>
      </c>
      <c r="H77" s="14">
        <f>[1]HS_Forschungseinr!H34</f>
        <v>0.42758546883769327</v>
      </c>
      <c r="I77" s="3">
        <f>[1]HS_Forschungseinr!I34</f>
        <v>0.55545552947647758</v>
      </c>
      <c r="J77" s="3">
        <f>[1]HS_Forschungseinr!J34</f>
        <v>0.37545982356002605</v>
      </c>
      <c r="K77" s="3">
        <f>[1]HS_Forschungseinr!K34</f>
        <v>0.39622503204469944</v>
      </c>
      <c r="L77" s="3">
        <f>[1]HS_Forschungseinr!L34</f>
        <v>0.53051528330532949</v>
      </c>
      <c r="M77" s="3">
        <f>[1]HS_Forschungseinr!M34</f>
        <v>7.461445962566822E-2</v>
      </c>
      <c r="N77" s="3">
        <f>[1]HS_Forschungseinr!N34</f>
        <v>1.4528886331804893</v>
      </c>
      <c r="O77" s="3">
        <f>[1]HS_Forschungseinr!O34</f>
        <v>1.0519998253680289</v>
      </c>
      <c r="P77" s="3">
        <f>[1]HS_Forschungseinr!P34</f>
        <v>0.31220511251481997</v>
      </c>
      <c r="Q77" s="3">
        <f>[1]HS_Forschungseinr!Q34</f>
        <v>0.61341323735951614</v>
      </c>
      <c r="R77" s="3">
        <f>[1]HS_Forschungseinr!R34</f>
        <v>0.22020648872551035</v>
      </c>
      <c r="S77" s="3">
        <f>[1]HS_Forschungseinr!S34</f>
        <v>0.9599851778288544</v>
      </c>
      <c r="T77" s="3">
        <f>[1]HS_Forschungseinr!T34</f>
        <v>1.006496937733067</v>
      </c>
      <c r="U77" s="3">
        <f>[1]HS_Forschungseinr!U34</f>
        <v>0.33789708398195489</v>
      </c>
      <c r="V77" s="3">
        <f>[1]HS_Forschungseinr!V34</f>
        <v>0.40229977744184697</v>
      </c>
      <c r="W77" s="11"/>
      <c r="X77" s="18" t="str">
        <f t="shared" si="24"/>
        <v>BY</v>
      </c>
      <c r="Y77" s="19">
        <f t="shared" si="25"/>
        <v>7.461445962566822E-2</v>
      </c>
      <c r="Z77" s="18" t="str">
        <f t="shared" si="26"/>
        <v>HB</v>
      </c>
      <c r="AA77" s="19">
        <f t="shared" si="27"/>
        <v>1.4528886331804893</v>
      </c>
    </row>
    <row r="78" spans="1:27" x14ac:dyDescent="0.35">
      <c r="A78" t="str">
        <f>[1]HS_Forschungseinr!A35</f>
        <v>Hochschulen eigenen Typs</v>
      </c>
      <c r="B78" s="3">
        <f>[1]HS_Forschungseinr!B35</f>
        <v>0</v>
      </c>
      <c r="C78" s="3">
        <f>[1]HS_Forschungseinr!C35</f>
        <v>0</v>
      </c>
      <c r="D78" s="3">
        <f>[1]HS_Forschungseinr!D35</f>
        <v>0</v>
      </c>
      <c r="E78" s="3">
        <f>[1]HS_Forschungseinr!E35</f>
        <v>0</v>
      </c>
      <c r="F78" s="3">
        <f>[1]HS_Forschungseinr!F35</f>
        <v>0.94135765424968865</v>
      </c>
      <c r="G78" s="3">
        <f>[1]HS_Forschungseinr!G35</f>
        <v>0</v>
      </c>
      <c r="H78" s="14">
        <f>[1]HS_Forschungseinr!H35</f>
        <v>0.1221672768107695</v>
      </c>
      <c r="I78" s="3">
        <f>[1]HS_Forschungseinr!I35</f>
        <v>0.15870157985042219</v>
      </c>
      <c r="J78" s="3">
        <f>[1]HS_Forschungseinr!J35</f>
        <v>6.952959695556038E-2</v>
      </c>
      <c r="K78" s="3">
        <f>[1]HS_Forschungseinr!K35</f>
        <v>7.3375005934203597E-2</v>
      </c>
      <c r="L78" s="3">
        <f>[1]HS_Forschungseinr!L35</f>
        <v>8.8419213884221581E-2</v>
      </c>
      <c r="M78" s="3">
        <f>[1]HS_Forschungseinr!M35</f>
        <v>0</v>
      </c>
      <c r="N78" s="3">
        <f>[1]HS_Forschungseinr!N35</f>
        <v>0</v>
      </c>
      <c r="O78" s="3">
        <f>[1]HS_Forschungseinr!O35</f>
        <v>1.0519998253680289</v>
      </c>
      <c r="P78" s="3">
        <f>[1]HS_Forschungseinr!P35</f>
        <v>0.15610255625740999</v>
      </c>
      <c r="Q78" s="3">
        <f>[1]HS_Forschungseinr!Q35</f>
        <v>0</v>
      </c>
      <c r="R78" s="3">
        <f>[1]HS_Forschungseinr!R35</f>
        <v>0</v>
      </c>
      <c r="S78" s="3">
        <f>[1]HS_Forschungseinr!S35</f>
        <v>0.2399962944572136</v>
      </c>
      <c r="T78" s="3">
        <f>[1]HS_Forschungseinr!T35</f>
        <v>0</v>
      </c>
      <c r="U78" s="3">
        <f>[1]HS_Forschungseinr!U35</f>
        <v>0</v>
      </c>
      <c r="V78" s="3">
        <f>[1]HS_Forschungseinr!V35</f>
        <v>8.282642476743908E-2</v>
      </c>
      <c r="W78" s="11"/>
      <c r="X78" s="18" t="str">
        <f t="shared" si="24"/>
        <v>BY</v>
      </c>
      <c r="Y78" s="19">
        <f t="shared" si="25"/>
        <v>0</v>
      </c>
      <c r="Z78" s="18" t="str">
        <f t="shared" si="26"/>
        <v>HH</v>
      </c>
      <c r="AA78" s="19">
        <f t="shared" si="27"/>
        <v>1.0519998253680289</v>
      </c>
    </row>
    <row r="79" spans="1:27" x14ac:dyDescent="0.35">
      <c r="W79" s="11"/>
      <c r="X79" s="11"/>
      <c r="Y79" s="11"/>
      <c r="Z79" s="11"/>
      <c r="AA79" s="11"/>
    </row>
    <row r="80" spans="1:27" x14ac:dyDescent="0.35">
      <c r="A80" s="4" t="s">
        <v>592</v>
      </c>
      <c r="W80" s="11"/>
      <c r="X80" s="11"/>
      <c r="Y80" s="11"/>
      <c r="Z80" s="11"/>
      <c r="AA80" s="11"/>
    </row>
    <row r="81" spans="1:27" x14ac:dyDescent="0.35">
      <c r="A81" t="str">
        <f>[1]HS_Forschungseinr!A4</f>
        <v>Fraunhofer-Gesellschaft</v>
      </c>
      <c r="B81">
        <f>[1]HS_Forschungseinr!B4</f>
        <v>1</v>
      </c>
      <c r="C81">
        <f>[1]HS_Forschungseinr!C4</f>
        <v>1</v>
      </c>
      <c r="D81">
        <f>[1]HS_Forschungseinr!D4</f>
        <v>9</v>
      </c>
      <c r="E81">
        <f>[1]HS_Forschungseinr!E4</f>
        <v>2</v>
      </c>
      <c r="F81">
        <f>[1]HS_Forschungseinr!F4</f>
        <v>2</v>
      </c>
      <c r="G81">
        <f>[1]HS_Forschungseinr!G4</f>
        <v>4</v>
      </c>
      <c r="H81" s="15">
        <f>[1]HS_Forschungseinr!H4</f>
        <v>19</v>
      </c>
      <c r="I81" s="7">
        <f>[1]HS_Forschungseinr!I4</f>
        <v>15</v>
      </c>
      <c r="J81" s="7">
        <f>[1]HS_Forschungseinr!J4</f>
        <v>61</v>
      </c>
      <c r="K81">
        <f>[1]HS_Forschungseinr!K4</f>
        <v>57</v>
      </c>
      <c r="L81">
        <f>[1]HS_Forschungseinr!L4</f>
        <v>13</v>
      </c>
      <c r="M81">
        <f>[1]HS_Forschungseinr!M4</f>
        <v>10</v>
      </c>
      <c r="N81">
        <f>[1]HS_Forschungseinr!N4</f>
        <v>3</v>
      </c>
      <c r="O81">
        <f>[1]HS_Forschungseinr!O4</f>
        <v>1</v>
      </c>
      <c r="P81">
        <f>[1]HS_Forschungseinr!P4</f>
        <v>6</v>
      </c>
      <c r="Q81">
        <f>[1]HS_Forschungseinr!Q4</f>
        <v>3</v>
      </c>
      <c r="R81">
        <f>[1]HS_Forschungseinr!R4</f>
        <v>15</v>
      </c>
      <c r="S81">
        <f>[1]HS_Forschungseinr!S4</f>
        <v>3</v>
      </c>
      <c r="T81">
        <f>[1]HS_Forschungseinr!T4</f>
        <v>1</v>
      </c>
      <c r="U81">
        <f>[1]HS_Forschungseinr!U4</f>
        <v>2</v>
      </c>
      <c r="V81">
        <f>[1]HS_Forschungseinr!V4</f>
        <v>76</v>
      </c>
      <c r="W81" s="11"/>
      <c r="X81" s="18"/>
      <c r="Y81" s="19"/>
      <c r="Z81" s="18"/>
      <c r="AA81" s="19"/>
    </row>
    <row r="82" spans="1:27" x14ac:dyDescent="0.35">
      <c r="A82" t="str">
        <f>[1]HS_Forschungseinr!A5</f>
        <v>Leibniz-Gemeinschaft</v>
      </c>
      <c r="B82">
        <f>[1]HS_Forschungseinr!B5</f>
        <v>9</v>
      </c>
      <c r="C82">
        <f>[1]HS_Forschungseinr!C5</f>
        <v>4</v>
      </c>
      <c r="D82">
        <f>[1]HS_Forschungseinr!D5</f>
        <v>8</v>
      </c>
      <c r="E82">
        <f>[1]HS_Forschungseinr!E5</f>
        <v>5</v>
      </c>
      <c r="F82">
        <f>[1]HS_Forschungseinr!F5</f>
        <v>3</v>
      </c>
      <c r="G82">
        <f>[1]HS_Forschungseinr!G5</f>
        <v>15</v>
      </c>
      <c r="H82" s="15">
        <f>[1]HS_Forschungseinr!H5</f>
        <v>44</v>
      </c>
      <c r="I82" s="7">
        <f>[1]HS_Forschungseinr!I5</f>
        <v>29</v>
      </c>
      <c r="J82" s="7">
        <f>[1]HS_Forschungseinr!J5</f>
        <v>69</v>
      </c>
      <c r="K82">
        <f>[1]HS_Forschungseinr!K5</f>
        <v>54</v>
      </c>
      <c r="L82">
        <f>[1]HS_Forschungseinr!L5</f>
        <v>7</v>
      </c>
      <c r="M82">
        <f>[1]HS_Forschungseinr!M5</f>
        <v>8</v>
      </c>
      <c r="N82">
        <f>[1]HS_Forschungseinr!N5</f>
        <v>4</v>
      </c>
      <c r="O82">
        <f>[1]HS_Forschungseinr!O5</f>
        <v>4</v>
      </c>
      <c r="P82">
        <f>[1]HS_Forschungseinr!P5</f>
        <v>5</v>
      </c>
      <c r="Q82">
        <f>[1]HS_Forschungseinr!Q5</f>
        <v>6</v>
      </c>
      <c r="R82">
        <f>[1]HS_Forschungseinr!R5</f>
        <v>9</v>
      </c>
      <c r="S82">
        <f>[1]HS_Forschungseinr!S5</f>
        <v>5</v>
      </c>
      <c r="T82">
        <f>[1]HS_Forschungseinr!T5</f>
        <v>2</v>
      </c>
      <c r="U82">
        <f>[1]HS_Forschungseinr!U5</f>
        <v>4</v>
      </c>
      <c r="V82">
        <f>[1]HS_Forschungseinr!V5</f>
        <v>98</v>
      </c>
      <c r="W82" s="11"/>
      <c r="X82" s="18"/>
      <c r="Y82" s="19"/>
      <c r="Z82" s="18"/>
      <c r="AA82" s="19"/>
    </row>
    <row r="83" spans="1:27" x14ac:dyDescent="0.35">
      <c r="A83" t="str">
        <f>[1]HS_Forschungseinr!A6</f>
        <v>Max-Planck-Gesellschaft</v>
      </c>
      <c r="B83">
        <f>[1]HS_Forschungseinr!B6</f>
        <v>3</v>
      </c>
      <c r="C83">
        <f>[1]HS_Forschungseinr!C6</f>
        <v>1</v>
      </c>
      <c r="D83">
        <f>[1]HS_Forschungseinr!D6</f>
        <v>6</v>
      </c>
      <c r="E83">
        <f>[1]HS_Forschungseinr!E6</f>
        <v>3</v>
      </c>
      <c r="F83">
        <f>[1]HS_Forschungseinr!F6</f>
        <v>3</v>
      </c>
      <c r="G83">
        <f>[1]HS_Forschungseinr!G6</f>
        <v>6</v>
      </c>
      <c r="H83" s="15">
        <f>[1]HS_Forschungseinr!H6</f>
        <v>22</v>
      </c>
      <c r="I83" s="7">
        <f>[1]HS_Forschungseinr!I6</f>
        <v>16</v>
      </c>
      <c r="J83" s="7">
        <f>[1]HS_Forschungseinr!J6</f>
        <v>65</v>
      </c>
      <c r="K83">
        <f>[1]HS_Forschungseinr!K6</f>
        <v>59</v>
      </c>
      <c r="L83">
        <f>[1]HS_Forschungseinr!L6</f>
        <v>12</v>
      </c>
      <c r="M83">
        <f>[1]HS_Forschungseinr!M6</f>
        <v>12</v>
      </c>
      <c r="N83">
        <f>[1]HS_Forschungseinr!N6</f>
        <v>1</v>
      </c>
      <c r="O83">
        <f>[1]HS_Forschungseinr!O6</f>
        <v>3</v>
      </c>
      <c r="P83">
        <f>[1]HS_Forschungseinr!P6</f>
        <v>8</v>
      </c>
      <c r="Q83">
        <f>[1]HS_Forschungseinr!Q6</f>
        <v>4</v>
      </c>
      <c r="R83">
        <f>[1]HS_Forschungseinr!R6</f>
        <v>14</v>
      </c>
      <c r="S83">
        <f>[1]HS_Forschungseinr!S6</f>
        <v>2</v>
      </c>
      <c r="T83">
        <f>[1]HS_Forschungseinr!T6</f>
        <v>2</v>
      </c>
      <c r="U83">
        <f>[1]HS_Forschungseinr!U6</f>
        <v>1</v>
      </c>
      <c r="V83">
        <f>[1]HS_Forschungseinr!V6</f>
        <v>81</v>
      </c>
      <c r="W83" s="11"/>
      <c r="X83" s="18"/>
      <c r="Y83" s="19"/>
      <c r="Z83" s="18"/>
      <c r="AA83" s="19"/>
    </row>
    <row r="84" spans="1:27" x14ac:dyDescent="0.35">
      <c r="A84" t="str">
        <f>[1]HS_Forschungseinr!A7</f>
        <v>Helmholtz-Gemeinschaft</v>
      </c>
      <c r="B84">
        <f>[1]HS_Forschungseinr!B7</f>
        <v>1</v>
      </c>
      <c r="C84">
        <f>[1]HS_Forschungseinr!C7</f>
        <v>0</v>
      </c>
      <c r="D84">
        <f>[1]HS_Forschungseinr!D7</f>
        <v>2</v>
      </c>
      <c r="E84">
        <f>[1]HS_Forschungseinr!E7</f>
        <v>0</v>
      </c>
      <c r="F84">
        <f>[1]HS_Forschungseinr!F7</f>
        <v>0</v>
      </c>
      <c r="G84">
        <f>[1]HS_Forschungseinr!G7</f>
        <v>2</v>
      </c>
      <c r="H84" s="15">
        <f>[1]HS_Forschungseinr!H7</f>
        <v>5</v>
      </c>
      <c r="I84" s="7">
        <f>[1]HS_Forschungseinr!I7</f>
        <v>3</v>
      </c>
      <c r="J84" s="7">
        <f>[1]HS_Forschungseinr!J7</f>
        <v>15</v>
      </c>
      <c r="K84">
        <f>[1]HS_Forschungseinr!K7</f>
        <v>13</v>
      </c>
      <c r="L84">
        <f>[1]HS_Forschungseinr!L7</f>
        <v>2</v>
      </c>
      <c r="M84">
        <f>[1]HS_Forschungseinr!M7</f>
        <v>1</v>
      </c>
      <c r="N84">
        <f>[1]HS_Forschungseinr!N7</f>
        <v>1</v>
      </c>
      <c r="O84">
        <f>[1]HS_Forschungseinr!O7</f>
        <v>1</v>
      </c>
      <c r="P84">
        <f>[1]HS_Forschungseinr!P7</f>
        <v>1</v>
      </c>
      <c r="Q84">
        <f>[1]HS_Forschungseinr!Q7</f>
        <v>1</v>
      </c>
      <c r="R84">
        <f>[1]HS_Forschungseinr!R7</f>
        <v>3</v>
      </c>
      <c r="S84">
        <f>[1]HS_Forschungseinr!S7</f>
        <v>0</v>
      </c>
      <c r="T84">
        <f>[1]HS_Forschungseinr!T7</f>
        <v>1</v>
      </c>
      <c r="U84">
        <f>[1]HS_Forschungseinr!U7</f>
        <v>2</v>
      </c>
      <c r="V84">
        <f>[1]HS_Forschungseinr!V7</f>
        <v>18</v>
      </c>
      <c r="W84" s="11"/>
      <c r="X84" s="18"/>
      <c r="Y84" s="19"/>
      <c r="Z84" s="18"/>
      <c r="AA84" s="19"/>
    </row>
    <row r="85" spans="1:27" x14ac:dyDescent="0.35">
      <c r="A85" t="str">
        <f>[1]HS_Forschungseinr!A8</f>
        <v>Bundeseinrichtungen mit FuE-Aufgaben</v>
      </c>
      <c r="B85">
        <f>[1]HS_Forschungseinr!B8</f>
        <v>1</v>
      </c>
      <c r="C85">
        <f>[1]HS_Forschungseinr!C8</f>
        <v>1</v>
      </c>
      <c r="D85">
        <f>[1]HS_Forschungseinr!D8</f>
        <v>2</v>
      </c>
      <c r="E85">
        <f>[1]HS_Forschungseinr!E8</f>
        <v>2</v>
      </c>
      <c r="F85">
        <f>[1]HS_Forschungseinr!F8</f>
        <v>0</v>
      </c>
      <c r="G85">
        <f>[1]HS_Forschungseinr!G8</f>
        <v>5</v>
      </c>
      <c r="H85" s="15">
        <f>[1]HS_Forschungseinr!H8</f>
        <v>11</v>
      </c>
      <c r="I85" s="7">
        <f>[1]HS_Forschungseinr!I8</f>
        <v>6</v>
      </c>
      <c r="J85" s="7">
        <f>[1]HS_Forschungseinr!J8</f>
        <v>37</v>
      </c>
      <c r="K85">
        <f>[1]HS_Forschungseinr!K8</f>
        <v>32</v>
      </c>
      <c r="L85">
        <f>[1]HS_Forschungseinr!L8</f>
        <v>2</v>
      </c>
      <c r="M85">
        <f>[1]HS_Forschungseinr!M8</f>
        <v>5</v>
      </c>
      <c r="N85">
        <f>[1]HS_Forschungseinr!N8</f>
        <v>0</v>
      </c>
      <c r="O85">
        <f>[1]HS_Forschungseinr!O8</f>
        <v>1</v>
      </c>
      <c r="P85">
        <f>[1]HS_Forschungseinr!P8</f>
        <v>4</v>
      </c>
      <c r="Q85">
        <f>[1]HS_Forschungseinr!Q8</f>
        <v>6</v>
      </c>
      <c r="R85">
        <f>[1]HS_Forschungseinr!R8</f>
        <v>10</v>
      </c>
      <c r="S85">
        <f>[1]HS_Forschungseinr!S8</f>
        <v>2</v>
      </c>
      <c r="T85">
        <f>[1]HS_Forschungseinr!T8</f>
        <v>0</v>
      </c>
      <c r="U85">
        <f>[1]HS_Forschungseinr!U8</f>
        <v>2</v>
      </c>
      <c r="V85">
        <f>[1]HS_Forschungseinr!V8</f>
        <v>43</v>
      </c>
      <c r="W85" s="11"/>
      <c r="X85" s="18"/>
      <c r="Y85" s="19"/>
      <c r="Z85" s="18"/>
      <c r="AA85" s="19"/>
    </row>
    <row r="86" spans="1:27" x14ac:dyDescent="0.35">
      <c r="A86" t="str">
        <f>[1]HS_Forschungseinr!A9</f>
        <v>Landeseinrichtungen mit FuE-Aufgaben</v>
      </c>
      <c r="B86">
        <f>[1]HS_Forschungseinr!B9</f>
        <v>2</v>
      </c>
      <c r="C86">
        <f>[1]HS_Forschungseinr!C9</f>
        <v>1</v>
      </c>
      <c r="D86">
        <f>[1]HS_Forschungseinr!D9</f>
        <v>7</v>
      </c>
      <c r="E86">
        <f>[1]HS_Forschungseinr!E9</f>
        <v>3</v>
      </c>
      <c r="F86">
        <f>[1]HS_Forschungseinr!F9</f>
        <v>4</v>
      </c>
      <c r="G86">
        <f>[1]HS_Forschungseinr!G9</f>
        <v>3</v>
      </c>
      <c r="H86" s="15">
        <f>[1]HS_Forschungseinr!H9</f>
        <v>20</v>
      </c>
      <c r="I86" s="7">
        <f>[1]HS_Forschungseinr!I9</f>
        <v>17</v>
      </c>
      <c r="J86" s="7">
        <f>[1]HS_Forschungseinr!J9</f>
        <v>121</v>
      </c>
      <c r="K86">
        <f>[1]HS_Forschungseinr!K9</f>
        <v>118</v>
      </c>
      <c r="L86">
        <f>[1]HS_Forschungseinr!L9</f>
        <v>18</v>
      </c>
      <c r="M86">
        <f>[1]HS_Forschungseinr!M9</f>
        <v>25</v>
      </c>
      <c r="N86">
        <f>[1]HS_Forschungseinr!N9</f>
        <v>6</v>
      </c>
      <c r="O86">
        <f>[1]HS_Forschungseinr!O9</f>
        <v>5</v>
      </c>
      <c r="P86">
        <f>[1]HS_Forschungseinr!P9</f>
        <v>14</v>
      </c>
      <c r="Q86">
        <f>[1]HS_Forschungseinr!Q9</f>
        <v>15</v>
      </c>
      <c r="R86">
        <f>[1]HS_Forschungseinr!R9</f>
        <v>16</v>
      </c>
      <c r="S86">
        <f>[1]HS_Forschungseinr!S9</f>
        <v>13</v>
      </c>
      <c r="T86">
        <f>[1]HS_Forschungseinr!T9</f>
        <v>2</v>
      </c>
      <c r="U86">
        <f>[1]HS_Forschungseinr!U9</f>
        <v>4</v>
      </c>
      <c r="V86">
        <f>[1]HS_Forschungseinr!V9</f>
        <v>138</v>
      </c>
      <c r="W86" s="11"/>
      <c r="X86" s="18"/>
      <c r="Y86" s="19"/>
      <c r="Z86" s="18"/>
      <c r="AA86" s="19"/>
    </row>
    <row r="87" spans="1:27" x14ac:dyDescent="0.35">
      <c r="A87" t="str">
        <f>[1]HS_Forschungseinr!A10</f>
        <v>insg</v>
      </c>
      <c r="B87">
        <f>[1]HS_Forschungseinr!B10</f>
        <v>17</v>
      </c>
      <c r="C87">
        <f>[1]HS_Forschungseinr!C10</f>
        <v>8</v>
      </c>
      <c r="D87">
        <f>[1]HS_Forschungseinr!D10</f>
        <v>34</v>
      </c>
      <c r="E87">
        <f>[1]HS_Forschungseinr!E10</f>
        <v>15</v>
      </c>
      <c r="F87">
        <f>[1]HS_Forschungseinr!F10</f>
        <v>12</v>
      </c>
      <c r="G87">
        <f>[1]HS_Forschungseinr!G10</f>
        <v>35</v>
      </c>
      <c r="H87" s="15">
        <f>[1]HS_Forschungseinr!H10</f>
        <v>121</v>
      </c>
      <c r="I87" s="7">
        <f>[1]HS_Forschungseinr!I10</f>
        <v>86</v>
      </c>
      <c r="J87" s="7">
        <f>[1]HS_Forschungseinr!J10</f>
        <v>368</v>
      </c>
      <c r="K87">
        <f>[1]HS_Forschungseinr!K10</f>
        <v>333</v>
      </c>
      <c r="L87">
        <f>[1]HS_Forschungseinr!L10</f>
        <v>54</v>
      </c>
      <c r="M87">
        <f>[1]HS_Forschungseinr!M10</f>
        <v>61</v>
      </c>
      <c r="N87">
        <f>[1]HS_Forschungseinr!N10</f>
        <v>15</v>
      </c>
      <c r="O87">
        <f>[1]HS_Forschungseinr!O10</f>
        <v>15</v>
      </c>
      <c r="P87">
        <f>[1]HS_Forschungseinr!P10</f>
        <v>38</v>
      </c>
      <c r="Q87">
        <f>[1]HS_Forschungseinr!Q10</f>
        <v>35</v>
      </c>
      <c r="R87">
        <f>[1]HS_Forschungseinr!R10</f>
        <v>67</v>
      </c>
      <c r="S87">
        <f>[1]HS_Forschungseinr!S10</f>
        <v>25</v>
      </c>
      <c r="T87">
        <f>[1]HS_Forschungseinr!T10</f>
        <v>8</v>
      </c>
      <c r="U87">
        <f>[1]HS_Forschungseinr!U10</f>
        <v>15</v>
      </c>
      <c r="V87">
        <f>[1]HS_Forschungseinr!V10</f>
        <v>454</v>
      </c>
      <c r="W87" s="11"/>
      <c r="X87" s="18"/>
      <c r="Y87" s="19"/>
      <c r="Z87" s="18"/>
      <c r="AA87" s="19"/>
    </row>
    <row r="88" spans="1:27" x14ac:dyDescent="0.35">
      <c r="W88" s="11"/>
      <c r="X88" s="11"/>
      <c r="Y88" s="11"/>
      <c r="Z88" s="11"/>
      <c r="AA88" s="11"/>
    </row>
    <row r="89" spans="1:27" x14ac:dyDescent="0.35">
      <c r="A89" s="4" t="s">
        <v>593</v>
      </c>
      <c r="W89" s="11"/>
      <c r="X89" s="11"/>
      <c r="Y89" s="11"/>
      <c r="Z89" s="11"/>
      <c r="AA89" s="11"/>
    </row>
    <row r="90" spans="1:27" x14ac:dyDescent="0.35">
      <c r="A90" t="str">
        <f>[1]HS_Forschungseinr!A22</f>
        <v>Fraunhofer-Gesellschaft</v>
      </c>
      <c r="B90" s="3">
        <f>[1]HS_Forschungseinr!B22</f>
        <v>0.38798774424313481</v>
      </c>
      <c r="C90" s="3">
        <f>[1]HS_Forschungseinr!C22</f>
        <v>0.61390331391147879</v>
      </c>
      <c r="D90" s="3">
        <f>[1]HS_Forschungseinr!D22</f>
        <v>2.2016678857383294</v>
      </c>
      <c r="E90" s="3">
        <f>[1]HS_Forschungseinr!E22</f>
        <v>0.91594131747167229</v>
      </c>
      <c r="F90" s="3">
        <f>[1]HS_Forschungseinr!F22</f>
        <v>0.94135765424968865</v>
      </c>
      <c r="G90" s="3">
        <f>[1]HS_Forschungseinr!G22</f>
        <v>1.0613663446569626</v>
      </c>
      <c r="H90" s="14">
        <f>[1]HS_Forschungseinr!H22</f>
        <v>1.1605891297023103</v>
      </c>
      <c r="I90" s="3">
        <f>[1]HS_Forschungseinr!I22</f>
        <v>1.1902618488781664</v>
      </c>
      <c r="J90" s="3">
        <f>[1]HS_Forschungseinr!J22</f>
        <v>0.84826108285783663</v>
      </c>
      <c r="K90" s="3">
        <f>[1]HS_Forschungseinr!K22</f>
        <v>0.83647506764992108</v>
      </c>
      <c r="L90" s="3">
        <f>[1]HS_Forschungseinr!L22</f>
        <v>1.1494497804948807</v>
      </c>
      <c r="M90" s="3">
        <f>[1]HS_Forschungseinr!M22</f>
        <v>0.74614459625668217</v>
      </c>
      <c r="N90" s="3">
        <f>[1]HS_Forschungseinr!N22</f>
        <v>4.3586658995414682</v>
      </c>
      <c r="O90" s="3">
        <f>[1]HS_Forschungseinr!O22</f>
        <v>0.52599991268401447</v>
      </c>
      <c r="P90" s="3">
        <f>[1]HS_Forschungseinr!P22</f>
        <v>0.93661533754446002</v>
      </c>
      <c r="Q90" s="3">
        <f>[1]HS_Forschungseinr!Q22</f>
        <v>0.36804794241570971</v>
      </c>
      <c r="R90" s="3">
        <f>[1]HS_Forschungseinr!R22</f>
        <v>0.82577433272066381</v>
      </c>
      <c r="S90" s="3">
        <f>[1]HS_Forschungseinr!S22</f>
        <v>0.7199888833716408</v>
      </c>
      <c r="T90" s="3">
        <f>[1]HS_Forschungseinr!T22</f>
        <v>1.006496937733067</v>
      </c>
      <c r="U90" s="3">
        <f>[1]HS_Forschungseinr!U22</f>
        <v>0.67579416796390979</v>
      </c>
      <c r="V90" s="3">
        <f>[1]HS_Forschungseinr!V22</f>
        <v>0.89925832604648148</v>
      </c>
      <c r="W90" s="11"/>
      <c r="X90" s="18" t="str">
        <f t="shared" ref="X90:X96" si="28">HLOOKUP(Y90,$L90:$U187,ROW(L$108)-ROW(X90)+1,0)</f>
        <v>NI</v>
      </c>
      <c r="Y90" s="19">
        <f t="shared" ref="Y90:Y96" si="29">MIN(L90:U90)</f>
        <v>0.36804794241570971</v>
      </c>
      <c r="Z90" s="18" t="str">
        <f t="shared" ref="Z90:Z96" si="30">HLOOKUP(AA90,$L90:$U187,ROW(N$108)-ROW(Z90)+1,0)</f>
        <v>HB</v>
      </c>
      <c r="AA90" s="19">
        <f t="shared" ref="AA90:AA96" si="31">MAX(L90:U90)</f>
        <v>4.3586658995414682</v>
      </c>
    </row>
    <row r="91" spans="1:27" x14ac:dyDescent="0.35">
      <c r="A91" t="str">
        <f>[1]HS_Forschungseinr!A23</f>
        <v>Leibniz-Gemeinschaft</v>
      </c>
      <c r="B91" s="3">
        <f>[1]HS_Forschungseinr!B23</f>
        <v>3.4918896981882135</v>
      </c>
      <c r="C91" s="3">
        <f>[1]HS_Forschungseinr!C23</f>
        <v>2.4556132556459151</v>
      </c>
      <c r="D91" s="3">
        <f>[1]HS_Forschungseinr!D23</f>
        <v>1.9570381206562926</v>
      </c>
      <c r="E91" s="3">
        <f>[1]HS_Forschungseinr!E23</f>
        <v>2.2898532936791809</v>
      </c>
      <c r="F91" s="3">
        <f>[1]HS_Forschungseinr!F23</f>
        <v>1.412036481374533</v>
      </c>
      <c r="G91" s="3">
        <f>[1]HS_Forschungseinr!G23</f>
        <v>3.9801237924636093</v>
      </c>
      <c r="H91" s="14">
        <f>[1]HS_Forschungseinr!H23</f>
        <v>2.6876800898369289</v>
      </c>
      <c r="I91" s="3">
        <f>[1]HS_Forschungseinr!I23</f>
        <v>2.3011729078311216</v>
      </c>
      <c r="J91" s="3">
        <f>[1]HS_Forschungseinr!J23</f>
        <v>0.95950843798673324</v>
      </c>
      <c r="K91" s="3">
        <f>[1]HS_Forschungseinr!K23</f>
        <v>0.79245006408939889</v>
      </c>
      <c r="L91" s="3">
        <f>[1]HS_Forschungseinr!L23</f>
        <v>0.61893449718955107</v>
      </c>
      <c r="M91" s="3">
        <f>[1]HS_Forschungseinr!M23</f>
        <v>0.59691567700534576</v>
      </c>
      <c r="N91" s="3">
        <f>[1]HS_Forschungseinr!N23</f>
        <v>5.8115545327219573</v>
      </c>
      <c r="O91" s="3">
        <f>[1]HS_Forschungseinr!O23</f>
        <v>2.1039996507360579</v>
      </c>
      <c r="P91" s="3">
        <f>[1]HS_Forschungseinr!P23</f>
        <v>0.78051278128705004</v>
      </c>
      <c r="Q91" s="3">
        <f>[1]HS_Forschungseinr!Q23</f>
        <v>0.73609588483141941</v>
      </c>
      <c r="R91" s="3">
        <f>[1]HS_Forschungseinr!R23</f>
        <v>0.49546459963239831</v>
      </c>
      <c r="S91" s="3">
        <f>[1]HS_Forschungseinr!S23</f>
        <v>1.199981472286068</v>
      </c>
      <c r="T91" s="3">
        <f>[1]HS_Forschungseinr!T23</f>
        <v>2.0129938754661341</v>
      </c>
      <c r="U91" s="3">
        <f>[1]HS_Forschungseinr!U23</f>
        <v>1.3515883359278196</v>
      </c>
      <c r="V91" s="3">
        <f>[1]HS_Forschungseinr!V23</f>
        <v>1.1595699467441472</v>
      </c>
      <c r="W91" s="11"/>
      <c r="X91" s="18" t="str">
        <f t="shared" si="28"/>
        <v>NW</v>
      </c>
      <c r="Y91" s="19">
        <f t="shared" si="29"/>
        <v>0.49546459963239831</v>
      </c>
      <c r="Z91" s="18" t="str">
        <f t="shared" si="30"/>
        <v>HB</v>
      </c>
      <c r="AA91" s="19">
        <f t="shared" si="31"/>
        <v>5.8115545327219573</v>
      </c>
    </row>
    <row r="92" spans="1:27" x14ac:dyDescent="0.35">
      <c r="A92" t="str">
        <f>[1]HS_Forschungseinr!A24</f>
        <v>Max-Planck-Gesellschaft</v>
      </c>
      <c r="B92" s="3">
        <f>[1]HS_Forschungseinr!B24</f>
        <v>1.1639632327294045</v>
      </c>
      <c r="C92" s="3">
        <f>[1]HS_Forschungseinr!C24</f>
        <v>0.61390331391147879</v>
      </c>
      <c r="D92" s="3">
        <f>[1]HS_Forschungseinr!D24</f>
        <v>1.4677785904922196</v>
      </c>
      <c r="E92" s="3">
        <f>[1]HS_Forschungseinr!E24</f>
        <v>1.3739119762075085</v>
      </c>
      <c r="F92" s="3">
        <f>[1]HS_Forschungseinr!F24</f>
        <v>1.412036481374533</v>
      </c>
      <c r="G92" s="3">
        <f>[1]HS_Forschungseinr!G24</f>
        <v>1.5920495169854438</v>
      </c>
      <c r="H92" s="14">
        <f>[1]HS_Forschungseinr!H24</f>
        <v>1.3438400449184644</v>
      </c>
      <c r="I92" s="3">
        <f>[1]HS_Forschungseinr!I24</f>
        <v>1.2696126388033775</v>
      </c>
      <c r="J92" s="3">
        <f>[1]HS_Forschungseinr!J24</f>
        <v>0.90388476042228494</v>
      </c>
      <c r="K92" s="3">
        <f>[1]HS_Forschungseinr!K24</f>
        <v>0.86582507002360254</v>
      </c>
      <c r="L92" s="3">
        <f>[1]HS_Forschungseinr!L24</f>
        <v>1.061030566610659</v>
      </c>
      <c r="M92" s="3">
        <f>[1]HS_Forschungseinr!M24</f>
        <v>0.89537351550801858</v>
      </c>
      <c r="N92" s="3">
        <f>[1]HS_Forschungseinr!N24</f>
        <v>1.4528886331804893</v>
      </c>
      <c r="O92" s="3">
        <f>[1]HS_Forschungseinr!O24</f>
        <v>1.5779997380520434</v>
      </c>
      <c r="P92" s="3">
        <f>[1]HS_Forschungseinr!P24</f>
        <v>1.2488204500592799</v>
      </c>
      <c r="Q92" s="3">
        <f>[1]HS_Forschungseinr!Q24</f>
        <v>0.49073058988761292</v>
      </c>
      <c r="R92" s="3">
        <f>[1]HS_Forschungseinr!R24</f>
        <v>0.7707227105392862</v>
      </c>
      <c r="S92" s="3">
        <f>[1]HS_Forschungseinr!S24</f>
        <v>0.4799925889144272</v>
      </c>
      <c r="T92" s="3">
        <f>[1]HS_Forschungseinr!T24</f>
        <v>2.0129938754661341</v>
      </c>
      <c r="U92" s="3">
        <f>[1]HS_Forschungseinr!U24</f>
        <v>0.33789708398195489</v>
      </c>
      <c r="V92" s="3">
        <f>[1]HS_Forschungseinr!V24</f>
        <v>0.95842005802322372</v>
      </c>
      <c r="W92" s="11"/>
      <c r="X92" s="18" t="str">
        <f t="shared" si="28"/>
        <v>SH</v>
      </c>
      <c r="Y92" s="19">
        <f t="shared" si="29"/>
        <v>0.33789708398195489</v>
      </c>
      <c r="Z92" s="18" t="str">
        <f t="shared" si="30"/>
        <v>SL</v>
      </c>
      <c r="AA92" s="19">
        <f t="shared" si="31"/>
        <v>2.0129938754661341</v>
      </c>
    </row>
    <row r="93" spans="1:27" x14ac:dyDescent="0.35">
      <c r="A93" t="str">
        <f>[1]HS_Forschungseinr!A25</f>
        <v>Helmholtz-Gemeinschaft</v>
      </c>
      <c r="B93" s="3">
        <f>[1]HS_Forschungseinr!B25</f>
        <v>0.38798774424313481</v>
      </c>
      <c r="C93" s="3">
        <f>[1]HS_Forschungseinr!C25</f>
        <v>0</v>
      </c>
      <c r="D93" s="3">
        <f>[1]HS_Forschungseinr!D25</f>
        <v>0.48925953016407314</v>
      </c>
      <c r="E93" s="3">
        <f>[1]HS_Forschungseinr!E25</f>
        <v>0</v>
      </c>
      <c r="F93" s="3">
        <f>[1]HS_Forschungseinr!F25</f>
        <v>0</v>
      </c>
      <c r="G93" s="3">
        <f>[1]HS_Forschungseinr!G25</f>
        <v>0.53068317232848128</v>
      </c>
      <c r="H93" s="14">
        <f>[1]HS_Forschungseinr!H25</f>
        <v>0.30541819202692377</v>
      </c>
      <c r="I93" s="3">
        <f>[1]HS_Forschungseinr!I25</f>
        <v>0.23805236977563327</v>
      </c>
      <c r="J93" s="3">
        <f>[1]HS_Forschungseinr!J25</f>
        <v>0.20858879086668114</v>
      </c>
      <c r="K93" s="3">
        <f>[1]HS_Forschungseinr!K25</f>
        <v>0.19077501542892936</v>
      </c>
      <c r="L93" s="3">
        <f>[1]HS_Forschungseinr!L25</f>
        <v>0.17683842776844316</v>
      </c>
      <c r="M93" s="3">
        <f>[1]HS_Forschungseinr!M25</f>
        <v>7.461445962566822E-2</v>
      </c>
      <c r="N93" s="3">
        <f>[1]HS_Forschungseinr!N25</f>
        <v>1.4528886331804893</v>
      </c>
      <c r="O93" s="3">
        <f>[1]HS_Forschungseinr!O25</f>
        <v>0.52599991268401447</v>
      </c>
      <c r="P93" s="3">
        <f>[1]HS_Forschungseinr!P25</f>
        <v>0.15610255625740999</v>
      </c>
      <c r="Q93" s="3">
        <f>[1]HS_Forschungseinr!Q25</f>
        <v>0.12268264747190323</v>
      </c>
      <c r="R93" s="3">
        <f>[1]HS_Forschungseinr!R25</f>
        <v>0.16515486654413278</v>
      </c>
      <c r="S93" s="3">
        <f>[1]HS_Forschungseinr!S25</f>
        <v>0</v>
      </c>
      <c r="T93" s="3">
        <f>[1]HS_Forschungseinr!T25</f>
        <v>1.006496937733067</v>
      </c>
      <c r="U93" s="3">
        <f>[1]HS_Forschungseinr!U25</f>
        <v>0.67579416796390979</v>
      </c>
      <c r="V93" s="3">
        <f>[1]HS_Forschungseinr!V25</f>
        <v>0.21298223511627193</v>
      </c>
      <c r="W93" s="11"/>
      <c r="X93" s="18" t="str">
        <f t="shared" si="28"/>
        <v>RP</v>
      </c>
      <c r="Y93" s="19">
        <f t="shared" si="29"/>
        <v>0</v>
      </c>
      <c r="Z93" s="18" t="str">
        <f t="shared" si="30"/>
        <v>HB</v>
      </c>
      <c r="AA93" s="19">
        <f t="shared" si="31"/>
        <v>1.4528886331804893</v>
      </c>
    </row>
    <row r="94" spans="1:27" x14ac:dyDescent="0.35">
      <c r="A94" t="str">
        <f>[1]HS_Forschungseinr!A26</f>
        <v>Bundeseinrichtungen mit FuE-Aufgaben</v>
      </c>
      <c r="B94" s="3">
        <f>[1]HS_Forschungseinr!B26</f>
        <v>0.38798774424313481</v>
      </c>
      <c r="C94" s="3">
        <f>[1]HS_Forschungseinr!C26</f>
        <v>0.61390331391147879</v>
      </c>
      <c r="D94" s="3">
        <f>[1]HS_Forschungseinr!D26</f>
        <v>0.48925953016407314</v>
      </c>
      <c r="E94" s="3">
        <f>[1]HS_Forschungseinr!E26</f>
        <v>0.91594131747167229</v>
      </c>
      <c r="F94" s="3">
        <f>[1]HS_Forschungseinr!F26</f>
        <v>0</v>
      </c>
      <c r="G94" s="3">
        <f>[1]HS_Forschungseinr!G26</f>
        <v>1.3267079308212031</v>
      </c>
      <c r="H94" s="14">
        <f>[1]HS_Forschungseinr!H26</f>
        <v>0.67192002245923221</v>
      </c>
      <c r="I94" s="3">
        <f>[1]HS_Forschungseinr!I26</f>
        <v>0.47610473955126653</v>
      </c>
      <c r="J94" s="3">
        <f>[1]HS_Forschungseinr!J26</f>
        <v>0.51451901747114681</v>
      </c>
      <c r="K94" s="3">
        <f>[1]HS_Forschungseinr!K26</f>
        <v>0.46960003797890304</v>
      </c>
      <c r="L94" s="3">
        <f>[1]HS_Forschungseinr!L26</f>
        <v>0.17683842776844316</v>
      </c>
      <c r="M94" s="3">
        <f>[1]HS_Forschungseinr!M26</f>
        <v>0.37307229812834108</v>
      </c>
      <c r="N94" s="3">
        <f>[1]HS_Forschungseinr!N26</f>
        <v>0</v>
      </c>
      <c r="O94" s="3">
        <f>[1]HS_Forschungseinr!O26</f>
        <v>0.52599991268401447</v>
      </c>
      <c r="P94" s="3">
        <f>[1]HS_Forschungseinr!P26</f>
        <v>0.62441022502963994</v>
      </c>
      <c r="Q94" s="3">
        <f>[1]HS_Forschungseinr!Q26</f>
        <v>0.73609588483141941</v>
      </c>
      <c r="R94" s="3">
        <f>[1]HS_Forschungseinr!R26</f>
        <v>0.55051622181377591</v>
      </c>
      <c r="S94" s="3">
        <f>[1]HS_Forschungseinr!S26</f>
        <v>0.4799925889144272</v>
      </c>
      <c r="T94" s="3">
        <f>[1]HS_Forschungseinr!T26</f>
        <v>0</v>
      </c>
      <c r="U94" s="3">
        <f>[1]HS_Forschungseinr!U26</f>
        <v>0.67579416796390979</v>
      </c>
      <c r="V94" s="3">
        <f>[1]HS_Forschungseinr!V26</f>
        <v>0.50879089499998298</v>
      </c>
      <c r="W94" s="11"/>
      <c r="X94" s="18" t="str">
        <f t="shared" si="28"/>
        <v>HB</v>
      </c>
      <c r="Y94" s="19">
        <f t="shared" si="29"/>
        <v>0</v>
      </c>
      <c r="Z94" s="18" t="str">
        <f t="shared" si="30"/>
        <v>NI</v>
      </c>
      <c r="AA94" s="19">
        <f t="shared" si="31"/>
        <v>0.73609588483141941</v>
      </c>
    </row>
    <row r="95" spans="1:27" x14ac:dyDescent="0.35">
      <c r="A95" t="str">
        <f>[1]HS_Forschungseinr!A27</f>
        <v>Landeseinrichtungen mit FuE-Aufgaben</v>
      </c>
      <c r="B95" s="3">
        <f>[1]HS_Forschungseinr!B27</f>
        <v>0.77597548848626963</v>
      </c>
      <c r="C95" s="3">
        <f>[1]HS_Forschungseinr!C27</f>
        <v>0.61390331391147879</v>
      </c>
      <c r="D95" s="3">
        <f>[1]HS_Forschungseinr!D27</f>
        <v>1.712408355574256</v>
      </c>
      <c r="E95" s="3">
        <f>[1]HS_Forschungseinr!E27</f>
        <v>1.3739119762075085</v>
      </c>
      <c r="F95" s="3">
        <f>[1]HS_Forschungseinr!F27</f>
        <v>1.8827153084993773</v>
      </c>
      <c r="G95" s="3">
        <f>[1]HS_Forschungseinr!G27</f>
        <v>0.79602475849272192</v>
      </c>
      <c r="H95" s="14">
        <f>[1]HS_Forschungseinr!H27</f>
        <v>1.2216727681076951</v>
      </c>
      <c r="I95" s="3">
        <f>[1]HS_Forschungseinr!I27</f>
        <v>1.3489634287285885</v>
      </c>
      <c r="J95" s="3">
        <f>[1]HS_Forschungseinr!J27</f>
        <v>1.6826162463245611</v>
      </c>
      <c r="K95" s="3">
        <f>[1]HS_Forschungseinr!K27</f>
        <v>1.7316501400472051</v>
      </c>
      <c r="L95" s="3">
        <f>[1]HS_Forschungseinr!L27</f>
        <v>1.5915458499159885</v>
      </c>
      <c r="M95" s="3">
        <f>[1]HS_Forschungseinr!M27</f>
        <v>1.8653614906417053</v>
      </c>
      <c r="N95" s="3">
        <f>[1]HS_Forschungseinr!N27</f>
        <v>8.7173317990829364</v>
      </c>
      <c r="O95" s="3">
        <f>[1]HS_Forschungseinr!O27</f>
        <v>2.6299995634200726</v>
      </c>
      <c r="P95" s="3">
        <f>[1]HS_Forschungseinr!P27</f>
        <v>2.18543578760374</v>
      </c>
      <c r="Q95" s="3">
        <f>[1]HS_Forschungseinr!Q27</f>
        <v>1.8402397120785485</v>
      </c>
      <c r="R95" s="3">
        <f>[1]HS_Forschungseinr!R27</f>
        <v>0.88082595490204141</v>
      </c>
      <c r="S95" s="3">
        <f>[1]HS_Forschungseinr!S27</f>
        <v>3.119951827943777</v>
      </c>
      <c r="T95" s="3">
        <f>[1]HS_Forschungseinr!T27</f>
        <v>2.0129938754661341</v>
      </c>
      <c r="U95" s="3">
        <f>[1]HS_Forschungseinr!U27</f>
        <v>1.3515883359278196</v>
      </c>
      <c r="V95" s="3">
        <f>[1]HS_Forschungseinr!V27</f>
        <v>1.6328638025580848</v>
      </c>
      <c r="W95" s="11"/>
      <c r="X95" s="18" t="str">
        <f t="shared" si="28"/>
        <v>NW</v>
      </c>
      <c r="Y95" s="19">
        <f t="shared" si="29"/>
        <v>0.88082595490204141</v>
      </c>
      <c r="Z95" s="18" t="str">
        <f t="shared" si="30"/>
        <v>HB</v>
      </c>
      <c r="AA95" s="19">
        <f t="shared" si="31"/>
        <v>8.7173317990829364</v>
      </c>
    </row>
    <row r="96" spans="1:27" x14ac:dyDescent="0.35">
      <c r="A96" t="str">
        <f>[1]HS_Forschungseinr!A28</f>
        <v>insg</v>
      </c>
      <c r="B96" s="3">
        <f>[1]HS_Forschungseinr!B28</f>
        <v>6.5957916521332924</v>
      </c>
      <c r="C96" s="3">
        <f>[1]HS_Forschungseinr!C28</f>
        <v>4.9112265112918303</v>
      </c>
      <c r="D96" s="3">
        <f>[1]HS_Forschungseinr!D28</f>
        <v>8.3174120127892444</v>
      </c>
      <c r="E96" s="3">
        <f>[1]HS_Forschungseinr!E28</f>
        <v>6.8695598810375422</v>
      </c>
      <c r="F96" s="3">
        <f>[1]HS_Forschungseinr!F28</f>
        <v>5.6481459254981319</v>
      </c>
      <c r="G96" s="3">
        <f>[1]HS_Forschungseinr!G28</f>
        <v>9.2869555157484225</v>
      </c>
      <c r="H96" s="14">
        <f>[1]HS_Forschungseinr!H28</f>
        <v>7.3911202470515551</v>
      </c>
      <c r="I96" s="3">
        <f>[1]HS_Forschungseinr!I28</f>
        <v>6.8241679335681535</v>
      </c>
      <c r="J96" s="3">
        <f>[1]HS_Forschungseinr!J28</f>
        <v>5.117378335929244</v>
      </c>
      <c r="K96" s="3">
        <f>[1]HS_Forschungseinr!K28</f>
        <v>4.8867753952179598</v>
      </c>
      <c r="L96" s="3">
        <f>[1]HS_Forschungseinr!L28</f>
        <v>4.7746375497479656</v>
      </c>
      <c r="M96" s="3">
        <f>[1]HS_Forschungseinr!M28</f>
        <v>4.5514820371657612</v>
      </c>
      <c r="N96" s="3">
        <f>[1]HS_Forschungseinr!N28</f>
        <v>21.79332949770734</v>
      </c>
      <c r="O96" s="3">
        <f>[1]HS_Forschungseinr!O28</f>
        <v>7.8899986902602173</v>
      </c>
      <c r="P96" s="3">
        <f>[1]HS_Forschungseinr!P28</f>
        <v>5.9318971377815801</v>
      </c>
      <c r="Q96" s="3">
        <f>[1]HS_Forschungseinr!Q28</f>
        <v>4.2938926615166126</v>
      </c>
      <c r="R96" s="3">
        <f>[1]HS_Forschungseinr!R28</f>
        <v>3.6884586861522983</v>
      </c>
      <c r="S96" s="3">
        <f>[1]HS_Forschungseinr!S28</f>
        <v>5.9999073614303402</v>
      </c>
      <c r="T96" s="3">
        <f>[1]HS_Forschungseinr!T28</f>
        <v>8.0519755018645363</v>
      </c>
      <c r="U96" s="3">
        <f>[1]HS_Forschungseinr!U28</f>
        <v>5.0684562597293237</v>
      </c>
      <c r="V96" s="3">
        <f>[1]HS_Forschungseinr!V28</f>
        <v>5.371885263488192</v>
      </c>
      <c r="W96" s="11"/>
      <c r="X96" s="18" t="str">
        <f t="shared" si="28"/>
        <v>NW</v>
      </c>
      <c r="Y96" s="19">
        <f t="shared" si="29"/>
        <v>3.6884586861522983</v>
      </c>
      <c r="Z96" s="18" t="str">
        <f t="shared" si="30"/>
        <v>HB</v>
      </c>
      <c r="AA96" s="19">
        <f t="shared" si="31"/>
        <v>21.79332949770734</v>
      </c>
    </row>
    <row r="97" spans="12:27" x14ac:dyDescent="0.35">
      <c r="W97" s="11"/>
      <c r="X97" s="11"/>
      <c r="Y97" s="11"/>
      <c r="Z97" s="11"/>
      <c r="AA97" s="11"/>
    </row>
    <row r="98" spans="12:27" x14ac:dyDescent="0.35">
      <c r="W98" s="11"/>
      <c r="X98" s="11"/>
      <c r="Y98" s="11"/>
      <c r="Z98" s="11"/>
      <c r="AA98" s="11"/>
    </row>
    <row r="99" spans="12:27" x14ac:dyDescent="0.35">
      <c r="W99" s="11"/>
      <c r="X99" s="11"/>
      <c r="Y99" s="11"/>
      <c r="Z99" s="11"/>
      <c r="AA99" s="11"/>
    </row>
    <row r="100" spans="12:27" x14ac:dyDescent="0.35">
      <c r="W100" s="11"/>
      <c r="X100" s="11"/>
      <c r="Y100" s="11"/>
      <c r="Z100" s="11"/>
      <c r="AA100" s="11"/>
    </row>
    <row r="101" spans="12:27" x14ac:dyDescent="0.35">
      <c r="W101" s="11"/>
      <c r="X101" s="11"/>
      <c r="Y101" s="11"/>
      <c r="Z101" s="11"/>
      <c r="AA101" s="11"/>
    </row>
    <row r="102" spans="12:27" x14ac:dyDescent="0.35">
      <c r="W102" s="11"/>
      <c r="X102" s="11"/>
      <c r="Y102" s="11"/>
      <c r="Z102" s="11"/>
      <c r="AA102" s="11"/>
    </row>
    <row r="108" spans="12:27" x14ac:dyDescent="0.35">
      <c r="L108" t="s">
        <v>328</v>
      </c>
      <c r="M108" t="s">
        <v>329</v>
      </c>
      <c r="N108" t="s">
        <v>330</v>
      </c>
      <c r="O108" t="s">
        <v>331</v>
      </c>
      <c r="P108" t="s">
        <v>332</v>
      </c>
      <c r="Q108" t="s">
        <v>333</v>
      </c>
      <c r="R108" t="s">
        <v>334</v>
      </c>
      <c r="S108" t="s">
        <v>335</v>
      </c>
      <c r="T108" t="s">
        <v>336</v>
      </c>
      <c r="U108" t="s">
        <v>337</v>
      </c>
    </row>
  </sheetData>
  <pageMargins left="0.7" right="0.7" top="0.78740157499999996" bottom="0.78740157499999996"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218AB-324E-40C9-BEAF-77DB044B20FB}">
  <sheetPr codeName="Tabelle49"/>
  <dimension ref="A1:XFD128"/>
  <sheetViews>
    <sheetView workbookViewId="0">
      <pane ySplit="2" topLeftCell="A19" activePane="bottomLeft" state="frozen"/>
      <selection pane="bottomLeft" activeCell="H24" sqref="H24"/>
    </sheetView>
  </sheetViews>
  <sheetFormatPr baseColWidth="10" defaultColWidth="11.453125" defaultRowHeight="14.5" x14ac:dyDescent="0.35"/>
  <cols>
    <col min="9" max="10" width="10.81640625" style="63"/>
    <col min="11" max="11" width="12.26953125" style="63" customWidth="1"/>
    <col min="12" max="15" width="10.81640625" style="63"/>
    <col min="16" max="16" width="12" style="63" customWidth="1"/>
    <col min="17" max="25" width="10.81640625" style="63"/>
  </cols>
  <sheetData>
    <row r="1" spans="1:25" ht="29" x14ac:dyDescent="0.35">
      <c r="A1" s="4" t="s">
        <v>594</v>
      </c>
      <c r="I1" s="63" t="str">
        <f>Wirtschaftskraft!A2</f>
        <v>Jahr</v>
      </c>
      <c r="J1" s="64" t="s">
        <v>339</v>
      </c>
      <c r="K1" s="64" t="s">
        <v>289</v>
      </c>
      <c r="L1" s="64" t="s">
        <v>290</v>
      </c>
      <c r="M1" s="64" t="s">
        <v>291</v>
      </c>
      <c r="N1" s="64" t="s">
        <v>292</v>
      </c>
      <c r="O1" s="64" t="s">
        <v>293</v>
      </c>
      <c r="P1" s="64" t="s">
        <v>298</v>
      </c>
      <c r="Q1" s="64" t="s">
        <v>299</v>
      </c>
      <c r="R1" s="64" t="s">
        <v>300</v>
      </c>
      <c r="S1" s="64" t="s">
        <v>301</v>
      </c>
      <c r="T1" s="64" t="s">
        <v>302</v>
      </c>
      <c r="U1" s="64" t="s">
        <v>340</v>
      </c>
      <c r="V1" s="64" t="s">
        <v>304</v>
      </c>
      <c r="W1" s="64" t="s">
        <v>305</v>
      </c>
      <c r="X1" s="64" t="s">
        <v>306</v>
      </c>
      <c r="Y1" s="64" t="s">
        <v>307</v>
      </c>
    </row>
    <row r="2" spans="1:25" x14ac:dyDescent="0.35">
      <c r="A2" t="str">
        <f>'Abb Arbeitslosigkeit'!A2</f>
        <v>Ost=Ostdeutschland mit Berlin, West=Westdeutschland ohne Berlin</v>
      </c>
    </row>
    <row r="3" spans="1:25" x14ac:dyDescent="0.35">
      <c r="I3" s="63" t="str">
        <f>Hochschulen!A3&amp;" "&amp;I4</f>
        <v>Studierende insgesamt je 1.000 Einwohner 2023</v>
      </c>
    </row>
    <row r="4" spans="1:25" x14ac:dyDescent="0.35">
      <c r="I4" s="63">
        <f>Hochschulen!A8</f>
        <v>2023</v>
      </c>
      <c r="J4" s="63">
        <f>Hochschulen!B8</f>
        <v>19.968953220705664</v>
      </c>
      <c r="K4" s="63">
        <f>Hochschulen!C8</f>
        <v>22.764148783151544</v>
      </c>
      <c r="L4" s="63">
        <f>Hochschulen!D8</f>
        <v>25.305481419146194</v>
      </c>
      <c r="M4" s="63">
        <f>Hochschulen!E8</f>
        <v>25.935336374869134</v>
      </c>
      <c r="N4" s="63">
        <f>Hochschulen!F8</f>
        <v>67.959433133247757</v>
      </c>
    </row>
    <row r="5" spans="1:25" x14ac:dyDescent="0.35">
      <c r="O5" s="63">
        <f>Hochschulen!G8</f>
        <v>53.185067530760392</v>
      </c>
    </row>
    <row r="6" spans="1:25" x14ac:dyDescent="0.35">
      <c r="P6" s="63">
        <f>Hochschulen!L8</f>
        <v>31.05804464975779</v>
      </c>
      <c r="Q6" s="63">
        <f>Hochschulen!M8</f>
        <v>30.255566462531455</v>
      </c>
      <c r="R6" s="63">
        <f>Hochschulen!N8</f>
        <v>54.496399741966982</v>
      </c>
      <c r="S6" s="63">
        <f>Hochschulen!O8</f>
        <v>62.722859588005306</v>
      </c>
      <c r="T6" s="63">
        <f>Hochschulen!P8</f>
        <v>38.337226791257322</v>
      </c>
      <c r="U6" s="63">
        <f>Hochschulen!Q8</f>
        <v>23.392391124057674</v>
      </c>
      <c r="V6" s="63">
        <f>Hochschulen!R8</f>
        <v>39.5250278162084</v>
      </c>
      <c r="W6" s="63">
        <f>Hochschulen!S8</f>
        <v>27.011582941159389</v>
      </c>
      <c r="X6" s="63">
        <f>Hochschulen!T8</f>
        <v>30.647831753971889</v>
      </c>
      <c r="Y6" s="63">
        <f>Hochschulen!U8</f>
        <v>21.669002098678789</v>
      </c>
    </row>
    <row r="7" spans="1:25" x14ac:dyDescent="0.35">
      <c r="J7" s="63">
        <f>Hochschulen!H8</f>
        <v>36.250085211675575</v>
      </c>
      <c r="K7" s="63">
        <f>J7</f>
        <v>36.250085211675575</v>
      </c>
      <c r="L7" s="63">
        <f t="shared" ref="L7" si="0">K7</f>
        <v>36.250085211675575</v>
      </c>
      <c r="M7" s="63">
        <f t="shared" ref="M7" si="1">L7</f>
        <v>36.250085211675575</v>
      </c>
      <c r="N7" s="63">
        <f t="shared" ref="N7" si="2">M7</f>
        <v>36.250085211675575</v>
      </c>
      <c r="O7" s="63">
        <f t="shared" ref="O7" si="3">N7</f>
        <v>36.250085211675575</v>
      </c>
    </row>
    <row r="8" spans="1:25" x14ac:dyDescent="0.35">
      <c r="P8" s="63">
        <f>Hochschulen!K8</f>
        <v>33.383587874897664</v>
      </c>
      <c r="Q8" s="63">
        <f t="shared" ref="Q8" si="4">P8</f>
        <v>33.383587874897664</v>
      </c>
      <c r="R8" s="63">
        <f t="shared" ref="R8" si="5">Q8</f>
        <v>33.383587874897664</v>
      </c>
      <c r="S8" s="63">
        <f t="shared" ref="S8" si="6">R8</f>
        <v>33.383587874897664</v>
      </c>
      <c r="T8" s="63">
        <f t="shared" ref="T8" si="7">S8</f>
        <v>33.383587874897664</v>
      </c>
      <c r="U8" s="63">
        <f t="shared" ref="U8" si="8">T8</f>
        <v>33.383587874897664</v>
      </c>
      <c r="V8" s="63">
        <f t="shared" ref="V8" si="9">U8</f>
        <v>33.383587874897664</v>
      </c>
      <c r="W8" s="63">
        <f t="shared" ref="W8" si="10">V8</f>
        <v>33.383587874897664</v>
      </c>
      <c r="X8" s="63">
        <f t="shared" ref="X8" si="11">W8</f>
        <v>33.383587874897664</v>
      </c>
      <c r="Y8" s="63">
        <f t="shared" ref="Y8" si="12">X8</f>
        <v>33.383587874897664</v>
      </c>
    </row>
    <row r="11" spans="1:25" x14ac:dyDescent="0.35">
      <c r="I11" s="63" t="str">
        <f>Hochschulen!A12&amp;" "&amp;I12</f>
        <v>Studierende MINT-Fächer in % aller Studierenden 2023</v>
      </c>
    </row>
    <row r="12" spans="1:25" x14ac:dyDescent="0.35">
      <c r="I12" s="65">
        <f>Hochschulen!A17</f>
        <v>2023</v>
      </c>
      <c r="J12" s="65">
        <f>Hochschulen!B17</f>
        <v>34.604025802440354</v>
      </c>
      <c r="K12" s="65">
        <f>Hochschulen!C17</f>
        <v>33.103206493891754</v>
      </c>
      <c r="L12" s="65">
        <f>Hochschulen!D17</f>
        <v>40.943892347550367</v>
      </c>
      <c r="M12" s="65">
        <f>Hochschulen!E17</f>
        <v>30.753474245554557</v>
      </c>
      <c r="N12" s="65">
        <f>Hochschulen!F17</f>
        <v>22.97452661615392</v>
      </c>
    </row>
    <row r="13" spans="1:25" x14ac:dyDescent="0.35">
      <c r="O13" s="65">
        <f>Hochschulen!G17</f>
        <v>35.860107762921572</v>
      </c>
    </row>
    <row r="14" spans="1:25" x14ac:dyDescent="0.35">
      <c r="I14" s="65"/>
      <c r="P14" s="65">
        <f>Hochschulen!L17</f>
        <v>39.45578618626142</v>
      </c>
      <c r="Q14" s="65">
        <f>Hochschulen!M17</f>
        <v>40.779349530940188</v>
      </c>
      <c r="R14" s="65">
        <f>Hochschulen!N17</f>
        <v>36.913807352901969</v>
      </c>
      <c r="S14" s="65">
        <f>Hochschulen!O17</f>
        <v>27.277453981299004</v>
      </c>
      <c r="T14" s="65">
        <f>Hochschulen!P17</f>
        <v>37.148499531739894</v>
      </c>
      <c r="U14" s="65">
        <f>Hochschulen!Q17</f>
        <v>37.850467289719624</v>
      </c>
      <c r="V14" s="65">
        <f>Hochschulen!R17</f>
        <v>37.78203055032084</v>
      </c>
      <c r="W14" s="65">
        <f>Hochschulen!S17</f>
        <v>35.489115948467351</v>
      </c>
      <c r="X14" s="65">
        <f>Hochschulen!T17</f>
        <v>24.765188834154351</v>
      </c>
      <c r="Y14" s="65">
        <f>Hochschulen!U17</f>
        <v>35.126074007079481</v>
      </c>
    </row>
    <row r="15" spans="1:25" x14ac:dyDescent="0.35">
      <c r="J15" s="63">
        <f>Hochschulen!H17</f>
        <v>32.842699469205492</v>
      </c>
      <c r="K15" s="63">
        <f>J15</f>
        <v>32.842699469205492</v>
      </c>
      <c r="L15" s="63">
        <f t="shared" ref="L15:O15" si="13">K15</f>
        <v>32.842699469205492</v>
      </c>
      <c r="M15" s="63">
        <f t="shared" si="13"/>
        <v>32.842699469205492</v>
      </c>
      <c r="N15" s="63">
        <f t="shared" si="13"/>
        <v>32.842699469205492</v>
      </c>
      <c r="O15" s="63">
        <f t="shared" si="13"/>
        <v>32.842699469205492</v>
      </c>
    </row>
    <row r="16" spans="1:25" x14ac:dyDescent="0.35">
      <c r="P16" s="63">
        <f>Hochschulen!K17</f>
        <v>37.584582090949731</v>
      </c>
      <c r="Q16" s="63">
        <f t="shared" ref="Q16:Y16" si="14">P16</f>
        <v>37.584582090949731</v>
      </c>
      <c r="R16" s="63">
        <f t="shared" si="14"/>
        <v>37.584582090949731</v>
      </c>
      <c r="S16" s="63">
        <f t="shared" si="14"/>
        <v>37.584582090949731</v>
      </c>
      <c r="T16" s="63">
        <f t="shared" si="14"/>
        <v>37.584582090949731</v>
      </c>
      <c r="U16" s="63">
        <f t="shared" si="14"/>
        <v>37.584582090949731</v>
      </c>
      <c r="V16" s="63">
        <f t="shared" si="14"/>
        <v>37.584582090949731</v>
      </c>
      <c r="W16" s="63">
        <f t="shared" si="14"/>
        <v>37.584582090949731</v>
      </c>
      <c r="X16" s="63">
        <f t="shared" si="14"/>
        <v>37.584582090949731</v>
      </c>
      <c r="Y16" s="63">
        <f t="shared" si="14"/>
        <v>37.584582090949731</v>
      </c>
    </row>
    <row r="19" spans="9:25 16384:16384" x14ac:dyDescent="0.35">
      <c r="I19" s="63" t="str">
        <f>Hochschulen!A20&amp;" "&amp;I20</f>
        <v>Ausländische Studierende in % aller Studierenden 2023</v>
      </c>
    </row>
    <row r="20" spans="9:25 16384:16384" x14ac:dyDescent="0.35">
      <c r="I20" s="65">
        <f>Hochschulen!A25</f>
        <v>2023</v>
      </c>
      <c r="J20" s="65">
        <f>Hochschulen!B25</f>
        <v>23.393176342581796</v>
      </c>
      <c r="K20" s="65">
        <f>Hochschulen!C25</f>
        <v>10.74944041422831</v>
      </c>
      <c r="L20" s="65">
        <f>Hochschulen!D25</f>
        <v>18.557867058505085</v>
      </c>
      <c r="M20" s="65">
        <f>Hochschulen!E25</f>
        <v>18.973706980275821</v>
      </c>
      <c r="N20" s="65">
        <f>Hochschulen!F25</f>
        <v>16.885986175945035</v>
      </c>
    </row>
    <row r="21" spans="9:25 16384:16384" x14ac:dyDescent="0.35">
      <c r="O21" s="65">
        <f>Hochschulen!G25</f>
        <v>24.127918579125922</v>
      </c>
    </row>
    <row r="22" spans="9:25 16384:16384" x14ac:dyDescent="0.35">
      <c r="P22" s="65">
        <f>Hochschulen!L25</f>
        <v>13.42285891607048</v>
      </c>
      <c r="Q22" s="65">
        <f>Hochschulen!M25</f>
        <v>19.744902488828387</v>
      </c>
      <c r="R22" s="65">
        <f>Hochschulen!N25</f>
        <v>19.368684848969579</v>
      </c>
      <c r="S22" s="65">
        <f>Hochschulen!O25</f>
        <v>14.141473437041386</v>
      </c>
      <c r="T22" s="65">
        <f>Hochschulen!P25</f>
        <v>16.633006229895354</v>
      </c>
      <c r="U22" s="65">
        <f>Hochschulen!Q25</f>
        <v>13.558219788749385</v>
      </c>
      <c r="V22" s="65">
        <f>Hochschulen!R25</f>
        <v>14.576656457226905</v>
      </c>
      <c r="W22" s="65">
        <f>Hochschulen!S25</f>
        <v>15.138160817414484</v>
      </c>
      <c r="X22" s="65">
        <f>Hochschulen!T25</f>
        <v>17.211822660098523</v>
      </c>
      <c r="Y22" s="65">
        <f>Hochschulen!U25</f>
        <v>9.0411514291506183</v>
      </c>
    </row>
    <row r="23" spans="9:25 16384:16384" x14ac:dyDescent="0.35">
      <c r="J23" s="63">
        <f>Hochschulen!H25</f>
        <v>20.003538630044655</v>
      </c>
      <c r="K23" s="63">
        <f>J23</f>
        <v>20.003538630044655</v>
      </c>
      <c r="L23" s="63">
        <f t="shared" ref="L23:O23" si="15">K23</f>
        <v>20.003538630044655</v>
      </c>
      <c r="M23" s="63">
        <f t="shared" si="15"/>
        <v>20.003538630044655</v>
      </c>
      <c r="N23" s="63">
        <f t="shared" si="15"/>
        <v>20.003538630044655</v>
      </c>
      <c r="O23" s="63">
        <f t="shared" si="15"/>
        <v>20.003538630044655</v>
      </c>
    </row>
    <row r="24" spans="9:25 16384:16384" x14ac:dyDescent="0.35">
      <c r="P24" s="63">
        <f>Hochschulen!K25</f>
        <v>15.41957948199912</v>
      </c>
      <c r="Q24" s="63">
        <f t="shared" ref="Q24:Y24" si="16">P24</f>
        <v>15.41957948199912</v>
      </c>
      <c r="R24" s="63">
        <f t="shared" si="16"/>
        <v>15.41957948199912</v>
      </c>
      <c r="S24" s="63">
        <f t="shared" si="16"/>
        <v>15.41957948199912</v>
      </c>
      <c r="T24" s="63">
        <f t="shared" si="16"/>
        <v>15.41957948199912</v>
      </c>
      <c r="U24" s="63">
        <f t="shared" si="16"/>
        <v>15.41957948199912</v>
      </c>
      <c r="V24" s="63">
        <f t="shared" si="16"/>
        <v>15.41957948199912</v>
      </c>
      <c r="W24" s="63">
        <f t="shared" si="16"/>
        <v>15.41957948199912</v>
      </c>
      <c r="X24" s="63">
        <f t="shared" si="16"/>
        <v>15.41957948199912</v>
      </c>
      <c r="Y24" s="63">
        <f t="shared" si="16"/>
        <v>15.41957948199912</v>
      </c>
    </row>
    <row r="27" spans="9:25 16384:16384" x14ac:dyDescent="0.35">
      <c r="I27" s="63" t="str">
        <f>Hochschulen!A28&amp;" "&amp;I28</f>
        <v>Ausländische Studierende in % aller MINT-Studierenden 2023</v>
      </c>
    </row>
    <row r="28" spans="9:25 16384:16384" x14ac:dyDescent="0.35">
      <c r="I28" s="63">
        <f>Hochschulen!A33</f>
        <v>2023</v>
      </c>
      <c r="J28" s="63">
        <f>Hochschulen!B33</f>
        <v>36.019090398652445</v>
      </c>
      <c r="K28" s="63">
        <f>Hochschulen!C33</f>
        <v>19.144602851323828</v>
      </c>
      <c r="L28" s="63">
        <f>Hochschulen!D33</f>
        <v>28.016244038343487</v>
      </c>
      <c r="M28" s="63">
        <f>Hochschulen!E33</f>
        <v>35.995636196600827</v>
      </c>
      <c r="N28" s="63">
        <f>Hochschulen!F33</f>
        <v>27.872904859520077</v>
      </c>
      <c r="XFD28" s="7"/>
    </row>
    <row r="29" spans="9:25 16384:16384" x14ac:dyDescent="0.35">
      <c r="O29" s="63">
        <f>Hochschulen!G33</f>
        <v>27.952920225938392</v>
      </c>
    </row>
    <row r="30" spans="9:25 16384:16384" x14ac:dyDescent="0.35">
      <c r="P30" s="63">
        <f>Hochschulen!L33</f>
        <v>15.63149388132071</v>
      </c>
      <c r="Q30" s="63">
        <f>Hochschulen!M33</f>
        <v>27.893587813034827</v>
      </c>
      <c r="R30" s="63">
        <f>Hochschulen!N33</f>
        <v>30.13866820742453</v>
      </c>
      <c r="S30" s="63">
        <f>Hochschulen!O33</f>
        <v>21.864912226765458</v>
      </c>
      <c r="T30" s="63">
        <f>Hochschulen!P33</f>
        <v>20.966097793561538</v>
      </c>
      <c r="U30" s="63">
        <f>Hochschulen!Q33</f>
        <v>20.754873841293595</v>
      </c>
      <c r="V30" s="63">
        <f>Hochschulen!R33</f>
        <v>22.023438680827688</v>
      </c>
      <c r="W30" s="63">
        <f>Hochschulen!S33</f>
        <v>22.76243647197256</v>
      </c>
      <c r="X30" s="63">
        <f>Hochschulen!T33</f>
        <v>34.955576183530034</v>
      </c>
      <c r="Y30" s="63">
        <f>Hochschulen!U33</f>
        <v>13.029388262452276</v>
      </c>
    </row>
    <row r="31" spans="9:25 16384:16384" x14ac:dyDescent="0.35">
      <c r="J31" s="63">
        <f>Hochschulen!H33</f>
        <v>28.854057104743337</v>
      </c>
      <c r="K31" s="63">
        <f>J31</f>
        <v>28.854057104743337</v>
      </c>
      <c r="L31" s="63">
        <f t="shared" ref="L31:O31" si="17">K31</f>
        <v>28.854057104743337</v>
      </c>
      <c r="M31" s="63">
        <f t="shared" si="17"/>
        <v>28.854057104743337</v>
      </c>
      <c r="N31" s="63">
        <f t="shared" si="17"/>
        <v>28.854057104743337</v>
      </c>
      <c r="O31" s="63">
        <f t="shared" si="17"/>
        <v>28.854057104743337</v>
      </c>
    </row>
    <row r="32" spans="9:25 16384:16384" x14ac:dyDescent="0.35">
      <c r="P32" s="63">
        <f>Hochschulen!K33</f>
        <v>21.939726104302121</v>
      </c>
      <c r="Q32" s="63">
        <f t="shared" ref="Q32" si="18">P32</f>
        <v>21.939726104302121</v>
      </c>
      <c r="R32" s="63">
        <f t="shared" ref="R32" si="19">Q32</f>
        <v>21.939726104302121</v>
      </c>
      <c r="S32" s="63">
        <f t="shared" ref="S32" si="20">R32</f>
        <v>21.939726104302121</v>
      </c>
      <c r="T32" s="63">
        <f t="shared" ref="T32" si="21">S32</f>
        <v>21.939726104302121</v>
      </c>
      <c r="U32" s="63">
        <f t="shared" ref="U32" si="22">T32</f>
        <v>21.939726104302121</v>
      </c>
      <c r="V32" s="63">
        <f t="shared" ref="V32" si="23">U32</f>
        <v>21.939726104302121</v>
      </c>
      <c r="W32" s="63">
        <f t="shared" ref="W32" si="24">V32</f>
        <v>21.939726104302121</v>
      </c>
      <c r="X32" s="63">
        <f t="shared" ref="X32" si="25">W32</f>
        <v>21.939726104302121</v>
      </c>
      <c r="Y32" s="63">
        <f t="shared" ref="Y32" si="26">X32</f>
        <v>21.939726104302121</v>
      </c>
    </row>
    <row r="35" spans="9:25" x14ac:dyDescent="0.35">
      <c r="I35" s="63" t="str">
        <f>Hochschulen!A36&amp;" "&amp;I36</f>
        <v>Prüfungen in MINT-Fächern in % aller bestandenen Prüfungen 2023</v>
      </c>
    </row>
    <row r="36" spans="9:25" x14ac:dyDescent="0.35">
      <c r="I36" s="65">
        <f>Hochschulen!A41</f>
        <v>2023</v>
      </c>
      <c r="J36" s="65">
        <f>Hochschulen!B41</f>
        <v>31.460674157303369</v>
      </c>
      <c r="K36" s="65">
        <f>Hochschulen!C41</f>
        <v>37.520488749813744</v>
      </c>
      <c r="L36" s="65">
        <f>Hochschulen!D41</f>
        <v>40.452511188463454</v>
      </c>
      <c r="M36" s="65">
        <f>Hochschulen!E41</f>
        <v>30.441915308110325</v>
      </c>
      <c r="N36" s="65">
        <f>Hochschulen!F41</f>
        <v>29.595885378398236</v>
      </c>
    </row>
    <row r="37" spans="9:25" x14ac:dyDescent="0.35">
      <c r="I37" s="65"/>
      <c r="O37" s="65">
        <f>Hochschulen!G41</f>
        <v>35.124123279299205</v>
      </c>
    </row>
    <row r="38" spans="9:25" x14ac:dyDescent="0.35">
      <c r="P38" s="65">
        <f>Hochschulen!L41</f>
        <v>40.502500720102645</v>
      </c>
      <c r="Q38" s="65">
        <f>Hochschulen!M41</f>
        <v>40.059109084344122</v>
      </c>
      <c r="R38" s="65">
        <f>Hochschulen!N41</f>
        <v>39.882121807465623</v>
      </c>
      <c r="S38" s="65">
        <f>Hochschulen!O41</f>
        <v>23.773954255099937</v>
      </c>
      <c r="T38" s="65">
        <f>Hochschulen!P41</f>
        <v>33.728111771645345</v>
      </c>
      <c r="U38" s="65">
        <f>Hochschulen!Q41</f>
        <v>38.04709289851963</v>
      </c>
      <c r="V38" s="65">
        <f>Hochschulen!R41</f>
        <v>35.545936839086636</v>
      </c>
      <c r="W38" s="65">
        <f>Hochschulen!S41</f>
        <v>31.235122983337742</v>
      </c>
      <c r="X38" s="65">
        <f>Hochschulen!T41</f>
        <v>20.209635895549834</v>
      </c>
      <c r="Y38" s="65">
        <f>Hochschulen!U41</f>
        <v>32.903865213082263</v>
      </c>
    </row>
    <row r="39" spans="9:25" x14ac:dyDescent="0.35">
      <c r="J39" s="65">
        <f>Hochschulen!H41</f>
        <v>34.819343242457833</v>
      </c>
      <c r="K39" s="65">
        <f>J39</f>
        <v>34.819343242457833</v>
      </c>
      <c r="L39" s="63">
        <f>K39</f>
        <v>34.819343242457833</v>
      </c>
      <c r="M39" s="63">
        <f>L39</f>
        <v>34.819343242457833</v>
      </c>
      <c r="N39" s="63">
        <f>M39</f>
        <v>34.819343242457833</v>
      </c>
      <c r="O39" s="63">
        <f>N39</f>
        <v>34.819343242457833</v>
      </c>
    </row>
    <row r="40" spans="9:25" x14ac:dyDescent="0.35">
      <c r="P40" s="63">
        <f>Hochschulen!K41</f>
        <v>36.317338770800021</v>
      </c>
      <c r="Q40" s="63">
        <f t="shared" ref="Q40:Y40" si="27">P40</f>
        <v>36.317338770800021</v>
      </c>
      <c r="R40" s="63">
        <f t="shared" si="27"/>
        <v>36.317338770800021</v>
      </c>
      <c r="S40" s="63">
        <f t="shared" si="27"/>
        <v>36.317338770800021</v>
      </c>
      <c r="T40" s="63">
        <f t="shared" si="27"/>
        <v>36.317338770800021</v>
      </c>
      <c r="U40" s="63">
        <f t="shared" si="27"/>
        <v>36.317338770800021</v>
      </c>
      <c r="V40" s="63">
        <f t="shared" si="27"/>
        <v>36.317338770800021</v>
      </c>
      <c r="W40" s="63">
        <f t="shared" si="27"/>
        <v>36.317338770800021</v>
      </c>
      <c r="X40" s="63">
        <f t="shared" si="27"/>
        <v>36.317338770800021</v>
      </c>
      <c r="Y40" s="63">
        <f t="shared" si="27"/>
        <v>36.317338770800021</v>
      </c>
    </row>
    <row r="45" spans="9:25" x14ac:dyDescent="0.35">
      <c r="I45" s="63" t="str">
        <f>Hochschulen!A44&amp;", "&amp;I46</f>
        <v>Ausgaben der Hochschulen 2022 je Einwohner, Westdeutschland ohne Berlin=100, insg</v>
      </c>
    </row>
    <row r="46" spans="9:25" x14ac:dyDescent="0.35">
      <c r="I46" s="63" t="str">
        <f>Hochschulen!A45</f>
        <v>insg</v>
      </c>
      <c r="J46" s="63">
        <f>Hochschulen!B45</f>
        <v>38.459888146769799</v>
      </c>
      <c r="K46" s="63">
        <f>Hochschulen!C45</f>
        <v>112.50427238465446</v>
      </c>
      <c r="L46" s="63">
        <f>Hochschulen!D45</f>
        <v>107.30760002358255</v>
      </c>
      <c r="M46" s="63">
        <f>Hochschulen!E45</f>
        <v>106.64607109972557</v>
      </c>
      <c r="N46" s="63">
        <f>Hochschulen!F45</f>
        <v>109.95472573277216</v>
      </c>
    </row>
    <row r="47" spans="9:25" x14ac:dyDescent="0.35">
      <c r="O47" s="63">
        <f>Hochschulen!G45</f>
        <v>150.03957012202102</v>
      </c>
    </row>
    <row r="48" spans="9:25" x14ac:dyDescent="0.35">
      <c r="P48" s="65">
        <f>Hochschulen!L45</f>
        <v>107.32208230599294</v>
      </c>
      <c r="Q48" s="65">
        <f>Hochschulen!M45</f>
        <v>100.99821770641684</v>
      </c>
      <c r="R48" s="65">
        <f>Hochschulen!N45</f>
        <v>101.95399246844148</v>
      </c>
      <c r="S48" s="65">
        <f>Hochschulen!O45</f>
        <v>175.05608083942113</v>
      </c>
      <c r="T48" s="65">
        <f>Hochschulen!P45</f>
        <v>96.418162679207967</v>
      </c>
      <c r="U48" s="65">
        <f>Hochschulen!Q45</f>
        <v>75.275402938178161</v>
      </c>
      <c r="V48" s="65">
        <f>Hochschulen!R45</f>
        <v>105.40002105174133</v>
      </c>
      <c r="W48" s="65">
        <f>Hochschulen!S45</f>
        <v>68.080688266212064</v>
      </c>
      <c r="X48" s="65">
        <f>Hochschulen!T45</f>
        <v>128.33240447569668</v>
      </c>
      <c r="Y48" s="65">
        <f>Hochschulen!U45</f>
        <v>97.264394820202824</v>
      </c>
    </row>
    <row r="49" spans="9:25" x14ac:dyDescent="0.35">
      <c r="J49" s="66">
        <f>Hochschulen!H45</f>
        <v>107.02762646450125</v>
      </c>
      <c r="K49" s="66">
        <f>J49</f>
        <v>107.02762646450125</v>
      </c>
      <c r="L49" s="63">
        <f t="shared" ref="L49:O49" si="28">K49</f>
        <v>107.02762646450125</v>
      </c>
      <c r="M49" s="63">
        <f t="shared" si="28"/>
        <v>107.02762646450125</v>
      </c>
      <c r="N49" s="63">
        <f t="shared" si="28"/>
        <v>107.02762646450125</v>
      </c>
      <c r="O49" s="63">
        <f t="shared" si="28"/>
        <v>107.02762646450125</v>
      </c>
    </row>
    <row r="50" spans="9:25" x14ac:dyDescent="0.35">
      <c r="P50" s="66">
        <f>Hochschulen!K45</f>
        <v>100</v>
      </c>
      <c r="Q50" s="66">
        <f t="shared" ref="Q50:Y50" si="29">P50</f>
        <v>100</v>
      </c>
      <c r="R50" s="63">
        <f t="shared" si="29"/>
        <v>100</v>
      </c>
      <c r="S50" s="63">
        <f t="shared" si="29"/>
        <v>100</v>
      </c>
      <c r="T50" s="63">
        <f t="shared" si="29"/>
        <v>100</v>
      </c>
      <c r="U50" s="63">
        <f t="shared" si="29"/>
        <v>100</v>
      </c>
      <c r="V50" s="63">
        <f t="shared" si="29"/>
        <v>100</v>
      </c>
      <c r="W50" s="63">
        <f t="shared" si="29"/>
        <v>100</v>
      </c>
      <c r="X50" s="63">
        <f t="shared" si="29"/>
        <v>100</v>
      </c>
      <c r="Y50" s="63">
        <f t="shared" si="29"/>
        <v>100</v>
      </c>
    </row>
    <row r="52" spans="9:25" x14ac:dyDescent="0.35">
      <c r="I52" s="63" t="str">
        <f>Hochschulen!A44&amp;", "&amp;I53</f>
        <v>Ausgaben der Hochschulen 2022 je Einwohner, Westdeutschland ohne Berlin=100, MINT-Fächer</v>
      </c>
    </row>
    <row r="53" spans="9:25" x14ac:dyDescent="0.35">
      <c r="I53" s="63" t="str">
        <f>Hochschulen!A46</f>
        <v>MINT-Fächer</v>
      </c>
      <c r="J53" s="63">
        <f>Hochschulen!B46</f>
        <v>53.038430055332654</v>
      </c>
      <c r="K53" s="63">
        <f>Hochschulen!C46</f>
        <v>77.811318578778838</v>
      </c>
      <c r="L53" s="63">
        <f>Hochschulen!D46</f>
        <v>158.06432219940035</v>
      </c>
      <c r="M53" s="63">
        <f>Hochschulen!E46</f>
        <v>70.883295778636608</v>
      </c>
      <c r="N53" s="63">
        <f>Hochschulen!F46</f>
        <v>100.11523654705434</v>
      </c>
    </row>
    <row r="54" spans="9:25" x14ac:dyDescent="0.35">
      <c r="O54" s="63">
        <f>Hochschulen!G46</f>
        <v>124.84695151807507</v>
      </c>
    </row>
    <row r="55" spans="9:25" x14ac:dyDescent="0.35">
      <c r="P55" s="63">
        <f>Hochschulen!L46</f>
        <v>112.22671416471933</v>
      </c>
      <c r="Q55" s="63">
        <f>Hochschulen!M46</f>
        <v>106.23847607595384</v>
      </c>
      <c r="R55" s="63">
        <f>Hochschulen!N46</f>
        <v>204.98570800835884</v>
      </c>
      <c r="S55" s="63">
        <f>Hochschulen!O46</f>
        <v>172.51880026424686</v>
      </c>
      <c r="T55" s="63">
        <f>Hochschulen!P46</f>
        <v>91.837382073297476</v>
      </c>
      <c r="U55" s="63">
        <f>Hochschulen!Q46</f>
        <v>85.693335960462932</v>
      </c>
      <c r="V55" s="63">
        <f>Hochschulen!R46</f>
        <v>101.92865392514597</v>
      </c>
      <c r="W55" s="63">
        <f>Hochschulen!S46</f>
        <v>72.011762434701708</v>
      </c>
      <c r="X55" s="63">
        <f>Hochschulen!T46</f>
        <v>68.780609729767576</v>
      </c>
      <c r="Y55" s="63">
        <f>Hochschulen!U46</f>
        <v>49.648633683194355</v>
      </c>
    </row>
    <row r="56" spans="9:25" x14ac:dyDescent="0.35">
      <c r="J56" s="63">
        <f>Hochschulen!H46</f>
        <v>106.7207451352662</v>
      </c>
      <c r="K56" s="63">
        <f t="shared" ref="K56:O56" si="30">J56</f>
        <v>106.7207451352662</v>
      </c>
      <c r="L56" s="63">
        <f t="shared" si="30"/>
        <v>106.7207451352662</v>
      </c>
      <c r="M56" s="63">
        <f t="shared" si="30"/>
        <v>106.7207451352662</v>
      </c>
      <c r="N56" s="63">
        <f t="shared" si="30"/>
        <v>106.7207451352662</v>
      </c>
      <c r="O56" s="63">
        <f t="shared" si="30"/>
        <v>106.7207451352662</v>
      </c>
    </row>
    <row r="57" spans="9:25" x14ac:dyDescent="0.35">
      <c r="P57" s="63">
        <f>Hochschulen!K46</f>
        <v>100</v>
      </c>
      <c r="Q57" s="63">
        <f t="shared" ref="Q57:Y57" si="31">P57</f>
        <v>100</v>
      </c>
      <c r="R57" s="63">
        <f t="shared" si="31"/>
        <v>100</v>
      </c>
      <c r="S57" s="63">
        <f t="shared" si="31"/>
        <v>100</v>
      </c>
      <c r="T57" s="63">
        <f t="shared" si="31"/>
        <v>100</v>
      </c>
      <c r="U57" s="63">
        <f t="shared" si="31"/>
        <v>100</v>
      </c>
      <c r="V57" s="63">
        <f t="shared" si="31"/>
        <v>100</v>
      </c>
      <c r="W57" s="63">
        <f t="shared" si="31"/>
        <v>100</v>
      </c>
      <c r="X57" s="63">
        <f t="shared" si="31"/>
        <v>100</v>
      </c>
      <c r="Y57" s="63">
        <f t="shared" si="31"/>
        <v>100</v>
      </c>
    </row>
    <row r="59" spans="9:25" x14ac:dyDescent="0.35">
      <c r="I59" s="63" t="str">
        <f>Hochschulen!A44&amp;", "&amp;I60</f>
        <v>Ausgaben der Hochschulen 2022 je Einwohner, Westdeutschland ohne Berlin=100, Humanmedizin</v>
      </c>
    </row>
    <row r="60" spans="9:25" x14ac:dyDescent="0.35">
      <c r="I60" s="63" t="str">
        <f>Hochschulen!A47</f>
        <v>Humanmedizin</v>
      </c>
      <c r="J60" s="63">
        <f>Hochschulen!B47</f>
        <v>2.106678853492741</v>
      </c>
      <c r="K60" s="63">
        <f>Hochschulen!C47</f>
        <v>157.24397490367605</v>
      </c>
      <c r="L60" s="63">
        <f>Hochschulen!D47</f>
        <v>101.87035340592763</v>
      </c>
      <c r="M60" s="63">
        <f>Hochschulen!E47</f>
        <v>134.28035537564566</v>
      </c>
      <c r="N60" s="63">
        <f>Hochschulen!F47</f>
        <v>78.47421047516201</v>
      </c>
    </row>
    <row r="61" spans="9:25" x14ac:dyDescent="0.35">
      <c r="O61" s="63">
        <f>Hochschulen!G47</f>
        <v>159.19537831262775</v>
      </c>
    </row>
    <row r="62" spans="9:25" x14ac:dyDescent="0.35">
      <c r="P62" s="63">
        <f>Hochschulen!L47</f>
        <v>112.38135695232954</v>
      </c>
      <c r="Q62" s="63">
        <f>Hochschulen!M47</f>
        <v>108.17944672558122</v>
      </c>
      <c r="R62" s="63">
        <f>Hochschulen!N47</f>
        <v>5.7159715691633073</v>
      </c>
      <c r="S62" s="63">
        <f>Hochschulen!O47</f>
        <v>188.93544288972024</v>
      </c>
      <c r="T62" s="63">
        <f>Hochschulen!P47</f>
        <v>80.393474651830672</v>
      </c>
      <c r="U62" s="63">
        <f>Hochschulen!Q47</f>
        <v>64.543474877663385</v>
      </c>
      <c r="V62" s="63">
        <f>Hochschulen!R47</f>
        <v>100.82676137558559</v>
      </c>
      <c r="W62" s="63">
        <f>Hochschulen!S47</f>
        <v>62.14483146770349</v>
      </c>
      <c r="X62" s="63">
        <f>Hochschulen!T47</f>
        <v>180.21905442475875</v>
      </c>
      <c r="Y62" s="63">
        <f>Hochschulen!U47</f>
        <v>142.08733935533496</v>
      </c>
    </row>
    <row r="63" spans="9:25" x14ac:dyDescent="0.35">
      <c r="J63" s="63">
        <f>Hochschulen!H47</f>
        <v>106.10517715171903</v>
      </c>
      <c r="K63" s="63">
        <f t="shared" ref="K63:O63" si="32">J63</f>
        <v>106.10517715171903</v>
      </c>
      <c r="L63" s="63">
        <f t="shared" si="32"/>
        <v>106.10517715171903</v>
      </c>
      <c r="M63" s="63">
        <f t="shared" si="32"/>
        <v>106.10517715171903</v>
      </c>
      <c r="N63" s="63">
        <f t="shared" si="32"/>
        <v>106.10517715171903</v>
      </c>
      <c r="O63" s="63">
        <f t="shared" si="32"/>
        <v>106.10517715171903</v>
      </c>
    </row>
    <row r="64" spans="9:25" x14ac:dyDescent="0.35">
      <c r="P64" s="63">
        <f>Hochschulen!K47</f>
        <v>100</v>
      </c>
      <c r="Q64" s="63">
        <f t="shared" ref="Q64:Y64" si="33">P64</f>
        <v>100</v>
      </c>
      <c r="R64" s="63">
        <f t="shared" si="33"/>
        <v>100</v>
      </c>
      <c r="S64" s="63">
        <f t="shared" si="33"/>
        <v>100</v>
      </c>
      <c r="T64" s="63">
        <f t="shared" si="33"/>
        <v>100</v>
      </c>
      <c r="U64" s="63">
        <f t="shared" si="33"/>
        <v>100</v>
      </c>
      <c r="V64" s="63">
        <f t="shared" si="33"/>
        <v>100</v>
      </c>
      <c r="W64" s="63">
        <f t="shared" si="33"/>
        <v>100</v>
      </c>
      <c r="X64" s="63">
        <f t="shared" si="33"/>
        <v>100</v>
      </c>
      <c r="Y64" s="63">
        <f t="shared" si="33"/>
        <v>100</v>
      </c>
    </row>
    <row r="67" spans="9:25" x14ac:dyDescent="0.35">
      <c r="I67" s="63" t="str">
        <f>Hochschulen!A44&amp;", "&amp;I68&amp;" Fächer"</f>
        <v>Ausgaben der Hochschulen 2022 je Einwohner, Westdeutschland ohne Berlin=100, sonstige Fächer</v>
      </c>
    </row>
    <row r="68" spans="9:25" x14ac:dyDescent="0.35">
      <c r="I68" s="63" t="str">
        <f>Hochschulen!A48</f>
        <v>sonstige</v>
      </c>
      <c r="J68" s="63">
        <f>Hochschulen!B48</f>
        <v>83.872044850620568</v>
      </c>
      <c r="K68" s="63">
        <f>Hochschulen!C48</f>
        <v>65.153097835602352</v>
      </c>
      <c r="L68" s="63">
        <f>Hochschulen!D48</f>
        <v>89.342685079115086</v>
      </c>
      <c r="M68" s="63">
        <f>Hochschulen!E48</f>
        <v>84.70416882865149</v>
      </c>
      <c r="N68" s="63">
        <f>Hochschulen!F48</f>
        <v>160.72879732794843</v>
      </c>
    </row>
    <row r="69" spans="9:25" x14ac:dyDescent="0.35">
      <c r="O69" s="63">
        <f>Hochschulen!G48</f>
        <v>149.57042272808147</v>
      </c>
    </row>
    <row r="70" spans="9:25" x14ac:dyDescent="0.35">
      <c r="P70" s="68">
        <f>Hochschulen!L48</f>
        <v>97.468374282792723</v>
      </c>
      <c r="Q70" s="68">
        <f>Hochschulen!M48</f>
        <v>87.889033334489241</v>
      </c>
      <c r="R70" s="68">
        <f>Hochschulen!N48</f>
        <v>189.3327844869836</v>
      </c>
      <c r="S70" s="68">
        <f>Hochschulen!O48</f>
        <v>156.17450208908542</v>
      </c>
      <c r="T70" s="68">
        <f>Hochschulen!P48</f>
        <v>122.04588544424853</v>
      </c>
      <c r="U70" s="68">
        <f>Hochschulen!Q48</f>
        <v>85.565539327098122</v>
      </c>
      <c r="V70" s="68">
        <f>Hochschulen!R48</f>
        <v>113.81679998602876</v>
      </c>
      <c r="W70" s="68">
        <f>Hochschulen!S48</f>
        <v>74.705422176478294</v>
      </c>
      <c r="X70" s="68">
        <f>Hochschulen!T48</f>
        <v>83.262004123942219</v>
      </c>
      <c r="Y70" s="68">
        <f>Hochschulen!U48</f>
        <v>56.378382640500327</v>
      </c>
    </row>
    <row r="71" spans="9:25" x14ac:dyDescent="0.35">
      <c r="J71" s="63">
        <f>Hochschulen!H48</f>
        <v>108.5248803878218</v>
      </c>
      <c r="K71" s="63">
        <f t="shared" ref="K71:O71" si="34">J71</f>
        <v>108.5248803878218</v>
      </c>
      <c r="L71" s="63">
        <f t="shared" si="34"/>
        <v>108.5248803878218</v>
      </c>
      <c r="M71" s="63">
        <f t="shared" si="34"/>
        <v>108.5248803878218</v>
      </c>
      <c r="N71" s="63">
        <f t="shared" si="34"/>
        <v>108.5248803878218</v>
      </c>
      <c r="O71" s="63">
        <f t="shared" si="34"/>
        <v>108.5248803878218</v>
      </c>
    </row>
    <row r="72" spans="9:25" x14ac:dyDescent="0.35">
      <c r="P72" s="63">
        <f>Hochschulen!K48</f>
        <v>100</v>
      </c>
      <c r="Q72" s="63">
        <f t="shared" ref="Q72:Y72" si="35">P72</f>
        <v>100</v>
      </c>
      <c r="R72" s="63">
        <f t="shared" si="35"/>
        <v>100</v>
      </c>
      <c r="S72" s="63">
        <f t="shared" si="35"/>
        <v>100</v>
      </c>
      <c r="T72" s="63">
        <f t="shared" si="35"/>
        <v>100</v>
      </c>
      <c r="U72" s="63">
        <f t="shared" si="35"/>
        <v>100</v>
      </c>
      <c r="V72" s="63">
        <f t="shared" si="35"/>
        <v>100</v>
      </c>
      <c r="W72" s="63">
        <f t="shared" si="35"/>
        <v>100</v>
      </c>
      <c r="X72" s="63">
        <f t="shared" si="35"/>
        <v>100</v>
      </c>
      <c r="Y72" s="63">
        <f t="shared" si="35"/>
        <v>100</v>
      </c>
    </row>
    <row r="75" spans="9:25" x14ac:dyDescent="0.35">
      <c r="I75" s="63" t="str">
        <f>Hochschulen!A50&amp;", "&amp;I76</f>
        <v>Ausgaben der Hochschulen 2022 in % des BIP, insg</v>
      </c>
    </row>
    <row r="76" spans="9:25" x14ac:dyDescent="0.35">
      <c r="I76" s="63" t="str">
        <f>Hochschulen!A51</f>
        <v>insg</v>
      </c>
      <c r="J76" s="63">
        <f>Hochschulen!B51</f>
        <v>1.8313605546762188</v>
      </c>
      <c r="K76" s="63">
        <f>Hochschulen!C51</f>
        <v>5.4619452564753601</v>
      </c>
      <c r="L76" s="63">
        <f>Hochschulen!D51</f>
        <v>4.940352544966772</v>
      </c>
      <c r="M76" s="63">
        <f>Hochschulen!E51</f>
        <v>5.2230206186593895</v>
      </c>
      <c r="N76" s="63">
        <f>Hochschulen!F51</f>
        <v>5.4330892061640066</v>
      </c>
    </row>
    <row r="77" spans="9:25" x14ac:dyDescent="0.35">
      <c r="O77" s="63">
        <f>Hochschulen!G51</f>
        <v>5.0417116403609255</v>
      </c>
    </row>
    <row r="78" spans="9:25" x14ac:dyDescent="0.35">
      <c r="P78" s="63">
        <f>Hochschulen!L51</f>
        <v>3.3690465019389526</v>
      </c>
      <c r="Q78" s="63">
        <f>Hochschulen!M51</f>
        <v>3.0906132393588575</v>
      </c>
      <c r="R78" s="63">
        <f>Hochschulen!N51</f>
        <v>2.9823461593666871</v>
      </c>
      <c r="S78" s="63">
        <f>Hochschulen!O51</f>
        <v>3.5139150129528471</v>
      </c>
      <c r="T78" s="63">
        <f>Hochschulen!P51</f>
        <v>3.0700421453672839</v>
      </c>
      <c r="U78" s="63">
        <f>Hochschulen!Q51</f>
        <v>2.9541493642079093</v>
      </c>
      <c r="V78" s="63">
        <f>Hochschulen!R51</f>
        <v>3.9297505300417672</v>
      </c>
      <c r="W78" s="63">
        <f>Hochschulen!S51</f>
        <v>2.6539583788941337</v>
      </c>
      <c r="X78" s="63">
        <f>Hochschulen!T51</f>
        <v>5.1755000351032381</v>
      </c>
      <c r="Y78" s="63">
        <f>Hochschulen!U51</f>
        <v>4.0703569842651408</v>
      </c>
    </row>
    <row r="79" spans="9:25" x14ac:dyDescent="0.35">
      <c r="J79" s="63">
        <f>Hochschulen!H51</f>
        <v>4.6602432508605807</v>
      </c>
      <c r="K79" s="63">
        <f t="shared" ref="K79:Q80" si="36">J79</f>
        <v>4.6602432508605807</v>
      </c>
      <c r="L79" s="63">
        <f t="shared" si="36"/>
        <v>4.6602432508605807</v>
      </c>
      <c r="M79" s="63">
        <f t="shared" si="36"/>
        <v>4.6602432508605807</v>
      </c>
      <c r="N79" s="63">
        <f t="shared" si="36"/>
        <v>4.6602432508605807</v>
      </c>
      <c r="O79" s="63">
        <f t="shared" si="36"/>
        <v>4.6602432508605807</v>
      </c>
    </row>
    <row r="80" spans="9:25" x14ac:dyDescent="0.35">
      <c r="P80" s="63">
        <f>Hochschulen!K51</f>
        <v>3.382842919128533</v>
      </c>
      <c r="Q80" s="63">
        <f t="shared" si="36"/>
        <v>3.382842919128533</v>
      </c>
      <c r="R80" s="63">
        <f t="shared" ref="R80" si="37">Q80</f>
        <v>3.382842919128533</v>
      </c>
      <c r="S80" s="63">
        <f t="shared" ref="S80" si="38">R80</f>
        <v>3.382842919128533</v>
      </c>
      <c r="T80" s="63">
        <f t="shared" ref="T80" si="39">S80</f>
        <v>3.382842919128533</v>
      </c>
      <c r="U80" s="63">
        <f t="shared" ref="U80" si="40">T80</f>
        <v>3.382842919128533</v>
      </c>
      <c r="V80" s="63">
        <f t="shared" ref="V80" si="41">U80</f>
        <v>3.382842919128533</v>
      </c>
      <c r="W80" s="63">
        <f t="shared" ref="W80" si="42">V80</f>
        <v>3.382842919128533</v>
      </c>
      <c r="X80" s="63">
        <f t="shared" ref="X80" si="43">W80</f>
        <v>3.382842919128533</v>
      </c>
      <c r="Y80" s="63">
        <f t="shared" ref="Y80" si="44">X80</f>
        <v>3.382842919128533</v>
      </c>
    </row>
    <row r="83" spans="9:25" x14ac:dyDescent="0.35">
      <c r="I83" s="63" t="str">
        <f>Hochschulen!A50&amp;", "&amp;I84</f>
        <v>Ausgaben der Hochschulen 2022 in % des BIP, MINT-Fächer</v>
      </c>
    </row>
    <row r="84" spans="9:25" x14ac:dyDescent="0.35">
      <c r="I84" s="63" t="str">
        <f>Hochschulen!A52</f>
        <v>MINT-Fächer</v>
      </c>
      <c r="J84" s="63">
        <f>Hochschulen!B52</f>
        <v>0.43437671495537983</v>
      </c>
      <c r="K84" s="63">
        <f>Hochschulen!C52</f>
        <v>0.64972733697147533</v>
      </c>
      <c r="L84" s="63">
        <f>Hochschulen!D52</f>
        <v>1.2516167028625607</v>
      </c>
      <c r="M84" s="63">
        <f>Hochschulen!E52</f>
        <v>0.59707765616460118</v>
      </c>
      <c r="N84" s="63">
        <f>Hochschulen!F52</f>
        <v>0.85083069875554795</v>
      </c>
    </row>
    <row r="85" spans="9:25" x14ac:dyDescent="0.35">
      <c r="O85" s="63">
        <f>Hochschulen!G52</f>
        <v>0.72153959954509939</v>
      </c>
    </row>
    <row r="86" spans="9:25" x14ac:dyDescent="0.35">
      <c r="P86" s="63">
        <f>Hochschulen!L52</f>
        <v>0.60593243408991559</v>
      </c>
      <c r="Q86" s="63">
        <f>Hochschulen!M52</f>
        <v>0.55914290739519945</v>
      </c>
      <c r="R86" s="63">
        <f>Hochschulen!N52</f>
        <v>1.0313057346465908</v>
      </c>
      <c r="S86" s="63">
        <f>Hochschulen!O52</f>
        <v>0.59560799503409689</v>
      </c>
      <c r="T86" s="63">
        <f>Hochschulen!P52</f>
        <v>0.50293865784464786</v>
      </c>
      <c r="U86" s="63">
        <f>Hochschulen!Q52</f>
        <v>0.57841087262679669</v>
      </c>
      <c r="V86" s="63">
        <f>Hochschulen!R52</f>
        <v>0.65362794219873144</v>
      </c>
      <c r="W86" s="63">
        <f>Hochschulen!S52</f>
        <v>0.48281821641989014</v>
      </c>
      <c r="X86" s="63">
        <f>Hochschulen!T52</f>
        <v>0.47708091457986812</v>
      </c>
      <c r="Y86" s="63">
        <f>Hochschulen!U52</f>
        <v>0.35735177993460082</v>
      </c>
    </row>
    <row r="87" spans="9:25" x14ac:dyDescent="0.35">
      <c r="J87" s="63">
        <f>Hochschulen!H52</f>
        <v>0.79922963334112218</v>
      </c>
      <c r="K87" s="63">
        <f t="shared" ref="K87:O87" si="45">J87</f>
        <v>0.79922963334112218</v>
      </c>
      <c r="L87" s="63">
        <f t="shared" si="45"/>
        <v>0.79922963334112218</v>
      </c>
      <c r="M87" s="63">
        <f t="shared" si="45"/>
        <v>0.79922963334112218</v>
      </c>
      <c r="N87" s="63">
        <f t="shared" si="45"/>
        <v>0.79922963334112218</v>
      </c>
      <c r="O87" s="63">
        <f t="shared" si="45"/>
        <v>0.79922963334112218</v>
      </c>
    </row>
    <row r="88" spans="9:25" x14ac:dyDescent="0.35">
      <c r="P88" s="63">
        <f>Hochschulen!K52</f>
        <v>0.58182431812544388</v>
      </c>
      <c r="Q88" s="63">
        <f t="shared" ref="Q88" si="46">P88</f>
        <v>0.58182431812544388</v>
      </c>
      <c r="R88" s="63">
        <f t="shared" ref="R88" si="47">Q88</f>
        <v>0.58182431812544388</v>
      </c>
      <c r="S88" s="63">
        <f t="shared" ref="S88" si="48">R88</f>
        <v>0.58182431812544388</v>
      </c>
      <c r="T88" s="63">
        <f t="shared" ref="T88" si="49">S88</f>
        <v>0.58182431812544388</v>
      </c>
      <c r="U88" s="63">
        <f t="shared" ref="U88" si="50">T88</f>
        <v>0.58182431812544388</v>
      </c>
      <c r="V88" s="63">
        <f t="shared" ref="V88" si="51">U88</f>
        <v>0.58182431812544388</v>
      </c>
      <c r="W88" s="63">
        <f t="shared" ref="W88" si="52">V88</f>
        <v>0.58182431812544388</v>
      </c>
      <c r="X88" s="63">
        <f t="shared" ref="X88" si="53">W88</f>
        <v>0.58182431812544388</v>
      </c>
      <c r="Y88" s="63">
        <f t="shared" ref="Y88" si="54">X88</f>
        <v>0.58182431812544388</v>
      </c>
    </row>
    <row r="91" spans="9:25" x14ac:dyDescent="0.35">
      <c r="I91" s="63" t="str">
        <f>Hochschulen!A50&amp;", "&amp;I92</f>
        <v>Ausgaben der Hochschulen 2022 in % des BIP, Humanmedizin</v>
      </c>
    </row>
    <row r="92" spans="9:25" x14ac:dyDescent="0.35">
      <c r="I92" s="63" t="str">
        <f>Hochschulen!A53</f>
        <v>Humanmedizin</v>
      </c>
      <c r="J92" s="63">
        <f>Hochschulen!B53</f>
        <v>4.9208102818107106E-2</v>
      </c>
      <c r="K92" s="63">
        <f>Hochschulen!C53</f>
        <v>3.744766888314202</v>
      </c>
      <c r="L92" s="63">
        <f>Hochschulen!D53</f>
        <v>2.3006349815718141</v>
      </c>
      <c r="M92" s="63">
        <f>Hochschulen!E53</f>
        <v>3.225981023962941</v>
      </c>
      <c r="N92" s="63">
        <f>Hochschulen!F53</f>
        <v>1.9020955862789524</v>
      </c>
    </row>
    <row r="93" spans="9:25" x14ac:dyDescent="0.35">
      <c r="O93" s="63">
        <f>Hochschulen!G53</f>
        <v>2.6240680502822036</v>
      </c>
    </row>
    <row r="94" spans="9:25" x14ac:dyDescent="0.35">
      <c r="P94" s="63">
        <f>Hochschulen!L53</f>
        <v>1.7305519192954608</v>
      </c>
      <c r="Q94" s="63">
        <f>Hochschulen!M53</f>
        <v>1.6238583891678238</v>
      </c>
      <c r="R94" s="63">
        <f>Hochschulen!N53</f>
        <v>8.2019349353690624E-2</v>
      </c>
      <c r="S94" s="63">
        <f>Hochschulen!O53</f>
        <v>1.8603726016570787</v>
      </c>
      <c r="T94" s="63">
        <f>Hochschulen!P53</f>
        <v>1.2556792922037125</v>
      </c>
      <c r="U94" s="63">
        <f>Hochschulen!Q53</f>
        <v>1.2425221820542589</v>
      </c>
      <c r="V94" s="63">
        <f>Hochschulen!R53</f>
        <v>1.8440493858067379</v>
      </c>
      <c r="W94" s="63">
        <f>Hochschulen!S53</f>
        <v>1.1883589223897251</v>
      </c>
      <c r="X94" s="63">
        <f>Hochschulen!T53</f>
        <v>3.5652430157529822</v>
      </c>
      <c r="Y94" s="63">
        <f>Hochschulen!U53</f>
        <v>2.9167985786331201</v>
      </c>
    </row>
    <row r="95" spans="9:25" x14ac:dyDescent="0.35">
      <c r="J95" s="65">
        <f>Hochschulen!H53</f>
        <v>2.2663225149572699</v>
      </c>
      <c r="K95" s="63">
        <f t="shared" ref="K95:O95" si="55">J95</f>
        <v>2.2663225149572699</v>
      </c>
      <c r="L95" s="63">
        <f t="shared" si="55"/>
        <v>2.2663225149572699</v>
      </c>
      <c r="M95" s="63">
        <f t="shared" si="55"/>
        <v>2.2663225149572699</v>
      </c>
      <c r="N95" s="63">
        <f t="shared" si="55"/>
        <v>2.2663225149572699</v>
      </c>
      <c r="O95" s="63">
        <f t="shared" si="55"/>
        <v>2.2663225149572699</v>
      </c>
    </row>
    <row r="96" spans="9:25" x14ac:dyDescent="0.35">
      <c r="P96" s="63">
        <f>Hochschulen!K53</f>
        <v>1.6594121996485902</v>
      </c>
      <c r="Q96" s="63">
        <f t="shared" ref="Q96:Y96" si="56">P96</f>
        <v>1.6594121996485902</v>
      </c>
      <c r="R96" s="63">
        <f t="shared" si="56"/>
        <v>1.6594121996485902</v>
      </c>
      <c r="S96" s="63">
        <f t="shared" si="56"/>
        <v>1.6594121996485902</v>
      </c>
      <c r="T96" s="63">
        <f t="shared" si="56"/>
        <v>1.6594121996485902</v>
      </c>
      <c r="U96" s="63">
        <f t="shared" si="56"/>
        <v>1.6594121996485902</v>
      </c>
      <c r="V96" s="63">
        <f t="shared" si="56"/>
        <v>1.6594121996485902</v>
      </c>
      <c r="W96" s="63">
        <f t="shared" si="56"/>
        <v>1.6594121996485902</v>
      </c>
      <c r="X96" s="63">
        <f t="shared" si="56"/>
        <v>1.6594121996485902</v>
      </c>
      <c r="Y96" s="63">
        <f t="shared" si="56"/>
        <v>1.6594121996485902</v>
      </c>
    </row>
    <row r="99" spans="9:25" x14ac:dyDescent="0.35">
      <c r="I99" s="63" t="str">
        <f>Hochschulen!A50&amp;", "&amp;I100&amp;" Fächer"</f>
        <v>Ausgaben der Hochschulen 2022 in % des BIP, sonstige Fächer</v>
      </c>
    </row>
    <row r="100" spans="9:25" x14ac:dyDescent="0.35">
      <c r="I100" s="63" t="str">
        <f>Hochschulen!A54</f>
        <v>sonstige</v>
      </c>
      <c r="J100" s="63">
        <f>Hochschulen!B54</f>
        <v>1.3477757369027319</v>
      </c>
      <c r="K100" s="63">
        <f>Hochschulen!C54</f>
        <v>1.0674510311896825</v>
      </c>
      <c r="L100" s="63">
        <f>Hochschulen!D54</f>
        <v>1.3881008605323968</v>
      </c>
      <c r="M100" s="63">
        <f>Hochschulen!E54</f>
        <v>1.3999619385318474</v>
      </c>
      <c r="N100" s="63">
        <f>Hochschulen!F54</f>
        <v>2.6801629211295062</v>
      </c>
    </row>
    <row r="101" spans="9:25" x14ac:dyDescent="0.35">
      <c r="O101" s="63">
        <f>Hochschulen!G54</f>
        <v>1.696103990533623</v>
      </c>
    </row>
    <row r="102" spans="9:25" x14ac:dyDescent="0.35">
      <c r="P102" s="63">
        <f>Hochschulen!L54</f>
        <v>1.0325621485535763</v>
      </c>
      <c r="Q102" s="63">
        <f>Hochschulen!M54</f>
        <v>0.90761194279583457</v>
      </c>
      <c r="R102" s="63">
        <f>Hochschulen!N54</f>
        <v>1.8690210753664056</v>
      </c>
      <c r="S102" s="63">
        <f>Hochschulen!O54</f>
        <v>1.0579344162616713</v>
      </c>
      <c r="T102" s="63">
        <f>Hochschulen!P54</f>
        <v>1.3114241953189234</v>
      </c>
      <c r="U102" s="63">
        <f>Hochschulen!Q54</f>
        <v>1.1332163095268535</v>
      </c>
      <c r="V102" s="63">
        <f>Hochschulen!R54</f>
        <v>1.4320732020362976</v>
      </c>
      <c r="W102" s="63">
        <f>Hochschulen!S54</f>
        <v>0.98278124008451861</v>
      </c>
      <c r="X102" s="63">
        <f>Hochschulen!T54</f>
        <v>1.1331761047703881</v>
      </c>
      <c r="Y102" s="63">
        <f>Hochschulen!U54</f>
        <v>0.79620662569741996</v>
      </c>
    </row>
    <row r="103" spans="9:25" x14ac:dyDescent="0.35">
      <c r="J103" s="65">
        <f>Hochschulen!H54</f>
        <v>1.5946911025621877</v>
      </c>
      <c r="K103" s="63">
        <f t="shared" ref="K103" si="57">J103</f>
        <v>1.5946911025621877</v>
      </c>
      <c r="L103" s="63">
        <f t="shared" ref="L103" si="58">K103</f>
        <v>1.5946911025621877</v>
      </c>
      <c r="M103" s="63">
        <f t="shared" ref="M103" si="59">L103</f>
        <v>1.5946911025621877</v>
      </c>
      <c r="N103" s="63">
        <f t="shared" ref="N103" si="60">M103</f>
        <v>1.5946911025621877</v>
      </c>
      <c r="O103" s="63">
        <f t="shared" ref="O103" si="61">N103</f>
        <v>1.5946911025621877</v>
      </c>
    </row>
    <row r="104" spans="9:25" x14ac:dyDescent="0.35">
      <c r="P104" s="63">
        <f>Hochschulen!K54</f>
        <v>1.1416064013544986</v>
      </c>
      <c r="Q104" s="63">
        <f t="shared" ref="Q104" si="62">P104</f>
        <v>1.1416064013544986</v>
      </c>
      <c r="R104" s="63">
        <f t="shared" ref="R104" si="63">Q104</f>
        <v>1.1416064013544986</v>
      </c>
      <c r="S104" s="63">
        <f t="shared" ref="S104" si="64">R104</f>
        <v>1.1416064013544986</v>
      </c>
      <c r="T104" s="63">
        <f t="shared" ref="T104" si="65">S104</f>
        <v>1.1416064013544986</v>
      </c>
      <c r="U104" s="63">
        <f t="shared" ref="U104" si="66">T104</f>
        <v>1.1416064013544986</v>
      </c>
      <c r="V104" s="63">
        <f t="shared" ref="V104" si="67">U104</f>
        <v>1.1416064013544986</v>
      </c>
      <c r="W104" s="63">
        <f t="shared" ref="W104" si="68">V104</f>
        <v>1.1416064013544986</v>
      </c>
      <c r="X104" s="63">
        <f t="shared" ref="X104" si="69">W104</f>
        <v>1.1416064013544986</v>
      </c>
      <c r="Y104" s="63">
        <f t="shared" ref="Y104" si="70">X104</f>
        <v>1.1416064013544986</v>
      </c>
    </row>
    <row r="107" spans="9:25" x14ac:dyDescent="0.35">
      <c r="I107" s="63" t="str">
        <f>Hochschulen!A56&amp;", "&amp;I108</f>
        <v>Drittmitteleinnahmen der Hochschulen je wissenschaftl. Personal, Westdeutschland ohne Berlin=100, 2022</v>
      </c>
    </row>
    <row r="108" spans="9:25" x14ac:dyDescent="0.35">
      <c r="I108" s="63">
        <f>Hochschulen!A60</f>
        <v>2022</v>
      </c>
      <c r="J108" s="63">
        <f>Hochschulen!B60</f>
        <v>110.25071436811969</v>
      </c>
      <c r="K108" s="63">
        <f>Hochschulen!C60</f>
        <v>79.290879617917625</v>
      </c>
      <c r="L108" s="63">
        <f>Hochschulen!D60</f>
        <v>150.3353643400084</v>
      </c>
      <c r="M108" s="63">
        <f>Hochschulen!E60</f>
        <v>86.981539205547435</v>
      </c>
      <c r="N108" s="63">
        <f>Hochschulen!F60</f>
        <v>87.69861702257586</v>
      </c>
    </row>
    <row r="109" spans="9:25" x14ac:dyDescent="0.35">
      <c r="O109" s="63">
        <f>Hochschulen!G60</f>
        <v>123.37323841973978</v>
      </c>
    </row>
    <row r="110" spans="9:25" x14ac:dyDescent="0.35">
      <c r="P110" s="63">
        <f>Hochschulen!L60</f>
        <v>105.19531575806931</v>
      </c>
      <c r="Q110" s="63">
        <f>Hochschulen!M60</f>
        <v>98.616126786833561</v>
      </c>
      <c r="R110" s="63">
        <f>Hochschulen!N60</f>
        <v>156.1436946579386</v>
      </c>
      <c r="S110" s="63">
        <f>Hochschulen!O60</f>
        <v>84.095300992008035</v>
      </c>
      <c r="T110" s="63">
        <f>Hochschulen!P60</f>
        <v>99.404912385564828</v>
      </c>
      <c r="U110" s="63">
        <f>Hochschulen!Q60</f>
        <v>119.16040624469781</v>
      </c>
      <c r="V110" s="63">
        <f>Hochschulen!R60</f>
        <v>94.134390430405929</v>
      </c>
      <c r="W110" s="63">
        <f>Hochschulen!S60</f>
        <v>88.003375094812924</v>
      </c>
      <c r="X110" s="63">
        <f>Hochschulen!T60</f>
        <v>68.785689598451256</v>
      </c>
      <c r="Y110" s="63">
        <f>Hochschulen!U60</f>
        <v>93.865486249020265</v>
      </c>
    </row>
    <row r="111" spans="9:25" x14ac:dyDescent="0.35">
      <c r="J111" s="65">
        <f>Hochschulen!H60</f>
        <v>118.87706966559273</v>
      </c>
      <c r="K111" s="63">
        <f t="shared" ref="K111" si="71">J111</f>
        <v>118.87706966559273</v>
      </c>
      <c r="L111" s="63">
        <f t="shared" ref="L111" si="72">K111</f>
        <v>118.87706966559273</v>
      </c>
      <c r="M111" s="63">
        <f t="shared" ref="M111" si="73">L111</f>
        <v>118.87706966559273</v>
      </c>
      <c r="N111" s="63">
        <f t="shared" ref="N111" si="74">M111</f>
        <v>118.87706966559273</v>
      </c>
      <c r="O111" s="63">
        <f t="shared" ref="O111" si="75">N111</f>
        <v>118.87706966559273</v>
      </c>
    </row>
    <row r="112" spans="9:25" x14ac:dyDescent="0.35">
      <c r="P112" s="63">
        <f>Hochschulen!K60</f>
        <v>100</v>
      </c>
      <c r="Q112" s="63">
        <f t="shared" ref="Q112" si="76">P112</f>
        <v>100</v>
      </c>
      <c r="R112" s="63">
        <f t="shared" ref="R112" si="77">Q112</f>
        <v>100</v>
      </c>
      <c r="S112" s="63">
        <f t="shared" ref="S112" si="78">R112</f>
        <v>100</v>
      </c>
      <c r="T112" s="63">
        <f t="shared" ref="T112" si="79">S112</f>
        <v>100</v>
      </c>
      <c r="U112" s="63">
        <f t="shared" ref="U112" si="80">T112</f>
        <v>100</v>
      </c>
      <c r="V112" s="63">
        <f t="shared" ref="V112" si="81">U112</f>
        <v>100</v>
      </c>
      <c r="W112" s="63">
        <f t="shared" ref="W112" si="82">V112</f>
        <v>100</v>
      </c>
      <c r="X112" s="63">
        <f t="shared" ref="X112" si="83">W112</f>
        <v>100</v>
      </c>
      <c r="Y112" s="63">
        <f t="shared" ref="Y112" si="84">X112</f>
        <v>100</v>
      </c>
    </row>
    <row r="115" spans="9:25" x14ac:dyDescent="0.35">
      <c r="I115" s="63" t="str">
        <f>Hochschulen!A72&amp;", "&amp;I116</f>
        <v>Zahl der Hochschulen 2024 je 1 Mio. Einwohner, insg</v>
      </c>
    </row>
    <row r="116" spans="9:25" x14ac:dyDescent="0.35">
      <c r="I116" s="63" t="str">
        <f>Hochschulen!A73</f>
        <v>insg</v>
      </c>
      <c r="J116" s="63">
        <f>Hochschulen!B73</f>
        <v>6.5957916521332924</v>
      </c>
      <c r="K116" s="63">
        <f>Hochschulen!C73</f>
        <v>4.2973231973803516</v>
      </c>
      <c r="L116" s="63">
        <f>Hochschulen!D73</f>
        <v>5.1372250667227686</v>
      </c>
      <c r="M116" s="63">
        <f>Hochschulen!E73</f>
        <v>3.2057946111508531</v>
      </c>
      <c r="N116" s="63">
        <f>Hochschulen!F73</f>
        <v>6.589503579747821</v>
      </c>
    </row>
    <row r="117" spans="9:25" x14ac:dyDescent="0.35">
      <c r="O117" s="63">
        <f>Hochschulen!G73</f>
        <v>9.8176386880769027</v>
      </c>
    </row>
    <row r="118" spans="9:25" x14ac:dyDescent="0.35">
      <c r="P118" s="63">
        <f>Hochschulen!L73</f>
        <v>6.2777641857797324</v>
      </c>
      <c r="Q118" s="63">
        <f>Hochschulen!M73</f>
        <v>3.5814940620320743</v>
      </c>
      <c r="R118" s="63">
        <f>Hochschulen!N73</f>
        <v>10.170220432263426</v>
      </c>
      <c r="S118" s="63">
        <f>Hochschulen!O73</f>
        <v>9.993998340996276</v>
      </c>
      <c r="T118" s="63">
        <f>Hochschulen!P73</f>
        <v>5.1513843564945301</v>
      </c>
      <c r="U118" s="63">
        <f>Hochschulen!Q73</f>
        <v>4.4165753089885165</v>
      </c>
      <c r="V118" s="63">
        <f>Hochschulen!R73</f>
        <v>3.6334070639709211</v>
      </c>
      <c r="W118" s="63">
        <f>Hochschulen!S73</f>
        <v>4.799925889144272</v>
      </c>
      <c r="X118" s="63">
        <f>Hochschulen!T73</f>
        <v>6.0389816263984013</v>
      </c>
      <c r="Y118" s="63">
        <f>Hochschulen!U73</f>
        <v>4.3926620917654136</v>
      </c>
    </row>
    <row r="119" spans="9:25" x14ac:dyDescent="0.35">
      <c r="J119" s="65">
        <f>Hochschulen!H73</f>
        <v>6.2916147557546296</v>
      </c>
      <c r="K119" s="63">
        <f t="shared" ref="K119" si="85">J119</f>
        <v>6.2916147557546296</v>
      </c>
      <c r="L119" s="63">
        <f t="shared" ref="L119" si="86">K119</f>
        <v>6.2916147557546296</v>
      </c>
      <c r="M119" s="63">
        <f t="shared" ref="M119" si="87">L119</f>
        <v>6.2916147557546296</v>
      </c>
      <c r="N119" s="63">
        <f t="shared" ref="N119" si="88">M119</f>
        <v>6.2916147557546296</v>
      </c>
      <c r="O119" s="63">
        <f t="shared" ref="O119" si="89">N119</f>
        <v>6.2916147557546296</v>
      </c>
    </row>
    <row r="120" spans="9:25" x14ac:dyDescent="0.35">
      <c r="P120" s="63">
        <f>Hochschulen!K73</f>
        <v>4.6813253786021898</v>
      </c>
      <c r="Q120" s="63">
        <f t="shared" ref="Q120" si="90">P120</f>
        <v>4.6813253786021898</v>
      </c>
      <c r="R120" s="63">
        <f t="shared" ref="R120" si="91">Q120</f>
        <v>4.6813253786021898</v>
      </c>
      <c r="S120" s="63">
        <f t="shared" ref="S120" si="92">R120</f>
        <v>4.6813253786021898</v>
      </c>
      <c r="T120" s="63">
        <f t="shared" ref="T120" si="93">S120</f>
        <v>4.6813253786021898</v>
      </c>
      <c r="U120" s="63">
        <f t="shared" ref="U120" si="94">T120</f>
        <v>4.6813253786021898</v>
      </c>
      <c r="V120" s="63">
        <f t="shared" ref="V120" si="95">U120</f>
        <v>4.6813253786021898</v>
      </c>
      <c r="W120" s="63">
        <f t="shared" ref="W120" si="96">V120</f>
        <v>4.6813253786021898</v>
      </c>
      <c r="X120" s="63">
        <f t="shared" ref="X120" si="97">W120</f>
        <v>4.6813253786021898</v>
      </c>
      <c r="Y120" s="63">
        <f t="shared" ref="Y120" si="98">X120</f>
        <v>4.6813253786021898</v>
      </c>
    </row>
    <row r="123" spans="9:25" x14ac:dyDescent="0.35">
      <c r="I123" s="63" t="str">
        <f>Hochschulen!A89&amp;", "&amp;I124</f>
        <v>Zahl der Forschungseinrichtungen 2024 je 1 Mio. Einwohner, insg</v>
      </c>
    </row>
    <row r="124" spans="9:25" x14ac:dyDescent="0.35">
      <c r="I124" s="63" t="str">
        <f>Hochschulen!A96</f>
        <v>insg</v>
      </c>
      <c r="J124" s="63">
        <f>Hochschulen!B96</f>
        <v>6.5957916521332924</v>
      </c>
      <c r="K124" s="63">
        <f>Hochschulen!C96</f>
        <v>4.9112265112918303</v>
      </c>
      <c r="L124" s="63">
        <f>Hochschulen!D96</f>
        <v>8.3174120127892444</v>
      </c>
      <c r="M124" s="63">
        <f>Hochschulen!E96</f>
        <v>6.8695598810375422</v>
      </c>
      <c r="N124" s="63">
        <f>Hochschulen!F96</f>
        <v>5.6481459254981319</v>
      </c>
    </row>
    <row r="125" spans="9:25" x14ac:dyDescent="0.35">
      <c r="O125" s="63">
        <f>Hochschulen!G96</f>
        <v>9.2869555157484225</v>
      </c>
    </row>
    <row r="126" spans="9:25" x14ac:dyDescent="0.35">
      <c r="P126" s="63">
        <f>Hochschulen!L96</f>
        <v>4.7746375497479656</v>
      </c>
      <c r="Q126" s="63">
        <f>Hochschulen!M96</f>
        <v>4.5514820371657612</v>
      </c>
      <c r="R126" s="63">
        <f>Hochschulen!N96</f>
        <v>21.79332949770734</v>
      </c>
      <c r="S126" s="63">
        <f>Hochschulen!O96</f>
        <v>7.8899986902602173</v>
      </c>
      <c r="T126" s="63">
        <f>Hochschulen!P96</f>
        <v>5.9318971377815801</v>
      </c>
      <c r="U126" s="63">
        <f>Hochschulen!Q96</f>
        <v>4.2938926615166126</v>
      </c>
      <c r="V126" s="63">
        <f>Hochschulen!R96</f>
        <v>3.6884586861522983</v>
      </c>
      <c r="W126" s="63">
        <f>Hochschulen!S96</f>
        <v>5.9999073614303402</v>
      </c>
      <c r="X126" s="63">
        <f>Hochschulen!T96</f>
        <v>8.0519755018645363</v>
      </c>
      <c r="Y126" s="63">
        <f>Hochschulen!U96</f>
        <v>5.0684562597293237</v>
      </c>
    </row>
    <row r="127" spans="9:25" x14ac:dyDescent="0.35">
      <c r="J127" s="65">
        <f>Hochschulen!H96</f>
        <v>7.3911202470515551</v>
      </c>
      <c r="K127" s="63">
        <f t="shared" ref="K127" si="99">J127</f>
        <v>7.3911202470515551</v>
      </c>
      <c r="L127" s="63">
        <f t="shared" ref="L127" si="100">K127</f>
        <v>7.3911202470515551</v>
      </c>
      <c r="M127" s="63">
        <f t="shared" ref="M127" si="101">L127</f>
        <v>7.3911202470515551</v>
      </c>
      <c r="N127" s="63">
        <f t="shared" ref="N127" si="102">M127</f>
        <v>7.3911202470515551</v>
      </c>
      <c r="O127" s="63">
        <f t="shared" ref="O127" si="103">N127</f>
        <v>7.3911202470515551</v>
      </c>
    </row>
    <row r="128" spans="9:25" x14ac:dyDescent="0.35">
      <c r="P128" s="63">
        <f>Hochschulen!K96</f>
        <v>4.8867753952179598</v>
      </c>
      <c r="Q128" s="63">
        <f t="shared" ref="Q128" si="104">P128</f>
        <v>4.8867753952179598</v>
      </c>
      <c r="R128" s="63">
        <f t="shared" ref="R128" si="105">Q128</f>
        <v>4.8867753952179598</v>
      </c>
      <c r="S128" s="63">
        <f t="shared" ref="S128" si="106">R128</f>
        <v>4.8867753952179598</v>
      </c>
      <c r="T128" s="63">
        <f t="shared" ref="T128" si="107">S128</f>
        <v>4.8867753952179598</v>
      </c>
      <c r="U128" s="63">
        <f t="shared" ref="U128" si="108">T128</f>
        <v>4.8867753952179598</v>
      </c>
      <c r="V128" s="63">
        <f t="shared" ref="V128" si="109">U128</f>
        <v>4.8867753952179598</v>
      </c>
      <c r="W128" s="63">
        <f t="shared" ref="W128" si="110">V128</f>
        <v>4.8867753952179598</v>
      </c>
      <c r="X128" s="63">
        <f t="shared" ref="X128" si="111">W128</f>
        <v>4.8867753952179598</v>
      </c>
      <c r="Y128" s="63">
        <f t="shared" ref="Y128" si="112">X128</f>
        <v>4.8867753952179598</v>
      </c>
    </row>
  </sheetData>
  <pageMargins left="0.7" right="0.7" top="0.78740157499999996" bottom="0.78740157499999996"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CE3D45-A21F-4F7D-817A-ADB9FD49AE30}">
  <sheetPr codeName="Tabelle24"/>
  <dimension ref="A1:AA113"/>
  <sheetViews>
    <sheetView workbookViewId="0">
      <pane xSplit="1" ySplit="2" topLeftCell="B24" activePane="bottomRight" state="frozen"/>
      <selection pane="topRight" activeCell="B1" sqref="B1"/>
      <selection pane="bottomLeft" activeCell="A3" sqref="A3"/>
      <selection pane="bottomRight" activeCell="A28" sqref="A28"/>
    </sheetView>
  </sheetViews>
  <sheetFormatPr baseColWidth="10" defaultColWidth="11.453125" defaultRowHeight="14.5" x14ac:dyDescent="0.35"/>
  <cols>
    <col min="8" max="8" width="10.81640625" style="4"/>
    <col min="24" max="24" width="14.453125" customWidth="1"/>
    <col min="26" max="26" width="14.1796875" customWidth="1"/>
  </cols>
  <sheetData>
    <row r="1" spans="1:27" x14ac:dyDescent="0.35">
      <c r="A1" s="4" t="s">
        <v>595</v>
      </c>
    </row>
    <row r="2" spans="1:27" s="41" customFormat="1" ht="37" customHeight="1" x14ac:dyDescent="0.35">
      <c r="A2" s="43" t="str">
        <f>Wirtschaftswachstum!A2</f>
        <v>Jahr</v>
      </c>
      <c r="B2" s="43" t="str">
        <f>Wirtschaftswachstum!B2</f>
        <v>Branden-
burg</v>
      </c>
      <c r="C2" s="43" t="str">
        <f>Wirtschaftswachstum!C2</f>
        <v>Mecklenburg-
Vorpommern</v>
      </c>
      <c r="D2" s="43" t="str">
        <f>Wirtschaftswachstum!D2</f>
        <v>Sachsen</v>
      </c>
      <c r="E2" s="43" t="str">
        <f>Wirtschaftswachstum!E2</f>
        <v>Sachsen-Anhalt</v>
      </c>
      <c r="F2" s="43" t="str">
        <f>Wirtschaftswachstum!F2</f>
        <v>Thüringen</v>
      </c>
      <c r="G2" s="43" t="str">
        <f>Wirtschaftswachstum!G2</f>
        <v>Berlin</v>
      </c>
      <c r="H2" s="44" t="str">
        <f>Wirtschaftswachstum!H2</f>
        <v>Ostdeutsch-land mit Berlin</v>
      </c>
      <c r="I2" s="43" t="str">
        <f>Wirtschaftswachstum!I2</f>
        <v>Ostdeutsch-land ohne Berlin</v>
      </c>
      <c r="J2" s="43" t="str">
        <f>Wirtschaftswachstum!J2</f>
        <v>Westdeutsch-land mit Berlin</v>
      </c>
      <c r="K2" s="43" t="str">
        <f>Wirtschaftswachstum!K2</f>
        <v>Westdeutsch-land ohne Berlin</v>
      </c>
      <c r="L2" s="43" t="str">
        <f>Wirtschaftswachstum!L2</f>
        <v>Baden-
Württemberg</v>
      </c>
      <c r="M2" s="43" t="str">
        <f>Wirtschaftswachstum!M2</f>
        <v>Bayern</v>
      </c>
      <c r="N2" s="43" t="str">
        <f>Wirtschaftswachstum!N2</f>
        <v>Bremen</v>
      </c>
      <c r="O2" s="43" t="str">
        <f>Wirtschaftswachstum!O2</f>
        <v>Hamburg</v>
      </c>
      <c r="P2" s="43" t="str">
        <f>Wirtschaftswachstum!P2</f>
        <v>Hessen</v>
      </c>
      <c r="Q2" s="43" t="str">
        <f>Wirtschaftswachstum!Q2</f>
        <v>Nieder-
sachsen</v>
      </c>
      <c r="R2" s="43" t="str">
        <f>Wirtschaftswachstum!R2</f>
        <v>Nordrhein-
Westfalen</v>
      </c>
      <c r="S2" s="43" t="str">
        <f>Wirtschaftswachstum!S2</f>
        <v>Rheinland-Pfalz</v>
      </c>
      <c r="T2" s="43" t="str">
        <f>Wirtschaftswachstum!T2</f>
        <v>Saarland</v>
      </c>
      <c r="U2" s="43" t="str">
        <f>Wirtschaftswachstum!U2</f>
        <v>Schleswig-
Holstein</v>
      </c>
      <c r="V2" s="43" t="str">
        <f>Wirtschaftswachstum!V2</f>
        <v>Deutschland</v>
      </c>
      <c r="X2" s="43" t="str">
        <f>Wirtschaftswachstum!X2</f>
        <v>Min Westdeutschland ohne Berlin</v>
      </c>
      <c r="Y2" s="43"/>
      <c r="Z2" s="43" t="str">
        <f>Wirtschaftswachstum!Z2</f>
        <v>Max Westdeutschland ohne Berlin</v>
      </c>
      <c r="AA2" s="43"/>
    </row>
    <row r="3" spans="1:27" x14ac:dyDescent="0.35">
      <c r="A3" s="4" t="s">
        <v>596</v>
      </c>
    </row>
    <row r="4" spans="1:27" x14ac:dyDescent="0.35">
      <c r="A4" t="str">
        <f>[1]Bildung!A42</f>
        <v>2019</v>
      </c>
      <c r="B4" s="3">
        <f>[1]Bildung!B42</f>
        <v>4.8983774381935259</v>
      </c>
      <c r="C4" s="3">
        <f>[1]Bildung!C42</f>
        <v>5.1363618787032754</v>
      </c>
      <c r="D4" s="3">
        <f>[1]Bildung!D42</f>
        <v>5.2205540619522157</v>
      </c>
      <c r="E4" s="3">
        <f>[1]Bildung!E42</f>
        <v>5.1879078458367989</v>
      </c>
      <c r="F4" s="3">
        <f>[1]Bildung!F42</f>
        <v>4.8699576384051309</v>
      </c>
      <c r="G4" s="3">
        <f>[1]Bildung!G42</f>
        <v>5.371340627421735</v>
      </c>
      <c r="H4" s="14">
        <f>[1]Bildung!H42</f>
        <v>5.1662393295065439</v>
      </c>
      <c r="I4" s="3">
        <f>[1]Bildung!I42</f>
        <v>5.0819256229816583</v>
      </c>
      <c r="J4" s="3">
        <f>[1]Bildung!J42</f>
        <v>3.8426969184126762</v>
      </c>
      <c r="K4" s="3">
        <f>[1]Bildung!K42</f>
        <v>3.7610255163353146</v>
      </c>
      <c r="L4" s="3">
        <f>[1]Bildung!L42</f>
        <v>3.4757391524305974</v>
      </c>
      <c r="M4" s="3">
        <f>[1]Bildung!M42</f>
        <v>3.469962431640389</v>
      </c>
      <c r="N4" s="3">
        <f>[1]Bildung!N42</f>
        <v>3.9290639934966989</v>
      </c>
      <c r="O4" s="3">
        <f>[1]Bildung!O42</f>
        <v>3.0227773406012326</v>
      </c>
      <c r="P4" s="3">
        <f>[1]Bildung!P42</f>
        <v>3.6121965291066322</v>
      </c>
      <c r="Q4" s="3">
        <f>[1]Bildung!Q42</f>
        <v>4.1841507913801355</v>
      </c>
      <c r="R4" s="3">
        <f>[1]Bildung!R42</f>
        <v>4.1379697793104002</v>
      </c>
      <c r="S4" s="3">
        <f>[1]Bildung!S42</f>
        <v>3.9718584675733055</v>
      </c>
      <c r="T4" s="3">
        <f>[1]Bildung!T42</f>
        <v>3.5900878673302135</v>
      </c>
      <c r="U4" s="3">
        <f>[1]Bildung!U42</f>
        <v>4.1964079648358767</v>
      </c>
      <c r="V4" s="3">
        <f>[1]Bildung!V42</f>
        <v>3.9787961936473089</v>
      </c>
      <c r="X4" s="18" t="str">
        <f>HLOOKUP(Y4,$L4:$U114,ROW(L$113)-ROW(X4)+1,0)</f>
        <v>HH</v>
      </c>
      <c r="Y4" s="19">
        <f t="shared" ref="Y4" si="0">MIN(L4:U4)</f>
        <v>3.0227773406012326</v>
      </c>
      <c r="Z4" s="18" t="str">
        <f>HLOOKUP(AA4,$L4:$U114,ROW(N$113)-ROW(Z4)+1,0)</f>
        <v>SH</v>
      </c>
      <c r="AA4" s="19">
        <f t="shared" ref="AA4" si="1">MAX(L4:U4)</f>
        <v>4.1964079648358767</v>
      </c>
    </row>
    <row r="5" spans="1:27" x14ac:dyDescent="0.35">
      <c r="A5" t="str">
        <f>[1]Bildung!A43</f>
        <v>2020</v>
      </c>
      <c r="B5" s="3">
        <f>[1]Bildung!B43</f>
        <v>5.2856021535523832</v>
      </c>
      <c r="C5" s="3">
        <f>[1]Bildung!C43</f>
        <v>5.6601256894599121</v>
      </c>
      <c r="D5" s="3">
        <f>[1]Bildung!D43</f>
        <v>5.705067447571083</v>
      </c>
      <c r="E5" s="3">
        <f>[1]Bildung!E43</f>
        <v>5.7236382789133007</v>
      </c>
      <c r="F5" s="3">
        <f>[1]Bildung!F43</f>
        <v>5.2398665238916458</v>
      </c>
      <c r="G5" s="3">
        <f>[1]Bildung!G43</f>
        <v>5.3818901386110332</v>
      </c>
      <c r="H5" s="14">
        <f>[1]Bildung!H43</f>
        <v>5.4939486870092864</v>
      </c>
      <c r="I5" s="3">
        <f>[1]Bildung!I43</f>
        <v>5.5407008526541182</v>
      </c>
      <c r="J5" s="3">
        <f>[1]Bildung!J43</f>
        <v>4.1929710436832917</v>
      </c>
      <c r="K5" s="3">
        <f>[1]Bildung!K43</f>
        <v>4.1279933715795298</v>
      </c>
      <c r="L5" s="3">
        <f>[1]Bildung!L43</f>
        <v>3.8764520990779818</v>
      </c>
      <c r="M5" s="3">
        <f>[1]Bildung!M43</f>
        <v>3.8339904258116593</v>
      </c>
      <c r="N5" s="3">
        <f>[1]Bildung!N43</f>
        <v>4.7019524742207564</v>
      </c>
      <c r="O5" s="3">
        <f>[1]Bildung!O43</f>
        <v>3.4336299296821831</v>
      </c>
      <c r="P5" s="3">
        <f>[1]Bildung!P43</f>
        <v>3.9242464615984929</v>
      </c>
      <c r="Q5" s="3">
        <f>[1]Bildung!Q43</f>
        <v>4.5570381208414261</v>
      </c>
      <c r="R5" s="3">
        <f>[1]Bildung!R43</f>
        <v>4.4805587233321615</v>
      </c>
      <c r="S5" s="3">
        <f>[1]Bildung!S43</f>
        <v>4.2217590905103064</v>
      </c>
      <c r="T5" s="3">
        <f>[1]Bildung!T43</f>
        <v>3.9489222035155755</v>
      </c>
      <c r="U5" s="3">
        <f>[1]Bildung!U43</f>
        <v>4.6495583610435443</v>
      </c>
      <c r="V5" s="3">
        <f>[1]Bildung!V43</f>
        <v>4.3418735999907225</v>
      </c>
      <c r="X5" s="18" t="str">
        <f>HLOOKUP(Y5,$L5:$U115,ROW(L$113)-ROW(X5)+1,0)</f>
        <v>HH</v>
      </c>
      <c r="Y5" s="19">
        <f t="shared" ref="Y5:Y8" si="2">MIN(L5:U5)</f>
        <v>3.4336299296821831</v>
      </c>
      <c r="Z5" s="18" t="str">
        <f>HLOOKUP(AA5,$L5:$U115,ROW(N$113)-ROW(Z5)+1,0)</f>
        <v>HB</v>
      </c>
      <c r="AA5" s="19">
        <f t="shared" ref="AA5:AA8" si="3">MAX(L5:U5)</f>
        <v>4.7019524742207564</v>
      </c>
    </row>
    <row r="6" spans="1:27" x14ac:dyDescent="0.35">
      <c r="A6" t="str">
        <f>[1]Bildung!A44</f>
        <v>2021</v>
      </c>
      <c r="B6" s="3">
        <f>[1]Bildung!B44</f>
        <v>5.2138276625450262</v>
      </c>
      <c r="C6" s="3">
        <f>[1]Bildung!C44</f>
        <v>5.5382717863178392</v>
      </c>
      <c r="D6" s="3">
        <f>[1]Bildung!D44</f>
        <v>5.4868038083437574</v>
      </c>
      <c r="E6" s="3">
        <f>[1]Bildung!E44</f>
        <v>5.6920888088069521</v>
      </c>
      <c r="F6" s="3">
        <f>[1]Bildung!F44</f>
        <v>5.2859099642904175</v>
      </c>
      <c r="G6" s="3">
        <f>[1]Bildung!G44</f>
        <v>5.4804884593367875</v>
      </c>
      <c r="H6" s="14">
        <f>[1]Bildung!H44</f>
        <v>5.4515439389885065</v>
      </c>
      <c r="I6" s="3">
        <f>[1]Bildung!I44</f>
        <v>5.439223417699325</v>
      </c>
      <c r="J6" s="3">
        <f>[1]Bildung!J44</f>
        <v>4.0801064615509492</v>
      </c>
      <c r="K6" s="3">
        <f>[1]Bildung!K44</f>
        <v>4.0028510395423993</v>
      </c>
      <c r="L6" s="3">
        <f>[1]Bildung!L44</f>
        <v>3.5412158214728944</v>
      </c>
      <c r="M6" s="3">
        <f>[1]Bildung!M44</f>
        <v>3.6872933722673222</v>
      </c>
      <c r="N6" s="3">
        <f>[1]Bildung!N44</f>
        <v>4.2959493116940095</v>
      </c>
      <c r="O6" s="3">
        <f>[1]Bildung!O44</f>
        <v>3.3103829452855553</v>
      </c>
      <c r="P6" s="3">
        <f>[1]Bildung!P44</f>
        <v>3.7605928472829029</v>
      </c>
      <c r="Q6" s="3">
        <f>[1]Bildung!Q44</f>
        <v>4.5261236370480722</v>
      </c>
      <c r="R6" s="3">
        <f>[1]Bildung!R44</f>
        <v>4.5403999935259485</v>
      </c>
      <c r="S6" s="3">
        <f>[1]Bildung!S44</f>
        <v>3.9823742971669995</v>
      </c>
      <c r="T6" s="3">
        <f>[1]Bildung!T44</f>
        <v>4.0028851857625458</v>
      </c>
      <c r="U6" s="3">
        <f>[1]Bildung!U44</f>
        <v>4.5724762042982698</v>
      </c>
      <c r="V6" s="3">
        <f>[1]Bildung!V44</f>
        <v>4.2287828038384756</v>
      </c>
      <c r="X6" s="18" t="str">
        <f>HLOOKUP(Y6,$L6:$U116,ROW(L$113)-ROW(X6)+1,0)</f>
        <v>HH</v>
      </c>
      <c r="Y6" s="19">
        <f t="shared" si="2"/>
        <v>3.3103829452855553</v>
      </c>
      <c r="Z6" s="18" t="str">
        <f>HLOOKUP(AA6,$L6:$U116,ROW(N$113)-ROW(Z6)+1,0)</f>
        <v>SH</v>
      </c>
      <c r="AA6" s="19">
        <f t="shared" si="3"/>
        <v>4.5724762042982698</v>
      </c>
    </row>
    <row r="7" spans="1:27" x14ac:dyDescent="0.35">
      <c r="A7" t="str">
        <f>[1]Bildung!A45</f>
        <v>2022</v>
      </c>
      <c r="B7" s="3">
        <f>[1]Bildung!B45</f>
        <v>5.0068430736981746</v>
      </c>
      <c r="C7" s="3">
        <f>[1]Bildung!C45</f>
        <v>5.3707983811702213</v>
      </c>
      <c r="D7" s="3">
        <f>[1]Bildung!D45</f>
        <v>5.3598525560471479</v>
      </c>
      <c r="E7" s="3">
        <f>[1]Bildung!E45</f>
        <v>5.1936348414986782</v>
      </c>
      <c r="F7" s="3">
        <f>[1]Bildung!F45</f>
        <v>5.0468107291768716</v>
      </c>
      <c r="G7" s="3">
        <f>[1]Bildung!G45</f>
        <v>5.4062498706043165</v>
      </c>
      <c r="H7" s="14">
        <f>[1]Bildung!H45</f>
        <v>5.2680696590039506</v>
      </c>
      <c r="I7" s="3">
        <f>[1]Bildung!I45</f>
        <v>5.2098837334344159</v>
      </c>
      <c r="J7" s="3">
        <f>[1]Bildung!J45</f>
        <v>4.0240885397555806</v>
      </c>
      <c r="K7" s="3">
        <f>[1]Bildung!K45</f>
        <v>3.9475311880383535</v>
      </c>
      <c r="L7" s="3">
        <f>[1]Bildung!L45</f>
        <v>3.4906282347845456</v>
      </c>
      <c r="M7" s="3">
        <f>[1]Bildung!M45</f>
        <v>3.6305805638547026</v>
      </c>
      <c r="N7" s="3">
        <f>[1]Bildung!N45</f>
        <v>4.3028917384773893</v>
      </c>
      <c r="O7" s="3">
        <f>[1]Bildung!O45</f>
        <v>3.1551786518533573</v>
      </c>
      <c r="P7" s="3">
        <f>[1]Bildung!P45</f>
        <v>3.8811064811144997</v>
      </c>
      <c r="Q7" s="3">
        <f>[1]Bildung!Q45</f>
        <v>4.3396226143310193</v>
      </c>
      <c r="R7" s="3">
        <f>[1]Bildung!R45</f>
        <v>4.4500628709493126</v>
      </c>
      <c r="S7" s="3">
        <f>[1]Bildung!S45</f>
        <v>4.0444050733793677</v>
      </c>
      <c r="T7" s="3">
        <f>[1]Bildung!T45</f>
        <v>4.1140703962396747</v>
      </c>
      <c r="U7" s="3">
        <f>[1]Bildung!U45</f>
        <v>4.5355071890299703</v>
      </c>
      <c r="V7" s="3">
        <f>[1]Bildung!V45</f>
        <v>4.155502337468544</v>
      </c>
      <c r="X7" s="18" t="str">
        <f>HLOOKUP(Y7,$L7:$U117,ROW(L$113)-ROW(X7)+1,0)</f>
        <v>HH</v>
      </c>
      <c r="Y7" s="19">
        <f t="shared" si="2"/>
        <v>3.1551786518533573</v>
      </c>
      <c r="Z7" s="18" t="str">
        <f>HLOOKUP(AA7,$L7:$U117,ROW(N$113)-ROW(Z7)+1,0)</f>
        <v>SH</v>
      </c>
      <c r="AA7" s="19">
        <f t="shared" si="3"/>
        <v>4.5355071890299703</v>
      </c>
    </row>
    <row r="8" spans="1:27" x14ac:dyDescent="0.35">
      <c r="A8" t="str">
        <f>[1]Bildung!A46</f>
        <v>2023</v>
      </c>
      <c r="B8" s="3">
        <f>[1]Bildung!B46</f>
        <v>5.0722133112451528</v>
      </c>
      <c r="C8" s="3">
        <f>[1]Bildung!C46</f>
        <v>5.3853908800249428</v>
      </c>
      <c r="D8" s="3">
        <f>[1]Bildung!D46</f>
        <v>5.3262961078519275</v>
      </c>
      <c r="E8" s="3">
        <f>[1]Bildung!E46</f>
        <v>5.2236119624927122</v>
      </c>
      <c r="F8" s="3">
        <f>[1]Bildung!F46</f>
        <v>4.9525076324951769</v>
      </c>
      <c r="G8" s="3">
        <f>[1]Bildung!G46</f>
        <v>5.124199566487472</v>
      </c>
      <c r="H8" s="14">
        <f>[1]Bildung!H46</f>
        <v>5.1796546429179546</v>
      </c>
      <c r="I8" s="3">
        <f>[1]Bildung!I46</f>
        <v>5.2030667212316448</v>
      </c>
      <c r="J8" s="3">
        <f>[1]Bildung!J46</f>
        <v>3.9957231239960942</v>
      </c>
      <c r="K8" s="3">
        <f>[1]Bildung!K46</f>
        <v>3.9322492230725139</v>
      </c>
      <c r="L8" s="3">
        <f>[1]Bildung!L46</f>
        <v>3.4164507248329685</v>
      </c>
      <c r="M8" s="3">
        <f>[1]Bildung!M46</f>
        <v>3.6278181819396842</v>
      </c>
      <c r="N8" s="3">
        <f>[1]Bildung!N46</f>
        <v>4.3969437385569243</v>
      </c>
      <c r="O8" s="3">
        <f>[1]Bildung!O46</f>
        <v>3.2025523427031208</v>
      </c>
      <c r="P8" s="3">
        <f>[1]Bildung!P46</f>
        <v>3.8788455093657235</v>
      </c>
      <c r="Q8" s="3">
        <f>[1]Bildung!Q46</f>
        <v>4.2279210851290623</v>
      </c>
      <c r="R8" s="3">
        <f>[1]Bildung!R46</f>
        <v>4.4434802533571984</v>
      </c>
      <c r="S8" s="3">
        <f>[1]Bildung!S46</f>
        <v>4.1099493618332374</v>
      </c>
      <c r="T8" s="3">
        <f>[1]Bildung!T46</f>
        <v>4.1613181836159283</v>
      </c>
      <c r="U8" s="3">
        <f>[1]Bildung!U46</f>
        <v>4.6496980676990551</v>
      </c>
      <c r="V8" s="3">
        <f>[1]Bildung!V46</f>
        <v>4.1309548100010742</v>
      </c>
      <c r="X8" s="18" t="str">
        <f>HLOOKUP(Y8,$L8:$U118,ROW(L$113)-ROW(X8)+1,0)</f>
        <v>HH</v>
      </c>
      <c r="Y8" s="19">
        <f t="shared" si="2"/>
        <v>3.2025523427031208</v>
      </c>
      <c r="Z8" s="18" t="str">
        <f>HLOOKUP(AA8,$L8:$U118,ROW(N$113)-ROW(Z8)+1,0)</f>
        <v>SH</v>
      </c>
      <c r="AA8" s="19">
        <f t="shared" si="3"/>
        <v>4.6496980676990551</v>
      </c>
    </row>
    <row r="9" spans="1:27" x14ac:dyDescent="0.35">
      <c r="A9" s="55" t="s">
        <v>597</v>
      </c>
      <c r="B9" s="3"/>
      <c r="C9" s="3"/>
      <c r="D9" s="3"/>
      <c r="E9" s="3"/>
      <c r="F9" s="3"/>
      <c r="G9" s="3"/>
      <c r="H9" s="14"/>
      <c r="I9" s="3"/>
      <c r="J9" s="3"/>
      <c r="K9" s="3"/>
      <c r="L9" s="3"/>
      <c r="M9" s="3"/>
      <c r="N9" s="3"/>
      <c r="O9" s="3"/>
      <c r="P9" s="3"/>
      <c r="Q9" s="3"/>
      <c r="R9" s="3"/>
      <c r="S9" s="3"/>
      <c r="T9" s="3"/>
      <c r="U9" s="3"/>
      <c r="V9" s="3"/>
      <c r="X9" s="18"/>
      <c r="Y9" s="19"/>
      <c r="Z9" s="18"/>
      <c r="AA9" s="19"/>
    </row>
    <row r="10" spans="1:27" x14ac:dyDescent="0.35">
      <c r="A10" t="s">
        <v>598</v>
      </c>
      <c r="X10" s="11"/>
      <c r="Y10" s="11"/>
      <c r="Z10" s="11"/>
      <c r="AA10" s="11"/>
    </row>
    <row r="11" spans="1:27" x14ac:dyDescent="0.35">
      <c r="X11" s="11"/>
      <c r="Y11" s="11"/>
      <c r="Z11" s="11"/>
      <c r="AA11" s="11"/>
    </row>
    <row r="12" spans="1:27" x14ac:dyDescent="0.35">
      <c r="A12" s="4" t="s">
        <v>599</v>
      </c>
      <c r="X12" s="11"/>
      <c r="Y12" s="11"/>
      <c r="Z12" s="11"/>
      <c r="AA12" s="11"/>
    </row>
    <row r="13" spans="1:27" x14ac:dyDescent="0.35">
      <c r="A13" t="str">
        <f>A4</f>
        <v>2019</v>
      </c>
      <c r="B13" s="3">
        <f>[1]Bildung!B31</f>
        <v>102.67581361872347</v>
      </c>
      <c r="C13" s="3">
        <f>[1]Bildung!C31</f>
        <v>106.68038704621601</v>
      </c>
      <c r="D13" s="3">
        <f>[1]Bildung!D31</f>
        <v>113.45070169614723</v>
      </c>
      <c r="E13" s="3">
        <f>[1]Bildung!E31</f>
        <v>105.52469205549903</v>
      </c>
      <c r="F13" s="3">
        <f>[1]Bildung!F31</f>
        <v>98.361993699167201</v>
      </c>
      <c r="G13" s="3">
        <f>[1]Bildung!G31</f>
        <v>145.04023134739688</v>
      </c>
      <c r="H13" s="14">
        <f>[1]Bildung!H31</f>
        <v>115.79734857290237</v>
      </c>
      <c r="I13" s="3">
        <f>[1]Bildung!I31</f>
        <v>106.47029799215998</v>
      </c>
      <c r="J13" s="3">
        <f>[1]Bildung!J31</f>
        <v>102.25105248464423</v>
      </c>
      <c r="K13" s="3">
        <f>[1]Bildung!K31</f>
        <v>100</v>
      </c>
      <c r="L13" s="3">
        <f>[1]Bildung!L31</f>
        <v>98.155030383895308</v>
      </c>
      <c r="M13" s="3">
        <f>[1]Bildung!M31</f>
        <v>102.64602628682982</v>
      </c>
      <c r="N13" s="3">
        <f>[1]Bildung!N31</f>
        <v>113.8387972770353</v>
      </c>
      <c r="O13" s="3">
        <f>[1]Bildung!O31</f>
        <v>126.69391295714347</v>
      </c>
      <c r="P13" s="3">
        <f>[1]Bildung!P31</f>
        <v>103.56951305139459</v>
      </c>
      <c r="Q13" s="3">
        <f>[1]Bildung!Q31</f>
        <v>98.02462123158395</v>
      </c>
      <c r="R13" s="3">
        <f>[1]Bildung!R31</f>
        <v>100.13092212770991</v>
      </c>
      <c r="S13" s="3">
        <f>[1]Bildung!S31</f>
        <v>89.521638182095302</v>
      </c>
      <c r="T13" s="3">
        <f>[1]Bildung!T31</f>
        <v>90.143294972373795</v>
      </c>
      <c r="U13" s="3">
        <f>[1]Bildung!U31</f>
        <v>88.888366424062184</v>
      </c>
      <c r="V13" s="3">
        <f>[1]Bildung!V31</f>
        <v>102.82263116718195</v>
      </c>
      <c r="X13" s="18" t="str">
        <f>HLOOKUP(Y13,$L13:$U122,ROW(L$113)-ROW(X13)+1,0)</f>
        <v>SH</v>
      </c>
      <c r="Y13" s="19">
        <f t="shared" ref="Y13:Y17" si="4">MIN(L13:U13)</f>
        <v>88.888366424062184</v>
      </c>
      <c r="Z13" s="18" t="str">
        <f>HLOOKUP(AA13,$L13:$U122,ROW(N$113)-ROW(Z13)+1,0)</f>
        <v>HH</v>
      </c>
      <c r="AA13" s="19">
        <f t="shared" ref="AA13:AA17" si="5">MAX(L13:U13)</f>
        <v>126.69391295714347</v>
      </c>
    </row>
    <row r="14" spans="1:27" x14ac:dyDescent="0.35">
      <c r="A14" t="str">
        <f>A5</f>
        <v>2020</v>
      </c>
      <c r="B14" s="3">
        <f>[1]Bildung!B32</f>
        <v>103.96262416774502</v>
      </c>
      <c r="C14" s="3">
        <f>[1]Bildung!C32</f>
        <v>110.24035245557815</v>
      </c>
      <c r="D14" s="3">
        <f>[1]Bildung!D32</f>
        <v>115.81337439914256</v>
      </c>
      <c r="E14" s="3">
        <f>[1]Bildung!E32</f>
        <v>114.71918787770295</v>
      </c>
      <c r="F14" s="3">
        <f>[1]Bildung!F32</f>
        <v>96.538650533918485</v>
      </c>
      <c r="G14" s="3">
        <f>[1]Bildung!G32</f>
        <v>139.80963232202669</v>
      </c>
      <c r="H14" s="14">
        <f>[1]Bildung!H32</f>
        <v>116.48168023210847</v>
      </c>
      <c r="I14" s="3">
        <f>[1]Bildung!I32</f>
        <v>109.10420315313615</v>
      </c>
      <c r="J14" s="3">
        <f>[1]Bildung!J32</f>
        <v>101.93050340768777</v>
      </c>
      <c r="K14" s="3">
        <f>[1]Bildung!K32</f>
        <v>100</v>
      </c>
      <c r="L14" s="3">
        <f>[1]Bildung!L32</f>
        <v>102.3357753995306</v>
      </c>
      <c r="M14" s="3">
        <f>[1]Bildung!M32</f>
        <v>107.54133167255733</v>
      </c>
      <c r="N14" s="3">
        <f>[1]Bildung!N32</f>
        <v>127.79181972994418</v>
      </c>
      <c r="O14" s="3">
        <f>[1]Bildung!O32</f>
        <v>127.04902979613001</v>
      </c>
      <c r="P14" s="3">
        <f>[1]Bildung!P32</f>
        <v>105.60847987960828</v>
      </c>
      <c r="Q14" s="3">
        <f>[1]Bildung!Q32</f>
        <v>100.66291493502331</v>
      </c>
      <c r="R14" s="3">
        <f>[1]Bildung!R32</f>
        <v>91.259332198886483</v>
      </c>
      <c r="S14" s="3">
        <f>[1]Bildung!S32</f>
        <v>90.306161663744248</v>
      </c>
      <c r="T14" s="3">
        <f>[1]Bildung!T32</f>
        <v>92.166381723374215</v>
      </c>
      <c r="U14" s="3">
        <f>[1]Bildung!U32</f>
        <v>95.08292133067296</v>
      </c>
      <c r="V14" s="3">
        <f>[1]Bildung!V32</f>
        <v>102.8842600278107</v>
      </c>
      <c r="X14" s="18" t="str">
        <f>HLOOKUP(Y14,$L14:$U123,ROW(L$113)-ROW(X14)+1,0)</f>
        <v>RP</v>
      </c>
      <c r="Y14" s="19">
        <f t="shared" si="4"/>
        <v>90.306161663744248</v>
      </c>
      <c r="Z14" s="18" t="str">
        <f>HLOOKUP(AA14,$L14:$U123,ROW(N$113)-ROW(Z14)+1,0)</f>
        <v>HB</v>
      </c>
      <c r="AA14" s="19">
        <f t="shared" si="5"/>
        <v>127.79181972994418</v>
      </c>
    </row>
    <row r="15" spans="1:27" x14ac:dyDescent="0.35">
      <c r="A15" t="str">
        <f>A6</f>
        <v>2021</v>
      </c>
      <c r="B15" s="3">
        <f>[1]Bildung!B33</f>
        <v>105.16301288907516</v>
      </c>
      <c r="C15" s="3">
        <f>[1]Bildung!C33</f>
        <v>110.99702867956154</v>
      </c>
      <c r="D15" s="3">
        <f>[1]Bildung!D33</f>
        <v>113.73251332949967</v>
      </c>
      <c r="E15" s="3">
        <f>[1]Bildung!E33</f>
        <v>111.82657534599205</v>
      </c>
      <c r="F15" s="3">
        <f>[1]Bildung!F33</f>
        <v>107.45543908766429</v>
      </c>
      <c r="G15" s="3">
        <f>[1]Bildung!G33</f>
        <v>148.23877863866676</v>
      </c>
      <c r="H15" s="14">
        <f>[1]Bildung!H33</f>
        <v>119.45896484047216</v>
      </c>
      <c r="I15" s="3">
        <f>[1]Bildung!I33</f>
        <v>110.27659861683262</v>
      </c>
      <c r="J15" s="3">
        <f>[1]Bildung!J33</f>
        <v>102.33874803610563</v>
      </c>
      <c r="K15" s="3">
        <f>[1]Bildung!K33</f>
        <v>100</v>
      </c>
      <c r="L15" s="3">
        <f>[1]Bildung!L33</f>
        <v>98.115101347066854</v>
      </c>
      <c r="M15" s="3">
        <f>[1]Bildung!M33</f>
        <v>101.55878136006376</v>
      </c>
      <c r="N15" s="3">
        <f>[1]Bildung!N33</f>
        <v>124.61043453633613</v>
      </c>
      <c r="O15" s="3">
        <f>[1]Bildung!O33</f>
        <v>137.83687817364296</v>
      </c>
      <c r="P15" s="3">
        <f>[1]Bildung!P33</f>
        <v>105.22264497263963</v>
      </c>
      <c r="Q15" s="3">
        <f>[1]Bildung!Q33</f>
        <v>102.13178114785488</v>
      </c>
      <c r="R15" s="3">
        <f>[1]Bildung!R33</f>
        <v>94.978475471055901</v>
      </c>
      <c r="S15" s="3">
        <f>[1]Bildung!S33</f>
        <v>94.404588418033271</v>
      </c>
      <c r="T15" s="3">
        <f>[1]Bildung!T33</f>
        <v>95.31764086634243</v>
      </c>
      <c r="U15" s="3">
        <f>[1]Bildung!U33</f>
        <v>96.712416626489286</v>
      </c>
      <c r="V15" s="3">
        <f>[1]Bildung!V33</f>
        <v>103.38584567761015</v>
      </c>
      <c r="X15" s="18" t="str">
        <f>HLOOKUP(Y15,$L15:$U124,ROW(L$113)-ROW(X15)+1,0)</f>
        <v>RP</v>
      </c>
      <c r="Y15" s="19">
        <f t="shared" si="4"/>
        <v>94.404588418033271</v>
      </c>
      <c r="Z15" s="18" t="str">
        <f>HLOOKUP(AA15,$L15:$U124,ROW(N$113)-ROW(Z15)+1,0)</f>
        <v>HH</v>
      </c>
      <c r="AA15" s="19">
        <f t="shared" si="5"/>
        <v>137.83687817364296</v>
      </c>
    </row>
    <row r="16" spans="1:27" x14ac:dyDescent="0.35">
      <c r="A16" t="str">
        <f>A7</f>
        <v>2022</v>
      </c>
      <c r="B16" s="3">
        <f>[1]Bildung!B34</f>
        <v>102.84125183706784</v>
      </c>
      <c r="C16" s="3">
        <f>[1]Bildung!C34</f>
        <v>113.58149961221235</v>
      </c>
      <c r="D16" s="3">
        <f>[1]Bildung!D34</f>
        <v>110.37854299655572</v>
      </c>
      <c r="E16" s="3">
        <f>[1]Bildung!E34</f>
        <v>109.03243477272429</v>
      </c>
      <c r="F16" s="3">
        <f>[1]Bildung!F34</f>
        <v>96.329283313248425</v>
      </c>
      <c r="G16" s="3">
        <f>[1]Bildung!G34</f>
        <v>149.22587204038155</v>
      </c>
      <c r="H16" s="14">
        <f>[1]Bildung!H34</f>
        <v>116.70646111458238</v>
      </c>
      <c r="I16" s="3">
        <f>[1]Bildung!I34</f>
        <v>106.55960881704006</v>
      </c>
      <c r="J16" s="3">
        <f>[1]Bildung!J34</f>
        <v>102.38129867572594</v>
      </c>
      <c r="K16" s="3">
        <f>[1]Bildung!K34</f>
        <v>100</v>
      </c>
      <c r="L16" s="3">
        <f>[1]Bildung!L34</f>
        <v>95.409847001222147</v>
      </c>
      <c r="M16" s="3">
        <f>[1]Bildung!M34</f>
        <v>100.53088999420572</v>
      </c>
      <c r="N16" s="3">
        <f>[1]Bildung!N34</f>
        <v>121.65054512284475</v>
      </c>
      <c r="O16" s="3">
        <f>[1]Bildung!O34</f>
        <v>139.71831194553155</v>
      </c>
      <c r="P16" s="3">
        <f>[1]Bildung!P34</f>
        <v>108.96607533709401</v>
      </c>
      <c r="Q16" s="3">
        <f>[1]Bildung!Q34</f>
        <v>99.05228623633846</v>
      </c>
      <c r="R16" s="3">
        <f>[1]Bildung!R34</f>
        <v>96.809568366060972</v>
      </c>
      <c r="S16" s="3">
        <f>[1]Bildung!S34</f>
        <v>94.064745875604274</v>
      </c>
      <c r="T16" s="3">
        <f>[1]Bildung!T34</f>
        <v>97.066581151230722</v>
      </c>
      <c r="U16" s="3">
        <f>[1]Bildung!U34</f>
        <v>98.777251632605527</v>
      </c>
      <c r="V16" s="3">
        <f>[1]Bildung!V34</f>
        <v>102.94213616888533</v>
      </c>
      <c r="X16" s="18" t="str">
        <f>HLOOKUP(Y16,$L16:$U125,ROW(L$113)-ROW(X16)+1,0)</f>
        <v>RP</v>
      </c>
      <c r="Y16" s="19">
        <f t="shared" si="4"/>
        <v>94.064745875604274</v>
      </c>
      <c r="Z16" s="18" t="str">
        <f>HLOOKUP(AA16,$L16:$U125,ROW(N$113)-ROW(Z16)+1,0)</f>
        <v>HH</v>
      </c>
      <c r="AA16" s="19">
        <f t="shared" si="5"/>
        <v>139.71831194553155</v>
      </c>
    </row>
    <row r="17" spans="1:27" x14ac:dyDescent="0.35">
      <c r="A17" t="str">
        <f>A8</f>
        <v>2023</v>
      </c>
      <c r="B17" s="3">
        <f>[1]Bildung!B35</f>
        <v>106.08874161276125</v>
      </c>
      <c r="C17" s="3">
        <f>[1]Bildung!C35</f>
        <v>114.79037476656559</v>
      </c>
      <c r="D17" s="3">
        <f>[1]Bildung!D35</f>
        <v>111.61402041144926</v>
      </c>
      <c r="E17" s="3">
        <f>[1]Bildung!E35</f>
        <v>105.92011045634808</v>
      </c>
      <c r="F17" s="3">
        <f>[1]Bildung!F35</f>
        <v>100.6196718800112</v>
      </c>
      <c r="G17" s="3">
        <f>[1]Bildung!G35</f>
        <v>143.18557373046627</v>
      </c>
      <c r="H17" s="14">
        <f>[1]Bildung!H35</f>
        <v>116.4480802160508</v>
      </c>
      <c r="I17" s="3">
        <f>[1]Bildung!I35</f>
        <v>108.0584026209243</v>
      </c>
      <c r="J17" s="3">
        <f>[1]Bildung!J35</f>
        <v>102.10303131978873</v>
      </c>
      <c r="K17" s="3">
        <f>[1]Bildung!K35</f>
        <v>100</v>
      </c>
      <c r="L17" s="3">
        <f>[1]Bildung!L35</f>
        <v>94.106299402068061</v>
      </c>
      <c r="M17" s="3">
        <f>[1]Bildung!M35</f>
        <v>108.04264266810017</v>
      </c>
      <c r="N17" s="3">
        <f>[1]Bildung!N35</f>
        <v>121.67243544425286</v>
      </c>
      <c r="O17" s="3">
        <f>[1]Bildung!O35</f>
        <v>132.18777841910386</v>
      </c>
      <c r="P17" s="3">
        <f>[1]Bildung!P35</f>
        <v>109.99337257919916</v>
      </c>
      <c r="Q17" s="3">
        <f>[1]Bildung!Q35</f>
        <v>98.798649634878259</v>
      </c>
      <c r="R17" s="3">
        <f>[1]Bildung!R35</f>
        <v>93.357012073076788</v>
      </c>
      <c r="S17" s="3">
        <f>[1]Bildung!S35</f>
        <v>92.75080812128833</v>
      </c>
      <c r="T17" s="3">
        <f>[1]Bildung!T35</f>
        <v>95.888654915976076</v>
      </c>
      <c r="U17" s="3">
        <f>[1]Bildung!U35</f>
        <v>100.59664486530697</v>
      </c>
      <c r="V17" s="3">
        <f>[1]Bildung!V35</f>
        <v>102.90311492923951</v>
      </c>
      <c r="X17" s="18" t="str">
        <f>HLOOKUP(Y17,$L17:$U126,ROW(L$113)-ROW(X17)+1,0)</f>
        <v>RP</v>
      </c>
      <c r="Y17" s="19">
        <f t="shared" si="4"/>
        <v>92.75080812128833</v>
      </c>
      <c r="Z17" s="18" t="str">
        <f>HLOOKUP(AA17,$L17:$U126,ROW(N$113)-ROW(Z17)+1,0)</f>
        <v>HH</v>
      </c>
      <c r="AA17" s="19">
        <f t="shared" si="5"/>
        <v>132.18777841910386</v>
      </c>
    </row>
    <row r="18" spans="1:27" x14ac:dyDescent="0.35">
      <c r="A18" s="55" t="s">
        <v>597</v>
      </c>
      <c r="B18" s="3"/>
      <c r="C18" s="3"/>
      <c r="D18" s="3"/>
      <c r="E18" s="3"/>
      <c r="F18" s="3"/>
      <c r="G18" s="3"/>
      <c r="H18" s="14"/>
      <c r="I18" s="3"/>
      <c r="J18" s="3"/>
      <c r="K18" s="3"/>
      <c r="L18" s="3"/>
      <c r="M18" s="3"/>
      <c r="N18" s="3"/>
      <c r="O18" s="3"/>
      <c r="P18" s="3"/>
      <c r="Q18" s="3"/>
      <c r="R18" s="3"/>
      <c r="S18" s="3"/>
      <c r="T18" s="3"/>
      <c r="U18" s="3"/>
      <c r="V18" s="3"/>
      <c r="X18" s="18"/>
      <c r="Y18" s="19"/>
      <c r="Z18" s="18"/>
      <c r="AA18" s="19"/>
    </row>
    <row r="19" spans="1:27" x14ac:dyDescent="0.35">
      <c r="A19" t="s">
        <v>600</v>
      </c>
      <c r="X19" s="11"/>
      <c r="Y19" s="11"/>
      <c r="Z19" s="11"/>
      <c r="AA19" s="11"/>
    </row>
    <row r="20" spans="1:27" x14ac:dyDescent="0.35">
      <c r="X20" s="11"/>
      <c r="Y20" s="11"/>
      <c r="Z20" s="11"/>
      <c r="AA20" s="11"/>
    </row>
    <row r="21" spans="1:27" x14ac:dyDescent="0.35">
      <c r="A21" s="4" t="s">
        <v>601</v>
      </c>
      <c r="X21" s="11"/>
      <c r="Y21" s="11"/>
      <c r="Z21" s="11"/>
      <c r="AA21" s="11"/>
    </row>
    <row r="22" spans="1:27" x14ac:dyDescent="0.35">
      <c r="A22" t="s">
        <v>602</v>
      </c>
      <c r="B22" s="3">
        <f>'[1]Ranking Schulen'!B15</f>
        <v>83.119473683872897</v>
      </c>
      <c r="C22" s="3">
        <f>'[1]Ranking Schulen'!C15</f>
        <v>89.863129095960687</v>
      </c>
      <c r="D22" s="3">
        <f>'[1]Ranking Schulen'!D15</f>
        <v>140.04847169754433</v>
      </c>
      <c r="E22" s="3">
        <f>'[1]Ranking Schulen'!E15</f>
        <v>106.56543843055024</v>
      </c>
      <c r="F22" s="3">
        <f>'[1]Ranking Schulen'!F15</f>
        <v>106.33019463710531</v>
      </c>
      <c r="G22" s="3">
        <f>'[1]Ranking Schulen'!G15</f>
        <v>69.867406653142211</v>
      </c>
      <c r="H22" s="14">
        <f>'[1]Ranking Schulen'!H15</f>
        <v>100.59288272458575</v>
      </c>
      <c r="I22" s="3">
        <f>'[1]Ranking Schulen'!I15</f>
        <v>110.25592755356099</v>
      </c>
      <c r="J22" s="3">
        <f>'[1]Ranking Schulen'!J15</f>
        <v>98.403859433992181</v>
      </c>
      <c r="K22" s="3">
        <f>'[1]Ranking Schulen'!K15</f>
        <v>100</v>
      </c>
      <c r="L22" s="3">
        <f>'[1]Ranking Schulen'!L15</f>
        <v>105.31080486551065</v>
      </c>
      <c r="M22" s="3">
        <f>'[1]Ranking Schulen'!M15</f>
        <v>136.91188778494535</v>
      </c>
      <c r="N22" s="3">
        <f>'[1]Ranking Schulen'!N15</f>
        <v>57.164241807116355</v>
      </c>
      <c r="O22" s="3">
        <f>'[1]Ranking Schulen'!O15</f>
        <v>89.706299900330748</v>
      </c>
      <c r="P22" s="3">
        <f>'[1]Ranking Schulen'!P15</f>
        <v>86.491301389916785</v>
      </c>
      <c r="Q22" s="3">
        <f>'[1]Ranking Schulen'!Q15</f>
        <v>89.549470704700795</v>
      </c>
      <c r="R22" s="3">
        <f>'[1]Ranking Schulen'!R15</f>
        <v>85.393497020507155</v>
      </c>
      <c r="S22" s="3">
        <f>'[1]Ranking Schulen'!S15</f>
        <v>97.155686692753321</v>
      </c>
      <c r="T22" s="3">
        <f>'[1]Ranking Schulen'!T15</f>
        <v>94.17593197578428</v>
      </c>
      <c r="U22" s="3">
        <f>'[1]Ranking Schulen'!U15</f>
        <v>100.05702681190736</v>
      </c>
      <c r="V22" s="3">
        <f>'[1]Ranking Schulen'!V15</f>
        <v>100.11234266049114</v>
      </c>
      <c r="X22" s="18" t="str">
        <f>HLOOKUP(Y22,$L22:$U121,ROW(L$113)-ROW(X22)+1,0)</f>
        <v>HB</v>
      </c>
      <c r="Y22" s="19">
        <f t="shared" ref="Y22:Y25" si="6">MIN(L22:U22)</f>
        <v>57.164241807116355</v>
      </c>
      <c r="Z22" s="18" t="str">
        <f>HLOOKUP(AA22,$L22:$U121,ROW(N$113)-ROW(Z22)+1,0)</f>
        <v>BY</v>
      </c>
      <c r="AA22" s="19">
        <f t="shared" ref="AA22:AA25" si="7">MAX(L22:U22)</f>
        <v>136.91188778494535</v>
      </c>
    </row>
    <row r="23" spans="1:27" x14ac:dyDescent="0.35">
      <c r="A23" t="str">
        <f>'[1]Ranking Schulen'!A16</f>
        <v>Lesen 4. Klasse</v>
      </c>
      <c r="B23" s="3">
        <f>'[1]Ranking Schulen'!B16</f>
        <v>96.6003970949522</v>
      </c>
      <c r="C23" s="3">
        <f>'[1]Ranking Schulen'!C16</f>
        <v>99.142512807977269</v>
      </c>
      <c r="D23" s="3">
        <f>'[1]Ranking Schulen'!D16</f>
        <v>105.07411613836905</v>
      </c>
      <c r="E23" s="3">
        <f>'[1]Ranking Schulen'!E16</f>
        <v>100.83725661666062</v>
      </c>
      <c r="F23" s="3">
        <f>'[1]Ranking Schulen'!F16</f>
        <v>98.506983879721005</v>
      </c>
      <c r="G23" s="3">
        <f>'[1]Ranking Schulen'!G16</f>
        <v>94.90565328626883</v>
      </c>
      <c r="H23" s="14">
        <f>'[1]Ranking Schulen'!H16</f>
        <v>99.442753545408905</v>
      </c>
      <c r="I23" s="3">
        <f>'[1]Ranking Schulen'!I16</f>
        <v>100.75638516605837</v>
      </c>
      <c r="J23" s="3">
        <f>'[1]Ranking Schulen'!J16</f>
        <v>99.735530381177426</v>
      </c>
      <c r="K23" s="3">
        <f>'[1]Ranking Schulen'!K16</f>
        <v>100</v>
      </c>
      <c r="L23" s="3">
        <f>'[1]Ranking Schulen'!L16</f>
        <v>99.142512807977269</v>
      </c>
      <c r="M23" s="3">
        <f>'[1]Ranking Schulen'!M16</f>
        <v>105.07411613836905</v>
      </c>
      <c r="N23" s="3">
        <f>'[1]Ranking Schulen'!N16</f>
        <v>91.51616566890209</v>
      </c>
      <c r="O23" s="3">
        <f>'[1]Ranking Schulen'!O16</f>
        <v>101.4727855449169</v>
      </c>
      <c r="P23" s="3">
        <f>'[1]Ranking Schulen'!P16</f>
        <v>100.83725661666062</v>
      </c>
      <c r="Q23" s="3">
        <f>'[1]Ranking Schulen'!Q16</f>
        <v>97.871454951464727</v>
      </c>
      <c r="R23" s="3">
        <f>'[1]Ranking Schulen'!R16</f>
        <v>97.447768999293899</v>
      </c>
      <c r="S23" s="3">
        <f>'[1]Ranking Schulen'!S16</f>
        <v>100.4135706644898</v>
      </c>
      <c r="T23" s="3">
        <f>'[1]Ranking Schulen'!T16</f>
        <v>100.20172768840436</v>
      </c>
      <c r="U23" s="3">
        <f>'[1]Ranking Schulen'!U16</f>
        <v>101.4727855449169</v>
      </c>
      <c r="V23" s="3">
        <f>'[1]Ranking Schulen'!V16</f>
        <v>99.890744045244816</v>
      </c>
      <c r="X23" s="18" t="str">
        <f>HLOOKUP(Y23,$L23:$U122,ROW(L$113)-ROW(X23)+1,0)</f>
        <v>HB</v>
      </c>
      <c r="Y23" s="19">
        <f t="shared" si="6"/>
        <v>91.51616566890209</v>
      </c>
      <c r="Z23" s="18" t="str">
        <f>HLOOKUP(AA23,$L23:$U122,ROW(N$113)-ROW(Z23)+1,0)</f>
        <v>BY</v>
      </c>
      <c r="AA23" s="19">
        <f t="shared" si="7"/>
        <v>105.07411613836905</v>
      </c>
    </row>
    <row r="24" spans="1:27" x14ac:dyDescent="0.35">
      <c r="A24" t="str">
        <f>'[1]Ranking Schulen'!A17</f>
        <v>Mathematik 4. Klasse</v>
      </c>
      <c r="B24" s="3">
        <f>'[1]Ranking Schulen'!B17</f>
        <v>94.588360968674621</v>
      </c>
      <c r="C24" s="3">
        <f>'[1]Ranking Schulen'!C17</f>
        <v>98.475553885195495</v>
      </c>
      <c r="D24" s="3">
        <f>'[1]Ranking Schulen'!D17</f>
        <v>106.03398455620831</v>
      </c>
      <c r="E24" s="3">
        <f>'[1]Ranking Schulen'!E17</f>
        <v>102.79465712577425</v>
      </c>
      <c r="F24" s="3">
        <f>'[1]Ranking Schulen'!F17</f>
        <v>101.9308364776585</v>
      </c>
      <c r="G24" s="3">
        <f>'[1]Ranking Schulen'!G17</f>
        <v>92.21285418635631</v>
      </c>
      <c r="H24" s="14">
        <f>'[1]Ranking Schulen'!H17</f>
        <v>99.392545879488253</v>
      </c>
      <c r="I24" s="3">
        <f>'[1]Ranking Schulen'!I17</f>
        <v>101.47128990010195</v>
      </c>
      <c r="J24" s="3">
        <f>'[1]Ranking Schulen'!J17</f>
        <v>99.595735508245014</v>
      </c>
      <c r="K24" s="3">
        <f>'[1]Ranking Schulen'!K17</f>
        <v>100</v>
      </c>
      <c r="L24" s="3">
        <f>'[1]Ranking Schulen'!L17</f>
        <v>101.06701582954274</v>
      </c>
      <c r="M24" s="3">
        <f>'[1]Ranking Schulen'!M17</f>
        <v>105.81802939417938</v>
      </c>
      <c r="N24" s="3">
        <f>'[1]Ranking Schulen'!N17</f>
        <v>91.349033538240562</v>
      </c>
      <c r="O24" s="3">
        <f>'[1]Ranking Schulen'!O17</f>
        <v>99.771284857369125</v>
      </c>
      <c r="P24" s="3">
        <f>'[1]Ranking Schulen'!P17</f>
        <v>100.41915034345594</v>
      </c>
      <c r="Q24" s="3">
        <f>'[1]Ranking Schulen'!Q17</f>
        <v>98.259598723166562</v>
      </c>
      <c r="R24" s="3">
        <f>'[1]Ranking Schulen'!R17</f>
        <v>96.100047102877184</v>
      </c>
      <c r="S24" s="3">
        <f>'[1]Ranking Schulen'!S17</f>
        <v>101.49892615360064</v>
      </c>
      <c r="T24" s="3">
        <f>'[1]Ranking Schulen'!T17</f>
        <v>99.339374533311258</v>
      </c>
      <c r="U24" s="3">
        <f>'[1]Ranking Schulen'!U17</f>
        <v>99.555329695340191</v>
      </c>
      <c r="V24" s="3">
        <f>'[1]Ranking Schulen'!V17</f>
        <v>99.88090013070574</v>
      </c>
      <c r="X24" s="18" t="str">
        <f>HLOOKUP(Y24,$L24:$U123,ROW(L$113)-ROW(X24)+1,0)</f>
        <v>HB</v>
      </c>
      <c r="Y24" s="19">
        <f t="shared" si="6"/>
        <v>91.349033538240562</v>
      </c>
      <c r="Z24" s="18" t="str">
        <f>HLOOKUP(AA24,$L24:$U123,ROW(N$113)-ROW(Z24)+1,0)</f>
        <v>BY</v>
      </c>
      <c r="AA24" s="19">
        <f t="shared" si="7"/>
        <v>105.81802939417938</v>
      </c>
    </row>
    <row r="25" spans="1:27" x14ac:dyDescent="0.35">
      <c r="A25" t="str">
        <f>'[1]Ranking Schulen'!A18</f>
        <v>Lesen 9. Klasse</v>
      </c>
      <c r="B25" s="3">
        <f>'[1]Ranking Schulen'!B18</f>
        <v>99.653576634495224</v>
      </c>
      <c r="C25" s="3">
        <f>'[1]Ranking Schulen'!C18</f>
        <v>100.70922892935216</v>
      </c>
      <c r="D25" s="3">
        <f>'[1]Ranking Schulen'!D18</f>
        <v>106.19862086260825</v>
      </c>
      <c r="E25" s="3">
        <f>'[1]Ranking Schulen'!E18</f>
        <v>101.97601168318049</v>
      </c>
      <c r="F25" s="3">
        <f>'[1]Ranking Schulen'!F18</f>
        <v>101.76488122420911</v>
      </c>
      <c r="G25" s="3">
        <f>'[1]Ranking Schulen'!G18</f>
        <v>95.219836996096078</v>
      </c>
      <c r="H25" s="14">
        <f>'[1]Ranking Schulen'!H18</f>
        <v>100.96014458492033</v>
      </c>
      <c r="I25" s="3">
        <f>'[1]Ranking Schulen'!I18</f>
        <v>102.61418560060866</v>
      </c>
      <c r="J25" s="3">
        <f>'[1]Ranking Schulen'!J18</f>
        <v>99.762730869819976</v>
      </c>
      <c r="K25" s="3">
        <f>'[1]Ranking Schulen'!K18</f>
        <v>100</v>
      </c>
      <c r="L25" s="3">
        <f>'[1]Ranking Schulen'!L18</f>
        <v>102.60940306009468</v>
      </c>
      <c r="M25" s="3">
        <f>'[1]Ranking Schulen'!M18</f>
        <v>104.72070764980855</v>
      </c>
      <c r="N25" s="3">
        <f>'[1]Ranking Schulen'!N18</f>
        <v>92.052880111525255</v>
      </c>
      <c r="O25" s="3">
        <f>'[1]Ranking Schulen'!O18</f>
        <v>99.653576634495224</v>
      </c>
      <c r="P25" s="3">
        <f>'[1]Ranking Schulen'!P18</f>
        <v>97.120011126838563</v>
      </c>
      <c r="Q25" s="3">
        <f>'[1]Ranking Schulen'!Q18</f>
        <v>100.075837552438</v>
      </c>
      <c r="R25" s="3">
        <f>'[1]Ranking Schulen'!R18</f>
        <v>96.697750208895798</v>
      </c>
      <c r="S25" s="3">
        <f>'[1]Ranking Schulen'!S18</f>
        <v>98.3867938806669</v>
      </c>
      <c r="T25" s="3">
        <f>'[1]Ranking Schulen'!T18</f>
        <v>100.92035938832356</v>
      </c>
      <c r="U25" s="3">
        <f>'[1]Ranking Schulen'!U18</f>
        <v>100.49809847038078</v>
      </c>
      <c r="V25" s="3">
        <f>'[1]Ranking Schulen'!V18</f>
        <v>100.18174582014503</v>
      </c>
      <c r="X25" s="18" t="str">
        <f>HLOOKUP(Y25,$L25:$U124,ROW(L$113)-ROW(X25)+1,0)</f>
        <v>HB</v>
      </c>
      <c r="Y25" s="19">
        <f t="shared" si="6"/>
        <v>92.052880111525255</v>
      </c>
      <c r="Z25" s="18" t="str">
        <f>HLOOKUP(AA25,$L25:$U124,ROW(N$113)-ROW(Z25)+1,0)</f>
        <v>BY</v>
      </c>
      <c r="AA25" s="19">
        <f t="shared" si="7"/>
        <v>104.72070764980855</v>
      </c>
    </row>
    <row r="26" spans="1:27" x14ac:dyDescent="0.35">
      <c r="A26" t="s">
        <v>603</v>
      </c>
      <c r="X26" s="11"/>
      <c r="Y26" s="11"/>
      <c r="Z26" s="11"/>
      <c r="AA26" s="11"/>
    </row>
    <row r="27" spans="1:27" x14ac:dyDescent="0.35">
      <c r="X27" s="11"/>
      <c r="Y27" s="11"/>
      <c r="Z27" s="11"/>
      <c r="AA27" s="11"/>
    </row>
    <row r="28" spans="1:27" x14ac:dyDescent="0.35">
      <c r="A28" s="4" t="s">
        <v>604</v>
      </c>
      <c r="X28" s="11"/>
      <c r="Y28" s="11"/>
      <c r="Z28" s="11"/>
      <c r="AA28" s="11"/>
    </row>
    <row r="29" spans="1:27" x14ac:dyDescent="0.35">
      <c r="A29" t="str">
        <f>[1]Schulabgänger!A48</f>
        <v>Ohne Hauptschulabschluss</v>
      </c>
      <c r="X29" s="11"/>
      <c r="Y29" s="11"/>
      <c r="Z29" s="11"/>
      <c r="AA29" s="11"/>
    </row>
    <row r="30" spans="1:27" x14ac:dyDescent="0.35">
      <c r="A30" t="str">
        <f>[1]Schulabgänger!A49</f>
        <v>2017/18</v>
      </c>
      <c r="B30" s="3">
        <f>[1]Schulabgänger!B49</f>
        <v>7.5002303510550083</v>
      </c>
      <c r="C30" s="3">
        <f>[1]Schulabgänger!C49</f>
        <v>8.818967427431863</v>
      </c>
      <c r="D30" s="3">
        <f>[1]Schulabgänger!D49</f>
        <v>8.5789576420066371</v>
      </c>
      <c r="E30" s="3">
        <f>[1]Schulabgänger!E49</f>
        <v>11.077943615257048</v>
      </c>
      <c r="F30" s="3">
        <f>[1]Schulabgänger!F49</f>
        <v>9.2281401310168043</v>
      </c>
      <c r="G30" s="3">
        <f>[1]Schulabgänger!G49</f>
        <v>9.564964070693339</v>
      </c>
      <c r="H30" s="14">
        <f>[1]Schulabgänger!H49</f>
        <v>9.0837747694722388</v>
      </c>
      <c r="I30" s="3">
        <f>[1]Schulabgänger!I49</f>
        <v>8.9374975400480192</v>
      </c>
      <c r="J30" s="3">
        <f>[1]Schulabgänger!J49</f>
        <v>6.2648126776817641</v>
      </c>
      <c r="K30" s="3">
        <f>[1]Schulabgänger!K49</f>
        <v>6.1148009404896078</v>
      </c>
      <c r="L30" s="3">
        <f>[1]Schulabgänger!L49</f>
        <v>6.4061563983226586</v>
      </c>
      <c r="M30" s="3">
        <f>[1]Schulabgänger!M49</f>
        <v>5.5248783468586291</v>
      </c>
      <c r="N30" s="3">
        <f>[1]Schulabgänger!N49</f>
        <v>7.8925272879932828</v>
      </c>
      <c r="O30" s="3">
        <f>[1]Schulabgänger!O49</f>
        <v>6.282237032744133</v>
      </c>
      <c r="P30" s="3">
        <f>[1]Schulabgänger!P49</f>
        <v>4.8577835858219194</v>
      </c>
      <c r="Q30" s="3">
        <f>[1]Schulabgänger!Q49</f>
        <v>6.282302729773404</v>
      </c>
      <c r="R30" s="3">
        <f>[1]Schulabgänger!R49</f>
        <v>6.0899163838941215</v>
      </c>
      <c r="S30" s="3">
        <f>[1]Schulabgänger!S49</f>
        <v>6.7293881068658425</v>
      </c>
      <c r="T30" s="3">
        <f>[1]Schulabgänger!T49</f>
        <v>7.0834683079581042</v>
      </c>
      <c r="U30" s="3">
        <f>[1]Schulabgänger!U49</f>
        <v>8.3823127392017494</v>
      </c>
      <c r="V30" s="3">
        <f>[1]Schulabgänger!V49</f>
        <v>6.5992504013947855</v>
      </c>
      <c r="X30" s="18" t="str">
        <f t="shared" ref="X30" si="8">HLOOKUP(Y30,$L30:$U130,ROW(L$113)-ROW(X30)+1,0)</f>
        <v>HE</v>
      </c>
      <c r="Y30" s="19">
        <f t="shared" ref="Y30" si="9">MIN(L30:U30)</f>
        <v>4.8577835858219194</v>
      </c>
      <c r="Z30" s="18" t="str">
        <f t="shared" ref="Z30" si="10">HLOOKUP(AA30,$L30:$U130,ROW(N$113)-ROW(Z30)+1,0)</f>
        <v>SH</v>
      </c>
      <c r="AA30" s="19">
        <f t="shared" ref="AA30" si="11">MAX(L30:U30)</f>
        <v>8.3823127392017494</v>
      </c>
    </row>
    <row r="31" spans="1:27" x14ac:dyDescent="0.35">
      <c r="A31" t="str">
        <f>[1]Schulabgänger!A50</f>
        <v>2018/19</v>
      </c>
      <c r="B31" s="3">
        <f>[1]Schulabgänger!B50</f>
        <v>7.4674864034050605</v>
      </c>
      <c r="C31" s="3">
        <f>[1]Schulabgänger!C50</f>
        <v>9.1712210825784233</v>
      </c>
      <c r="D31" s="3">
        <f>[1]Schulabgänger!D50</f>
        <v>8.5355859547374386</v>
      </c>
      <c r="E31" s="3">
        <f>[1]Schulabgänger!E50</f>
        <v>11.00446797948039</v>
      </c>
      <c r="F31" s="3">
        <f>[1]Schulabgänger!F50</f>
        <v>8.9077470572132498</v>
      </c>
      <c r="G31" s="3">
        <f>[1]Schulabgänger!G50</f>
        <v>8.6185975220334647</v>
      </c>
      <c r="H31" s="14">
        <f>[1]Schulabgänger!H50</f>
        <v>8.8346847048634434</v>
      </c>
      <c r="I31" s="3">
        <f>[1]Schulabgänger!I50</f>
        <v>8.9006255968505776</v>
      </c>
      <c r="J31" s="3">
        <f>[1]Schulabgänger!J50</f>
        <v>6.2584593614068362</v>
      </c>
      <c r="K31" s="3">
        <f>[1]Schulabgänger!K50</f>
        <v>6.1476288659793816</v>
      </c>
      <c r="L31" s="3">
        <f>[1]Schulabgänger!L50</f>
        <v>5.9043053205489757</v>
      </c>
      <c r="M31" s="3">
        <f>[1]Schulabgänger!M50</f>
        <v>5.3730883315998303</v>
      </c>
      <c r="N31" s="3">
        <f>[1]Schulabgänger!N50</f>
        <v>9.2841847659834809</v>
      </c>
      <c r="O31" s="3">
        <f>[1]Schulabgänger!O50</f>
        <v>5.9004524886877832</v>
      </c>
      <c r="P31" s="3">
        <f>[1]Schulabgänger!P50</f>
        <v>5.0702067058647167</v>
      </c>
      <c r="Q31" s="3">
        <f>[1]Schulabgänger!Q50</f>
        <v>6.7648636176554966</v>
      </c>
      <c r="R31" s="3">
        <f>[1]Schulabgänger!R50</f>
        <v>6.0378735012370743</v>
      </c>
      <c r="S31" s="3">
        <f>[1]Schulabgänger!S50</f>
        <v>7.3426833809110095</v>
      </c>
      <c r="T31" s="3">
        <f>[1]Schulabgänger!T50</f>
        <v>7.1928635953026188</v>
      </c>
      <c r="U31" s="3">
        <f>[1]Schulabgänger!U50</f>
        <v>9.193781385430281</v>
      </c>
      <c r="V31" s="3">
        <f>[1]Schulabgänger!V50</f>
        <v>6.5970457522542709</v>
      </c>
      <c r="X31" s="18" t="str">
        <f>HLOOKUP(Y31,$L31:$U131,ROW(L$113)-ROW(X31)+1,0)</f>
        <v>HE</v>
      </c>
      <c r="Y31" s="19">
        <f t="shared" ref="Y31:Y35" si="12">MIN(L31:U31)</f>
        <v>5.0702067058647167</v>
      </c>
      <c r="Z31" s="18" t="str">
        <f>HLOOKUP(AA31,$L31:$U131,ROW(N$113)-ROW(Z31)+1,0)</f>
        <v>HB</v>
      </c>
      <c r="AA31" s="19">
        <f t="shared" ref="AA31:AA35" si="13">MAX(L31:U31)</f>
        <v>9.2841847659834809</v>
      </c>
    </row>
    <row r="32" spans="1:27" x14ac:dyDescent="0.35">
      <c r="A32" t="str">
        <f>[1]Schulabgänger!A51</f>
        <v>2019/20</v>
      </c>
      <c r="B32" s="3">
        <f>[1]Schulabgänger!B51</f>
        <v>5.4698051321628398</v>
      </c>
      <c r="C32" s="3">
        <f>[1]Schulabgänger!C51</f>
        <v>7.1640162145307134</v>
      </c>
      <c r="D32" s="3">
        <f>[1]Schulabgänger!D51</f>
        <v>7.7756310771862029</v>
      </c>
      <c r="E32" s="3">
        <f>[1]Schulabgänger!E51</f>
        <v>9.8516419403233879</v>
      </c>
      <c r="F32" s="3">
        <f>[1]Schulabgänger!F51</f>
        <v>7.4421263218062306</v>
      </c>
      <c r="G32" s="3">
        <f>[1]Schulabgänger!G51</f>
        <v>6.6271919836028248</v>
      </c>
      <c r="H32" s="14">
        <f>[1]Schulabgänger!H51</f>
        <v>7.3232746151855181</v>
      </c>
      <c r="I32" s="3">
        <f>[1]Schulabgänger!I51</f>
        <v>7.535900621118012</v>
      </c>
      <c r="J32" s="3">
        <f>[1]Schulabgänger!J51</f>
        <v>5.7735874046501028</v>
      </c>
      <c r="K32" s="3">
        <f>[1]Schulabgänger!K51</f>
        <v>5.7311722617211629</v>
      </c>
      <c r="L32" s="3">
        <f>[1]Schulabgänger!L51</f>
        <v>5.4138529808990938</v>
      </c>
      <c r="M32" s="3">
        <f>[1]Schulabgänger!M51</f>
        <v>4.946873367009232</v>
      </c>
      <c r="N32" s="3">
        <f>[1]Schulabgänger!N51</f>
        <v>8.3018339633207336</v>
      </c>
      <c r="O32" s="3">
        <f>[1]Schulabgänger!O51</f>
        <v>6.6563559574088398</v>
      </c>
      <c r="P32" s="3">
        <f>[1]Schulabgänger!P51</f>
        <v>4.3046803922229335</v>
      </c>
      <c r="Q32" s="3">
        <f>[1]Schulabgänger!Q51</f>
        <v>8.0449344125034887</v>
      </c>
      <c r="R32" s="3">
        <f>[1]Schulabgänger!R51</f>
        <v>5.39954280756203</v>
      </c>
      <c r="S32" s="3">
        <f>[1]Schulabgänger!S51</f>
        <v>6.5437714468119061</v>
      </c>
      <c r="T32" s="3">
        <f>[1]Schulabgänger!T51</f>
        <v>6.2371487320082251</v>
      </c>
      <c r="U32" s="3">
        <f>[1]Schulabgänger!U51</f>
        <v>8.276237085372486</v>
      </c>
      <c r="V32" s="3">
        <f>[1]Schulabgänger!V51</f>
        <v>6.0100487503066891</v>
      </c>
      <c r="X32" s="18" t="str">
        <f>HLOOKUP(Y32,$L32:$U132,ROW(L$113)-ROW(X32)+1,0)</f>
        <v>HE</v>
      </c>
      <c r="Y32" s="19">
        <f t="shared" si="12"/>
        <v>4.3046803922229335</v>
      </c>
      <c r="Z32" s="18" t="str">
        <f>HLOOKUP(AA32,$L32:$U132,ROW(N$113)-ROW(Z32)+1,0)</f>
        <v>HB</v>
      </c>
      <c r="AA32" s="19">
        <f t="shared" si="13"/>
        <v>8.3018339633207336</v>
      </c>
    </row>
    <row r="33" spans="1:27" x14ac:dyDescent="0.35">
      <c r="A33" t="str">
        <f>[1]Schulabgänger!A52</f>
        <v>2020/21</v>
      </c>
      <c r="B33" s="3">
        <f>[1]Schulabgänger!B52</f>
        <v>6.3592277427029016</v>
      </c>
      <c r="C33" s="3">
        <f>[1]Schulabgänger!C52</f>
        <v>8.0566589222813452</v>
      </c>
      <c r="D33" s="3">
        <f>[1]Schulabgänger!D52</f>
        <v>8.6782252050708433</v>
      </c>
      <c r="E33" s="3">
        <f>[1]Schulabgänger!E52</f>
        <v>9.4040182340030398</v>
      </c>
      <c r="F33" s="3">
        <f>[1]Schulabgänger!F52</f>
        <v>8.2919591394167664</v>
      </c>
      <c r="G33" s="3">
        <f>[1]Schulabgänger!G52</f>
        <v>6.3365332826410672</v>
      </c>
      <c r="H33" s="14">
        <f>[1]Schulabgänger!H52</f>
        <v>7.7339094159713948</v>
      </c>
      <c r="I33" s="3">
        <f>[1]Schulabgänger!I52</f>
        <v>8.1634640669283289</v>
      </c>
      <c r="J33" s="3">
        <f>[1]Schulabgänger!J52</f>
        <v>5.8763602268321922</v>
      </c>
      <c r="K33" s="3">
        <f>[1]Schulabgänger!K52</f>
        <v>5.8534492413451513</v>
      </c>
      <c r="L33" s="3">
        <f>[1]Schulabgänger!L52</f>
        <v>6.2279329160648373</v>
      </c>
      <c r="M33" s="3">
        <f>[1]Schulabgänger!M52</f>
        <v>5.1096829904183068</v>
      </c>
      <c r="N33" s="3">
        <f>[1]Schulabgänger!N52</f>
        <v>8.6993603411513849</v>
      </c>
      <c r="O33" s="3">
        <f>[1]Schulabgänger!O52</f>
        <v>5.7685264314491516</v>
      </c>
      <c r="P33" s="3">
        <f>[1]Schulabgänger!P52</f>
        <v>5.5305037460740794</v>
      </c>
      <c r="Q33" s="3">
        <f>[1]Schulabgänger!Q52</f>
        <v>6.0135993816080813</v>
      </c>
      <c r="R33" s="3">
        <f>[1]Schulabgänger!R52</f>
        <v>5.5147058823529411</v>
      </c>
      <c r="S33" s="3">
        <f>[1]Schulabgänger!S52</f>
        <v>7.1802076016545699</v>
      </c>
      <c r="T33" s="3">
        <f>[1]Schulabgänger!T52</f>
        <v>6.1067853170189101</v>
      </c>
      <c r="U33" s="3">
        <f>[1]Schulabgänger!U52</f>
        <v>7.7233119649917468</v>
      </c>
      <c r="V33" s="3">
        <f>[1]Schulabgänger!V52</f>
        <v>6.1820562854810852</v>
      </c>
      <c r="X33" s="18" t="str">
        <f>HLOOKUP(Y33,$L33:$U133,ROW(L$113)-ROW(X33)+1,0)</f>
        <v>BY</v>
      </c>
      <c r="Y33" s="19">
        <f t="shared" si="12"/>
        <v>5.1096829904183068</v>
      </c>
      <c r="Z33" s="18" t="str">
        <f>HLOOKUP(AA33,$L33:$U133,ROW(N$113)-ROW(Z33)+1,0)</f>
        <v>HB</v>
      </c>
      <c r="AA33" s="19">
        <f t="shared" si="13"/>
        <v>8.6993603411513849</v>
      </c>
    </row>
    <row r="34" spans="1:27" x14ac:dyDescent="0.35">
      <c r="A34" t="str">
        <f>[1]Schulabgänger!A53</f>
        <v>2021/22</v>
      </c>
      <c r="B34" s="3">
        <f>[1]Schulabgänger!B53</f>
        <v>7.2805038541079155</v>
      </c>
      <c r="C34" s="3">
        <f>[1]Schulabgänger!C53</f>
        <v>10.117934704444124</v>
      </c>
      <c r="D34" s="3">
        <f>[1]Schulabgänger!D53</f>
        <v>8.4444038707321525</v>
      </c>
      <c r="E34" s="3">
        <f>[1]Schulabgänger!E53</f>
        <v>11.283728536385937</v>
      </c>
      <c r="F34" s="3">
        <f>[1]Schulabgänger!F53</f>
        <v>9.3200830947167486</v>
      </c>
      <c r="G34" s="3">
        <f>[1]Schulabgänger!G53</f>
        <v>6.7474994371723538</v>
      </c>
      <c r="H34" s="14">
        <f>[1]Schulabgänger!H53</f>
        <v>8.5436792738722627</v>
      </c>
      <c r="I34" s="3">
        <f>[1]Schulabgänger!I53</f>
        <v>9.0796545105566207</v>
      </c>
      <c r="J34" s="3">
        <f>[1]Schulabgänger!J53</f>
        <v>6.434199073677374</v>
      </c>
      <c r="K34" s="3">
        <f>[1]Schulabgänger!K53</f>
        <v>6.4188368726325384</v>
      </c>
      <c r="L34" s="3">
        <f>[1]Schulabgänger!L53</f>
        <v>6.90615455253229</v>
      </c>
      <c r="M34" s="3">
        <f>[1]Schulabgänger!M53</f>
        <v>5.0937897631654554</v>
      </c>
      <c r="N34" s="3">
        <f>[1]Schulabgänger!N53</f>
        <v>9.1673919350159565</v>
      </c>
      <c r="O34" s="3">
        <f>[1]Schulabgänger!O53</f>
        <v>6.2631357713324922</v>
      </c>
      <c r="P34" s="3">
        <f>[1]Schulabgänger!P53</f>
        <v>6.3155094440010648</v>
      </c>
      <c r="Q34" s="3">
        <f>[1]Schulabgänger!Q53</f>
        <v>6.66981404254203</v>
      </c>
      <c r="R34" s="3">
        <f>[1]Schulabgänger!R53</f>
        <v>6.256181998021761</v>
      </c>
      <c r="S34" s="3">
        <f>[1]Schulabgänger!S53</f>
        <v>7.4829225214929478</v>
      </c>
      <c r="T34" s="3">
        <f>[1]Schulabgänger!T53</f>
        <v>7.4552458644912765</v>
      </c>
      <c r="U34" s="3">
        <f>[1]Schulabgänger!U53</f>
        <v>8.7627704326923066</v>
      </c>
      <c r="V34" s="3">
        <f>[1]Schulabgänger!V53</f>
        <v>6.7924685246246801</v>
      </c>
      <c r="X34" s="18" t="str">
        <f>HLOOKUP(Y34,$L34:$U134,ROW(L$113)-ROW(X34)+1,0)</f>
        <v>BY</v>
      </c>
      <c r="Y34" s="19">
        <f t="shared" si="12"/>
        <v>5.0937897631654554</v>
      </c>
      <c r="Z34" s="18" t="str">
        <f>HLOOKUP(AA34,$L34:$U134,ROW(N$113)-ROW(Z34)+1,0)</f>
        <v>HB</v>
      </c>
      <c r="AA34" s="19">
        <f t="shared" si="13"/>
        <v>9.1673919350159565</v>
      </c>
    </row>
    <row r="35" spans="1:27" x14ac:dyDescent="0.35">
      <c r="A35" t="str">
        <f>[1]Schulabgänger!A54</f>
        <v>2022/23</v>
      </c>
      <c r="B35" s="3">
        <f>[1]Schulabgänger!B54</f>
        <v>7.6850478630173926</v>
      </c>
      <c r="C35" s="3">
        <f>[1]Schulabgänger!C54</f>
        <v>9.8766302432146631</v>
      </c>
      <c r="D35" s="3">
        <f>[1]Schulabgänger!D54</f>
        <v>8.4585777126099693</v>
      </c>
      <c r="E35" s="3">
        <f>[1]Schulabgänger!E54</f>
        <v>12.466124661246612</v>
      </c>
      <c r="F35" s="3">
        <f>[1]Schulabgänger!F54</f>
        <v>10.002694691457828</v>
      </c>
      <c r="G35" s="3">
        <f>[1]Schulabgänger!G54</f>
        <v>7.7537162782161868</v>
      </c>
      <c r="H35" s="14">
        <f>[1]Schulabgänger!H54</f>
        <v>9.0613329503016367</v>
      </c>
      <c r="I35" s="3">
        <f>[1]Schulabgänger!I54</f>
        <v>9.4625795431081414</v>
      </c>
      <c r="J35" s="3">
        <f>[1]Schulabgänger!J54</f>
        <v>6.7506365803245263</v>
      </c>
      <c r="K35" s="3">
        <f>[1]Schulabgänger!K54</f>
        <v>6.6996484670770213</v>
      </c>
      <c r="L35" s="3">
        <f>[1]Schulabgänger!L54</f>
        <v>6.8879709351515457</v>
      </c>
      <c r="M35" s="3">
        <f>[1]Schulabgänger!M54</f>
        <v>5.2908150339563429</v>
      </c>
      <c r="N35" s="3">
        <f>[1]Schulabgänger!N54</f>
        <v>9.3360711841204669</v>
      </c>
      <c r="O35" s="3">
        <f>[1]Schulabgänger!O54</f>
        <v>6.2755071863725087</v>
      </c>
      <c r="P35" s="3">
        <f>[1]Schulabgänger!P54</f>
        <v>5.8895603940723573</v>
      </c>
      <c r="Q35" s="3">
        <f>[1]Schulabgänger!Q54</f>
        <v>7.6698890175516201</v>
      </c>
      <c r="R35" s="3">
        <f>[1]Schulabgänger!R54</f>
        <v>6.4380133819289558</v>
      </c>
      <c r="S35" s="3">
        <f>[1]Schulabgänger!S54</f>
        <v>8.4750957854406135</v>
      </c>
      <c r="T35" s="3">
        <f>[1]Schulabgänger!T54</f>
        <v>8.8717252896357373</v>
      </c>
      <c r="U35" s="3">
        <f>[1]Schulabgänger!U54</f>
        <v>9.4917958067456709</v>
      </c>
      <c r="V35" s="3">
        <f>[1]Schulabgänger!V54</f>
        <v>7.1199338465254725</v>
      </c>
      <c r="X35" s="18" t="str">
        <f>HLOOKUP(Y35,$L35:$U135,ROW(L$113)-ROW(X35)+1,0)</f>
        <v>BY</v>
      </c>
      <c r="Y35" s="19">
        <f t="shared" si="12"/>
        <v>5.2908150339563429</v>
      </c>
      <c r="Z35" s="18" t="str">
        <f>HLOOKUP(AA35,$L35:$U135,ROW(N$113)-ROW(Z35)+1,0)</f>
        <v>SH</v>
      </c>
      <c r="AA35" s="19">
        <f t="shared" si="13"/>
        <v>9.4917958067456709</v>
      </c>
    </row>
    <row r="36" spans="1:27" x14ac:dyDescent="0.35">
      <c r="A36" t="s">
        <v>605</v>
      </c>
      <c r="B36" s="3"/>
      <c r="C36" s="3"/>
      <c r="D36" s="3"/>
      <c r="E36" s="3"/>
      <c r="F36" s="3"/>
      <c r="G36" s="3"/>
      <c r="H36" s="14"/>
      <c r="I36" s="3"/>
      <c r="J36" s="3"/>
      <c r="K36" s="3"/>
      <c r="L36" s="3"/>
      <c r="M36" s="3"/>
      <c r="N36" s="3"/>
      <c r="O36" s="3"/>
      <c r="P36" s="3"/>
      <c r="Q36" s="3"/>
      <c r="R36" s="3"/>
      <c r="S36" s="3"/>
      <c r="T36" s="3"/>
      <c r="U36" s="3"/>
      <c r="V36" s="3"/>
      <c r="X36" s="18"/>
      <c r="Y36" s="19"/>
      <c r="Z36" s="18"/>
      <c r="AA36" s="19"/>
    </row>
    <row r="37" spans="1:27" x14ac:dyDescent="0.35">
      <c r="A37" t="str">
        <f>[1]Schulabgänger!A55</f>
        <v>Hauptschulabschluss</v>
      </c>
      <c r="B37" s="3"/>
      <c r="C37" s="3"/>
      <c r="D37" s="3"/>
      <c r="E37" s="3"/>
      <c r="F37" s="3"/>
      <c r="G37" s="3"/>
      <c r="H37" s="14"/>
      <c r="I37" s="3"/>
      <c r="J37" s="3"/>
      <c r="K37" s="3"/>
      <c r="L37" s="3"/>
      <c r="M37" s="3"/>
      <c r="N37" s="3"/>
      <c r="O37" s="3"/>
      <c r="P37" s="3"/>
      <c r="Q37" s="3"/>
      <c r="R37" s="3"/>
      <c r="S37" s="3"/>
      <c r="T37" s="3"/>
      <c r="U37" s="3"/>
      <c r="V37" s="3"/>
      <c r="X37" s="11"/>
      <c r="Y37" s="11"/>
      <c r="Z37" s="11"/>
      <c r="AA37" s="11"/>
    </row>
    <row r="38" spans="1:27" x14ac:dyDescent="0.35">
      <c r="A38" t="str">
        <f>[1]Schulabgänger!A56</f>
        <v>2017/18</v>
      </c>
      <c r="B38" s="3">
        <f>[1]Schulabgänger!B56</f>
        <v>12.996406523541879</v>
      </c>
      <c r="C38" s="3">
        <f>[1]Schulabgänger!C56</f>
        <v>14.01137454760322</v>
      </c>
      <c r="D38" s="3">
        <f>[1]Schulabgänger!D56</f>
        <v>9.5126553451753519</v>
      </c>
      <c r="E38" s="3">
        <f>[1]Schulabgänger!E56</f>
        <v>11.177446102819237</v>
      </c>
      <c r="F38" s="3">
        <f>[1]Schulabgänger!F56</f>
        <v>14.867559099971517</v>
      </c>
      <c r="G38" s="3">
        <f>[1]Schulabgänger!G56</f>
        <v>14.67598886515181</v>
      </c>
      <c r="H38" s="14">
        <f>[1]Schulabgänger!H56</f>
        <v>12.683177132853412</v>
      </c>
      <c r="I38" s="3">
        <f>[1]Schulabgänger!I56</f>
        <v>12.07738024953753</v>
      </c>
      <c r="J38" s="3">
        <f>[1]Schulabgänger!J56</f>
        <v>17.063219523179555</v>
      </c>
      <c r="K38" s="3">
        <f>[1]Schulabgänger!K56</f>
        <v>17.171733520097227</v>
      </c>
      <c r="L38" s="3">
        <f>[1]Schulabgänger!L56</f>
        <v>16.121837703331643</v>
      </c>
      <c r="M38" s="3">
        <f>[1]Schulabgänger!M56</f>
        <v>20.778282026633281</v>
      </c>
      <c r="N38" s="3">
        <f>[1]Schulabgänger!N56</f>
        <v>19.143576826196472</v>
      </c>
      <c r="O38" s="3">
        <f>[1]Schulabgänger!O56</f>
        <v>18.186033033903218</v>
      </c>
      <c r="P38" s="3">
        <f>[1]Schulabgänger!P56</f>
        <v>18.367939596340932</v>
      </c>
      <c r="Q38" s="3">
        <f>[1]Schulabgänger!Q56</f>
        <v>14.205183238969274</v>
      </c>
      <c r="R38" s="3">
        <f>[1]Schulabgänger!R56</f>
        <v>14.951003710398631</v>
      </c>
      <c r="S38" s="3">
        <f>[1]Schulabgänger!S56</f>
        <v>18.431006415780907</v>
      </c>
      <c r="T38" s="3">
        <f>[1]Schulabgänger!T56</f>
        <v>27.912752402548318</v>
      </c>
      <c r="U38" s="3">
        <f>[1]Schulabgänger!U56</f>
        <v>18.29209950792783</v>
      </c>
      <c r="V38" s="3">
        <f>[1]Schulabgänger!V56</f>
        <v>16.439332748889392</v>
      </c>
      <c r="X38" s="18" t="str">
        <f t="shared" ref="X38:X43" si="14">HLOOKUP(Y38,$L38:$U137,ROW(L$113)-ROW(X38)+1,0)</f>
        <v>NI</v>
      </c>
      <c r="Y38" s="19">
        <f t="shared" ref="Y38:Y43" si="15">MIN(L38:U38)</f>
        <v>14.205183238969274</v>
      </c>
      <c r="Z38" s="18" t="str">
        <f t="shared" ref="Z38:Z43" si="16">HLOOKUP(AA38,$L38:$U137,ROW(N$113)-ROW(Z38)+1,0)</f>
        <v>SL</v>
      </c>
      <c r="AA38" s="19">
        <f t="shared" ref="AA38:AA43" si="17">MAX(L38:U38)</f>
        <v>27.912752402548318</v>
      </c>
    </row>
    <row r="39" spans="1:27" x14ac:dyDescent="0.35">
      <c r="A39" t="str">
        <f>[1]Schulabgänger!A57</f>
        <v>2018/19</v>
      </c>
      <c r="B39" s="3">
        <f>[1]Schulabgänger!B57</f>
        <v>13.610782690943484</v>
      </c>
      <c r="C39" s="3">
        <f>[1]Schulabgänger!C57</f>
        <v>13.446133113723141</v>
      </c>
      <c r="D39" s="3">
        <f>[1]Schulabgänger!D57</f>
        <v>9.8468133392170465</v>
      </c>
      <c r="E39" s="3">
        <f>[1]Schulabgänger!E57</f>
        <v>11.98080423630647</v>
      </c>
      <c r="F39" s="3">
        <f>[1]Schulabgänger!F57</f>
        <v>14.426498768135779</v>
      </c>
      <c r="G39" s="3">
        <f>[1]Schulabgänger!G57</f>
        <v>15.538382935240772</v>
      </c>
      <c r="H39" s="14">
        <f>[1]Schulabgänger!H57</f>
        <v>13.044095029043291</v>
      </c>
      <c r="I39" s="3">
        <f>[1]Schulabgänger!I57</f>
        <v>12.282941279647638</v>
      </c>
      <c r="J39" s="3">
        <f>[1]Schulabgänger!J57</f>
        <v>17.16750860437903</v>
      </c>
      <c r="K39" s="3">
        <f>[1]Schulabgänger!K57</f>
        <v>17.244011246485474</v>
      </c>
      <c r="L39" s="3">
        <f>[1]Schulabgänger!L57</f>
        <v>16.065989847715738</v>
      </c>
      <c r="M39" s="3">
        <f>[1]Schulabgänger!M57</f>
        <v>20.654108401710388</v>
      </c>
      <c r="N39" s="3">
        <f>[1]Schulabgänger!N57</f>
        <v>20.969715509330069</v>
      </c>
      <c r="O39" s="3">
        <f>[1]Schulabgänger!O57</f>
        <v>18.099547511312217</v>
      </c>
      <c r="P39" s="3">
        <f>[1]Schulabgänger!P57</f>
        <v>17.43091760081283</v>
      </c>
      <c r="Q39" s="3">
        <f>[1]Schulabgänger!Q57</f>
        <v>13.974980980057122</v>
      </c>
      <c r="R39" s="3">
        <f>[1]Schulabgänger!R57</f>
        <v>15.991562519824907</v>
      </c>
      <c r="S39" s="3">
        <f>[1]Schulabgänger!S57</f>
        <v>18.150676430433162</v>
      </c>
      <c r="T39" s="3">
        <f>[1]Schulabgänger!T57</f>
        <v>27.292231255645888</v>
      </c>
      <c r="U39" s="3">
        <f>[1]Schulabgänger!U57</f>
        <v>17.465776982871294</v>
      </c>
      <c r="V39" s="3">
        <f>[1]Schulabgänger!V57</f>
        <v>16.541564634939743</v>
      </c>
      <c r="X39" s="18" t="str">
        <f t="shared" si="14"/>
        <v>NI</v>
      </c>
      <c r="Y39" s="19">
        <f t="shared" si="15"/>
        <v>13.974980980057122</v>
      </c>
      <c r="Z39" s="18" t="str">
        <f t="shared" si="16"/>
        <v>SL</v>
      </c>
      <c r="AA39" s="19">
        <f t="shared" si="17"/>
        <v>27.292231255645888</v>
      </c>
    </row>
    <row r="40" spans="1:27" x14ac:dyDescent="0.35">
      <c r="A40" t="str">
        <f>[1]Schulabgänger!A58</f>
        <v>2019/20</v>
      </c>
      <c r="B40" s="3">
        <f>[1]Schulabgänger!B58</f>
        <v>14.745321242523634</v>
      </c>
      <c r="C40" s="3">
        <f>[1]Schulabgänger!C58</f>
        <v>10.82008107265357</v>
      </c>
      <c r="D40" s="3">
        <f>[1]Schulabgänger!D58</f>
        <v>9.2294048712507522</v>
      </c>
      <c r="E40" s="3">
        <f>[1]Schulabgänger!E58</f>
        <v>11.468578096349392</v>
      </c>
      <c r="F40" s="3">
        <f>[1]Schulabgänger!F58</f>
        <v>14.558445270077163</v>
      </c>
      <c r="G40" s="3">
        <f>[1]Schulabgänger!G58</f>
        <v>13.996160978625111</v>
      </c>
      <c r="H40" s="14">
        <f>[1]Schulabgänger!H58</f>
        <v>12.387143922900078</v>
      </c>
      <c r="I40" s="3">
        <f>[1]Schulabgänger!I58</f>
        <v>11.895652173913044</v>
      </c>
      <c r="J40" s="3">
        <f>[1]Schulabgänger!J58</f>
        <v>17.205256584205912</v>
      </c>
      <c r="K40" s="3">
        <f>[1]Schulabgänger!K58</f>
        <v>17.364714783165368</v>
      </c>
      <c r="L40" s="3">
        <f>[1]Schulabgänger!L58</f>
        <v>16.832915300019295</v>
      </c>
      <c r="M40" s="3">
        <f>[1]Schulabgänger!M58</f>
        <v>20.088585861099361</v>
      </c>
      <c r="N40" s="3">
        <f>[1]Schulabgänger!N58</f>
        <v>21.167576648467033</v>
      </c>
      <c r="O40" s="3">
        <f>[1]Schulabgänger!O58</f>
        <v>17.76217952531081</v>
      </c>
      <c r="P40" s="3">
        <f>[1]Schulabgänger!P58</f>
        <v>17.410789500286416</v>
      </c>
      <c r="Q40" s="3">
        <f>[1]Schulabgänger!Q58</f>
        <v>18.430784259000838</v>
      </c>
      <c r="R40" s="3">
        <f>[1]Schulabgänger!R58</f>
        <v>14.728604561912867</v>
      </c>
      <c r="S40" s="3">
        <f>[1]Schulabgänger!S58</f>
        <v>16.830260952836966</v>
      </c>
      <c r="T40" s="3">
        <f>[1]Schulabgänger!T58</f>
        <v>28.923920493488691</v>
      </c>
      <c r="U40" s="3">
        <f>[1]Schulabgänger!U58</f>
        <v>18.158419430850099</v>
      </c>
      <c r="V40" s="3">
        <f>[1]Schulabgänger!V58</f>
        <v>16.492831464749369</v>
      </c>
      <c r="X40" s="18" t="str">
        <f t="shared" si="14"/>
        <v>NW</v>
      </c>
      <c r="Y40" s="19">
        <f t="shared" si="15"/>
        <v>14.728604561912867</v>
      </c>
      <c r="Z40" s="18" t="str">
        <f t="shared" si="16"/>
        <v>SL</v>
      </c>
      <c r="AA40" s="19">
        <f t="shared" si="17"/>
        <v>28.923920493488691</v>
      </c>
    </row>
    <row r="41" spans="1:27" x14ac:dyDescent="0.35">
      <c r="A41" t="str">
        <f>[1]Schulabgänger!A59</f>
        <v>2020/21</v>
      </c>
      <c r="B41" s="3">
        <f>[1]Schulabgänger!B59</f>
        <v>15.390246134138529</v>
      </c>
      <c r="C41" s="3">
        <f>[1]Schulabgänger!C59</f>
        <v>12.366034624896951</v>
      </c>
      <c r="D41" s="3">
        <f>[1]Schulabgänger!D59</f>
        <v>8.8988317176236631</v>
      </c>
      <c r="E41" s="3">
        <f>[1]Schulabgänger!E59</f>
        <v>12.966402161067025</v>
      </c>
      <c r="F41" s="3">
        <f>[1]Schulabgänger!F59</f>
        <v>14.421046624436453</v>
      </c>
      <c r="G41" s="3">
        <f>[1]Schulabgänger!G59</f>
        <v>13.313056426828881</v>
      </c>
      <c r="H41" s="14">
        <f>[1]Schulabgänger!H59</f>
        <v>12.597586412395708</v>
      </c>
      <c r="I41" s="3">
        <f>[1]Schulabgänger!I59</f>
        <v>12.3776503014307</v>
      </c>
      <c r="J41" s="3">
        <f>[1]Schulabgänger!J59</f>
        <v>16.464416976953153</v>
      </c>
      <c r="K41" s="3">
        <f>[1]Schulabgänger!K59</f>
        <v>16.621316158504364</v>
      </c>
      <c r="L41" s="3">
        <f>[1]Schulabgänger!L59</f>
        <v>16.244382924089233</v>
      </c>
      <c r="M41" s="3">
        <f>[1]Schulabgänger!M59</f>
        <v>19.028047626164497</v>
      </c>
      <c r="N41" s="3">
        <f>[1]Schulabgänger!N59</f>
        <v>20.92395167022033</v>
      </c>
      <c r="O41" s="3">
        <f>[1]Schulabgänger!O59</f>
        <v>16.280063484312048</v>
      </c>
      <c r="P41" s="3">
        <f>[1]Schulabgänger!P59</f>
        <v>17.3424806555191</v>
      </c>
      <c r="Q41" s="3">
        <f>[1]Schulabgänger!Q59</f>
        <v>13.518152161096337</v>
      </c>
      <c r="R41" s="3">
        <f>[1]Schulabgänger!R59</f>
        <v>15.50925925925926</v>
      </c>
      <c r="S41" s="3">
        <f>[1]Schulabgänger!S59</f>
        <v>16.852675667941412</v>
      </c>
      <c r="T41" s="3">
        <f>[1]Schulabgänger!T59</f>
        <v>26.529477196885427</v>
      </c>
      <c r="U41" s="3">
        <f>[1]Schulabgänger!U59</f>
        <v>17.580899005796322</v>
      </c>
      <c r="V41" s="3">
        <f>[1]Schulabgänger!V59</f>
        <v>15.918176599309286</v>
      </c>
      <c r="X41" s="18" t="str">
        <f t="shared" si="14"/>
        <v>NI</v>
      </c>
      <c r="Y41" s="19">
        <f t="shared" si="15"/>
        <v>13.518152161096337</v>
      </c>
      <c r="Z41" s="18" t="str">
        <f t="shared" si="16"/>
        <v>SL</v>
      </c>
      <c r="AA41" s="19">
        <f t="shared" si="17"/>
        <v>26.529477196885427</v>
      </c>
    </row>
    <row r="42" spans="1:27" x14ac:dyDescent="0.35">
      <c r="A42" t="str">
        <f>[1]Schulabgänger!A60</f>
        <v>2021/22</v>
      </c>
      <c r="B42" s="3">
        <f>[1]Schulabgänger!B60</f>
        <v>13.315472833239332</v>
      </c>
      <c r="C42" s="3">
        <f>[1]Schulabgänger!C60</f>
        <v>13.123831439666331</v>
      </c>
      <c r="D42" s="3">
        <f>[1]Schulabgänger!D60</f>
        <v>9.0651816687967859</v>
      </c>
      <c r="E42" s="3">
        <f>[1]Schulabgänger!E60</f>
        <v>12.085036794766966</v>
      </c>
      <c r="F42" s="3">
        <f>[1]Schulabgänger!F60</f>
        <v>14.524731907248329</v>
      </c>
      <c r="G42" s="3">
        <f>[1]Schulabgänger!G60</f>
        <v>13.260219341974079</v>
      </c>
      <c r="H42" s="14">
        <f>[1]Schulabgänger!H60</f>
        <v>12.24305766004154</v>
      </c>
      <c r="I42" s="3">
        <f>[1]Schulabgänger!I60</f>
        <v>11.939539347408829</v>
      </c>
      <c r="J42" s="3">
        <f>[1]Schulabgänger!J60</f>
        <v>16.954470085431538</v>
      </c>
      <c r="K42" s="3">
        <f>[1]Schulabgänger!K60</f>
        <v>17.135611983889433</v>
      </c>
      <c r="L42" s="3">
        <f>[1]Schulabgänger!L60</f>
        <v>16.146966642045797</v>
      </c>
      <c r="M42" s="3">
        <f>[1]Schulabgänger!M60</f>
        <v>20.811886877642326</v>
      </c>
      <c r="N42" s="3">
        <f>[1]Schulabgänger!N60</f>
        <v>22.338265158108499</v>
      </c>
      <c r="O42" s="3">
        <f>[1]Schulabgänger!O60</f>
        <v>16.759742989251187</v>
      </c>
      <c r="P42" s="3">
        <f>[1]Schulabgänger!P60</f>
        <v>17.290059412964439</v>
      </c>
      <c r="Q42" s="3">
        <f>[1]Schulabgänger!Q60</f>
        <v>13.961234820468436</v>
      </c>
      <c r="R42" s="3">
        <f>[1]Schulabgänger!R60</f>
        <v>15.334102648642709</v>
      </c>
      <c r="S42" s="3">
        <f>[1]Schulabgänger!S60</f>
        <v>18.435884782213449</v>
      </c>
      <c r="T42" s="3">
        <f>[1]Schulabgänger!T60</f>
        <v>28.019487876727851</v>
      </c>
      <c r="U42" s="3">
        <f>[1]Schulabgänger!U60</f>
        <v>18.513371394230766</v>
      </c>
      <c r="V42" s="3">
        <f>[1]Schulabgänger!V60</f>
        <v>16.275306695641213</v>
      </c>
      <c r="X42" s="18" t="str">
        <f t="shared" si="14"/>
        <v>NI</v>
      </c>
      <c r="Y42" s="19">
        <f t="shared" si="15"/>
        <v>13.961234820468436</v>
      </c>
      <c r="Z42" s="18" t="str">
        <f t="shared" si="16"/>
        <v>SL</v>
      </c>
      <c r="AA42" s="19">
        <f t="shared" si="17"/>
        <v>28.019487876727851</v>
      </c>
    </row>
    <row r="43" spans="1:27" x14ac:dyDescent="0.35">
      <c r="A43" t="str">
        <f>[1]Schulabgänger!A61</f>
        <v>2022/23</v>
      </c>
      <c r="B43" s="3">
        <f>[1]Schulabgänger!B61</f>
        <v>13.675789852141476</v>
      </c>
      <c r="C43" s="3">
        <f>[1]Schulabgänger!C61</f>
        <v>14.035953471977441</v>
      </c>
      <c r="D43" s="3">
        <f>[1]Schulabgänger!D61</f>
        <v>10.04398826979472</v>
      </c>
      <c r="E43" s="3">
        <f>[1]Schulabgänger!E61</f>
        <v>12.832775386577394</v>
      </c>
      <c r="F43" s="3">
        <f>[1]Schulabgänger!F61</f>
        <v>14.76690918889787</v>
      </c>
      <c r="G43" s="3">
        <f>[1]Schulabgänger!G61</f>
        <v>16.079402948553252</v>
      </c>
      <c r="H43" s="14">
        <f>[1]Schulabgänger!H61</f>
        <v>13.454467107153118</v>
      </c>
      <c r="I43" s="3">
        <f>[1]Schulabgänger!I61</f>
        <v>12.648996677491411</v>
      </c>
      <c r="J43" s="3">
        <f>[1]Schulabgänger!J61</f>
        <v>17.287908894665748</v>
      </c>
      <c r="K43" s="3">
        <f>[1]Schulabgänger!K61</f>
        <v>17.349339146090614</v>
      </c>
      <c r="L43" s="3">
        <f>[1]Schulabgänger!L61</f>
        <v>16.020504653361868</v>
      </c>
      <c r="M43" s="3">
        <f>[1]Schulabgänger!M61</f>
        <v>21.822773223932071</v>
      </c>
      <c r="N43" s="3">
        <f>[1]Schulabgänger!N61</f>
        <v>26.543463381245726</v>
      </c>
      <c r="O43" s="3">
        <f>[1]Schulabgänger!O61</f>
        <v>16.525699414443721</v>
      </c>
      <c r="P43" s="3">
        <f>[1]Schulabgänger!P61</f>
        <v>16.532825565030219</v>
      </c>
      <c r="Q43" s="3">
        <f>[1]Schulabgänger!Q61</f>
        <v>13.86825225412769</v>
      </c>
      <c r="R43" s="3">
        <f>[1]Schulabgänger!R61</f>
        <v>15.579611597671761</v>
      </c>
      <c r="S43" s="3">
        <f>[1]Schulabgänger!S61</f>
        <v>18.424010217113665</v>
      </c>
      <c r="T43" s="3">
        <f>[1]Schulabgänger!T61</f>
        <v>27.324913892078072</v>
      </c>
      <c r="U43" s="3">
        <f>[1]Schulabgänger!U61</f>
        <v>18.770890306897599</v>
      </c>
      <c r="V43" s="3">
        <f>[1]Schulabgänger!V61</f>
        <v>16.65620770350565</v>
      </c>
      <c r="X43" s="18" t="str">
        <f t="shared" si="14"/>
        <v>NI</v>
      </c>
      <c r="Y43" s="19">
        <f t="shared" si="15"/>
        <v>13.86825225412769</v>
      </c>
      <c r="Z43" s="18" t="str">
        <f t="shared" si="16"/>
        <v>SL</v>
      </c>
      <c r="AA43" s="19">
        <f t="shared" si="17"/>
        <v>27.324913892078072</v>
      </c>
    </row>
    <row r="44" spans="1:27" x14ac:dyDescent="0.35">
      <c r="A44" t="s">
        <v>605</v>
      </c>
      <c r="B44" s="3"/>
      <c r="C44" s="3"/>
      <c r="D44" s="3"/>
      <c r="E44" s="3"/>
      <c r="F44" s="3"/>
      <c r="G44" s="3"/>
      <c r="H44" s="14"/>
      <c r="I44" s="3"/>
      <c r="J44" s="3"/>
      <c r="K44" s="3"/>
      <c r="L44" s="3"/>
      <c r="M44" s="3"/>
      <c r="N44" s="3"/>
      <c r="O44" s="3"/>
      <c r="P44" s="3"/>
      <c r="Q44" s="3"/>
      <c r="R44" s="3"/>
      <c r="S44" s="3"/>
      <c r="T44" s="3"/>
      <c r="U44" s="3"/>
      <c r="V44" s="3"/>
      <c r="X44" s="18"/>
      <c r="Y44" s="19"/>
      <c r="Z44" s="18"/>
      <c r="AA44" s="19"/>
    </row>
    <row r="45" spans="1:27" x14ac:dyDescent="0.35">
      <c r="A45" t="str">
        <f>[1]Schulabgänger!A62</f>
        <v>Mittlerer Schulabschluss</v>
      </c>
      <c r="B45" s="3"/>
      <c r="C45" s="3"/>
      <c r="D45" s="3"/>
      <c r="E45" s="3"/>
      <c r="F45" s="3"/>
      <c r="G45" s="3"/>
      <c r="H45" s="14"/>
      <c r="I45" s="3"/>
      <c r="J45" s="3"/>
      <c r="K45" s="3"/>
      <c r="L45" s="3"/>
      <c r="M45" s="3"/>
      <c r="N45" s="3"/>
      <c r="O45" s="3"/>
      <c r="P45" s="3"/>
      <c r="Q45" s="3"/>
      <c r="R45" s="3"/>
      <c r="S45" s="3"/>
      <c r="T45" s="3"/>
      <c r="U45" s="3"/>
      <c r="V45" s="3"/>
      <c r="X45" s="11"/>
      <c r="Y45" s="11"/>
      <c r="Z45" s="11"/>
      <c r="AA45" s="11"/>
    </row>
    <row r="46" spans="1:27" x14ac:dyDescent="0.35">
      <c r="A46" t="str">
        <f>[1]Schulabgänger!A63</f>
        <v>2017/18</v>
      </c>
      <c r="B46" s="3">
        <f>[1]Schulabgänger!B63</f>
        <v>38.69897724131576</v>
      </c>
      <c r="C46" s="3">
        <f>[1]Schulabgänger!C63</f>
        <v>41.199497747248685</v>
      </c>
      <c r="D46" s="3">
        <f>[1]Schulabgänger!D63</f>
        <v>48.988223046392086</v>
      </c>
      <c r="E46" s="3">
        <f>[1]Schulabgänger!E63</f>
        <v>47.379767827529022</v>
      </c>
      <c r="F46" s="3">
        <f>[1]Schulabgänger!F63</f>
        <v>43.343776701794361</v>
      </c>
      <c r="G46" s="3">
        <f>[1]Schulabgänger!G63</f>
        <v>30.491357545154401</v>
      </c>
      <c r="H46" s="14">
        <f>[1]Schulabgänger!H63</f>
        <v>41.227871598677957</v>
      </c>
      <c r="I46" s="3">
        <f>[1]Schulabgänger!I63</f>
        <v>44.4916755224938</v>
      </c>
      <c r="J46" s="3">
        <f>[1]Schulabgänger!J63</f>
        <v>41.712781827905538</v>
      </c>
      <c r="K46" s="3">
        <f>[1]Schulabgänger!K63</f>
        <v>42.222863078720394</v>
      </c>
      <c r="L46" s="3">
        <f>[1]Schulabgänger!L63</f>
        <v>46.635638910649277</v>
      </c>
      <c r="M46" s="3">
        <f>[1]Schulabgänger!M63</f>
        <v>45.058237016833964</v>
      </c>
      <c r="N46" s="3">
        <f>[1]Schulabgänger!N63</f>
        <v>33.557234816680662</v>
      </c>
      <c r="O46" s="3">
        <f>[1]Schulabgänger!O63</f>
        <v>23.187481889307445</v>
      </c>
      <c r="P46" s="3">
        <f>[1]Schulabgänger!P63</f>
        <v>43.106980946388525</v>
      </c>
      <c r="Q46" s="3">
        <f>[1]Schulabgänger!Q63</f>
        <v>46.789771675979722</v>
      </c>
      <c r="R46" s="3">
        <f>[1]Schulabgänger!R63</f>
        <v>39.30062685652068</v>
      </c>
      <c r="S46" s="3">
        <f>[1]Schulabgänger!S63</f>
        <v>39.425931245810588</v>
      </c>
      <c r="T46" s="3">
        <f>[1]Schulabgänger!T63</f>
        <v>30.126336248785229</v>
      </c>
      <c r="U46" s="3">
        <f>[1]Schulabgänger!U63</f>
        <v>38.388463641334063</v>
      </c>
      <c r="V46" s="3">
        <f>[1]Schulabgänger!V63</f>
        <v>42.060509648250118</v>
      </c>
      <c r="X46" s="18" t="str">
        <f t="shared" ref="X46" si="18">HLOOKUP(Y46,$L46:$U144,ROW(L$113)-ROW(X46)+1,0)</f>
        <v>HH</v>
      </c>
      <c r="Y46" s="19">
        <f t="shared" ref="Y46" si="19">MIN(L46:U46)</f>
        <v>23.187481889307445</v>
      </c>
      <c r="Z46" s="18" t="str">
        <f t="shared" ref="Z46" si="20">HLOOKUP(AA46,$L46:$U144,ROW(N$113)-ROW(Z46)+1,0)</f>
        <v>NI</v>
      </c>
      <c r="AA46" s="19">
        <f t="shared" ref="AA46" si="21">MAX(L46:U46)</f>
        <v>46.789771675979722</v>
      </c>
    </row>
    <row r="47" spans="1:27" x14ac:dyDescent="0.35">
      <c r="A47" t="str">
        <f>[1]Schulabgänger!A64</f>
        <v>2018/19</v>
      </c>
      <c r="B47" s="3">
        <f>[1]Schulabgänger!B64</f>
        <v>38.841333648616697</v>
      </c>
      <c r="C47" s="3">
        <f>[1]Schulabgänger!C64</f>
        <v>42.135210002246012</v>
      </c>
      <c r="D47" s="3">
        <f>[1]Schulabgänger!D64</f>
        <v>48.836916094055347</v>
      </c>
      <c r="E47" s="3">
        <f>[1]Schulabgänger!E64</f>
        <v>48.055601522422634</v>
      </c>
      <c r="F47" s="3">
        <f>[1]Schulabgänger!F64</f>
        <v>43.974815220366821</v>
      </c>
      <c r="G47" s="3">
        <f>[1]Schulabgänger!G64</f>
        <v>32.207178439136541</v>
      </c>
      <c r="H47" s="14">
        <f>[1]Schulabgänger!H64</f>
        <v>41.9335812092162</v>
      </c>
      <c r="I47" s="3">
        <f>[1]Schulabgänger!I64</f>
        <v>44.90167800276744</v>
      </c>
      <c r="J47" s="3">
        <f>[1]Schulabgänger!J64</f>
        <v>41.750753017440786</v>
      </c>
      <c r="K47" s="3">
        <f>[1]Schulabgänger!K64</f>
        <v>42.198912839737588</v>
      </c>
      <c r="L47" s="3">
        <f>[1]Schulabgänger!L64</f>
        <v>47.722316224854296</v>
      </c>
      <c r="M47" s="3">
        <f>[1]Schulabgänger!M64</f>
        <v>45.514850340922223</v>
      </c>
      <c r="N47" s="3">
        <f>[1]Schulabgänger!N64</f>
        <v>33.710614866931785</v>
      </c>
      <c r="O47" s="3">
        <f>[1]Schulabgänger!O64</f>
        <v>22.576168929110104</v>
      </c>
      <c r="P47" s="3">
        <f>[1]Schulabgänger!P64</f>
        <v>45.586888085680499</v>
      </c>
      <c r="Q47" s="3">
        <f>[1]Schulabgänger!Q64</f>
        <v>45.476995223188119</v>
      </c>
      <c r="R47" s="3">
        <f>[1]Schulabgänger!R64</f>
        <v>38.547548055573181</v>
      </c>
      <c r="S47" s="3">
        <f>[1]Schulabgänger!S64</f>
        <v>37.92975052749162</v>
      </c>
      <c r="T47" s="3">
        <f>[1]Schulabgänger!T64</f>
        <v>31.458897922312556</v>
      </c>
      <c r="U47" s="3">
        <f>[1]Schulabgänger!U64</f>
        <v>37.187865446790944</v>
      </c>
      <c r="V47" s="3">
        <f>[1]Schulabgänger!V64</f>
        <v>42.154535453345538</v>
      </c>
      <c r="X47" s="18" t="str">
        <f>HLOOKUP(Y47,$L47:$U145,ROW(L$113)-ROW(X47)+1,0)</f>
        <v>HH</v>
      </c>
      <c r="Y47" s="19">
        <f t="shared" ref="Y47:Y51" si="22">MIN(L47:U47)</f>
        <v>22.576168929110104</v>
      </c>
      <c r="Z47" s="18" t="str">
        <f>HLOOKUP(AA47,$L47:$U145,ROW(N$113)-ROW(Z47)+1,0)</f>
        <v>BW</v>
      </c>
      <c r="AA47" s="19">
        <f t="shared" ref="AA47:AA51" si="23">MAX(L47:U47)</f>
        <v>47.722316224854296</v>
      </c>
    </row>
    <row r="48" spans="1:27" x14ac:dyDescent="0.35">
      <c r="A48" t="str">
        <f>[1]Schulabgänger!A65</f>
        <v>2019/20</v>
      </c>
      <c r="B48" s="3">
        <f>[1]Schulabgänger!B65</f>
        <v>40.155315454370054</v>
      </c>
      <c r="C48" s="3">
        <f>[1]Schulabgänger!C65</f>
        <v>44.870595572185849</v>
      </c>
      <c r="D48" s="3">
        <f>[1]Schulabgänger!D65</f>
        <v>50.799733949893898</v>
      </c>
      <c r="E48" s="3">
        <f>[1]Schulabgänger!E65</f>
        <v>49.224870811801971</v>
      </c>
      <c r="F48" s="3">
        <f>[1]Schulabgänger!F65</f>
        <v>45.224349814232639</v>
      </c>
      <c r="G48" s="3">
        <f>[1]Schulabgänger!G65</f>
        <v>34.795197969873442</v>
      </c>
      <c r="H48" s="14">
        <f>[1]Schulabgänger!H65</f>
        <v>43.837639500007612</v>
      </c>
      <c r="I48" s="3">
        <f>[1]Schulabgänger!I65</f>
        <v>46.599751552795034</v>
      </c>
      <c r="J48" s="3">
        <f>[1]Schulabgänger!J65</f>
        <v>44.068939920131704</v>
      </c>
      <c r="K48" s="3">
        <f>[1]Schulabgänger!K65</f>
        <v>44.529747066678304</v>
      </c>
      <c r="L48" s="3">
        <f>[1]Schulabgänger!L65</f>
        <v>48.878062897935557</v>
      </c>
      <c r="M48" s="3">
        <f>[1]Schulabgänger!M65</f>
        <v>47.068289081875562</v>
      </c>
      <c r="N48" s="3">
        <f>[1]Schulabgänger!N65</f>
        <v>30.183396332073357</v>
      </c>
      <c r="O48" s="3">
        <f>[1]Schulabgänger!O65</f>
        <v>22.87787758015585</v>
      </c>
      <c r="P48" s="3">
        <f>[1]Schulabgänger!P65</f>
        <v>46.008693601105236</v>
      </c>
      <c r="Q48" s="3">
        <f>[1]Schulabgänger!Q65</f>
        <v>64.439715322355568</v>
      </c>
      <c r="R48" s="3">
        <f>[1]Schulabgänger!R65</f>
        <v>39.1016335452437</v>
      </c>
      <c r="S48" s="3">
        <f>[1]Schulabgänger!S65</f>
        <v>38.927459899449367</v>
      </c>
      <c r="T48" s="3">
        <f>[1]Schulabgänger!T65</f>
        <v>29.483664610463791</v>
      </c>
      <c r="U48" s="3">
        <f>[1]Schulabgänger!U65</f>
        <v>37.234003987674463</v>
      </c>
      <c r="V48" s="3">
        <f>[1]Schulabgänger!V65</f>
        <v>44.40851583584908</v>
      </c>
      <c r="X48" s="18" t="str">
        <f>HLOOKUP(Y48,$L48:$U146,ROW(L$113)-ROW(X48)+1,0)</f>
        <v>HH</v>
      </c>
      <c r="Y48" s="19">
        <f t="shared" si="22"/>
        <v>22.87787758015585</v>
      </c>
      <c r="Z48" s="18" t="str">
        <f>HLOOKUP(AA48,$L48:$U146,ROW(N$113)-ROW(Z48)+1,0)</f>
        <v>NI</v>
      </c>
      <c r="AA48" s="19">
        <f t="shared" si="23"/>
        <v>64.439715322355568</v>
      </c>
    </row>
    <row r="49" spans="1:27" x14ac:dyDescent="0.35">
      <c r="A49" t="str">
        <f>[1]Schulabgänger!A66</f>
        <v>2020/21</v>
      </c>
      <c r="B49" s="3">
        <f>[1]Schulabgänger!B66</f>
        <v>38.791289230487692</v>
      </c>
      <c r="C49" s="3">
        <f>[1]Schulabgänger!C66</f>
        <v>45.686877014164729</v>
      </c>
      <c r="D49" s="3">
        <f>[1]Schulabgänger!D66</f>
        <v>50.779890628883919</v>
      </c>
      <c r="E49" s="3">
        <f>[1]Schulabgänger!E66</f>
        <v>49.451291575215265</v>
      </c>
      <c r="F49" s="3">
        <f>[1]Schulabgänger!F66</f>
        <v>46.10511898647492</v>
      </c>
      <c r="G49" s="3">
        <f>[1]Schulabgänger!G66</f>
        <v>37.00218610398251</v>
      </c>
      <c r="H49" s="14">
        <f>[1]Schulabgänger!H66</f>
        <v>44.296036948748515</v>
      </c>
      <c r="I49" s="3">
        <f>[1]Schulabgänger!I66</f>
        <v>46.538173105953625</v>
      </c>
      <c r="J49" s="3">
        <f>[1]Schulabgänger!J66</f>
        <v>43.027344278257104</v>
      </c>
      <c r="K49" s="3">
        <f>[1]Schulabgänger!K66</f>
        <v>43.327323405121213</v>
      </c>
      <c r="L49" s="3">
        <f>[1]Schulabgänger!L66</f>
        <v>48.606764564275394</v>
      </c>
      <c r="M49" s="3">
        <f>[1]Schulabgänger!M66</f>
        <v>46.933692024111991</v>
      </c>
      <c r="N49" s="3">
        <f>[1]Schulabgänger!N66</f>
        <v>30.746268656716421</v>
      </c>
      <c r="O49" s="3">
        <f>[1]Schulabgänger!O66</f>
        <v>22.396532779880356</v>
      </c>
      <c r="P49" s="3">
        <f>[1]Schulabgänger!P66</f>
        <v>49.048128717561809</v>
      </c>
      <c r="Q49" s="3">
        <f>[1]Schulabgänger!Q66</f>
        <v>47.06984422288312</v>
      </c>
      <c r="R49" s="3">
        <f>[1]Schulabgänger!R66</f>
        <v>39.488017429193903</v>
      </c>
      <c r="S49" s="3">
        <f>[1]Schulabgänger!S66</f>
        <v>38.877182028668798</v>
      </c>
      <c r="T49" s="3">
        <f>[1]Schulabgänger!T66</f>
        <v>30.389321468298107</v>
      </c>
      <c r="U49" s="3">
        <f>[1]Schulabgänger!U66</f>
        <v>37.618517523319646</v>
      </c>
      <c r="V49" s="3">
        <f>[1]Schulabgänger!V66</f>
        <v>43.496604360113565</v>
      </c>
      <c r="X49" s="18" t="str">
        <f>HLOOKUP(Y49,$L49:$U147,ROW(L$113)-ROW(X49)+1,0)</f>
        <v>HH</v>
      </c>
      <c r="Y49" s="19">
        <f t="shared" si="22"/>
        <v>22.396532779880356</v>
      </c>
      <c r="Z49" s="18" t="str">
        <f>HLOOKUP(AA49,$L49:$U147,ROW(N$113)-ROW(Z49)+1,0)</f>
        <v>HE</v>
      </c>
      <c r="AA49" s="19">
        <f t="shared" si="23"/>
        <v>49.048128717561809</v>
      </c>
    </row>
    <row r="50" spans="1:27" x14ac:dyDescent="0.35">
      <c r="A50" t="str">
        <f>[1]Schulabgänger!A67</f>
        <v>2021/22</v>
      </c>
      <c r="B50" s="3">
        <f>[1]Schulabgänger!B67</f>
        <v>39.60330889264899</v>
      </c>
      <c r="C50" s="3">
        <f>[1]Schulabgänger!C67</f>
        <v>44.016971091615133</v>
      </c>
      <c r="D50" s="3">
        <f>[1]Schulabgänger!D67</f>
        <v>50.556874201205041</v>
      </c>
      <c r="E50" s="3">
        <f>[1]Schulabgänger!E67</f>
        <v>49.468520032706458</v>
      </c>
      <c r="F50" s="3">
        <f>[1]Schulabgänger!F67</f>
        <v>45.168715962045923</v>
      </c>
      <c r="G50" s="3">
        <f>[1]Schulabgänger!G67</f>
        <v>35.233010645482906</v>
      </c>
      <c r="H50" s="14">
        <f>[1]Schulabgänger!H67</f>
        <v>43.783492124500157</v>
      </c>
      <c r="I50" s="3">
        <f>[1]Schulabgänger!I67</f>
        <v>46.334932821497119</v>
      </c>
      <c r="J50" s="3">
        <f>[1]Schulabgänger!J67</f>
        <v>42.621814732468344</v>
      </c>
      <c r="K50" s="3">
        <f>[1]Schulabgänger!K67</f>
        <v>42.984113366912787</v>
      </c>
      <c r="L50" s="3">
        <f>[1]Schulabgänger!L67</f>
        <v>47.24412592577805</v>
      </c>
      <c r="M50" s="3">
        <f>[1]Schulabgänger!M67</f>
        <v>46.640397323810696</v>
      </c>
      <c r="N50" s="3">
        <f>[1]Schulabgänger!N67</f>
        <v>30.301711633304322</v>
      </c>
      <c r="O50" s="3">
        <f>[1]Schulabgänger!O67</f>
        <v>22.878760583678616</v>
      </c>
      <c r="P50" s="3">
        <f>[1]Schulabgänger!P67</f>
        <v>48.285891637846944</v>
      </c>
      <c r="Q50" s="3">
        <f>[1]Schulabgänger!Q67</f>
        <v>46.815904739423509</v>
      </c>
      <c r="R50" s="3">
        <f>[1]Schulabgänger!R67</f>
        <v>39.608748214089459</v>
      </c>
      <c r="S50" s="3">
        <f>[1]Schulabgänger!S67</f>
        <v>38.721072179943377</v>
      </c>
      <c r="T50" s="3">
        <f>[1]Schulabgänger!T67</f>
        <v>29.99093587128937</v>
      </c>
      <c r="U50" s="3">
        <f>[1]Schulabgänger!U67</f>
        <v>37.424879807692307</v>
      </c>
      <c r="V50" s="3">
        <f>[1]Schulabgänger!V67</f>
        <v>43.124675888439342</v>
      </c>
      <c r="X50" s="18" t="str">
        <f>HLOOKUP(Y50,$L50:$U148,ROW(L$113)-ROW(X50)+1,0)</f>
        <v>HH</v>
      </c>
      <c r="Y50" s="19">
        <f t="shared" si="22"/>
        <v>22.878760583678616</v>
      </c>
      <c r="Z50" s="18" t="str">
        <f>HLOOKUP(AA50,$L50:$U148,ROW(N$113)-ROW(Z50)+1,0)</f>
        <v>HE</v>
      </c>
      <c r="AA50" s="19">
        <f t="shared" si="23"/>
        <v>48.285891637846944</v>
      </c>
    </row>
    <row r="51" spans="1:27" x14ac:dyDescent="0.35">
      <c r="A51" t="str">
        <f>[1]Schulabgänger!A68</f>
        <v>2022/23</v>
      </c>
      <c r="B51" s="3">
        <f>[1]Schulabgänger!B68</f>
        <v>40.10606264886971</v>
      </c>
      <c r="C51" s="3">
        <f>[1]Schulabgänger!C68</f>
        <v>44.984138174127594</v>
      </c>
      <c r="D51" s="3">
        <f>[1]Schulabgänger!D68</f>
        <v>51.612903225806448</v>
      </c>
      <c r="E51" s="3">
        <f>[1]Schulabgänger!E68</f>
        <v>48.11095169775227</v>
      </c>
      <c r="F51" s="3">
        <f>[1]Schulabgänger!F68</f>
        <v>46.650498517919701</v>
      </c>
      <c r="G51" s="3">
        <f>[1]Schulabgänger!G68</f>
        <v>32.55031504251545</v>
      </c>
      <c r="H51" s="14">
        <f>[1]Schulabgänger!H68</f>
        <v>43.48822177535191</v>
      </c>
      <c r="I51" s="3">
        <f>[1]Schulabgänger!I68</f>
        <v>46.844555403299978</v>
      </c>
      <c r="J51" s="3">
        <f>[1]Schulabgänger!J68</f>
        <v>42.381971867662308</v>
      </c>
      <c r="K51" s="3">
        <f>[1]Schulabgänger!K68</f>
        <v>42.881730393993621</v>
      </c>
      <c r="L51" s="3">
        <f>[1]Schulabgänger!L68</f>
        <v>48.240680834121335</v>
      </c>
      <c r="M51" s="3">
        <f>[1]Schulabgänger!M68</f>
        <v>46.130774825723464</v>
      </c>
      <c r="N51" s="3">
        <f>[1]Schulabgänger!N68</f>
        <v>29.171800136892539</v>
      </c>
      <c r="O51" s="3">
        <f>[1]Schulabgänger!O68</f>
        <v>23.599692435086059</v>
      </c>
      <c r="P51" s="3">
        <f>[1]Schulabgänger!P68</f>
        <v>46.785329911416504</v>
      </c>
      <c r="Q51" s="3">
        <f>[1]Schulabgänger!Q68</f>
        <v>46.204088005308428</v>
      </c>
      <c r="R51" s="3">
        <f>[1]Schulabgänger!R68</f>
        <v>39.520208888647119</v>
      </c>
      <c r="S51" s="3">
        <f>[1]Schulabgänger!S68</f>
        <v>39.805874840357596</v>
      </c>
      <c r="T51" s="3">
        <f>[1]Schulabgänger!T68</f>
        <v>32.136520196221689</v>
      </c>
      <c r="U51" s="3">
        <f>[1]Schulabgänger!U68</f>
        <v>36.82011546642358</v>
      </c>
      <c r="V51" s="3">
        <f>[1]Schulabgänger!V68</f>
        <v>42.989661602483572</v>
      </c>
      <c r="X51" s="18" t="str">
        <f>HLOOKUP(Y51,$L51:$U149,ROW(L$113)-ROW(X51)+1,0)</f>
        <v>HH</v>
      </c>
      <c r="Y51" s="19">
        <f t="shared" si="22"/>
        <v>23.599692435086059</v>
      </c>
      <c r="Z51" s="18" t="str">
        <f>HLOOKUP(AA51,$L51:$U149,ROW(N$113)-ROW(Z51)+1,0)</f>
        <v>BW</v>
      </c>
      <c r="AA51" s="19">
        <f t="shared" si="23"/>
        <v>48.240680834121335</v>
      </c>
    </row>
    <row r="52" spans="1:27" x14ac:dyDescent="0.35">
      <c r="A52" t="s">
        <v>605</v>
      </c>
      <c r="B52" s="3"/>
      <c r="C52" s="3"/>
      <c r="D52" s="3"/>
      <c r="E52" s="3"/>
      <c r="F52" s="3"/>
      <c r="G52" s="3"/>
      <c r="H52" s="14"/>
      <c r="I52" s="3"/>
      <c r="J52" s="3"/>
      <c r="K52" s="3"/>
      <c r="L52" s="3"/>
      <c r="M52" s="3"/>
      <c r="N52" s="3"/>
      <c r="O52" s="3"/>
      <c r="P52" s="3"/>
      <c r="Q52" s="3"/>
      <c r="R52" s="3"/>
      <c r="S52" s="3"/>
      <c r="T52" s="3"/>
      <c r="U52" s="3"/>
      <c r="V52" s="3"/>
      <c r="X52" s="18"/>
      <c r="Y52" s="19"/>
      <c r="Z52" s="18"/>
      <c r="AA52" s="19"/>
    </row>
    <row r="53" spans="1:27" x14ac:dyDescent="0.35">
      <c r="A53" t="s">
        <v>606</v>
      </c>
      <c r="B53" s="3"/>
      <c r="C53" s="3"/>
      <c r="D53" s="3"/>
      <c r="E53" s="3"/>
      <c r="F53" s="3"/>
      <c r="G53" s="3"/>
      <c r="H53" s="14"/>
      <c r="I53" s="3"/>
      <c r="J53" s="3"/>
      <c r="K53" s="3"/>
      <c r="L53" s="3"/>
      <c r="M53" s="3"/>
      <c r="N53" s="3"/>
      <c r="O53" s="3"/>
      <c r="P53" s="3"/>
      <c r="Q53" s="3"/>
      <c r="R53" s="3"/>
      <c r="S53" s="3"/>
      <c r="T53" s="3"/>
      <c r="U53" s="3"/>
      <c r="V53" s="3"/>
      <c r="X53" s="11"/>
      <c r="Y53" s="11"/>
      <c r="Z53" s="11"/>
      <c r="AA53" s="11"/>
    </row>
    <row r="54" spans="1:27" x14ac:dyDescent="0.35">
      <c r="A54" t="str">
        <f>[1]Schulabgänger!A70</f>
        <v>2017/18</v>
      </c>
      <c r="B54" s="3">
        <f>[1]Schulabgänger!B85</f>
        <v>40.804385884087345</v>
      </c>
      <c r="C54" s="3">
        <f>[1]Schulabgänger!C85</f>
        <v>35.970160277716232</v>
      </c>
      <c r="D54" s="3">
        <f>[1]Schulabgänger!D85</f>
        <v>32.920163966425925</v>
      </c>
      <c r="E54" s="3">
        <f>[1]Schulabgänger!E85</f>
        <v>30.348258706467661</v>
      </c>
      <c r="F54" s="3">
        <f>[1]Schulabgänger!F85</f>
        <v>32.560524067217315</v>
      </c>
      <c r="G54" s="3">
        <f>[1]Schulabgänger!G85</f>
        <v>45.267689519000456</v>
      </c>
      <c r="H54" s="14">
        <f>[1]Schulabgänger!H85</f>
        <v>37.002912723925085</v>
      </c>
      <c r="I54" s="3">
        <f>[1]Schulabgänger!I85</f>
        <v>34.490494745542563</v>
      </c>
      <c r="J54" s="3">
        <f>[1]Schulabgänger!J85</f>
        <v>34.959185971233147</v>
      </c>
      <c r="K54" s="3">
        <f>[1]Schulabgänger!K85</f>
        <v>34.49060246069277</v>
      </c>
      <c r="L54" s="3">
        <f>[1]Schulabgänger!L85</f>
        <v>30.836366987696419</v>
      </c>
      <c r="M54" s="3">
        <f>[1]Schulabgänger!M85</f>
        <v>28.638602609674123</v>
      </c>
      <c r="N54" s="3">
        <f>[1]Schulabgänger!N85</f>
        <v>39.406661069129584</v>
      </c>
      <c r="O54" s="3">
        <f>[1]Schulabgänger!O85</f>
        <v>52.344248044045202</v>
      </c>
      <c r="P54" s="3">
        <f>[1]Schulabgänger!P85</f>
        <v>33.667295871448623</v>
      </c>
      <c r="Q54" s="3">
        <f>[1]Schulabgänger!Q85</f>
        <v>32.722742355277603</v>
      </c>
      <c r="R54" s="3">
        <f>[1]Schulabgänger!R85</f>
        <v>39.658453049186562</v>
      </c>
      <c r="S54" s="3">
        <f>[1]Schulabgänger!S85</f>
        <v>35.413674231542657</v>
      </c>
      <c r="T54" s="3">
        <f>[1]Schulabgänger!T85</f>
        <v>34.877443040708343</v>
      </c>
      <c r="U54" s="3">
        <f>[1]Schulabgänger!U85</f>
        <v>34.937124111536363</v>
      </c>
      <c r="V54" s="3">
        <f>[1]Schulabgänger!V85</f>
        <v>34.789723308478045</v>
      </c>
      <c r="X54" s="18" t="str">
        <f t="shared" ref="X54:X59" si="24">HLOOKUP(Y54,$L54:$U151,ROW(L$113)-ROW(X54)+1,0)</f>
        <v>BY</v>
      </c>
      <c r="Y54" s="19">
        <f t="shared" ref="Y54:Y59" si="25">MIN(L54:U54)</f>
        <v>28.638602609674123</v>
      </c>
      <c r="Z54" s="18" t="str">
        <f t="shared" ref="Z54:Z59" si="26">HLOOKUP(AA54,$L54:$U151,ROW(N$113)-ROW(Z54)+1,0)</f>
        <v>HH</v>
      </c>
      <c r="AA54" s="19">
        <f t="shared" ref="AA54:AA59" si="27">MAX(L54:U54)</f>
        <v>52.344248044045202</v>
      </c>
    </row>
    <row r="55" spans="1:27" x14ac:dyDescent="0.35">
      <c r="A55" t="str">
        <f>[1]Schulabgänger!A71</f>
        <v>2018/19</v>
      </c>
      <c r="B55" s="3">
        <f>[1]Schulabgänger!B86</f>
        <v>40.080397257034761</v>
      </c>
      <c r="C55" s="3">
        <f>[1]Schulabgänger!C86</f>
        <v>35.247435801452419</v>
      </c>
      <c r="D55" s="3">
        <f>[1]Schulabgänger!D86</f>
        <v>32.780684611990168</v>
      </c>
      <c r="E55" s="3">
        <f>[1]Schulabgänger!E86</f>
        <v>28.942578189640905</v>
      </c>
      <c r="F55" s="3">
        <f>[1]Schulabgänger!F86</f>
        <v>32.69093895428415</v>
      </c>
      <c r="G55" s="3">
        <f>[1]Schulabgänger!G86</f>
        <v>43.635841103589215</v>
      </c>
      <c r="H55" s="14">
        <f>[1]Schulabgänger!H86</f>
        <v>36.185399214561961</v>
      </c>
      <c r="I55" s="3">
        <f>[1]Schulabgänger!I86</f>
        <v>33.911831770965293</v>
      </c>
      <c r="J55" s="3">
        <f>[1]Schulabgänger!J86</f>
        <v>34.822849334924108</v>
      </c>
      <c r="K55" s="3">
        <f>[1]Schulabgänger!K86</f>
        <v>34.408997188378635</v>
      </c>
      <c r="L55" s="3">
        <f>[1]Schulabgänger!L86</f>
        <v>30.307388606880991</v>
      </c>
      <c r="M55" s="3">
        <f>[1]Schulabgänger!M86</f>
        <v>28.457952925767554</v>
      </c>
      <c r="N55" s="3">
        <f>[1]Schulabgänger!N86</f>
        <v>36.03548485775466</v>
      </c>
      <c r="O55" s="3">
        <f>[1]Schulabgänger!O86</f>
        <v>53.423831070889896</v>
      </c>
      <c r="P55" s="3">
        <f>[1]Schulabgänger!P86</f>
        <v>31.911987607641954</v>
      </c>
      <c r="Q55" s="3">
        <f>[1]Schulabgänger!Q86</f>
        <v>33.783160179099262</v>
      </c>
      <c r="R55" s="3">
        <f>[1]Schulabgänger!R86</f>
        <v>39.421429930850728</v>
      </c>
      <c r="S55" s="3">
        <f>[1]Schulabgänger!S86</f>
        <v>36.576889661164202</v>
      </c>
      <c r="T55" s="3">
        <f>[1]Schulabgänger!T86</f>
        <v>34.056007226738934</v>
      </c>
      <c r="U55" s="3">
        <f>[1]Schulabgänger!U86</f>
        <v>36.152576184907474</v>
      </c>
      <c r="V55" s="3">
        <f>[1]Schulabgänger!V86</f>
        <v>34.628184107900346</v>
      </c>
      <c r="X55" s="18" t="str">
        <f t="shared" si="24"/>
        <v>BY</v>
      </c>
      <c r="Y55" s="19">
        <f t="shared" si="25"/>
        <v>28.457952925767554</v>
      </c>
      <c r="Z55" s="18" t="str">
        <f t="shared" si="26"/>
        <v>HH</v>
      </c>
      <c r="AA55" s="19">
        <f t="shared" si="27"/>
        <v>53.423831070889896</v>
      </c>
    </row>
    <row r="56" spans="1:27" x14ac:dyDescent="0.35">
      <c r="A56" t="str">
        <f>[1]Schulabgänger!A72</f>
        <v>2019/20</v>
      </c>
      <c r="B56" s="3">
        <f>[1]Schulabgänger!B87</f>
        <v>39.629558170943469</v>
      </c>
      <c r="C56" s="3">
        <f>[1]Schulabgänger!C87</f>
        <v>37.145307140629875</v>
      </c>
      <c r="D56" s="3">
        <f>[1]Schulabgänger!D87</f>
        <v>32.195230101669146</v>
      </c>
      <c r="E56" s="3">
        <f>[1]Schulabgänger!E87</f>
        <v>29.471578596432739</v>
      </c>
      <c r="F56" s="3">
        <f>[1]Schulabgänger!F87</f>
        <v>32.775078593883968</v>
      </c>
      <c r="G56" s="3">
        <f>[1]Schulabgänger!G87</f>
        <v>44.581449067898625</v>
      </c>
      <c r="H56" s="14">
        <f>[1]Schulabgänger!H87</f>
        <v>36.454225727379303</v>
      </c>
      <c r="I56" s="3">
        <f>[1]Schulabgänger!I87</f>
        <v>33.971677018633542</v>
      </c>
      <c r="J56" s="3">
        <f>[1]Schulabgänger!J87</f>
        <v>32.952216091012275</v>
      </c>
      <c r="K56" s="3">
        <f>[1]Schulabgänger!K87</f>
        <v>32.374365888435165</v>
      </c>
      <c r="L56" s="3">
        <f>[1]Schulabgänger!L87</f>
        <v>28.875168821146051</v>
      </c>
      <c r="M56" s="3">
        <f>[1]Schulabgänger!M87</f>
        <v>27.896251690015845</v>
      </c>
      <c r="N56" s="3">
        <f>[1]Schulabgänger!N87</f>
        <v>40.347193056138877</v>
      </c>
      <c r="O56" s="3">
        <f>[1]Schulabgänger!O87</f>
        <v>52.703586937124506</v>
      </c>
      <c r="P56" s="3">
        <f>[1]Schulabgänger!P87</f>
        <v>32.275836506385417</v>
      </c>
      <c r="Q56" s="3">
        <f>[1]Schulabgänger!Q87</f>
        <v>9.0845660061401059</v>
      </c>
      <c r="R56" s="3">
        <f>[1]Schulabgänger!R87</f>
        <v>40.770219085281404</v>
      </c>
      <c r="S56" s="3">
        <f>[1]Schulabgänger!S87</f>
        <v>37.698507700901764</v>
      </c>
      <c r="T56" s="3">
        <f>[1]Schulabgänger!T87</f>
        <v>35.355266164039293</v>
      </c>
      <c r="U56" s="3">
        <f>[1]Schulabgänger!U87</f>
        <v>36.331339496102956</v>
      </c>
      <c r="V56" s="3">
        <f>[1]Schulabgänger!V87</f>
        <v>32.967261555529483</v>
      </c>
      <c r="X56" s="18" t="str">
        <f t="shared" si="24"/>
        <v>NI</v>
      </c>
      <c r="Y56" s="19">
        <f t="shared" si="25"/>
        <v>9.0845660061401059</v>
      </c>
      <c r="Z56" s="18" t="str">
        <f t="shared" si="26"/>
        <v>HH</v>
      </c>
      <c r="AA56" s="19">
        <f t="shared" si="27"/>
        <v>52.703586937124506</v>
      </c>
    </row>
    <row r="57" spans="1:27" x14ac:dyDescent="0.35">
      <c r="A57" t="str">
        <f>[1]Schulabgänger!A73</f>
        <v>2020/21</v>
      </c>
      <c r="B57" s="3">
        <f>[1]Schulabgänger!B88</f>
        <v>39.459236892670873</v>
      </c>
      <c r="C57" s="3">
        <f>[1]Schulabgänger!C88</f>
        <v>33.890429438656973</v>
      </c>
      <c r="D57" s="3">
        <f>[1]Schulabgänger!D88</f>
        <v>31.643052448421578</v>
      </c>
      <c r="E57" s="3">
        <f>[1]Schulabgänger!E88</f>
        <v>28.178288029714672</v>
      </c>
      <c r="F57" s="3">
        <f>[1]Schulabgänger!F88</f>
        <v>31.181875249671858</v>
      </c>
      <c r="G57" s="3">
        <f>[1]Schulabgänger!G88</f>
        <v>43.34822418654754</v>
      </c>
      <c r="H57" s="14">
        <f>[1]Schulabgänger!H88</f>
        <v>35.372467222884381</v>
      </c>
      <c r="I57" s="3">
        <f>[1]Schulabgänger!I88</f>
        <v>32.92071252568735</v>
      </c>
      <c r="J57" s="3">
        <f>[1]Schulabgänger!J88</f>
        <v>34.631127218961581</v>
      </c>
      <c r="K57" s="3">
        <f>[1]Schulabgänger!K88</f>
        <v>34.197122490539492</v>
      </c>
      <c r="L57" s="3">
        <f>[1]Schulabgänger!L88</f>
        <v>28.920919595570531</v>
      </c>
      <c r="M57" s="3">
        <f>[1]Schulabgänger!M88</f>
        <v>28.928577359305201</v>
      </c>
      <c r="N57" s="3">
        <f>[1]Schulabgänger!N88</f>
        <v>39.630419331911867</v>
      </c>
      <c r="O57" s="3">
        <f>[1]Schulabgänger!O88</f>
        <v>55.554877304358442</v>
      </c>
      <c r="P57" s="3">
        <f>[1]Schulabgänger!P88</f>
        <v>28.078886880845015</v>
      </c>
      <c r="Q57" s="3">
        <f>[1]Schulabgänger!Q88</f>
        <v>33.39840423441246</v>
      </c>
      <c r="R57" s="3">
        <f>[1]Schulabgänger!R88</f>
        <v>39.485294117647058</v>
      </c>
      <c r="S57" s="3">
        <f>[1]Schulabgänger!S88</f>
        <v>37.089934701735217</v>
      </c>
      <c r="T57" s="3">
        <f>[1]Schulabgänger!T88</f>
        <v>36.974416017797552</v>
      </c>
      <c r="U57" s="3">
        <f>[1]Schulabgänger!U88</f>
        <v>37.077271505892291</v>
      </c>
      <c r="V57" s="3">
        <f>[1]Schulabgänger!V88</f>
        <v>34.291992486243657</v>
      </c>
      <c r="X57" s="18" t="str">
        <f t="shared" si="24"/>
        <v>HE</v>
      </c>
      <c r="Y57" s="19">
        <f t="shared" si="25"/>
        <v>28.078886880845015</v>
      </c>
      <c r="Z57" s="18" t="str">
        <f t="shared" si="26"/>
        <v>HH</v>
      </c>
      <c r="AA57" s="19">
        <f t="shared" si="27"/>
        <v>55.554877304358442</v>
      </c>
    </row>
    <row r="58" spans="1:27" x14ac:dyDescent="0.35">
      <c r="A58" t="str">
        <f>[1]Schulabgänger!A74</f>
        <v>2021/22</v>
      </c>
      <c r="B58" s="3">
        <f>[1]Schulabgänger!B89</f>
        <v>39.800714420003757</v>
      </c>
      <c r="C58" s="3">
        <f>[1]Schulabgänger!C89</f>
        <v>32.741262764274417</v>
      </c>
      <c r="D58" s="3">
        <f>[1]Schulabgänger!D89</f>
        <v>31.933540259266017</v>
      </c>
      <c r="E58" s="3">
        <f>[1]Schulabgänger!E89</f>
        <v>27.162714636140638</v>
      </c>
      <c r="F58" s="3">
        <f>[1]Schulabgänger!F89</f>
        <v>30.986469035988996</v>
      </c>
      <c r="G58" s="3">
        <f>[1]Schulabgänger!G89</f>
        <v>44.759270575370664</v>
      </c>
      <c r="H58" s="14">
        <f>[1]Schulabgänger!H89</f>
        <v>35.429770941586042</v>
      </c>
      <c r="I58" s="3">
        <f>[1]Schulabgänger!I89</f>
        <v>32.645873320537426</v>
      </c>
      <c r="J58" s="3">
        <f>[1]Schulabgänger!J89</f>
        <v>33.98876446721416</v>
      </c>
      <c r="K58" s="3">
        <f>[1]Schulabgänger!K89</f>
        <v>33.460649279787042</v>
      </c>
      <c r="L58" s="3">
        <f>[1]Schulabgänger!L89</f>
        <v>29.702752879643864</v>
      </c>
      <c r="M58" s="3">
        <f>[1]Schulabgänger!M89</f>
        <v>27.453926035381521</v>
      </c>
      <c r="N58" s="3">
        <f>[1]Schulabgänger!N89</f>
        <v>38.192631273571223</v>
      </c>
      <c r="O58" s="3">
        <f>[1]Schulabgänger!O89</f>
        <v>54.098360655737707</v>
      </c>
      <c r="P58" s="3">
        <f>[1]Schulabgänger!P89</f>
        <v>28.108539505187551</v>
      </c>
      <c r="Q58" s="3">
        <f>[1]Schulabgänger!Q89</f>
        <v>32.553046397566028</v>
      </c>
      <c r="R58" s="3">
        <f>[1]Schulabgänger!R89</f>
        <v>38.798219584569729</v>
      </c>
      <c r="S58" s="3">
        <f>[1]Schulabgänger!S89</f>
        <v>35.360120516350221</v>
      </c>
      <c r="T58" s="3">
        <f>[1]Schulabgänger!T89</f>
        <v>34.534330387491501</v>
      </c>
      <c r="U58" s="3">
        <f>[1]Schulabgänger!U89</f>
        <v>35.298978365384613</v>
      </c>
      <c r="V58" s="3">
        <f>[1]Schulabgänger!V89</f>
        <v>33.706822491490243</v>
      </c>
      <c r="X58" s="18" t="str">
        <f t="shared" si="24"/>
        <v>BY</v>
      </c>
      <c r="Y58" s="19">
        <f t="shared" si="25"/>
        <v>27.453926035381521</v>
      </c>
      <c r="Z58" s="18" t="str">
        <f t="shared" si="26"/>
        <v>HH</v>
      </c>
      <c r="AA58" s="19">
        <f t="shared" si="27"/>
        <v>54.098360655737707</v>
      </c>
    </row>
    <row r="59" spans="1:27" x14ac:dyDescent="0.35">
      <c r="A59" t="str">
        <f>[1]Schulabgänger!A75</f>
        <v>2022/23</v>
      </c>
      <c r="B59" s="3">
        <f>[1]Schulabgänger!B90</f>
        <v>38.533099635971418</v>
      </c>
      <c r="C59" s="3">
        <f>[1]Schulabgänger!C90</f>
        <v>31.103278110680293</v>
      </c>
      <c r="D59" s="3">
        <f>[1]Schulabgänger!D90</f>
        <v>29.884530791788855</v>
      </c>
      <c r="E59" s="3">
        <f>[1]Schulabgänger!E90</f>
        <v>26.590148254423724</v>
      </c>
      <c r="F59" s="3">
        <f>[1]Schulabgänger!F90</f>
        <v>28.579897601724603</v>
      </c>
      <c r="G59" s="3">
        <f>[1]Schulabgänger!G90</f>
        <v>43.616565730715116</v>
      </c>
      <c r="H59" s="14">
        <f>[1]Schulabgänger!H90</f>
        <v>33.995978167193336</v>
      </c>
      <c r="I59" s="3">
        <f>[1]Schulabgänger!I90</f>
        <v>31.043868376100463</v>
      </c>
      <c r="J59" s="3">
        <f>[1]Schulabgänger!J90</f>
        <v>33.579482657347413</v>
      </c>
      <c r="K59" s="3">
        <f>[1]Schulabgänger!K90</f>
        <v>33.069281992838739</v>
      </c>
      <c r="L59" s="3">
        <f>[1]Schulabgänger!L90</f>
        <v>28.850843577365254</v>
      </c>
      <c r="M59" s="3">
        <f>[1]Schulabgänger!M90</f>
        <v>26.755636916388127</v>
      </c>
      <c r="N59" s="3">
        <f>[1]Schulabgänger!N90</f>
        <v>34.948665297741272</v>
      </c>
      <c r="O59" s="3">
        <f>[1]Schulabgänger!O90</f>
        <v>53.599100964097715</v>
      </c>
      <c r="P59" s="3">
        <f>[1]Schulabgänger!P90</f>
        <v>30.792284129480919</v>
      </c>
      <c r="Q59" s="3">
        <f>[1]Schulabgänger!Q90</f>
        <v>32.257770723012271</v>
      </c>
      <c r="R59" s="3">
        <f>[1]Schulabgänger!R90</f>
        <v>38.462166131752163</v>
      </c>
      <c r="S59" s="3">
        <f>[1]Schulabgänger!S90</f>
        <v>33.29501915708812</v>
      </c>
      <c r="T59" s="3">
        <f>[1]Schulabgänger!T90</f>
        <v>31.666840622064502</v>
      </c>
      <c r="U59" s="3">
        <f>[1]Schulabgänger!U90</f>
        <v>34.91719841993315</v>
      </c>
      <c r="V59" s="3">
        <f>[1]Schulabgänger!V90</f>
        <v>33.131694748237209</v>
      </c>
      <c r="X59" s="18" t="str">
        <f t="shared" si="24"/>
        <v>BY</v>
      </c>
      <c r="Y59" s="19">
        <f t="shared" si="25"/>
        <v>26.755636916388127</v>
      </c>
      <c r="Z59" s="18" t="str">
        <f t="shared" si="26"/>
        <v>HH</v>
      </c>
      <c r="AA59" s="19">
        <f t="shared" si="27"/>
        <v>53.599100964097715</v>
      </c>
    </row>
    <row r="60" spans="1:27" x14ac:dyDescent="0.35">
      <c r="A60" t="s">
        <v>605</v>
      </c>
      <c r="B60" s="3"/>
      <c r="C60" s="3"/>
      <c r="D60" s="3"/>
      <c r="E60" s="3"/>
      <c r="F60" s="3"/>
      <c r="G60" s="3"/>
      <c r="H60" s="14"/>
      <c r="I60" s="3"/>
      <c r="J60" s="3"/>
      <c r="K60" s="3"/>
      <c r="L60" s="3"/>
      <c r="M60" s="3"/>
      <c r="N60" s="3"/>
      <c r="O60" s="3"/>
      <c r="P60" s="3"/>
      <c r="Q60" s="3"/>
      <c r="R60" s="3"/>
      <c r="S60" s="3"/>
      <c r="T60" s="3"/>
      <c r="U60" s="3"/>
      <c r="V60" s="3"/>
      <c r="X60" s="11"/>
      <c r="Y60" s="11"/>
      <c r="Z60" s="11"/>
      <c r="AA60" s="11"/>
    </row>
    <row r="61" spans="1:27" x14ac:dyDescent="0.35">
      <c r="A61" t="s">
        <v>607</v>
      </c>
      <c r="B61" s="3"/>
      <c r="C61" s="3"/>
      <c r="D61" s="3"/>
      <c r="E61" s="3"/>
      <c r="F61" s="3"/>
      <c r="G61" s="3"/>
      <c r="H61" s="14"/>
      <c r="I61" s="3"/>
      <c r="J61" s="3"/>
      <c r="K61" s="3"/>
      <c r="L61" s="3"/>
      <c r="M61" s="3"/>
      <c r="N61" s="3"/>
      <c r="O61" s="3"/>
      <c r="P61" s="3"/>
      <c r="Q61" s="3"/>
      <c r="R61" s="3"/>
      <c r="S61" s="3"/>
      <c r="T61" s="3"/>
      <c r="U61" s="3"/>
      <c r="V61" s="3"/>
      <c r="X61" s="11"/>
      <c r="Y61" s="11"/>
      <c r="Z61" s="11"/>
      <c r="AA61" s="11"/>
    </row>
    <row r="62" spans="1:27" x14ac:dyDescent="0.35">
      <c r="B62" s="3"/>
      <c r="C62" s="3"/>
      <c r="D62" s="3"/>
      <c r="E62" s="3"/>
      <c r="F62" s="3"/>
      <c r="G62" s="3"/>
      <c r="H62" s="14"/>
      <c r="I62" s="3"/>
      <c r="J62" s="3"/>
      <c r="K62" s="3"/>
      <c r="L62" s="3"/>
      <c r="M62" s="3"/>
      <c r="N62" s="3"/>
      <c r="O62" s="3"/>
      <c r="P62" s="3"/>
      <c r="Q62" s="3"/>
      <c r="R62" s="3"/>
      <c r="S62" s="3"/>
      <c r="T62" s="3"/>
      <c r="U62" s="3"/>
      <c r="V62" s="3"/>
      <c r="X62" s="11"/>
      <c r="Y62" s="11"/>
      <c r="Z62" s="11"/>
      <c r="AA62" s="11"/>
    </row>
    <row r="63" spans="1:27" x14ac:dyDescent="0.35">
      <c r="B63" s="3"/>
      <c r="C63" s="3"/>
      <c r="D63" s="3"/>
      <c r="E63" s="3"/>
      <c r="F63" s="3"/>
      <c r="G63" s="3"/>
      <c r="H63" s="14"/>
      <c r="I63" s="3"/>
      <c r="J63" s="3"/>
      <c r="K63" s="3"/>
      <c r="L63" s="3"/>
      <c r="M63" s="3"/>
      <c r="N63" s="3"/>
      <c r="O63" s="3"/>
      <c r="P63" s="3"/>
      <c r="Q63" s="3"/>
      <c r="R63" s="3"/>
      <c r="S63" s="3"/>
      <c r="T63" s="3"/>
      <c r="U63" s="3"/>
      <c r="V63" s="3"/>
      <c r="X63" s="11"/>
      <c r="Y63" s="11"/>
      <c r="Z63" s="11"/>
      <c r="AA63" s="11"/>
    </row>
    <row r="64" spans="1:27" x14ac:dyDescent="0.35">
      <c r="B64" s="3"/>
      <c r="C64" s="3"/>
      <c r="D64" s="3"/>
      <c r="E64" s="3"/>
      <c r="F64" s="3"/>
      <c r="G64" s="3"/>
      <c r="H64" s="14"/>
      <c r="I64" s="3"/>
      <c r="J64" s="3"/>
      <c r="K64" s="3"/>
      <c r="L64" s="3"/>
      <c r="M64" s="3"/>
      <c r="N64" s="3"/>
      <c r="O64" s="3"/>
      <c r="P64" s="3"/>
      <c r="Q64" s="3"/>
      <c r="R64" s="3"/>
      <c r="S64" s="3"/>
      <c r="T64" s="3"/>
      <c r="U64" s="3"/>
      <c r="V64" s="3"/>
      <c r="X64" s="11"/>
      <c r="Y64" s="11"/>
      <c r="Z64" s="11"/>
      <c r="AA64" s="11"/>
    </row>
    <row r="65" spans="2:27" x14ac:dyDescent="0.35">
      <c r="B65" s="3"/>
      <c r="C65" s="3"/>
      <c r="D65" s="3"/>
      <c r="E65" s="3"/>
      <c r="F65" s="3"/>
      <c r="G65" s="3"/>
      <c r="H65" s="14"/>
      <c r="I65" s="3"/>
      <c r="J65" s="3"/>
      <c r="K65" s="3"/>
      <c r="L65" s="3"/>
      <c r="M65" s="3"/>
      <c r="N65" s="3"/>
      <c r="O65" s="3"/>
      <c r="P65" s="3"/>
      <c r="Q65" s="3"/>
      <c r="R65" s="3"/>
      <c r="S65" s="3"/>
      <c r="T65" s="3"/>
      <c r="U65" s="3"/>
      <c r="V65" s="3"/>
      <c r="X65" s="11"/>
      <c r="Y65" s="11"/>
      <c r="Z65" s="11"/>
      <c r="AA65" s="11"/>
    </row>
    <row r="66" spans="2:27" x14ac:dyDescent="0.35">
      <c r="B66" s="3"/>
      <c r="C66" s="3"/>
      <c r="D66" s="3"/>
      <c r="E66" s="3"/>
      <c r="F66" s="3"/>
      <c r="G66" s="3"/>
      <c r="H66" s="14"/>
      <c r="I66" s="3"/>
      <c r="J66" s="3"/>
      <c r="K66" s="3"/>
      <c r="L66" s="3"/>
      <c r="M66" s="3"/>
      <c r="N66" s="3"/>
      <c r="O66" s="3"/>
      <c r="P66" s="3"/>
      <c r="Q66" s="3"/>
      <c r="R66" s="3"/>
      <c r="S66" s="3"/>
      <c r="T66" s="3"/>
      <c r="U66" s="3"/>
      <c r="V66" s="3"/>
      <c r="X66" s="11"/>
      <c r="Y66" s="11"/>
      <c r="Z66" s="11"/>
      <c r="AA66" s="11"/>
    </row>
    <row r="67" spans="2:27" x14ac:dyDescent="0.35">
      <c r="X67" s="11"/>
      <c r="Y67" s="11"/>
      <c r="Z67" s="11"/>
      <c r="AA67" s="11"/>
    </row>
    <row r="68" spans="2:27" x14ac:dyDescent="0.35">
      <c r="X68" s="11"/>
      <c r="Y68" s="11"/>
      <c r="Z68" s="11"/>
      <c r="AA68" s="11"/>
    </row>
    <row r="69" spans="2:27" x14ac:dyDescent="0.35">
      <c r="X69" s="11"/>
      <c r="Y69" s="11"/>
      <c r="Z69" s="11"/>
      <c r="AA69" s="11"/>
    </row>
    <row r="70" spans="2:27" x14ac:dyDescent="0.35">
      <c r="X70" s="11"/>
      <c r="Y70" s="11"/>
      <c r="Z70" s="11"/>
      <c r="AA70" s="11"/>
    </row>
    <row r="71" spans="2:27" x14ac:dyDescent="0.35">
      <c r="X71" s="11"/>
      <c r="Y71" s="11"/>
      <c r="Z71" s="11"/>
      <c r="AA71" s="11"/>
    </row>
    <row r="113" spans="12:21" x14ac:dyDescent="0.35">
      <c r="L113" t="s">
        <v>328</v>
      </c>
      <c r="M113" t="s">
        <v>329</v>
      </c>
      <c r="N113" t="s">
        <v>330</v>
      </c>
      <c r="O113" t="s">
        <v>331</v>
      </c>
      <c r="P113" t="s">
        <v>332</v>
      </c>
      <c r="Q113" t="s">
        <v>333</v>
      </c>
      <c r="R113" t="s">
        <v>334</v>
      </c>
      <c r="S113" t="s">
        <v>335</v>
      </c>
      <c r="T113" t="s">
        <v>336</v>
      </c>
      <c r="U113" t="s">
        <v>337</v>
      </c>
    </row>
  </sheetData>
  <pageMargins left="0.7" right="0.7" top="0.78740157499999996" bottom="0.78740157499999996"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B74AC1-0669-43E4-A423-7AA53076EB88}">
  <sheetPr codeName="Tabelle50"/>
  <dimension ref="A1:XFD127"/>
  <sheetViews>
    <sheetView workbookViewId="0">
      <pane ySplit="2" topLeftCell="A84" activePane="bottomLeft" state="frozen"/>
      <selection pane="bottomLeft" activeCell="A3" sqref="A3"/>
    </sheetView>
  </sheetViews>
  <sheetFormatPr baseColWidth="10" defaultColWidth="11.453125" defaultRowHeight="14.5" x14ac:dyDescent="0.35"/>
  <cols>
    <col min="9" max="10" width="10.81640625" style="63"/>
    <col min="11" max="11" width="12.26953125" style="63" customWidth="1"/>
    <col min="12" max="15" width="10.81640625" style="63"/>
    <col min="16" max="16" width="12" style="63" customWidth="1"/>
    <col min="17" max="25" width="10.81640625" style="63"/>
  </cols>
  <sheetData>
    <row r="1" spans="1:25" ht="29" x14ac:dyDescent="0.35">
      <c r="A1" s="4" t="s">
        <v>608</v>
      </c>
      <c r="I1" s="63" t="str">
        <f>Wirtschaftskraft!A2</f>
        <v>Jahr</v>
      </c>
      <c r="J1" s="64" t="s">
        <v>339</v>
      </c>
      <c r="K1" s="64" t="s">
        <v>289</v>
      </c>
      <c r="L1" s="64" t="s">
        <v>290</v>
      </c>
      <c r="M1" s="64" t="s">
        <v>291</v>
      </c>
      <c r="N1" s="64" t="s">
        <v>292</v>
      </c>
      <c r="O1" s="64" t="s">
        <v>293</v>
      </c>
      <c r="P1" s="64" t="s">
        <v>298</v>
      </c>
      <c r="Q1" s="64" t="s">
        <v>299</v>
      </c>
      <c r="R1" s="64" t="s">
        <v>300</v>
      </c>
      <c r="S1" s="64" t="s">
        <v>301</v>
      </c>
      <c r="T1" s="64" t="s">
        <v>302</v>
      </c>
      <c r="U1" s="64" t="s">
        <v>340</v>
      </c>
      <c r="V1" s="64" t="s">
        <v>304</v>
      </c>
      <c r="W1" s="64" t="s">
        <v>305</v>
      </c>
      <c r="X1" s="64" t="s">
        <v>306</v>
      </c>
      <c r="Y1" s="64" t="s">
        <v>307</v>
      </c>
    </row>
    <row r="2" spans="1:25" x14ac:dyDescent="0.35">
      <c r="A2" t="str">
        <f>'Abb Arbeitslosigkeit'!A2</f>
        <v>Ost=Ostdeutschland mit Berlin, West=Westdeutschland ohne Berlin</v>
      </c>
    </row>
    <row r="3" spans="1:25" x14ac:dyDescent="0.35">
      <c r="I3" s="63" t="str">
        <f>Bildung!A3&amp;", "&amp;I4</f>
        <v>Ausgaben für Bildung in % des BIP, 2023</v>
      </c>
    </row>
    <row r="4" spans="1:25" x14ac:dyDescent="0.35">
      <c r="I4" s="63" t="str">
        <f>Bildung!A8</f>
        <v>2023</v>
      </c>
      <c r="J4" s="63">
        <f>Bildung!B8</f>
        <v>5.0722133112451528</v>
      </c>
      <c r="K4" s="63">
        <f>Bildung!C8</f>
        <v>5.3853908800249428</v>
      </c>
      <c r="L4" s="63">
        <f>Bildung!D8</f>
        <v>5.3262961078519275</v>
      </c>
      <c r="M4" s="63">
        <f>Bildung!E8</f>
        <v>5.2236119624927122</v>
      </c>
      <c r="N4" s="63">
        <f>Bildung!F8</f>
        <v>4.9525076324951769</v>
      </c>
    </row>
    <row r="5" spans="1:25" x14ac:dyDescent="0.35">
      <c r="O5" s="63">
        <f>Bildung!G8</f>
        <v>5.124199566487472</v>
      </c>
    </row>
    <row r="6" spans="1:25" x14ac:dyDescent="0.35">
      <c r="P6" s="63">
        <f>Bildung!L8</f>
        <v>3.4164507248329685</v>
      </c>
      <c r="Q6" s="63">
        <f>Bildung!M8</f>
        <v>3.6278181819396842</v>
      </c>
      <c r="R6" s="63">
        <f>Bildung!N8</f>
        <v>4.3969437385569243</v>
      </c>
      <c r="S6" s="63">
        <f>Bildung!O8</f>
        <v>3.2025523427031208</v>
      </c>
      <c r="T6" s="63">
        <f>Bildung!P8</f>
        <v>3.8788455093657235</v>
      </c>
      <c r="U6" s="63">
        <f>Bildung!Q8</f>
        <v>4.2279210851290623</v>
      </c>
      <c r="V6" s="63">
        <f>Bildung!R8</f>
        <v>4.4434802533571984</v>
      </c>
      <c r="W6" s="63">
        <f>Bildung!S8</f>
        <v>4.1099493618332374</v>
      </c>
      <c r="X6" s="63">
        <f>Bildung!T8</f>
        <v>4.1613181836159283</v>
      </c>
      <c r="Y6" s="63">
        <f>Bildung!U8</f>
        <v>4.6496980676990551</v>
      </c>
    </row>
    <row r="7" spans="1:25" x14ac:dyDescent="0.35">
      <c r="J7" s="63">
        <f>Bildung!H8</f>
        <v>5.1796546429179546</v>
      </c>
      <c r="K7" s="63">
        <f>J7</f>
        <v>5.1796546429179546</v>
      </c>
      <c r="L7" s="63">
        <f t="shared" ref="L7:O7" si="0">K7</f>
        <v>5.1796546429179546</v>
      </c>
      <c r="M7" s="63">
        <f t="shared" si="0"/>
        <v>5.1796546429179546</v>
      </c>
      <c r="N7" s="63">
        <f t="shared" si="0"/>
        <v>5.1796546429179546</v>
      </c>
      <c r="O7" s="63">
        <f t="shared" si="0"/>
        <v>5.1796546429179546</v>
      </c>
    </row>
    <row r="8" spans="1:25" x14ac:dyDescent="0.35">
      <c r="P8" s="63">
        <f>Bildung!K8</f>
        <v>3.9322492230725139</v>
      </c>
      <c r="Q8" s="63">
        <f t="shared" ref="Q8:Y8" si="1">P8</f>
        <v>3.9322492230725139</v>
      </c>
      <c r="R8" s="63">
        <f t="shared" si="1"/>
        <v>3.9322492230725139</v>
      </c>
      <c r="S8" s="63">
        <f t="shared" si="1"/>
        <v>3.9322492230725139</v>
      </c>
      <c r="T8" s="63">
        <f t="shared" si="1"/>
        <v>3.9322492230725139</v>
      </c>
      <c r="U8" s="63">
        <f t="shared" si="1"/>
        <v>3.9322492230725139</v>
      </c>
      <c r="V8" s="63">
        <f t="shared" si="1"/>
        <v>3.9322492230725139</v>
      </c>
      <c r="W8" s="63">
        <f t="shared" si="1"/>
        <v>3.9322492230725139</v>
      </c>
      <c r="X8" s="63">
        <f t="shared" si="1"/>
        <v>3.9322492230725139</v>
      </c>
      <c r="Y8" s="63">
        <f t="shared" si="1"/>
        <v>3.9322492230725139</v>
      </c>
    </row>
    <row r="11" spans="1:25" x14ac:dyDescent="0.35">
      <c r="I11" s="63" t="str">
        <f>Bildung!A12&amp;", "&amp;I12</f>
        <v>Ausgaben für Bildung je Einwohner 0-24 Jahre, Westdeutschland ohne Berlin=100, 2023</v>
      </c>
    </row>
    <row r="12" spans="1:25" x14ac:dyDescent="0.35">
      <c r="I12" s="65" t="str">
        <f>Bildung!A17</f>
        <v>2023</v>
      </c>
      <c r="J12" s="65">
        <f>Bildung!B17</f>
        <v>106.08874161276125</v>
      </c>
      <c r="K12" s="65">
        <f>Bildung!C17</f>
        <v>114.79037476656559</v>
      </c>
      <c r="L12" s="65">
        <f>Bildung!D17</f>
        <v>111.61402041144926</v>
      </c>
      <c r="M12" s="65">
        <f>Bildung!E17</f>
        <v>105.92011045634808</v>
      </c>
      <c r="N12" s="65">
        <f>Bildung!F17</f>
        <v>100.6196718800112</v>
      </c>
    </row>
    <row r="13" spans="1:25" x14ac:dyDescent="0.35">
      <c r="O13" s="65">
        <f>Bildung!G17</f>
        <v>143.18557373046627</v>
      </c>
    </row>
    <row r="14" spans="1:25" x14ac:dyDescent="0.35">
      <c r="I14" s="65"/>
      <c r="P14" s="65">
        <f>Bildung!L17</f>
        <v>94.106299402068061</v>
      </c>
      <c r="Q14" s="65">
        <f>Bildung!M17</f>
        <v>108.04264266810017</v>
      </c>
      <c r="R14" s="65">
        <f>Bildung!N17</f>
        <v>121.67243544425286</v>
      </c>
      <c r="S14" s="65">
        <f>Bildung!O17</f>
        <v>132.18777841910386</v>
      </c>
      <c r="T14" s="65">
        <f>Bildung!P17</f>
        <v>109.99337257919916</v>
      </c>
      <c r="U14" s="65">
        <f>Bildung!Q17</f>
        <v>98.798649634878259</v>
      </c>
      <c r="V14" s="65">
        <f>Bildung!R17</f>
        <v>93.357012073076788</v>
      </c>
      <c r="W14" s="65">
        <f>Bildung!S17</f>
        <v>92.75080812128833</v>
      </c>
      <c r="X14" s="65">
        <f>Bildung!T17</f>
        <v>95.888654915976076</v>
      </c>
      <c r="Y14" s="65">
        <f>Bildung!U17</f>
        <v>100.59664486530697</v>
      </c>
    </row>
    <row r="15" spans="1:25" x14ac:dyDescent="0.35">
      <c r="J15" s="63">
        <f>Bildung!H17</f>
        <v>116.4480802160508</v>
      </c>
      <c r="K15" s="63">
        <f>J15</f>
        <v>116.4480802160508</v>
      </c>
      <c r="L15" s="63">
        <f t="shared" ref="L15:O15" si="2">K15</f>
        <v>116.4480802160508</v>
      </c>
      <c r="M15" s="63">
        <f t="shared" si="2"/>
        <v>116.4480802160508</v>
      </c>
      <c r="N15" s="63">
        <f t="shared" si="2"/>
        <v>116.4480802160508</v>
      </c>
      <c r="O15" s="63">
        <f t="shared" si="2"/>
        <v>116.4480802160508</v>
      </c>
    </row>
    <row r="16" spans="1:25" x14ac:dyDescent="0.35">
      <c r="P16" s="63">
        <f>Bildung!K17</f>
        <v>100</v>
      </c>
      <c r="Q16" s="63">
        <f t="shared" ref="Q16:Y16" si="3">P16</f>
        <v>100</v>
      </c>
      <c r="R16" s="63">
        <f t="shared" si="3"/>
        <v>100</v>
      </c>
      <c r="S16" s="63">
        <f t="shared" si="3"/>
        <v>100</v>
      </c>
      <c r="T16" s="63">
        <f t="shared" si="3"/>
        <v>100</v>
      </c>
      <c r="U16" s="63">
        <f t="shared" si="3"/>
        <v>100</v>
      </c>
      <c r="V16" s="63">
        <f t="shared" si="3"/>
        <v>100</v>
      </c>
      <c r="W16" s="63">
        <f t="shared" si="3"/>
        <v>100</v>
      </c>
      <c r="X16" s="63">
        <f t="shared" si="3"/>
        <v>100</v>
      </c>
      <c r="Y16" s="63">
        <f t="shared" si="3"/>
        <v>100</v>
      </c>
    </row>
    <row r="19" spans="9:25 16384:16384" x14ac:dyDescent="0.35">
      <c r="I19" s="63" t="str">
        <f>Bildung!A21&amp;", "&amp;I20</f>
        <v>Punktezahl im INSM-Schulleistungsvergleich 2024, Westdeutschland ohne Berlin=100, insgesamt</v>
      </c>
    </row>
    <row r="20" spans="9:25 16384:16384" x14ac:dyDescent="0.35">
      <c r="I20" s="65" t="str">
        <f>Bildung!A22</f>
        <v>insgesamt</v>
      </c>
      <c r="J20" s="65">
        <f>Bildung!B22</f>
        <v>83.119473683872897</v>
      </c>
      <c r="K20" s="65">
        <f>Bildung!C22</f>
        <v>89.863129095960687</v>
      </c>
      <c r="L20" s="65">
        <f>Bildung!D22</f>
        <v>140.04847169754433</v>
      </c>
      <c r="M20" s="65">
        <f>Bildung!E22</f>
        <v>106.56543843055024</v>
      </c>
      <c r="N20" s="65">
        <f>Bildung!F22</f>
        <v>106.33019463710531</v>
      </c>
    </row>
    <row r="21" spans="9:25 16384:16384" x14ac:dyDescent="0.35">
      <c r="O21" s="65">
        <f>Bildung!G22</f>
        <v>69.867406653142211</v>
      </c>
    </row>
    <row r="22" spans="9:25 16384:16384" x14ac:dyDescent="0.35">
      <c r="P22" s="65">
        <f>Bildung!L22</f>
        <v>105.31080486551065</v>
      </c>
      <c r="Q22" s="65">
        <f>Bildung!M22</f>
        <v>136.91188778494535</v>
      </c>
      <c r="R22" s="65">
        <f>Bildung!N22</f>
        <v>57.164241807116355</v>
      </c>
      <c r="S22" s="65">
        <f>Bildung!O22</f>
        <v>89.706299900330748</v>
      </c>
      <c r="T22" s="65">
        <f>Bildung!P22</f>
        <v>86.491301389916785</v>
      </c>
      <c r="U22" s="65">
        <f>Bildung!Q22</f>
        <v>89.549470704700795</v>
      </c>
      <c r="V22" s="65">
        <f>Bildung!R22</f>
        <v>85.393497020507155</v>
      </c>
      <c r="W22" s="65">
        <f>Bildung!S22</f>
        <v>97.155686692753321</v>
      </c>
      <c r="X22" s="65">
        <f>Bildung!T22</f>
        <v>94.17593197578428</v>
      </c>
      <c r="Y22" s="65">
        <f>Bildung!U22</f>
        <v>100.05702681190736</v>
      </c>
    </row>
    <row r="23" spans="9:25 16384:16384" x14ac:dyDescent="0.35">
      <c r="J23" s="63">
        <f>Bildung!H22</f>
        <v>100.59288272458575</v>
      </c>
      <c r="K23" s="63">
        <f>J23</f>
        <v>100.59288272458575</v>
      </c>
      <c r="L23" s="63">
        <f t="shared" ref="L23:O23" si="4">K23</f>
        <v>100.59288272458575</v>
      </c>
      <c r="M23" s="63">
        <f t="shared" si="4"/>
        <v>100.59288272458575</v>
      </c>
      <c r="N23" s="63">
        <f t="shared" si="4"/>
        <v>100.59288272458575</v>
      </c>
      <c r="O23" s="63">
        <f t="shared" si="4"/>
        <v>100.59288272458575</v>
      </c>
    </row>
    <row r="24" spans="9:25 16384:16384" x14ac:dyDescent="0.35">
      <c r="P24" s="63">
        <f>Bildung!K22</f>
        <v>100</v>
      </c>
      <c r="Q24" s="63">
        <f t="shared" ref="Q24:Y24" si="5">P24</f>
        <v>100</v>
      </c>
      <c r="R24" s="63">
        <f t="shared" si="5"/>
        <v>100</v>
      </c>
      <c r="S24" s="63">
        <f t="shared" si="5"/>
        <v>100</v>
      </c>
      <c r="T24" s="63">
        <f t="shared" si="5"/>
        <v>100</v>
      </c>
      <c r="U24" s="63">
        <f t="shared" si="5"/>
        <v>100</v>
      </c>
      <c r="V24" s="63">
        <f t="shared" si="5"/>
        <v>100</v>
      </c>
      <c r="W24" s="63">
        <f t="shared" si="5"/>
        <v>100</v>
      </c>
      <c r="X24" s="63">
        <f t="shared" si="5"/>
        <v>100</v>
      </c>
      <c r="Y24" s="63">
        <f t="shared" si="5"/>
        <v>100</v>
      </c>
    </row>
    <row r="27" spans="9:25 16384:16384" x14ac:dyDescent="0.35">
      <c r="I27" s="63" t="str">
        <f>Bildung!A21&amp;", "&amp;I28</f>
        <v>Punktezahl im INSM-Schulleistungsvergleich 2024, Westdeutschland ohne Berlin=100, Lesen 4. Klasse</v>
      </c>
    </row>
    <row r="28" spans="9:25 16384:16384" x14ac:dyDescent="0.35">
      <c r="I28" s="63" t="str">
        <f>Bildung!A23</f>
        <v>Lesen 4. Klasse</v>
      </c>
      <c r="J28" s="63">
        <f>Bildung!B23</f>
        <v>96.6003970949522</v>
      </c>
      <c r="K28" s="63">
        <f>Bildung!C23</f>
        <v>99.142512807977269</v>
      </c>
      <c r="L28" s="63">
        <f>Bildung!D23</f>
        <v>105.07411613836905</v>
      </c>
      <c r="M28" s="63">
        <f>Bildung!E23</f>
        <v>100.83725661666062</v>
      </c>
      <c r="N28" s="63">
        <f>Bildung!F23</f>
        <v>98.506983879721005</v>
      </c>
      <c r="XFD28" s="7"/>
    </row>
    <row r="29" spans="9:25 16384:16384" x14ac:dyDescent="0.35">
      <c r="O29" s="63">
        <f>Bildung!G23</f>
        <v>94.90565328626883</v>
      </c>
    </row>
    <row r="30" spans="9:25 16384:16384" x14ac:dyDescent="0.35">
      <c r="P30" s="63">
        <f>Bildung!L23</f>
        <v>99.142512807977269</v>
      </c>
      <c r="Q30" s="63">
        <f>Bildung!M23</f>
        <v>105.07411613836905</v>
      </c>
      <c r="R30" s="63">
        <f>Bildung!N23</f>
        <v>91.51616566890209</v>
      </c>
      <c r="S30" s="63">
        <f>Bildung!O23</f>
        <v>101.4727855449169</v>
      </c>
      <c r="T30" s="63">
        <f>Bildung!P23</f>
        <v>100.83725661666062</v>
      </c>
      <c r="U30" s="63">
        <f>Bildung!Q23</f>
        <v>97.871454951464727</v>
      </c>
      <c r="V30" s="63">
        <f>Bildung!R23</f>
        <v>97.447768999293899</v>
      </c>
      <c r="W30" s="63">
        <f>Bildung!S23</f>
        <v>100.4135706644898</v>
      </c>
      <c r="X30" s="63">
        <f>Bildung!T23</f>
        <v>100.20172768840436</v>
      </c>
      <c r="Y30" s="63">
        <f>Bildung!U23</f>
        <v>101.4727855449169</v>
      </c>
    </row>
    <row r="31" spans="9:25 16384:16384" x14ac:dyDescent="0.35">
      <c r="J31" s="63">
        <f>Bildung!H23</f>
        <v>99.442753545408905</v>
      </c>
      <c r="K31" s="63">
        <f>J31</f>
        <v>99.442753545408905</v>
      </c>
      <c r="L31" s="63">
        <f t="shared" ref="L31:O31" si="6">K31</f>
        <v>99.442753545408905</v>
      </c>
      <c r="M31" s="63">
        <f t="shared" si="6"/>
        <v>99.442753545408905</v>
      </c>
      <c r="N31" s="63">
        <f t="shared" si="6"/>
        <v>99.442753545408905</v>
      </c>
      <c r="O31" s="63">
        <f t="shared" si="6"/>
        <v>99.442753545408905</v>
      </c>
    </row>
    <row r="32" spans="9:25 16384:16384" x14ac:dyDescent="0.35">
      <c r="P32" s="63">
        <f>Bildung!K23</f>
        <v>100</v>
      </c>
      <c r="Q32" s="63">
        <f t="shared" ref="Q32:Y32" si="7">P32</f>
        <v>100</v>
      </c>
      <c r="R32" s="63">
        <f t="shared" si="7"/>
        <v>100</v>
      </c>
      <c r="S32" s="63">
        <f t="shared" si="7"/>
        <v>100</v>
      </c>
      <c r="T32" s="63">
        <f t="shared" si="7"/>
        <v>100</v>
      </c>
      <c r="U32" s="63">
        <f t="shared" si="7"/>
        <v>100</v>
      </c>
      <c r="V32" s="63">
        <f t="shared" si="7"/>
        <v>100</v>
      </c>
      <c r="W32" s="63">
        <f t="shared" si="7"/>
        <v>100</v>
      </c>
      <c r="X32" s="63">
        <f t="shared" si="7"/>
        <v>100</v>
      </c>
      <c r="Y32" s="63">
        <f t="shared" si="7"/>
        <v>100</v>
      </c>
    </row>
    <row r="35" spans="9:25" x14ac:dyDescent="0.35">
      <c r="I35" s="63" t="str">
        <f>Bildung!A21&amp;", "&amp;I36</f>
        <v>Punktezahl im INSM-Schulleistungsvergleich 2024, Westdeutschland ohne Berlin=100, Mathematik 4. Klasse</v>
      </c>
    </row>
    <row r="36" spans="9:25" x14ac:dyDescent="0.35">
      <c r="I36" s="65" t="str">
        <f>Bildung!A24</f>
        <v>Mathematik 4. Klasse</v>
      </c>
      <c r="J36" s="65">
        <f>Bildung!B24</f>
        <v>94.588360968674621</v>
      </c>
      <c r="K36" s="65">
        <f>Bildung!C24</f>
        <v>98.475553885195495</v>
      </c>
      <c r="L36" s="65">
        <f>Bildung!D24</f>
        <v>106.03398455620831</v>
      </c>
      <c r="M36" s="65">
        <f>Bildung!E24</f>
        <v>102.79465712577425</v>
      </c>
      <c r="N36" s="65">
        <f>Bildung!F24</f>
        <v>101.9308364776585</v>
      </c>
    </row>
    <row r="37" spans="9:25" x14ac:dyDescent="0.35">
      <c r="I37" s="65"/>
      <c r="O37" s="65">
        <f>Bildung!G24</f>
        <v>92.21285418635631</v>
      </c>
    </row>
    <row r="38" spans="9:25" x14ac:dyDescent="0.35">
      <c r="P38" s="65">
        <f>Bildung!L24</f>
        <v>101.06701582954274</v>
      </c>
      <c r="Q38" s="65">
        <f>Bildung!M24</f>
        <v>105.81802939417938</v>
      </c>
      <c r="R38" s="65">
        <f>Bildung!N24</f>
        <v>91.349033538240562</v>
      </c>
      <c r="S38" s="65">
        <f>Bildung!O24</f>
        <v>99.771284857369125</v>
      </c>
      <c r="T38" s="65">
        <f>Bildung!P24</f>
        <v>100.41915034345594</v>
      </c>
      <c r="U38" s="65">
        <f>Bildung!Q24</f>
        <v>98.259598723166562</v>
      </c>
      <c r="V38" s="65">
        <f>Bildung!R24</f>
        <v>96.100047102877184</v>
      </c>
      <c r="W38" s="65">
        <f>Bildung!S24</f>
        <v>101.49892615360064</v>
      </c>
      <c r="X38" s="65">
        <f>Bildung!T24</f>
        <v>99.339374533311258</v>
      </c>
      <c r="Y38" s="65">
        <f>Bildung!U24</f>
        <v>99.555329695340191</v>
      </c>
    </row>
    <row r="39" spans="9:25" x14ac:dyDescent="0.35">
      <c r="J39" s="65">
        <f>Bildung!H24</f>
        <v>99.392545879488253</v>
      </c>
      <c r="K39" s="65">
        <f>J39</f>
        <v>99.392545879488253</v>
      </c>
      <c r="L39" s="63">
        <f>K39</f>
        <v>99.392545879488253</v>
      </c>
      <c r="M39" s="63">
        <f>L39</f>
        <v>99.392545879488253</v>
      </c>
      <c r="N39" s="63">
        <f>M39</f>
        <v>99.392545879488253</v>
      </c>
      <c r="O39" s="63">
        <f>N39</f>
        <v>99.392545879488253</v>
      </c>
    </row>
    <row r="40" spans="9:25" x14ac:dyDescent="0.35">
      <c r="P40" s="63">
        <f>Bildung!K24</f>
        <v>100</v>
      </c>
      <c r="Q40" s="63">
        <f t="shared" ref="Q40:Y40" si="8">P40</f>
        <v>100</v>
      </c>
      <c r="R40" s="63">
        <f t="shared" si="8"/>
        <v>100</v>
      </c>
      <c r="S40" s="63">
        <f t="shared" si="8"/>
        <v>100</v>
      </c>
      <c r="T40" s="63">
        <f t="shared" si="8"/>
        <v>100</v>
      </c>
      <c r="U40" s="63">
        <f t="shared" si="8"/>
        <v>100</v>
      </c>
      <c r="V40" s="63">
        <f t="shared" si="8"/>
        <v>100</v>
      </c>
      <c r="W40" s="63">
        <f t="shared" si="8"/>
        <v>100</v>
      </c>
      <c r="X40" s="63">
        <f t="shared" si="8"/>
        <v>100</v>
      </c>
      <c r="Y40" s="63">
        <f t="shared" si="8"/>
        <v>100</v>
      </c>
    </row>
    <row r="45" spans="9:25" x14ac:dyDescent="0.35">
      <c r="I45" s="63" t="str">
        <f>Bildung!A21&amp;", "&amp;I46</f>
        <v>Punktezahl im INSM-Schulleistungsvergleich 2024, Westdeutschland ohne Berlin=100, Lesen 9. Klasse</v>
      </c>
    </row>
    <row r="46" spans="9:25" x14ac:dyDescent="0.35">
      <c r="I46" s="63" t="str">
        <f>Bildung!A25</f>
        <v>Lesen 9. Klasse</v>
      </c>
      <c r="J46" s="63">
        <f>Bildung!B25</f>
        <v>99.653576634495224</v>
      </c>
      <c r="K46" s="63">
        <f>Bildung!C25</f>
        <v>100.70922892935216</v>
      </c>
      <c r="L46" s="63">
        <f>Bildung!D25</f>
        <v>106.19862086260825</v>
      </c>
      <c r="M46" s="63">
        <f>Bildung!E25</f>
        <v>101.97601168318049</v>
      </c>
      <c r="N46" s="63">
        <f>Bildung!F25</f>
        <v>101.76488122420911</v>
      </c>
    </row>
    <row r="47" spans="9:25" x14ac:dyDescent="0.35">
      <c r="O47" s="63">
        <f>Bildung!G25</f>
        <v>95.219836996096078</v>
      </c>
    </row>
    <row r="48" spans="9:25" x14ac:dyDescent="0.35">
      <c r="P48" s="65">
        <f>Bildung!L25</f>
        <v>102.60940306009468</v>
      </c>
      <c r="Q48" s="65">
        <f>Bildung!M25</f>
        <v>104.72070764980855</v>
      </c>
      <c r="R48" s="65">
        <f>Bildung!N25</f>
        <v>92.052880111525255</v>
      </c>
      <c r="S48" s="65">
        <f>Bildung!O25</f>
        <v>99.653576634495224</v>
      </c>
      <c r="T48" s="65">
        <f>Bildung!P25</f>
        <v>97.120011126838563</v>
      </c>
      <c r="U48" s="65">
        <f>Bildung!Q25</f>
        <v>100.075837552438</v>
      </c>
      <c r="V48" s="65">
        <f>Bildung!R25</f>
        <v>96.697750208895798</v>
      </c>
      <c r="W48" s="65">
        <f>Bildung!S25</f>
        <v>98.3867938806669</v>
      </c>
      <c r="X48" s="65">
        <f>Bildung!T25</f>
        <v>100.92035938832356</v>
      </c>
      <c r="Y48" s="65">
        <f>Bildung!U25</f>
        <v>100.49809847038078</v>
      </c>
    </row>
    <row r="49" spans="9:25" x14ac:dyDescent="0.35">
      <c r="J49" s="66">
        <f>Bildung!H25</f>
        <v>100.96014458492033</v>
      </c>
      <c r="K49" s="63">
        <f t="shared" ref="K49" si="9">J49</f>
        <v>100.96014458492033</v>
      </c>
      <c r="L49" s="63">
        <f t="shared" ref="L49:O49" si="10">K49</f>
        <v>100.96014458492033</v>
      </c>
      <c r="M49" s="63">
        <f t="shared" si="10"/>
        <v>100.96014458492033</v>
      </c>
      <c r="N49" s="63">
        <f t="shared" si="10"/>
        <v>100.96014458492033</v>
      </c>
      <c r="O49" s="63">
        <f t="shared" si="10"/>
        <v>100.96014458492033</v>
      </c>
    </row>
    <row r="50" spans="9:25" x14ac:dyDescent="0.35">
      <c r="P50" s="66">
        <f>Bildung!K25</f>
        <v>100</v>
      </c>
      <c r="Q50" s="66">
        <f t="shared" ref="Q50:Y50" si="11">P50</f>
        <v>100</v>
      </c>
      <c r="R50" s="63">
        <f t="shared" si="11"/>
        <v>100</v>
      </c>
      <c r="S50" s="63">
        <f t="shared" si="11"/>
        <v>100</v>
      </c>
      <c r="T50" s="63">
        <f t="shared" si="11"/>
        <v>100</v>
      </c>
      <c r="U50" s="63">
        <f t="shared" si="11"/>
        <v>100</v>
      </c>
      <c r="V50" s="63">
        <f t="shared" si="11"/>
        <v>100</v>
      </c>
      <c r="W50" s="63">
        <f t="shared" si="11"/>
        <v>100</v>
      </c>
      <c r="X50" s="63">
        <f t="shared" si="11"/>
        <v>100</v>
      </c>
      <c r="Y50" s="63">
        <f t="shared" si="11"/>
        <v>100</v>
      </c>
    </row>
    <row r="52" spans="9:25" x14ac:dyDescent="0.35">
      <c r="I52" s="63" t="str">
        <f>"Schulabsolventen ohne Hauptschulabschluss, in % aller Schulabgänger, "&amp;I53</f>
        <v>Schulabsolventen ohne Hauptschulabschluss, in % aller Schulabgänger, 2022/23</v>
      </c>
    </row>
    <row r="53" spans="9:25" x14ac:dyDescent="0.35">
      <c r="I53" s="63" t="str">
        <f>Bildung!A35</f>
        <v>2022/23</v>
      </c>
      <c r="J53" s="63">
        <f>Bildung!B35</f>
        <v>7.6850478630173926</v>
      </c>
      <c r="K53" s="63">
        <f>Bildung!C35</f>
        <v>9.8766302432146631</v>
      </c>
      <c r="L53" s="63">
        <f>Bildung!D35</f>
        <v>8.4585777126099693</v>
      </c>
      <c r="M53" s="63">
        <f>Bildung!E35</f>
        <v>12.466124661246612</v>
      </c>
      <c r="N53" s="63">
        <f>Bildung!F35</f>
        <v>10.002694691457828</v>
      </c>
    </row>
    <row r="54" spans="9:25" x14ac:dyDescent="0.35">
      <c r="O54" s="63">
        <f>Bildung!G35</f>
        <v>7.7537162782161868</v>
      </c>
    </row>
    <row r="55" spans="9:25" x14ac:dyDescent="0.35">
      <c r="P55" s="63">
        <f>Bildung!L35</f>
        <v>6.8879709351515457</v>
      </c>
      <c r="Q55" s="63">
        <f>Bildung!M35</f>
        <v>5.2908150339563429</v>
      </c>
      <c r="R55" s="63">
        <f>Bildung!N35</f>
        <v>9.3360711841204669</v>
      </c>
      <c r="S55" s="63">
        <f>Bildung!O35</f>
        <v>6.2755071863725087</v>
      </c>
      <c r="T55" s="63">
        <f>Bildung!P35</f>
        <v>5.8895603940723573</v>
      </c>
      <c r="U55" s="63">
        <f>Bildung!Q35</f>
        <v>7.6698890175516201</v>
      </c>
      <c r="V55" s="63">
        <f>Bildung!R35</f>
        <v>6.4380133819289558</v>
      </c>
      <c r="W55" s="63">
        <f>Bildung!S35</f>
        <v>8.4750957854406135</v>
      </c>
      <c r="X55" s="63">
        <f>Bildung!T35</f>
        <v>8.8717252896357373</v>
      </c>
      <c r="Y55" s="63">
        <f>Bildung!U35</f>
        <v>9.4917958067456709</v>
      </c>
    </row>
    <row r="56" spans="9:25" x14ac:dyDescent="0.35">
      <c r="J56" s="63">
        <f>Bildung!H35</f>
        <v>9.0613329503016367</v>
      </c>
      <c r="K56" s="63">
        <f t="shared" ref="K56:O56" si="12">J56</f>
        <v>9.0613329503016367</v>
      </c>
      <c r="L56" s="63">
        <f t="shared" si="12"/>
        <v>9.0613329503016367</v>
      </c>
      <c r="M56" s="63">
        <f t="shared" si="12"/>
        <v>9.0613329503016367</v>
      </c>
      <c r="N56" s="63">
        <f t="shared" si="12"/>
        <v>9.0613329503016367</v>
      </c>
      <c r="O56" s="63">
        <f t="shared" si="12"/>
        <v>9.0613329503016367</v>
      </c>
    </row>
    <row r="57" spans="9:25" x14ac:dyDescent="0.35">
      <c r="P57" s="63">
        <f>Bildung!K35</f>
        <v>6.6996484670770213</v>
      </c>
      <c r="Q57" s="63">
        <f t="shared" ref="Q57:Y57" si="13">P57</f>
        <v>6.6996484670770213</v>
      </c>
      <c r="R57" s="63">
        <f t="shared" si="13"/>
        <v>6.6996484670770213</v>
      </c>
      <c r="S57" s="63">
        <f t="shared" si="13"/>
        <v>6.6996484670770213</v>
      </c>
      <c r="T57" s="63">
        <f t="shared" si="13"/>
        <v>6.6996484670770213</v>
      </c>
      <c r="U57" s="63">
        <f t="shared" si="13"/>
        <v>6.6996484670770213</v>
      </c>
      <c r="V57" s="63">
        <f t="shared" si="13"/>
        <v>6.6996484670770213</v>
      </c>
      <c r="W57" s="63">
        <f t="shared" si="13"/>
        <v>6.6996484670770213</v>
      </c>
      <c r="X57" s="63">
        <f t="shared" si="13"/>
        <v>6.6996484670770213</v>
      </c>
      <c r="Y57" s="63">
        <f t="shared" si="13"/>
        <v>6.6996484670770213</v>
      </c>
    </row>
    <row r="59" spans="9:25" x14ac:dyDescent="0.35">
      <c r="I59" s="63" t="str">
        <f>"Schulabsolventen mit Hauptschulabschluss, in % aller Schulabgänger, "&amp;I60</f>
        <v>Schulabsolventen mit Hauptschulabschluss, in % aller Schulabgänger, 2022/23</v>
      </c>
    </row>
    <row r="60" spans="9:25" x14ac:dyDescent="0.35">
      <c r="I60" s="63" t="str">
        <f>Bildung!A43</f>
        <v>2022/23</v>
      </c>
      <c r="J60" s="63">
        <f>Bildung!B43</f>
        <v>13.675789852141476</v>
      </c>
      <c r="K60" s="63">
        <f>Bildung!C43</f>
        <v>14.035953471977441</v>
      </c>
      <c r="L60" s="63">
        <f>Bildung!D43</f>
        <v>10.04398826979472</v>
      </c>
      <c r="M60" s="63">
        <f>Bildung!E43</f>
        <v>12.832775386577394</v>
      </c>
      <c r="N60" s="63">
        <f>Bildung!F43</f>
        <v>14.76690918889787</v>
      </c>
    </row>
    <row r="61" spans="9:25" x14ac:dyDescent="0.35">
      <c r="O61" s="63">
        <f>Bildung!G43</f>
        <v>16.079402948553252</v>
      </c>
    </row>
    <row r="62" spans="9:25" x14ac:dyDescent="0.35">
      <c r="P62" s="63">
        <f>Bildung!L43</f>
        <v>16.020504653361868</v>
      </c>
      <c r="Q62" s="63">
        <f>Bildung!M43</f>
        <v>21.822773223932071</v>
      </c>
      <c r="R62" s="63">
        <f>Bildung!N43</f>
        <v>26.543463381245726</v>
      </c>
      <c r="S62" s="63">
        <f>Bildung!O43</f>
        <v>16.525699414443721</v>
      </c>
      <c r="T62" s="63">
        <f>Bildung!P43</f>
        <v>16.532825565030219</v>
      </c>
      <c r="U62" s="63">
        <f>Bildung!Q43</f>
        <v>13.86825225412769</v>
      </c>
      <c r="V62" s="63">
        <f>Bildung!R43</f>
        <v>15.579611597671761</v>
      </c>
      <c r="W62" s="63">
        <f>Bildung!S43</f>
        <v>18.424010217113665</v>
      </c>
      <c r="X62" s="63">
        <f>Bildung!T43</f>
        <v>27.324913892078072</v>
      </c>
      <c r="Y62" s="63">
        <f>Bildung!U43</f>
        <v>18.770890306897599</v>
      </c>
    </row>
    <row r="63" spans="9:25" x14ac:dyDescent="0.35">
      <c r="J63" s="63">
        <f>Bildung!H43</f>
        <v>13.454467107153118</v>
      </c>
      <c r="K63" s="63">
        <f t="shared" ref="K63:O63" si="14">J63</f>
        <v>13.454467107153118</v>
      </c>
      <c r="L63" s="63">
        <f t="shared" si="14"/>
        <v>13.454467107153118</v>
      </c>
      <c r="M63" s="63">
        <f t="shared" si="14"/>
        <v>13.454467107153118</v>
      </c>
      <c r="N63" s="63">
        <f t="shared" si="14"/>
        <v>13.454467107153118</v>
      </c>
      <c r="O63" s="63">
        <f t="shared" si="14"/>
        <v>13.454467107153118</v>
      </c>
    </row>
    <row r="64" spans="9:25" x14ac:dyDescent="0.35">
      <c r="P64" s="63">
        <f>Bildung!K43</f>
        <v>17.349339146090614</v>
      </c>
      <c r="Q64" s="63">
        <f t="shared" ref="Q64:Y64" si="15">P64</f>
        <v>17.349339146090614</v>
      </c>
      <c r="R64" s="63">
        <f t="shared" si="15"/>
        <v>17.349339146090614</v>
      </c>
      <c r="S64" s="63">
        <f t="shared" si="15"/>
        <v>17.349339146090614</v>
      </c>
      <c r="T64" s="63">
        <f t="shared" si="15"/>
        <v>17.349339146090614</v>
      </c>
      <c r="U64" s="63">
        <f t="shared" si="15"/>
        <v>17.349339146090614</v>
      </c>
      <c r="V64" s="63">
        <f t="shared" si="15"/>
        <v>17.349339146090614</v>
      </c>
      <c r="W64" s="63">
        <f t="shared" si="15"/>
        <v>17.349339146090614</v>
      </c>
      <c r="X64" s="63">
        <f t="shared" si="15"/>
        <v>17.349339146090614</v>
      </c>
      <c r="Y64" s="63">
        <f t="shared" si="15"/>
        <v>17.349339146090614</v>
      </c>
    </row>
    <row r="67" spans="9:25" x14ac:dyDescent="0.35">
      <c r="I67" s="63" t="str">
        <f>"Schulabsolventen mit mittlerem Schulabschluß in % aller Schulabgänger, "&amp;I68</f>
        <v>Schulabsolventen mit mittlerem Schulabschluß in % aller Schulabgänger, 2022/23</v>
      </c>
    </row>
    <row r="68" spans="9:25" x14ac:dyDescent="0.35">
      <c r="I68" s="63" t="str">
        <f>Bildung!A51</f>
        <v>2022/23</v>
      </c>
      <c r="J68" s="63">
        <f>Bildung!B51</f>
        <v>40.10606264886971</v>
      </c>
      <c r="K68" s="63">
        <f>Bildung!C51</f>
        <v>44.984138174127594</v>
      </c>
      <c r="L68" s="63">
        <f>Bildung!D51</f>
        <v>51.612903225806448</v>
      </c>
      <c r="M68" s="63">
        <f>Bildung!E51</f>
        <v>48.11095169775227</v>
      </c>
      <c r="N68" s="63">
        <f>Bildung!F51</f>
        <v>46.650498517919701</v>
      </c>
    </row>
    <row r="69" spans="9:25" x14ac:dyDescent="0.35">
      <c r="O69" s="63">
        <f>Bildung!G51</f>
        <v>32.55031504251545</v>
      </c>
    </row>
    <row r="70" spans="9:25" x14ac:dyDescent="0.35">
      <c r="P70" s="68">
        <f>Bildung!L51</f>
        <v>48.240680834121335</v>
      </c>
      <c r="Q70" s="68">
        <f>Bildung!M51</f>
        <v>46.130774825723464</v>
      </c>
      <c r="R70" s="68">
        <f>Bildung!N51</f>
        <v>29.171800136892539</v>
      </c>
      <c r="S70" s="68">
        <f>Bildung!O51</f>
        <v>23.599692435086059</v>
      </c>
      <c r="T70" s="68">
        <f>Bildung!P51</f>
        <v>46.785329911416504</v>
      </c>
      <c r="U70" s="68">
        <f>Bildung!Q51</f>
        <v>46.204088005308428</v>
      </c>
      <c r="V70" s="68">
        <f>Bildung!R51</f>
        <v>39.520208888647119</v>
      </c>
      <c r="W70" s="68">
        <f>Bildung!S51</f>
        <v>39.805874840357596</v>
      </c>
      <c r="X70" s="68">
        <f>Bildung!T51</f>
        <v>32.136520196221689</v>
      </c>
      <c r="Y70" s="68">
        <f>Bildung!U51</f>
        <v>36.82011546642358</v>
      </c>
    </row>
    <row r="71" spans="9:25" x14ac:dyDescent="0.35">
      <c r="J71" s="63">
        <f>Bildung!H51</f>
        <v>43.48822177535191</v>
      </c>
      <c r="K71" s="63">
        <f t="shared" ref="K71:O71" si="16">J71</f>
        <v>43.48822177535191</v>
      </c>
      <c r="L71" s="63">
        <f t="shared" si="16"/>
        <v>43.48822177535191</v>
      </c>
      <c r="M71" s="63">
        <f t="shared" si="16"/>
        <v>43.48822177535191</v>
      </c>
      <c r="N71" s="63">
        <f t="shared" si="16"/>
        <v>43.48822177535191</v>
      </c>
      <c r="O71" s="63">
        <f t="shared" si="16"/>
        <v>43.48822177535191</v>
      </c>
    </row>
    <row r="72" spans="9:25" x14ac:dyDescent="0.35">
      <c r="P72" s="63">
        <f>Bildung!K51</f>
        <v>42.881730393993621</v>
      </c>
      <c r="Q72" s="63">
        <f t="shared" ref="Q72:Y72" si="17">P72</f>
        <v>42.881730393993621</v>
      </c>
      <c r="R72" s="63">
        <f t="shared" si="17"/>
        <v>42.881730393993621</v>
      </c>
      <c r="S72" s="63">
        <f t="shared" si="17"/>
        <v>42.881730393993621</v>
      </c>
      <c r="T72" s="63">
        <f t="shared" si="17"/>
        <v>42.881730393993621</v>
      </c>
      <c r="U72" s="63">
        <f t="shared" si="17"/>
        <v>42.881730393993621</v>
      </c>
      <c r="V72" s="63">
        <f t="shared" si="17"/>
        <v>42.881730393993621</v>
      </c>
      <c r="W72" s="63">
        <f t="shared" si="17"/>
        <v>42.881730393993621</v>
      </c>
      <c r="X72" s="63">
        <f t="shared" si="17"/>
        <v>42.881730393993621</v>
      </c>
      <c r="Y72" s="63">
        <f t="shared" si="17"/>
        <v>42.881730393993621</v>
      </c>
    </row>
    <row r="75" spans="9:25" x14ac:dyDescent="0.35">
      <c r="I75" s="63" t="str">
        <f>"Schulabsolventen mit (Fach)Hochschulreife in % aller Schulabgänger, "&amp;I76</f>
        <v>Schulabsolventen mit (Fach)Hochschulreife in % aller Schulabgänger, 2022/23</v>
      </c>
    </row>
    <row r="76" spans="9:25" x14ac:dyDescent="0.35">
      <c r="I76" s="63" t="str">
        <f>Bildung!A59</f>
        <v>2022/23</v>
      </c>
      <c r="J76" s="63">
        <f>Bildung!B59</f>
        <v>38.533099635971418</v>
      </c>
      <c r="K76" s="63">
        <f>Bildung!C59</f>
        <v>31.103278110680293</v>
      </c>
      <c r="L76" s="63">
        <f>Bildung!D59</f>
        <v>29.884530791788855</v>
      </c>
      <c r="M76" s="63">
        <f>Bildung!E59</f>
        <v>26.590148254423724</v>
      </c>
      <c r="N76" s="63">
        <f>Bildung!F59</f>
        <v>28.579897601724603</v>
      </c>
    </row>
    <row r="77" spans="9:25" x14ac:dyDescent="0.35">
      <c r="O77" s="63">
        <f>Bildung!G59</f>
        <v>43.616565730715116</v>
      </c>
    </row>
    <row r="78" spans="9:25" x14ac:dyDescent="0.35">
      <c r="P78" s="63">
        <f>Bildung!L59</f>
        <v>28.850843577365254</v>
      </c>
      <c r="Q78" s="63">
        <f>Bildung!M59</f>
        <v>26.755636916388127</v>
      </c>
      <c r="R78" s="63">
        <f>Bildung!N59</f>
        <v>34.948665297741272</v>
      </c>
      <c r="S78" s="63">
        <f>Bildung!O59</f>
        <v>53.599100964097715</v>
      </c>
      <c r="T78" s="63">
        <f>Bildung!P59</f>
        <v>30.792284129480919</v>
      </c>
      <c r="U78" s="63">
        <f>Bildung!Q59</f>
        <v>32.257770723012271</v>
      </c>
      <c r="V78" s="63">
        <f>Bildung!R59</f>
        <v>38.462166131752163</v>
      </c>
      <c r="W78" s="63">
        <f>Bildung!S59</f>
        <v>33.29501915708812</v>
      </c>
      <c r="X78" s="63">
        <f>Bildung!T59</f>
        <v>31.666840622064502</v>
      </c>
      <c r="Y78" s="63">
        <f>Bildung!U59</f>
        <v>34.91719841993315</v>
      </c>
    </row>
    <row r="79" spans="9:25" x14ac:dyDescent="0.35">
      <c r="J79" s="63">
        <f>Bildung!H59</f>
        <v>33.995978167193336</v>
      </c>
      <c r="K79" s="63">
        <f t="shared" ref="K79:Y80" si="18">J79</f>
        <v>33.995978167193336</v>
      </c>
      <c r="L79" s="63">
        <f t="shared" si="18"/>
        <v>33.995978167193336</v>
      </c>
      <c r="M79" s="63">
        <f t="shared" si="18"/>
        <v>33.995978167193336</v>
      </c>
      <c r="N79" s="63">
        <f t="shared" si="18"/>
        <v>33.995978167193336</v>
      </c>
      <c r="O79" s="63">
        <f t="shared" si="18"/>
        <v>33.995978167193336</v>
      </c>
    </row>
    <row r="80" spans="9:25" x14ac:dyDescent="0.35">
      <c r="P80" s="63">
        <f>Bildung!K59</f>
        <v>33.069281992838739</v>
      </c>
      <c r="Q80" s="63">
        <f t="shared" si="18"/>
        <v>33.069281992838739</v>
      </c>
      <c r="R80" s="63">
        <f t="shared" si="18"/>
        <v>33.069281992838739</v>
      </c>
      <c r="S80" s="63">
        <f t="shared" si="18"/>
        <v>33.069281992838739</v>
      </c>
      <c r="T80" s="63">
        <f t="shared" si="18"/>
        <v>33.069281992838739</v>
      </c>
      <c r="U80" s="63">
        <f t="shared" si="18"/>
        <v>33.069281992838739</v>
      </c>
      <c r="V80" s="63">
        <f t="shared" si="18"/>
        <v>33.069281992838739</v>
      </c>
      <c r="W80" s="63">
        <f t="shared" si="18"/>
        <v>33.069281992838739</v>
      </c>
      <c r="X80" s="63">
        <f t="shared" si="18"/>
        <v>33.069281992838739</v>
      </c>
      <c r="Y80" s="63">
        <f t="shared" si="18"/>
        <v>33.069281992838739</v>
      </c>
    </row>
    <row r="95" spans="10:10" x14ac:dyDescent="0.35">
      <c r="J95" s="65"/>
    </row>
    <row r="103" spans="10:10" x14ac:dyDescent="0.35">
      <c r="J103" s="65"/>
    </row>
    <row r="111" spans="10:10" x14ac:dyDescent="0.35">
      <c r="J111" s="65"/>
    </row>
    <row r="119" spans="10:10" x14ac:dyDescent="0.35">
      <c r="J119" s="65"/>
    </row>
    <row r="127" spans="10:10" x14ac:dyDescent="0.35">
      <c r="J127" s="65"/>
    </row>
  </sheetData>
  <pageMargins left="0.7" right="0.7" top="0.78740157499999996" bottom="0.78740157499999996"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A0223-ADCE-4C44-8D48-395B8A5AE90C}">
  <sheetPr codeName="Tabelle25"/>
  <dimension ref="A1:AA161"/>
  <sheetViews>
    <sheetView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ColWidth="11.453125" defaultRowHeight="14.5" x14ac:dyDescent="0.35"/>
  <cols>
    <col min="2" max="3" width="11" bestFit="1" customWidth="1"/>
    <col min="4" max="4" width="11.1796875" bestFit="1" customWidth="1"/>
    <col min="5" max="6" width="11" bestFit="1" customWidth="1"/>
    <col min="7" max="7" width="11.1796875" bestFit="1" customWidth="1"/>
    <col min="8" max="8" width="11.1796875" style="4" bestFit="1" customWidth="1"/>
    <col min="9" max="9" width="11.1796875" bestFit="1" customWidth="1"/>
    <col min="10" max="11" width="12.7265625" bestFit="1" customWidth="1"/>
    <col min="12" max="13" width="11.1796875" bestFit="1" customWidth="1"/>
    <col min="14" max="14" width="11" bestFit="1" customWidth="1"/>
    <col min="15" max="19" width="11.1796875" bestFit="1" customWidth="1"/>
    <col min="20" max="20" width="11" bestFit="1" customWidth="1"/>
    <col min="21" max="21" width="11.1796875" bestFit="1" customWidth="1"/>
    <col min="22" max="22" width="12.7265625" bestFit="1" customWidth="1"/>
    <col min="24" max="24" width="13.54296875" customWidth="1"/>
    <col min="26" max="26" width="15" customWidth="1"/>
  </cols>
  <sheetData>
    <row r="1" spans="1:27" x14ac:dyDescent="0.35">
      <c r="A1" s="4" t="s">
        <v>161</v>
      </c>
    </row>
    <row r="2" spans="1:27" s="41" customFormat="1" ht="40" customHeight="1" x14ac:dyDescent="0.35">
      <c r="A2" s="43" t="str">
        <f>Wirtschaftskraft!A2</f>
        <v>Jahr</v>
      </c>
      <c r="B2" s="43" t="str">
        <f>Wirtschaftskraft!B2</f>
        <v>Branden-
burg</v>
      </c>
      <c r="C2" s="43" t="str">
        <f>Wirtschaftskraft!C2</f>
        <v>Mecklenburg-
Vorpommern</v>
      </c>
      <c r="D2" s="43" t="str">
        <f>Wirtschaftskraft!D2</f>
        <v>Sachsen</v>
      </c>
      <c r="E2" s="43" t="str">
        <f>Wirtschaftskraft!E2</f>
        <v>Sachsen-Anhalt</v>
      </c>
      <c r="F2" s="43" t="str">
        <f>Wirtschaftskraft!F2</f>
        <v>Thüringen</v>
      </c>
      <c r="G2" s="43" t="str">
        <f>Wirtschaftskraft!G2</f>
        <v>Berlin</v>
      </c>
      <c r="H2" s="44" t="str">
        <f>Wirtschaftskraft!H2</f>
        <v>Ostdeutsch-land mit Berlin</v>
      </c>
      <c r="I2" s="43" t="str">
        <f>Wirtschaftskraft!I2</f>
        <v>Ostdeutsch-land ohne Berlin</v>
      </c>
      <c r="J2" s="43" t="str">
        <f>Wirtschaftskraft!J2</f>
        <v>Westdeutsch-land mit Berlin</v>
      </c>
      <c r="K2" s="43" t="str">
        <f>Wirtschaftskraft!K2</f>
        <v>Westdeutsch-land ohne Berlin</v>
      </c>
      <c r="L2" s="43" t="str">
        <f>Wirtschaftskraft!L2</f>
        <v>Baden-
Württemberg</v>
      </c>
      <c r="M2" s="43" t="str">
        <f>Wirtschaftskraft!M2</f>
        <v>Bayern</v>
      </c>
      <c r="N2" s="43" t="str">
        <f>Wirtschaftskraft!N2</f>
        <v>Bremen</v>
      </c>
      <c r="O2" s="43" t="str">
        <f>Wirtschaftskraft!O2</f>
        <v>Hamburg</v>
      </c>
      <c r="P2" s="43" t="str">
        <f>Wirtschaftskraft!P2</f>
        <v>Hessen</v>
      </c>
      <c r="Q2" s="43" t="str">
        <f>Wirtschaftskraft!Q2</f>
        <v>Nieder-
sachsen</v>
      </c>
      <c r="R2" s="43" t="str">
        <f>Wirtschaftskraft!R2</f>
        <v>Nordrhein-
Westfalen</v>
      </c>
      <c r="S2" s="43" t="str">
        <f>Wirtschaftskraft!S2</f>
        <v>Rheinland-Pfalz</v>
      </c>
      <c r="T2" s="43" t="str">
        <f>Wirtschaftskraft!T2</f>
        <v>Saarland</v>
      </c>
      <c r="U2" s="43" t="str">
        <f>Wirtschaftskraft!U2</f>
        <v>Schleswig-
Holstein</v>
      </c>
      <c r="V2" s="43" t="str">
        <f>Wirtschaftskraft!V2</f>
        <v>Deutschland</v>
      </c>
      <c r="X2" s="43" t="str">
        <f>Wirtschaftskraft!X2</f>
        <v>Min Westdeutschland ohne Berlin</v>
      </c>
      <c r="Y2" s="43"/>
      <c r="Z2" s="43" t="str">
        <f>Wirtschaftskraft!Z2</f>
        <v>Max Westdeutschland ohne Berlin</v>
      </c>
      <c r="AA2" s="43"/>
    </row>
    <row r="3" spans="1:27" x14ac:dyDescent="0.35">
      <c r="A3" s="4" t="s">
        <v>609</v>
      </c>
    </row>
    <row r="4" spans="1:27" x14ac:dyDescent="0.35">
      <c r="A4">
        <f>[1]Unternehmen!A47</f>
        <v>2019</v>
      </c>
      <c r="B4" s="3">
        <f>[1]Unternehmen!B54</f>
        <v>68.792765844827301</v>
      </c>
      <c r="C4" s="3">
        <f>[1]Unternehmen!C54</f>
        <v>66.529127195504046</v>
      </c>
      <c r="D4" s="3">
        <f>[1]Unternehmen!D54</f>
        <v>72.092017938397035</v>
      </c>
      <c r="E4" s="3">
        <f>[1]Unternehmen!E54</f>
        <v>58.966892291097018</v>
      </c>
      <c r="F4" s="3">
        <f>[1]Unternehmen!F54</f>
        <v>66.43586194003737</v>
      </c>
      <c r="G4" s="3">
        <f>[1]Unternehmen!G54</f>
        <v>83.118662524188224</v>
      </c>
      <c r="H4" s="14">
        <f>[1]Unternehmen!H54</f>
        <v>71.24332761956525</v>
      </c>
      <c r="I4" s="3">
        <f>[1]Unternehmen!I54</f>
        <v>67.432398723033756</v>
      </c>
      <c r="J4" s="3">
        <f>[1]Unternehmen!J54</f>
        <v>72.312985297043113</v>
      </c>
      <c r="K4" s="3">
        <f>[1]Unternehmen!K54</f>
        <v>71.699844661784397</v>
      </c>
      <c r="L4" s="3">
        <f>[1]Unternehmen!L54</f>
        <v>72.157646132928321</v>
      </c>
      <c r="M4" s="3">
        <f>[1]Unternehmen!M54</f>
        <v>78.888659234981731</v>
      </c>
      <c r="N4" s="3">
        <f>[1]Unternehmen!N54</f>
        <v>65.851809504564088</v>
      </c>
      <c r="O4" s="3">
        <f>[1]Unternehmen!O54</f>
        <v>90.015798275370216</v>
      </c>
      <c r="P4" s="3">
        <f>[1]Unternehmen!P54</f>
        <v>74.183643524593649</v>
      </c>
      <c r="Q4" s="3">
        <f>[1]Unternehmen!Q54</f>
        <v>62.583640523051947</v>
      </c>
      <c r="R4" s="3">
        <f>[1]Unternehmen!R54</f>
        <v>68.390677753553291</v>
      </c>
      <c r="S4" s="3">
        <f>[1]Unternehmen!S54</f>
        <v>66.916111649012919</v>
      </c>
      <c r="T4" s="3">
        <f>[1]Unternehmen!T54</f>
        <v>67.087655129549873</v>
      </c>
      <c r="U4" s="3">
        <f>[1]Unternehmen!U54</f>
        <v>74.153534676888782</v>
      </c>
      <c r="V4" s="3">
        <f>[1]Unternehmen!V54</f>
        <v>71.612756998415136</v>
      </c>
      <c r="X4" s="18" t="str">
        <f>HLOOKUP(Y4,$L4:$U161,ROW(L$161)-ROW(X4)+1,0)</f>
        <v>NI</v>
      </c>
      <c r="Y4" s="19">
        <f t="shared" ref="Y4" si="0">MIN(L4:U4)</f>
        <v>62.583640523051947</v>
      </c>
      <c r="Z4" s="18" t="str">
        <f>HLOOKUP(AA4,$L4:$U161,ROW(N$161)-ROW(Z4)+1,0)</f>
        <v>HH</v>
      </c>
      <c r="AA4" s="19">
        <f t="shared" ref="AA4" si="1">MAX(L4:U4)</f>
        <v>90.015798275370216</v>
      </c>
    </row>
    <row r="5" spans="1:27" x14ac:dyDescent="0.35">
      <c r="A5">
        <f>[1]Unternehmen!A48</f>
        <v>2020</v>
      </c>
      <c r="B5" s="3">
        <f>[1]Unternehmen!B55</f>
        <v>65.90958065478263</v>
      </c>
      <c r="C5" s="3">
        <f>[1]Unternehmen!C55</f>
        <v>63.939175788999542</v>
      </c>
      <c r="D5" s="3">
        <f>[1]Unternehmen!D55</f>
        <v>68.659623505466854</v>
      </c>
      <c r="E5" s="3">
        <f>[1]Unternehmen!E55</f>
        <v>56.645015233142821</v>
      </c>
      <c r="F5" s="3">
        <f>[1]Unternehmen!F55</f>
        <v>63.682382640571895</v>
      </c>
      <c r="G5" s="3">
        <f>[1]Unternehmen!G55</f>
        <v>77.479951197028754</v>
      </c>
      <c r="H5" s="14">
        <f>[1]Unternehmen!H55</f>
        <v>67.712227244046503</v>
      </c>
      <c r="I5" s="3">
        <f>[1]Unternehmen!I55</f>
        <v>64.544637917024446</v>
      </c>
      <c r="J5" s="3">
        <f>[1]Unternehmen!J55</f>
        <v>68.693467342170067</v>
      </c>
      <c r="K5" s="3">
        <f>[1]Unternehmen!K55</f>
        <v>68.193047795371839</v>
      </c>
      <c r="L5" s="3">
        <f>[1]Unternehmen!L55</f>
        <v>68.271478460939065</v>
      </c>
      <c r="M5" s="3">
        <f>[1]Unternehmen!M55</f>
        <v>75.05348372259067</v>
      </c>
      <c r="N5" s="3">
        <f>[1]Unternehmen!N55</f>
        <v>64.175087076636316</v>
      </c>
      <c r="O5" s="3">
        <f>[1]Unternehmen!O55</f>
        <v>84.366126924645883</v>
      </c>
      <c r="P5" s="3">
        <f>[1]Unternehmen!P55</f>
        <v>70.097953954628963</v>
      </c>
      <c r="Q5" s="3">
        <f>[1]Unternehmen!Q55</f>
        <v>59.749531566221954</v>
      </c>
      <c r="R5" s="3">
        <f>[1]Unternehmen!R55</f>
        <v>65.44911011115903</v>
      </c>
      <c r="S5" s="3">
        <f>[1]Unternehmen!S55</f>
        <v>63.378679392116489</v>
      </c>
      <c r="T5" s="3">
        <f>[1]Unternehmen!T55</f>
        <v>63.795427253440238</v>
      </c>
      <c r="U5" s="3">
        <f>[1]Unternehmen!U55</f>
        <v>70.386512614783911</v>
      </c>
      <c r="V5" s="3">
        <f>[1]Unternehmen!V55</f>
        <v>68.102339262398075</v>
      </c>
      <c r="X5" s="18" t="str">
        <f t="shared" ref="X5:X8" si="2">HLOOKUP(Y5,$L5:$U162,ROW(L$161)-ROW(X5)+1,0)</f>
        <v>NI</v>
      </c>
      <c r="Y5" s="19">
        <f t="shared" ref="Y5:Y8" si="3">MIN(L5:U5)</f>
        <v>59.749531566221954</v>
      </c>
      <c r="Z5" s="18" t="str">
        <f t="shared" ref="Z5:Z8" si="4">HLOOKUP(AA5,$L5:$U162,ROW(N$161)-ROW(Z5)+1,0)</f>
        <v>HH</v>
      </c>
      <c r="AA5" s="19">
        <f t="shared" ref="AA5:AA8" si="5">MAX(L5:U5)</f>
        <v>84.366126924645883</v>
      </c>
    </row>
    <row r="6" spans="1:27" x14ac:dyDescent="0.35">
      <c r="A6">
        <f>[1]Unternehmen!A49</f>
        <v>2021</v>
      </c>
      <c r="B6" s="3">
        <f>[1]Unternehmen!B56</f>
        <v>66.145184599456215</v>
      </c>
      <c r="C6" s="3">
        <f>[1]Unternehmen!C56</f>
        <v>64.075173966540973</v>
      </c>
      <c r="D6" s="3">
        <f>[1]Unternehmen!D56</f>
        <v>68.493108146741292</v>
      </c>
      <c r="E6" s="3">
        <f>[1]Unternehmen!E56</f>
        <v>56.778243050631232</v>
      </c>
      <c r="F6" s="3">
        <f>[1]Unternehmen!F56</f>
        <v>63.676362252874199</v>
      </c>
      <c r="G6" s="3">
        <f>[1]Unternehmen!G56</f>
        <v>78.359495139103672</v>
      </c>
      <c r="H6" s="14">
        <f>[1]Unternehmen!H56</f>
        <v>67.981646219199604</v>
      </c>
      <c r="I6" s="3">
        <f>[1]Unternehmen!I56</f>
        <v>64.587597785402508</v>
      </c>
      <c r="J6" s="3">
        <f>[1]Unternehmen!J56</f>
        <v>69.40206224313367</v>
      </c>
      <c r="K6" s="3">
        <f>[1]Unternehmen!K56</f>
        <v>68.890269132106127</v>
      </c>
      <c r="L6" s="3">
        <f>[1]Unternehmen!L56</f>
        <v>68.496231393677661</v>
      </c>
      <c r="M6" s="3">
        <f>[1]Unternehmen!M56</f>
        <v>76.530475463253907</v>
      </c>
      <c r="N6" s="3">
        <f>[1]Unternehmen!N56</f>
        <v>64.061348652481669</v>
      </c>
      <c r="O6" s="3">
        <f>[1]Unternehmen!O56</f>
        <v>84.496429913085805</v>
      </c>
      <c r="P6" s="3">
        <f>[1]Unternehmen!P56</f>
        <v>70.678137616537001</v>
      </c>
      <c r="Q6" s="3">
        <f>[1]Unternehmen!Q56</f>
        <v>60.29432459314318</v>
      </c>
      <c r="R6" s="3">
        <f>[1]Unternehmen!R56</f>
        <v>66.069319306665875</v>
      </c>
      <c r="S6" s="3">
        <f>[1]Unternehmen!S56</f>
        <v>64.15010261199194</v>
      </c>
      <c r="T6" s="3">
        <f>[1]Unternehmen!T56</f>
        <v>64.299942873552283</v>
      </c>
      <c r="U6" s="3">
        <f>[1]Unternehmen!U56</f>
        <v>70.908004070649412</v>
      </c>
      <c r="V6" s="3">
        <f>[1]Unternehmen!V56</f>
        <v>68.71913254557731</v>
      </c>
      <c r="X6" s="18" t="str">
        <f t="shared" si="2"/>
        <v>NI</v>
      </c>
      <c r="Y6" s="19">
        <f t="shared" si="3"/>
        <v>60.29432459314318</v>
      </c>
      <c r="Z6" s="18" t="str">
        <f t="shared" si="4"/>
        <v>HH</v>
      </c>
      <c r="AA6" s="19">
        <f t="shared" si="5"/>
        <v>84.496429913085805</v>
      </c>
    </row>
    <row r="7" spans="1:27" x14ac:dyDescent="0.35">
      <c r="A7">
        <f>[1]Unternehmen!A50</f>
        <v>2022</v>
      </c>
      <c r="B7" s="3">
        <f>[1]Unternehmen!B57</f>
        <v>66.458596826583147</v>
      </c>
      <c r="C7" s="3">
        <f>[1]Unternehmen!C57</f>
        <v>64.8873125133928</v>
      </c>
      <c r="D7" s="3">
        <f>[1]Unternehmen!D57</f>
        <v>68.987449897663225</v>
      </c>
      <c r="E7" s="3">
        <f>[1]Unternehmen!E57</f>
        <v>57.167638512582649</v>
      </c>
      <c r="F7" s="3">
        <f>[1]Unternehmen!F57</f>
        <v>63.693856881134636</v>
      </c>
      <c r="G7" s="3">
        <f>[1]Unternehmen!G57</f>
        <v>79.329790322496706</v>
      </c>
      <c r="H7" s="14">
        <f>[1]Unternehmen!H57</f>
        <v>68.56809879353186</v>
      </c>
      <c r="I7" s="3">
        <f>[1]Unternehmen!I57</f>
        <v>64.995180375613131</v>
      </c>
      <c r="J7" s="3">
        <f>[1]Unternehmen!J57</f>
        <v>70.051013429298223</v>
      </c>
      <c r="K7" s="3">
        <f>[1]Unternehmen!K57</f>
        <v>69.510512461166059</v>
      </c>
      <c r="L7" s="3">
        <f>[1]Unternehmen!L57</f>
        <v>68.834481362704807</v>
      </c>
      <c r="M7" s="3">
        <f>[1]Unternehmen!M57</f>
        <v>77.533891618464537</v>
      </c>
      <c r="N7" s="3">
        <f>[1]Unternehmen!N57</f>
        <v>63.880604329943978</v>
      </c>
      <c r="O7" s="3">
        <f>[1]Unternehmen!O57</f>
        <v>84.344518429471719</v>
      </c>
      <c r="P7" s="3">
        <f>[1]Unternehmen!P57</f>
        <v>71.49374499086197</v>
      </c>
      <c r="Q7" s="3">
        <f>[1]Unternehmen!Q57</f>
        <v>60.959251303891463</v>
      </c>
      <c r="R7" s="3">
        <f>[1]Unternehmen!R57</f>
        <v>66.61161569833618</v>
      </c>
      <c r="S7" s="3">
        <f>[1]Unternehmen!S57</f>
        <v>64.994725958219419</v>
      </c>
      <c r="T7" s="3">
        <f>[1]Unternehmen!T57</f>
        <v>64.895698707170936</v>
      </c>
      <c r="U7" s="3">
        <f>[1]Unternehmen!U57</f>
        <v>71.187182404764542</v>
      </c>
      <c r="V7" s="3">
        <f>[1]Unternehmen!V57</f>
        <v>69.338052530633689</v>
      </c>
      <c r="X7" s="18" t="str">
        <f t="shared" si="2"/>
        <v>NI</v>
      </c>
      <c r="Y7" s="19">
        <f t="shared" si="3"/>
        <v>60.959251303891463</v>
      </c>
      <c r="Z7" s="18" t="str">
        <f t="shared" si="4"/>
        <v>HH</v>
      </c>
      <c r="AA7" s="19">
        <f t="shared" si="5"/>
        <v>84.344518429471719</v>
      </c>
    </row>
    <row r="8" spans="1:27" x14ac:dyDescent="0.35">
      <c r="A8">
        <f>[1]Unternehmen!A51</f>
        <v>2023</v>
      </c>
      <c r="B8" s="3">
        <f>[1]Unternehmen!B58</f>
        <v>66.719676221430149</v>
      </c>
      <c r="C8" s="3">
        <f>[1]Unternehmen!C58</f>
        <v>64.973264328604188</v>
      </c>
      <c r="D8" s="3">
        <f>[1]Unternehmen!D58</f>
        <v>68.584215541910268</v>
      </c>
      <c r="E8" s="3">
        <f>[1]Unternehmen!E58</f>
        <v>57.019040796495084</v>
      </c>
      <c r="F8" s="3">
        <f>[1]Unternehmen!F58</f>
        <v>63.707353765444267</v>
      </c>
      <c r="G8" s="3">
        <f>[1]Unternehmen!G58</f>
        <v>79.160110332526273</v>
      </c>
      <c r="H8" s="14">
        <f>[1]Unternehmen!H58</f>
        <v>68.506000452362301</v>
      </c>
      <c r="I8" s="3">
        <f>[1]Unternehmen!I58</f>
        <v>64.917301621977089</v>
      </c>
      <c r="J8" s="3">
        <f>[1]Unternehmen!J58</f>
        <v>70.475099564015068</v>
      </c>
      <c r="K8" s="3">
        <f>[1]Unternehmen!K58</f>
        <v>69.963015933133448</v>
      </c>
      <c r="L8" s="3">
        <f>[1]Unternehmen!L58</f>
        <v>69.179216484269048</v>
      </c>
      <c r="M8" s="3">
        <f>[1]Unternehmen!M58</f>
        <v>78.377615436284458</v>
      </c>
      <c r="N8" s="3">
        <f>[1]Unternehmen!N58</f>
        <v>63.105508426401897</v>
      </c>
      <c r="O8" s="3">
        <f>[1]Unternehmen!O58</f>
        <v>84.753978134552781</v>
      </c>
      <c r="P8" s="3">
        <f>[1]Unternehmen!P58</f>
        <v>71.502928708764145</v>
      </c>
      <c r="Q8" s="3">
        <f>[1]Unternehmen!Q58</f>
        <v>61.340211440523717</v>
      </c>
      <c r="R8" s="3">
        <f>[1]Unternehmen!R58</f>
        <v>67.163986625945981</v>
      </c>
      <c r="S8" s="3">
        <f>[1]Unternehmen!S58</f>
        <v>65.325137877892104</v>
      </c>
      <c r="T8" s="3">
        <f>[1]Unternehmen!T58</f>
        <v>64.931799012098992</v>
      </c>
      <c r="U8" s="3">
        <f>[1]Unternehmen!U58</f>
        <v>71.247019340538955</v>
      </c>
      <c r="V8" s="3">
        <f>[1]Unternehmen!V58</f>
        <v>69.694766364952713</v>
      </c>
      <c r="X8" s="18" t="str">
        <f t="shared" si="2"/>
        <v>NI</v>
      </c>
      <c r="Y8" s="19">
        <f t="shared" si="3"/>
        <v>61.340211440523717</v>
      </c>
      <c r="Z8" s="18" t="str">
        <f t="shared" si="4"/>
        <v>HH</v>
      </c>
      <c r="AA8" s="19">
        <f t="shared" si="5"/>
        <v>84.753978134552781</v>
      </c>
    </row>
    <row r="9" spans="1:27" x14ac:dyDescent="0.35">
      <c r="A9">
        <f>A8+1</f>
        <v>2024</v>
      </c>
      <c r="B9" s="3"/>
      <c r="C9" s="3"/>
      <c r="D9" s="3"/>
      <c r="E9" s="3"/>
      <c r="F9" s="3"/>
      <c r="G9" s="3"/>
      <c r="H9" s="14"/>
      <c r="I9" s="3"/>
      <c r="J9" s="3"/>
      <c r="K9" s="3"/>
      <c r="L9" s="3"/>
      <c r="M9" s="3"/>
      <c r="N9" s="3"/>
      <c r="O9" s="3"/>
      <c r="P9" s="3"/>
      <c r="Q9" s="3"/>
      <c r="R9" s="3"/>
      <c r="S9" s="3"/>
      <c r="T9" s="3"/>
      <c r="U9" s="3"/>
      <c r="V9" s="3"/>
      <c r="X9" s="18"/>
      <c r="Y9" s="19"/>
      <c r="Z9" s="18"/>
      <c r="AA9" s="19"/>
    </row>
    <row r="10" spans="1:27" x14ac:dyDescent="0.35">
      <c r="B10" s="3"/>
      <c r="C10" s="3"/>
      <c r="D10" s="3"/>
      <c r="E10" s="3"/>
      <c r="F10" s="3"/>
      <c r="G10" s="3"/>
      <c r="H10" s="3"/>
      <c r="I10" s="3"/>
      <c r="J10" s="3"/>
      <c r="K10" s="3"/>
      <c r="L10" s="3"/>
      <c r="M10" s="3"/>
      <c r="N10" s="3"/>
      <c r="O10" s="3"/>
      <c r="P10" s="3"/>
      <c r="Q10" s="3"/>
      <c r="R10" s="3"/>
      <c r="S10" s="3"/>
      <c r="T10" s="3"/>
      <c r="U10" s="3"/>
      <c r="V10" s="3"/>
      <c r="X10" s="11"/>
      <c r="Y10" s="11"/>
      <c r="Z10" s="11"/>
      <c r="AA10" s="11"/>
    </row>
    <row r="11" spans="1:27" x14ac:dyDescent="0.35">
      <c r="A11" s="4" t="s">
        <v>610</v>
      </c>
      <c r="B11" s="3"/>
      <c r="C11" s="3"/>
      <c r="D11" s="3"/>
      <c r="E11" s="3"/>
      <c r="F11" s="3"/>
      <c r="G11" s="3"/>
      <c r="H11" s="14"/>
      <c r="I11" s="3"/>
      <c r="J11" s="3"/>
      <c r="K11" s="3"/>
      <c r="L11" s="3"/>
      <c r="M11" s="3"/>
      <c r="N11" s="3"/>
      <c r="O11" s="3"/>
      <c r="P11" s="3"/>
      <c r="Q11" s="3"/>
      <c r="R11" s="3"/>
      <c r="S11" s="3"/>
      <c r="T11" s="3"/>
      <c r="U11" s="3"/>
      <c r="V11" s="3"/>
      <c r="X11" s="11"/>
      <c r="Y11" s="11"/>
      <c r="Z11" s="11"/>
      <c r="AA11" s="11"/>
    </row>
    <row r="12" spans="1:27" x14ac:dyDescent="0.35">
      <c r="A12" s="4" t="str">
        <f>[1]Unternehmen!A61</f>
        <v>0 bis unter 10 abhängig Beschäftigte</v>
      </c>
      <c r="B12" s="3"/>
      <c r="C12" s="3"/>
      <c r="D12" s="3"/>
      <c r="E12" s="3"/>
      <c r="F12" s="3"/>
      <c r="G12" s="3"/>
      <c r="H12" s="14"/>
      <c r="I12" s="3"/>
      <c r="J12" s="3"/>
      <c r="K12" s="3"/>
      <c r="L12" s="3"/>
      <c r="M12" s="3"/>
      <c r="N12" s="3"/>
      <c r="O12" s="3"/>
      <c r="P12" s="3"/>
      <c r="Q12" s="3"/>
      <c r="R12" s="3"/>
      <c r="S12" s="3"/>
      <c r="T12" s="3"/>
      <c r="U12" s="3"/>
      <c r="V12" s="3"/>
      <c r="X12" s="11"/>
      <c r="Y12" s="11"/>
      <c r="Z12" s="11"/>
      <c r="AA12" s="11"/>
    </row>
    <row r="13" spans="1:27" x14ac:dyDescent="0.35">
      <c r="A13">
        <f>[1]Unternehmen!A62</f>
        <v>2019</v>
      </c>
      <c r="B13" s="3">
        <f>[1]Unternehmen!B62</f>
        <v>89.163296360068884</v>
      </c>
      <c r="C13" s="3">
        <f>[1]Unternehmen!C62</f>
        <v>87.60526953851128</v>
      </c>
      <c r="D13" s="3">
        <f>[1]Unternehmen!D62</f>
        <v>88.133339001475747</v>
      </c>
      <c r="E13" s="3">
        <f>[1]Unternehmen!E62</f>
        <v>86.666757248838294</v>
      </c>
      <c r="F13" s="3">
        <f>[1]Unternehmen!F62</f>
        <v>87.728133235996481</v>
      </c>
      <c r="G13" s="3">
        <f>[1]Unternehmen!G62</f>
        <v>89.701421128174928</v>
      </c>
      <c r="H13" s="14">
        <f>[1]Unternehmen!H62</f>
        <v>88.472783955603106</v>
      </c>
      <c r="I13" s="3">
        <f>[1]Unternehmen!I62</f>
        <v>87.986781383296204</v>
      </c>
      <c r="J13" s="3">
        <f>[1]Unternehmen!J62</f>
        <v>87.305123507322079</v>
      </c>
      <c r="K13" s="3">
        <f>[1]Unternehmen!K62</f>
        <v>87.14731425797541</v>
      </c>
      <c r="L13" s="3">
        <f>[1]Unternehmen!L62</f>
        <v>87.340281129965874</v>
      </c>
      <c r="M13" s="3">
        <f>[1]Unternehmen!M62</f>
        <v>87.998083576984527</v>
      </c>
      <c r="N13" s="3">
        <f>[1]Unternehmen!N62</f>
        <v>83.800095683214963</v>
      </c>
      <c r="O13" s="3">
        <f>[1]Unternehmen!O62</f>
        <v>87.831904861893221</v>
      </c>
      <c r="P13" s="3">
        <f>[1]Unternehmen!P62</f>
        <v>87.801384663501182</v>
      </c>
      <c r="Q13" s="3">
        <f>[1]Unternehmen!Q62</f>
        <v>85.363648063727311</v>
      </c>
      <c r="R13" s="3">
        <f>[1]Unternehmen!R62</f>
        <v>86.664791473032537</v>
      </c>
      <c r="S13" s="3">
        <f>[1]Unternehmen!S62</f>
        <v>87.339495561849645</v>
      </c>
      <c r="T13" s="3">
        <f>[1]Unternehmen!T62</f>
        <v>87.144383938113904</v>
      </c>
      <c r="U13" s="3">
        <f>[1]Unternehmen!U62</f>
        <v>87.591020382206111</v>
      </c>
      <c r="V13" s="3">
        <f>[1]Unternehmen!V62</f>
        <v>87.39721347258947</v>
      </c>
      <c r="X13" s="18" t="str">
        <f>HLOOKUP(Y13,$L13:$U170,ROW(L$161)-ROW(X13)+1,0)</f>
        <v>HB</v>
      </c>
      <c r="Y13" s="19">
        <f t="shared" ref="Y13:Y17" si="6">MIN(L13:U13)</f>
        <v>83.800095683214963</v>
      </c>
      <c r="Z13" s="18" t="str">
        <f>HLOOKUP(AA13,$L13:$U170,ROW(N$161)-ROW(Z13)+1,0)</f>
        <v>BY</v>
      </c>
      <c r="AA13" s="19">
        <f t="shared" ref="AA13:AA17" si="7">MAX(L13:U13)</f>
        <v>87.998083576984527</v>
      </c>
    </row>
    <row r="14" spans="1:27" x14ac:dyDescent="0.35">
      <c r="A14">
        <f>[1]Unternehmen!A63</f>
        <v>2020</v>
      </c>
      <c r="B14" s="3">
        <f>[1]Unternehmen!B63</f>
        <v>88.764268927312401</v>
      </c>
      <c r="C14" s="3">
        <f>[1]Unternehmen!C63</f>
        <v>87.259978608173043</v>
      </c>
      <c r="D14" s="3">
        <f>[1]Unternehmen!D63</f>
        <v>87.574645334224684</v>
      </c>
      <c r="E14" s="3">
        <f>[1]Unternehmen!E63</f>
        <v>85.991781845349266</v>
      </c>
      <c r="F14" s="3">
        <f>[1]Unternehmen!F63</f>
        <v>87.282305303298344</v>
      </c>
      <c r="G14" s="3">
        <f>[1]Unternehmen!G63</f>
        <v>89.105043011601296</v>
      </c>
      <c r="H14" s="14">
        <f>[1]Unternehmen!H63</f>
        <v>87.944033145418729</v>
      </c>
      <c r="I14" s="3">
        <f>[1]Unternehmen!I63</f>
        <v>87.492072548524774</v>
      </c>
      <c r="J14" s="3">
        <f>[1]Unternehmen!J63</f>
        <v>86.7855840991501</v>
      </c>
      <c r="K14" s="3">
        <f>[1]Unternehmen!K63</f>
        <v>86.635498746304023</v>
      </c>
      <c r="L14" s="3">
        <f>[1]Unternehmen!L63</f>
        <v>86.777877784283049</v>
      </c>
      <c r="M14" s="3">
        <f>[1]Unternehmen!M63</f>
        <v>87.473542588920267</v>
      </c>
      <c r="N14" s="3">
        <f>[1]Unternehmen!N63</f>
        <v>83.938059814786698</v>
      </c>
      <c r="O14" s="3">
        <f>[1]Unternehmen!O63</f>
        <v>87.28798936267394</v>
      </c>
      <c r="P14" s="3">
        <f>[1]Unternehmen!P63</f>
        <v>87.219530923585936</v>
      </c>
      <c r="Q14" s="3">
        <f>[1]Unternehmen!Q63</f>
        <v>84.819918416077996</v>
      </c>
      <c r="R14" s="3">
        <f>[1]Unternehmen!R63</f>
        <v>86.198715582996215</v>
      </c>
      <c r="S14" s="3">
        <f>[1]Unternehmen!S63</f>
        <v>86.857383528801918</v>
      </c>
      <c r="T14" s="3">
        <f>[1]Unternehmen!T63</f>
        <v>86.75112095510778</v>
      </c>
      <c r="U14" s="3">
        <f>[1]Unternehmen!U63</f>
        <v>87.165524913636631</v>
      </c>
      <c r="V14" s="3">
        <f>[1]Unternehmen!V63</f>
        <v>86.880986480403649</v>
      </c>
      <c r="X14" s="18" t="str">
        <f t="shared" ref="X14:X17" si="8">HLOOKUP(Y14,$L14:$U171,ROW(L$161)-ROW(X14)+1,0)</f>
        <v>HB</v>
      </c>
      <c r="Y14" s="19">
        <f t="shared" si="6"/>
        <v>83.938059814786698</v>
      </c>
      <c r="Z14" s="18" t="str">
        <f t="shared" ref="Z14:Z17" si="9">HLOOKUP(AA14,$L14:$U171,ROW(N$161)-ROW(Z14)+1,0)</f>
        <v>BY</v>
      </c>
      <c r="AA14" s="19">
        <f t="shared" si="7"/>
        <v>87.473542588920267</v>
      </c>
    </row>
    <row r="15" spans="1:27" x14ac:dyDescent="0.35">
      <c r="A15">
        <f>[1]Unternehmen!A64</f>
        <v>2021</v>
      </c>
      <c r="B15" s="3">
        <f>[1]Unternehmen!B64</f>
        <v>88.617032447758064</v>
      </c>
      <c r="C15" s="3">
        <f>[1]Unternehmen!C64</f>
        <v>87.126024590163937</v>
      </c>
      <c r="D15" s="3">
        <f>[1]Unternehmen!D64</f>
        <v>87.445774995454201</v>
      </c>
      <c r="E15" s="3">
        <f>[1]Unternehmen!E64</f>
        <v>85.981566151389799</v>
      </c>
      <c r="F15" s="3">
        <f>[1]Unternehmen!F64</f>
        <v>87.198195807906615</v>
      </c>
      <c r="G15" s="3">
        <f>[1]Unternehmen!G64</f>
        <v>89.054285347917954</v>
      </c>
      <c r="H15" s="14">
        <f>[1]Unternehmen!H64</f>
        <v>87.860378195179123</v>
      </c>
      <c r="I15" s="3">
        <f>[1]Unternehmen!I64</f>
        <v>87.386655989452564</v>
      </c>
      <c r="J15" s="3">
        <f>[1]Unternehmen!J64</f>
        <v>86.829466990125738</v>
      </c>
      <c r="K15" s="3">
        <f>[1]Unternehmen!K64</f>
        <v>86.684842879529626</v>
      </c>
      <c r="L15" s="3">
        <f>[1]Unternehmen!L64</f>
        <v>86.759566641735887</v>
      </c>
      <c r="M15" s="3">
        <f>[1]Unternehmen!M64</f>
        <v>87.603195913852133</v>
      </c>
      <c r="N15" s="3">
        <f>[1]Unternehmen!N64</f>
        <v>83.957055214723937</v>
      </c>
      <c r="O15" s="3">
        <f>[1]Unternehmen!O64</f>
        <v>87.175122351582218</v>
      </c>
      <c r="P15" s="3">
        <f>[1]Unternehmen!P64</f>
        <v>87.302926660966349</v>
      </c>
      <c r="Q15" s="3">
        <f>[1]Unternehmen!Q64</f>
        <v>84.850708618080091</v>
      </c>
      <c r="R15" s="3">
        <f>[1]Unternehmen!R64</f>
        <v>86.25325072392009</v>
      </c>
      <c r="S15" s="3">
        <f>[1]Unternehmen!S64</f>
        <v>86.955543122463808</v>
      </c>
      <c r="T15" s="3">
        <f>[1]Unternehmen!T64</f>
        <v>86.75484150167695</v>
      </c>
      <c r="U15" s="3">
        <f>[1]Unternehmen!U64</f>
        <v>87.046713778574031</v>
      </c>
      <c r="V15" s="3">
        <f>[1]Unternehmen!V64</f>
        <v>86.903752141148274</v>
      </c>
      <c r="X15" s="18" t="str">
        <f t="shared" si="8"/>
        <v>HB</v>
      </c>
      <c r="Y15" s="19">
        <f t="shared" si="6"/>
        <v>83.957055214723937</v>
      </c>
      <c r="Z15" s="18" t="str">
        <f t="shared" si="9"/>
        <v>BY</v>
      </c>
      <c r="AA15" s="19">
        <f t="shared" si="7"/>
        <v>87.603195913852133</v>
      </c>
    </row>
    <row r="16" spans="1:27" x14ac:dyDescent="0.35">
      <c r="A16">
        <f>[1]Unternehmen!A65</f>
        <v>2022</v>
      </c>
      <c r="B16" s="3">
        <f>[1]Unternehmen!B65</f>
        <v>88.519155590304919</v>
      </c>
      <c r="C16" s="3">
        <f>[1]Unternehmen!C65</f>
        <v>87.035399734757036</v>
      </c>
      <c r="D16" s="3">
        <f>[1]Unternehmen!D65</f>
        <v>87.412618950976423</v>
      </c>
      <c r="E16" s="3">
        <f>[1]Unternehmen!E65</f>
        <v>85.901145965968283</v>
      </c>
      <c r="F16" s="3">
        <f>[1]Unternehmen!F65</f>
        <v>87.041848195371514</v>
      </c>
      <c r="G16" s="3">
        <f>[1]Unternehmen!G65</f>
        <v>88.718678846436006</v>
      </c>
      <c r="H16" s="14">
        <f>[1]Unternehmen!H65</f>
        <v>87.713511141755731</v>
      </c>
      <c r="I16" s="3">
        <f>[1]Unternehmen!I65</f>
        <v>87.306190668084795</v>
      </c>
      <c r="J16" s="3">
        <f>[1]Unternehmen!J65</f>
        <v>86.736384313328259</v>
      </c>
      <c r="K16" s="3">
        <f>[1]Unternehmen!K65</f>
        <v>86.605980399937366</v>
      </c>
      <c r="L16" s="3">
        <f>[1]Unternehmen!L65</f>
        <v>86.617110866444719</v>
      </c>
      <c r="M16" s="3">
        <f>[1]Unternehmen!M65</f>
        <v>87.60588792542778</v>
      </c>
      <c r="N16" s="3">
        <f>[1]Unternehmen!N65</f>
        <v>83.775596288058892</v>
      </c>
      <c r="O16" s="3">
        <f>[1]Unternehmen!O65</f>
        <v>86.881787404185204</v>
      </c>
      <c r="P16" s="3">
        <f>[1]Unternehmen!P65</f>
        <v>87.271722104487239</v>
      </c>
      <c r="Q16" s="3">
        <f>[1]Unternehmen!Q65</f>
        <v>84.8319302955571</v>
      </c>
      <c r="R16" s="3">
        <f>[1]Unternehmen!R65</f>
        <v>86.140884781489859</v>
      </c>
      <c r="S16" s="3">
        <f>[1]Unternehmen!S65</f>
        <v>86.915130646141378</v>
      </c>
      <c r="T16" s="3">
        <f>[1]Unternehmen!T65</f>
        <v>86.757197465850467</v>
      </c>
      <c r="U16" s="3">
        <f>[1]Unternehmen!U65</f>
        <v>86.857218080992581</v>
      </c>
      <c r="V16" s="3">
        <f>[1]Unternehmen!V65</f>
        <v>86.811704222818491</v>
      </c>
      <c r="X16" s="18" t="str">
        <f t="shared" si="8"/>
        <v>HB</v>
      </c>
      <c r="Y16" s="19">
        <f t="shared" si="6"/>
        <v>83.775596288058892</v>
      </c>
      <c r="Z16" s="18" t="str">
        <f t="shared" si="9"/>
        <v>BY</v>
      </c>
      <c r="AA16" s="19">
        <f t="shared" si="7"/>
        <v>87.60588792542778</v>
      </c>
    </row>
    <row r="17" spans="1:27" x14ac:dyDescent="0.35">
      <c r="A17">
        <f>[1]Unternehmen!A66</f>
        <v>2023</v>
      </c>
      <c r="B17" s="3">
        <f>[1]Unternehmen!B66</f>
        <v>88.558589341368204</v>
      </c>
      <c r="C17" s="3">
        <f>[1]Unternehmen!C66</f>
        <v>87.200394933950705</v>
      </c>
      <c r="D17" s="3">
        <f>[1]Unternehmen!D66</f>
        <v>87.422277032742116</v>
      </c>
      <c r="E17" s="3">
        <f>[1]Unternehmen!E66</f>
        <v>85.893499046759715</v>
      </c>
      <c r="F17" s="3">
        <f>[1]Unternehmen!F66</f>
        <v>87.020392900546213</v>
      </c>
      <c r="G17" s="3">
        <f>[1]Unternehmen!G66</f>
        <v>88.576103868233275</v>
      </c>
      <c r="H17" s="14">
        <f>[1]Unternehmen!H66</f>
        <v>87.698185828405045</v>
      </c>
      <c r="I17" s="3">
        <f>[1]Unternehmen!I66</f>
        <v>87.337590790494318</v>
      </c>
      <c r="J17" s="3">
        <f>[1]Unternehmen!J66</f>
        <v>86.810829521047864</v>
      </c>
      <c r="K17" s="3">
        <f>[1]Unternehmen!K66</f>
        <v>86.694553838237908</v>
      </c>
      <c r="L17" s="3">
        <f>[1]Unternehmen!L66</f>
        <v>86.744088609090809</v>
      </c>
      <c r="M17" s="3">
        <f>[1]Unternehmen!M66</f>
        <v>87.730187993146558</v>
      </c>
      <c r="N17" s="3">
        <f>[1]Unternehmen!N66</f>
        <v>83.706720977596731</v>
      </c>
      <c r="O17" s="3">
        <f>[1]Unternehmen!O66</f>
        <v>86.898764071479178</v>
      </c>
      <c r="P17" s="3">
        <f>[1]Unternehmen!P66</f>
        <v>87.239934360897848</v>
      </c>
      <c r="Q17" s="3">
        <f>[1]Unternehmen!Q66</f>
        <v>84.942259793191937</v>
      </c>
      <c r="R17" s="3">
        <f>[1]Unternehmen!R66</f>
        <v>86.242602323582176</v>
      </c>
      <c r="S17" s="3">
        <f>[1]Unternehmen!S66</f>
        <v>86.987208871529859</v>
      </c>
      <c r="T17" s="3">
        <f>[1]Unternehmen!T66</f>
        <v>86.77856301531213</v>
      </c>
      <c r="U17" s="3">
        <f>[1]Unternehmen!U66</f>
        <v>86.865217604631766</v>
      </c>
      <c r="V17" s="3">
        <f>[1]Unternehmen!V66</f>
        <v>86.879718771452247</v>
      </c>
      <c r="X17" s="18" t="str">
        <f t="shared" si="8"/>
        <v>HB</v>
      </c>
      <c r="Y17" s="19">
        <f t="shared" si="6"/>
        <v>83.706720977596731</v>
      </c>
      <c r="Z17" s="18" t="str">
        <f t="shared" si="9"/>
        <v>BY</v>
      </c>
      <c r="AA17" s="19">
        <f t="shared" si="7"/>
        <v>87.730187993146558</v>
      </c>
    </row>
    <row r="18" spans="1:27" x14ac:dyDescent="0.35">
      <c r="A18">
        <f>A17+1</f>
        <v>2024</v>
      </c>
      <c r="B18" s="3"/>
      <c r="C18" s="3"/>
      <c r="D18" s="3"/>
      <c r="E18" s="3"/>
      <c r="F18" s="3"/>
      <c r="G18" s="3"/>
      <c r="H18" s="14"/>
      <c r="I18" s="3"/>
      <c r="J18" s="3"/>
      <c r="K18" s="3"/>
      <c r="L18" s="3"/>
      <c r="M18" s="3"/>
      <c r="N18" s="3"/>
      <c r="O18" s="3"/>
      <c r="P18" s="3"/>
      <c r="Q18" s="3"/>
      <c r="R18" s="3"/>
      <c r="S18" s="3"/>
      <c r="T18" s="3"/>
      <c r="U18" s="3"/>
      <c r="V18" s="3"/>
      <c r="X18" s="18"/>
      <c r="Y18" s="19"/>
      <c r="Z18" s="18"/>
      <c r="AA18" s="19"/>
    </row>
    <row r="19" spans="1:27" x14ac:dyDescent="0.35">
      <c r="B19" s="3"/>
      <c r="C19" s="3"/>
      <c r="D19" s="3"/>
      <c r="E19" s="3"/>
      <c r="F19" s="3"/>
      <c r="G19" s="3"/>
      <c r="H19" s="14"/>
      <c r="I19" s="3"/>
      <c r="J19" s="3"/>
      <c r="K19" s="3"/>
      <c r="L19" s="3"/>
      <c r="M19" s="3"/>
      <c r="N19" s="3"/>
      <c r="O19" s="3"/>
      <c r="P19" s="3"/>
      <c r="Q19" s="3"/>
      <c r="R19" s="3"/>
      <c r="S19" s="3"/>
      <c r="T19" s="3"/>
      <c r="U19" s="3"/>
      <c r="V19" s="3"/>
      <c r="X19" s="11"/>
      <c r="Y19" s="11"/>
      <c r="Z19" s="11"/>
      <c r="AA19" s="11"/>
    </row>
    <row r="20" spans="1:27" x14ac:dyDescent="0.35">
      <c r="A20" s="4" t="str">
        <f>[1]Unternehmen!A68</f>
        <v>10 bis unter 50 abhängig Beschäftigte</v>
      </c>
      <c r="B20" s="3"/>
      <c r="C20" s="3"/>
      <c r="D20" s="3"/>
      <c r="E20" s="3"/>
      <c r="F20" s="3"/>
      <c r="G20" s="3"/>
      <c r="H20" s="14"/>
      <c r="I20" s="3"/>
      <c r="J20" s="3"/>
      <c r="K20" s="3"/>
      <c r="L20" s="3"/>
      <c r="M20" s="3"/>
      <c r="N20" s="3"/>
      <c r="O20" s="3"/>
      <c r="P20" s="3"/>
      <c r="Q20" s="3"/>
      <c r="R20" s="3"/>
      <c r="S20" s="3"/>
      <c r="T20" s="3"/>
      <c r="U20" s="3"/>
      <c r="V20" s="3"/>
      <c r="X20" s="11"/>
      <c r="Y20" s="11"/>
      <c r="Z20" s="11"/>
      <c r="AA20" s="11"/>
    </row>
    <row r="21" spans="1:27" x14ac:dyDescent="0.35">
      <c r="A21">
        <f>[1]Unternehmen!A69</f>
        <v>2019</v>
      </c>
      <c r="B21" s="3">
        <f>[1]Unternehmen!B69</f>
        <v>8.8115164377527719</v>
      </c>
      <c r="C21" s="3">
        <f>[1]Unternehmen!C69</f>
        <v>10.050917319970905</v>
      </c>
      <c r="D21" s="3">
        <f>[1]Unternehmen!D69</f>
        <v>9.4356352064519662</v>
      </c>
      <c r="E21" s="3">
        <f>[1]Unternehmen!E69</f>
        <v>10.562787032256312</v>
      </c>
      <c r="F21" s="3">
        <f>[1]Unternehmen!F69</f>
        <v>9.619025229215902</v>
      </c>
      <c r="G21" s="3">
        <f>[1]Unternehmen!G69</f>
        <v>8.1976435455123777</v>
      </c>
      <c r="H21" s="14">
        <f>[1]Unternehmen!H69</f>
        <v>9.1942632160920841</v>
      </c>
      <c r="I21" s="3">
        <f>[1]Unternehmen!I69</f>
        <v>9.5884884066741947</v>
      </c>
      <c r="J21" s="3">
        <f>[1]Unternehmen!J69</f>
        <v>10.129809379019997</v>
      </c>
      <c r="K21" s="3">
        <f>[1]Unternehmen!K69</f>
        <v>10.257053022357841</v>
      </c>
      <c r="L21" s="3">
        <f>[1]Unternehmen!L69</f>
        <v>9.9845696203053897</v>
      </c>
      <c r="M21" s="3">
        <f>[1]Unternehmen!M69</f>
        <v>9.6646101078622522</v>
      </c>
      <c r="N21" s="3">
        <f>[1]Unternehmen!N69</f>
        <v>12.368895594891988</v>
      </c>
      <c r="O21" s="3">
        <f>[1]Unternehmen!O69</f>
        <v>9.5023574550938203</v>
      </c>
      <c r="P21" s="3">
        <f>[1]Unternehmen!P69</f>
        <v>9.6866025987319091</v>
      </c>
      <c r="Q21" s="3">
        <f>[1]Unternehmen!Q69</f>
        <v>11.708404175331404</v>
      </c>
      <c r="R21" s="3">
        <f>[1]Unternehmen!R69</f>
        <v>10.593621080437654</v>
      </c>
      <c r="S21" s="3">
        <f>[1]Unternehmen!S69</f>
        <v>10.344468981886473</v>
      </c>
      <c r="T21" s="3">
        <f>[1]Unternehmen!T69</f>
        <v>10.453458191256553</v>
      </c>
      <c r="U21" s="3">
        <f>[1]Unternehmen!U69</f>
        <v>10.173614423352094</v>
      </c>
      <c r="V21" s="3">
        <f>[1]Unternehmen!V69</f>
        <v>10.056678514844782</v>
      </c>
      <c r="X21" s="18" t="str">
        <f>HLOOKUP(Y21,$L21:$U178,ROW(L$161)-ROW(X21)+1,0)</f>
        <v>HH</v>
      </c>
      <c r="Y21" s="19">
        <f t="shared" ref="Y21:Y25" si="10">MIN(L21:U21)</f>
        <v>9.5023574550938203</v>
      </c>
      <c r="Z21" s="18" t="str">
        <f>HLOOKUP(AA21,$L21:$U178,ROW(N$161)-ROW(Z21)+1,0)</f>
        <v>HB</v>
      </c>
      <c r="AA21" s="19">
        <f t="shared" ref="AA21:AA25" si="11">MAX(L21:U21)</f>
        <v>12.368895594891988</v>
      </c>
    </row>
    <row r="22" spans="1:27" x14ac:dyDescent="0.35">
      <c r="A22">
        <f>[1]Unternehmen!A70</f>
        <v>2020</v>
      </c>
      <c r="B22" s="3">
        <f>[1]Unternehmen!B70</f>
        <v>9.1153265066308542</v>
      </c>
      <c r="C22" s="3">
        <f>[1]Unternehmen!C70</f>
        <v>10.295241167382557</v>
      </c>
      <c r="D22" s="3">
        <f>[1]Unternehmen!D70</f>
        <v>9.8779319787361235</v>
      </c>
      <c r="E22" s="3">
        <f>[1]Unternehmen!E70</f>
        <v>11.130427286572225</v>
      </c>
      <c r="F22" s="3">
        <f>[1]Unternehmen!F70</f>
        <v>9.9671082805886435</v>
      </c>
      <c r="G22" s="3">
        <f>[1]Unternehmen!G70</f>
        <v>8.6417804435324754</v>
      </c>
      <c r="H22" s="14">
        <f>[1]Unternehmen!H70</f>
        <v>9.6040209196495283</v>
      </c>
      <c r="I22" s="3">
        <f>[1]Unternehmen!I70</f>
        <v>9.9786041102052909</v>
      </c>
      <c r="J22" s="3">
        <f>[1]Unternehmen!J70</f>
        <v>10.53562178473446</v>
      </c>
      <c r="K22" s="3">
        <f>[1]Unternehmen!K70</f>
        <v>10.658166678460724</v>
      </c>
      <c r="L22" s="3">
        <f>[1]Unternehmen!L70</f>
        <v>10.428663806286428</v>
      </c>
      <c r="M22" s="3">
        <f>[1]Unternehmen!M70</f>
        <v>10.078854769678639</v>
      </c>
      <c r="N22" s="3">
        <f>[1]Unternehmen!N70</f>
        <v>12.156520419007135</v>
      </c>
      <c r="O22" s="3">
        <f>[1]Unternehmen!O70</f>
        <v>9.8902771997848173</v>
      </c>
      <c r="P22" s="3">
        <f>[1]Unternehmen!P70</f>
        <v>10.147136872296938</v>
      </c>
      <c r="Q22" s="3">
        <f>[1]Unternehmen!Q70</f>
        <v>12.132055090467189</v>
      </c>
      <c r="R22" s="3">
        <f>[1]Unternehmen!R70</f>
        <v>10.958439548758401</v>
      </c>
      <c r="S22" s="3">
        <f>[1]Unternehmen!S70</f>
        <v>10.741268709907342</v>
      </c>
      <c r="T22" s="3">
        <f>[1]Unternehmen!T70</f>
        <v>10.820593160823295</v>
      </c>
      <c r="U22" s="3">
        <f>[1]Unternehmen!U70</f>
        <v>10.488235343320536</v>
      </c>
      <c r="V22" s="3">
        <f>[1]Unternehmen!V70</f>
        <v>10.460403552083324</v>
      </c>
      <c r="X22" s="18" t="str">
        <f t="shared" ref="X22:X25" si="12">HLOOKUP(Y22,$L22:$U179,ROW(L$161)-ROW(X22)+1,0)</f>
        <v>HH</v>
      </c>
      <c r="Y22" s="19">
        <f t="shared" si="10"/>
        <v>9.8902771997848173</v>
      </c>
      <c r="Z22" s="18" t="str">
        <f t="shared" ref="Z22:Z25" si="13">HLOOKUP(AA22,$L22:$U179,ROW(N$161)-ROW(Z22)+1,0)</f>
        <v>HB</v>
      </c>
      <c r="AA22" s="19">
        <f t="shared" si="11"/>
        <v>12.156520419007135</v>
      </c>
    </row>
    <row r="23" spans="1:27" x14ac:dyDescent="0.35">
      <c r="A23">
        <f>[1]Unternehmen!A71</f>
        <v>2021</v>
      </c>
      <c r="B23" s="3">
        <f>[1]Unternehmen!B71</f>
        <v>9.2449858237950231</v>
      </c>
      <c r="C23" s="3">
        <f>[1]Unternehmen!C71</f>
        <v>10.440573770491804</v>
      </c>
      <c r="D23" s="3">
        <f>[1]Unternehmen!D71</f>
        <v>9.9845442502013153</v>
      </c>
      <c r="E23" s="3">
        <f>[1]Unternehmen!E71</f>
        <v>11.147398214674505</v>
      </c>
      <c r="F23" s="3">
        <f>[1]Unternehmen!F71</f>
        <v>10.045104802334837</v>
      </c>
      <c r="G23" s="3">
        <f>[1]Unternehmen!G71</f>
        <v>8.6559958074785204</v>
      </c>
      <c r="H23" s="14">
        <f>[1]Unternehmen!H71</f>
        <v>9.6720091222957763</v>
      </c>
      <c r="I23" s="3">
        <f>[1]Unternehmen!I71</f>
        <v>10.075146055882827</v>
      </c>
      <c r="J23" s="3">
        <f>[1]Unternehmen!J71</f>
        <v>10.507270172606411</v>
      </c>
      <c r="K23" s="3">
        <f>[1]Unternehmen!K71</f>
        <v>10.627612090672796</v>
      </c>
      <c r="L23" s="3">
        <f>[1]Unternehmen!L71</f>
        <v>10.449935048746244</v>
      </c>
      <c r="M23" s="3">
        <f>[1]Unternehmen!M71</f>
        <v>9.9850971149458871</v>
      </c>
      <c r="N23" s="3">
        <f>[1]Unternehmen!N71</f>
        <v>12.108895705521473</v>
      </c>
      <c r="O23" s="3">
        <f>[1]Unternehmen!O71</f>
        <v>10.003951728121105</v>
      </c>
      <c r="P23" s="3">
        <f>[1]Unternehmen!P71</f>
        <v>10.076429203606198</v>
      </c>
      <c r="Q23" s="3">
        <f>[1]Unternehmen!Q71</f>
        <v>12.124301878005497</v>
      </c>
      <c r="R23" s="3">
        <f>[1]Unternehmen!R71</f>
        <v>10.924702380530132</v>
      </c>
      <c r="S23" s="3">
        <f>[1]Unternehmen!S71</f>
        <v>10.638010533829799</v>
      </c>
      <c r="T23" s="3">
        <f>[1]Unternehmen!T71</f>
        <v>10.864978902953586</v>
      </c>
      <c r="U23" s="3">
        <f>[1]Unternehmen!U71</f>
        <v>10.615938422746424</v>
      </c>
      <c r="V23" s="3">
        <f>[1]Unternehmen!V71</f>
        <v>10.449658831912192</v>
      </c>
      <c r="X23" s="18" t="str">
        <f t="shared" si="12"/>
        <v>BY</v>
      </c>
      <c r="Y23" s="19">
        <f t="shared" si="10"/>
        <v>9.9850971149458871</v>
      </c>
      <c r="Z23" s="18" t="str">
        <f t="shared" si="13"/>
        <v>NI</v>
      </c>
      <c r="AA23" s="19">
        <f t="shared" si="11"/>
        <v>12.124301878005497</v>
      </c>
    </row>
    <row r="24" spans="1:27" x14ac:dyDescent="0.35">
      <c r="A24">
        <f>[1]Unternehmen!A72</f>
        <v>2022</v>
      </c>
      <c r="B24" s="3">
        <f>[1]Unternehmen!B72</f>
        <v>9.3124837112327352</v>
      </c>
      <c r="C24" s="3">
        <f>[1]Unternehmen!C72</f>
        <v>10.546808582990444</v>
      </c>
      <c r="D24" s="3">
        <f>[1]Unternehmen!D72</f>
        <v>9.9889827396254134</v>
      </c>
      <c r="E24" s="3">
        <f>[1]Unternehmen!E72</f>
        <v>11.187637458039125</v>
      </c>
      <c r="F24" s="3">
        <f>[1]Unternehmen!F72</f>
        <v>10.165607471654875</v>
      </c>
      <c r="G24" s="3">
        <f>[1]Unternehmen!G72</f>
        <v>8.9185473397057944</v>
      </c>
      <c r="H24" s="14">
        <f>[1]Unternehmen!H72</f>
        <v>9.7806124048014542</v>
      </c>
      <c r="I24" s="3">
        <f>[1]Unternehmen!I72</f>
        <v>10.129943913379533</v>
      </c>
      <c r="J24" s="3">
        <f>[1]Unternehmen!J72</f>
        <v>10.586983989516192</v>
      </c>
      <c r="K24" s="3">
        <f>[1]Unternehmen!K72</f>
        <v>10.696740973025069</v>
      </c>
      <c r="L24" s="3">
        <f>[1]Unternehmen!L72</f>
        <v>10.560032660790331</v>
      </c>
      <c r="M24" s="3">
        <f>[1]Unternehmen!M72</f>
        <v>9.9717417020500569</v>
      </c>
      <c r="N24" s="3">
        <f>[1]Unternehmen!N72</f>
        <v>12.282383618375642</v>
      </c>
      <c r="O24" s="3">
        <f>[1]Unternehmen!O72</f>
        <v>10.281190665153051</v>
      </c>
      <c r="P24" s="3">
        <f>[1]Unternehmen!P72</f>
        <v>10.120335391136091</v>
      </c>
      <c r="Q24" s="3">
        <f>[1]Unternehmen!Q72</f>
        <v>12.153532915023431</v>
      </c>
      <c r="R24" s="3">
        <f>[1]Unternehmen!R72</f>
        <v>11.021588086553738</v>
      </c>
      <c r="S24" s="3">
        <f>[1]Unternehmen!S72</f>
        <v>10.706780433461615</v>
      </c>
      <c r="T24" s="3">
        <f>[1]Unternehmen!T72</f>
        <v>10.842310673902002</v>
      </c>
      <c r="U24" s="3">
        <f>[1]Unternehmen!U72</f>
        <v>10.773230652778464</v>
      </c>
      <c r="V24" s="3">
        <f>[1]Unternehmen!V72</f>
        <v>10.526570101744213</v>
      </c>
      <c r="X24" s="18" t="str">
        <f t="shared" si="12"/>
        <v>BY</v>
      </c>
      <c r="Y24" s="19">
        <f t="shared" si="10"/>
        <v>9.9717417020500569</v>
      </c>
      <c r="Z24" s="18" t="str">
        <f t="shared" si="13"/>
        <v>HB</v>
      </c>
      <c r="AA24" s="19">
        <f t="shared" si="11"/>
        <v>12.282383618375642</v>
      </c>
    </row>
    <row r="25" spans="1:27" x14ac:dyDescent="0.35">
      <c r="A25">
        <f>[1]Unternehmen!A73</f>
        <v>2023</v>
      </c>
      <c r="B25" s="3">
        <f>[1]Unternehmen!B73</f>
        <v>9.2722020314975317</v>
      </c>
      <c r="C25" s="3">
        <f>[1]Unternehmen!C73</f>
        <v>10.363611602887103</v>
      </c>
      <c r="D25" s="3">
        <f>[1]Unternehmen!D73</f>
        <v>9.9588705876276009</v>
      </c>
      <c r="E25" s="3">
        <f>[1]Unternehmen!E73</f>
        <v>11.187111609156929</v>
      </c>
      <c r="F25" s="3">
        <f>[1]Unternehmen!F73</f>
        <v>10.157721123412438</v>
      </c>
      <c r="G25" s="3">
        <f>[1]Unternehmen!G73</f>
        <v>9.0337464456247663</v>
      </c>
      <c r="H25" s="14">
        <f>[1]Unternehmen!H73</f>
        <v>9.7781568366495772</v>
      </c>
      <c r="I25" s="3">
        <f>[1]Unternehmen!I73</f>
        <v>10.083915097665891</v>
      </c>
      <c r="J25" s="3">
        <f>[1]Unternehmen!J73</f>
        <v>10.512392386790207</v>
      </c>
      <c r="K25" s="3">
        <f>[1]Unternehmen!K73</f>
        <v>10.609788333611334</v>
      </c>
      <c r="L25" s="3">
        <f>[1]Unternehmen!L73</f>
        <v>10.431550336796192</v>
      </c>
      <c r="M25" s="3">
        <f>[1]Unternehmen!M73</f>
        <v>9.8430029360531126</v>
      </c>
      <c r="N25" s="3">
        <f>[1]Unternehmen!N73</f>
        <v>12.385197709718327</v>
      </c>
      <c r="O25" s="3">
        <f>[1]Unternehmen!O73</f>
        <v>10.223962843422814</v>
      </c>
      <c r="P25" s="3">
        <f>[1]Unternehmen!P73</f>
        <v>10.134135263435503</v>
      </c>
      <c r="Q25" s="3">
        <f>[1]Unternehmen!Q73</f>
        <v>12.063346118746527</v>
      </c>
      <c r="R25" s="3">
        <f>[1]Unternehmen!R73</f>
        <v>10.937780738537576</v>
      </c>
      <c r="S25" s="3">
        <f>[1]Unternehmen!S73</f>
        <v>10.629760566652642</v>
      </c>
      <c r="T25" s="3">
        <f>[1]Unternehmen!T73</f>
        <v>10.796123781989508</v>
      </c>
      <c r="U25" s="3">
        <f>[1]Unternehmen!U73</f>
        <v>10.753479547944982</v>
      </c>
      <c r="V25" s="3">
        <f>[1]Unternehmen!V73</f>
        <v>10.456356605545146</v>
      </c>
      <c r="X25" s="18" t="str">
        <f t="shared" si="12"/>
        <v>BY</v>
      </c>
      <c r="Y25" s="19">
        <f t="shared" si="10"/>
        <v>9.8430029360531126</v>
      </c>
      <c r="Z25" s="18" t="str">
        <f t="shared" si="13"/>
        <v>HB</v>
      </c>
      <c r="AA25" s="19">
        <f t="shared" si="11"/>
        <v>12.385197709718327</v>
      </c>
    </row>
    <row r="26" spans="1:27" x14ac:dyDescent="0.35">
      <c r="A26">
        <f>A25+1</f>
        <v>2024</v>
      </c>
      <c r="B26" s="3"/>
      <c r="C26" s="3"/>
      <c r="D26" s="3"/>
      <c r="E26" s="3"/>
      <c r="F26" s="3"/>
      <c r="G26" s="3"/>
      <c r="H26" s="14"/>
      <c r="I26" s="3"/>
      <c r="J26" s="3"/>
      <c r="K26" s="3"/>
      <c r="L26" s="3"/>
      <c r="M26" s="3"/>
      <c r="N26" s="3"/>
      <c r="O26" s="3"/>
      <c r="P26" s="3"/>
      <c r="Q26" s="3"/>
      <c r="R26" s="3"/>
      <c r="S26" s="3"/>
      <c r="T26" s="3"/>
      <c r="U26" s="3"/>
      <c r="V26" s="3"/>
      <c r="X26" s="18"/>
      <c r="Y26" s="19"/>
      <c r="Z26" s="18"/>
      <c r="AA26" s="19"/>
    </row>
    <row r="27" spans="1:27" x14ac:dyDescent="0.35">
      <c r="B27" s="3"/>
      <c r="C27" s="3"/>
      <c r="D27" s="3"/>
      <c r="E27" s="3"/>
      <c r="F27" s="3"/>
      <c r="G27" s="3"/>
      <c r="H27" s="14"/>
      <c r="I27" s="3"/>
      <c r="J27" s="3"/>
      <c r="K27" s="3"/>
      <c r="L27" s="3"/>
      <c r="M27" s="3"/>
      <c r="N27" s="3"/>
      <c r="O27" s="3"/>
      <c r="P27" s="3"/>
      <c r="Q27" s="3"/>
      <c r="R27" s="3"/>
      <c r="S27" s="3"/>
      <c r="T27" s="3"/>
      <c r="U27" s="3"/>
      <c r="V27" s="3"/>
      <c r="X27" s="11"/>
      <c r="Y27" s="11"/>
      <c r="Z27" s="11"/>
      <c r="AA27" s="11"/>
    </row>
    <row r="28" spans="1:27" x14ac:dyDescent="0.35">
      <c r="A28" s="4" t="str">
        <f>[1]Unternehmen!A75</f>
        <v>50 bis unter 250 abhängig Beschäftigte</v>
      </c>
      <c r="B28" s="3"/>
      <c r="C28" s="3"/>
      <c r="D28" s="3"/>
      <c r="E28" s="3"/>
      <c r="F28" s="3"/>
      <c r="G28" s="3"/>
      <c r="H28" s="14"/>
      <c r="I28" s="3"/>
      <c r="J28" s="3"/>
      <c r="K28" s="3"/>
      <c r="L28" s="3"/>
      <c r="M28" s="3"/>
      <c r="N28" s="3"/>
      <c r="O28" s="3"/>
      <c r="P28" s="3"/>
      <c r="Q28" s="3"/>
      <c r="R28" s="3"/>
      <c r="S28" s="3"/>
      <c r="T28" s="3"/>
      <c r="U28" s="3"/>
      <c r="V28" s="3"/>
      <c r="X28" s="11"/>
      <c r="Y28" s="11"/>
      <c r="Z28" s="11"/>
      <c r="AA28" s="11"/>
    </row>
    <row r="29" spans="1:27" x14ac:dyDescent="0.35">
      <c r="A29">
        <f>[1]Unternehmen!A76</f>
        <v>2019</v>
      </c>
      <c r="B29" s="3">
        <f>[1]Unternehmen!B76</f>
        <v>1.6988347415208425</v>
      </c>
      <c r="C29" s="3">
        <f>[1]Unternehmen!C76</f>
        <v>1.9688030388749698</v>
      </c>
      <c r="D29" s="3">
        <f>[1]Unternehmen!D76</f>
        <v>2.0138100241098487</v>
      </c>
      <c r="E29" s="3">
        <f>[1]Unternehmen!E76</f>
        <v>2.2976167830647571</v>
      </c>
      <c r="F29" s="3">
        <f>[1]Unternehmen!F76</f>
        <v>2.2259617169230008</v>
      </c>
      <c r="G29" s="3">
        <f>[1]Unternehmen!G76</f>
        <v>1.7171308247590709</v>
      </c>
      <c r="H29" s="14">
        <f>[1]Unternehmen!H76</f>
        <v>1.9353598454931016</v>
      </c>
      <c r="I29" s="3">
        <f>[1]Unternehmen!I76</f>
        <v>2.0216830235609988</v>
      </c>
      <c r="J29" s="3">
        <f>[1]Unternehmen!J76</f>
        <v>2.0823425460310037</v>
      </c>
      <c r="K29" s="3">
        <f>[1]Unternehmen!K76</f>
        <v>2.1063937269381636</v>
      </c>
      <c r="L29" s="3">
        <f>[1]Unternehmen!L76</f>
        <v>2.1567462527694232</v>
      </c>
      <c r="M29" s="3">
        <f>[1]Unternehmen!M76</f>
        <v>1.8956406135726536</v>
      </c>
      <c r="N29" s="3">
        <f>[1]Unternehmen!N76</f>
        <v>3.0876237441578036</v>
      </c>
      <c r="O29" s="3">
        <f>[1]Unternehmen!O76</f>
        <v>2.1178918433962624</v>
      </c>
      <c r="P29" s="3">
        <f>[1]Unternehmen!P76</f>
        <v>2.013377498507293</v>
      </c>
      <c r="Q29" s="3">
        <f>[1]Unternehmen!Q76</f>
        <v>2.4419321407040622</v>
      </c>
      <c r="R29" s="3">
        <f>[1]Unternehmen!R76</f>
        <v>2.2101466999309713</v>
      </c>
      <c r="S29" s="3">
        <f>[1]Unternehmen!S76</f>
        <v>1.915347864121026</v>
      </c>
      <c r="T29" s="3">
        <f>[1]Unternehmen!T76</f>
        <v>1.9212173647513868</v>
      </c>
      <c r="U29" s="3">
        <f>[1]Unternehmen!U76</f>
        <v>1.8665140386021812</v>
      </c>
      <c r="V29" s="3">
        <f>[1]Unternehmen!V76</f>
        <v>2.0741476237477161</v>
      </c>
      <c r="X29" s="18" t="str">
        <f>HLOOKUP(Y29,$L29:$U168,ROW(L$161)-ROW(X29)+1,0)</f>
        <v>SH</v>
      </c>
      <c r="Y29" s="19">
        <f t="shared" ref="Y29" si="14">MIN(L29:U29)</f>
        <v>1.8665140386021812</v>
      </c>
      <c r="Z29" s="18" t="str">
        <f>HLOOKUP(AA29,$L29:$U168,ROW(N$161)-ROW(Z29)+1,0)</f>
        <v>HB</v>
      </c>
      <c r="AA29" s="19">
        <f t="shared" ref="AA29" si="15">MAX(L29:U29)</f>
        <v>3.0876237441578036</v>
      </c>
    </row>
    <row r="30" spans="1:27" x14ac:dyDescent="0.35">
      <c r="A30">
        <f>[1]Unternehmen!A77</f>
        <v>2020</v>
      </c>
      <c r="B30" s="3">
        <f>[1]Unternehmen!B77</f>
        <v>1.7825667282189022</v>
      </c>
      <c r="C30" s="3">
        <f>[1]Unternehmen!C77</f>
        <v>2.0593877862854622</v>
      </c>
      <c r="D30" s="3">
        <f>[1]Unternehmen!D77</f>
        <v>2.1051751955723828</v>
      </c>
      <c r="E30" s="3">
        <f>[1]Unternehmen!E77</f>
        <v>2.3763684951581854</v>
      </c>
      <c r="F30" s="3">
        <f>[1]Unternehmen!F77</f>
        <v>2.3063516399994759</v>
      </c>
      <c r="G30" s="3">
        <f>[1]Unternehmen!G77</f>
        <v>1.8275702673145651</v>
      </c>
      <c r="H30" s="14">
        <f>[1]Unternehmen!H77</f>
        <v>2.0286247273290168</v>
      </c>
      <c r="I30" s="3">
        <f>[1]Unternehmen!I77</f>
        <v>2.1068916709641319</v>
      </c>
      <c r="J30" s="3">
        <f>[1]Unternehmen!J77</f>
        <v>2.1734646892926346</v>
      </c>
      <c r="K30" s="3">
        <f>[1]Unternehmen!K77</f>
        <v>2.1958464982961843</v>
      </c>
      <c r="L30" s="3">
        <f>[1]Unternehmen!L77</f>
        <v>2.2553894282443614</v>
      </c>
      <c r="M30" s="3">
        <f>[1]Unternehmen!M77</f>
        <v>1.9843892928443136</v>
      </c>
      <c r="N30" s="3">
        <f>[1]Unternehmen!N77</f>
        <v>3.1425535144982546</v>
      </c>
      <c r="O30" s="3">
        <f>[1]Unternehmen!O77</f>
        <v>2.2401315455588149</v>
      </c>
      <c r="P30" s="3">
        <f>[1]Unternehmen!P77</f>
        <v>2.1101286930075167</v>
      </c>
      <c r="Q30" s="3">
        <f>[1]Unternehmen!Q77</f>
        <v>2.5416802876757112</v>
      </c>
      <c r="R30" s="3">
        <f>[1]Unternehmen!R77</f>
        <v>2.2919733199201477</v>
      </c>
      <c r="S30" s="3">
        <f>[1]Unternehmen!S77</f>
        <v>1.9749886606622173</v>
      </c>
      <c r="T30" s="3">
        <f>[1]Unternehmen!T77</f>
        <v>1.9285830046999082</v>
      </c>
      <c r="U30" s="3">
        <f>[1]Unternehmen!U77</f>
        <v>1.9623096032721892</v>
      </c>
      <c r="V30" s="3">
        <f>[1]Unternehmen!V77</f>
        <v>2.1644748402987868</v>
      </c>
      <c r="X30" s="18" t="str">
        <f>HLOOKUP(Y30,$L30:$U169,ROW(L$161)-ROW(X30)+1,0)</f>
        <v>SL</v>
      </c>
      <c r="Y30" s="19">
        <f t="shared" ref="Y30:Y33" si="16">MIN(L30:U30)</f>
        <v>1.9285830046999082</v>
      </c>
      <c r="Z30" s="18" t="str">
        <f>HLOOKUP(AA30,$L30:$U169,ROW(N$161)-ROW(Z30)+1,0)</f>
        <v>HB</v>
      </c>
      <c r="AA30" s="19">
        <f t="shared" ref="AA30:AA33" si="17">MAX(L30:U30)</f>
        <v>3.1425535144982546</v>
      </c>
    </row>
    <row r="31" spans="1:27" x14ac:dyDescent="0.35">
      <c r="A31">
        <f>[1]Unternehmen!A78</f>
        <v>2021</v>
      </c>
      <c r="B31" s="3">
        <f>[1]Unternehmen!B78</f>
        <v>1.8093037908222198</v>
      </c>
      <c r="C31" s="3">
        <f>[1]Unternehmen!C78</f>
        <v>2.0269808743169397</v>
      </c>
      <c r="D31" s="3">
        <f>[1]Unternehmen!D78</f>
        <v>2.1280879029534772</v>
      </c>
      <c r="E31" s="3">
        <f>[1]Unternehmen!E78</f>
        <v>2.3746280571884752</v>
      </c>
      <c r="F31" s="3">
        <f>[1]Unternehmen!F78</f>
        <v>2.3202440965773414</v>
      </c>
      <c r="G31" s="3">
        <f>[1]Unternehmen!G78</f>
        <v>1.8609889221540192</v>
      </c>
      <c r="H31" s="14">
        <f>[1]Unternehmen!H78</f>
        <v>2.0445978904691011</v>
      </c>
      <c r="I31" s="3">
        <f>[1]Unternehmen!I78</f>
        <v>2.1174508298805668</v>
      </c>
      <c r="J31" s="3">
        <f>[1]Unternehmen!J78</f>
        <v>2.1595623297900977</v>
      </c>
      <c r="K31" s="3">
        <f>[1]Unternehmen!K78</f>
        <v>2.1789710664070823</v>
      </c>
      <c r="L31" s="3">
        <f>[1]Unternehmen!L78</f>
        <v>2.2568920497041107</v>
      </c>
      <c r="M31" s="3">
        <f>[1]Unternehmen!M78</f>
        <v>1.9532955399669774</v>
      </c>
      <c r="N31" s="3">
        <f>[1]Unternehmen!N78</f>
        <v>3.1863496932515343</v>
      </c>
      <c r="O31" s="3">
        <f>[1]Unternehmen!O78</f>
        <v>2.2342462838556707</v>
      </c>
      <c r="P31" s="3">
        <f>[1]Unternehmen!P78</f>
        <v>2.0892399081949509</v>
      </c>
      <c r="Q31" s="3">
        <f>[1]Unternehmen!Q78</f>
        <v>2.5264695401832493</v>
      </c>
      <c r="R31" s="3">
        <f>[1]Unternehmen!R78</f>
        <v>2.2711440703816308</v>
      </c>
      <c r="S31" s="3">
        <f>[1]Unternehmen!S78</f>
        <v>1.9858648608672722</v>
      </c>
      <c r="T31" s="3">
        <f>[1]Unternehmen!T78</f>
        <v>1.8689819322730714</v>
      </c>
      <c r="U31" s="3">
        <f>[1]Unternehmen!U78</f>
        <v>1.9475133539033209</v>
      </c>
      <c r="V31" s="3">
        <f>[1]Unternehmen!V78</f>
        <v>2.1539479706869131</v>
      </c>
      <c r="X31" s="18" t="str">
        <f>HLOOKUP(Y31,$L31:$U170,ROW(L$161)-ROW(X31)+1,0)</f>
        <v>SL</v>
      </c>
      <c r="Y31" s="19">
        <f t="shared" si="16"/>
        <v>1.8689819322730714</v>
      </c>
      <c r="Z31" s="18" t="str">
        <f>HLOOKUP(AA31,$L31:$U170,ROW(N$161)-ROW(Z31)+1,0)</f>
        <v>HB</v>
      </c>
      <c r="AA31" s="19">
        <f t="shared" si="17"/>
        <v>3.1863496932515343</v>
      </c>
    </row>
    <row r="32" spans="1:27" x14ac:dyDescent="0.35">
      <c r="A32">
        <f>[1]Unternehmen!A79</f>
        <v>2022</v>
      </c>
      <c r="B32" s="3">
        <f>[1]Unternehmen!B79</f>
        <v>1.8295543393275997</v>
      </c>
      <c r="C32" s="3">
        <f>[1]Unternehmen!C79</f>
        <v>2.0165266773217261</v>
      </c>
      <c r="D32" s="3">
        <f>[1]Unternehmen!D79</f>
        <v>2.1564193259498361</v>
      </c>
      <c r="E32" s="3">
        <f>[1]Unternehmen!E79</f>
        <v>2.4134737816876957</v>
      </c>
      <c r="F32" s="3">
        <f>[1]Unternehmen!F79</f>
        <v>2.3475491959444157</v>
      </c>
      <c r="G32" s="3">
        <f>[1]Unternehmen!G79</f>
        <v>1.9188027453388472</v>
      </c>
      <c r="H32" s="14">
        <f>[1]Unternehmen!H79</f>
        <v>2.0761901777039524</v>
      </c>
      <c r="I32" s="3">
        <f>[1]Unternehmen!I79</f>
        <v>2.1399677177127581</v>
      </c>
      <c r="J32" s="3">
        <f>[1]Unternehmen!J79</f>
        <v>2.1694804282208215</v>
      </c>
      <c r="K32" s="3">
        <f>[1]Unternehmen!K79</f>
        <v>2.1859710910873122</v>
      </c>
      <c r="L32" s="3">
        <f>[1]Unternehmen!L79</f>
        <v>2.2838665685105681</v>
      </c>
      <c r="M32" s="3">
        <f>[1]Unternehmen!M79</f>
        <v>1.960005874369191</v>
      </c>
      <c r="N32" s="3">
        <f>[1]Unternehmen!N79</f>
        <v>3.182759414065496</v>
      </c>
      <c r="O32" s="3">
        <f>[1]Unternehmen!O79</f>
        <v>2.2463105654956248</v>
      </c>
      <c r="P32" s="3">
        <f>[1]Unternehmen!P79</f>
        <v>2.0724223716944623</v>
      </c>
      <c r="Q32" s="3">
        <f>[1]Unternehmen!Q79</f>
        <v>2.5195714231208135</v>
      </c>
      <c r="R32" s="3">
        <f>[1]Unternehmen!R79</f>
        <v>2.2831401463447381</v>
      </c>
      <c r="S32" s="3">
        <f>[1]Unternehmen!S79</f>
        <v>1.95716021875633</v>
      </c>
      <c r="T32" s="3">
        <f>[1]Unternehmen!T79</f>
        <v>1.9006121521558985</v>
      </c>
      <c r="U32" s="3">
        <f>[1]Unternehmen!U79</f>
        <v>1.9795626203287751</v>
      </c>
      <c r="V32" s="3">
        <f>[1]Unternehmen!V79</f>
        <v>2.1655792876566231</v>
      </c>
      <c r="X32" s="18" t="str">
        <f>HLOOKUP(Y32,$L32:$U171,ROW(L$161)-ROW(X32)+1,0)</f>
        <v>SL</v>
      </c>
      <c r="Y32" s="19">
        <f t="shared" si="16"/>
        <v>1.9006121521558985</v>
      </c>
      <c r="Z32" s="18" t="str">
        <f>HLOOKUP(AA32,$L32:$U171,ROW(N$161)-ROW(Z32)+1,0)</f>
        <v>HB</v>
      </c>
      <c r="AA32" s="19">
        <f t="shared" si="17"/>
        <v>3.182759414065496</v>
      </c>
    </row>
    <row r="33" spans="1:27" x14ac:dyDescent="0.35">
      <c r="A33">
        <f>[1]Unternehmen!A80</f>
        <v>2023</v>
      </c>
      <c r="B33" s="3">
        <f>[1]Unternehmen!B80</f>
        <v>1.8430507667298275</v>
      </c>
      <c r="C33" s="3">
        <f>[1]Unternehmen!C80</f>
        <v>2.0342503064142718</v>
      </c>
      <c r="D33" s="3">
        <f>[1]Unternehmen!D80</f>
        <v>2.1701091834165176</v>
      </c>
      <c r="E33" s="3">
        <f>[1]Unternehmen!E80</f>
        <v>2.4129349613610231</v>
      </c>
      <c r="F33" s="3">
        <f>[1]Unternehmen!F80</f>
        <v>2.355800691782743</v>
      </c>
      <c r="G33" s="3">
        <f>[1]Unternehmen!G80</f>
        <v>1.9437738076077045</v>
      </c>
      <c r="H33" s="14">
        <f>[1]Unternehmen!H80</f>
        <v>2.0901868531136456</v>
      </c>
      <c r="I33" s="3">
        <f>[1]Unternehmen!I80</f>
        <v>2.1503243776884564</v>
      </c>
      <c r="J33" s="3">
        <f>[1]Unternehmen!J80</f>
        <v>2.1667198253653859</v>
      </c>
      <c r="K33" s="3">
        <f>[1]Unternehmen!K80</f>
        <v>2.1814049084437559</v>
      </c>
      <c r="L33" s="3">
        <f>[1]Unternehmen!L80</f>
        <v>2.2807601817732563</v>
      </c>
      <c r="M33" s="3">
        <f>[1]Unternehmen!M80</f>
        <v>1.9618678315604272</v>
      </c>
      <c r="N33" s="3">
        <f>[1]Unternehmen!N80</f>
        <v>3.1433731698881759</v>
      </c>
      <c r="O33" s="3">
        <f>[1]Unternehmen!O80</f>
        <v>2.2957175470361335</v>
      </c>
      <c r="P33" s="3">
        <f>[1]Unternehmen!P80</f>
        <v>2.0775947957569008</v>
      </c>
      <c r="Q33" s="3">
        <f>[1]Unternehmen!Q80</f>
        <v>2.4959002051612815</v>
      </c>
      <c r="R33" s="3">
        <f>[1]Unternehmen!R80</f>
        <v>2.2656722936459452</v>
      </c>
      <c r="S33" s="3">
        <f>[1]Unternehmen!S80</f>
        <v>1.9572875523544593</v>
      </c>
      <c r="T33" s="3">
        <f>[1]Unternehmen!T80</f>
        <v>1.9434628975265018</v>
      </c>
      <c r="U33" s="3">
        <f>[1]Unternehmen!U80</f>
        <v>1.9822383592561701</v>
      </c>
      <c r="V33" s="3">
        <f>[1]Unternehmen!V80</f>
        <v>2.164575647032581</v>
      </c>
      <c r="X33" s="18" t="str">
        <f>HLOOKUP(Y33,$L33:$U172,ROW(L$161)-ROW(X33)+1,0)</f>
        <v>SL</v>
      </c>
      <c r="Y33" s="19">
        <f t="shared" si="16"/>
        <v>1.9434628975265018</v>
      </c>
      <c r="Z33" s="18" t="str">
        <f>HLOOKUP(AA33,$L33:$U172,ROW(N$161)-ROW(Z33)+1,0)</f>
        <v>HB</v>
      </c>
      <c r="AA33" s="19">
        <f t="shared" si="17"/>
        <v>3.1433731698881759</v>
      </c>
    </row>
    <row r="34" spans="1:27" x14ac:dyDescent="0.35">
      <c r="A34">
        <f>A33+1</f>
        <v>2024</v>
      </c>
      <c r="B34" s="3"/>
      <c r="C34" s="3"/>
      <c r="D34" s="3"/>
      <c r="E34" s="3"/>
      <c r="F34" s="3"/>
      <c r="G34" s="3"/>
      <c r="H34" s="14"/>
      <c r="I34" s="3"/>
      <c r="J34" s="3"/>
      <c r="K34" s="3"/>
      <c r="L34" s="3"/>
      <c r="M34" s="3"/>
      <c r="N34" s="3"/>
      <c r="O34" s="3"/>
      <c r="P34" s="3"/>
      <c r="Q34" s="3"/>
      <c r="R34" s="3"/>
      <c r="S34" s="3"/>
      <c r="T34" s="3"/>
      <c r="U34" s="3"/>
      <c r="V34" s="3"/>
      <c r="X34" s="18"/>
      <c r="Y34" s="19"/>
      <c r="Z34" s="18"/>
      <c r="AA34" s="19"/>
    </row>
    <row r="35" spans="1:27" x14ac:dyDescent="0.35">
      <c r="B35" s="3"/>
      <c r="C35" s="3"/>
      <c r="D35" s="3"/>
      <c r="E35" s="3"/>
      <c r="F35" s="3"/>
      <c r="G35" s="3"/>
      <c r="H35" s="14"/>
      <c r="I35" s="3"/>
      <c r="J35" s="3"/>
      <c r="K35" s="3"/>
      <c r="L35" s="3"/>
      <c r="M35" s="3"/>
      <c r="N35" s="3"/>
      <c r="O35" s="3"/>
      <c r="P35" s="3"/>
      <c r="Q35" s="3"/>
      <c r="R35" s="3"/>
      <c r="S35" s="3"/>
      <c r="T35" s="3"/>
      <c r="U35" s="3"/>
      <c r="V35" s="3"/>
      <c r="X35" s="11"/>
      <c r="Y35" s="11"/>
      <c r="Z35" s="11"/>
      <c r="AA35" s="11"/>
    </row>
    <row r="36" spans="1:27" x14ac:dyDescent="0.35">
      <c r="A36" s="4" t="str">
        <f>[1]Unternehmen!A82</f>
        <v>250 und mehr abhängig Beschäftigte</v>
      </c>
      <c r="B36" s="3"/>
      <c r="C36" s="3"/>
      <c r="D36" s="3"/>
      <c r="E36" s="3"/>
      <c r="F36" s="3"/>
      <c r="G36" s="3"/>
      <c r="H36" s="14"/>
      <c r="I36" s="3"/>
      <c r="J36" s="3"/>
      <c r="K36" s="3"/>
      <c r="L36" s="3"/>
      <c r="M36" s="3"/>
      <c r="N36" s="3"/>
      <c r="O36" s="3"/>
      <c r="P36" s="3"/>
      <c r="Q36" s="3"/>
      <c r="R36" s="3"/>
      <c r="S36" s="3"/>
      <c r="T36" s="3"/>
      <c r="U36" s="3"/>
      <c r="V36" s="3"/>
      <c r="X36" s="11"/>
      <c r="Y36" s="11"/>
      <c r="Z36" s="11"/>
      <c r="AA36" s="11"/>
    </row>
    <row r="37" spans="1:27" x14ac:dyDescent="0.35">
      <c r="A37">
        <f>[1]Unternehmen!A83</f>
        <v>2019</v>
      </c>
      <c r="B37" s="3">
        <f>[1]Unternehmen!B83</f>
        <v>0.32635246065751011</v>
      </c>
      <c r="C37" s="3">
        <f>[1]Unternehmen!C83</f>
        <v>0.37501010264285134</v>
      </c>
      <c r="D37" s="3">
        <f>[1]Unternehmen!D83</f>
        <v>0.41721576796244453</v>
      </c>
      <c r="E37" s="3">
        <f>[1]Unternehmen!E83</f>
        <v>0.47283893584064784</v>
      </c>
      <c r="F37" s="3">
        <f>[1]Unternehmen!F83</f>
        <v>0.4268798178646111</v>
      </c>
      <c r="G37" s="3">
        <f>[1]Unternehmen!G83</f>
        <v>0.38380450155361961</v>
      </c>
      <c r="H37" s="14">
        <f>[1]Unternehmen!H83</f>
        <v>0.39759298281170363</v>
      </c>
      <c r="I37" s="3">
        <f>[1]Unternehmen!I83</f>
        <v>0.40304718646859539</v>
      </c>
      <c r="J37" s="3">
        <f>[1]Unternehmen!J83</f>
        <v>0.48272456762691823</v>
      </c>
      <c r="K37" s="3">
        <f>[1]Unternehmen!K83</f>
        <v>0.48923899272858595</v>
      </c>
      <c r="L37" s="3">
        <f>[1]Unternehmen!L83</f>
        <v>0.51840299695930758</v>
      </c>
      <c r="M37" s="3">
        <f>[1]Unternehmen!M83</f>
        <v>0.44166570158057311</v>
      </c>
      <c r="N37" s="3">
        <f>[1]Unternehmen!N83</f>
        <v>0.74338497773525192</v>
      </c>
      <c r="O37" s="3">
        <f>[1]Unternehmen!O83</f>
        <v>0.54784583961669886</v>
      </c>
      <c r="P37" s="3">
        <f>[1]Unternehmen!P83</f>
        <v>0.49863523925961728</v>
      </c>
      <c r="Q37" s="3">
        <f>[1]Unternehmen!Q83</f>
        <v>0.48601562023721623</v>
      </c>
      <c r="R37" s="3">
        <f>[1]Unternehmen!R83</f>
        <v>0.53144074659883356</v>
      </c>
      <c r="S37" s="3">
        <f>[1]Unternehmen!S83</f>
        <v>0.40068759214285282</v>
      </c>
      <c r="T37" s="3">
        <f>[1]Unternehmen!T83</f>
        <v>0.48094050587816178</v>
      </c>
      <c r="U37" s="3">
        <f>[1]Unternehmen!U83</f>
        <v>0.36885115583961336</v>
      </c>
      <c r="V37" s="3">
        <f>[1]Unternehmen!V83</f>
        <v>0.47196038881803959</v>
      </c>
      <c r="X37" s="18" t="str">
        <f>HLOOKUP(Y37,$L37:$U194,ROW(L$161)-ROW(X37)+1,0)</f>
        <v>SH</v>
      </c>
      <c r="Y37" s="19">
        <f t="shared" ref="Y37:Y41" si="18">MIN(L37:U37)</f>
        <v>0.36885115583961336</v>
      </c>
      <c r="Z37" s="18" t="str">
        <f>HLOOKUP(AA37,$L37:$U194,ROW(N$161)-ROW(Z37)+1,0)</f>
        <v>HB</v>
      </c>
      <c r="AA37" s="19">
        <f t="shared" ref="AA37:AA41" si="19">MAX(L37:U37)</f>
        <v>0.74338497773525192</v>
      </c>
    </row>
    <row r="38" spans="1:27" x14ac:dyDescent="0.35">
      <c r="A38">
        <f>[1]Unternehmen!A84</f>
        <v>2020</v>
      </c>
      <c r="B38" s="3">
        <f>[1]Unternehmen!B84</f>
        <v>0.33783783783783783</v>
      </c>
      <c r="C38" s="3">
        <f>[1]Unternehmen!C84</f>
        <v>0.38539243815894464</v>
      </c>
      <c r="D38" s="3">
        <f>[1]Unternehmen!D84</f>
        <v>0.44224749146680897</v>
      </c>
      <c r="E38" s="3">
        <f>[1]Unternehmen!E84</f>
        <v>0.50142237292031844</v>
      </c>
      <c r="F38" s="3">
        <f>[1]Unternehmen!F84</f>
        <v>0.44423477611353535</v>
      </c>
      <c r="G38" s="3">
        <f>[1]Unternehmen!G84</f>
        <v>0.42560627755166464</v>
      </c>
      <c r="H38" s="14">
        <f>[1]Unternehmen!H84</f>
        <v>0.42332120760272252</v>
      </c>
      <c r="I38" s="3">
        <f>[1]Unternehmen!I84</f>
        <v>0.42243167030579665</v>
      </c>
      <c r="J38" s="3">
        <f>[1]Unternehmen!J84</f>
        <v>0.50532942682281745</v>
      </c>
      <c r="K38" s="3">
        <f>[1]Unternehmen!K84</f>
        <v>0.5104880769390705</v>
      </c>
      <c r="L38" s="3">
        <f>[1]Unternehmen!L84</f>
        <v>0.53806898118615487</v>
      </c>
      <c r="M38" s="3">
        <f>[1]Unternehmen!M84</f>
        <v>0.46321334855677743</v>
      </c>
      <c r="N38" s="3">
        <f>[1]Unternehmen!N84</f>
        <v>0.76286625170790956</v>
      </c>
      <c r="O38" s="3">
        <f>[1]Unternehmen!O84</f>
        <v>0.58160189198241996</v>
      </c>
      <c r="P38" s="3">
        <f>[1]Unternehmen!P84</f>
        <v>0.5232035111096055</v>
      </c>
      <c r="Q38" s="3">
        <f>[1]Unternehmen!Q84</f>
        <v>0.50634620577909806</v>
      </c>
      <c r="R38" s="3">
        <f>[1]Unternehmen!R84</f>
        <v>0.55087154832522789</v>
      </c>
      <c r="S38" s="3">
        <f>[1]Unternehmen!S84</f>
        <v>0.42635910062852334</v>
      </c>
      <c r="T38" s="3">
        <f>[1]Unternehmen!T84</f>
        <v>0.4997028793690238</v>
      </c>
      <c r="U38" s="3">
        <f>[1]Unternehmen!U84</f>
        <v>0.38393013977064566</v>
      </c>
      <c r="V38" s="3">
        <f>[1]Unternehmen!V84</f>
        <v>0.49413512721423652</v>
      </c>
      <c r="X38" s="18" t="str">
        <f t="shared" ref="X38:X41" si="20">HLOOKUP(Y38,$L38:$U195,ROW(L$161)-ROW(X38)+1,0)</f>
        <v>SH</v>
      </c>
      <c r="Y38" s="19">
        <f t="shared" si="18"/>
        <v>0.38393013977064566</v>
      </c>
      <c r="Z38" s="18" t="str">
        <f t="shared" ref="Z38:Z41" si="21">HLOOKUP(AA38,$L38:$U195,ROW(N$161)-ROW(Z38)+1,0)</f>
        <v>HB</v>
      </c>
      <c r="AA38" s="19">
        <f t="shared" si="19"/>
        <v>0.76286625170790956</v>
      </c>
    </row>
    <row r="39" spans="1:27" x14ac:dyDescent="0.35">
      <c r="A39">
        <f>[1]Unternehmen!A85</f>
        <v>2021</v>
      </c>
      <c r="B39" s="3">
        <f>[1]Unternehmen!B85</f>
        <v>0.3286779376246981</v>
      </c>
      <c r="C39" s="3">
        <f>[1]Unternehmen!C85</f>
        <v>0.40642076502732244</v>
      </c>
      <c r="D39" s="3">
        <f>[1]Unternehmen!D85</f>
        <v>0.4415928513910175</v>
      </c>
      <c r="E39" s="3">
        <f>[1]Unternehmen!E85</f>
        <v>0.49640757674722402</v>
      </c>
      <c r="F39" s="3">
        <f>[1]Unternehmen!F85</f>
        <v>0.43645529318121518</v>
      </c>
      <c r="G39" s="3">
        <f>[1]Unternehmen!G85</f>
        <v>0.42872992244950298</v>
      </c>
      <c r="H39" s="14">
        <f>[1]Unternehmen!H85</f>
        <v>0.42301479205600079</v>
      </c>
      <c r="I39" s="3">
        <f>[1]Unternehmen!I85</f>
        <v>0.4207471247840408</v>
      </c>
      <c r="J39" s="3">
        <f>[1]Unternehmen!J85</f>
        <v>0.50370050747775086</v>
      </c>
      <c r="K39" s="3">
        <f>[1]Unternehmen!K85</f>
        <v>0.50857396339050276</v>
      </c>
      <c r="L39" s="3">
        <f>[1]Unternehmen!L85</f>
        <v>0.53360625981376275</v>
      </c>
      <c r="M39" s="3">
        <f>[1]Unternehmen!M85</f>
        <v>0.45841143123500272</v>
      </c>
      <c r="N39" s="3">
        <f>[1]Unternehmen!N85</f>
        <v>0.74769938650306755</v>
      </c>
      <c r="O39" s="3">
        <f>[1]Unternehmen!O85</f>
        <v>0.58667963644101284</v>
      </c>
      <c r="P39" s="3">
        <f>[1]Unternehmen!P85</f>
        <v>0.53140422723249781</v>
      </c>
      <c r="Q39" s="3">
        <f>[1]Unternehmen!Q85</f>
        <v>0.49851996373117319</v>
      </c>
      <c r="R39" s="3">
        <f>[1]Unternehmen!R85</f>
        <v>0.55090282516815803</v>
      </c>
      <c r="S39" s="3">
        <f>[1]Unternehmen!S85</f>
        <v>0.42058148283911789</v>
      </c>
      <c r="T39" s="3">
        <f>[1]Unternehmen!T85</f>
        <v>0.51119766309639725</v>
      </c>
      <c r="U39" s="3">
        <f>[1]Unternehmen!U85</f>
        <v>0.38983444477621843</v>
      </c>
      <c r="V39" s="3">
        <f>[1]Unternehmen!V85</f>
        <v>0.49264105625262489</v>
      </c>
      <c r="X39" s="18" t="str">
        <f t="shared" si="20"/>
        <v>SH</v>
      </c>
      <c r="Y39" s="19">
        <f t="shared" si="18"/>
        <v>0.38983444477621843</v>
      </c>
      <c r="Z39" s="18" t="str">
        <f t="shared" si="21"/>
        <v>HB</v>
      </c>
      <c r="AA39" s="19">
        <f t="shared" si="19"/>
        <v>0.74769938650306755</v>
      </c>
    </row>
    <row r="40" spans="1:27" x14ac:dyDescent="0.35">
      <c r="A40">
        <f>[1]Unternehmen!A86</f>
        <v>2022</v>
      </c>
      <c r="B40" s="3">
        <f>[1]Unternehmen!B86</f>
        <v>0.33880635913474072</v>
      </c>
      <c r="C40" s="3">
        <f>[1]Unternehmen!C86</f>
        <v>0.40126500493079875</v>
      </c>
      <c r="D40" s="3">
        <f>[1]Unternehmen!D86</f>
        <v>0.44197898344833803</v>
      </c>
      <c r="E40" s="3">
        <f>[1]Unternehmen!E86</f>
        <v>0.49774279430489637</v>
      </c>
      <c r="F40" s="3">
        <f>[1]Unternehmen!F86</f>
        <v>0.44499513702919113</v>
      </c>
      <c r="G40" s="3">
        <f>[1]Unternehmen!G86</f>
        <v>0.44397106851935375</v>
      </c>
      <c r="H40" s="14">
        <f>[1]Unternehmen!H86</f>
        <v>0.42968627573886609</v>
      </c>
      <c r="I40" s="3">
        <f>[1]Unternehmen!I86</f>
        <v>0.423897700822912</v>
      </c>
      <c r="J40" s="3">
        <f>[1]Unternehmen!J86</f>
        <v>0.5071512689347375</v>
      </c>
      <c r="K40" s="3">
        <f>[1]Unternehmen!K86</f>
        <v>0.51130753595024991</v>
      </c>
      <c r="L40" s="3">
        <f>[1]Unternehmen!L86</f>
        <v>0.53898990425437199</v>
      </c>
      <c r="M40" s="3">
        <f>[1]Unternehmen!M86</f>
        <v>0.46236449815296271</v>
      </c>
      <c r="N40" s="3">
        <f>[1]Unternehmen!N86</f>
        <v>0.75926067949996168</v>
      </c>
      <c r="O40" s="3">
        <f>[1]Unternehmen!O86</f>
        <v>0.59071136516611245</v>
      </c>
      <c r="P40" s="3">
        <f>[1]Unternehmen!P86</f>
        <v>0.53552013268220766</v>
      </c>
      <c r="Q40" s="3">
        <f>[1]Unternehmen!Q86</f>
        <v>0.49496536629865101</v>
      </c>
      <c r="R40" s="3">
        <f>[1]Unternehmen!R86</f>
        <v>0.55438698561167177</v>
      </c>
      <c r="S40" s="3">
        <f>[1]Unternehmen!S86</f>
        <v>0.42092870164067248</v>
      </c>
      <c r="T40" s="3">
        <f>[1]Unternehmen!T86</f>
        <v>0.49987970809163573</v>
      </c>
      <c r="U40" s="3">
        <f>[1]Unternehmen!U86</f>
        <v>0.38998864590018267</v>
      </c>
      <c r="V40" s="3">
        <f>[1]Unternehmen!V86</f>
        <v>0.49614638778068143</v>
      </c>
      <c r="X40" s="18" t="str">
        <f t="shared" si="20"/>
        <v>SH</v>
      </c>
      <c r="Y40" s="19">
        <f t="shared" si="18"/>
        <v>0.38998864590018267</v>
      </c>
      <c r="Z40" s="18" t="str">
        <f t="shared" si="21"/>
        <v>HB</v>
      </c>
      <c r="AA40" s="19">
        <f t="shared" si="19"/>
        <v>0.75926067949996168</v>
      </c>
    </row>
    <row r="41" spans="1:27" x14ac:dyDescent="0.35">
      <c r="A41">
        <f>[1]Unternehmen!A87</f>
        <v>2023</v>
      </c>
      <c r="B41" s="3">
        <f>[1]Unternehmen!B87</f>
        <v>0.32615786040443573</v>
      </c>
      <c r="C41" s="3">
        <f>[1]Unternehmen!C87</f>
        <v>0.40174315674792321</v>
      </c>
      <c r="D41" s="3">
        <f>[1]Unternehmen!D87</f>
        <v>0.44874319621376957</v>
      </c>
      <c r="E41" s="3">
        <f>[1]Unternehmen!E87</f>
        <v>0.50645438272233789</v>
      </c>
      <c r="F41" s="3">
        <f>[1]Unternehmen!F87</f>
        <v>0.4660852842586039</v>
      </c>
      <c r="G41" s="3">
        <f>[1]Unternehmen!G87</f>
        <v>0.44637587853425609</v>
      </c>
      <c r="H41" s="14">
        <f>[1]Unternehmen!H87</f>
        <v>0.43347048183172909</v>
      </c>
      <c r="I41" s="3">
        <f>[1]Unternehmen!I87</f>
        <v>0.42816973415132925</v>
      </c>
      <c r="J41" s="3">
        <f>[1]Unternehmen!J87</f>
        <v>0.51005826679654631</v>
      </c>
      <c r="K41" s="3">
        <f>[1]Unternehmen!K87</f>
        <v>0.51425291970699738</v>
      </c>
      <c r="L41" s="3">
        <f>[1]Unternehmen!L87</f>
        <v>0.54360087233973986</v>
      </c>
      <c r="M41" s="3">
        <f>[1]Unternehmen!M87</f>
        <v>0.46494123923989727</v>
      </c>
      <c r="N41" s="3">
        <f>[1]Unternehmen!N87</f>
        <v>0.7647081427967567</v>
      </c>
      <c r="O41" s="3">
        <f>[1]Unternehmen!O87</f>
        <v>0.58155553806187521</v>
      </c>
      <c r="P41" s="3">
        <f>[1]Unternehmen!P87</f>
        <v>0.54833557990974624</v>
      </c>
      <c r="Q41" s="3">
        <f>[1]Unternehmen!Q87</f>
        <v>0.4984938829002532</v>
      </c>
      <c r="R41" s="3">
        <f>[1]Unternehmen!R87</f>
        <v>0.55394464423430423</v>
      </c>
      <c r="S41" s="3">
        <f>[1]Unternehmen!S87</f>
        <v>0.42574300946304888</v>
      </c>
      <c r="T41" s="3">
        <f>[1]Unternehmen!T87</f>
        <v>0.48185030517185989</v>
      </c>
      <c r="U41" s="3">
        <f>[1]Unternehmen!U87</f>
        <v>0.39906448816708368</v>
      </c>
      <c r="V41" s="3">
        <f>[1]Unternehmen!V87</f>
        <v>0.4993489759700373</v>
      </c>
      <c r="X41" s="18" t="str">
        <f t="shared" si="20"/>
        <v>SH</v>
      </c>
      <c r="Y41" s="19">
        <f t="shared" si="18"/>
        <v>0.39906448816708368</v>
      </c>
      <c r="Z41" s="18" t="str">
        <f t="shared" si="21"/>
        <v>HB</v>
      </c>
      <c r="AA41" s="19">
        <f t="shared" si="19"/>
        <v>0.7647081427967567</v>
      </c>
    </row>
    <row r="42" spans="1:27" x14ac:dyDescent="0.35">
      <c r="A42">
        <f>A41+1</f>
        <v>2024</v>
      </c>
      <c r="B42" s="3"/>
      <c r="C42" s="3"/>
      <c r="D42" s="3"/>
      <c r="E42" s="3"/>
      <c r="F42" s="3"/>
      <c r="G42" s="3"/>
      <c r="H42" s="14"/>
      <c r="I42" s="3"/>
      <c r="J42" s="3"/>
      <c r="K42" s="3"/>
      <c r="L42" s="3"/>
      <c r="M42" s="3"/>
      <c r="N42" s="3"/>
      <c r="O42" s="3"/>
      <c r="P42" s="3"/>
      <c r="Q42" s="3"/>
      <c r="R42" s="3"/>
      <c r="S42" s="3"/>
      <c r="T42" s="3"/>
      <c r="U42" s="3"/>
      <c r="V42" s="3"/>
      <c r="X42" s="18"/>
      <c r="Y42" s="19"/>
      <c r="Z42" s="18"/>
      <c r="AA42" s="19"/>
    </row>
    <row r="43" spans="1:27" x14ac:dyDescent="0.35">
      <c r="B43" s="3"/>
      <c r="C43" s="3"/>
      <c r="D43" s="10"/>
      <c r="E43" s="3"/>
      <c r="F43" s="3"/>
      <c r="G43" s="3"/>
      <c r="H43" s="14"/>
      <c r="I43" s="3"/>
      <c r="J43" s="3"/>
      <c r="K43" s="3"/>
      <c r="L43" s="3"/>
      <c r="M43" s="3"/>
      <c r="N43" s="3"/>
      <c r="O43" s="3"/>
      <c r="P43" s="3"/>
      <c r="Q43" s="3"/>
      <c r="R43" s="3"/>
      <c r="S43" s="3"/>
      <c r="T43" s="3"/>
      <c r="U43" s="3"/>
      <c r="V43" s="3"/>
      <c r="X43" s="11"/>
      <c r="Y43" s="11"/>
      <c r="Z43" s="11"/>
      <c r="AA43" s="11"/>
    </row>
    <row r="44" spans="1:27" x14ac:dyDescent="0.35">
      <c r="A44" s="4" t="s">
        <v>611</v>
      </c>
      <c r="B44" s="3"/>
      <c r="C44" s="3"/>
      <c r="D44" s="3"/>
      <c r="E44" s="3"/>
      <c r="F44" s="3"/>
      <c r="G44" s="3"/>
      <c r="H44" s="14"/>
      <c r="I44" s="3"/>
      <c r="J44" s="3"/>
      <c r="K44" s="3"/>
      <c r="L44" s="3"/>
      <c r="M44" s="3"/>
      <c r="N44" s="3"/>
      <c r="O44" s="3"/>
      <c r="P44" s="3"/>
      <c r="Q44" s="3"/>
      <c r="R44" s="3"/>
      <c r="S44" s="3"/>
      <c r="T44" s="3"/>
      <c r="U44" s="3"/>
      <c r="V44" s="3"/>
      <c r="X44" s="11"/>
      <c r="Y44" s="11"/>
      <c r="Z44" s="11"/>
      <c r="AA44" s="11"/>
    </row>
    <row r="45" spans="1:27" x14ac:dyDescent="0.35">
      <c r="A45">
        <f>[1]Unternehmen!A97</f>
        <v>2019</v>
      </c>
      <c r="B45" s="3">
        <f>[1]Unternehmen!B97</f>
        <v>9.1534657430024442</v>
      </c>
      <c r="C45" s="3">
        <f>[1]Unternehmen!C97</f>
        <v>10.094706215145882</v>
      </c>
      <c r="D45" s="3">
        <f>[1]Unternehmen!D97</f>
        <v>10.590824896910659</v>
      </c>
      <c r="E45" s="3">
        <f>[1]Unternehmen!E97</f>
        <v>11.535843365308839</v>
      </c>
      <c r="F45" s="3">
        <f>[1]Unternehmen!F97</f>
        <v>10.848649451242901</v>
      </c>
      <c r="G45" s="3">
        <f>[1]Unternehmen!G97</f>
        <v>8.7897592546832026</v>
      </c>
      <c r="H45" s="14">
        <f>[1]Unternehmen!H97</f>
        <v>9.9553184767479639</v>
      </c>
      <c r="I45" s="3">
        <f>[1]Unternehmen!I97</f>
        <v>10.416369788514611</v>
      </c>
      <c r="J45" s="3">
        <f>[1]Unternehmen!J97</f>
        <v>10.863714445354018</v>
      </c>
      <c r="K45" s="3">
        <f>[1]Unternehmen!K97</f>
        <v>11.000295690091855</v>
      </c>
      <c r="L45" s="3">
        <f>[1]Unternehmen!L97</f>
        <v>11.289344373893776</v>
      </c>
      <c r="M45" s="3">
        <f>[1]Unternehmen!M97</f>
        <v>10.380804992853074</v>
      </c>
      <c r="N45" s="3">
        <f>[1]Unternehmen!N97</f>
        <v>14.134214109594083</v>
      </c>
      <c r="O45" s="3">
        <f>[1]Unternehmen!O97</f>
        <v>10.575724893580469</v>
      </c>
      <c r="P45" s="3">
        <f>[1]Unternehmen!P97</f>
        <v>10.765900884251231</v>
      </c>
      <c r="Q45" s="3">
        <f>[1]Unternehmen!Q97</f>
        <v>12.024873161777156</v>
      </c>
      <c r="R45" s="3">
        <f>[1]Unternehmen!R97</f>
        <v>11.306595518015447</v>
      </c>
      <c r="S45" s="3">
        <f>[1]Unternehmen!S97</f>
        <v>10.489511772874369</v>
      </c>
      <c r="T45" s="3">
        <f>[1]Unternehmen!T97</f>
        <v>11.732810830067686</v>
      </c>
      <c r="U45" s="3">
        <f>[1]Unternehmen!U97</f>
        <v>9.4297513434449449</v>
      </c>
      <c r="V45" s="3">
        <f>[1]Unternehmen!V97</f>
        <v>10.803279503775711</v>
      </c>
      <c r="X45" s="18" t="str">
        <f>HLOOKUP(Y45,$L45:$U202,ROW(L$161)-ROW(X45)+1,0)</f>
        <v>SH</v>
      </c>
      <c r="Y45" s="19">
        <f t="shared" ref="Y45:Y49" si="22">MIN(L45:U45)</f>
        <v>9.4297513434449449</v>
      </c>
      <c r="Z45" s="18" t="str">
        <f>HLOOKUP(AA45,$L45:$U202,ROW(N$161)-ROW(Z45)+1,0)</f>
        <v>HB</v>
      </c>
      <c r="AA45" s="19">
        <f t="shared" ref="AA45:AA49" si="23">MAX(L45:U45)</f>
        <v>14.134214109594083</v>
      </c>
    </row>
    <row r="46" spans="1:27" x14ac:dyDescent="0.35">
      <c r="A46">
        <f>[1]Unternehmen!A98</f>
        <v>2020</v>
      </c>
      <c r="B46" s="3">
        <f>[1]Unternehmen!B98</f>
        <v>9.5489025516199426</v>
      </c>
      <c r="C46" s="3">
        <f>[1]Unternehmen!C98</f>
        <v>10.505424356122987</v>
      </c>
      <c r="D46" s="3">
        <f>[1]Unternehmen!D98</f>
        <v>11.145151026232732</v>
      </c>
      <c r="E46" s="3">
        <f>[1]Unternehmen!E98</f>
        <v>12.062139018993706</v>
      </c>
      <c r="F46" s="3">
        <f>[1]Unternehmen!F98</f>
        <v>11.311645765354928</v>
      </c>
      <c r="G46" s="3">
        <f>[1]Unternehmen!G98</f>
        <v>9.4245070295500391</v>
      </c>
      <c r="H46" s="14">
        <f>[1]Unternehmen!H98</f>
        <v>10.484067800893714</v>
      </c>
      <c r="I46" s="3">
        <f>[1]Unternehmen!I98</f>
        <v>10.896536060303493</v>
      </c>
      <c r="J46" s="3">
        <f>[1]Unternehmen!J98</f>
        <v>11.381218806614024</v>
      </c>
      <c r="K46" s="3">
        <f>[1]Unternehmen!K98</f>
        <v>11.507831861021764</v>
      </c>
      <c r="L46" s="3">
        <f>[1]Unternehmen!L98</f>
        <v>11.848403488382253</v>
      </c>
      <c r="M46" s="3">
        <f>[1]Unternehmen!M98</f>
        <v>10.859650528480527</v>
      </c>
      <c r="N46" s="3">
        <f>[1]Unternehmen!N98</f>
        <v>14.42507970244421</v>
      </c>
      <c r="O46" s="3">
        <f>[1]Unternehmen!O98</f>
        <v>11.209285330031161</v>
      </c>
      <c r="P46" s="3">
        <f>[1]Unternehmen!P98</f>
        <v>11.319918244746322</v>
      </c>
      <c r="Q46" s="3">
        <f>[1]Unternehmen!Q98</f>
        <v>12.543076737211649</v>
      </c>
      <c r="R46" s="3">
        <f>[1]Unternehmen!R98</f>
        <v>11.778782183451909</v>
      </c>
      <c r="S46" s="3">
        <f>[1]Unternehmen!S98</f>
        <v>10.992814099656579</v>
      </c>
      <c r="T46" s="3">
        <f>[1]Unternehmen!T98</f>
        <v>12.237885581546109</v>
      </c>
      <c r="U46" s="3">
        <f>[1]Unternehmen!U98</f>
        <v>9.8838004901591745</v>
      </c>
      <c r="V46" s="3">
        <f>[1]Unternehmen!V98</f>
        <v>11.315768496433485</v>
      </c>
      <c r="X46" s="18" t="str">
        <f t="shared" ref="X46:X49" si="24">HLOOKUP(Y46,$L46:$U203,ROW(L$161)-ROW(X46)+1,0)</f>
        <v>SH</v>
      </c>
      <c r="Y46" s="19">
        <f t="shared" si="22"/>
        <v>9.8838004901591745</v>
      </c>
      <c r="Z46" s="18" t="str">
        <f t="shared" ref="Z46:Z49" si="25">HLOOKUP(AA46,$L46:$U203,ROW(N$161)-ROW(Z46)+1,0)</f>
        <v>HB</v>
      </c>
      <c r="AA46" s="19">
        <f t="shared" si="23"/>
        <v>14.42507970244421</v>
      </c>
    </row>
    <row r="47" spans="1:27" x14ac:dyDescent="0.35">
      <c r="A47">
        <f>[1]Unternehmen!A99</f>
        <v>2021</v>
      </c>
      <c r="B47" s="3">
        <f>[1]Unternehmen!B99</f>
        <v>9.6523469494907062</v>
      </c>
      <c r="C47" s="3">
        <f>[1]Unternehmen!C99</f>
        <v>10.560570355191254</v>
      </c>
      <c r="D47" s="3">
        <f>[1]Unternehmen!D99</f>
        <v>11.275092864379042</v>
      </c>
      <c r="E47" s="3">
        <f>[1]Unternehmen!E99</f>
        <v>12.176094056172435</v>
      </c>
      <c r="F47" s="3">
        <f>[1]Unternehmen!F99</f>
        <v>11.387251260281243</v>
      </c>
      <c r="G47" s="3">
        <f>[1]Unternehmen!G99</f>
        <v>9.4470276026247859</v>
      </c>
      <c r="H47" s="14">
        <f>[1]Unternehmen!H99</f>
        <v>10.556486965886414</v>
      </c>
      <c r="I47" s="3">
        <f>[1]Unternehmen!I99</f>
        <v>10.996701714179531</v>
      </c>
      <c r="J47" s="3">
        <f>[1]Unternehmen!J99</f>
        <v>11.338844932589817</v>
      </c>
      <c r="K47" s="3">
        <f>[1]Unternehmen!K99</f>
        <v>11.461822342317788</v>
      </c>
      <c r="L47" s="3">
        <f>[1]Unternehmen!L99</f>
        <v>11.868166450162489</v>
      </c>
      <c r="M47" s="3">
        <f>[1]Unternehmen!M99</f>
        <v>10.693210652608496</v>
      </c>
      <c r="N47" s="3">
        <f>[1]Unternehmen!N99</f>
        <v>14.54413343558282</v>
      </c>
      <c r="O47" s="3">
        <f>[1]Unternehmen!O99</f>
        <v>11.209664508415155</v>
      </c>
      <c r="P47" s="3">
        <f>[1]Unternehmen!P99</f>
        <v>11.3146610563581</v>
      </c>
      <c r="Q47" s="3">
        <f>[1]Unternehmen!Q99</f>
        <v>12.500809698030263</v>
      </c>
      <c r="R47" s="3">
        <f>[1]Unternehmen!R99</f>
        <v>11.770604233850658</v>
      </c>
      <c r="S47" s="3">
        <f>[1]Unternehmen!S99</f>
        <v>10.939890288683529</v>
      </c>
      <c r="T47" s="3">
        <f>[1]Unternehmen!T99</f>
        <v>12.171156550903387</v>
      </c>
      <c r="U47" s="3">
        <f>[1]Unternehmen!U99</f>
        <v>9.8778739922364895</v>
      </c>
      <c r="V47" s="3">
        <f>[1]Unternehmen!V99</f>
        <v>11.293229960503778</v>
      </c>
      <c r="X47" s="18" t="str">
        <f t="shared" si="24"/>
        <v>SH</v>
      </c>
      <c r="Y47" s="19">
        <f t="shared" si="22"/>
        <v>9.8778739922364895</v>
      </c>
      <c r="Z47" s="18" t="str">
        <f t="shared" si="25"/>
        <v>HB</v>
      </c>
      <c r="AA47" s="19">
        <f t="shared" si="23"/>
        <v>14.54413343558282</v>
      </c>
    </row>
    <row r="48" spans="1:27" x14ac:dyDescent="0.35">
      <c r="A48">
        <f>[1]Unternehmen!A100</f>
        <v>2022</v>
      </c>
      <c r="B48" s="3">
        <f>[1]Unternehmen!B100</f>
        <v>9.7285483450612453</v>
      </c>
      <c r="C48" s="3">
        <f>[1]Unternehmen!C100</f>
        <v>10.575152174652294</v>
      </c>
      <c r="D48" s="3">
        <f>[1]Unternehmen!D100</f>
        <v>11.316395100862696</v>
      </c>
      <c r="E48" s="3">
        <f>[1]Unternehmen!E100</f>
        <v>12.174238916541265</v>
      </c>
      <c r="F48" s="3">
        <f>[1]Unternehmen!F100</f>
        <v>11.508213757544267</v>
      </c>
      <c r="G48" s="3">
        <f>[1]Unternehmen!G100</f>
        <v>9.5934757446161036</v>
      </c>
      <c r="H48" s="14">
        <f>[1]Unternehmen!H100</f>
        <v>10.62802206412386</v>
      </c>
      <c r="I48" s="3">
        <f>[1]Unternehmen!I100</f>
        <v>11.047247527630422</v>
      </c>
      <c r="J48" s="3">
        <f>[1]Unternehmen!J100</f>
        <v>11.375763536025016</v>
      </c>
      <c r="K48" s="3">
        <f>[1]Unternehmen!K100</f>
        <v>11.493010140354865</v>
      </c>
      <c r="L48" s="3">
        <f>[1]Unternehmen!L100</f>
        <v>11.965215389660166</v>
      </c>
      <c r="M48" s="3">
        <f>[1]Unternehmen!M100</f>
        <v>10.702681068554211</v>
      </c>
      <c r="N48" s="3">
        <f>[1]Unternehmen!N100</f>
        <v>14.815783418973847</v>
      </c>
      <c r="O48" s="3">
        <f>[1]Unternehmen!O100</f>
        <v>11.427160667463658</v>
      </c>
      <c r="P48" s="3">
        <f>[1]Unternehmen!P100</f>
        <v>11.31648760711324</v>
      </c>
      <c r="Q48" s="3">
        <f>[1]Unternehmen!Q100</f>
        <v>12.46699132509894</v>
      </c>
      <c r="R48" s="3">
        <f>[1]Unternehmen!R100</f>
        <v>11.791496509208084</v>
      </c>
      <c r="S48" s="3">
        <f>[1]Unternehmen!S100</f>
        <v>10.925815272432649</v>
      </c>
      <c r="T48" s="3">
        <f>[1]Unternehmen!T100</f>
        <v>12.103691625010024</v>
      </c>
      <c r="U48" s="3">
        <f>[1]Unternehmen!U100</f>
        <v>9.9512267364367872</v>
      </c>
      <c r="V48" s="3">
        <f>[1]Unternehmen!V100</f>
        <v>11.332338614888524</v>
      </c>
      <c r="X48" s="18" t="str">
        <f t="shared" si="24"/>
        <v>SH</v>
      </c>
      <c r="Y48" s="19">
        <f t="shared" si="22"/>
        <v>9.9512267364367872</v>
      </c>
      <c r="Z48" s="18" t="str">
        <f t="shared" si="25"/>
        <v>HB</v>
      </c>
      <c r="AA48" s="19">
        <f t="shared" si="23"/>
        <v>14.815783418973847</v>
      </c>
    </row>
    <row r="49" spans="1:27" x14ac:dyDescent="0.35">
      <c r="A49">
        <f>[1]Unternehmen!A101</f>
        <v>2023</v>
      </c>
      <c r="B49" s="9" t="s">
        <v>404</v>
      </c>
      <c r="C49" s="9" t="s">
        <v>404</v>
      </c>
      <c r="D49" s="9" t="s">
        <v>404</v>
      </c>
      <c r="E49" s="9" t="s">
        <v>404</v>
      </c>
      <c r="F49" s="9" t="s">
        <v>404</v>
      </c>
      <c r="G49" s="9" t="s">
        <v>404</v>
      </c>
      <c r="H49" s="17" t="s">
        <v>404</v>
      </c>
      <c r="I49" s="9" t="s">
        <v>404</v>
      </c>
      <c r="J49" s="9" t="s">
        <v>404</v>
      </c>
      <c r="K49" s="9" t="s">
        <v>404</v>
      </c>
      <c r="L49" s="9" t="s">
        <v>404</v>
      </c>
      <c r="M49" s="9" t="s">
        <v>404</v>
      </c>
      <c r="N49" s="9" t="s">
        <v>404</v>
      </c>
      <c r="O49" s="9" t="s">
        <v>404</v>
      </c>
      <c r="P49" s="9" t="s">
        <v>404</v>
      </c>
      <c r="Q49" s="9" t="s">
        <v>404</v>
      </c>
      <c r="R49" s="9" t="s">
        <v>404</v>
      </c>
      <c r="S49" s="9" t="s">
        <v>404</v>
      </c>
      <c r="T49" s="9" t="s">
        <v>404</v>
      </c>
      <c r="U49" s="9" t="s">
        <v>404</v>
      </c>
      <c r="V49" s="9" t="s">
        <v>404</v>
      </c>
      <c r="X49" s="18" t="e">
        <f t="shared" si="24"/>
        <v>#N/A</v>
      </c>
      <c r="Y49" s="19">
        <f t="shared" si="22"/>
        <v>0</v>
      </c>
      <c r="Z49" s="18" t="e">
        <f t="shared" si="25"/>
        <v>#N/A</v>
      </c>
      <c r="AA49" s="19">
        <f t="shared" si="23"/>
        <v>0</v>
      </c>
    </row>
    <row r="50" spans="1:27" x14ac:dyDescent="0.35">
      <c r="A50">
        <f>A49+1</f>
        <v>2024</v>
      </c>
      <c r="B50" s="9"/>
      <c r="C50" s="9"/>
      <c r="D50" s="9"/>
      <c r="E50" s="9"/>
      <c r="F50" s="9"/>
      <c r="G50" s="9"/>
      <c r="H50" s="17"/>
      <c r="I50" s="9"/>
      <c r="J50" s="9"/>
      <c r="K50" s="9"/>
      <c r="L50" s="9"/>
      <c r="M50" s="9"/>
      <c r="N50" s="9"/>
      <c r="O50" s="9"/>
      <c r="P50" s="9"/>
      <c r="Q50" s="9"/>
      <c r="R50" s="9"/>
      <c r="S50" s="9"/>
      <c r="T50" s="9"/>
      <c r="U50" s="9"/>
      <c r="V50" s="9"/>
      <c r="X50" s="11"/>
      <c r="Y50" s="11"/>
      <c r="Z50" s="11"/>
      <c r="AA50" s="11"/>
    </row>
    <row r="51" spans="1:27" x14ac:dyDescent="0.35">
      <c r="B51" s="3"/>
      <c r="C51" s="3"/>
      <c r="D51" s="3"/>
      <c r="E51" s="3"/>
      <c r="F51" s="3"/>
      <c r="G51" s="3"/>
      <c r="H51" s="14"/>
      <c r="I51" s="3"/>
      <c r="J51" s="3"/>
      <c r="K51" s="3"/>
      <c r="L51" s="3"/>
      <c r="M51" s="3"/>
      <c r="N51" s="3"/>
      <c r="O51" s="3"/>
      <c r="P51" s="3"/>
      <c r="Q51" s="3"/>
      <c r="R51" s="3"/>
      <c r="S51" s="3"/>
      <c r="T51" s="3"/>
      <c r="U51" s="3"/>
      <c r="V51" s="3"/>
      <c r="X51" s="11"/>
      <c r="Y51" s="11"/>
      <c r="Z51" s="11"/>
      <c r="AA51" s="11"/>
    </row>
    <row r="52" spans="1:27" x14ac:dyDescent="0.35">
      <c r="A52" s="4" t="s">
        <v>612</v>
      </c>
      <c r="B52" s="3"/>
      <c r="C52" s="3"/>
      <c r="D52" s="3"/>
      <c r="E52" s="3"/>
      <c r="F52" s="3"/>
      <c r="G52" s="3"/>
      <c r="H52" s="14"/>
      <c r="I52" s="3"/>
      <c r="J52" s="3"/>
      <c r="K52" s="3"/>
      <c r="L52" s="3"/>
      <c r="M52" s="3"/>
      <c r="N52" s="3"/>
      <c r="O52" s="3"/>
      <c r="P52" s="3"/>
      <c r="Q52" s="3"/>
      <c r="R52" s="3"/>
      <c r="S52" s="3"/>
      <c r="T52" s="3"/>
      <c r="U52" s="3"/>
      <c r="V52" s="3"/>
      <c r="X52" s="11"/>
      <c r="Y52" s="11"/>
      <c r="Z52" s="11"/>
      <c r="AA52" s="11"/>
    </row>
    <row r="53" spans="1:27" x14ac:dyDescent="0.35">
      <c r="A53">
        <f>[1]Unternehmen!A112</f>
        <v>2019</v>
      </c>
      <c r="B53" s="3">
        <f>[1]Unternehmen!B112</f>
        <v>22.747301006404392</v>
      </c>
      <c r="C53" s="3">
        <f>[1]Unternehmen!C112</f>
        <v>23.291867469879513</v>
      </c>
      <c r="D53" s="3">
        <f>[1]Unternehmen!D112</f>
        <v>27.529993668882561</v>
      </c>
      <c r="E53" s="3">
        <f>[1]Unternehmen!E112</f>
        <v>30.502652780506978</v>
      </c>
      <c r="F53" s="3">
        <f>[1]Unternehmen!F112</f>
        <v>29.16093857832988</v>
      </c>
      <c r="G53" s="3">
        <f>[1]Unternehmen!G112</f>
        <v>21.116773223016175</v>
      </c>
      <c r="H53" s="14">
        <f>[1]Unternehmen!H112</f>
        <v>26.317661812504799</v>
      </c>
      <c r="I53" s="3">
        <f>[1]Unternehmen!I112</f>
        <v>27.137046363501703</v>
      </c>
      <c r="J53" s="3">
        <f>[1]Unternehmen!J112</f>
        <v>33.918330187517952</v>
      </c>
      <c r="K53" s="3">
        <f>[1]Unternehmen!K112</f>
        <v>34.277300290007908</v>
      </c>
      <c r="L53" s="3">
        <f>[1]Unternehmen!L112</f>
        <v>37.123851063305487</v>
      </c>
      <c r="M53" s="3">
        <f>[1]Unternehmen!M112</f>
        <v>35.770206579595282</v>
      </c>
      <c r="N53" s="3">
        <f>[1]Unternehmen!N112</f>
        <v>42.493295695130556</v>
      </c>
      <c r="O53" s="3">
        <f>[1]Unternehmen!O112</f>
        <v>34.94550229809586</v>
      </c>
      <c r="P53" s="3">
        <f>[1]Unternehmen!P112</f>
        <v>31.102982057113973</v>
      </c>
      <c r="Q53" s="3">
        <f>[1]Unternehmen!Q112</f>
        <v>39.652668213457076</v>
      </c>
      <c r="R53" s="3">
        <f>[1]Unternehmen!R112</f>
        <v>31.680932122674456</v>
      </c>
      <c r="S53" s="3">
        <f>[1]Unternehmen!S112</f>
        <v>29.368253449824447</v>
      </c>
      <c r="T53" s="3">
        <f>[1]Unternehmen!T112</f>
        <v>38.849257708412637</v>
      </c>
      <c r="U53" s="3">
        <f>[1]Unternehmen!U112</f>
        <v>24.74874446085672</v>
      </c>
      <c r="V53" s="3">
        <f>[1]Unternehmen!V112</f>
        <v>32.917546551942742</v>
      </c>
      <c r="X53" s="18" t="str">
        <f>HLOOKUP(Y53,$L53:$U210,ROW(L$161)-ROW(X53)+1,0)</f>
        <v>SH</v>
      </c>
      <c r="Y53" s="19">
        <f t="shared" ref="Y53:Y57" si="26">MIN(L53:U53)</f>
        <v>24.74874446085672</v>
      </c>
      <c r="Z53" s="18" t="str">
        <f>HLOOKUP(AA53,$L53:$U210,ROW(N$161)-ROW(Z53)+1,0)</f>
        <v>HB</v>
      </c>
      <c r="AA53" s="19">
        <f t="shared" ref="AA53:AA57" si="27">MAX(L53:U53)</f>
        <v>42.493295695130556</v>
      </c>
    </row>
    <row r="54" spans="1:27" x14ac:dyDescent="0.35">
      <c r="A54">
        <f>[1]Unternehmen!A113</f>
        <v>2020</v>
      </c>
      <c r="B54" s="3">
        <f>[1]Unternehmen!B113</f>
        <v>23.092025699168559</v>
      </c>
      <c r="C54" s="3">
        <f>[1]Unternehmen!C113</f>
        <v>23.899285048181536</v>
      </c>
      <c r="D54" s="3">
        <f>[1]Unternehmen!D113</f>
        <v>27.792462105694387</v>
      </c>
      <c r="E54" s="3">
        <f>[1]Unternehmen!E113</f>
        <v>30.838748984565395</v>
      </c>
      <c r="F54" s="3">
        <f>[1]Unternehmen!F113</f>
        <v>29.160176864926548</v>
      </c>
      <c r="G54" s="3">
        <f>[1]Unternehmen!G113</f>
        <v>21.622473246135552</v>
      </c>
      <c r="H54" s="14">
        <f>[1]Unternehmen!H113</f>
        <v>26.626687889640536</v>
      </c>
      <c r="I54" s="3">
        <f>[1]Unternehmen!I113</f>
        <v>27.400104137952159</v>
      </c>
      <c r="J54" s="3">
        <f>[1]Unternehmen!J113</f>
        <v>34.509710920770878</v>
      </c>
      <c r="K54" s="3">
        <f>[1]Unternehmen!K113</f>
        <v>34.867496726344399</v>
      </c>
      <c r="L54" s="3">
        <f>[1]Unternehmen!L113</f>
        <v>37.692430525150023</v>
      </c>
      <c r="M54" s="3">
        <f>[1]Unternehmen!M113</f>
        <v>36.323826485800723</v>
      </c>
      <c r="N54" s="3">
        <f>[1]Unternehmen!N113</f>
        <v>43.654887218045111</v>
      </c>
      <c r="O54" s="3">
        <f>[1]Unternehmen!O113</f>
        <v>36.608861197646249</v>
      </c>
      <c r="P54" s="3">
        <f>[1]Unternehmen!P113</f>
        <v>31.690279627163783</v>
      </c>
      <c r="Q54" s="3">
        <f>[1]Unternehmen!Q113</f>
        <v>40.409771047413017</v>
      </c>
      <c r="R54" s="3">
        <f>[1]Unternehmen!R113</f>
        <v>32.211951015373771</v>
      </c>
      <c r="S54" s="3">
        <f>[1]Unternehmen!S113</f>
        <v>30.032269138345345</v>
      </c>
      <c r="T54" s="3">
        <f>[1]Unternehmen!T113</f>
        <v>39.089643880474824</v>
      </c>
      <c r="U54" s="3">
        <f>[1]Unternehmen!U113</f>
        <v>25.113075281926243</v>
      </c>
      <c r="V54" s="3">
        <f>[1]Unternehmen!V113</f>
        <v>33.451963782017685</v>
      </c>
      <c r="X54" s="18" t="str">
        <f t="shared" ref="X54:X57" si="28">HLOOKUP(Y54,$L54:$U211,ROW(L$161)-ROW(X54)+1,0)</f>
        <v>SH</v>
      </c>
      <c r="Y54" s="19">
        <f t="shared" si="26"/>
        <v>25.113075281926243</v>
      </c>
      <c r="Z54" s="18" t="str">
        <f t="shared" ref="Z54:Z57" si="29">HLOOKUP(AA54,$L54:$U211,ROW(N$161)-ROW(Z54)+1,0)</f>
        <v>HB</v>
      </c>
      <c r="AA54" s="19">
        <f t="shared" si="27"/>
        <v>43.654887218045111</v>
      </c>
    </row>
    <row r="55" spans="1:27" x14ac:dyDescent="0.35">
      <c r="A55">
        <f>[1]Unternehmen!A114</f>
        <v>2021</v>
      </c>
      <c r="B55" s="3">
        <f>[1]Unternehmen!B114</f>
        <v>23.492706333973128</v>
      </c>
      <c r="C55" s="3">
        <f>[1]Unternehmen!C114</f>
        <v>23.696167030227485</v>
      </c>
      <c r="D55" s="3">
        <f>[1]Unternehmen!D114</f>
        <v>28.03460640426951</v>
      </c>
      <c r="E55" s="3">
        <f>[1]Unternehmen!E114</f>
        <v>31.418871068527395</v>
      </c>
      <c r="F55" s="3">
        <f>[1]Unternehmen!F114</f>
        <v>29.114732724902218</v>
      </c>
      <c r="G55" s="3">
        <f>[1]Unternehmen!G114</f>
        <v>21.276846307385227</v>
      </c>
      <c r="H55" s="14">
        <f>[1]Unternehmen!H114</f>
        <v>26.748740740740743</v>
      </c>
      <c r="I55" s="3">
        <f>[1]Unternehmen!I114</f>
        <v>27.602366495407132</v>
      </c>
      <c r="J55" s="3">
        <f>[1]Unternehmen!J114</f>
        <v>34.334535388541369</v>
      </c>
      <c r="K55" s="3">
        <f>[1]Unternehmen!K114</f>
        <v>34.698073364415869</v>
      </c>
      <c r="L55" s="3">
        <f>[1]Unternehmen!L114</f>
        <v>37.552712652080835</v>
      </c>
      <c r="M55" s="3">
        <f>[1]Unternehmen!M114</f>
        <v>35.773405632495546</v>
      </c>
      <c r="N55" s="3">
        <f>[1]Unternehmen!N114</f>
        <v>43.337995337995338</v>
      </c>
      <c r="O55" s="3">
        <f>[1]Unternehmen!O114</f>
        <v>35.598076262452764</v>
      </c>
      <c r="P55" s="3">
        <f>[1]Unternehmen!P114</f>
        <v>31.456654785123412</v>
      </c>
      <c r="Q55" s="3">
        <f>[1]Unternehmen!Q114</f>
        <v>40.933706021753665</v>
      </c>
      <c r="R55" s="3">
        <f>[1]Unternehmen!R114</f>
        <v>32.020156875013967</v>
      </c>
      <c r="S55" s="3">
        <f>[1]Unternehmen!S114</f>
        <v>30.506454989532447</v>
      </c>
      <c r="T55" s="3">
        <f>[1]Unternehmen!T114</f>
        <v>38.727386411004588</v>
      </c>
      <c r="U55" s="3">
        <f>[1]Unternehmen!U114</f>
        <v>25.065429093122336</v>
      </c>
      <c r="V55" s="3">
        <f>[1]Unternehmen!V114</f>
        <v>33.338554239068351</v>
      </c>
      <c r="X55" s="18" t="str">
        <f t="shared" si="28"/>
        <v>SH</v>
      </c>
      <c r="Y55" s="19">
        <f t="shared" si="26"/>
        <v>25.065429093122336</v>
      </c>
      <c r="Z55" s="18" t="str">
        <f t="shared" si="29"/>
        <v>HB</v>
      </c>
      <c r="AA55" s="19">
        <f t="shared" si="27"/>
        <v>43.337995337995338</v>
      </c>
    </row>
    <row r="56" spans="1:27" x14ac:dyDescent="0.35">
      <c r="A56">
        <f>[1]Unternehmen!A115</f>
        <v>2022</v>
      </c>
      <c r="B56" s="3">
        <f>[1]Unternehmen!B115</f>
        <v>24.586775256932324</v>
      </c>
      <c r="C56" s="3">
        <f>[1]Unternehmen!C115</f>
        <v>23.130516431924882</v>
      </c>
      <c r="D56" s="3">
        <f>[1]Unternehmen!D115</f>
        <v>28.259330543933054</v>
      </c>
      <c r="E56" s="3">
        <f>[1]Unternehmen!E115</f>
        <v>31.53728208359588</v>
      </c>
      <c r="F56" s="3">
        <f>[1]Unternehmen!F115</f>
        <v>29.9328809558932</v>
      </c>
      <c r="G56" s="3">
        <f>[1]Unternehmen!G115</f>
        <v>21.388456161374076</v>
      </c>
      <c r="H56" s="14">
        <f>[1]Unternehmen!H115</f>
        <v>27.09845586040327</v>
      </c>
      <c r="I56" s="3">
        <f>[1]Unternehmen!I115</f>
        <v>27.996325607687957</v>
      </c>
      <c r="J56" s="3">
        <f>[1]Unternehmen!J115</f>
        <v>34.690755725939077</v>
      </c>
      <c r="K56" s="3">
        <f>[1]Unternehmen!K115</f>
        <v>35.063617177309645</v>
      </c>
      <c r="L56" s="3">
        <f>[1]Unternehmen!L115</f>
        <v>38.253094255791815</v>
      </c>
      <c r="M56" s="3">
        <f>[1]Unternehmen!M115</f>
        <v>35.974004735287657</v>
      </c>
      <c r="N56" s="3">
        <f>[1]Unternehmen!N115</f>
        <v>43.860062893081761</v>
      </c>
      <c r="O56" s="3">
        <f>[1]Unternehmen!O115</f>
        <v>35.516713091922007</v>
      </c>
      <c r="P56" s="3">
        <f>[1]Unternehmen!P115</f>
        <v>31.550186125211507</v>
      </c>
      <c r="Q56" s="3">
        <f>[1]Unternehmen!Q115</f>
        <v>41.403578407425499</v>
      </c>
      <c r="R56" s="3">
        <f>[1]Unternehmen!R115</f>
        <v>32.355663934611307</v>
      </c>
      <c r="S56" s="3">
        <f>[1]Unternehmen!S115</f>
        <v>30.85833553036295</v>
      </c>
      <c r="T56" s="3">
        <f>[1]Unternehmen!T115</f>
        <v>39.123044397463005</v>
      </c>
      <c r="U56" s="3">
        <f>[1]Unternehmen!U115</f>
        <v>25.232750689972402</v>
      </c>
      <c r="V56" s="3">
        <f>[1]Unternehmen!V115</f>
        <v>33.701503619825502</v>
      </c>
      <c r="X56" s="18" t="str">
        <f t="shared" si="28"/>
        <v>SH</v>
      </c>
      <c r="Y56" s="19">
        <f t="shared" si="26"/>
        <v>25.232750689972402</v>
      </c>
      <c r="Z56" s="18" t="str">
        <f t="shared" si="29"/>
        <v>HB</v>
      </c>
      <c r="AA56" s="19">
        <f t="shared" si="27"/>
        <v>43.860062893081761</v>
      </c>
    </row>
    <row r="57" spans="1:27" x14ac:dyDescent="0.35">
      <c r="A57">
        <f>[1]Unternehmen!A116</f>
        <v>2023</v>
      </c>
      <c r="B57" s="3">
        <f>[1]Unternehmen!B116</f>
        <v>25.633051014378573</v>
      </c>
      <c r="C57" s="3">
        <f>[1]Unternehmen!C116</f>
        <v>23.130544993662863</v>
      </c>
      <c r="D57" s="3">
        <f>[1]Unternehmen!D116</f>
        <v>28.918534999144278</v>
      </c>
      <c r="E57" s="3">
        <f>[1]Unternehmen!E116</f>
        <v>32.088716623600348</v>
      </c>
      <c r="F57" s="3">
        <f>[1]Unternehmen!F116</f>
        <v>30.572160289243747</v>
      </c>
      <c r="G57" s="3">
        <f>[1]Unternehmen!G116</f>
        <v>21.924943911890679</v>
      </c>
      <c r="H57" s="14">
        <f>[1]Unternehmen!H116</f>
        <v>27.712635719033905</v>
      </c>
      <c r="I57" s="3">
        <f>[1]Unternehmen!I116</f>
        <v>28.622127495913592</v>
      </c>
      <c r="J57" s="3">
        <f>[1]Unternehmen!J116</f>
        <v>35.296177006795212</v>
      </c>
      <c r="K57" s="3">
        <f>[1]Unternehmen!K116</f>
        <v>35.668445888011263</v>
      </c>
      <c r="L57" s="3">
        <f>[1]Unternehmen!L116</f>
        <v>39.106038330972176</v>
      </c>
      <c r="M57" s="3">
        <f>[1]Unternehmen!M116</f>
        <v>36.480615566735715</v>
      </c>
      <c r="N57" s="3">
        <f>[1]Unternehmen!N116</f>
        <v>45.315112540192921</v>
      </c>
      <c r="O57" s="3">
        <f>[1]Unternehmen!O116</f>
        <v>37.127000695894225</v>
      </c>
      <c r="P57" s="3">
        <f>[1]Unternehmen!P116</f>
        <v>31.629586287602393</v>
      </c>
      <c r="Q57" s="3">
        <f>[1]Unternehmen!Q116</f>
        <v>41.969278414369782</v>
      </c>
      <c r="R57" s="3">
        <f>[1]Unternehmen!R116</f>
        <v>32.922843130482832</v>
      </c>
      <c r="S57" s="3">
        <f>[1]Unternehmen!S116</f>
        <v>31.426450862916926</v>
      </c>
      <c r="T57" s="3">
        <f>[1]Unternehmen!T116</f>
        <v>40.824437582708427</v>
      </c>
      <c r="U57" s="3">
        <f>[1]Unternehmen!U116</f>
        <v>25.511193453759454</v>
      </c>
      <c r="V57" s="3">
        <f>[1]Unternehmen!V116</f>
        <v>34.314903562963273</v>
      </c>
      <c r="X57" s="18" t="str">
        <f t="shared" si="28"/>
        <v>SH</v>
      </c>
      <c r="Y57" s="19">
        <f t="shared" si="26"/>
        <v>25.511193453759454</v>
      </c>
      <c r="Z57" s="18" t="str">
        <f t="shared" si="29"/>
        <v>HB</v>
      </c>
      <c r="AA57" s="19">
        <f t="shared" si="27"/>
        <v>45.315112540192921</v>
      </c>
    </row>
    <row r="58" spans="1:27" x14ac:dyDescent="0.35">
      <c r="A58">
        <f>A57+1</f>
        <v>2024</v>
      </c>
      <c r="B58" s="3"/>
      <c r="C58" s="3"/>
      <c r="D58" s="3"/>
      <c r="E58" s="3"/>
      <c r="F58" s="3"/>
      <c r="G58" s="3"/>
      <c r="H58" s="14"/>
      <c r="I58" s="3"/>
      <c r="J58" s="3"/>
      <c r="K58" s="3"/>
      <c r="L58" s="3"/>
      <c r="M58" s="3"/>
      <c r="N58" s="3"/>
      <c r="O58" s="3"/>
      <c r="P58" s="3"/>
      <c r="Q58" s="3"/>
      <c r="R58" s="3"/>
      <c r="S58" s="3"/>
      <c r="T58" s="3"/>
      <c r="U58" s="3"/>
      <c r="V58" s="3"/>
      <c r="X58" s="18"/>
      <c r="Y58" s="19"/>
      <c r="Z58" s="18"/>
      <c r="AA58" s="19"/>
    </row>
    <row r="59" spans="1:27" x14ac:dyDescent="0.35">
      <c r="B59" s="3"/>
      <c r="C59" s="3"/>
      <c r="D59" s="3"/>
      <c r="E59" s="3"/>
      <c r="F59" s="3"/>
      <c r="G59" s="3"/>
      <c r="H59" s="14"/>
      <c r="I59" s="3"/>
      <c r="J59" s="3"/>
      <c r="K59" s="3"/>
      <c r="L59" s="3"/>
      <c r="M59" s="3"/>
      <c r="N59" s="3"/>
      <c r="O59" s="3"/>
      <c r="P59" s="3"/>
      <c r="Q59" s="3"/>
      <c r="R59" s="3"/>
      <c r="S59" s="3"/>
      <c r="T59" s="3"/>
      <c r="U59" s="3"/>
      <c r="V59" s="3"/>
      <c r="X59" s="11"/>
      <c r="Y59" s="11"/>
      <c r="Z59" s="11"/>
      <c r="AA59" s="11"/>
    </row>
    <row r="60" spans="1:27" x14ac:dyDescent="0.35">
      <c r="A60" s="4" t="s">
        <v>613</v>
      </c>
      <c r="B60" s="3"/>
      <c r="C60" s="3"/>
      <c r="D60" s="3"/>
      <c r="E60" s="3"/>
      <c r="F60" s="3"/>
      <c r="G60" s="3"/>
      <c r="H60" s="14"/>
      <c r="I60" s="3"/>
      <c r="J60" s="3"/>
      <c r="K60" s="3"/>
      <c r="L60" s="3"/>
      <c r="M60" s="3"/>
      <c r="N60" s="3"/>
      <c r="O60" s="3"/>
      <c r="P60" s="3"/>
      <c r="Q60" s="3"/>
      <c r="R60" s="3"/>
      <c r="S60" s="3"/>
      <c r="T60" s="3"/>
      <c r="U60" s="3"/>
      <c r="V60" s="3"/>
      <c r="X60" s="11"/>
      <c r="Y60" s="11"/>
      <c r="Z60" s="11"/>
      <c r="AA60" s="11"/>
    </row>
    <row r="61" spans="1:27" x14ac:dyDescent="0.35">
      <c r="A61">
        <f>[1]Gründungen_Schließungen!A92</f>
        <v>2019</v>
      </c>
      <c r="B61" s="3">
        <f>[1]Gründungen_Schließungen!B92</f>
        <v>9.3273657610453391</v>
      </c>
      <c r="C61" s="3">
        <f>[1]Gründungen_Schließungen!C92</f>
        <v>8.3869823486258159</v>
      </c>
      <c r="D61" s="3">
        <f>[1]Gründungen_Schließungen!D92</f>
        <v>9.6258121520535713</v>
      </c>
      <c r="E61" s="3">
        <f>[1]Gründungen_Schließungen!E92</f>
        <v>7.1298999225314867</v>
      </c>
      <c r="F61" s="3">
        <f>[1]Gründungen_Schließungen!F92</f>
        <v>7.5018705510434565</v>
      </c>
      <c r="G61" s="3">
        <f>[1]Gründungen_Schließungen!G92</f>
        <v>16.697935841815934</v>
      </c>
      <c r="H61" s="14">
        <f>[1]Gründungen_Schließungen!H92</f>
        <v>10.57059461776292</v>
      </c>
      <c r="I61" s="3">
        <f>[1]Gründungen_Schließungen!I92</f>
        <v>8.6042617170746283</v>
      </c>
      <c r="J61" s="3">
        <f>[1]Gründungen_Schließungen!J92</f>
        <v>11.49193331843961</v>
      </c>
      <c r="K61" s="3">
        <f>[1]Gründungen_Schließungen!K92</f>
        <v>11.196302434287526</v>
      </c>
      <c r="L61" s="3">
        <f>[1]Gründungen_Schließungen!L92</f>
        <v>10.110834918823734</v>
      </c>
      <c r="M61" s="3">
        <f>[1]Gründungen_Schließungen!M92</f>
        <v>11.181987268268941</v>
      </c>
      <c r="N61" s="3">
        <f>[1]Gründungen_Schließungen!N92</f>
        <v>12.119563512763589</v>
      </c>
      <c r="O61" s="3">
        <f>[1]Gründungen_Schließungen!O92</f>
        <v>15.440509349695093</v>
      </c>
      <c r="P61" s="3">
        <f>[1]Gründungen_Schließungen!P92</f>
        <v>12.823840086266777</v>
      </c>
      <c r="Q61" s="3">
        <f>[1]Gründungen_Schließungen!Q92</f>
        <v>10.254324560974494</v>
      </c>
      <c r="R61" s="3">
        <f>[1]Gründungen_Schließungen!R92</f>
        <v>11.299009359645865</v>
      </c>
      <c r="S61" s="3">
        <f>[1]Gründungen_Schließungen!S92</f>
        <v>10.656620732730691</v>
      </c>
      <c r="T61" s="3">
        <f>[1]Gründungen_Schließungen!T92</f>
        <v>9.8280734536317027</v>
      </c>
      <c r="U61" s="3">
        <f>[1]Gründungen_Schließungen!U92</f>
        <v>12.004648269379311</v>
      </c>
      <c r="V61" s="3">
        <f>[1]Gründungen_Schließungen!V92</f>
        <v>11.077632835954972</v>
      </c>
      <c r="X61" s="18" t="str">
        <f>HLOOKUP(Y61,$L61:$U174,ROW(L$161)-ROW(X61)+1,0)</f>
        <v>SL</v>
      </c>
      <c r="Y61" s="19">
        <f t="shared" ref="Y61:Y65" si="30">MIN(L61:U61)</f>
        <v>9.8280734536317027</v>
      </c>
      <c r="Z61" s="18" t="str">
        <f>HLOOKUP(AA61,$L61:$U174,ROW(N$161)-ROW(Z61)+1,0)</f>
        <v>HH</v>
      </c>
      <c r="AA61" s="19">
        <f t="shared" ref="AA61:AA65" si="31">MAX(L61:U61)</f>
        <v>15.440509349695093</v>
      </c>
    </row>
    <row r="62" spans="1:27" x14ac:dyDescent="0.35">
      <c r="A62">
        <f>[1]Gründungen_Schließungen!A93</f>
        <v>2020</v>
      </c>
      <c r="B62" s="3">
        <f>[1]Gründungen_Schließungen!B93</f>
        <v>9.0145762696800666</v>
      </c>
      <c r="C62" s="3">
        <f>[1]Gründungen_Schließungen!C93</f>
        <v>7.9341850875502562</v>
      </c>
      <c r="D62" s="3">
        <f>[1]Gründungen_Schließungen!D93</f>
        <v>9.2532423967218289</v>
      </c>
      <c r="E62" s="3">
        <f>[1]Gründungen_Schließungen!E93</f>
        <v>6.5172449353036939</v>
      </c>
      <c r="F62" s="3">
        <f>[1]Gründungen_Schließungen!F93</f>
        <v>6.9614922617663346</v>
      </c>
      <c r="G62" s="3">
        <f>[1]Gründungen_Schließungen!G93</f>
        <v>16.45827661029368</v>
      </c>
      <c r="H62" s="14">
        <f>[1]Gründungen_Schließungen!H93</f>
        <v>10.197439668244316</v>
      </c>
      <c r="I62" s="3">
        <f>[1]Gründungen_Schließungen!I93</f>
        <v>8.1671038017392039</v>
      </c>
      <c r="J62" s="3">
        <f>[1]Gründungen_Schließungen!J93</f>
        <v>11.44099591387517</v>
      </c>
      <c r="K62" s="3">
        <f>[1]Gründungen_Schließungen!K93</f>
        <v>11.15525286338611</v>
      </c>
      <c r="L62" s="3">
        <f>[1]Gründungen_Schließungen!L93</f>
        <v>10.60162629210935</v>
      </c>
      <c r="M62" s="3">
        <f>[1]Gründungen_Schließungen!M93</f>
        <v>11.822618752768323</v>
      </c>
      <c r="N62" s="3">
        <f>[1]Gründungen_Schließungen!N93</f>
        <v>10.714521331794565</v>
      </c>
      <c r="O62" s="3">
        <f>[1]Gründungen_Schließungen!O93</f>
        <v>13.738043404473096</v>
      </c>
      <c r="P62" s="3">
        <f>[1]Gründungen_Schließungen!P93</f>
        <v>12.214787012416084</v>
      </c>
      <c r="Q62" s="3">
        <f>[1]Gründungen_Schließungen!Q93</f>
        <v>10.436232264270814</v>
      </c>
      <c r="R62" s="3">
        <f>[1]Gründungen_Schließungen!R93</f>
        <v>10.797004367373081</v>
      </c>
      <c r="S62" s="3">
        <f>[1]Gründungen_Schließungen!S93</f>
        <v>10.611709165374782</v>
      </c>
      <c r="T62" s="3">
        <f>[1]Gründungen_Schließungen!T93</f>
        <v>10.025438813692272</v>
      </c>
      <c r="U62" s="3">
        <f>[1]Gründungen_Schließungen!U93</f>
        <v>11.591846686176678</v>
      </c>
      <c r="V62" s="3">
        <f>[1]Gründungen_Schließungen!V93</f>
        <v>10.974529506290896</v>
      </c>
      <c r="X62" s="18" t="str">
        <f>HLOOKUP(Y62,$L62:$U175,ROW(L$161)-ROW(X62)+1,0)</f>
        <v>SL</v>
      </c>
      <c r="Y62" s="19">
        <f t="shared" si="30"/>
        <v>10.025438813692272</v>
      </c>
      <c r="Z62" s="18" t="str">
        <f>HLOOKUP(AA62,$L62:$U175,ROW(N$161)-ROW(Z62)+1,0)</f>
        <v>HH</v>
      </c>
      <c r="AA62" s="19">
        <f t="shared" si="31"/>
        <v>13.738043404473096</v>
      </c>
    </row>
    <row r="63" spans="1:27" x14ac:dyDescent="0.35">
      <c r="A63">
        <f>[1]Gründungen_Schließungen!A94</f>
        <v>2021</v>
      </c>
      <c r="B63" s="3">
        <f>[1]Gründungen_Schließungen!B94</f>
        <v>9.6463753409350836</v>
      </c>
      <c r="C63" s="3">
        <f>[1]Gründungen_Schließungen!C94</f>
        <v>8.6046306023374015</v>
      </c>
      <c r="D63" s="3">
        <f>[1]Gründungen_Schließungen!D94</f>
        <v>9.5515300175541107</v>
      </c>
      <c r="E63" s="3">
        <f>[1]Gründungen_Schließungen!E94</f>
        <v>7.247374546589028</v>
      </c>
      <c r="F63" s="3">
        <f>[1]Gründungen_Schließungen!F94</f>
        <v>7.4767774250489456</v>
      </c>
      <c r="G63" s="3">
        <f>[1]Gründungen_Schließungen!G94</f>
        <v>17.154013481476778</v>
      </c>
      <c r="H63" s="14">
        <f>[1]Gründungen_Schließungen!H94</f>
        <v>10.781220277235423</v>
      </c>
      <c r="I63" s="3">
        <f>[1]Gründungen_Schließungen!I94</f>
        <v>8.6970148739091115</v>
      </c>
      <c r="J63" s="3">
        <f>[1]Gründungen_Schließungen!J94</f>
        <v>12.334274887792297</v>
      </c>
      <c r="K63" s="3">
        <f>[1]Gründungen_Schließungen!K94</f>
        <v>12.058850527890518</v>
      </c>
      <c r="L63" s="3">
        <f>[1]Gründungen_Schließungen!L94</f>
        <v>11.635039082374647</v>
      </c>
      <c r="M63" s="3">
        <f>[1]Gründungen_Schließungen!M94</f>
        <v>12.480206048926732</v>
      </c>
      <c r="N63" s="3">
        <f>[1]Gründungen_Schließungen!N94</f>
        <v>12.274331258299497</v>
      </c>
      <c r="O63" s="3">
        <f>[1]Gründungen_Schließungen!O94</f>
        <v>15.069476070768593</v>
      </c>
      <c r="P63" s="3">
        <f>[1]Gründungen_Schließungen!P94</f>
        <v>13.260831439311712</v>
      </c>
      <c r="Q63" s="3">
        <f>[1]Gründungen_Schließungen!Q94</f>
        <v>11.456259904119497</v>
      </c>
      <c r="R63" s="3">
        <f>[1]Gründungen_Schließungen!R94</f>
        <v>11.661348325322198</v>
      </c>
      <c r="S63" s="3">
        <f>[1]Gründungen_Schließungen!S94</f>
        <v>11.335457909502328</v>
      </c>
      <c r="T63" s="3">
        <f>[1]Gründungen_Schließungen!T94</f>
        <v>10.953181873245489</v>
      </c>
      <c r="U63" s="3">
        <f>[1]Gründungen_Schließungen!U94</f>
        <v>12.528468719625874</v>
      </c>
      <c r="V63" s="3">
        <f>[1]Gründungen_Schließungen!V94</f>
        <v>11.818331130594908</v>
      </c>
      <c r="X63" s="18" t="str">
        <f>HLOOKUP(Y63,$L63:$U176,ROW(L$161)-ROW(X63)+1,0)</f>
        <v>SL</v>
      </c>
      <c r="Y63" s="19">
        <f t="shared" si="30"/>
        <v>10.953181873245489</v>
      </c>
      <c r="Z63" s="18" t="str">
        <f>HLOOKUP(AA63,$L63:$U176,ROW(N$161)-ROW(Z63)+1,0)</f>
        <v>HH</v>
      </c>
      <c r="AA63" s="19">
        <f t="shared" si="31"/>
        <v>15.069476070768593</v>
      </c>
    </row>
    <row r="64" spans="1:27" x14ac:dyDescent="0.35">
      <c r="A64">
        <f>[1]Gründungen_Schließungen!A95</f>
        <v>2022</v>
      </c>
      <c r="B64" s="3">
        <f>[1]Gründungen_Schließungen!B95</f>
        <v>9.6093900232964113</v>
      </c>
      <c r="C64" s="3">
        <f>[1]Gründungen_Schließungen!C95</f>
        <v>8.4796797357421205</v>
      </c>
      <c r="D64" s="3">
        <f>[1]Gründungen_Schließungen!D95</f>
        <v>9.4757681115918491</v>
      </c>
      <c r="E64" s="3">
        <f>[1]Gründungen_Schließungen!E95</f>
        <v>7.3651558819891756</v>
      </c>
      <c r="F64" s="3">
        <f>[1]Gründungen_Schließungen!F95</f>
        <v>7.4032429677580849</v>
      </c>
      <c r="G64" s="3">
        <f>[1]Gründungen_Schließungen!G95</f>
        <v>16.00425204581374</v>
      </c>
      <c r="H64" s="14">
        <f>[1]Gründungen_Schließungen!H95</f>
        <v>10.490121836924388</v>
      </c>
      <c r="I64" s="3">
        <f>[1]Gründungen_Schließungen!I95</f>
        <v>8.65941173627556</v>
      </c>
      <c r="J64" s="3">
        <f>[1]Gründungen_Schließungen!J95</f>
        <v>11.614544441402963</v>
      </c>
      <c r="K64" s="3">
        <f>[1]Gründungen_Schließungen!K95</f>
        <v>11.360576437704557</v>
      </c>
      <c r="L64" s="3">
        <f>[1]Gründungen_Schließungen!L95</f>
        <v>11.149909117280282</v>
      </c>
      <c r="M64" s="3">
        <f>[1]Gründungen_Schließungen!M95</f>
        <v>11.27545472543469</v>
      </c>
      <c r="N64" s="3">
        <f>[1]Gründungen_Schließungen!N95</f>
        <v>13.798582874092125</v>
      </c>
      <c r="O64" s="3">
        <f>[1]Gründungen_Schließungen!O95</f>
        <v>13.519221140456908</v>
      </c>
      <c r="P64" s="3">
        <f>[1]Gründungen_Schließungen!P95</f>
        <v>12.765977913267411</v>
      </c>
      <c r="Q64" s="3">
        <f>[1]Gründungen_Schließungen!Q95</f>
        <v>11.002787206864307</v>
      </c>
      <c r="R64" s="3">
        <f>[1]Gründungen_Schließungen!R95</f>
        <v>11.008993351159516</v>
      </c>
      <c r="S64" s="3">
        <f>[1]Gründungen_Schließungen!S95</f>
        <v>10.633884928651355</v>
      </c>
      <c r="T64" s="3">
        <f>[1]Gründungen_Schließungen!T95</f>
        <v>10.566433233322948</v>
      </c>
      <c r="U64" s="3">
        <f>[1]Gründungen_Schließungen!U95</f>
        <v>11.889715512470753</v>
      </c>
      <c r="V64" s="3">
        <f>[1]Gründungen_Schließungen!V95</f>
        <v>11.1978190379435</v>
      </c>
      <c r="X64" s="18" t="str">
        <f>HLOOKUP(Y64,$L64:$U177,ROW(L$161)-ROW(X64)+1,0)</f>
        <v>SL</v>
      </c>
      <c r="Y64" s="19">
        <f t="shared" si="30"/>
        <v>10.566433233322948</v>
      </c>
      <c r="Z64" s="18" t="str">
        <f>HLOOKUP(AA64,$L64:$U177,ROW(N$161)-ROW(Z64)+1,0)</f>
        <v>HB</v>
      </c>
      <c r="AA64" s="19">
        <f t="shared" si="31"/>
        <v>13.798582874092125</v>
      </c>
    </row>
    <row r="65" spans="1:27" x14ac:dyDescent="0.35">
      <c r="A65">
        <f>[1]Gründungen_Schließungen!A96</f>
        <v>2023</v>
      </c>
      <c r="B65" s="3">
        <f>[1]Gründungen_Schließungen!B96</f>
        <v>9.6218810550127785</v>
      </c>
      <c r="C65" s="3">
        <f>[1]Gründungen_Schließungen!C96</f>
        <v>9.3781204589785325</v>
      </c>
      <c r="D65" s="3">
        <f>[1]Gründungen_Schließungen!D96</f>
        <v>9.6576842058764125</v>
      </c>
      <c r="E65" s="3">
        <f>[1]Gründungen_Schließungen!E96</f>
        <v>7.5546308182045792</v>
      </c>
      <c r="F65" s="3">
        <f>[1]Gründungen_Schließungen!F96</f>
        <v>7.863981501542507</v>
      </c>
      <c r="G65" s="3">
        <f>[1]Gründungen_Schließungen!G96</f>
        <v>16.05116803426953</v>
      </c>
      <c r="H65" s="14">
        <f>[1]Gründungen_Schließungen!H96</f>
        <v>10.739222107772044</v>
      </c>
      <c r="I65" s="3">
        <f>[1]Gründungen_Schließungen!I96</f>
        <v>8.9499619679847875</v>
      </c>
      <c r="J65" s="3">
        <f>[1]Gründungen_Schließungen!J96</f>
        <v>12.399944933245854</v>
      </c>
      <c r="K65" s="3">
        <f>[1]Gründungen_Schließungen!K96</f>
        <v>12.186246714970705</v>
      </c>
      <c r="L65" s="3">
        <f>[1]Gründungen_Schließungen!L96</f>
        <v>11.562099488511011</v>
      </c>
      <c r="M65" s="3">
        <f>[1]Gründungen_Schließungen!M96</f>
        <v>11.937409766285503</v>
      </c>
      <c r="N65" s="3">
        <f>[1]Gründungen_Schließungen!N96</f>
        <v>14.249239807613939</v>
      </c>
      <c r="O65" s="3">
        <f>[1]Gründungen_Schließungen!O96</f>
        <v>15.885949928235075</v>
      </c>
      <c r="P65" s="3">
        <f>[1]Gründungen_Schließungen!P96</f>
        <v>13.245463918963287</v>
      </c>
      <c r="Q65" s="3">
        <f>[1]Gründungen_Schließungen!Q96</f>
        <v>11.488636613950524</v>
      </c>
      <c r="R65" s="3">
        <f>[1]Gründungen_Schließungen!R96</f>
        <v>12.294958977422811</v>
      </c>
      <c r="S65" s="3">
        <f>[1]Gründungen_Schließungen!S96</f>
        <v>11.899150395048659</v>
      </c>
      <c r="T65" s="3">
        <f>[1]Gründungen_Schließungen!T96</f>
        <v>10.981879916437558</v>
      </c>
      <c r="U65" s="3">
        <f>[1]Gründungen_Schließungen!U96</f>
        <v>12.421589162621155</v>
      </c>
      <c r="V65" s="3">
        <f>[1]Gründungen_Schließungen!V96</f>
        <v>11.915555923053516</v>
      </c>
      <c r="X65" s="18" t="str">
        <f>HLOOKUP(Y65,$L65:$U178,ROW(L$161)-ROW(X65)+1,0)</f>
        <v>SL</v>
      </c>
      <c r="Y65" s="19">
        <f t="shared" si="30"/>
        <v>10.981879916437558</v>
      </c>
      <c r="Z65" s="18" t="str">
        <f>HLOOKUP(AA65,$L65:$U178,ROW(N$161)-ROW(Z65)+1,0)</f>
        <v>HH</v>
      </c>
      <c r="AA65" s="19">
        <f t="shared" si="31"/>
        <v>15.885949928235075</v>
      </c>
    </row>
    <row r="66" spans="1:27" x14ac:dyDescent="0.35">
      <c r="A66">
        <f>A65+1</f>
        <v>2024</v>
      </c>
      <c r="B66" s="3"/>
      <c r="C66" s="3"/>
      <c r="D66" s="3"/>
      <c r="E66" s="3"/>
      <c r="F66" s="3"/>
      <c r="G66" s="3"/>
      <c r="H66" s="14"/>
      <c r="I66" s="3"/>
      <c r="J66" s="3"/>
      <c r="K66" s="3"/>
      <c r="L66" s="3"/>
      <c r="M66" s="3"/>
      <c r="N66" s="3"/>
      <c r="O66" s="3"/>
      <c r="P66" s="3"/>
      <c r="Q66" s="3"/>
      <c r="R66" s="3"/>
      <c r="S66" s="3"/>
      <c r="T66" s="3"/>
      <c r="U66" s="3"/>
      <c r="V66" s="3"/>
      <c r="X66" s="18"/>
      <c r="Y66" s="19"/>
      <c r="Z66" s="18"/>
      <c r="AA66" s="19"/>
    </row>
    <row r="67" spans="1:27" x14ac:dyDescent="0.35">
      <c r="B67" s="3"/>
      <c r="C67" s="3"/>
      <c r="D67" s="3"/>
      <c r="E67" s="3"/>
      <c r="F67" s="3"/>
      <c r="G67" s="3"/>
      <c r="H67" s="14"/>
      <c r="I67" s="3"/>
      <c r="J67" s="3"/>
      <c r="K67" s="3"/>
      <c r="L67" s="3"/>
      <c r="M67" s="3"/>
      <c r="N67" s="3"/>
      <c r="O67" s="3"/>
      <c r="P67" s="3"/>
      <c r="Q67" s="3"/>
      <c r="R67" s="3"/>
      <c r="S67" s="3"/>
      <c r="T67" s="3"/>
      <c r="U67" s="3"/>
      <c r="V67" s="3"/>
      <c r="X67" s="11"/>
      <c r="Y67" s="11"/>
      <c r="Z67" s="11"/>
      <c r="AA67" s="11"/>
    </row>
    <row r="68" spans="1:27" x14ac:dyDescent="0.35">
      <c r="A68" s="4" t="s">
        <v>614</v>
      </c>
      <c r="B68" s="3"/>
      <c r="C68" s="3"/>
      <c r="D68" s="3"/>
      <c r="E68" s="3"/>
      <c r="F68" s="3"/>
      <c r="G68" s="3"/>
      <c r="H68" s="14"/>
      <c r="I68" s="3"/>
      <c r="J68" s="3"/>
      <c r="K68" s="3"/>
      <c r="L68" s="3"/>
      <c r="M68" s="3"/>
      <c r="N68" s="3"/>
      <c r="O68" s="3"/>
      <c r="P68" s="3"/>
      <c r="Q68" s="3"/>
      <c r="R68" s="3"/>
      <c r="S68" s="3"/>
      <c r="T68" s="3"/>
      <c r="U68" s="3"/>
      <c r="V68" s="3"/>
      <c r="X68" s="11"/>
      <c r="Y68" s="11"/>
      <c r="Z68" s="11"/>
      <c r="AA68" s="11"/>
    </row>
    <row r="69" spans="1:27" x14ac:dyDescent="0.35">
      <c r="A69">
        <f>A61</f>
        <v>2019</v>
      </c>
      <c r="B69" s="3">
        <f>[1]Gründungen_Schließungen!B116</f>
        <v>13.558643334801584</v>
      </c>
      <c r="C69" s="3">
        <f>[1]Gründungen_Schließungen!C116</f>
        <v>12.60648185565344</v>
      </c>
      <c r="D69" s="3">
        <f>[1]Gründungen_Schließungen!D116</f>
        <v>13.352119176742802</v>
      </c>
      <c r="E69" s="3">
        <f>[1]Gründungen_Schließungen!E116</f>
        <v>12.091361178292887</v>
      </c>
      <c r="F69" s="3">
        <f>[1]Gründungen_Schließungen!F116</f>
        <v>11.291899182123014</v>
      </c>
      <c r="G69" s="3">
        <f>[1]Gründungen_Schließungen!G116</f>
        <v>20.089273978580554</v>
      </c>
      <c r="H69" s="14">
        <f>[1]Gründungen_Schließungen!H116</f>
        <v>14.837311746875736</v>
      </c>
      <c r="I69" s="3">
        <f>[1]Gründungen_Schließungen!I116</f>
        <v>12.759833373887616</v>
      </c>
      <c r="J69" s="3">
        <f>[1]Gründungen_Schließungen!J116</f>
        <v>15.891935965903922</v>
      </c>
      <c r="K69" s="3">
        <f>[1]Gründungen_Schließungen!K116</f>
        <v>15.615518397705944</v>
      </c>
      <c r="L69" s="3">
        <f>[1]Gründungen_Schließungen!L116</f>
        <v>14.012146266797041</v>
      </c>
      <c r="M69" s="3">
        <f>[1]Gründungen_Schließungen!M116</f>
        <v>14.174391321522794</v>
      </c>
      <c r="N69" s="3">
        <f>[1]Gründungen_Schließungen!N116</f>
        <v>18.404298384425715</v>
      </c>
      <c r="O69" s="3">
        <f>[1]Gründungen_Schließungen!O116</f>
        <v>17.15311050451448</v>
      </c>
      <c r="P69" s="3">
        <f>[1]Gründungen_Schließungen!P116</f>
        <v>17.286613971738081</v>
      </c>
      <c r="Q69" s="3">
        <f>[1]Gründungen_Schließungen!Q116</f>
        <v>16.384992108596549</v>
      </c>
      <c r="R69" s="3">
        <f>[1]Gründungen_Schließungen!R116</f>
        <v>16.521271218223621</v>
      </c>
      <c r="S69" s="3">
        <f>[1]Gründungen_Schließungen!S116</f>
        <v>15.92534364313723</v>
      </c>
      <c r="T69" s="3">
        <f>[1]Gründungen_Schließungen!T116</f>
        <v>14.649600488574482</v>
      </c>
      <c r="U69" s="3">
        <f>[1]Gründungen_Schließungen!U116</f>
        <v>16.188909027314065</v>
      </c>
      <c r="V69" s="3">
        <f>[1]Gründungen_Schließungen!V116</f>
        <v>15.468798158685793</v>
      </c>
      <c r="X69" s="18" t="str">
        <f>HLOOKUP(Y69,$L69:$U181,ROW(L$161)-ROW(X69)+1,0)</f>
        <v>BW</v>
      </c>
      <c r="Y69" s="19">
        <f t="shared" ref="Y69:Y73" si="32">MIN(L69:U69)</f>
        <v>14.012146266797041</v>
      </c>
      <c r="Z69" s="18" t="str">
        <f>HLOOKUP(AA69,$L69:$U181,ROW(N$161)-ROW(Z69)+1,0)</f>
        <v>HB</v>
      </c>
      <c r="AA69" s="19">
        <f t="shared" ref="AA69:AA73" si="33">MAX(L69:U69)</f>
        <v>18.404298384425715</v>
      </c>
    </row>
    <row r="70" spans="1:27" x14ac:dyDescent="0.35">
      <c r="A70">
        <f>A62</f>
        <v>2020</v>
      </c>
      <c r="B70" s="3">
        <f>[1]Gründungen_Schließungen!B117</f>
        <v>13.677186503273459</v>
      </c>
      <c r="C70" s="3">
        <f>[1]Gründungen_Schließungen!C117</f>
        <v>12.408957403100116</v>
      </c>
      <c r="D70" s="3">
        <f>[1]Gründungen_Schließungen!D117</f>
        <v>13.476978061181855</v>
      </c>
      <c r="E70" s="3">
        <f>[1]Gründungen_Schließungen!E117</f>
        <v>11.505416511019799</v>
      </c>
      <c r="F70" s="3">
        <f>[1]Gründungen_Schließungen!F117</f>
        <v>10.931582602770243</v>
      </c>
      <c r="G70" s="3">
        <f>[1]Gründungen_Schließungen!G117</f>
        <v>21.241981126757388</v>
      </c>
      <c r="H70" s="14">
        <f>[1]Gründungen_Schließungen!H117</f>
        <v>15.059967871815811</v>
      </c>
      <c r="I70" s="3">
        <f>[1]Gründungen_Schließungen!I117</f>
        <v>12.653419502079242</v>
      </c>
      <c r="J70" s="3">
        <f>[1]Gründungen_Schließungen!J117</f>
        <v>16.655144013747702</v>
      </c>
      <c r="K70" s="3">
        <f>[1]Gründungen_Schließungen!K117</f>
        <v>16.358343297486698</v>
      </c>
      <c r="L70" s="3">
        <f>[1]Gründungen_Schließungen!L117</f>
        <v>15.528631474086179</v>
      </c>
      <c r="M70" s="3">
        <f>[1]Gründungen_Schließungen!M117</f>
        <v>15.752258478056206</v>
      </c>
      <c r="N70" s="3">
        <f>[1]Gründungen_Schließungen!N117</f>
        <v>16.695764384393502</v>
      </c>
      <c r="O70" s="3">
        <f>[1]Gründungen_Schließungen!O117</f>
        <v>16.283837963479865</v>
      </c>
      <c r="P70" s="3">
        <f>[1]Gründungen_Schließungen!P117</f>
        <v>17.425311757775592</v>
      </c>
      <c r="Q70" s="3">
        <f>[1]Gründungen_Schließungen!Q117</f>
        <v>17.466634450019189</v>
      </c>
      <c r="R70" s="3">
        <f>[1]Gründungen_Schließungen!R117</f>
        <v>16.496793232230971</v>
      </c>
      <c r="S70" s="3">
        <f>[1]Gründungen_Schließungen!S117</f>
        <v>16.743342188816175</v>
      </c>
      <c r="T70" s="3">
        <f>[1]Gründungen_Schließungen!T117</f>
        <v>15.714980281994489</v>
      </c>
      <c r="U70" s="3">
        <f>[1]Gründungen_Schließungen!U117</f>
        <v>16.468846453037564</v>
      </c>
      <c r="V70" s="3">
        <f>[1]Gründungen_Schließungen!V117</f>
        <v>16.11476143867257</v>
      </c>
      <c r="X70" s="18" t="str">
        <f>HLOOKUP(Y70,$L70:$U182,ROW(L$161)-ROW(X70)+1,0)</f>
        <v>BW</v>
      </c>
      <c r="Y70" s="19">
        <f t="shared" si="32"/>
        <v>15.528631474086179</v>
      </c>
      <c r="Z70" s="18" t="str">
        <f>HLOOKUP(AA70,$L70:$U182,ROW(N$161)-ROW(Z70)+1,0)</f>
        <v>NI</v>
      </c>
      <c r="AA70" s="19">
        <f t="shared" si="33"/>
        <v>17.466634450019189</v>
      </c>
    </row>
    <row r="71" spans="1:27" x14ac:dyDescent="0.35">
      <c r="A71">
        <f>A63</f>
        <v>2021</v>
      </c>
      <c r="B71" s="3">
        <f>[1]Gründungen_Schließungen!B118</f>
        <v>14.583639609366797</v>
      </c>
      <c r="C71" s="3">
        <f>[1]Gründungen_Schließungen!C118</f>
        <v>13.428961748633879</v>
      </c>
      <c r="D71" s="3">
        <f>[1]Gründungen_Schließungen!D118</f>
        <v>13.945242486427514</v>
      </c>
      <c r="E71" s="3">
        <f>[1]Gründungen_Schließungen!E118</f>
        <v>12.764351549459322</v>
      </c>
      <c r="F71" s="3">
        <f>[1]Gründungen_Schließungen!F118</f>
        <v>11.741841337224727</v>
      </c>
      <c r="G71" s="3">
        <f>[1]Gründungen_Schließungen!G118</f>
        <v>21.891429304164088</v>
      </c>
      <c r="H71" s="14">
        <f>[1]Gründungen_Schließungen!H118</f>
        <v>15.859016185740076</v>
      </c>
      <c r="I71" s="3">
        <f>[1]Gründungen_Schließungen!I118</f>
        <v>13.465456484084831</v>
      </c>
      <c r="J71" s="3">
        <f>[1]Gründungen_Schließungen!J118</f>
        <v>17.772202279209065</v>
      </c>
      <c r="K71" s="3">
        <f>[1]Gründungen_Schließungen!K118</f>
        <v>17.504432309251243</v>
      </c>
      <c r="L71" s="3">
        <f>[1]Gründungen_Schließungen!L118</f>
        <v>16.98639304037475</v>
      </c>
      <c r="M71" s="3">
        <f>[1]Gründungen_Schließungen!M118</f>
        <v>16.307498383332401</v>
      </c>
      <c r="N71" s="3">
        <f>[1]Gründungen_Schließungen!N118</f>
        <v>19.160276073619631</v>
      </c>
      <c r="O71" s="3">
        <f>[1]Gründungen_Schließungen!O118</f>
        <v>17.834452989634315</v>
      </c>
      <c r="P71" s="3">
        <f>[1]Gründungen_Schließungen!P118</f>
        <v>18.762281925505903</v>
      </c>
      <c r="Q71" s="3">
        <f>[1]Gründungen_Schließungen!Q118</f>
        <v>19.000560967262796</v>
      </c>
      <c r="R71" s="3">
        <f>[1]Gründungen_Schließungen!R118</f>
        <v>17.650171740373388</v>
      </c>
      <c r="S71" s="3">
        <f>[1]Gründungen_Schließungen!S118</f>
        <v>17.670210097814135</v>
      </c>
      <c r="T71" s="3">
        <f>[1]Gründungen_Schließungen!T118</f>
        <v>17.034512604132857</v>
      </c>
      <c r="U71" s="3">
        <f>[1]Gründungen_Schließungen!U118</f>
        <v>17.668624133240439</v>
      </c>
      <c r="V71" s="3">
        <f>[1]Gründungen_Schließungen!V118</f>
        <v>17.198021413842081</v>
      </c>
      <c r="X71" s="18" t="str">
        <f>HLOOKUP(Y71,$L71:$U183,ROW(L$161)-ROW(X71)+1,0)</f>
        <v>BY</v>
      </c>
      <c r="Y71" s="19">
        <f t="shared" si="32"/>
        <v>16.307498383332401</v>
      </c>
      <c r="Z71" s="18" t="str">
        <f>HLOOKUP(AA71,$L71:$U183,ROW(N$161)-ROW(Z71)+1,0)</f>
        <v>HB</v>
      </c>
      <c r="AA71" s="19">
        <f t="shared" si="33"/>
        <v>19.160276073619631</v>
      </c>
    </row>
    <row r="72" spans="1:27" x14ac:dyDescent="0.35">
      <c r="A72">
        <f>A64</f>
        <v>2022</v>
      </c>
      <c r="B72" s="3">
        <f>[1]Gründungen_Schließungen!B119</f>
        <v>14.459212926765701</v>
      </c>
      <c r="C72" s="3">
        <f>[1]Gründungen_Schließungen!C119</f>
        <v>13.068317067364912</v>
      </c>
      <c r="D72" s="3">
        <f>[1]Gründungen_Schließungen!D119</f>
        <v>13.735495551217374</v>
      </c>
      <c r="E72" s="3">
        <f>[1]Gründungen_Schließungen!E119</f>
        <v>12.883435582822086</v>
      </c>
      <c r="F72" s="3">
        <f>[1]Gründungen_Schließungen!F119</f>
        <v>11.623166393540908</v>
      </c>
      <c r="G72" s="3">
        <f>[1]Gründungen_Schließungen!G119</f>
        <v>20.174327929964512</v>
      </c>
      <c r="H72" s="14">
        <f>[1]Gründungen_Schließungen!H119</f>
        <v>15.298837245745448</v>
      </c>
      <c r="I72" s="3">
        <f>[1]Gründungen_Schließungen!I119</f>
        <v>13.323159788513584</v>
      </c>
      <c r="J72" s="3">
        <f>[1]Gründungen_Schließungen!J119</f>
        <v>16.580123359850322</v>
      </c>
      <c r="K72" s="3">
        <f>[1]Gründungen_Schließungen!K119</f>
        <v>16.343681028177503</v>
      </c>
      <c r="L72" s="3">
        <f>[1]Gründungen_Schließungen!L119</f>
        <v>16.198145023464086</v>
      </c>
      <c r="M72" s="3">
        <f>[1]Gründungen_Schließungen!M119</f>
        <v>14.542614191120343</v>
      </c>
      <c r="N72" s="3">
        <f>[1]Gründungen_Schließungen!N119</f>
        <v>21.600582866784261</v>
      </c>
      <c r="O72" s="3">
        <f>[1]Gründungen_Schließungen!O119</f>
        <v>16.028571141539665</v>
      </c>
      <c r="P72" s="3">
        <f>[1]Gründungen_Schließungen!P119</f>
        <v>17.856076660831107</v>
      </c>
      <c r="Q72" s="3">
        <f>[1]Gründungen_Schließungen!Q119</f>
        <v>18.049413290878</v>
      </c>
      <c r="R72" s="3">
        <f>[1]Gründungen_Schließungen!R119</f>
        <v>16.527137550627671</v>
      </c>
      <c r="S72" s="3">
        <f>[1]Gründungen_Schließungen!S119</f>
        <v>16.361150496252787</v>
      </c>
      <c r="T72" s="3">
        <f>[1]Gründungen_Schließungen!T119</f>
        <v>16.282178085487452</v>
      </c>
      <c r="U72" s="3">
        <f>[1]Gründungen_Schließungen!U119</f>
        <v>16.702045383488834</v>
      </c>
      <c r="V72" s="3">
        <f>[1]Gründungen_Schließungen!V119</f>
        <v>16.149601307299889</v>
      </c>
      <c r="X72" s="18" t="str">
        <f>HLOOKUP(Y72,$L72:$U184,ROW(L$161)-ROW(X72)+1,0)</f>
        <v>BY</v>
      </c>
      <c r="Y72" s="19">
        <f t="shared" si="32"/>
        <v>14.542614191120343</v>
      </c>
      <c r="Z72" s="18" t="str">
        <f>HLOOKUP(AA72,$L72:$U184,ROW(N$161)-ROW(Z72)+1,0)</f>
        <v>HB</v>
      </c>
      <c r="AA72" s="19">
        <f t="shared" si="33"/>
        <v>21.600582866784261</v>
      </c>
    </row>
    <row r="73" spans="1:27" x14ac:dyDescent="0.35">
      <c r="A73">
        <f>A65</f>
        <v>2023</v>
      </c>
      <c r="B73" s="3">
        <f>[1]Gründungen_Schließungen!B120</f>
        <v>14.42135453877137</v>
      </c>
      <c r="C73" s="3">
        <f>[1]Gründungen_Schließungen!C120</f>
        <v>14.433814517227292</v>
      </c>
      <c r="D73" s="3">
        <f>[1]Gründungen_Schließungen!D120</f>
        <v>14.08149692982173</v>
      </c>
      <c r="E73" s="3">
        <f>[1]Gründungen_Schließungen!E120</f>
        <v>13.249312357195873</v>
      </c>
      <c r="F73" s="3">
        <f>[1]Gründungen_Schließungen!F120</f>
        <v>12.343914849290188</v>
      </c>
      <c r="G73" s="3">
        <f>[1]Gründungen_Schließungen!G120</f>
        <v>20.276838886206342</v>
      </c>
      <c r="H73" s="14">
        <f>[1]Gründungen_Schließungen!H120</f>
        <v>15.676323295562824</v>
      </c>
      <c r="I73" s="3">
        <f>[1]Gründungen_Schließungen!I120</f>
        <v>13.786712855228828</v>
      </c>
      <c r="J73" s="3">
        <f>[1]Gründungen_Schließungen!J120</f>
        <v>17.594788811873244</v>
      </c>
      <c r="K73" s="3">
        <f>[1]Gründungen_Schließungen!K120</f>
        <v>17.418126637961986</v>
      </c>
      <c r="L73" s="3">
        <f>[1]Gründungen_Schließungen!L120</f>
        <v>16.71325591139091</v>
      </c>
      <c r="M73" s="3">
        <f>[1]Gründungen_Schließungen!M120</f>
        <v>15.230636578870898</v>
      </c>
      <c r="N73" s="3">
        <f>[1]Gründungen_Schließungen!N120</f>
        <v>22.580025362179608</v>
      </c>
      <c r="O73" s="3">
        <f>[1]Gründungen_Schließungen!O120</f>
        <v>18.743603873100842</v>
      </c>
      <c r="P73" s="3">
        <f>[1]Gründungen_Schließungen!P120</f>
        <v>18.524365586356446</v>
      </c>
      <c r="Q73" s="3">
        <f>[1]Gründungen_Schließungen!Q120</f>
        <v>18.729372371156657</v>
      </c>
      <c r="R73" s="3">
        <f>[1]Gründungen_Schließungen!R120</f>
        <v>18.305880271665067</v>
      </c>
      <c r="S73" s="3">
        <f>[1]Gründungen_Schließungen!S120</f>
        <v>18.21527023378189</v>
      </c>
      <c r="T73" s="3">
        <f>[1]Gründungen_Schließungen!T120</f>
        <v>16.912945711532284</v>
      </c>
      <c r="U73" s="3">
        <f>[1]Gründungen_Schließungen!U120</f>
        <v>17.434538704348821</v>
      </c>
      <c r="V73" s="3">
        <f>[1]Gründungen_Schließungen!V120</f>
        <v>17.096772892039525</v>
      </c>
      <c r="X73" s="18" t="str">
        <f>HLOOKUP(Y73,$L73:$U185,ROW(L$161)-ROW(X73)+1,0)</f>
        <v>BY</v>
      </c>
      <c r="Y73" s="19">
        <f t="shared" si="32"/>
        <v>15.230636578870898</v>
      </c>
      <c r="Z73" s="18" t="str">
        <f>HLOOKUP(AA73,$L73:$U185,ROW(N$161)-ROW(Z73)+1,0)</f>
        <v>HB</v>
      </c>
      <c r="AA73" s="19">
        <f t="shared" si="33"/>
        <v>22.580025362179608</v>
      </c>
    </row>
    <row r="74" spans="1:27" x14ac:dyDescent="0.35">
      <c r="A74">
        <f>A73+1</f>
        <v>2024</v>
      </c>
      <c r="B74" s="3"/>
      <c r="C74" s="3"/>
      <c r="D74" s="3"/>
      <c r="E74" s="3"/>
      <c r="F74" s="3"/>
      <c r="G74" s="3"/>
      <c r="H74" s="14"/>
      <c r="I74" s="3"/>
      <c r="J74" s="3"/>
      <c r="K74" s="3"/>
      <c r="L74" s="3"/>
      <c r="M74" s="3"/>
      <c r="N74" s="3"/>
      <c r="O74" s="3"/>
      <c r="P74" s="3"/>
      <c r="Q74" s="3"/>
      <c r="R74" s="3"/>
      <c r="S74" s="3"/>
      <c r="T74" s="3"/>
      <c r="U74" s="3"/>
      <c r="V74" s="3"/>
      <c r="X74" s="18"/>
      <c r="Y74" s="19"/>
      <c r="Z74" s="18"/>
      <c r="AA74" s="19"/>
    </row>
    <row r="75" spans="1:27" x14ac:dyDescent="0.35">
      <c r="B75" s="3"/>
      <c r="C75" s="3"/>
      <c r="D75" s="3"/>
      <c r="E75" s="3"/>
      <c r="F75" s="3"/>
      <c r="G75" s="3"/>
      <c r="H75" s="14"/>
      <c r="I75" s="3"/>
      <c r="J75" s="3"/>
      <c r="K75" s="3"/>
      <c r="L75" s="3"/>
      <c r="M75" s="3"/>
      <c r="N75" s="3"/>
      <c r="O75" s="3"/>
      <c r="P75" s="3"/>
      <c r="Q75" s="3"/>
      <c r="R75" s="3"/>
      <c r="S75" s="3"/>
      <c r="T75" s="3"/>
      <c r="U75" s="3"/>
      <c r="V75" s="3"/>
      <c r="X75" s="11"/>
      <c r="Y75" s="11"/>
      <c r="Z75" s="11"/>
      <c r="AA75" s="11"/>
    </row>
    <row r="76" spans="1:27" x14ac:dyDescent="0.35">
      <c r="A76" s="4" t="s">
        <v>615</v>
      </c>
      <c r="B76" s="3"/>
      <c r="C76" s="3"/>
      <c r="D76" s="3"/>
      <c r="E76" s="3"/>
      <c r="F76" s="3"/>
      <c r="G76" s="3"/>
      <c r="H76" s="14"/>
      <c r="I76" s="3"/>
      <c r="J76" s="3"/>
      <c r="K76" s="3"/>
      <c r="L76" s="3"/>
      <c r="M76" s="3"/>
      <c r="N76" s="3"/>
      <c r="O76" s="3"/>
      <c r="P76" s="3"/>
      <c r="Q76" s="3"/>
      <c r="R76" s="3"/>
      <c r="S76" s="3"/>
      <c r="T76" s="3"/>
      <c r="U76" s="3"/>
      <c r="V76" s="3"/>
      <c r="X76" s="11"/>
      <c r="Y76" s="11"/>
      <c r="Z76" s="11"/>
      <c r="AA76" s="11"/>
    </row>
    <row r="77" spans="1:27" x14ac:dyDescent="0.35">
      <c r="A77">
        <f>[1]Gründungen_Schließungen!A139</f>
        <v>2019</v>
      </c>
      <c r="B77" s="3">
        <f>[1]Gründungen_Schließungen!B139</f>
        <v>13.63672766587915</v>
      </c>
      <c r="C77" s="3">
        <f>[1]Gründungen_Schließungen!C139</f>
        <v>13.144750666774426</v>
      </c>
      <c r="D77" s="3">
        <f>[1]Gründungen_Schließungen!D139</f>
        <v>13.73107498345105</v>
      </c>
      <c r="E77" s="3">
        <f>[1]Gründungen_Schließungen!E139</f>
        <v>13.884888176309138</v>
      </c>
      <c r="F77" s="3">
        <f>[1]Gründungen_Schließungen!F139</f>
        <v>12.709882577116769</v>
      </c>
      <c r="G77" s="3">
        <f>[1]Gründungen_Schließungen!G139</f>
        <v>16.943128585023214</v>
      </c>
      <c r="H77" s="14">
        <f>[1]Gründungen_Schließungen!H139</f>
        <v>14.467287992632311</v>
      </c>
      <c r="I77" s="3">
        <f>[1]Gründungen_Schließungen!I139</f>
        <v>13.487938740155187</v>
      </c>
      <c r="J77" s="3">
        <f>[1]Gründungen_Schließungen!J139</f>
        <v>13.907015423797088</v>
      </c>
      <c r="K77" s="3">
        <f>[1]Gründungen_Schließungen!K139</f>
        <v>13.707070836474031</v>
      </c>
      <c r="L77" s="3">
        <f>[1]Gründungen_Schließungen!L139</f>
        <v>11.842403838616383</v>
      </c>
      <c r="M77" s="3">
        <f>[1]Gründungen_Schließungen!M139</f>
        <v>12.131211518844562</v>
      </c>
      <c r="N77" s="3">
        <f>[1]Gründungen_Schließungen!N139</f>
        <v>14.45552570566371</v>
      </c>
      <c r="O77" s="3">
        <f>[1]Gründungen_Schließungen!O139</f>
        <v>13.31246301563365</v>
      </c>
      <c r="P77" s="3">
        <f>[1]Gründungen_Schließungen!P139</f>
        <v>16.543459099826563</v>
      </c>
      <c r="Q77" s="3">
        <f>[1]Gründungen_Schließungen!Q139</f>
        <v>13.468221013486509</v>
      </c>
      <c r="R77" s="3">
        <f>[1]Gründungen_Schließungen!R139</f>
        <v>14.939857920111315</v>
      </c>
      <c r="S77" s="3">
        <f>[1]Gründungen_Schließungen!S139</f>
        <v>14.914754479442585</v>
      </c>
      <c r="T77" s="3">
        <f>[1]Gründungen_Schließungen!T139</f>
        <v>13.845488320016287</v>
      </c>
      <c r="U77" s="3">
        <f>[1]Gründungen_Schließungen!U139</f>
        <v>14.347832999459442</v>
      </c>
      <c r="V77" s="3">
        <f>[1]Gründungen_Schließungen!V139</f>
        <v>13.850399401887561</v>
      </c>
      <c r="X77" s="18" t="str">
        <f>HLOOKUP(Y77,$L77:$U181,ROW(L$161)-ROW(X77)+1,0)</f>
        <v>BW</v>
      </c>
      <c r="Y77" s="19">
        <f t="shared" ref="Y77:Y81" si="34">MIN(L77:U77)</f>
        <v>11.842403838616383</v>
      </c>
      <c r="Z77" s="18" t="str">
        <f>HLOOKUP(AA77,$L77:$U181,ROW(N$161)-ROW(Z77)+1,0)</f>
        <v>HE</v>
      </c>
      <c r="AA77" s="19">
        <f t="shared" ref="AA77:AA81" si="35">MAX(L77:U77)</f>
        <v>16.543459099826563</v>
      </c>
    </row>
    <row r="78" spans="1:27" x14ac:dyDescent="0.35">
      <c r="A78">
        <f>[1]Gründungen_Schließungen!A140</f>
        <v>2020</v>
      </c>
      <c r="B78" s="3">
        <f>[1]Gründungen_Schließungen!B140</f>
        <v>12.796919590397851</v>
      </c>
      <c r="C78" s="3">
        <f>[1]Gründungen_Schließungen!C140</f>
        <v>12.208621245819257</v>
      </c>
      <c r="D78" s="3">
        <f>[1]Gründungen_Schließungen!D140</f>
        <v>12.650335221027326</v>
      </c>
      <c r="E78" s="3">
        <f>[1]Gründungen_Schließungen!E140</f>
        <v>12.608833079509211</v>
      </c>
      <c r="F78" s="3">
        <f>[1]Gründungen_Schließungen!F140</f>
        <v>11.066556590792938</v>
      </c>
      <c r="G78" s="3">
        <f>[1]Gründungen_Schließungen!G140</f>
        <v>15.271655185631982</v>
      </c>
      <c r="H78" s="14">
        <f>[1]Gründungen_Schließungen!H140</f>
        <v>13.170344138027987</v>
      </c>
      <c r="I78" s="3">
        <f>[1]Gründungen_Schließungen!I140</f>
        <v>12.352340929788564</v>
      </c>
      <c r="J78" s="3">
        <f>[1]Gründungen_Schließungen!J140</f>
        <v>12.731252449562986</v>
      </c>
      <c r="K78" s="3">
        <f>[1]Gründungen_Schließungen!K140</f>
        <v>12.566870472815186</v>
      </c>
      <c r="L78" s="3">
        <f>[1]Gründungen_Schließungen!L140</f>
        <v>11.172741333659568</v>
      </c>
      <c r="M78" s="3">
        <f>[1]Gründungen_Schließungen!M140</f>
        <v>11.985457604711256</v>
      </c>
      <c r="N78" s="3">
        <f>[1]Gründungen_Schließungen!N140</f>
        <v>11.268407469257628</v>
      </c>
      <c r="O78" s="3">
        <f>[1]Gründungen_Schließungen!O140</f>
        <v>10.752022411465575</v>
      </c>
      <c r="P78" s="3">
        <f>[1]Gründungen_Schließungen!P140</f>
        <v>14.883822472155412</v>
      </c>
      <c r="Q78" s="3">
        <f>[1]Gründungen_Schließungen!Q140</f>
        <v>12.579771735577127</v>
      </c>
      <c r="R78" s="3">
        <f>[1]Gründungen_Schließungen!R140</f>
        <v>12.903303946867824</v>
      </c>
      <c r="S78" s="3">
        <f>[1]Gründungen_Schließungen!S140</f>
        <v>14.05753903972008</v>
      </c>
      <c r="T78" s="3">
        <f>[1]Gründungen_Schließungen!T140</f>
        <v>12.362919345254173</v>
      </c>
      <c r="U78" s="3">
        <f>[1]Gründungen_Schließungen!U140</f>
        <v>13.584769934673325</v>
      </c>
      <c r="V78" s="3">
        <f>[1]Gründungen_Schließungen!V140</f>
        <v>12.680085213491562</v>
      </c>
      <c r="X78" s="18" t="str">
        <f>HLOOKUP(Y78,$L78:$U182,ROW(L$161)-ROW(X78)+1,0)</f>
        <v>HH</v>
      </c>
      <c r="Y78" s="19">
        <f t="shared" si="34"/>
        <v>10.752022411465575</v>
      </c>
      <c r="Z78" s="18" t="str">
        <f>HLOOKUP(AA78,$L78:$U182,ROW(N$161)-ROW(Z78)+1,0)</f>
        <v>HE</v>
      </c>
      <c r="AA78" s="19">
        <f t="shared" si="35"/>
        <v>14.883822472155412</v>
      </c>
    </row>
    <row r="79" spans="1:27" x14ac:dyDescent="0.35">
      <c r="A79">
        <f>[1]Gründungen_Schließungen!A141</f>
        <v>2021</v>
      </c>
      <c r="B79" s="3">
        <f>[1]Gründungen_Schließungen!B141</f>
        <v>12.703979838286255</v>
      </c>
      <c r="C79" s="3">
        <f>[1]Gründungen_Schließungen!C141</f>
        <v>12.293374316939891</v>
      </c>
      <c r="D79" s="3">
        <f>[1]Gründungen_Schließungen!D141</f>
        <v>11.792477335896304</v>
      </c>
      <c r="E79" s="3">
        <f>[1]Gründungen_Schließungen!E141</f>
        <v>12.09376587560781</v>
      </c>
      <c r="F79" s="3">
        <f>[1]Gründungen_Schließungen!F141</f>
        <v>11.358450517378616</v>
      </c>
      <c r="G79" s="3">
        <f>[1]Gründungen_Schließungen!G141</f>
        <v>15.258102103508451</v>
      </c>
      <c r="H79" s="14">
        <f>[1]Gründungen_Schließungen!H141</f>
        <v>12.941940388331064</v>
      </c>
      <c r="I79" s="3">
        <f>[1]Gründungen_Schließungen!I141</f>
        <v>12.022926515253744</v>
      </c>
      <c r="J79" s="3">
        <f>[1]Gründungen_Schließungen!J141</f>
        <v>12.447548211747499</v>
      </c>
      <c r="K79" s="3">
        <f>[1]Gründungen_Schließungen!K141</f>
        <v>12.264848417198085</v>
      </c>
      <c r="L79" s="3">
        <f>[1]Gründungen_Schließungen!L141</f>
        <v>10.898033092335751</v>
      </c>
      <c r="M79" s="3">
        <f>[1]Gründungen_Schließungen!M141</f>
        <v>11.217047062260576</v>
      </c>
      <c r="N79" s="3">
        <f>[1]Gründungen_Schließungen!N141</f>
        <v>12.469325153374234</v>
      </c>
      <c r="O79" s="3">
        <f>[1]Gründungen_Schließungen!O141</f>
        <v>10.766939234580661</v>
      </c>
      <c r="P79" s="3">
        <f>[1]Gründungen_Schließungen!P141</f>
        <v>14.727435008925491</v>
      </c>
      <c r="Q79" s="3">
        <f>[1]Gründungen_Schließungen!Q141</f>
        <v>12.285183055260568</v>
      </c>
      <c r="R79" s="3">
        <f>[1]Gründungen_Schließungen!R141</f>
        <v>12.783839805460223</v>
      </c>
      <c r="S79" s="3">
        <f>[1]Gründungen_Schließungen!S141</f>
        <v>13.811021292741433</v>
      </c>
      <c r="T79" s="3">
        <f>[1]Gründungen_Schließungen!T141</f>
        <v>13.353348479930757</v>
      </c>
      <c r="U79" s="3">
        <f>[1]Gründungen_Schließungen!U141</f>
        <v>13.069407119869943</v>
      </c>
      <c r="V79" s="3">
        <f>[1]Gründungen_Schließungen!V141</f>
        <v>12.390937103327214</v>
      </c>
      <c r="X79" s="18" t="str">
        <f>HLOOKUP(Y79,$L79:$U183,ROW(L$161)-ROW(X79)+1,0)</f>
        <v>HH</v>
      </c>
      <c r="Y79" s="19">
        <f t="shared" si="34"/>
        <v>10.766939234580661</v>
      </c>
      <c r="Z79" s="18" t="str">
        <f>HLOOKUP(AA79,$L79:$U183,ROW(N$161)-ROW(Z79)+1,0)</f>
        <v>HE</v>
      </c>
      <c r="AA79" s="19">
        <f t="shared" si="35"/>
        <v>14.727435008925491</v>
      </c>
    </row>
    <row r="80" spans="1:27" x14ac:dyDescent="0.35">
      <c r="A80">
        <f>[1]Gründungen_Schließungen!A142</f>
        <v>2022</v>
      </c>
      <c r="B80" s="3">
        <f>[1]Gründungen_Schließungen!B142</f>
        <v>13.083137868126141</v>
      </c>
      <c r="C80" s="3">
        <f>[1]Gründungen_Schließungen!C142</f>
        <v>12.146767776379773</v>
      </c>
      <c r="D80" s="3">
        <f>[1]Gründungen_Schließungen!D142</f>
        <v>12.336754482607546</v>
      </c>
      <c r="E80" s="3">
        <f>[1]Gründungen_Schließungen!E142</f>
        <v>12.732955203148514</v>
      </c>
      <c r="F80" s="3">
        <f>[1]Gründungen_Schließungen!F142</f>
        <v>11.783044885886726</v>
      </c>
      <c r="G80" s="3">
        <f>[1]Gründungen_Schließungen!G142</f>
        <v>15.574852870052874</v>
      </c>
      <c r="H80" s="14">
        <f>[1]Gründungen_Schließungen!H142</f>
        <v>13.342996834550414</v>
      </c>
      <c r="I80" s="3">
        <f>[1]Gründungen_Schließungen!I142</f>
        <v>12.438589885030135</v>
      </c>
      <c r="J80" s="3">
        <f>[1]Gründungen_Schließungen!J142</f>
        <v>13.178184847916672</v>
      </c>
      <c r="K80" s="3">
        <f>[1]Gründungen_Schließungen!K142</f>
        <v>13.020521653085899</v>
      </c>
      <c r="L80" s="3">
        <f>[1]Gründungen_Schließungen!L142</f>
        <v>12.055610207365616</v>
      </c>
      <c r="M80" s="3">
        <f>[1]Gründungen_Schließungen!M142</f>
        <v>11.374005270793894</v>
      </c>
      <c r="N80" s="3">
        <f>[1]Gründungen_Schließungen!N142</f>
        <v>14.479638009049776</v>
      </c>
      <c r="O80" s="3">
        <f>[1]Gründungen_Schließungen!O142</f>
        <v>11.541977677539908</v>
      </c>
      <c r="P80" s="3">
        <f>[1]Gründungen_Schließungen!P142</f>
        <v>15.841149912466598</v>
      </c>
      <c r="Q80" s="3">
        <f>[1]Gründungen_Schließungen!Q142</f>
        <v>12.885748674137973</v>
      </c>
      <c r="R80" s="3">
        <f>[1]Gründungen_Schließungen!R142</f>
        <v>13.802194052227618</v>
      </c>
      <c r="S80" s="3">
        <f>[1]Gründungen_Schließungen!S142</f>
        <v>13.921662953210451</v>
      </c>
      <c r="T80" s="3">
        <f>[1]Gründungen_Schließungen!T142</f>
        <v>13.9565345237777</v>
      </c>
      <c r="U80" s="3">
        <f>[1]Gründungen_Schließungen!U142</f>
        <v>13.933455101940071</v>
      </c>
      <c r="V80" s="3">
        <f>[1]Gründungen_Schließungen!V142</f>
        <v>13.080421414429082</v>
      </c>
      <c r="X80" s="18" t="str">
        <f>HLOOKUP(Y80,$L80:$U184,ROW(L$161)-ROW(X80)+1,0)</f>
        <v>BY</v>
      </c>
      <c r="Y80" s="19">
        <f t="shared" si="34"/>
        <v>11.374005270793894</v>
      </c>
      <c r="Z80" s="18" t="str">
        <f>HLOOKUP(AA80,$L80:$U184,ROW(N$161)-ROW(Z80)+1,0)</f>
        <v>HE</v>
      </c>
      <c r="AA80" s="19">
        <f t="shared" si="35"/>
        <v>15.841149912466598</v>
      </c>
    </row>
    <row r="81" spans="1:27" x14ac:dyDescent="0.35">
      <c r="A81">
        <f>[1]Gründungen_Schließungen!A143</f>
        <v>2023</v>
      </c>
      <c r="B81" s="3">
        <f>[1]Gründungen_Schließungen!B143</f>
        <v>13.059774899305232</v>
      </c>
      <c r="C81" s="3">
        <f>[1]Gründungen_Schließungen!C143</f>
        <v>13.625221299196513</v>
      </c>
      <c r="D81" s="3">
        <f>[1]Gründungen_Schließungen!D143</f>
        <v>13.180782169076105</v>
      </c>
      <c r="E81" s="3">
        <f>[1]Gründungen_Schließungen!E143</f>
        <v>12.636618980396722</v>
      </c>
      <c r="F81" s="3">
        <f>[1]Gründungen_Schließungen!F143</f>
        <v>12.391992414428611</v>
      </c>
      <c r="G81" s="3">
        <f>[1]Gründungen_Schließungen!G143</f>
        <v>15.69773056494447</v>
      </c>
      <c r="H81" s="14">
        <f>[1]Gründungen_Schließungen!H143</f>
        <v>13.785454761302255</v>
      </c>
      <c r="I81" s="3">
        <f>[1]Gründungen_Schließungen!I143</f>
        <v>13.0000088146111</v>
      </c>
      <c r="J81" s="3">
        <f>[1]Gründungen_Schließungen!J143</f>
        <v>14.186509449538912</v>
      </c>
      <c r="K81" s="3">
        <f>[1]Gründungen_Schließungen!K143</f>
        <v>14.086967830214551</v>
      </c>
      <c r="L81" s="3">
        <f>[1]Gründungen_Schließungen!L143</f>
        <v>13.073278686763427</v>
      </c>
      <c r="M81" s="3">
        <f>[1]Gründungen_Schließungen!M143</f>
        <v>12.730307086701695</v>
      </c>
      <c r="N81" s="3">
        <f>[1]Gründungen_Schließungen!N143</f>
        <v>15.924374591707336</v>
      </c>
      <c r="O81" s="3">
        <f>[1]Gründungen_Schließungen!O143</f>
        <v>12.26383531449264</v>
      </c>
      <c r="P81" s="3">
        <f>[1]Gründungen_Schließungen!P143</f>
        <v>16.728447518021451</v>
      </c>
      <c r="Q81" s="3">
        <f>[1]Gründungen_Schließungen!Q143</f>
        <v>13.985275046487214</v>
      </c>
      <c r="R81" s="3">
        <f>[1]Gründungen_Schließungen!R143</f>
        <v>14.706345762074694</v>
      </c>
      <c r="S81" s="3">
        <f>[1]Gründungen_Schließungen!S143</f>
        <v>15.829727913796459</v>
      </c>
      <c r="T81" s="3">
        <f>[1]Gründungen_Schließungen!T143</f>
        <v>15.119391797837029</v>
      </c>
      <c r="U81" s="3">
        <f>[1]Gründungen_Schließungen!U143</f>
        <v>14.151251983056115</v>
      </c>
      <c r="V81" s="3">
        <f>[1]Gründungen_Schließungen!V143</f>
        <v>14.031340221872679</v>
      </c>
      <c r="X81" s="18" t="str">
        <f>HLOOKUP(Y81,$L81:$U185,ROW(L$161)-ROW(X81)+1,0)</f>
        <v>HH</v>
      </c>
      <c r="Y81" s="19">
        <f t="shared" si="34"/>
        <v>12.26383531449264</v>
      </c>
      <c r="Z81" s="18" t="str">
        <f>HLOOKUP(AA81,$L81:$U185,ROW(N$161)-ROW(Z81)+1,0)</f>
        <v>HE</v>
      </c>
      <c r="AA81" s="19">
        <f t="shared" si="35"/>
        <v>16.728447518021451</v>
      </c>
    </row>
    <row r="82" spans="1:27" x14ac:dyDescent="0.35">
      <c r="A82">
        <f>A81+1</f>
        <v>2024</v>
      </c>
      <c r="B82" s="3"/>
      <c r="C82" s="3"/>
      <c r="D82" s="3"/>
      <c r="E82" s="3"/>
      <c r="F82" s="3"/>
      <c r="G82" s="3"/>
      <c r="H82" s="14"/>
      <c r="I82" s="3"/>
      <c r="J82" s="3"/>
      <c r="K82" s="3"/>
      <c r="L82" s="3"/>
      <c r="M82" s="3"/>
      <c r="N82" s="3"/>
      <c r="O82" s="3"/>
      <c r="P82" s="3"/>
      <c r="Q82" s="3"/>
      <c r="R82" s="3"/>
      <c r="S82" s="3"/>
      <c r="T82" s="3"/>
      <c r="U82" s="3"/>
      <c r="V82" s="3"/>
      <c r="X82" s="18"/>
      <c r="Y82" s="19"/>
      <c r="Z82" s="18"/>
      <c r="AA82" s="19"/>
    </row>
    <row r="83" spans="1:27" x14ac:dyDescent="0.35">
      <c r="B83" s="3"/>
      <c r="C83" s="3"/>
      <c r="D83" s="3"/>
      <c r="E83" s="3"/>
      <c r="F83" s="3"/>
      <c r="G83" s="3"/>
      <c r="H83" s="14"/>
      <c r="I83" s="3"/>
      <c r="J83" s="3"/>
      <c r="K83" s="3"/>
      <c r="L83" s="3"/>
      <c r="M83" s="3"/>
      <c r="N83" s="3"/>
      <c r="O83" s="3"/>
      <c r="P83" s="3"/>
      <c r="Q83" s="3"/>
      <c r="R83" s="3"/>
      <c r="S83" s="3"/>
      <c r="T83" s="3"/>
      <c r="U83" s="3"/>
      <c r="V83" s="3"/>
      <c r="X83" s="11"/>
      <c r="Y83" s="11"/>
      <c r="Z83" s="11"/>
      <c r="AA83" s="11"/>
    </row>
    <row r="84" spans="1:27" x14ac:dyDescent="0.35">
      <c r="A84" s="4" t="s">
        <v>616</v>
      </c>
      <c r="B84" s="3"/>
      <c r="C84" s="3"/>
      <c r="D84" s="3"/>
      <c r="E84" s="3"/>
      <c r="F84" s="3"/>
      <c r="G84" s="3"/>
      <c r="H84" s="14"/>
      <c r="I84" s="3"/>
      <c r="J84" s="3"/>
      <c r="K84" s="3"/>
      <c r="L84" s="3"/>
      <c r="M84" s="3"/>
      <c r="N84" s="3"/>
      <c r="O84" s="3"/>
      <c r="P84" s="3"/>
      <c r="Q84" s="3"/>
      <c r="R84" s="3"/>
      <c r="S84" s="3"/>
      <c r="T84" s="3"/>
      <c r="U84" s="3"/>
      <c r="V84" s="3"/>
      <c r="X84" s="11"/>
      <c r="Y84" s="11"/>
      <c r="Z84" s="11"/>
      <c r="AA84" s="11"/>
    </row>
    <row r="85" spans="1:27" x14ac:dyDescent="0.35">
      <c r="A85">
        <f>[1]Gründungen_Schließungen!A162</f>
        <v>2019</v>
      </c>
      <c r="B85" s="3">
        <f>[1]Gründungen_Schließungen!B162</f>
        <v>-5.3716371039688161E-2</v>
      </c>
      <c r="C85" s="3">
        <f>[1]Gründungen_Schließungen!C162</f>
        <v>-0.35810554200441036</v>
      </c>
      <c r="D85" s="3">
        <f>[1]Gründungen_Schließungen!D162</f>
        <v>-0.27319688815070631</v>
      </c>
      <c r="E85" s="3">
        <f>[1]Gründungen_Schließungen!E162</f>
        <v>-1.0575871331319882</v>
      </c>
      <c r="F85" s="3">
        <f>[1]Gründungen_Schließungen!F162</f>
        <v>-0.94204949063070353</v>
      </c>
      <c r="G85" s="3">
        <f>[1]Gründungen_Schließungen!G162</f>
        <v>2.6150339721912208</v>
      </c>
      <c r="H85" s="14">
        <f>[1]Gründungen_Schließungen!H162</f>
        <v>0.2636172355058588</v>
      </c>
      <c r="I85" s="3">
        <f>[1]Gründungen_Schließungen!I162</f>
        <v>-0.49097891370535374</v>
      </c>
      <c r="J85" s="3">
        <f>[1]Gründungen_Schließungen!J162</f>
        <v>1.435355299771705</v>
      </c>
      <c r="K85" s="3">
        <f>[1]Gründungen_Schließungen!K162</f>
        <v>1.3683539368548943</v>
      </c>
      <c r="L85" s="3">
        <f>[1]Gründungen_Schließungen!L162</f>
        <v>1.5656350633226064</v>
      </c>
      <c r="M85" s="3">
        <f>[1]Gründungen_Schließungen!M162</f>
        <v>1.6118371520928032</v>
      </c>
      <c r="N85" s="3">
        <f>[1]Gründungen_Schließungen!N162</f>
        <v>2.6003382621866291</v>
      </c>
      <c r="O85" s="3">
        <f>[1]Gründungen_Schließungen!O162</f>
        <v>3.4571894960590392</v>
      </c>
      <c r="P85" s="3">
        <f>[1]Gründungen_Schließungen!P162</f>
        <v>0.55129936101449106</v>
      </c>
      <c r="Q85" s="3">
        <f>[1]Gründungen_Schließungen!Q162</f>
        <v>1.8254215370439526</v>
      </c>
      <c r="R85" s="3">
        <f>[1]Gründungen_Schließungen!R162</f>
        <v>1.0815392726638258</v>
      </c>
      <c r="S85" s="3">
        <f>[1]Gründungen_Schließungen!S162</f>
        <v>0.67624697309073489</v>
      </c>
      <c r="T85" s="3">
        <f>[1]Gründungen_Schließungen!T162</f>
        <v>0.53945999849706761</v>
      </c>
      <c r="U85" s="3">
        <f>[1]Gründungen_Schließungen!U162</f>
        <v>1.3652229507430633</v>
      </c>
      <c r="V85" s="3">
        <f>[1]Gründungen_Schließungen!V162</f>
        <v>1.1589799689712901</v>
      </c>
      <c r="X85" s="18" t="str">
        <f>HLOOKUP(Y85,$L85:$U188,ROW(L$161)-ROW(X85)+1,0)</f>
        <v>SL</v>
      </c>
      <c r="Y85" s="9">
        <f t="shared" ref="Y85:Y89" si="36">MIN(L85:U85)</f>
        <v>0.53945999849706761</v>
      </c>
      <c r="Z85" s="18" t="str">
        <f>HLOOKUP(AA85,$L85:$U188,ROW(N$161)-ROW(Z85)+1,0)</f>
        <v>HH</v>
      </c>
      <c r="AA85" s="19">
        <f t="shared" ref="AA85:AA89" si="37">MAX(L85:U85)</f>
        <v>3.4571894960590392</v>
      </c>
    </row>
    <row r="86" spans="1:27" x14ac:dyDescent="0.35">
      <c r="A86">
        <f>[1]Gründungen_Schließungen!A163</f>
        <v>2020</v>
      </c>
      <c r="B86" s="3">
        <f>[1]Gründungen_Schließungen!B163</f>
        <v>0.58018023091911441</v>
      </c>
      <c r="C86" s="3">
        <f>[1]Gründungen_Schließungen!C163</f>
        <v>0.12809328777273638</v>
      </c>
      <c r="D86" s="3">
        <f>[1]Gründungen_Schließungen!D163</f>
        <v>0.56756986178499813</v>
      </c>
      <c r="E86" s="3">
        <f>[1]Gründungen_Schließungen!E163</f>
        <v>-0.62503048330584876</v>
      </c>
      <c r="F86" s="3">
        <f>[1]Gründungen_Schließungen!F163</f>
        <v>-8.5954651517853323E-2</v>
      </c>
      <c r="G86" s="3">
        <f>[1]Gründungen_Schließungen!G163</f>
        <v>4.6258056254875104</v>
      </c>
      <c r="H86" s="14">
        <f>[1]Gründungen_Schließungen!H163</f>
        <v>1.2795063166798479</v>
      </c>
      <c r="I86" s="3">
        <f>[1]Gründungen_Schließungen!I163</f>
        <v>0.19433007433076407</v>
      </c>
      <c r="J86" s="3">
        <f>[1]Gründungen_Schließungen!J163</f>
        <v>2.6954571701853949</v>
      </c>
      <c r="K86" s="3">
        <f>[1]Gründungen_Schließungen!K163</f>
        <v>2.5855208754767784</v>
      </c>
      <c r="L86" s="3">
        <f>[1]Gründungen_Schließungen!L163</f>
        <v>2.9738305990035214</v>
      </c>
      <c r="M86" s="3">
        <f>[1]Gründungen_Schließungen!M163</f>
        <v>2.8271152803383561</v>
      </c>
      <c r="N86" s="3">
        <f>[1]Gründungen_Schließungen!N163</f>
        <v>3.4830110262482896</v>
      </c>
      <c r="O86" s="3">
        <f>[1]Gründungen_Schließungen!O163</f>
        <v>4.6669785298496773</v>
      </c>
      <c r="P86" s="3">
        <f>[1]Gründungen_Schließungen!P163</f>
        <v>1.7815319891958654</v>
      </c>
      <c r="Q86" s="3">
        <f>[1]Gründungen_Schließungen!Q163</f>
        <v>2.9198775801634897</v>
      </c>
      <c r="R86" s="3">
        <f>[1]Gründungen_Schließungen!R163</f>
        <v>2.3519067592100273</v>
      </c>
      <c r="S86" s="3">
        <f>[1]Gründungen_Schließungen!S163</f>
        <v>1.7022265669689811</v>
      </c>
      <c r="T86" s="3">
        <f>[1]Gründungen_Schließungen!T163</f>
        <v>2.1384615963891562</v>
      </c>
      <c r="U86" s="3">
        <f>[1]Gründungen_Schließungen!U163</f>
        <v>2.0300008824184665</v>
      </c>
      <c r="V86" s="3">
        <f>[1]Gründungen_Schließungen!V163</f>
        <v>2.3390948554376978</v>
      </c>
      <c r="X86" s="18" t="str">
        <f>HLOOKUP(Y86,$L86:$U189,ROW(L$161)-ROW(X86)+1,0)</f>
        <v>RP</v>
      </c>
      <c r="Y86" s="9">
        <f t="shared" si="36"/>
        <v>1.7022265669689811</v>
      </c>
      <c r="Z86" s="18" t="str">
        <f>HLOOKUP(AA86,$L86:$U189,ROW(N$161)-ROW(Z86)+1,0)</f>
        <v>HH</v>
      </c>
      <c r="AA86" s="19">
        <f t="shared" si="37"/>
        <v>4.6669785298496773</v>
      </c>
    </row>
    <row r="87" spans="1:27" x14ac:dyDescent="0.35">
      <c r="A87">
        <f>[1]Gründungen_Schließungen!A164</f>
        <v>2021</v>
      </c>
      <c r="B87" s="3">
        <f>[1]Gründungen_Schließungen!B164</f>
        <v>1.2433044254229406</v>
      </c>
      <c r="C87" s="3">
        <f>[1]Gründungen_Schließungen!C164</f>
        <v>0.7276296224000981</v>
      </c>
      <c r="D87" s="3">
        <f>[1]Gründungen_Schließungen!D164</f>
        <v>1.4744957626986999</v>
      </c>
      <c r="E87" s="3">
        <f>[1]Gründungen_Schließungen!E164</f>
        <v>0.38074676376212541</v>
      </c>
      <c r="F87" s="3">
        <f>[1]Gründungen_Schließungen!F164</f>
        <v>0.24412932728947523</v>
      </c>
      <c r="G87" s="3">
        <f>[1]Gründungen_Schließungen!G164</f>
        <v>5.1978417053585977</v>
      </c>
      <c r="H87" s="14">
        <f>[1]Gründungen_Schließungen!H164</f>
        <v>1.983076148540492</v>
      </c>
      <c r="I87" s="3">
        <f>[1]Gründungen_Schließungen!I164</f>
        <v>0.93169545420251554</v>
      </c>
      <c r="J87" s="3">
        <f>[1]Gründungen_Schließungen!J164</f>
        <v>3.6954197301312255</v>
      </c>
      <c r="K87" s="3">
        <f>[1]Gründungen_Schließungen!K164</f>
        <v>3.6095634446378999</v>
      </c>
      <c r="L87" s="3">
        <f>[1]Gründungen_Schließungen!L164</f>
        <v>4.1702971180887847</v>
      </c>
      <c r="M87" s="3">
        <f>[1]Gründungen_Schließungen!M164</f>
        <v>3.8957465992417579</v>
      </c>
      <c r="N87" s="3">
        <f>[1]Gründungen_Schließungen!N164</f>
        <v>4.2863133971848351</v>
      </c>
      <c r="O87" s="3">
        <f>[1]Gründungen_Schließungen!O164</f>
        <v>5.9717968066366076</v>
      </c>
      <c r="P87" s="3">
        <f>[1]Gründungen_Schließungen!P164</f>
        <v>2.8517546563173037</v>
      </c>
      <c r="Q87" s="3">
        <f>[1]Gründungen_Schließungen!Q164</f>
        <v>4.0489917559188653</v>
      </c>
      <c r="R87" s="3">
        <f>[1]Gründungen_Schließungen!R164</f>
        <v>3.2151523846000307</v>
      </c>
      <c r="S87" s="3">
        <f>[1]Gründungen_Schließungen!S164</f>
        <v>2.4756735784446438</v>
      </c>
      <c r="T87" s="3">
        <f>[1]Gründungen_Schließungen!T164</f>
        <v>2.3669864289436506</v>
      </c>
      <c r="U87" s="3">
        <f>[1]Gründungen_Schließungen!U164</f>
        <v>3.261212987058749</v>
      </c>
      <c r="V87" s="3">
        <f>[1]Gründungen_Schließungen!V164</f>
        <v>3.3033866389203621</v>
      </c>
      <c r="X87" s="18" t="str">
        <f>HLOOKUP(Y87,$L87:$U190,ROW(L$161)-ROW(X87)+1,0)</f>
        <v>SL</v>
      </c>
      <c r="Y87" s="9">
        <f t="shared" si="36"/>
        <v>2.3669864289436506</v>
      </c>
      <c r="Z87" s="18" t="str">
        <f>HLOOKUP(AA87,$L87:$U190,ROW(N$161)-ROW(Z87)+1,0)</f>
        <v>HH</v>
      </c>
      <c r="AA87" s="19">
        <f t="shared" si="37"/>
        <v>5.9717968066366076</v>
      </c>
    </row>
    <row r="88" spans="1:27" x14ac:dyDescent="0.35">
      <c r="A88">
        <f>[1]Gründungen_Schließungen!A165</f>
        <v>2022</v>
      </c>
      <c r="B88" s="3">
        <f>[1]Gründungen_Schließungen!B165</f>
        <v>0.91452017525243423</v>
      </c>
      <c r="C88" s="3">
        <f>[1]Gründungen_Schließungen!C165</f>
        <v>0.59796856840648316</v>
      </c>
      <c r="D88" s="3">
        <f>[1]Gründungen_Schließungen!D165</f>
        <v>0.96495579390524433</v>
      </c>
      <c r="E88" s="3">
        <f>[1]Gründungen_Schließungen!E165</f>
        <v>8.6026079484150295E-2</v>
      </c>
      <c r="F88" s="3">
        <f>[1]Gründungen_Schließungen!F165</f>
        <v>-0.10183277809846059</v>
      </c>
      <c r="G88" s="3">
        <f>[1]Gründungen_Schließungen!G165</f>
        <v>3.6487539209634341</v>
      </c>
      <c r="H88" s="14">
        <f>[1]Gründungen_Schließungen!H165</f>
        <v>1.3410825853920318</v>
      </c>
      <c r="I88" s="3">
        <f>[1]Gründungen_Schließungen!I165</f>
        <v>0.57492780431745416</v>
      </c>
      <c r="J88" s="3">
        <f>[1]Gründungen_Schließungen!J165</f>
        <v>2.3830924038511108</v>
      </c>
      <c r="K88" s="3">
        <f>[1]Gründungen_Schließungen!K165</f>
        <v>2.3099451115274583</v>
      </c>
      <c r="L88" s="3">
        <f>[1]Gründungen_Schließungen!L165</f>
        <v>2.8514923559308585</v>
      </c>
      <c r="M88" s="3">
        <f>[1]Gründungen_Schließungen!M165</f>
        <v>2.4567458060989069</v>
      </c>
      <c r="N88" s="3">
        <f>[1]Gründungen_Schließungen!N165</f>
        <v>4.5489026091228606</v>
      </c>
      <c r="O88" s="3">
        <f>[1]Gründungen_Schließungen!O165</f>
        <v>3.78419565109875</v>
      </c>
      <c r="P88" s="3">
        <f>[1]Gründungen_Schließungen!P165</f>
        <v>1.4405465912283879</v>
      </c>
      <c r="Q88" s="3">
        <f>[1]Gründungen_Schließungen!Q165</f>
        <v>3.1477312902086769</v>
      </c>
      <c r="R88" s="3">
        <f>[1]Gründungen_Schließungen!R165</f>
        <v>1.8151288911510413</v>
      </c>
      <c r="S88" s="3">
        <f>[1]Gründungen_Schließungen!S165</f>
        <v>1.5855382433852645</v>
      </c>
      <c r="T88" s="3">
        <f>[1]Gründungen_Schließungen!T165</f>
        <v>1.5092426388098776</v>
      </c>
      <c r="U88" s="3">
        <f>[1]Gründungen_Schließungen!U165</f>
        <v>1.9708814137667034</v>
      </c>
      <c r="V88" s="3">
        <f>[1]Gründungen_Schließungen!V165</f>
        <v>2.128109566378404</v>
      </c>
      <c r="X88" s="18" t="str">
        <f>HLOOKUP(Y88,$L88:$U191,ROW(L$161)-ROW(X88)+1,0)</f>
        <v>HE</v>
      </c>
      <c r="Y88" s="9">
        <f t="shared" si="36"/>
        <v>1.4405465912283879</v>
      </c>
      <c r="Z88" s="18" t="str">
        <f>HLOOKUP(AA88,$L88:$U191,ROW(N$161)-ROW(Z88)+1,0)</f>
        <v>HB</v>
      </c>
      <c r="AA88" s="19">
        <f t="shared" si="37"/>
        <v>4.5489026091228606</v>
      </c>
    </row>
    <row r="89" spans="1:27" x14ac:dyDescent="0.35">
      <c r="A89">
        <f>[1]Gründungen_Schließungen!A166</f>
        <v>2023</v>
      </c>
      <c r="B89" s="3">
        <f>[1]Gründungen_Schließungen!B166</f>
        <v>0.90844152694872227</v>
      </c>
      <c r="C89" s="3">
        <f>[1]Gründungen_Schließungen!C166</f>
        <v>0.52536940889430395</v>
      </c>
      <c r="D89" s="3">
        <f>[1]Gründungen_Schließungen!D166</f>
        <v>0.61774815292758012</v>
      </c>
      <c r="E89" s="3">
        <f>[1]Gründungen_Schließungen!E166</f>
        <v>0.34935188647453075</v>
      </c>
      <c r="F89" s="3">
        <f>[1]Gründungen_Schließungen!F166</f>
        <v>-3.0628944504547253E-2</v>
      </c>
      <c r="G89" s="3">
        <f>[1]Gründungen_Schließungen!G166</f>
        <v>3.6248271993567878</v>
      </c>
      <c r="H89" s="14">
        <f>[1]Gründungen_Schließungen!H166</f>
        <v>1.2953584066341222</v>
      </c>
      <c r="I89" s="3">
        <f>[1]Gründungen_Schließungen!I166</f>
        <v>0.51070703492009162</v>
      </c>
      <c r="J89" s="3">
        <f>[1]Gründungen_Schließungen!J166</f>
        <v>2.4019882740248986</v>
      </c>
      <c r="K89" s="3">
        <f>[1]Gründungen_Schließungen!K166</f>
        <v>2.3305791674223171</v>
      </c>
      <c r="L89" s="3">
        <f>[1]Gründungen_Schließungen!L166</f>
        <v>2.5181077242031349</v>
      </c>
      <c r="M89" s="3">
        <f>[1]Gründungen_Schließungen!M166</f>
        <v>1.959698634012381</v>
      </c>
      <c r="N89" s="3">
        <f>[1]Gründungen_Schließungen!N166</f>
        <v>4.2000822577922641</v>
      </c>
      <c r="O89" s="3">
        <f>[1]Gründungen_Schließungen!O166</f>
        <v>5.4918616273324217</v>
      </c>
      <c r="P89" s="3">
        <f>[1]Gründungen_Schließungen!P166</f>
        <v>1.2841340160693848</v>
      </c>
      <c r="Q89" s="3">
        <f>[1]Gründungen_Schließungen!Q166</f>
        <v>2.9100393298964655</v>
      </c>
      <c r="R89" s="3">
        <f>[1]Gründungen_Schließungen!R166</f>
        <v>2.4175908766175893</v>
      </c>
      <c r="S89" s="3">
        <f>[1]Gründungen_Schließungen!S166</f>
        <v>1.5583588096659493</v>
      </c>
      <c r="T89" s="3">
        <f>[1]Gründungen_Schließungen!T166</f>
        <v>1.1645868224142393</v>
      </c>
      <c r="U89" s="3">
        <f>[1]Gründungen_Schließungen!U166</f>
        <v>2.3392439253247628</v>
      </c>
      <c r="V89" s="3">
        <f>[1]Gründungen_Schließungen!V166</f>
        <v>2.1364461375477144</v>
      </c>
      <c r="X89" s="18" t="str">
        <f>HLOOKUP(Y89,$L89:$U192,ROW(L$161)-ROW(X89)+1,0)</f>
        <v>SL</v>
      </c>
      <c r="Y89" s="9">
        <f t="shared" si="36"/>
        <v>1.1645868224142393</v>
      </c>
      <c r="Z89" s="18" t="str">
        <f>HLOOKUP(AA89,$L89:$U192,ROW(N$161)-ROW(Z89)+1,0)</f>
        <v>HH</v>
      </c>
      <c r="AA89" s="19">
        <f t="shared" si="37"/>
        <v>5.4918616273324217</v>
      </c>
    </row>
    <row r="90" spans="1:27" x14ac:dyDescent="0.35">
      <c r="A90">
        <f>A89+1</f>
        <v>2024</v>
      </c>
      <c r="B90" s="3"/>
      <c r="C90" s="3"/>
      <c r="D90" s="3"/>
      <c r="E90" s="3"/>
      <c r="F90" s="3"/>
      <c r="G90" s="3"/>
      <c r="H90" s="14"/>
      <c r="I90" s="3"/>
      <c r="J90" s="3"/>
      <c r="K90" s="3"/>
      <c r="L90" s="3"/>
      <c r="M90" s="3"/>
      <c r="N90" s="3"/>
      <c r="O90" s="3"/>
      <c r="P90" s="3"/>
      <c r="Q90" s="3"/>
      <c r="R90" s="3"/>
      <c r="S90" s="3"/>
      <c r="T90" s="3"/>
      <c r="U90" s="3"/>
      <c r="V90" s="3"/>
      <c r="X90" s="18"/>
      <c r="Y90" s="9"/>
      <c r="Z90" s="18"/>
      <c r="AA90" s="19"/>
    </row>
    <row r="91" spans="1:27" x14ac:dyDescent="0.35">
      <c r="B91" s="3"/>
      <c r="C91" s="3"/>
      <c r="D91" s="3"/>
      <c r="E91" s="3"/>
      <c r="F91" s="3"/>
      <c r="G91" s="3"/>
      <c r="H91" s="14"/>
      <c r="I91" s="3"/>
      <c r="J91" s="3"/>
      <c r="K91" s="3"/>
      <c r="L91" s="3"/>
      <c r="M91" s="3"/>
      <c r="N91" s="3"/>
      <c r="O91" s="3"/>
      <c r="P91" s="3"/>
      <c r="Q91" s="3"/>
      <c r="R91" s="3"/>
      <c r="S91" s="3"/>
      <c r="T91" s="3"/>
      <c r="U91" s="3"/>
      <c r="V91" s="3"/>
      <c r="X91" s="11"/>
      <c r="Y91" s="11"/>
      <c r="Z91" s="11"/>
      <c r="AA91" s="11"/>
    </row>
    <row r="92" spans="1:27" x14ac:dyDescent="0.35">
      <c r="A92" s="4" t="s">
        <v>617</v>
      </c>
      <c r="B92" s="3"/>
      <c r="C92" s="3"/>
      <c r="D92" s="3"/>
      <c r="E92" s="3"/>
      <c r="F92" s="3"/>
      <c r="G92" s="3"/>
      <c r="H92" s="14"/>
      <c r="I92" s="3"/>
      <c r="J92" s="3"/>
      <c r="K92" s="3"/>
      <c r="L92" s="3"/>
      <c r="M92" s="3"/>
      <c r="N92" s="3"/>
      <c r="O92" s="3"/>
      <c r="P92" s="3"/>
      <c r="Q92" s="3"/>
      <c r="R92" s="3"/>
      <c r="S92" s="3"/>
      <c r="T92" s="3"/>
      <c r="U92" s="3"/>
      <c r="V92" s="3"/>
      <c r="X92" s="11"/>
      <c r="Y92" s="11"/>
      <c r="Z92" s="11"/>
      <c r="AA92" s="11"/>
    </row>
    <row r="93" spans="1:27" x14ac:dyDescent="0.35">
      <c r="A93">
        <f>[1]Gründungen_Schließungen!A185</f>
        <v>2019</v>
      </c>
      <c r="B93" s="3">
        <f>[1]Gründungen_Schließungen!B185</f>
        <v>-7.8084331077563768E-2</v>
      </c>
      <c r="C93" s="3">
        <f>[1]Gründungen_Schließungen!C185</f>
        <v>-0.53826881112098934</v>
      </c>
      <c r="D93" s="3">
        <f>[1]Gründungen_Schließungen!D185</f>
        <v>-0.37895580670824658</v>
      </c>
      <c r="E93" s="3">
        <f>[1]Gründungen_Schließungen!E185</f>
        <v>-1.7935269980162503</v>
      </c>
      <c r="F93" s="3">
        <f>[1]Gründungen_Schließungen!F185</f>
        <v>-1.4179833949937515</v>
      </c>
      <c r="G93" s="3">
        <f>[1]Gründungen_Schließungen!G185</f>
        <v>3.1461453935573416</v>
      </c>
      <c r="H93" s="14">
        <f>[1]Gründungen_Schließungen!H185</f>
        <v>0.37002375424342582</v>
      </c>
      <c r="I93" s="3">
        <f>[1]Gründungen_Schließungen!I185</f>
        <v>-0.72810536626757094</v>
      </c>
      <c r="J93" s="3">
        <f>[1]Gründungen_Schließungen!J185</f>
        <v>1.9849205421068363</v>
      </c>
      <c r="K93" s="3">
        <f>[1]Gründungen_Schließungen!K185</f>
        <v>1.9084475612319129</v>
      </c>
      <c r="L93" s="3">
        <f>[1]Gründungen_Schließungen!L185</f>
        <v>2.1697424281806592</v>
      </c>
      <c r="M93" s="3">
        <f>[1]Gründungen_Schließungen!M185</f>
        <v>2.0431798026782326</v>
      </c>
      <c r="N93" s="3">
        <f>[1]Gründungen_Schließungen!N185</f>
        <v>3.9487726787620065</v>
      </c>
      <c r="O93" s="3">
        <f>[1]Gründungen_Schließungen!O185</f>
        <v>3.8406474888808293</v>
      </c>
      <c r="P93" s="3">
        <f>[1]Gründungen_Schließungen!P185</f>
        <v>0.74315487191151797</v>
      </c>
      <c r="Q93" s="3">
        <f>[1]Gründungen_Schließungen!Q185</f>
        <v>2.9167710951100392</v>
      </c>
      <c r="R93" s="3">
        <f>[1]Gründungen_Schließungen!R185</f>
        <v>1.5814132981123052</v>
      </c>
      <c r="S93" s="3">
        <f>[1]Gründungen_Schließungen!S185</f>
        <v>1.0105891636946454</v>
      </c>
      <c r="T93" s="3">
        <f>[1]Gründungen_Schließungen!T185</f>
        <v>0.80411216855819623</v>
      </c>
      <c r="U93" s="3">
        <f>[1]Gründungen_Schließungen!U185</f>
        <v>1.8410760278546219</v>
      </c>
      <c r="V93" s="3">
        <f>[1]Gründungen_Schließungen!V185</f>
        <v>1.6183987567982328</v>
      </c>
      <c r="X93" s="18" t="str">
        <f>HLOOKUP(Y93,$L93:$U195,ROW(L$161)-ROW(X93)+1,0)</f>
        <v>HE</v>
      </c>
      <c r="Y93" s="19">
        <f t="shared" ref="Y93:Y97" si="38">MIN(L93:U93)</f>
        <v>0.74315487191151797</v>
      </c>
      <c r="Z93" s="18" t="str">
        <f>HLOOKUP(AA93,$L93:$U195,ROW(N$161)-ROW(Z93)+1,0)</f>
        <v>HB</v>
      </c>
      <c r="AA93" s="19">
        <f t="shared" ref="AA93:AA97" si="39">MAX(L93:U93)</f>
        <v>3.9487726787620065</v>
      </c>
    </row>
    <row r="94" spans="1:27" x14ac:dyDescent="0.35">
      <c r="A94">
        <f>[1]Gründungen_Schließungen!A186</f>
        <v>2020</v>
      </c>
      <c r="B94" s="3">
        <f>[1]Gründungen_Schließungen!B186</f>
        <v>0.88026691287560843</v>
      </c>
      <c r="C94" s="3">
        <f>[1]Gründungen_Schließungen!C186</f>
        <v>0.20033615728086113</v>
      </c>
      <c r="D94" s="3">
        <f>[1]Gründungen_Schließungen!D186</f>
        <v>0.82664284015452949</v>
      </c>
      <c r="E94" s="3">
        <f>[1]Gründungen_Schließungen!E186</f>
        <v>-1.1034165684894113</v>
      </c>
      <c r="F94" s="3">
        <f>[1]Gründungen_Schließungen!F186</f>
        <v>-0.13497398802269658</v>
      </c>
      <c r="G94" s="3">
        <f>[1]Gründungen_Schließungen!G186</f>
        <v>5.970325941125405</v>
      </c>
      <c r="H94" s="14">
        <f>[1]Gründungen_Schließungen!H186</f>
        <v>1.8896237337878246</v>
      </c>
      <c r="I94" s="3">
        <f>[1]Gründungen_Schließungen!I186</f>
        <v>0.30107857229067692</v>
      </c>
      <c r="J94" s="3">
        <f>[1]Gründungen_Schließungen!J186</f>
        <v>3.923891564184717</v>
      </c>
      <c r="K94" s="3">
        <f>[1]Gründungen_Schließungen!K186</f>
        <v>3.7914728246715117</v>
      </c>
      <c r="L94" s="3">
        <f>[1]Gründungen_Schließungen!L186</f>
        <v>4.3558901404266104</v>
      </c>
      <c r="M94" s="3">
        <f>[1]Gründungen_Schließungen!M186</f>
        <v>3.7668008733449514</v>
      </c>
      <c r="N94" s="3">
        <f>[1]Gründungen_Schließungen!N186</f>
        <v>5.4273569151358743</v>
      </c>
      <c r="O94" s="3">
        <f>[1]Gründungen_Schließungen!O186</f>
        <v>5.531815552014292</v>
      </c>
      <c r="P94" s="3">
        <f>[1]Gründungen_Schließungen!P186</f>
        <v>2.5414892856201843</v>
      </c>
      <c r="Q94" s="3">
        <f>[1]Gründungen_Schließungen!Q186</f>
        <v>4.88686271444206</v>
      </c>
      <c r="R94" s="3">
        <f>[1]Gründungen_Schließungen!R186</f>
        <v>3.5934892853631459</v>
      </c>
      <c r="S94" s="3">
        <f>[1]Gründungen_Schließungen!S186</f>
        <v>2.6858031490960927</v>
      </c>
      <c r="T94" s="3">
        <f>[1]Gründungen_Schließungen!T186</f>
        <v>3.3520609367403162</v>
      </c>
      <c r="U94" s="3">
        <f>[1]Gründungen_Schließungen!U186</f>
        <v>2.8840765183642403</v>
      </c>
      <c r="V94" s="3">
        <f>[1]Gründungen_Schließungen!V186</f>
        <v>3.4346762251810077</v>
      </c>
      <c r="X94" s="18" t="str">
        <f>HLOOKUP(Y94,$L94:$U196,ROW(L$161)-ROW(X94)+1,0)</f>
        <v>HE</v>
      </c>
      <c r="Y94" s="19">
        <f t="shared" si="38"/>
        <v>2.5414892856201843</v>
      </c>
      <c r="Z94" s="18" t="str">
        <f>HLOOKUP(AA94,$L94:$U196,ROW(N$161)-ROW(Z94)+1,0)</f>
        <v>HH</v>
      </c>
      <c r="AA94" s="19">
        <f t="shared" si="39"/>
        <v>5.531815552014292</v>
      </c>
    </row>
    <row r="95" spans="1:27" x14ac:dyDescent="0.35">
      <c r="A95">
        <f>[1]Gründungen_Schließungen!A187</f>
        <v>2021</v>
      </c>
      <c r="B95" s="3">
        <f>[1]Gründungen_Schließungen!B187</f>
        <v>1.8796597710805421</v>
      </c>
      <c r="C95" s="3">
        <f>[1]Gründungen_Schließungen!C187</f>
        <v>1.1355874316939891</v>
      </c>
      <c r="D95" s="3">
        <f>[1]Gründungen_Schließungen!D187</f>
        <v>2.1527651505312102</v>
      </c>
      <c r="E95" s="3">
        <f>[1]Gründungen_Schließungen!E187</f>
        <v>0.67058567385151313</v>
      </c>
      <c r="F95" s="3">
        <f>[1]Gründungen_Schließungen!F187</f>
        <v>0.38339081984611306</v>
      </c>
      <c r="G95" s="3">
        <f>[1]Gründungen_Schließungen!G187</f>
        <v>6.6333272006556392</v>
      </c>
      <c r="H95" s="14">
        <f>[1]Gründungen_Schließungen!H187</f>
        <v>2.9170757974090149</v>
      </c>
      <c r="I95" s="3">
        <f>[1]Gründungen_Schließungen!I187</f>
        <v>1.4425299688310882</v>
      </c>
      <c r="J95" s="3">
        <f>[1]Gründungen_Schließungen!J187</f>
        <v>5.3246540674615668</v>
      </c>
      <c r="K95" s="3">
        <f>[1]Gründungen_Schließungen!K187</f>
        <v>5.2395838920531563</v>
      </c>
      <c r="L95" s="3">
        <f>[1]Gründungen_Schließungen!L187</f>
        <v>6.0883599480389972</v>
      </c>
      <c r="M95" s="3">
        <f>[1]Gründungen_Schließungen!M187</f>
        <v>5.0904513210718259</v>
      </c>
      <c r="N95" s="3">
        <f>[1]Gründungen_Schließungen!N187</f>
        <v>6.6909509202453989</v>
      </c>
      <c r="O95" s="3">
        <f>[1]Gründungen_Schließungen!O187</f>
        <v>7.0675137550536515</v>
      </c>
      <c r="P95" s="3">
        <f>[1]Gründungen_Schließungen!P187</f>
        <v>4.0348469165804115</v>
      </c>
      <c r="Q95" s="3">
        <f>[1]Gründungen_Schließungen!Q187</f>
        <v>6.7153779120022294</v>
      </c>
      <c r="R95" s="3">
        <f>[1]Gründungen_Schließungen!R187</f>
        <v>4.8663319349131653</v>
      </c>
      <c r="S95" s="3">
        <f>[1]Gründungen_Schließungen!S187</f>
        <v>3.8591888050727019</v>
      </c>
      <c r="T95" s="3">
        <f>[1]Gründungen_Schließungen!T187</f>
        <v>3.6811641242020987</v>
      </c>
      <c r="U95" s="3">
        <f>[1]Gründungen_Schließungen!U187</f>
        <v>4.5992170133704917</v>
      </c>
      <c r="V95" s="3">
        <f>[1]Gründungen_Schließungen!V187</f>
        <v>4.807084310514866</v>
      </c>
      <c r="X95" s="18" t="str">
        <f>HLOOKUP(Y95,$L95:$U197,ROW(L$161)-ROW(X95)+1,0)</f>
        <v>SL</v>
      </c>
      <c r="Y95" s="19">
        <f t="shared" si="38"/>
        <v>3.6811641242020987</v>
      </c>
      <c r="Z95" s="18" t="str">
        <f>HLOOKUP(AA95,$L95:$U197,ROW(N$161)-ROW(Z95)+1,0)</f>
        <v>HH</v>
      </c>
      <c r="AA95" s="19">
        <f t="shared" si="39"/>
        <v>7.0675137550536515</v>
      </c>
    </row>
    <row r="96" spans="1:27" x14ac:dyDescent="0.35">
      <c r="A96">
        <f>[1]Gründungen_Schließungen!A188</f>
        <v>2022</v>
      </c>
      <c r="B96" s="3">
        <f>[1]Gründungen_Schließungen!B188</f>
        <v>1.3760750586395623</v>
      </c>
      <c r="C96" s="3">
        <f>[1]Gründungen_Schließungen!C188</f>
        <v>0.9215492909851396</v>
      </c>
      <c r="D96" s="3">
        <f>[1]Gründungen_Schließungen!D188</f>
        <v>1.3987410686098278</v>
      </c>
      <c r="E96" s="3">
        <f>[1]Gründungen_Schließungen!E188</f>
        <v>0.15048037967357333</v>
      </c>
      <c r="F96" s="3">
        <f>[1]Gründungen_Schließungen!F188</f>
        <v>-0.15987849234581716</v>
      </c>
      <c r="G96" s="3">
        <f>[1]Gründungen_Schließungen!G188</f>
        <v>4.5994750599116401</v>
      </c>
      <c r="H96" s="14">
        <f>[1]Gründungen_Schließungen!H188</f>
        <v>1.9558404111950356</v>
      </c>
      <c r="I96" s="3">
        <f>[1]Gründungen_Schließungen!I188</f>
        <v>0.88456990348344811</v>
      </c>
      <c r="J96" s="3">
        <f>[1]Gründungen_Schließungen!J188</f>
        <v>3.4019385119336518</v>
      </c>
      <c r="K96" s="3">
        <f>[1]Gründungen_Schließungen!K188</f>
        <v>3.3231593750916049</v>
      </c>
      <c r="L96" s="3">
        <f>[1]Gründungen_Schließungen!L188</f>
        <v>4.1425348160984683</v>
      </c>
      <c r="M96" s="3">
        <f>[1]Gründungen_Schließungen!M188</f>
        <v>3.1686089203264469</v>
      </c>
      <c r="N96" s="3">
        <f>[1]Gründungen_Schließungen!N188</f>
        <v>7.1209448577344885</v>
      </c>
      <c r="O96" s="3">
        <f>[1]Gründungen_Schließungen!O188</f>
        <v>4.4865934639997587</v>
      </c>
      <c r="P96" s="3">
        <f>[1]Gründungen_Schließungen!P188</f>
        <v>2.0149267483645072</v>
      </c>
      <c r="Q96" s="3">
        <f>[1]Gründungen_Schließungen!Q188</f>
        <v>5.1636646167400269</v>
      </c>
      <c r="R96" s="3">
        <f>[1]Gründungen_Schließungen!R188</f>
        <v>2.7249434984000538</v>
      </c>
      <c r="S96" s="3">
        <f>[1]Gründungen_Schließungen!S188</f>
        <v>2.4394875430423331</v>
      </c>
      <c r="T96" s="3">
        <f>[1]Gründungen_Schließungen!T188</f>
        <v>2.3256435617097488</v>
      </c>
      <c r="U96" s="3">
        <f>[1]Gründungen_Schließungen!U188</f>
        <v>2.7685902815487653</v>
      </c>
      <c r="V96" s="3">
        <f>[1]Gründungen_Schließungen!V188</f>
        <v>3.0691798928708032</v>
      </c>
      <c r="X96" s="18" t="str">
        <f>HLOOKUP(Y96,$L96:$U198,ROW(L$161)-ROW(X96)+1,0)</f>
        <v>HE</v>
      </c>
      <c r="Y96" s="19">
        <f t="shared" si="38"/>
        <v>2.0149267483645072</v>
      </c>
      <c r="Z96" s="18" t="str">
        <f>HLOOKUP(AA96,$L96:$U198,ROW(N$161)-ROW(Z96)+1,0)</f>
        <v>HB</v>
      </c>
      <c r="AA96" s="19">
        <f t="shared" si="39"/>
        <v>7.1209448577344885</v>
      </c>
    </row>
    <row r="97" spans="1:27" x14ac:dyDescent="0.35">
      <c r="A97">
        <f>[1]Gründungen_Schließungen!A189</f>
        <v>2023</v>
      </c>
      <c r="B97" s="3">
        <f>[1]Gründungen_Schließungen!B189</f>
        <v>1.3615796394661366</v>
      </c>
      <c r="C97" s="3">
        <f>[1]Gründungen_Schließungen!C189</f>
        <v>0.80859321803077766</v>
      </c>
      <c r="D97" s="3">
        <f>[1]Gründungen_Schließungen!D189</f>
        <v>0.90071476074562395</v>
      </c>
      <c r="E97" s="3">
        <f>[1]Gründungen_Schließungen!E189</f>
        <v>0.61269337679915004</v>
      </c>
      <c r="F97" s="3">
        <f>[1]Gründungen_Schließungen!F189</f>
        <v>-4.8077565138423324E-2</v>
      </c>
      <c r="G97" s="3">
        <f>[1]Gründungen_Schließungen!G189</f>
        <v>4.5791083212618702</v>
      </c>
      <c r="H97" s="14">
        <f>[1]Gründungen_Schließungen!H189</f>
        <v>1.8908685342605696</v>
      </c>
      <c r="I97" s="3">
        <f>[1]Gründungen_Schließungen!I189</f>
        <v>0.78670404061772803</v>
      </c>
      <c r="J97" s="3">
        <f>[1]Gründungen_Schließungen!J189</f>
        <v>3.4082793623343322</v>
      </c>
      <c r="K97" s="3">
        <f>[1]Gründungen_Schließungen!K189</f>
        <v>3.3311588077474363</v>
      </c>
      <c r="L97" s="3">
        <f>[1]Gründungen_Schließungen!L189</f>
        <v>3.6399772246274829</v>
      </c>
      <c r="M97" s="3">
        <f>[1]Gründungen_Schließungen!M189</f>
        <v>2.5003294921692016</v>
      </c>
      <c r="N97" s="3">
        <f>[1]Gründungen_Schließungen!N189</f>
        <v>6.655650770472274</v>
      </c>
      <c r="O97" s="3">
        <f>[1]Gründungen_Schließungen!O189</f>
        <v>6.4797685586082023</v>
      </c>
      <c r="P97" s="3">
        <f>[1]Gründungen_Schließungen!P189</f>
        <v>1.7959180683349938</v>
      </c>
      <c r="Q97" s="3">
        <f>[1]Gründungen_Schließungen!Q189</f>
        <v>4.7440973246694433</v>
      </c>
      <c r="R97" s="3">
        <f>[1]Gründungen_Schließungen!R189</f>
        <v>3.5995345095903741</v>
      </c>
      <c r="S97" s="3">
        <f>[1]Gründungen_Schließungen!S189</f>
        <v>2.385542319985432</v>
      </c>
      <c r="T97" s="3">
        <f>[1]Gründungen_Schließungen!T189</f>
        <v>1.7935539136952565</v>
      </c>
      <c r="U97" s="3">
        <f>[1]Gründungen_Schließungen!U189</f>
        <v>3.2832867212927073</v>
      </c>
      <c r="V97" s="3">
        <f>[1]Gründungen_Schließungen!V189</f>
        <v>3.0654326701668455</v>
      </c>
      <c r="X97" s="18" t="str">
        <f>HLOOKUP(Y97,$L97:$U199,ROW(L$161)-ROW(X97)+1,0)</f>
        <v>SL</v>
      </c>
      <c r="Y97" s="19">
        <f t="shared" si="38"/>
        <v>1.7935539136952565</v>
      </c>
      <c r="Z97" s="18" t="str">
        <f>HLOOKUP(AA97,$L97:$U199,ROW(N$161)-ROW(Z97)+1,0)</f>
        <v>HB</v>
      </c>
      <c r="AA97" s="19">
        <f t="shared" si="39"/>
        <v>6.655650770472274</v>
      </c>
    </row>
    <row r="98" spans="1:27" x14ac:dyDescent="0.35">
      <c r="A98">
        <f>A97+1</f>
        <v>2024</v>
      </c>
      <c r="B98" s="3"/>
      <c r="C98" s="3"/>
      <c r="D98" s="3"/>
      <c r="E98" s="3"/>
      <c r="F98" s="3"/>
      <c r="G98" s="3"/>
      <c r="H98" s="14"/>
      <c r="I98" s="3"/>
      <c r="J98" s="3"/>
      <c r="K98" s="3"/>
      <c r="L98" s="3"/>
      <c r="M98" s="3"/>
      <c r="N98" s="3"/>
      <c r="O98" s="3"/>
      <c r="P98" s="3"/>
      <c r="Q98" s="3"/>
      <c r="R98" s="3"/>
      <c r="S98" s="3"/>
      <c r="T98" s="3"/>
      <c r="U98" s="3"/>
      <c r="V98" s="3"/>
      <c r="X98" s="18"/>
      <c r="Y98" s="19"/>
      <c r="Z98" s="18"/>
      <c r="AA98" s="19"/>
    </row>
    <row r="99" spans="1:27" x14ac:dyDescent="0.35">
      <c r="B99" s="3"/>
      <c r="C99" s="3"/>
      <c r="D99" s="3"/>
      <c r="E99" s="3"/>
      <c r="F99" s="3"/>
      <c r="G99" s="3"/>
      <c r="H99" s="14"/>
      <c r="I99" s="3"/>
      <c r="J99" s="3"/>
      <c r="K99" s="3"/>
      <c r="L99" s="3"/>
      <c r="M99" s="3"/>
      <c r="N99" s="3"/>
      <c r="O99" s="3"/>
      <c r="P99" s="3"/>
      <c r="Q99" s="3"/>
      <c r="R99" s="3"/>
      <c r="S99" s="3"/>
      <c r="T99" s="3"/>
      <c r="U99" s="3"/>
      <c r="V99" s="3"/>
      <c r="X99" s="11"/>
      <c r="Y99" s="11"/>
      <c r="Z99" s="11"/>
      <c r="AA99" s="11"/>
    </row>
    <row r="100" spans="1:27" x14ac:dyDescent="0.35">
      <c r="A100" s="4" t="s">
        <v>618</v>
      </c>
      <c r="B100" s="3"/>
      <c r="C100" s="3"/>
      <c r="D100" s="3"/>
      <c r="E100" s="3"/>
      <c r="F100" s="3"/>
      <c r="G100" s="3"/>
      <c r="H100" s="14"/>
      <c r="I100" s="3"/>
      <c r="J100" s="3"/>
      <c r="K100" s="3"/>
      <c r="L100" s="3"/>
      <c r="M100" s="3"/>
      <c r="N100" s="3"/>
      <c r="O100" s="3"/>
      <c r="P100" s="3"/>
      <c r="Q100" s="3"/>
      <c r="R100" s="3"/>
      <c r="S100" s="3"/>
      <c r="T100" s="3"/>
      <c r="U100" s="3"/>
      <c r="V100" s="3"/>
      <c r="X100" s="11"/>
      <c r="Y100" s="11"/>
      <c r="Z100" s="11"/>
      <c r="AA100" s="11"/>
    </row>
    <row r="101" spans="1:27" x14ac:dyDescent="0.35">
      <c r="A101">
        <f>'[1]start-ups'!A22</f>
        <v>2023</v>
      </c>
      <c r="B101" s="3">
        <f>'[1]start-ups'!B22</f>
        <v>2.0348252515552718</v>
      </c>
      <c r="C101" s="3">
        <f>'[1]start-ups'!C22</f>
        <v>1.1730067682490528</v>
      </c>
      <c r="D101" s="3">
        <f>'[1]start-ups'!D22</f>
        <v>2.2388553593645786</v>
      </c>
      <c r="E101" s="3">
        <f>'[1]start-ups'!E22</f>
        <v>0.78055123446473473</v>
      </c>
      <c r="F101" s="3">
        <f>'[1]start-ups'!F22</f>
        <v>0.56661102861149615</v>
      </c>
      <c r="G101" s="3">
        <f>'[1]start-ups'!G22</f>
        <v>12.592960535060902</v>
      </c>
      <c r="H101" s="14">
        <f>'[1]start-ups'!H22</f>
        <v>4.0548823090407318</v>
      </c>
      <c r="I101" s="3">
        <f>'[1]start-ups'!I22</f>
        <v>1.5236544157140304</v>
      </c>
      <c r="J101" s="3">
        <f>'[1]start-ups'!J22</f>
        <v>3.2247047069280166</v>
      </c>
      <c r="K101" s="3">
        <f>'[1]start-ups'!K22</f>
        <v>2.7092657198518277</v>
      </c>
      <c r="L101" s="3">
        <f>'[1]start-ups'!L22</f>
        <v>2.713692094140121</v>
      </c>
      <c r="M101" s="3">
        <f>'[1]start-ups'!M22</f>
        <v>3.5937100581163941</v>
      </c>
      <c r="N101" s="3">
        <f>'[1]start-ups'!N22</f>
        <v>2.4975612049410576</v>
      </c>
      <c r="O101" s="3">
        <f>'[1]start-ups'!O22</f>
        <v>8.4355341001127062</v>
      </c>
      <c r="P101" s="3">
        <f>'[1]start-ups'!P22</f>
        <v>2.9322790161226475</v>
      </c>
      <c r="Q101" s="3">
        <f>'[1]start-ups'!Q22</f>
        <v>1.7442643701096425</v>
      </c>
      <c r="R101" s="3">
        <f>'[1]start-ups'!R22</f>
        <v>2.2903912154568244</v>
      </c>
      <c r="S101" s="3">
        <f>'[1]start-ups'!S22</f>
        <v>1.5243836046010251</v>
      </c>
      <c r="T101" s="3">
        <f>'[1]start-ups'!T22</f>
        <v>1.7215067842557066</v>
      </c>
      <c r="U101" s="3">
        <f>'[1]start-ups'!U22</f>
        <v>1.8382115155100798</v>
      </c>
      <c r="V101" s="3">
        <f>'[1]start-ups'!V22</f>
        <v>2.9702383076252783</v>
      </c>
      <c r="X101" s="18" t="str">
        <f>HLOOKUP(Y101,$L101:$U202,ROW(L$161)-ROW(X101)+1,0)</f>
        <v>RP</v>
      </c>
      <c r="Y101" s="19">
        <f t="shared" ref="Y101:Y102" si="40">MIN(L101:U101)</f>
        <v>1.5243836046010251</v>
      </c>
      <c r="Z101" s="18" t="str">
        <f>HLOOKUP(AA101,$L101:$U202,ROW(N$161)-ROW(Z101)+1,0)</f>
        <v>HH</v>
      </c>
      <c r="AA101" s="19">
        <f t="shared" ref="AA101:AA102" si="41">MAX(L101:U101)</f>
        <v>8.4355341001127062</v>
      </c>
    </row>
    <row r="102" spans="1:27" x14ac:dyDescent="0.35">
      <c r="A102">
        <f>'[1]start-ups'!A23</f>
        <v>2024</v>
      </c>
      <c r="B102" s="3">
        <f>'[1]start-ups'!B23</f>
        <v>2.4055240143074363</v>
      </c>
      <c r="C102" s="3">
        <f>'[1]start-ups'!C23</f>
        <v>0.92085497086721813</v>
      </c>
      <c r="D102" s="3">
        <f>'[1]start-ups'!D23</f>
        <v>1.8836491911316817</v>
      </c>
      <c r="E102" s="3">
        <f>'[1]start-ups'!E23</f>
        <v>1.0075354492188395</v>
      </c>
      <c r="F102" s="3">
        <f>'[1]start-ups'!F23</f>
        <v>1.2708328332370795</v>
      </c>
      <c r="G102" s="3">
        <f>'[1]start-ups'!G23</f>
        <v>13.214010990979183</v>
      </c>
      <c r="H102" s="14">
        <f>'[1]start-ups'!H23</f>
        <v>4.2819630522174705</v>
      </c>
      <c r="I102" s="3">
        <f>'[1]start-ups'!I23</f>
        <v>1.6108210354817849</v>
      </c>
      <c r="J102" s="3">
        <f>'[1]start-ups'!J23</f>
        <v>3.5640871399420253</v>
      </c>
      <c r="K102" s="3">
        <f>'[1]start-ups'!K23</f>
        <v>3.0303877450826087</v>
      </c>
      <c r="L102" s="3">
        <f>'[1]start-ups'!L23</f>
        <v>3.1123563287245997</v>
      </c>
      <c r="M102" s="3">
        <f>'[1]start-ups'!M23</f>
        <v>4.0142579278609505</v>
      </c>
      <c r="N102" s="3">
        <f>'[1]start-ups'!N23</f>
        <v>3.6322215829512237</v>
      </c>
      <c r="O102" s="3">
        <f>'[1]start-ups'!O23</f>
        <v>8.4685985942126329</v>
      </c>
      <c r="P102" s="3">
        <f>'[1]start-ups'!P23</f>
        <v>2.9815588245165308</v>
      </c>
      <c r="Q102" s="3">
        <f>'[1]start-ups'!Q23</f>
        <v>1.864776241572929</v>
      </c>
      <c r="R102" s="3">
        <f>'[1]start-ups'!R23</f>
        <v>2.7195501357600529</v>
      </c>
      <c r="S102" s="3">
        <f>'[1]start-ups'!S23</f>
        <v>1.5599759139718883</v>
      </c>
      <c r="T102" s="3">
        <f>'[1]start-ups'!T23</f>
        <v>1.308446019052987</v>
      </c>
      <c r="U102" s="3">
        <f>'[1]start-ups'!U23</f>
        <v>2.5004384214664666</v>
      </c>
      <c r="V102" s="3">
        <f>'[1]start-ups'!V23</f>
        <v>3.2728270129533783</v>
      </c>
      <c r="X102" s="18" t="str">
        <f>HLOOKUP(Y102,$L102:$U203,ROW(L$161)-ROW(X102)+1,0)</f>
        <v>SL</v>
      </c>
      <c r="Y102" s="19">
        <f t="shared" si="40"/>
        <v>1.308446019052987</v>
      </c>
      <c r="Z102" s="18" t="str">
        <f>HLOOKUP(AA102,$L102:$U203,ROW(N$161)-ROW(Z102)+1,0)</f>
        <v>HH</v>
      </c>
      <c r="AA102" s="19">
        <f t="shared" si="41"/>
        <v>8.4685985942126329</v>
      </c>
    </row>
    <row r="103" spans="1:27" x14ac:dyDescent="0.35">
      <c r="B103" s="3"/>
      <c r="C103" s="3"/>
      <c r="D103" s="3"/>
      <c r="E103" s="3"/>
      <c r="F103" s="3"/>
      <c r="G103" s="3"/>
      <c r="H103" s="14"/>
      <c r="I103" s="3"/>
      <c r="J103" s="3"/>
      <c r="K103" s="3"/>
      <c r="L103" s="3"/>
      <c r="M103" s="3"/>
      <c r="N103" s="3"/>
      <c r="O103" s="3"/>
      <c r="P103" s="3"/>
      <c r="Q103" s="3"/>
      <c r="R103" s="3"/>
      <c r="S103" s="3"/>
      <c r="T103" s="3"/>
      <c r="U103" s="3"/>
      <c r="V103" s="3"/>
      <c r="X103" s="11"/>
      <c r="Y103" s="11"/>
      <c r="Z103" s="11"/>
      <c r="AA103" s="11"/>
    </row>
    <row r="104" spans="1:27" x14ac:dyDescent="0.35">
      <c r="A104" s="4" t="s">
        <v>619</v>
      </c>
      <c r="B104" s="3"/>
      <c r="C104" s="3"/>
      <c r="D104" s="3"/>
      <c r="E104" s="3"/>
      <c r="F104" s="3"/>
      <c r="G104" s="3"/>
      <c r="H104" s="14"/>
      <c r="I104" s="3"/>
      <c r="J104" s="3"/>
      <c r="K104" s="3"/>
      <c r="L104" s="3"/>
      <c r="M104" s="3"/>
      <c r="N104" s="3"/>
      <c r="O104" s="3"/>
      <c r="P104" s="3"/>
      <c r="Q104" s="3"/>
      <c r="R104" s="3"/>
      <c r="S104" s="3"/>
      <c r="T104" s="3"/>
      <c r="U104" s="3"/>
      <c r="V104" s="3"/>
      <c r="X104" s="11"/>
      <c r="Y104" s="11"/>
      <c r="Z104" s="11"/>
      <c r="AA104" s="11"/>
    </row>
    <row r="105" spans="1:27" x14ac:dyDescent="0.35">
      <c r="A105">
        <v>2023</v>
      </c>
      <c r="B105" s="3">
        <f>'[1]start-ups'!B19</f>
        <v>0.37334865020103392</v>
      </c>
      <c r="C105" s="3">
        <f>'[1]start-ups'!C19</f>
        <v>0.22408302865904001</v>
      </c>
      <c r="D105" s="3">
        <f>'[1]start-ups'!D19</f>
        <v>0.41725892979962403</v>
      </c>
      <c r="E105" s="3">
        <f>'[1]start-ups'!E19</f>
        <v>0.18673110720562389</v>
      </c>
      <c r="F105" s="3">
        <f>'[1]start-ups'!F19</f>
        <v>0.12982797792924375</v>
      </c>
      <c r="G105" s="3">
        <f>'[1]start-ups'!G19</f>
        <v>1.2382917923479917</v>
      </c>
      <c r="H105" s="14">
        <f>'[1]start-ups'!H19</f>
        <v>0.65665573901172813</v>
      </c>
      <c r="I105" s="3">
        <f>'[1]start-ups'!I19</f>
        <v>0.30529226539648036</v>
      </c>
      <c r="J105" s="3">
        <f>'[1]start-ups'!J19</f>
        <v>0.43302850488334804</v>
      </c>
      <c r="K105" s="3">
        <f>'[1]start-ups'!K19</f>
        <v>0.37128185567888783</v>
      </c>
      <c r="L105" s="3">
        <f>'[1]start-ups'!L19</f>
        <v>0.39081582804103565</v>
      </c>
      <c r="M105" s="3">
        <f>'[1]start-ups'!M19</f>
        <v>0.49731014637808085</v>
      </c>
      <c r="N105" s="3">
        <f>'[1]start-ups'!N19</f>
        <v>0.28931245745405038</v>
      </c>
      <c r="O105" s="3">
        <f>'[1]start-ups'!O19</f>
        <v>0.82948341033179329</v>
      </c>
      <c r="P105" s="3">
        <f>'[1]start-ups'!P19</f>
        <v>0.36778518181638425</v>
      </c>
      <c r="Q105" s="3">
        <f>'[1]start-ups'!Q19</f>
        <v>0.25827960140679956</v>
      </c>
      <c r="R105" s="3">
        <f>'[1]start-ups'!R19</f>
        <v>0.31181577953944883</v>
      </c>
      <c r="S105" s="3">
        <f>'[1]start-ups'!S19</f>
        <v>0.21718146718146719</v>
      </c>
      <c r="T105" s="3">
        <f>'[1]start-ups'!T19</f>
        <v>0.2690724912947135</v>
      </c>
      <c r="U105" s="3">
        <f>'[1]start-ups'!U19</f>
        <v>0.25328330206378991</v>
      </c>
      <c r="V105" s="3">
        <f>'[1]start-ups'!V19</f>
        <v>0.41955755136166573</v>
      </c>
      <c r="X105" s="18" t="str">
        <f>HLOOKUP(Y105,$L105:$U206,ROW(L$161)-ROW(X105)+1,0)</f>
        <v>RP</v>
      </c>
      <c r="Y105" s="19">
        <f>MIN(L105:U105)</f>
        <v>0.21718146718146719</v>
      </c>
      <c r="Z105" s="18" t="str">
        <f>HLOOKUP(AA105,$L105:$U206,ROW(N$161)-ROW(Z105)+1,0)</f>
        <v>HH</v>
      </c>
      <c r="AA105" s="19">
        <f>MAX(L105:U105)</f>
        <v>0.82948341033179329</v>
      </c>
    </row>
    <row r="106" spans="1:27" x14ac:dyDescent="0.35">
      <c r="A106">
        <f>A105+1</f>
        <v>2024</v>
      </c>
      <c r="B106" s="3"/>
      <c r="C106" s="3"/>
      <c r="D106" s="3"/>
      <c r="E106" s="3"/>
      <c r="F106" s="3"/>
      <c r="G106" s="3"/>
      <c r="H106" s="14"/>
      <c r="I106" s="3"/>
      <c r="J106" s="3"/>
      <c r="K106" s="3"/>
      <c r="L106" s="3"/>
      <c r="M106" s="3"/>
      <c r="N106" s="3"/>
      <c r="O106" s="3"/>
      <c r="P106" s="3"/>
      <c r="Q106" s="3"/>
      <c r="R106" s="3"/>
      <c r="S106" s="3"/>
      <c r="T106" s="3"/>
      <c r="U106" s="3"/>
      <c r="V106" s="3"/>
      <c r="X106" s="18"/>
      <c r="Y106" s="19"/>
      <c r="Z106" s="18"/>
      <c r="AA106" s="19"/>
    </row>
    <row r="107" spans="1:27" x14ac:dyDescent="0.35">
      <c r="A107" t="s">
        <v>620</v>
      </c>
      <c r="B107" s="3"/>
      <c r="C107" s="3"/>
      <c r="D107" s="3"/>
      <c r="E107" s="3"/>
      <c r="F107" s="3"/>
      <c r="G107" s="3"/>
      <c r="H107" s="14"/>
      <c r="I107" s="3"/>
      <c r="J107" s="3"/>
      <c r="K107" s="3"/>
      <c r="L107" s="3"/>
      <c r="M107" s="3"/>
      <c r="N107" s="3"/>
      <c r="O107" s="3"/>
      <c r="P107" s="3"/>
      <c r="Q107" s="3"/>
      <c r="R107" s="3"/>
      <c r="S107" s="3"/>
      <c r="T107" s="3"/>
      <c r="U107" s="3"/>
      <c r="V107" s="3"/>
      <c r="X107" s="11"/>
      <c r="Y107" s="11"/>
      <c r="Z107" s="11"/>
      <c r="AA107" s="11"/>
    </row>
    <row r="108" spans="1:27" x14ac:dyDescent="0.35">
      <c r="B108" s="3"/>
      <c r="C108" s="3"/>
      <c r="D108" s="3"/>
      <c r="E108" s="3"/>
      <c r="F108" s="3"/>
      <c r="G108" s="3"/>
      <c r="H108" s="14"/>
      <c r="I108" s="3"/>
      <c r="J108" s="3"/>
      <c r="K108" s="3"/>
      <c r="L108" s="3"/>
      <c r="M108" s="3"/>
      <c r="N108" s="3"/>
      <c r="O108" s="3"/>
      <c r="P108" s="3"/>
      <c r="Q108" s="3"/>
      <c r="R108" s="3"/>
      <c r="S108" s="3"/>
      <c r="T108" s="3"/>
      <c r="U108" s="3"/>
      <c r="V108" s="3"/>
      <c r="X108" s="11"/>
      <c r="Y108" s="11"/>
      <c r="Z108" s="11"/>
      <c r="AA108" s="11"/>
    </row>
    <row r="109" spans="1:27" x14ac:dyDescent="0.35">
      <c r="A109" s="4" t="s">
        <v>621</v>
      </c>
      <c r="B109" s="3"/>
      <c r="C109" s="3"/>
      <c r="D109" s="3"/>
      <c r="E109" s="3"/>
      <c r="F109" s="3"/>
      <c r="G109" s="3"/>
      <c r="H109" s="14"/>
      <c r="I109" s="3"/>
      <c r="J109" s="3"/>
      <c r="K109" s="3"/>
      <c r="L109" s="3"/>
      <c r="M109" s="3"/>
      <c r="N109" s="3"/>
      <c r="O109" s="3"/>
      <c r="P109" s="3"/>
      <c r="Q109" s="3"/>
      <c r="R109" s="3"/>
      <c r="S109" s="3"/>
      <c r="T109" s="3"/>
      <c r="U109" s="3"/>
      <c r="V109" s="3"/>
      <c r="X109" s="11"/>
      <c r="Y109" s="11"/>
      <c r="Z109" s="11"/>
      <c r="AA109" s="11"/>
    </row>
    <row r="110" spans="1:27" x14ac:dyDescent="0.35">
      <c r="A110">
        <f>'[1]start-ups'!A9</f>
        <v>2023</v>
      </c>
      <c r="B110" s="3">
        <f>'[1]start-ups'!B9</f>
        <v>11.66111394160521</v>
      </c>
      <c r="C110" s="3">
        <f>'[1]start-ups'!C9</f>
        <v>7.7171497911121891</v>
      </c>
      <c r="D110" s="3">
        <f>'[1]start-ups'!D9</f>
        <v>21.2322217047432</v>
      </c>
      <c r="E110" s="3">
        <f>'[1]start-ups'!E9</f>
        <v>6.3362394327137288</v>
      </c>
      <c r="F110" s="3">
        <f>'[1]start-ups'!F9</f>
        <v>10.057345757854055</v>
      </c>
      <c r="G110" s="3">
        <f>'[1]start-ups'!G9</f>
        <v>87.774011250787737</v>
      </c>
      <c r="H110" s="14">
        <f>'[1]start-ups'!H9</f>
        <v>30.143958166905229</v>
      </c>
      <c r="I110" s="3">
        <f>'[1]start-ups'!I9</f>
        <v>13.058755384941716</v>
      </c>
      <c r="J110" s="3">
        <f>'[1]start-ups'!J9</f>
        <v>21.858670678771848</v>
      </c>
      <c r="K110" s="3">
        <f>'[1]start-ups'!K9</f>
        <v>18.232025868838939</v>
      </c>
      <c r="L110" s="3">
        <f>'[1]start-ups'!L9</f>
        <v>19.174377033595331</v>
      </c>
      <c r="M110" s="3">
        <f>'[1]start-ups'!M9</f>
        <v>21.260901014684411</v>
      </c>
      <c r="N110" s="3">
        <f>'[1]start-ups'!N9</f>
        <v>25.710188874393239</v>
      </c>
      <c r="O110" s="3">
        <f>'[1]start-ups'!O9</f>
        <v>64.013958139462872</v>
      </c>
      <c r="P110" s="3">
        <f>'[1]start-ups'!P9</f>
        <v>17.168020691169694</v>
      </c>
      <c r="Q110" s="3">
        <f>'[1]start-ups'!Q9</f>
        <v>10.737740945072126</v>
      </c>
      <c r="R110" s="3">
        <f>'[1]start-ups'!R9</f>
        <v>18.334221206538164</v>
      </c>
      <c r="S110" s="3">
        <f>'[1]start-ups'!S9</f>
        <v>7.6219180230051258</v>
      </c>
      <c r="T110" s="3">
        <f>'[1]start-ups'!T9</f>
        <v>20.961876725937135</v>
      </c>
      <c r="U110" s="3">
        <f>'[1]start-ups'!U9</f>
        <v>6.3316174423124982</v>
      </c>
      <c r="V110" s="3">
        <f>'[1]start-ups'!V9</f>
        <v>20.566125750748913</v>
      </c>
      <c r="X110" s="18" t="str">
        <f>HLOOKUP(Y110,$L110:$U209,ROW(L$161)-ROW(X110)+1,0)</f>
        <v>SH</v>
      </c>
      <c r="Y110" s="19">
        <f t="shared" ref="Y110:Y111" si="42">MIN(L110:U110)</f>
        <v>6.3316174423124982</v>
      </c>
      <c r="Z110" s="18" t="str">
        <f>HLOOKUP(AA110,$L110:$U209,ROW(N$161)-ROW(Z110)+1,0)</f>
        <v>HH</v>
      </c>
      <c r="AA110" s="19">
        <f t="shared" ref="AA110:AA111" si="43">MAX(L110:U110)</f>
        <v>64.013958139462872</v>
      </c>
    </row>
    <row r="111" spans="1:27" x14ac:dyDescent="0.35">
      <c r="A111">
        <f>'[1]start-ups'!A10</f>
        <v>2024</v>
      </c>
      <c r="B111" s="3">
        <f>'[1]start-ups'!B10</f>
        <v>13.967558792752854</v>
      </c>
      <c r="C111" s="3">
        <f>'[1]start-ups'!C10</f>
        <v>8.5946463947607032</v>
      </c>
      <c r="D111" s="3">
        <f>'[1]start-ups'!D10</f>
        <v>22.99519791771144</v>
      </c>
      <c r="E111" s="3">
        <f>'[1]start-ups'!E10</f>
        <v>7.3275305397733774</v>
      </c>
      <c r="F111" s="3">
        <f>'[1]start-ups'!F10</f>
        <v>11.296291850996262</v>
      </c>
      <c r="G111" s="3">
        <f>'[1]start-ups'!G10</f>
        <v>99.768436397754471</v>
      </c>
      <c r="H111" s="14">
        <f>'[1]start-ups'!H10</f>
        <v>34.206837507015457</v>
      </c>
      <c r="I111" s="3">
        <f>'[1]start-ups'!I10</f>
        <v>14.600545346238841</v>
      </c>
      <c r="J111" s="3">
        <f>'[1]start-ups'!J10</f>
        <v>25.225337775477303</v>
      </c>
      <c r="K111" s="3">
        <f>'[1]start-ups'!K10</f>
        <v>21.102651706676955</v>
      </c>
      <c r="L111" s="3">
        <f>'[1]start-ups'!L10</f>
        <v>22.104803471055394</v>
      </c>
      <c r="M111" s="3">
        <f>'[1]start-ups'!M10</f>
        <v>25.07045843422452</v>
      </c>
      <c r="N111" s="3">
        <f>'[1]start-ups'!N10</f>
        <v>29.057772663609789</v>
      </c>
      <c r="O111" s="3">
        <f>'[1]start-ups'!O10</f>
        <v>71.535988125025966</v>
      </c>
      <c r="P111" s="3">
        <f>'[1]start-ups'!P10</f>
        <v>19.981127200948482</v>
      </c>
      <c r="Q111" s="3">
        <f>'[1]start-ups'!Q10</f>
        <v>12.513630042134128</v>
      </c>
      <c r="R111" s="3">
        <f>'[1]start-ups'!R10</f>
        <v>20.919616428923483</v>
      </c>
      <c r="S111" s="3">
        <f>'[1]start-ups'!S10</f>
        <v>9.1198591893741163</v>
      </c>
      <c r="T111" s="3">
        <f>'[1]start-ups'!T10</f>
        <v>22.142932630127472</v>
      </c>
      <c r="U111" s="3">
        <f>'[1]start-ups'!U10</f>
        <v>8.7853241835308289</v>
      </c>
      <c r="V111" s="3">
        <f>'[1]start-ups'!V10</f>
        <v>23.664692790696879</v>
      </c>
      <c r="X111" s="18" t="str">
        <f>HLOOKUP(Y111,$L111:$U210,ROW(L$161)-ROW(X111)+1,0)</f>
        <v>SH</v>
      </c>
      <c r="Y111" s="19">
        <f t="shared" si="42"/>
        <v>8.7853241835308289</v>
      </c>
      <c r="Z111" s="18" t="str">
        <f>HLOOKUP(AA111,$L111:$U210,ROW(N$161)-ROW(Z111)+1,0)</f>
        <v>HH</v>
      </c>
      <c r="AA111" s="19">
        <f t="shared" si="43"/>
        <v>71.535988125025966</v>
      </c>
    </row>
    <row r="112" spans="1:27" x14ac:dyDescent="0.35">
      <c r="A112" t="s">
        <v>622</v>
      </c>
    </row>
    <row r="114" spans="1:27" x14ac:dyDescent="0.35">
      <c r="A114" s="4" t="s">
        <v>623</v>
      </c>
    </row>
    <row r="115" spans="1:27" x14ac:dyDescent="0.35">
      <c r="A115" t="str">
        <f>[1]Gründungen_Schließungen!A192</f>
        <v>2022-2026</v>
      </c>
      <c r="B115">
        <f>[1]Gründungen_Schließungen!B192</f>
        <v>47</v>
      </c>
      <c r="C115">
        <f>[1]Gründungen_Schließungen!C192</f>
        <v>52</v>
      </c>
      <c r="D115">
        <f>[1]Gründungen_Schließungen!D192</f>
        <v>46</v>
      </c>
      <c r="E115">
        <f>[1]Gründungen_Schließungen!E192</f>
        <v>50</v>
      </c>
      <c r="F115">
        <f>[1]Gründungen_Schließungen!F192</f>
        <v>46</v>
      </c>
      <c r="G115">
        <f>[1]Gründungen_Schließungen!G192</f>
        <v>44</v>
      </c>
      <c r="H115" s="15">
        <f>[1]Gründungen_Schließungen!H192</f>
        <v>46.543542757990643</v>
      </c>
      <c r="I115" s="7">
        <f>[1]Gründungen_Schließungen!I192</f>
        <v>47.574974318801551</v>
      </c>
      <c r="J115" s="7">
        <f>[1]Gründungen_Schließungen!J192</f>
        <v>49.741287147140191</v>
      </c>
      <c r="K115" s="7">
        <f>[1]Gründungen_Schließungen!K192</f>
        <v>56.307798095596766</v>
      </c>
      <c r="L115">
        <f>[1]Gründungen_Schließungen!L192</f>
        <v>54</v>
      </c>
      <c r="M115">
        <f>[1]Gründungen_Schließungen!M192</f>
        <v>51</v>
      </c>
      <c r="N115">
        <f>[1]Gründungen_Schließungen!N192</f>
        <v>59</v>
      </c>
      <c r="O115">
        <f>[1]Gründungen_Schließungen!O192</f>
        <v>54</v>
      </c>
      <c r="P115">
        <f>[1]Gründungen_Schließungen!P192</f>
        <v>53</v>
      </c>
      <c r="Q115">
        <f>[1]Gründungen_Schließungen!Q192</f>
        <v>56</v>
      </c>
      <c r="R115">
        <f>[1]Gründungen_Schließungen!R192</f>
        <v>54</v>
      </c>
      <c r="S115">
        <f>[1]Gründungen_Schließungen!S192</f>
        <v>51</v>
      </c>
      <c r="T115">
        <f>[1]Gründungen_Schließungen!T192</f>
        <v>54</v>
      </c>
      <c r="U115">
        <f>[1]Gründungen_Schließungen!U192</f>
        <v>52</v>
      </c>
      <c r="V115">
        <f>[1]Gründungen_Schließungen!V192</f>
        <v>52</v>
      </c>
      <c r="X115" s="18" t="str">
        <f>HLOOKUP(Y115,$L115:$U215,ROW(L$161)-ROW(X115)+1,0)</f>
        <v>BY</v>
      </c>
      <c r="Y115" s="19">
        <f t="shared" ref="Y115" si="44">MIN(L115:U115)</f>
        <v>51</v>
      </c>
      <c r="Z115" s="18" t="str">
        <f>HLOOKUP(AA115,$L115:$U215,ROW(N$161)-ROW(Z115)+1,0)</f>
        <v>HB</v>
      </c>
      <c r="AA115" s="19">
        <f t="shared" ref="AA115" si="45">MAX(L115:U115)</f>
        <v>59</v>
      </c>
    </row>
    <row r="117" spans="1:27" x14ac:dyDescent="0.35">
      <c r="A117" t="s">
        <v>624</v>
      </c>
    </row>
    <row r="119" spans="1:27" x14ac:dyDescent="0.35">
      <c r="A119" s="4" t="s">
        <v>625</v>
      </c>
    </row>
    <row r="120" spans="1:27" x14ac:dyDescent="0.35">
      <c r="A120" t="s">
        <v>626</v>
      </c>
      <c r="B120" s="3">
        <f>[5]Tabelle1!F11</f>
        <v>38.04347826086957</v>
      </c>
      <c r="C120" s="3">
        <f>[5]Tabelle1!J11</f>
        <v>39.655172413793103</v>
      </c>
      <c r="D120" s="3">
        <f>[5]Tabelle1!O11</f>
        <v>32.608695652173914</v>
      </c>
      <c r="E120" s="3">
        <f>[5]Tabelle1!P11</f>
        <v>40.625</v>
      </c>
      <c r="F120" s="3">
        <f>[5]Tabelle1!R11</f>
        <v>39.130434782608695</v>
      </c>
      <c r="G120" s="3">
        <f>[5]Tabelle1!E11</f>
        <v>27.884615384615387</v>
      </c>
      <c r="H120" s="14">
        <f>[5]Tabelle1!T11</f>
        <v>34.022257551669313</v>
      </c>
      <c r="I120" s="3">
        <f>[5]Tabelle1!U11</f>
        <v>37.054631828978621</v>
      </c>
      <c r="J120" s="3">
        <f>[5]Tabelle1!V11</f>
        <v>36.905871388630004</v>
      </c>
      <c r="K120" s="3">
        <f>[5]Tabelle1!W11</f>
        <v>39.075144508670526</v>
      </c>
      <c r="L120" s="3">
        <f>[5]Tabelle1!C11</f>
        <v>39.577836411609496</v>
      </c>
      <c r="M120" s="3">
        <f>[5]Tabelle1!D11</f>
        <v>38.461538461538467</v>
      </c>
      <c r="N120" s="3">
        <f>[5]Tabelle1!G11</f>
        <v>33.333333333333329</v>
      </c>
      <c r="O120" s="3">
        <f>[5]Tabelle1!H11</f>
        <v>32.142857142857146</v>
      </c>
      <c r="P120" s="3">
        <f>[5]Tabelle1!I11</f>
        <v>37.872340425531917</v>
      </c>
      <c r="Q120" s="3">
        <f>[5]Tabelle1!K11</f>
        <v>38.576779026217231</v>
      </c>
      <c r="R120" s="3">
        <f>[5]Tabelle1!L11</f>
        <v>36.198347107438018</v>
      </c>
      <c r="S120" s="3">
        <f>[5]Tabelle1!M11</f>
        <v>37.410071942446045</v>
      </c>
      <c r="T120" s="3">
        <f>[5]Tabelle1!N11</f>
        <v>34.375</v>
      </c>
      <c r="U120" s="3">
        <f>[5]Tabelle1!Q11</f>
        <v>39.316239316239319</v>
      </c>
      <c r="V120" s="3">
        <f>[5]Tabelle1!S11</f>
        <v>36.947791164658632</v>
      </c>
      <c r="X120" s="18" t="str">
        <f>HLOOKUP(Y120,$L120:$U220,ROW(L$161)-ROW(X120)+1,0)</f>
        <v>HH</v>
      </c>
      <c r="Y120" s="19">
        <f t="shared" ref="Y120:Y122" si="46">MIN(L120:U120)</f>
        <v>32.142857142857146</v>
      </c>
      <c r="Z120" s="18" t="str">
        <f>HLOOKUP(AA120,$L120:$U220,ROW(N$161)-ROW(Z120)+1,0)</f>
        <v>BW</v>
      </c>
      <c r="AA120" s="19">
        <f t="shared" ref="AA120:AA122" si="47">MAX(L120:U120)</f>
        <v>39.577836411609496</v>
      </c>
    </row>
    <row r="121" spans="1:27" x14ac:dyDescent="0.35">
      <c r="A121" t="s">
        <v>627</v>
      </c>
      <c r="B121" s="3">
        <f>[5]Tabelle1!F12</f>
        <v>36</v>
      </c>
      <c r="C121" s="3">
        <f>[5]Tabelle1!J12</f>
        <v>44</v>
      </c>
      <c r="D121" s="3">
        <f>[5]Tabelle1!O12</f>
        <v>31.944444444444443</v>
      </c>
      <c r="E121" s="3">
        <f>[5]Tabelle1!P12</f>
        <v>43.333333333333336</v>
      </c>
      <c r="F121" s="3">
        <f>[5]Tabelle1!R12</f>
        <v>38.888888888888893</v>
      </c>
      <c r="G121" s="3">
        <f>[5]Tabelle1!E12</f>
        <v>26.027397260273972</v>
      </c>
      <c r="H121" s="14">
        <f>[5]Tabelle1!T12</f>
        <v>32.590529247910865</v>
      </c>
      <c r="I121" s="3">
        <f>[5]Tabelle1!U12</f>
        <v>37.089201877934272</v>
      </c>
      <c r="J121" s="3">
        <f>[5]Tabelle1!V12</f>
        <v>36.920353982300888</v>
      </c>
      <c r="K121" s="3">
        <f>[5]Tabelle1!W12</f>
        <v>37.513997760358343</v>
      </c>
      <c r="L121" s="3">
        <f>[5]Tabelle1!C12</f>
        <v>38.728323699421964</v>
      </c>
      <c r="M121" s="3">
        <f>[5]Tabelle1!D12</f>
        <v>40.370370370370374</v>
      </c>
      <c r="N121" s="26" t="s">
        <v>404</v>
      </c>
      <c r="O121" s="3">
        <f>[5]Tabelle1!H12</f>
        <v>30.76923076923077</v>
      </c>
      <c r="P121" s="3">
        <f>[5]Tabelle1!I12</f>
        <v>40.17094017094017</v>
      </c>
      <c r="Q121" s="3">
        <f>[5]Tabelle1!K12</f>
        <v>39.823008849557525</v>
      </c>
      <c r="R121" s="3">
        <f>[5]Tabelle1!L12</f>
        <v>35.661764705882355</v>
      </c>
      <c r="S121" s="3">
        <f>[5]Tabelle1!M12</f>
        <v>39.0625</v>
      </c>
      <c r="T121" s="26" t="s">
        <v>404</v>
      </c>
      <c r="U121" s="3">
        <f>[5]Tabelle1!Q12</f>
        <v>40.384615384615387</v>
      </c>
      <c r="V121" s="3">
        <f>[5]Tabelle1!S12</f>
        <v>36.932192231731406</v>
      </c>
      <c r="X121" s="18" t="str">
        <f>HLOOKUP(Y121,$L121:$U221,ROW(L$161)-ROW(X121)+1,0)</f>
        <v>HH</v>
      </c>
      <c r="Y121" s="19">
        <f t="shared" si="46"/>
        <v>30.76923076923077</v>
      </c>
      <c r="Z121" s="18" t="str">
        <f>HLOOKUP(AA121,$L121:$U221,ROW(N$161)-ROW(Z121)+1,0)</f>
        <v>SH</v>
      </c>
      <c r="AA121" s="19">
        <f t="shared" si="47"/>
        <v>40.384615384615387</v>
      </c>
    </row>
    <row r="122" spans="1:27" x14ac:dyDescent="0.35">
      <c r="A122" t="s">
        <v>427</v>
      </c>
      <c r="B122" s="3">
        <f>[5]Tabelle1!F13</f>
        <v>37.323943661971832</v>
      </c>
      <c r="C122" s="3">
        <f>[5]Tabelle1!J13</f>
        <v>40.963855421686745</v>
      </c>
      <c r="D122" s="3">
        <f>[5]Tabelle1!O13</f>
        <v>32.38095238095238</v>
      </c>
      <c r="E122" s="3">
        <f>[5]Tabelle1!P13</f>
        <v>41.48936170212766</v>
      </c>
      <c r="F122" s="3">
        <f>[5]Tabelle1!R13</f>
        <v>39.047619047619051</v>
      </c>
      <c r="G122" s="3">
        <f>[5]Tabelle1!E13</f>
        <v>27.118644067796609</v>
      </c>
      <c r="H122" s="14">
        <f>[5]Tabelle1!T13</f>
        <v>33.502024291497975</v>
      </c>
      <c r="I122" s="3">
        <f>[5]Tabelle1!U13</f>
        <v>37.06624605678234</v>
      </c>
      <c r="J122" s="3">
        <f>[5]Tabelle1!V13</f>
        <v>36.916367367880966</v>
      </c>
      <c r="K122" s="3">
        <f>[5]Tabelle1!W13</f>
        <v>37.895033860045146</v>
      </c>
      <c r="L122" s="3">
        <f>[5]Tabelle1!C13</f>
        <v>39.311594202898554</v>
      </c>
      <c r="M122" s="3">
        <f>[5]Tabelle1!D13</f>
        <v>39.103362391033627</v>
      </c>
      <c r="N122" s="26">
        <f>O122/O120*N120</f>
        <v>32.788671023965136</v>
      </c>
      <c r="O122" s="3">
        <f>[5]Tabelle1!H13</f>
        <v>31.617647058823529</v>
      </c>
      <c r="P122" s="3">
        <f>[5]Tabelle1!I13</f>
        <v>38.636363636363633</v>
      </c>
      <c r="Q122" s="3">
        <f>[5]Tabelle1!K13</f>
        <v>38.94736842105263</v>
      </c>
      <c r="R122" s="3">
        <f>[5]Tabelle1!L13</f>
        <v>36.031927023945272</v>
      </c>
      <c r="S122" s="3">
        <f>[5]Tabelle1!M13</f>
        <v>37.931034482758619</v>
      </c>
      <c r="T122" s="26">
        <f>K122/K120*T120</f>
        <v>33.336838681428389</v>
      </c>
      <c r="U122" s="3">
        <f>[5]Tabelle1!Q13</f>
        <v>39.644970414201183</v>
      </c>
      <c r="V122" s="3">
        <f>[5]Tabelle1!S13</f>
        <v>36.937334510150045</v>
      </c>
      <c r="X122" s="18" t="str">
        <f>HLOOKUP(Y122,$L122:$U222,ROW(L$161)-ROW(X122)+1,0)</f>
        <v>HH</v>
      </c>
      <c r="Y122" s="19">
        <f t="shared" si="46"/>
        <v>31.617647058823529</v>
      </c>
      <c r="Z122" s="18" t="str">
        <f>HLOOKUP(AA122,$L122:$U222,ROW(N$161)-ROW(Z122)+1,0)</f>
        <v>SH</v>
      </c>
      <c r="AA122" s="19">
        <f t="shared" si="47"/>
        <v>39.644970414201183</v>
      </c>
    </row>
    <row r="124" spans="1:27" x14ac:dyDescent="0.35">
      <c r="A124" t="s">
        <v>628</v>
      </c>
    </row>
    <row r="126" spans="1:27" x14ac:dyDescent="0.35">
      <c r="A126" s="4" t="s">
        <v>629</v>
      </c>
    </row>
    <row r="127" spans="1:27" x14ac:dyDescent="0.35">
      <c r="A127">
        <f>A93</f>
        <v>2019</v>
      </c>
      <c r="B127" s="3">
        <f>[1]Unternehmen!X4</f>
        <v>100</v>
      </c>
      <c r="C127" s="3">
        <f>[1]Unternehmen!Y4</f>
        <v>100</v>
      </c>
      <c r="D127" s="3">
        <f>[1]Unternehmen!Z4</f>
        <v>100</v>
      </c>
      <c r="E127" s="3">
        <f>[1]Unternehmen!AA4</f>
        <v>100</v>
      </c>
      <c r="F127" s="3">
        <f>[1]Unternehmen!AB4</f>
        <v>100</v>
      </c>
      <c r="G127" s="3">
        <f>[1]Unternehmen!AC4</f>
        <v>100</v>
      </c>
      <c r="H127" s="14">
        <f>[1]Unternehmen!AD4</f>
        <v>100</v>
      </c>
      <c r="I127" s="3">
        <f>[1]Unternehmen!AE4</f>
        <v>100</v>
      </c>
      <c r="J127" s="3">
        <f>[1]Unternehmen!AF4</f>
        <v>100</v>
      </c>
      <c r="K127" s="3">
        <f>[1]Unternehmen!AG4</f>
        <v>100</v>
      </c>
      <c r="L127" s="3">
        <f>[1]Unternehmen!AH4</f>
        <v>100</v>
      </c>
      <c r="M127" s="3">
        <f>[1]Unternehmen!AI4</f>
        <v>100</v>
      </c>
      <c r="N127" s="3">
        <f>[1]Unternehmen!AJ4</f>
        <v>100</v>
      </c>
      <c r="O127" s="3">
        <f>[1]Unternehmen!AK4</f>
        <v>100</v>
      </c>
      <c r="P127" s="3">
        <f>[1]Unternehmen!AL4</f>
        <v>100</v>
      </c>
      <c r="Q127" s="3">
        <f>[1]Unternehmen!AM4</f>
        <v>100</v>
      </c>
      <c r="R127" s="3">
        <f>[1]Unternehmen!AN4</f>
        <v>100</v>
      </c>
      <c r="S127" s="3">
        <f>[1]Unternehmen!AO4</f>
        <v>100</v>
      </c>
      <c r="T127" s="3">
        <f>[1]Unternehmen!AP4</f>
        <v>100</v>
      </c>
      <c r="U127" s="3">
        <f>[1]Unternehmen!AQ4</f>
        <v>100</v>
      </c>
      <c r="V127" s="3">
        <f>[1]Unternehmen!AR4</f>
        <v>100</v>
      </c>
      <c r="X127" s="18" t="str">
        <f>HLOOKUP(Y127,$L127:$U227,ROW(L$161)-ROW(X127)+1,0)</f>
        <v>BW</v>
      </c>
      <c r="Y127" s="19">
        <f t="shared" ref="Y127:Y131" si="48">MIN(L127:U127)</f>
        <v>100</v>
      </c>
      <c r="Z127" s="18" t="str">
        <f>HLOOKUP(AA127,$L127:$U227,ROW(N$161)-ROW(Z127)+1,0)</f>
        <v>BW</v>
      </c>
      <c r="AA127" s="19">
        <f t="shared" ref="AA127:AA131" si="49">MAX(L127:U127)</f>
        <v>100</v>
      </c>
    </row>
    <row r="128" spans="1:27" x14ac:dyDescent="0.35">
      <c r="A128">
        <f>A94</f>
        <v>2020</v>
      </c>
      <c r="B128" s="3">
        <f>[1]Unternehmen!X5</f>
        <v>95.415048252112271</v>
      </c>
      <c r="C128" s="3">
        <f>[1]Unternehmen!Y5</f>
        <v>95.208922654166329</v>
      </c>
      <c r="D128" s="3">
        <f>[1]Unternehmen!Z5</f>
        <v>94.477204958005132</v>
      </c>
      <c r="E128" s="3">
        <f>[1]Unternehmen!AA5</f>
        <v>94.570504633278077</v>
      </c>
      <c r="F128" s="3">
        <f>[1]Unternehmen!AB5</f>
        <v>94.422103713235757</v>
      </c>
      <c r="G128" s="3">
        <f>[1]Unternehmen!AC5</f>
        <v>93.26659691589424</v>
      </c>
      <c r="H128" s="14">
        <f>[1]Unternehmen!AD5</f>
        <v>94.344731594932028</v>
      </c>
      <c r="I128" s="3">
        <f>[1]Unternehmen!AE5</f>
        <v>94.771201051499773</v>
      </c>
      <c r="J128" s="3">
        <f>[1]Unternehmen!AF5</f>
        <v>94.819579256487216</v>
      </c>
      <c r="K128" s="3">
        <f>[1]Unternehmen!AG5</f>
        <v>94.921851601660435</v>
      </c>
      <c r="L128" s="3">
        <f>[1]Unternehmen!AH5</f>
        <v>94.428147653055746</v>
      </c>
      <c r="M128" s="3">
        <f>[1]Unternehmen!AI5</f>
        <v>95.039986293133396</v>
      </c>
      <c r="N128" s="3">
        <f>[1]Unternehmen!AJ5</f>
        <v>96.963897986972356</v>
      </c>
      <c r="O128" s="3">
        <f>[1]Unternehmen!AK5</f>
        <v>94.031916315116348</v>
      </c>
      <c r="P128" s="3">
        <f>[1]Unternehmen!AL5</f>
        <v>94.421185067242902</v>
      </c>
      <c r="Q128" s="3">
        <f>[1]Unternehmen!AM5</f>
        <v>95.315960956180703</v>
      </c>
      <c r="R128" s="3">
        <f>[1]Unternehmen!AN5</f>
        <v>95.362700496246902</v>
      </c>
      <c r="S128" s="3">
        <f>[1]Unternehmen!AO5</f>
        <v>94.409337550238888</v>
      </c>
      <c r="T128" s="3">
        <f>[1]Unternehmen!AP5</f>
        <v>94.208356659371987</v>
      </c>
      <c r="U128" s="3">
        <f>[1]Unternehmen!AQ5</f>
        <v>95.037203090718307</v>
      </c>
      <c r="V128" s="3">
        <f>[1]Unternehmen!AR5</f>
        <v>94.813043503913946</v>
      </c>
      <c r="X128" s="18" t="str">
        <f>HLOOKUP(Y128,$L128:$U228,ROW(L$161)-ROW(X128)+1,0)</f>
        <v>HH</v>
      </c>
      <c r="Y128" s="19">
        <f t="shared" si="48"/>
        <v>94.031916315116348</v>
      </c>
      <c r="Z128" s="18" t="str">
        <f>HLOOKUP(AA128,$L128:$U228,ROW(N$161)-ROW(Z128)+1,0)</f>
        <v>HB</v>
      </c>
      <c r="AA128" s="19">
        <f t="shared" si="49"/>
        <v>96.963897986972356</v>
      </c>
    </row>
    <row r="129" spans="1:27" x14ac:dyDescent="0.35">
      <c r="A129">
        <f>A95</f>
        <v>2021</v>
      </c>
      <c r="B129" s="3">
        <f>[1]Unternehmen!X6</f>
        <v>95.332959596364077</v>
      </c>
      <c r="C129" s="3">
        <f>[1]Unternehmen!Y6</f>
        <v>94.657722460195586</v>
      </c>
      <c r="D129" s="3">
        <f>[1]Unternehmen!Z6</f>
        <v>93.517062120816448</v>
      </c>
      <c r="E129" s="3">
        <f>[1]Unternehmen!AA6</f>
        <v>93.609880703279984</v>
      </c>
      <c r="F129" s="3">
        <f>[1]Unternehmen!AB6</f>
        <v>93.270146871404009</v>
      </c>
      <c r="G129" s="3">
        <f>[1]Unternehmen!AC6</f>
        <v>94.303920589271357</v>
      </c>
      <c r="H129" s="14">
        <f>[1]Unternehmen!AD6</f>
        <v>94.096012446389039</v>
      </c>
      <c r="I129" s="3">
        <f>[1]Unternehmen!AE6</f>
        <v>94.013771818724436</v>
      </c>
      <c r="J129" s="3">
        <f>[1]Unternehmen!AF6</f>
        <v>95.461576943567351</v>
      </c>
      <c r="K129" s="3">
        <f>[1]Unternehmen!AG6</f>
        <v>95.537814919469469</v>
      </c>
      <c r="L129" s="3">
        <f>[1]Unternehmen!AH6</f>
        <v>94.328716596734864</v>
      </c>
      <c r="M129" s="3">
        <f>[1]Unternehmen!AI6</f>
        <v>96.658475333192669</v>
      </c>
      <c r="N129" s="3">
        <f>[1]Unternehmen!AJ6</f>
        <v>95.977624848194893</v>
      </c>
      <c r="O129" s="3">
        <f>[1]Unternehmen!AK6</f>
        <v>94.194170309427918</v>
      </c>
      <c r="P129" s="3">
        <f>[1]Unternehmen!AL6</f>
        <v>94.769838787637539</v>
      </c>
      <c r="Q129" s="3">
        <f>[1]Unternehmen!AM6</f>
        <v>95.997060198199534</v>
      </c>
      <c r="R129" s="3">
        <f>[1]Unternehmen!AN6</f>
        <v>95.776601931721203</v>
      </c>
      <c r="S129" s="3">
        <f>[1]Unternehmen!AO6</f>
        <v>95.124457848277046</v>
      </c>
      <c r="T129" s="3">
        <f>[1]Unternehmen!AP6</f>
        <v>94.08112372130897</v>
      </c>
      <c r="U129" s="3">
        <f>[1]Unternehmen!AQ6</f>
        <v>95.840885242774007</v>
      </c>
      <c r="V129" s="3">
        <f>[1]Unternehmen!AR6</f>
        <v>95.265982748355881</v>
      </c>
      <c r="X129" s="18" t="str">
        <f>HLOOKUP(Y129,$L129:$U229,ROW(L$161)-ROW(X129)+1,0)</f>
        <v>SL</v>
      </c>
      <c r="Y129" s="19">
        <f t="shared" si="48"/>
        <v>94.08112372130897</v>
      </c>
      <c r="Z129" s="18" t="str">
        <f>HLOOKUP(AA129,$L129:$U229,ROW(N$161)-ROW(Z129)+1,0)</f>
        <v>BY</v>
      </c>
      <c r="AA129" s="19">
        <f t="shared" si="49"/>
        <v>96.658475333192669</v>
      </c>
    </row>
    <row r="130" spans="1:27" x14ac:dyDescent="0.35">
      <c r="A130">
        <f>A96</f>
        <v>2022</v>
      </c>
      <c r="B130" s="3">
        <f>[1]Unternehmen!X7</f>
        <v>96.028711007888518</v>
      </c>
      <c r="C130" s="3">
        <f>[1]Unternehmen!Y7</f>
        <v>95.068293865675258</v>
      </c>
      <c r="D130" s="3">
        <f>[1]Unternehmen!Z7</f>
        <v>94.259791209925723</v>
      </c>
      <c r="E130" s="3">
        <f>[1]Unternehmen!AA7</f>
        <v>93.90472567189326</v>
      </c>
      <c r="F130" s="3">
        <f>[1]Unternehmen!AB7</f>
        <v>92.870488375258304</v>
      </c>
      <c r="G130" s="3">
        <f>[1]Unternehmen!AC7</f>
        <v>96.750805726573461</v>
      </c>
      <c r="H130" s="14">
        <f>[1]Unternehmen!AD7</f>
        <v>95.097446046274584</v>
      </c>
      <c r="I130" s="3">
        <f>[1]Unternehmen!AE7</f>
        <v>94.443439252802932</v>
      </c>
      <c r="J130" s="3">
        <f>[1]Unternehmen!AF7</f>
        <v>96.848939045465769</v>
      </c>
      <c r="K130" s="3">
        <f>[1]Unternehmen!AG7</f>
        <v>96.855401658980682</v>
      </c>
      <c r="L130" s="3">
        <f>[1]Unternehmen!AH7</f>
        <v>94.993997004690996</v>
      </c>
      <c r="M130" s="3">
        <f>[1]Unternehmen!AI7</f>
        <v>98.302506103839036</v>
      </c>
      <c r="N130" s="3">
        <f>[1]Unternehmen!AJ7</f>
        <v>95.970264600890587</v>
      </c>
      <c r="O130" s="3">
        <f>[1]Unternehmen!AK7</f>
        <v>95.005440280985738</v>
      </c>
      <c r="P130" s="3">
        <f>[1]Unternehmen!AL7</f>
        <v>96.430653094879304</v>
      </c>
      <c r="Q130" s="3">
        <f>[1]Unternehmen!AM7</f>
        <v>97.64443300435552</v>
      </c>
      <c r="R130" s="3">
        <f>[1]Unternehmen!AN7</f>
        <v>97.160032829476961</v>
      </c>
      <c r="S130" s="3">
        <f>[1]Unternehmen!AO7</f>
        <v>96.644623751292286</v>
      </c>
      <c r="T130" s="3">
        <f>[1]Unternehmen!AP7</f>
        <v>95.193139599979645</v>
      </c>
      <c r="U130" s="3">
        <f>[1]Unternehmen!AQ7</f>
        <v>96.618334446246308</v>
      </c>
      <c r="V130" s="3">
        <f>[1]Unternehmen!AR7</f>
        <v>96.523963129885757</v>
      </c>
      <c r="X130" s="18" t="str">
        <f>HLOOKUP(Y130,$L130:$U230,ROW(L$161)-ROW(X130)+1,0)</f>
        <v>BW</v>
      </c>
      <c r="Y130" s="19">
        <f t="shared" si="48"/>
        <v>94.993997004690996</v>
      </c>
      <c r="Z130" s="18" t="str">
        <f>HLOOKUP(AA130,$L130:$U230,ROW(N$161)-ROW(Z130)+1,0)</f>
        <v>BY</v>
      </c>
      <c r="AA130" s="19">
        <f t="shared" si="49"/>
        <v>98.302506103839036</v>
      </c>
    </row>
    <row r="131" spans="1:27" x14ac:dyDescent="0.35">
      <c r="A131">
        <f>A97</f>
        <v>2023</v>
      </c>
      <c r="B131" s="3">
        <f>[1]Unternehmen!X8</f>
        <v>96.683418091538869</v>
      </c>
      <c r="C131" s="3">
        <f>[1]Unternehmen!Y8</f>
        <v>94.955144265739918</v>
      </c>
      <c r="D131" s="3">
        <f>[1]Unternehmen!Z8</f>
        <v>94.056952685181244</v>
      </c>
      <c r="E131" s="3">
        <f>[1]Unternehmen!AA8</f>
        <v>93.362591374765614</v>
      </c>
      <c r="F131" s="3">
        <f>[1]Unternehmen!AB8</f>
        <v>92.650243135896261</v>
      </c>
      <c r="G131" s="3">
        <f>[1]Unternehmen!AC8</f>
        <v>97.996330198053641</v>
      </c>
      <c r="H131" s="14">
        <f>[1]Unternehmen!AD8</f>
        <v>95.401750720525513</v>
      </c>
      <c r="I131" s="3">
        <f>[1]Unternehmen!AE8</f>
        <v>94.375432838987024</v>
      </c>
      <c r="J131" s="3">
        <f>[1]Unternehmen!AF8</f>
        <v>97.978339115632991</v>
      </c>
      <c r="K131" s="3">
        <f>[1]Unternehmen!AG8</f>
        <v>97.977154304870339</v>
      </c>
      <c r="L131" s="3">
        <f>[1]Unternehmen!AH8</f>
        <v>96.00976157175333</v>
      </c>
      <c r="M131" s="3">
        <f>[1]Unternehmen!AI8</f>
        <v>99.907351735013279</v>
      </c>
      <c r="N131" s="3">
        <f>[1]Unternehmen!AJ8</f>
        <v>95.767857800022085</v>
      </c>
      <c r="O131" s="3">
        <f>[1]Unternehmen!AK8</f>
        <v>96.993528928932747</v>
      </c>
      <c r="P131" s="3">
        <f>[1]Unternehmen!AL8</f>
        <v>97.028802138125158</v>
      </c>
      <c r="Q131" s="3">
        <f>[1]Unternehmen!AM8</f>
        <v>98.71976373205807</v>
      </c>
      <c r="R131" s="3">
        <f>[1]Unternehmen!AN8</f>
        <v>98.31694577157424</v>
      </c>
      <c r="S131" s="3">
        <f>[1]Unternehmen!AO8</f>
        <v>97.419694253956408</v>
      </c>
      <c r="T131" s="3">
        <f>[1]Unternehmen!AP8</f>
        <v>95.058272685632858</v>
      </c>
      <c r="U131" s="3">
        <f>[1]Unternehmen!AQ8</f>
        <v>97.209768196127072</v>
      </c>
      <c r="V131" s="3">
        <f>[1]Unternehmen!AR8</f>
        <v>97.491597121485555</v>
      </c>
      <c r="X131" s="18" t="str">
        <f>HLOOKUP(Y131,$L131:$U231,ROW(L$161)-ROW(X131)+1,0)</f>
        <v>SL</v>
      </c>
      <c r="Y131" s="19">
        <f t="shared" si="48"/>
        <v>95.058272685632858</v>
      </c>
      <c r="Z131" s="18" t="str">
        <f>HLOOKUP(AA131,$L131:$U231,ROW(N$161)-ROW(Z131)+1,0)</f>
        <v>BY</v>
      </c>
      <c r="AA131" s="19">
        <f t="shared" si="49"/>
        <v>99.907351735013279</v>
      </c>
    </row>
    <row r="132" spans="1:27" x14ac:dyDescent="0.35">
      <c r="A132">
        <f>A131+1</f>
        <v>2024</v>
      </c>
      <c r="B132" s="3"/>
      <c r="C132" s="3"/>
      <c r="D132" s="3"/>
      <c r="E132" s="3"/>
      <c r="F132" s="3"/>
      <c r="G132" s="3"/>
      <c r="H132" s="14"/>
      <c r="I132" s="3"/>
      <c r="J132" s="3"/>
      <c r="K132" s="3"/>
      <c r="L132" s="3"/>
      <c r="M132" s="3"/>
      <c r="N132" s="3"/>
      <c r="O132" s="3"/>
      <c r="P132" s="3"/>
      <c r="Q132" s="3"/>
      <c r="R132" s="3"/>
      <c r="S132" s="3"/>
      <c r="T132" s="3"/>
      <c r="U132" s="3"/>
      <c r="V132" s="3"/>
      <c r="X132" s="18"/>
      <c r="Y132" s="19"/>
      <c r="Z132" s="18"/>
      <c r="AA132" s="19"/>
    </row>
    <row r="134" spans="1:27" x14ac:dyDescent="0.35">
      <c r="A134" s="4" t="s">
        <v>164</v>
      </c>
    </row>
    <row r="135" spans="1:27" x14ac:dyDescent="0.35">
      <c r="A135">
        <f>A127</f>
        <v>2019</v>
      </c>
      <c r="B135" s="3">
        <f>[1]Unternehmen!X11</f>
        <v>100</v>
      </c>
      <c r="C135" s="3">
        <f>[1]Unternehmen!Y11</f>
        <v>100</v>
      </c>
      <c r="D135" s="3">
        <f>[1]Unternehmen!Z11</f>
        <v>100</v>
      </c>
      <c r="E135" s="3">
        <f>[1]Unternehmen!AA11</f>
        <v>100</v>
      </c>
      <c r="F135" s="3">
        <f>[1]Unternehmen!AB11</f>
        <v>100</v>
      </c>
      <c r="G135" s="3">
        <f>[1]Unternehmen!AC11</f>
        <v>100</v>
      </c>
      <c r="H135" s="14">
        <f>[1]Unternehmen!AD11</f>
        <v>100</v>
      </c>
      <c r="I135" s="3">
        <f>[1]Unternehmen!AE11</f>
        <v>100</v>
      </c>
      <c r="J135" s="3">
        <f>[1]Unternehmen!AF11</f>
        <v>100</v>
      </c>
      <c r="K135" s="3">
        <f>[1]Unternehmen!AG11</f>
        <v>100</v>
      </c>
      <c r="L135" s="3">
        <f>[1]Unternehmen!AH11</f>
        <v>100</v>
      </c>
      <c r="M135" s="3">
        <f>[1]Unternehmen!AI11</f>
        <v>100</v>
      </c>
      <c r="N135" s="3">
        <f>[1]Unternehmen!AJ11</f>
        <v>100</v>
      </c>
      <c r="O135" s="3">
        <f>[1]Unternehmen!AK11</f>
        <v>100</v>
      </c>
      <c r="P135" s="3">
        <f>[1]Unternehmen!AL11</f>
        <v>100</v>
      </c>
      <c r="Q135" s="3">
        <f>[1]Unternehmen!AM11</f>
        <v>100</v>
      </c>
      <c r="R135" s="3">
        <f>[1]Unternehmen!AN11</f>
        <v>100</v>
      </c>
      <c r="S135" s="3">
        <f>[1]Unternehmen!AO11</f>
        <v>100</v>
      </c>
      <c r="T135" s="3">
        <f>[1]Unternehmen!AP11</f>
        <v>100</v>
      </c>
      <c r="U135" s="3">
        <f>[1]Unternehmen!AQ11</f>
        <v>100</v>
      </c>
      <c r="V135" s="3">
        <f>[1]Unternehmen!AR11</f>
        <v>100</v>
      </c>
      <c r="X135" s="18" t="str">
        <f>HLOOKUP(Y135,$L135:$U234,ROW(L$161)-ROW(X135)+1,0)</f>
        <v>BW</v>
      </c>
      <c r="Y135" s="19">
        <f t="shared" ref="Y135:Y139" si="50">MIN(L135:U135)</f>
        <v>100</v>
      </c>
      <c r="Z135" s="18" t="str">
        <f>HLOOKUP(AA135,$L135:$U234,ROW(N$161)-ROW(Z135)+1,0)</f>
        <v>BW</v>
      </c>
      <c r="AA135" s="19">
        <f t="shared" ref="AA135:AA139" si="51">MAX(L135:U135)</f>
        <v>100</v>
      </c>
    </row>
    <row r="136" spans="1:27" x14ac:dyDescent="0.35">
      <c r="A136">
        <f>A128</f>
        <v>2020</v>
      </c>
      <c r="B136" s="3">
        <f>[1]Unternehmen!X12</f>
        <v>96.834400731930472</v>
      </c>
      <c r="C136" s="3">
        <f>[1]Unternehmen!Y12</f>
        <v>96.897590361445779</v>
      </c>
      <c r="D136" s="3">
        <f>[1]Unternehmen!Z12</f>
        <v>96.589110477999355</v>
      </c>
      <c r="E136" s="3">
        <f>[1]Unternehmen!AA12</f>
        <v>96.757712713696208</v>
      </c>
      <c r="F136" s="3">
        <f>[1]Unternehmen!AB12</f>
        <v>96.770186335403736</v>
      </c>
      <c r="G136" s="3">
        <f>[1]Unternehmen!AC12</f>
        <v>94.885295223768324</v>
      </c>
      <c r="H136" s="14">
        <f>[1]Unternehmen!AD12</f>
        <v>96.473267985565485</v>
      </c>
      <c r="I136" s="3">
        <f>[1]Unternehmen!AE12</f>
        <v>96.723448378018077</v>
      </c>
      <c r="J136" s="3">
        <f>[1]Unternehmen!AF12</f>
        <v>95.81059455910713</v>
      </c>
      <c r="K136" s="3">
        <f>[1]Unternehmen!AG12</f>
        <v>95.836540996572637</v>
      </c>
      <c r="L136" s="3">
        <f>[1]Unternehmen!AH12</f>
        <v>95.677780241985161</v>
      </c>
      <c r="M136" s="3">
        <f>[1]Unternehmen!AI12</f>
        <v>96.109925668862999</v>
      </c>
      <c r="N136" s="3">
        <f>[1]Unternehmen!AJ12</f>
        <v>93.860268172194779</v>
      </c>
      <c r="O136" s="3">
        <f>[1]Unternehmen!AK12</f>
        <v>94.845699277741303</v>
      </c>
      <c r="P136" s="3">
        <f>[1]Unternehmen!AL12</f>
        <v>94.895122567601717</v>
      </c>
      <c r="Q136" s="3">
        <f>[1]Unternehmen!AM12</f>
        <v>96.525522041763338</v>
      </c>
      <c r="R136" s="3">
        <f>[1]Unternehmen!AN12</f>
        <v>96.094990158105276</v>
      </c>
      <c r="S136" s="3">
        <f>[1]Unternehmen!AO12</f>
        <v>95.141667347105425</v>
      </c>
      <c r="T136" s="3">
        <f>[1]Unternehmen!AP12</f>
        <v>92.995812714122579</v>
      </c>
      <c r="U136" s="3">
        <f>[1]Unternehmen!AQ12</f>
        <v>96.927621861152147</v>
      </c>
      <c r="V136" s="3">
        <f>[1]Unternehmen!AR12</f>
        <v>95.945313763810375</v>
      </c>
      <c r="X136" s="18" t="str">
        <f>HLOOKUP(Y136,$L136:$U235,ROW(L$161)-ROW(X136)+1,0)</f>
        <v>SL</v>
      </c>
      <c r="Y136" s="19">
        <f t="shared" si="50"/>
        <v>92.995812714122579</v>
      </c>
      <c r="Z136" s="18" t="str">
        <f>HLOOKUP(AA136,$L136:$U235,ROW(N$161)-ROW(Z136)+1,0)</f>
        <v>SH</v>
      </c>
      <c r="AA136" s="19">
        <f t="shared" si="51"/>
        <v>96.927621861152147</v>
      </c>
    </row>
    <row r="137" spans="1:27" x14ac:dyDescent="0.35">
      <c r="A137">
        <f>A129</f>
        <v>2021</v>
      </c>
      <c r="B137" s="3">
        <f>[1]Unternehmen!X13</f>
        <v>95.333943275388833</v>
      </c>
      <c r="C137" s="3">
        <f>[1]Unternehmen!Y13</f>
        <v>96.656626506024097</v>
      </c>
      <c r="D137" s="3">
        <f>[1]Unternehmen!Z13</f>
        <v>94.90345045900601</v>
      </c>
      <c r="E137" s="3">
        <f>[1]Unternehmen!AA13</f>
        <v>94.34073491845156</v>
      </c>
      <c r="F137" s="3">
        <f>[1]Unternehmen!AB13</f>
        <v>95.279503105590052</v>
      </c>
      <c r="G137" s="3">
        <f>[1]Unternehmen!AC13</f>
        <v>94.208349003384726</v>
      </c>
      <c r="H137" s="14">
        <f>[1]Unternehmen!AD13</f>
        <v>95.014460113121586</v>
      </c>
      <c r="I137" s="3">
        <f>[1]Unternehmen!AE13</f>
        <v>95.141460524366764</v>
      </c>
      <c r="J137" s="3">
        <f>[1]Unternehmen!AF13</f>
        <v>94.867362849288085</v>
      </c>
      <c r="K137" s="3">
        <f>[1]Unternehmen!AG13</f>
        <v>94.885842341154756</v>
      </c>
      <c r="L137" s="3">
        <f>[1]Unternehmen!AH13</f>
        <v>94.384071363445941</v>
      </c>
      <c r="M137" s="3">
        <f>[1]Unternehmen!AI13</f>
        <v>95.99971862030155</v>
      </c>
      <c r="N137" s="3">
        <f>[1]Unternehmen!AJ13</f>
        <v>90.825688073394488</v>
      </c>
      <c r="O137" s="3">
        <f>[1]Unternehmen!AK13</f>
        <v>95.567957977675647</v>
      </c>
      <c r="P137" s="3">
        <f>[1]Unternehmen!AL13</f>
        <v>93.941117007834222</v>
      </c>
      <c r="Q137" s="3">
        <f>[1]Unternehmen!AM13</f>
        <v>95.458236658932719</v>
      </c>
      <c r="R137" s="3">
        <f>[1]Unternehmen!AN13</f>
        <v>94.712891823819504</v>
      </c>
      <c r="S137" s="3">
        <f>[1]Unternehmen!AO13</f>
        <v>93.606597534089985</v>
      </c>
      <c r="T137" s="3">
        <f>[1]Unternehmen!AP13</f>
        <v>91.320898363151883</v>
      </c>
      <c r="U137" s="3">
        <f>[1]Unternehmen!AQ13</f>
        <v>97.07533234859676</v>
      </c>
      <c r="V137" s="3">
        <f>[1]Unternehmen!AR13</f>
        <v>94.90781425567171</v>
      </c>
      <c r="X137" s="18" t="str">
        <f>HLOOKUP(Y137,$L137:$U236,ROW(L$161)-ROW(X137)+1,0)</f>
        <v>HB</v>
      </c>
      <c r="Y137" s="19">
        <f t="shared" si="50"/>
        <v>90.825688073394488</v>
      </c>
      <c r="Z137" s="18" t="str">
        <f>HLOOKUP(AA137,$L137:$U236,ROW(N$161)-ROW(Z137)+1,0)</f>
        <v>SH</v>
      </c>
      <c r="AA137" s="19">
        <f t="shared" si="51"/>
        <v>97.07533234859676</v>
      </c>
    </row>
    <row r="138" spans="1:27" x14ac:dyDescent="0.35">
      <c r="A138">
        <f>A130</f>
        <v>2022</v>
      </c>
      <c r="B138" s="3">
        <f>[1]Unternehmen!X14</f>
        <v>94.364135407136317</v>
      </c>
      <c r="C138" s="3">
        <f>[1]Unternehmen!Y14</f>
        <v>96.234939759036138</v>
      </c>
      <c r="D138" s="3">
        <f>[1]Unternehmen!Z14</f>
        <v>94.57106679328902</v>
      </c>
      <c r="E138" s="3">
        <f>[1]Unternehmen!AA14</f>
        <v>93.554725879347615</v>
      </c>
      <c r="F138" s="3">
        <f>[1]Unternehmen!AB14</f>
        <v>93.567977915804008</v>
      </c>
      <c r="G138" s="3">
        <f>[1]Unternehmen!AC14</f>
        <v>94.151936818352766</v>
      </c>
      <c r="H138" s="14">
        <f>[1]Unternehmen!AD14</f>
        <v>94.308089985411925</v>
      </c>
      <c r="I138" s="3">
        <f>[1]Unternehmen!AE14</f>
        <v>94.332691453118059</v>
      </c>
      <c r="J138" s="3">
        <f>[1]Unternehmen!AF14</f>
        <v>94.188789955274714</v>
      </c>
      <c r="K138" s="3">
        <f>[1]Unternehmen!AG14</f>
        <v>94.189823358818884</v>
      </c>
      <c r="L138" s="3">
        <f>[1]Unternehmen!AH14</f>
        <v>93.176609743476007</v>
      </c>
      <c r="M138" s="3">
        <f>[1]Unternehmen!AI14</f>
        <v>96.065373883274319</v>
      </c>
      <c r="N138" s="3">
        <f>[1]Unternehmen!AJ14</f>
        <v>89.767113620324636</v>
      </c>
      <c r="O138" s="3">
        <f>[1]Unternehmen!AK14</f>
        <v>94.28759028233749</v>
      </c>
      <c r="P138" s="3">
        <f>[1]Unternehmen!AL14</f>
        <v>93.347232752084906</v>
      </c>
      <c r="Q138" s="3">
        <f>[1]Unternehmen!AM14</f>
        <v>94.988399071925755</v>
      </c>
      <c r="R138" s="3">
        <f>[1]Unternehmen!AN14</f>
        <v>93.739285033970404</v>
      </c>
      <c r="S138" s="3">
        <f>[1]Unternehmen!AO14</f>
        <v>92.912550012247891</v>
      </c>
      <c r="T138" s="3">
        <f>[1]Unternehmen!AP14</f>
        <v>90.026646364674534</v>
      </c>
      <c r="U138" s="3">
        <f>[1]Unternehmen!AQ14</f>
        <v>96.336779911373711</v>
      </c>
      <c r="V138" s="3">
        <f>[1]Unternehmen!AR14</f>
        <v>94.210026975861624</v>
      </c>
      <c r="X138" s="18" t="str">
        <f>HLOOKUP(Y138,$L138:$U237,ROW(L$161)-ROW(X138)+1,0)</f>
        <v>HB</v>
      </c>
      <c r="Y138" s="19">
        <f t="shared" si="50"/>
        <v>89.767113620324636</v>
      </c>
      <c r="Z138" s="18" t="str">
        <f>HLOOKUP(AA138,$L138:$U237,ROW(N$161)-ROW(Z138)+1,0)</f>
        <v>SH</v>
      </c>
      <c r="AA138" s="19">
        <f t="shared" si="51"/>
        <v>96.336779911373711</v>
      </c>
    </row>
    <row r="139" spans="1:27" x14ac:dyDescent="0.35">
      <c r="A139">
        <f>A131</f>
        <v>2023</v>
      </c>
      <c r="B139" s="3">
        <f>[1]Unternehmen!X15</f>
        <v>92.900274473924981</v>
      </c>
      <c r="C139" s="3">
        <f>[1]Unternehmen!Y15</f>
        <v>95.060240963855421</v>
      </c>
      <c r="D139" s="3">
        <f>[1]Unternehmen!Z15</f>
        <v>92.481798037353585</v>
      </c>
      <c r="E139" s="3">
        <f>[1]Unternehmen!AA15</f>
        <v>91.25564943996855</v>
      </c>
      <c r="F139" s="3">
        <f>[1]Unternehmen!AB15</f>
        <v>91.621808143547284</v>
      </c>
      <c r="G139" s="3">
        <f>[1]Unternehmen!AC15</f>
        <v>92.196314403911245</v>
      </c>
      <c r="H139" s="14">
        <f>[1]Unternehmen!AD15</f>
        <v>92.401402503007191</v>
      </c>
      <c r="I139" s="3">
        <f>[1]Unternehmen!AE15</f>
        <v>92.433713523922378</v>
      </c>
      <c r="J139" s="3">
        <f>[1]Unternehmen!AF15</f>
        <v>92.840876451520245</v>
      </c>
      <c r="K139" s="3">
        <f>[1]Unternehmen!AG15</f>
        <v>92.85895069865542</v>
      </c>
      <c r="L139" s="3">
        <f>[1]Unternehmen!AH15</f>
        <v>92.188462581010825</v>
      </c>
      <c r="M139" s="3">
        <f>[1]Unternehmen!AI15</f>
        <v>95.078200107862216</v>
      </c>
      <c r="N139" s="3">
        <f>[1]Unternehmen!AJ15</f>
        <v>87.791107974594212</v>
      </c>
      <c r="O139" s="3">
        <f>[1]Unternehmen!AK15</f>
        <v>94.353250164149699</v>
      </c>
      <c r="P139" s="3">
        <f>[1]Unternehmen!AL15</f>
        <v>91.780389183725049</v>
      </c>
      <c r="Q139" s="3">
        <f>[1]Unternehmen!AM15</f>
        <v>93.648491879350345</v>
      </c>
      <c r="R139" s="3">
        <f>[1]Unternehmen!AN15</f>
        <v>91.923296717251887</v>
      </c>
      <c r="S139" s="3">
        <f>[1]Unternehmen!AO15</f>
        <v>91.312158079529681</v>
      </c>
      <c r="T139" s="3">
        <f>[1]Unternehmen!AP15</f>
        <v>86.296155310239826</v>
      </c>
      <c r="U139" s="3">
        <f>[1]Unternehmen!AQ15</f>
        <v>95.672082717872968</v>
      </c>
      <c r="V139" s="3">
        <f>[1]Unternehmen!AR15</f>
        <v>92.780787240461166</v>
      </c>
      <c r="X139" s="18" t="str">
        <f>HLOOKUP(Y139,$L139:$U238,ROW(L$161)-ROW(X139)+1,0)</f>
        <v>SL</v>
      </c>
      <c r="Y139" s="19">
        <f t="shared" si="50"/>
        <v>86.296155310239826</v>
      </c>
      <c r="Z139" s="18" t="str">
        <f>HLOOKUP(AA139,$L139:$U238,ROW(N$161)-ROW(Z139)+1,0)</f>
        <v>SH</v>
      </c>
      <c r="AA139" s="19">
        <f t="shared" si="51"/>
        <v>95.672082717872968</v>
      </c>
    </row>
    <row r="140" spans="1:27" x14ac:dyDescent="0.35">
      <c r="A140">
        <f>A139+1</f>
        <v>2024</v>
      </c>
      <c r="B140" s="3"/>
      <c r="C140" s="3"/>
      <c r="D140" s="3"/>
      <c r="E140" s="3"/>
      <c r="F140" s="3"/>
      <c r="G140" s="3"/>
      <c r="H140" s="14"/>
      <c r="I140" s="3"/>
      <c r="J140" s="3"/>
      <c r="K140" s="3"/>
      <c r="L140" s="3"/>
      <c r="M140" s="3"/>
      <c r="N140" s="3"/>
      <c r="O140" s="3"/>
      <c r="P140" s="3"/>
      <c r="Q140" s="3"/>
      <c r="R140" s="3"/>
      <c r="S140" s="3"/>
      <c r="T140" s="3"/>
      <c r="U140" s="3"/>
      <c r="V140" s="3"/>
      <c r="X140" s="18"/>
      <c r="Y140" s="19"/>
      <c r="Z140" s="18"/>
      <c r="AA140" s="19"/>
    </row>
    <row r="142" spans="1:27" x14ac:dyDescent="0.35">
      <c r="A142" s="4" t="s">
        <v>322</v>
      </c>
    </row>
    <row r="143" spans="1:27" x14ac:dyDescent="0.35">
      <c r="A143" s="4" t="s">
        <v>630</v>
      </c>
    </row>
    <row r="144" spans="1:27" x14ac:dyDescent="0.35">
      <c r="A144">
        <f>[1]Unternehmen!A4</f>
        <v>2019</v>
      </c>
      <c r="B144" s="5">
        <f>[1]Unternehmen!B4</f>
        <v>99892</v>
      </c>
      <c r="C144" s="5">
        <f>[1]Unternehmen!C4</f>
        <v>61865</v>
      </c>
      <c r="D144" s="5">
        <f>[1]Unternehmen!D4</f>
        <v>164663</v>
      </c>
      <c r="E144" s="5">
        <f>[1]Unternehmen!E4</f>
        <v>73598</v>
      </c>
      <c r="F144" s="5">
        <f>[1]Unternehmen!F4</f>
        <v>80819</v>
      </c>
      <c r="G144" s="5">
        <f>[1]Unternehmen!G4</f>
        <v>190201</v>
      </c>
      <c r="H144" s="31">
        <f>[1]Unternehmen!H4</f>
        <v>671038</v>
      </c>
      <c r="I144" s="5">
        <f>[1]Unternehmen!I4</f>
        <v>480837</v>
      </c>
      <c r="J144" s="5">
        <f>[1]Unternehmen!J4</f>
        <v>3078360</v>
      </c>
      <c r="K144" s="5">
        <f>[1]Unternehmen!K4</f>
        <v>2888159</v>
      </c>
      <c r="L144" s="5">
        <f>[1]Unternehmen!L4</f>
        <v>484758</v>
      </c>
      <c r="M144" s="5">
        <f>[1]Unternehmen!M4</f>
        <v>630341</v>
      </c>
      <c r="N144" s="5">
        <f>[1]Unternehmen!N4</f>
        <v>27173</v>
      </c>
      <c r="O144" s="5">
        <f>[1]Unternehmen!O4</f>
        <v>104774</v>
      </c>
      <c r="P144" s="5">
        <f>[1]Unternehmen!P4</f>
        <v>281368</v>
      </c>
      <c r="Q144" s="5">
        <f>[1]Unternehmen!Q4</f>
        <v>295258</v>
      </c>
      <c r="R144" s="5">
        <f>[1]Unternehmen!R4</f>
        <v>735924</v>
      </c>
      <c r="S144" s="5">
        <f>[1]Unternehmen!S4</f>
        <v>163469</v>
      </c>
      <c r="T144" s="5">
        <f>[1]Unternehmen!T4</f>
        <v>39298</v>
      </c>
      <c r="U144" s="5">
        <f>[1]Unternehmen!U4</f>
        <v>125796</v>
      </c>
      <c r="V144" s="5">
        <f>[1]Unternehmen!V4</f>
        <v>3559197</v>
      </c>
      <c r="W144" s="5"/>
      <c r="X144" s="18" t="str">
        <f>HLOOKUP(Y144,$L144:$U242,ROW(L$161)-ROW(X144)+1,0)</f>
        <v>HB</v>
      </c>
      <c r="Y144" s="19">
        <f t="shared" ref="Y144:Y148" si="52">MIN(L144:U144)</f>
        <v>27173</v>
      </c>
      <c r="Z144" s="18" t="str">
        <f>HLOOKUP(AA144,$L144:$U242,ROW(N$161)-ROW(Z144)+1,0)</f>
        <v>NW</v>
      </c>
      <c r="AA144" s="19">
        <f t="shared" ref="AA144:AA148" si="53">MAX(L144:U144)</f>
        <v>735924</v>
      </c>
    </row>
    <row r="145" spans="1:27" x14ac:dyDescent="0.35">
      <c r="A145">
        <f>[1]Unternehmen!A5</f>
        <v>2020</v>
      </c>
      <c r="B145" s="5">
        <f>[1]Unternehmen!B5</f>
        <v>95312</v>
      </c>
      <c r="C145" s="5">
        <f>[1]Unternehmen!C5</f>
        <v>58901</v>
      </c>
      <c r="D145" s="5">
        <f>[1]Unternehmen!D5</f>
        <v>155569</v>
      </c>
      <c r="E145" s="5">
        <f>[1]Unternehmen!E5</f>
        <v>69602</v>
      </c>
      <c r="F145" s="5">
        <f>[1]Unternehmen!F5</f>
        <v>76311</v>
      </c>
      <c r="G145" s="5">
        <f>[1]Unternehmen!G5</f>
        <v>177394</v>
      </c>
      <c r="H145" s="31">
        <f>[1]Unternehmen!H5</f>
        <v>633089</v>
      </c>
      <c r="I145" s="5">
        <f>[1]Unternehmen!I5</f>
        <v>455695</v>
      </c>
      <c r="J145" s="5">
        <f>[1]Unternehmen!J5</f>
        <v>2918888</v>
      </c>
      <c r="K145" s="5">
        <f>[1]Unternehmen!K5</f>
        <v>2741494</v>
      </c>
      <c r="L145" s="5">
        <f>[1]Unternehmen!L5</f>
        <v>457748</v>
      </c>
      <c r="M145" s="5">
        <f>[1]Unternehmen!M5</f>
        <v>599076</v>
      </c>
      <c r="N145" s="5">
        <f>[1]Unternehmen!N5</f>
        <v>26348</v>
      </c>
      <c r="O145" s="5">
        <f>[1]Unternehmen!O5</f>
        <v>98521</v>
      </c>
      <c r="P145" s="5">
        <f>[1]Unternehmen!P5</f>
        <v>265671</v>
      </c>
      <c r="Q145" s="5">
        <f>[1]Unternehmen!Q5</f>
        <v>281428</v>
      </c>
      <c r="R145" s="5">
        <f>[1]Unternehmen!R5</f>
        <v>701797</v>
      </c>
      <c r="S145" s="5">
        <f>[1]Unternehmen!S5</f>
        <v>154330</v>
      </c>
      <c r="T145" s="5">
        <f>[1]Unternehmen!T5</f>
        <v>37022</v>
      </c>
      <c r="U145" s="5">
        <f>[1]Unternehmen!U5</f>
        <v>119553</v>
      </c>
      <c r="V145" s="5">
        <f>[1]Unternehmen!V5</f>
        <v>3374583</v>
      </c>
      <c r="W145" s="5"/>
      <c r="X145" s="18" t="str">
        <f>HLOOKUP(Y145,$L145:$U243,ROW(L$161)-ROW(X145)+1,0)</f>
        <v>HB</v>
      </c>
      <c r="Y145" s="19">
        <f t="shared" si="52"/>
        <v>26348</v>
      </c>
      <c r="Z145" s="18" t="str">
        <f>HLOOKUP(AA145,$L145:$U243,ROW(N$161)-ROW(Z145)+1,0)</f>
        <v>NW</v>
      </c>
      <c r="AA145" s="19">
        <f t="shared" si="53"/>
        <v>701797</v>
      </c>
    </row>
    <row r="146" spans="1:27" x14ac:dyDescent="0.35">
      <c r="A146">
        <f>[1]Unternehmen!A6</f>
        <v>2021</v>
      </c>
      <c r="B146" s="5">
        <f>[1]Unternehmen!B6</f>
        <v>95230</v>
      </c>
      <c r="C146" s="5">
        <f>[1]Unternehmen!C6</f>
        <v>58560</v>
      </c>
      <c r="D146" s="5">
        <f>[1]Unternehmen!D6</f>
        <v>153988</v>
      </c>
      <c r="E146" s="5">
        <f>[1]Unternehmen!E6</f>
        <v>68895</v>
      </c>
      <c r="F146" s="5">
        <f>[1]Unternehmen!F6</f>
        <v>75380</v>
      </c>
      <c r="G146" s="5">
        <f>[1]Unternehmen!G6</f>
        <v>179367</v>
      </c>
      <c r="H146" s="31">
        <f>[1]Unternehmen!H6</f>
        <v>631420</v>
      </c>
      <c r="I146" s="5">
        <f>[1]Unternehmen!I6</f>
        <v>452053</v>
      </c>
      <c r="J146" s="5">
        <f>[1]Unternehmen!J6</f>
        <v>2938651</v>
      </c>
      <c r="K146" s="5">
        <f>[1]Unternehmen!K6</f>
        <v>2759284</v>
      </c>
      <c r="L146" s="5">
        <f>[1]Unternehmen!L6</f>
        <v>457266</v>
      </c>
      <c r="M146" s="5">
        <f>[1]Unternehmen!M6</f>
        <v>609278</v>
      </c>
      <c r="N146" s="5">
        <f>[1]Unternehmen!N6</f>
        <v>26080</v>
      </c>
      <c r="O146" s="5">
        <f>[1]Unternehmen!O6</f>
        <v>98691</v>
      </c>
      <c r="P146" s="5">
        <f>[1]Unternehmen!P6</f>
        <v>266652</v>
      </c>
      <c r="Q146" s="5">
        <f>[1]Unternehmen!Q6</f>
        <v>283439</v>
      </c>
      <c r="R146" s="5">
        <f>[1]Unternehmen!R6</f>
        <v>704843</v>
      </c>
      <c r="S146" s="5">
        <f>[1]Unternehmen!S6</f>
        <v>155499</v>
      </c>
      <c r="T146" s="5">
        <f>[1]Unternehmen!T6</f>
        <v>36972</v>
      </c>
      <c r="U146" s="5">
        <f>[1]Unternehmen!U6</f>
        <v>120564</v>
      </c>
      <c r="V146" s="5">
        <f>[1]Unternehmen!V6</f>
        <v>3390704</v>
      </c>
      <c r="W146" s="5"/>
      <c r="X146" s="18" t="str">
        <f>HLOOKUP(Y146,$L146:$U244,ROW(L$161)-ROW(X146)+1,0)</f>
        <v>HB</v>
      </c>
      <c r="Y146" s="19">
        <f t="shared" si="52"/>
        <v>26080</v>
      </c>
      <c r="Z146" s="18" t="str">
        <f>HLOOKUP(AA146,$L146:$U244,ROW(N$161)-ROW(Z146)+1,0)</f>
        <v>NW</v>
      </c>
      <c r="AA146" s="19">
        <f t="shared" si="53"/>
        <v>704843</v>
      </c>
    </row>
    <row r="147" spans="1:27" x14ac:dyDescent="0.35">
      <c r="A147">
        <f>[1]Unternehmen!A7</f>
        <v>2022</v>
      </c>
      <c r="B147" s="5">
        <f>[1]Unternehmen!B7</f>
        <v>95925</v>
      </c>
      <c r="C147" s="5">
        <f>[1]Unternehmen!C7</f>
        <v>58814</v>
      </c>
      <c r="D147" s="5">
        <f>[1]Unternehmen!D7</f>
        <v>155211</v>
      </c>
      <c r="E147" s="5">
        <f>[1]Unternehmen!E7</f>
        <v>69112</v>
      </c>
      <c r="F147" s="5">
        <f>[1]Unternehmen!F7</f>
        <v>75057</v>
      </c>
      <c r="G147" s="5">
        <f>[1]Unternehmen!G7</f>
        <v>184021</v>
      </c>
      <c r="H147" s="31">
        <f>[1]Unternehmen!H7</f>
        <v>638140</v>
      </c>
      <c r="I147" s="5">
        <f>[1]Unternehmen!I7</f>
        <v>454119</v>
      </c>
      <c r="J147" s="5">
        <f>[1]Unternehmen!J7</f>
        <v>2981359</v>
      </c>
      <c r="K147" s="5">
        <f>[1]Unternehmen!K7</f>
        <v>2797338</v>
      </c>
      <c r="L147" s="5">
        <f>[1]Unternehmen!L7</f>
        <v>460491</v>
      </c>
      <c r="M147" s="5">
        <f>[1]Unternehmen!M7</f>
        <v>619641</v>
      </c>
      <c r="N147" s="5">
        <f>[1]Unternehmen!N7</f>
        <v>26078</v>
      </c>
      <c r="O147" s="5">
        <f>[1]Unternehmen!O7</f>
        <v>99541</v>
      </c>
      <c r="P147" s="5">
        <f>[1]Unternehmen!P7</f>
        <v>271325</v>
      </c>
      <c r="Q147" s="5">
        <f>[1]Unternehmen!Q7</f>
        <v>288303</v>
      </c>
      <c r="R147" s="5">
        <f>[1]Unternehmen!R7</f>
        <v>715024</v>
      </c>
      <c r="S147" s="5">
        <f>[1]Unternehmen!S7</f>
        <v>157984</v>
      </c>
      <c r="T147" s="5">
        <f>[1]Unternehmen!T7</f>
        <v>37409</v>
      </c>
      <c r="U147" s="5">
        <f>[1]Unternehmen!U7</f>
        <v>121542</v>
      </c>
      <c r="V147" s="5">
        <f>[1]Unternehmen!V7</f>
        <v>3435478</v>
      </c>
      <c r="W147" s="5"/>
      <c r="X147" s="18" t="str">
        <f>HLOOKUP(Y147,$L147:$U245,ROW(L$161)-ROW(X147)+1,0)</f>
        <v>HB</v>
      </c>
      <c r="Y147" s="19">
        <f t="shared" si="52"/>
        <v>26078</v>
      </c>
      <c r="Z147" s="18" t="str">
        <f>HLOOKUP(AA147,$L147:$U245,ROW(N$161)-ROW(Z147)+1,0)</f>
        <v>NW</v>
      </c>
      <c r="AA147" s="19">
        <f t="shared" si="53"/>
        <v>715024</v>
      </c>
    </row>
    <row r="148" spans="1:27" x14ac:dyDescent="0.35">
      <c r="A148">
        <f>[1]Unternehmen!A8</f>
        <v>2023</v>
      </c>
      <c r="B148" s="5">
        <f>[1]Unternehmen!B8</f>
        <v>96579</v>
      </c>
      <c r="C148" s="5">
        <f>[1]Unternehmen!C8</f>
        <v>58744</v>
      </c>
      <c r="D148" s="5">
        <f>[1]Unternehmen!D8</f>
        <v>154877</v>
      </c>
      <c r="E148" s="5">
        <f>[1]Unternehmen!E8</f>
        <v>68713</v>
      </c>
      <c r="F148" s="5">
        <f>[1]Unternehmen!F8</f>
        <v>74879</v>
      </c>
      <c r="G148" s="5">
        <f>[1]Unternehmen!G8</f>
        <v>186390</v>
      </c>
      <c r="H148" s="31">
        <f>[1]Unternehmen!H8</f>
        <v>640182</v>
      </c>
      <c r="I148" s="5">
        <f>[1]Unternehmen!I8</f>
        <v>453792</v>
      </c>
      <c r="J148" s="5">
        <f>[1]Unternehmen!J8</f>
        <v>3016126</v>
      </c>
      <c r="K148" s="5">
        <f>[1]Unternehmen!K8</f>
        <v>2829736</v>
      </c>
      <c r="L148" s="5">
        <f>[1]Unternehmen!L8</f>
        <v>465415</v>
      </c>
      <c r="M148" s="5">
        <f>[1]Unternehmen!M8</f>
        <v>629757</v>
      </c>
      <c r="N148" s="5">
        <f>[1]Unternehmen!N8</f>
        <v>26023</v>
      </c>
      <c r="O148" s="5">
        <f>[1]Unternehmen!O8</f>
        <v>101624</v>
      </c>
      <c r="P148" s="5">
        <f>[1]Unternehmen!P8</f>
        <v>273008</v>
      </c>
      <c r="Q148" s="5">
        <f>[1]Unternehmen!Q8</f>
        <v>291478</v>
      </c>
      <c r="R148" s="5">
        <f>[1]Unternehmen!R8</f>
        <v>723538</v>
      </c>
      <c r="S148" s="5">
        <f>[1]Unternehmen!S8</f>
        <v>159251</v>
      </c>
      <c r="T148" s="5">
        <f>[1]Unternehmen!T8</f>
        <v>37356</v>
      </c>
      <c r="U148" s="5">
        <f>[1]Unternehmen!U8</f>
        <v>122286</v>
      </c>
      <c r="V148" s="5">
        <f>[1]Unternehmen!V8</f>
        <v>3469918</v>
      </c>
      <c r="W148" s="5"/>
      <c r="X148" s="18" t="str">
        <f>HLOOKUP(Y148,$L148:$U246,ROW(L$161)-ROW(X148)+1,0)</f>
        <v>HB</v>
      </c>
      <c r="Y148" s="19">
        <f t="shared" si="52"/>
        <v>26023</v>
      </c>
      <c r="Z148" s="18" t="str">
        <f>HLOOKUP(AA148,$L148:$U246,ROW(N$161)-ROW(Z148)+1,0)</f>
        <v>NW</v>
      </c>
      <c r="AA148" s="19">
        <f t="shared" si="53"/>
        <v>723538</v>
      </c>
    </row>
    <row r="149" spans="1:27" x14ac:dyDescent="0.35">
      <c r="A149">
        <f>A148+1</f>
        <v>2024</v>
      </c>
      <c r="B149" s="5"/>
      <c r="C149" s="5"/>
      <c r="D149" s="5"/>
      <c r="E149" s="5"/>
      <c r="F149" s="5"/>
      <c r="G149" s="5"/>
      <c r="H149" s="31"/>
      <c r="I149" s="5"/>
      <c r="J149" s="5"/>
      <c r="K149" s="5"/>
      <c r="L149" s="5"/>
      <c r="M149" s="5"/>
      <c r="N149" s="5"/>
      <c r="O149" s="5"/>
      <c r="P149" s="5"/>
      <c r="Q149" s="5"/>
      <c r="R149" s="5"/>
      <c r="S149" s="5"/>
      <c r="T149" s="5"/>
      <c r="U149" s="5"/>
      <c r="V149" s="5"/>
      <c r="W149" s="5"/>
      <c r="X149" s="5"/>
      <c r="Y149" s="5"/>
      <c r="Z149" s="5"/>
      <c r="AA149" s="5"/>
    </row>
    <row r="150" spans="1:27" x14ac:dyDescent="0.35">
      <c r="B150" s="5"/>
      <c r="C150" s="5"/>
      <c r="D150" s="5"/>
      <c r="E150" s="5"/>
      <c r="F150" s="5"/>
      <c r="G150" s="5"/>
      <c r="H150" s="31"/>
      <c r="I150" s="5"/>
      <c r="J150" s="5"/>
      <c r="K150" s="5"/>
      <c r="L150" s="5"/>
      <c r="M150" s="5"/>
      <c r="N150" s="5"/>
      <c r="O150" s="5"/>
      <c r="P150" s="5"/>
      <c r="Q150" s="5"/>
      <c r="R150" s="5"/>
      <c r="S150" s="5"/>
      <c r="T150" s="5"/>
      <c r="U150" s="5"/>
      <c r="V150" s="5"/>
      <c r="W150" s="5"/>
      <c r="X150" s="5"/>
      <c r="Y150" s="5"/>
      <c r="Z150" s="5"/>
      <c r="AA150" s="5"/>
    </row>
    <row r="151" spans="1:27" x14ac:dyDescent="0.35">
      <c r="A151" s="4" t="str">
        <f>[1]Unternehmen!A10</f>
        <v>darunter: Verarbeitendes Gewerbe</v>
      </c>
      <c r="B151" s="5"/>
      <c r="C151" s="5"/>
      <c r="D151" s="5"/>
      <c r="E151" s="5"/>
      <c r="F151" s="5"/>
      <c r="G151" s="5"/>
      <c r="H151" s="31"/>
      <c r="I151" s="5"/>
      <c r="J151" s="5"/>
      <c r="K151" s="5"/>
      <c r="L151" s="5"/>
      <c r="M151" s="5"/>
      <c r="N151" s="5"/>
      <c r="O151" s="5"/>
      <c r="P151" s="5"/>
      <c r="Q151" s="5"/>
      <c r="R151" s="5"/>
      <c r="S151" s="5"/>
      <c r="T151" s="5"/>
      <c r="U151" s="5"/>
      <c r="V151" s="5"/>
      <c r="W151" s="5"/>
      <c r="X151" s="5"/>
      <c r="Y151" s="5"/>
      <c r="Z151" s="5"/>
      <c r="AA151" s="5"/>
    </row>
    <row r="152" spans="1:27" x14ac:dyDescent="0.35">
      <c r="A152">
        <f>[1]Unternehmen!A11</f>
        <v>2019</v>
      </c>
      <c r="B152" s="5">
        <f>[1]Unternehmen!B11</f>
        <v>5465</v>
      </c>
      <c r="C152" s="5">
        <f>[1]Unternehmen!C11</f>
        <v>3320</v>
      </c>
      <c r="D152" s="5">
        <f>[1]Unternehmen!D11</f>
        <v>12636</v>
      </c>
      <c r="E152" s="5">
        <f>[1]Unternehmen!E11</f>
        <v>5089</v>
      </c>
      <c r="F152" s="5">
        <f>[1]Unternehmen!F11</f>
        <v>7245</v>
      </c>
      <c r="G152" s="5">
        <f>[1]Unternehmen!G11</f>
        <v>5318</v>
      </c>
      <c r="H152" s="31">
        <f>[1]Unternehmen!H11</f>
        <v>39073</v>
      </c>
      <c r="I152" s="5">
        <f>[1]Unternehmen!I11</f>
        <v>33755</v>
      </c>
      <c r="J152" s="5">
        <f>[1]Unternehmen!J11</f>
        <v>194968</v>
      </c>
      <c r="K152" s="5">
        <f>[1]Unternehmen!K11</f>
        <v>189650</v>
      </c>
      <c r="L152" s="5">
        <f>[1]Unternehmen!L11</f>
        <v>40581</v>
      </c>
      <c r="M152" s="5">
        <f>[1]Unternehmen!M11</f>
        <v>42647</v>
      </c>
      <c r="N152" s="5">
        <f>[1]Unternehmen!N11</f>
        <v>1417</v>
      </c>
      <c r="O152" s="5">
        <f>[1]Unternehmen!O11</f>
        <v>3046</v>
      </c>
      <c r="P152" s="5">
        <f>[1]Unternehmen!P11</f>
        <v>15828</v>
      </c>
      <c r="Q152" s="5">
        <f>[1]Unternehmen!Q11</f>
        <v>17240</v>
      </c>
      <c r="R152" s="5">
        <f>[1]Unternehmen!R11</f>
        <v>47247</v>
      </c>
      <c r="S152" s="5">
        <f>[1]Unternehmen!S11</f>
        <v>12247</v>
      </c>
      <c r="T152" s="5">
        <f>[1]Unternehmen!T11</f>
        <v>2627</v>
      </c>
      <c r="U152" s="5">
        <f>[1]Unternehmen!U11</f>
        <v>6770</v>
      </c>
      <c r="V152" s="5">
        <f>[1]Unternehmen!V11</f>
        <v>228723</v>
      </c>
      <c r="W152" s="5"/>
      <c r="X152" s="18" t="str">
        <f t="shared" ref="X152:X156" si="54">HLOOKUP(Y152,$L152:$U249,ROW(L$161)-ROW(X152)+1,0)</f>
        <v>HB</v>
      </c>
      <c r="Y152" s="19">
        <f t="shared" ref="Y152:Y156" si="55">MIN(L152:U152)</f>
        <v>1417</v>
      </c>
      <c r="Z152" s="18" t="str">
        <f t="shared" ref="Z152:Z156" si="56">HLOOKUP(AA152,$L152:$U249,ROW(N$161)-ROW(Z152)+1,0)</f>
        <v>NW</v>
      </c>
      <c r="AA152" s="19">
        <f t="shared" ref="AA152:AA156" si="57">MAX(L152:U152)</f>
        <v>47247</v>
      </c>
    </row>
    <row r="153" spans="1:27" x14ac:dyDescent="0.35">
      <c r="A153">
        <f>[1]Unternehmen!A12</f>
        <v>2020</v>
      </c>
      <c r="B153" s="5">
        <f>[1]Unternehmen!B12</f>
        <v>5292</v>
      </c>
      <c r="C153" s="5">
        <f>[1]Unternehmen!C12</f>
        <v>3217</v>
      </c>
      <c r="D153" s="5">
        <f>[1]Unternehmen!D12</f>
        <v>12205</v>
      </c>
      <c r="E153" s="5">
        <f>[1]Unternehmen!E12</f>
        <v>4924</v>
      </c>
      <c r="F153" s="5">
        <f>[1]Unternehmen!F12</f>
        <v>7011</v>
      </c>
      <c r="G153" s="5">
        <f>[1]Unternehmen!G12</f>
        <v>5046</v>
      </c>
      <c r="H153" s="31">
        <f>[1]Unternehmen!H12</f>
        <v>37695</v>
      </c>
      <c r="I153" s="5">
        <f>[1]Unternehmen!I12</f>
        <v>32649</v>
      </c>
      <c r="J153" s="5">
        <f>[1]Unternehmen!J12</f>
        <v>186800</v>
      </c>
      <c r="K153" s="5">
        <f>[1]Unternehmen!K12</f>
        <v>181754</v>
      </c>
      <c r="L153" s="5">
        <f>[1]Unternehmen!L12</f>
        <v>38827</v>
      </c>
      <c r="M153" s="5">
        <f>[1]Unternehmen!M12</f>
        <v>40988</v>
      </c>
      <c r="N153" s="5">
        <f>[1]Unternehmen!N12</f>
        <v>1330</v>
      </c>
      <c r="O153" s="5">
        <f>[1]Unternehmen!O12</f>
        <v>2889</v>
      </c>
      <c r="P153" s="5">
        <f>[1]Unternehmen!P12</f>
        <v>15020</v>
      </c>
      <c r="Q153" s="5">
        <f>[1]Unternehmen!Q12</f>
        <v>16641</v>
      </c>
      <c r="R153" s="5">
        <f>[1]Unternehmen!R12</f>
        <v>45402</v>
      </c>
      <c r="S153" s="5">
        <f>[1]Unternehmen!S12</f>
        <v>11652</v>
      </c>
      <c r="T153" s="5">
        <f>[1]Unternehmen!T12</f>
        <v>2443</v>
      </c>
      <c r="U153" s="5">
        <f>[1]Unternehmen!U12</f>
        <v>6562</v>
      </c>
      <c r="V153" s="5">
        <f>[1]Unternehmen!V12</f>
        <v>219449</v>
      </c>
      <c r="W153" s="5"/>
      <c r="X153" s="18" t="str">
        <f t="shared" si="54"/>
        <v>HB</v>
      </c>
      <c r="Y153" s="19">
        <f t="shared" si="55"/>
        <v>1330</v>
      </c>
      <c r="Z153" s="18" t="str">
        <f t="shared" si="56"/>
        <v>NW</v>
      </c>
      <c r="AA153" s="19">
        <f t="shared" si="57"/>
        <v>45402</v>
      </c>
    </row>
    <row r="154" spans="1:27" x14ac:dyDescent="0.35">
      <c r="A154">
        <f>[1]Unternehmen!A13</f>
        <v>2021</v>
      </c>
      <c r="B154" s="5">
        <f>[1]Unternehmen!B13</f>
        <v>5210</v>
      </c>
      <c r="C154" s="5">
        <f>[1]Unternehmen!C13</f>
        <v>3209</v>
      </c>
      <c r="D154" s="5">
        <f>[1]Unternehmen!D13</f>
        <v>11992</v>
      </c>
      <c r="E154" s="5">
        <f>[1]Unternehmen!E13</f>
        <v>4801</v>
      </c>
      <c r="F154" s="5">
        <f>[1]Unternehmen!F13</f>
        <v>6903</v>
      </c>
      <c r="G154" s="5">
        <f>[1]Unternehmen!G13</f>
        <v>5010</v>
      </c>
      <c r="H154" s="31">
        <f>[1]Unternehmen!H13</f>
        <v>37125</v>
      </c>
      <c r="I154" s="5">
        <f>[1]Unternehmen!I13</f>
        <v>32115</v>
      </c>
      <c r="J154" s="5">
        <f>[1]Unternehmen!J13</f>
        <v>184961</v>
      </c>
      <c r="K154" s="5">
        <f>[1]Unternehmen!K13</f>
        <v>179951</v>
      </c>
      <c r="L154" s="5">
        <f>[1]Unternehmen!L13</f>
        <v>38302</v>
      </c>
      <c r="M154" s="5">
        <f>[1]Unternehmen!M13</f>
        <v>40941</v>
      </c>
      <c r="N154" s="5">
        <f>[1]Unternehmen!N13</f>
        <v>1287</v>
      </c>
      <c r="O154" s="5">
        <f>[1]Unternehmen!O13</f>
        <v>2911</v>
      </c>
      <c r="P154" s="5">
        <f>[1]Unternehmen!P13</f>
        <v>14869</v>
      </c>
      <c r="Q154" s="5">
        <f>[1]Unternehmen!Q13</f>
        <v>16457</v>
      </c>
      <c r="R154" s="5">
        <f>[1]Unternehmen!R13</f>
        <v>44749</v>
      </c>
      <c r="S154" s="5">
        <f>[1]Unternehmen!S13</f>
        <v>11464</v>
      </c>
      <c r="T154" s="5">
        <f>[1]Unternehmen!T13</f>
        <v>2399</v>
      </c>
      <c r="U154" s="5">
        <f>[1]Unternehmen!U13</f>
        <v>6572</v>
      </c>
      <c r="V154" s="5">
        <f>[1]Unternehmen!V13</f>
        <v>217076</v>
      </c>
      <c r="W154" s="5"/>
      <c r="X154" s="18" t="str">
        <f t="shared" si="54"/>
        <v>HB</v>
      </c>
      <c r="Y154" s="19">
        <f t="shared" si="55"/>
        <v>1287</v>
      </c>
      <c r="Z154" s="18" t="str">
        <f t="shared" si="56"/>
        <v>NW</v>
      </c>
      <c r="AA154" s="19">
        <f t="shared" si="57"/>
        <v>44749</v>
      </c>
    </row>
    <row r="155" spans="1:27" x14ac:dyDescent="0.35">
      <c r="A155">
        <f>[1]Unternehmen!A14</f>
        <v>2022</v>
      </c>
      <c r="B155" s="5">
        <f>[1]Unternehmen!B14</f>
        <v>5157</v>
      </c>
      <c r="C155" s="5">
        <f>[1]Unternehmen!C14</f>
        <v>3195</v>
      </c>
      <c r="D155" s="5">
        <f>[1]Unternehmen!D14</f>
        <v>11950</v>
      </c>
      <c r="E155" s="5">
        <f>[1]Unternehmen!E14</f>
        <v>4761</v>
      </c>
      <c r="F155" s="5">
        <f>[1]Unternehmen!F14</f>
        <v>6779</v>
      </c>
      <c r="G155" s="5">
        <f>[1]Unternehmen!G14</f>
        <v>5007</v>
      </c>
      <c r="H155" s="31">
        <f>[1]Unternehmen!H14</f>
        <v>36849</v>
      </c>
      <c r="I155" s="5">
        <f>[1]Unternehmen!I14</f>
        <v>31842</v>
      </c>
      <c r="J155" s="5">
        <f>[1]Unternehmen!J14</f>
        <v>183638</v>
      </c>
      <c r="K155" s="5">
        <f>[1]Unternehmen!K14</f>
        <v>178631</v>
      </c>
      <c r="L155" s="5">
        <f>[1]Unternehmen!L14</f>
        <v>37812</v>
      </c>
      <c r="M155" s="5">
        <f>[1]Unternehmen!M14</f>
        <v>40969</v>
      </c>
      <c r="N155" s="5">
        <f>[1]Unternehmen!N14</f>
        <v>1272</v>
      </c>
      <c r="O155" s="5">
        <f>[1]Unternehmen!O14</f>
        <v>2872</v>
      </c>
      <c r="P155" s="5">
        <f>[1]Unternehmen!P14</f>
        <v>14775</v>
      </c>
      <c r="Q155" s="5">
        <f>[1]Unternehmen!Q14</f>
        <v>16376</v>
      </c>
      <c r="R155" s="5">
        <f>[1]Unternehmen!R14</f>
        <v>44289</v>
      </c>
      <c r="S155" s="5">
        <f>[1]Unternehmen!S14</f>
        <v>11379</v>
      </c>
      <c r="T155" s="5">
        <f>[1]Unternehmen!T14</f>
        <v>2365</v>
      </c>
      <c r="U155" s="5">
        <f>[1]Unternehmen!U14</f>
        <v>6522</v>
      </c>
      <c r="V155" s="5">
        <f>[1]Unternehmen!V14</f>
        <v>215480</v>
      </c>
      <c r="W155" s="5"/>
      <c r="X155" s="18" t="str">
        <f t="shared" si="54"/>
        <v>HB</v>
      </c>
      <c r="Y155" s="19">
        <f t="shared" si="55"/>
        <v>1272</v>
      </c>
      <c r="Z155" s="18" t="str">
        <f t="shared" si="56"/>
        <v>NW</v>
      </c>
      <c r="AA155" s="19">
        <f t="shared" si="57"/>
        <v>44289</v>
      </c>
    </row>
    <row r="156" spans="1:27" x14ac:dyDescent="0.35">
      <c r="A156">
        <f>[1]Unternehmen!A15</f>
        <v>2023</v>
      </c>
      <c r="B156" s="5">
        <f>[1]Unternehmen!B15</f>
        <v>5077</v>
      </c>
      <c r="C156" s="5">
        <f>[1]Unternehmen!C15</f>
        <v>3156</v>
      </c>
      <c r="D156" s="5">
        <f>[1]Unternehmen!D15</f>
        <v>11686</v>
      </c>
      <c r="E156" s="5">
        <f>[1]Unternehmen!E15</f>
        <v>4644</v>
      </c>
      <c r="F156" s="5">
        <f>[1]Unternehmen!F15</f>
        <v>6638</v>
      </c>
      <c r="G156" s="5">
        <f>[1]Unternehmen!G15</f>
        <v>4903</v>
      </c>
      <c r="H156" s="31">
        <f>[1]Unternehmen!H15</f>
        <v>36104</v>
      </c>
      <c r="I156" s="5">
        <f>[1]Unternehmen!I15</f>
        <v>31201</v>
      </c>
      <c r="J156" s="5">
        <f>[1]Unternehmen!J15</f>
        <v>181010</v>
      </c>
      <c r="K156" s="5">
        <f>[1]Unternehmen!K15</f>
        <v>176107</v>
      </c>
      <c r="L156" s="5">
        <f>[1]Unternehmen!L15</f>
        <v>37411</v>
      </c>
      <c r="M156" s="5">
        <f>[1]Unternehmen!M15</f>
        <v>40548</v>
      </c>
      <c r="N156" s="5">
        <f>[1]Unternehmen!N15</f>
        <v>1244</v>
      </c>
      <c r="O156" s="5">
        <f>[1]Unternehmen!O15</f>
        <v>2874</v>
      </c>
      <c r="P156" s="5">
        <f>[1]Unternehmen!P15</f>
        <v>14527</v>
      </c>
      <c r="Q156" s="5">
        <f>[1]Unternehmen!Q15</f>
        <v>16145</v>
      </c>
      <c r="R156" s="5">
        <f>[1]Unternehmen!R15</f>
        <v>43431</v>
      </c>
      <c r="S156" s="5">
        <f>[1]Unternehmen!S15</f>
        <v>11183</v>
      </c>
      <c r="T156" s="5">
        <f>[1]Unternehmen!T15</f>
        <v>2267</v>
      </c>
      <c r="U156" s="5">
        <f>[1]Unternehmen!U15</f>
        <v>6477</v>
      </c>
      <c r="V156" s="5">
        <f>[1]Unternehmen!V15</f>
        <v>212211</v>
      </c>
      <c r="W156" s="5"/>
      <c r="X156" s="18" t="str">
        <f t="shared" si="54"/>
        <v>HB</v>
      </c>
      <c r="Y156" s="19">
        <f t="shared" si="55"/>
        <v>1244</v>
      </c>
      <c r="Z156" s="18" t="str">
        <f t="shared" si="56"/>
        <v>NW</v>
      </c>
      <c r="AA156" s="19">
        <f t="shared" si="57"/>
        <v>43431</v>
      </c>
    </row>
    <row r="157" spans="1:27" x14ac:dyDescent="0.35">
      <c r="A157">
        <f>A156+1</f>
        <v>2024</v>
      </c>
    </row>
    <row r="161" spans="12:21" x14ac:dyDescent="0.35">
      <c r="L161" t="s">
        <v>328</v>
      </c>
      <c r="M161" t="s">
        <v>329</v>
      </c>
      <c r="N161" t="s">
        <v>330</v>
      </c>
      <c r="O161" t="s">
        <v>331</v>
      </c>
      <c r="P161" t="s">
        <v>332</v>
      </c>
      <c r="Q161" t="s">
        <v>333</v>
      </c>
      <c r="R161" t="s">
        <v>334</v>
      </c>
      <c r="S161" t="s">
        <v>335</v>
      </c>
      <c r="T161" t="s">
        <v>336</v>
      </c>
      <c r="U161" t="s">
        <v>337</v>
      </c>
    </row>
  </sheetData>
  <pageMargins left="0.7" right="0.7" top="0.78740157499999996" bottom="0.78740157499999996" header="0.3" footer="0.3"/>
  <pageSetup paperSize="9" orientation="portrait" horizontalDpi="4294967295" verticalDpi="4294967295"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7D231-2CB3-491E-96BE-9B804C9A7C68}">
  <sheetPr codeName="Tabelle51"/>
  <dimension ref="A1:XFD136"/>
  <sheetViews>
    <sheetView zoomScale="111" workbookViewId="0">
      <pane ySplit="2" topLeftCell="A36" activePane="bottomLeft" state="frozen"/>
      <selection pane="bottomLeft" activeCell="A3" sqref="A3"/>
    </sheetView>
  </sheetViews>
  <sheetFormatPr baseColWidth="10" defaultColWidth="11.453125" defaultRowHeight="14.5" x14ac:dyDescent="0.35"/>
  <cols>
    <col min="9" max="10" width="10.81640625" style="63"/>
    <col min="11" max="11" width="12.26953125" style="63" customWidth="1"/>
    <col min="12" max="15" width="10.81640625" style="63"/>
    <col min="16" max="16" width="12" style="63" customWidth="1"/>
    <col min="17" max="25" width="10.81640625" style="63"/>
  </cols>
  <sheetData>
    <row r="1" spans="1:25" ht="29" x14ac:dyDescent="0.35">
      <c r="A1" s="4" t="s">
        <v>631</v>
      </c>
      <c r="I1" s="63" t="str">
        <f>Wirtschaftskraft!A2</f>
        <v>Jahr</v>
      </c>
      <c r="J1" s="64" t="s">
        <v>339</v>
      </c>
      <c r="K1" s="64" t="s">
        <v>289</v>
      </c>
      <c r="L1" s="64" t="s">
        <v>290</v>
      </c>
      <c r="M1" s="64" t="s">
        <v>291</v>
      </c>
      <c r="N1" s="64" t="s">
        <v>292</v>
      </c>
      <c r="O1" s="64" t="s">
        <v>293</v>
      </c>
      <c r="P1" s="64" t="s">
        <v>298</v>
      </c>
      <c r="Q1" s="64" t="s">
        <v>299</v>
      </c>
      <c r="R1" s="64" t="s">
        <v>300</v>
      </c>
      <c r="S1" s="64" t="s">
        <v>301</v>
      </c>
      <c r="T1" s="64" t="s">
        <v>302</v>
      </c>
      <c r="U1" s="64" t="s">
        <v>340</v>
      </c>
      <c r="V1" s="64" t="s">
        <v>304</v>
      </c>
      <c r="W1" s="64" t="s">
        <v>305</v>
      </c>
      <c r="X1" s="64" t="s">
        <v>306</v>
      </c>
      <c r="Y1" s="64" t="s">
        <v>307</v>
      </c>
    </row>
    <row r="2" spans="1:25" x14ac:dyDescent="0.35">
      <c r="A2" t="str">
        <f>'Abb Arbeitslosigkeit'!A2</f>
        <v>Ost=Ostdeutschland mit Berlin, West=Westdeutschland ohne Berlin</v>
      </c>
    </row>
    <row r="3" spans="1:25" x14ac:dyDescent="0.35">
      <c r="I3" s="63" t="str">
        <f>Unternehmen!A3&amp;" "&amp;I4</f>
        <v>Zahl der Unternehmen je 1.000 Einwohner im erwerbsfähigen Alter (20-64 Jahre) 2023</v>
      </c>
    </row>
    <row r="4" spans="1:25" x14ac:dyDescent="0.35">
      <c r="I4" s="63">
        <f>Unternehmen!A8</f>
        <v>2023</v>
      </c>
      <c r="J4" s="63">
        <f>Unternehmen!B8</f>
        <v>66.719676221430149</v>
      </c>
      <c r="K4" s="63">
        <f>Unternehmen!C8</f>
        <v>64.973264328604188</v>
      </c>
      <c r="L4" s="63">
        <f>Unternehmen!D8</f>
        <v>68.584215541910268</v>
      </c>
      <c r="M4" s="63">
        <f>Unternehmen!E8</f>
        <v>57.019040796495084</v>
      </c>
      <c r="N4" s="63">
        <f>Unternehmen!F8</f>
        <v>63.707353765444267</v>
      </c>
    </row>
    <row r="5" spans="1:25" x14ac:dyDescent="0.35">
      <c r="O5" s="63">
        <f>Unternehmen!G8</f>
        <v>79.160110332526273</v>
      </c>
    </row>
    <row r="6" spans="1:25" x14ac:dyDescent="0.35">
      <c r="P6" s="63">
        <f>Unternehmen!L8</f>
        <v>69.179216484269048</v>
      </c>
      <c r="Q6" s="63">
        <f>Unternehmen!M8</f>
        <v>78.377615436284458</v>
      </c>
      <c r="R6" s="63">
        <f>Unternehmen!N8</f>
        <v>63.105508426401897</v>
      </c>
      <c r="S6" s="63">
        <f>Unternehmen!O8</f>
        <v>84.753978134552781</v>
      </c>
      <c r="T6" s="63">
        <f>Unternehmen!P8</f>
        <v>71.502928708764145</v>
      </c>
      <c r="U6" s="63">
        <f>Unternehmen!Q8</f>
        <v>61.340211440523717</v>
      </c>
      <c r="V6" s="63">
        <f>Unternehmen!R8</f>
        <v>67.163986625945981</v>
      </c>
      <c r="W6" s="63">
        <f>Unternehmen!S8</f>
        <v>65.325137877892104</v>
      </c>
      <c r="X6" s="63">
        <f>Unternehmen!T8</f>
        <v>64.931799012098992</v>
      </c>
      <c r="Y6" s="63">
        <f>Unternehmen!U8</f>
        <v>71.247019340538955</v>
      </c>
    </row>
    <row r="7" spans="1:25" x14ac:dyDescent="0.35">
      <c r="J7" s="63">
        <f>Unternehmen!H8</f>
        <v>68.506000452362301</v>
      </c>
      <c r="K7" s="63">
        <f>J7</f>
        <v>68.506000452362301</v>
      </c>
      <c r="L7" s="63">
        <f t="shared" ref="L7:O7" si="0">K7</f>
        <v>68.506000452362301</v>
      </c>
      <c r="M7" s="63">
        <f t="shared" si="0"/>
        <v>68.506000452362301</v>
      </c>
      <c r="N7" s="63">
        <f t="shared" si="0"/>
        <v>68.506000452362301</v>
      </c>
      <c r="O7" s="63">
        <f t="shared" si="0"/>
        <v>68.506000452362301</v>
      </c>
    </row>
    <row r="8" spans="1:25" x14ac:dyDescent="0.35">
      <c r="P8" s="63">
        <f>Unternehmen!K8</f>
        <v>69.963015933133448</v>
      </c>
      <c r="Q8" s="63">
        <f t="shared" ref="Q8:Y8" si="1">P8</f>
        <v>69.963015933133448</v>
      </c>
      <c r="R8" s="63">
        <f t="shared" si="1"/>
        <v>69.963015933133448</v>
      </c>
      <c r="S8" s="63">
        <f t="shared" si="1"/>
        <v>69.963015933133448</v>
      </c>
      <c r="T8" s="63">
        <f t="shared" si="1"/>
        <v>69.963015933133448</v>
      </c>
      <c r="U8" s="63">
        <f t="shared" si="1"/>
        <v>69.963015933133448</v>
      </c>
      <c r="V8" s="63">
        <f t="shared" si="1"/>
        <v>69.963015933133448</v>
      </c>
      <c r="W8" s="63">
        <f t="shared" si="1"/>
        <v>69.963015933133448</v>
      </c>
      <c r="X8" s="63">
        <f t="shared" si="1"/>
        <v>69.963015933133448</v>
      </c>
      <c r="Y8" s="63">
        <f t="shared" si="1"/>
        <v>69.963015933133448</v>
      </c>
    </row>
    <row r="11" spans="1:25" x14ac:dyDescent="0.35">
      <c r="I11" s="63" t="str">
        <f>Unternehmen!A11&amp;": "&amp;Unternehmen!A12&amp;", "&amp;I12</f>
        <v>Unternehmensgrößenstruktur (Anteile an allen Unternehmen in %): 0 bis unter 10 abhängig Beschäftigte, 2023</v>
      </c>
    </row>
    <row r="12" spans="1:25" x14ac:dyDescent="0.35">
      <c r="I12" s="63">
        <f>Unternehmen!A17</f>
        <v>2023</v>
      </c>
      <c r="J12" s="63">
        <f>Unternehmen!B17</f>
        <v>88.558589341368204</v>
      </c>
      <c r="K12" s="63">
        <f>Unternehmen!C17</f>
        <v>87.200394933950705</v>
      </c>
      <c r="L12" s="63">
        <f>Unternehmen!D17</f>
        <v>87.422277032742116</v>
      </c>
      <c r="M12" s="63">
        <f>Unternehmen!E17</f>
        <v>85.893499046759715</v>
      </c>
      <c r="N12" s="63">
        <f>Unternehmen!F17</f>
        <v>87.020392900546213</v>
      </c>
    </row>
    <row r="13" spans="1:25" x14ac:dyDescent="0.35">
      <c r="O13" s="63">
        <f>Unternehmen!G17</f>
        <v>88.576103868233275</v>
      </c>
    </row>
    <row r="14" spans="1:25" x14ac:dyDescent="0.35">
      <c r="I14" s="65"/>
      <c r="P14" s="65">
        <f>Unternehmen!L17</f>
        <v>86.744088609090809</v>
      </c>
      <c r="Q14" s="65">
        <f>Unternehmen!M17</f>
        <v>87.730187993146558</v>
      </c>
      <c r="R14" s="65">
        <f>Unternehmen!N17</f>
        <v>83.706720977596731</v>
      </c>
      <c r="S14" s="65">
        <f>Unternehmen!O17</f>
        <v>86.898764071479178</v>
      </c>
      <c r="T14" s="65">
        <f>Unternehmen!P17</f>
        <v>87.239934360897848</v>
      </c>
      <c r="U14" s="65">
        <f>Unternehmen!Q17</f>
        <v>84.942259793191937</v>
      </c>
      <c r="V14" s="65">
        <f>Unternehmen!R17</f>
        <v>86.242602323582176</v>
      </c>
      <c r="W14" s="65">
        <f>Unternehmen!S17</f>
        <v>86.987208871529859</v>
      </c>
      <c r="X14" s="65">
        <f>Unternehmen!T17</f>
        <v>86.77856301531213</v>
      </c>
      <c r="Y14" s="65">
        <f>Unternehmen!U17</f>
        <v>86.865217604631766</v>
      </c>
    </row>
    <row r="15" spans="1:25" x14ac:dyDescent="0.35">
      <c r="J15" s="63">
        <f>Unternehmen!H17</f>
        <v>87.698185828405045</v>
      </c>
      <c r="K15" s="63">
        <f>J15</f>
        <v>87.698185828405045</v>
      </c>
      <c r="L15" s="63">
        <f t="shared" ref="L15:O15" si="2">K15</f>
        <v>87.698185828405045</v>
      </c>
      <c r="M15" s="63">
        <f t="shared" si="2"/>
        <v>87.698185828405045</v>
      </c>
      <c r="N15" s="63">
        <f t="shared" si="2"/>
        <v>87.698185828405045</v>
      </c>
      <c r="O15" s="63">
        <f t="shared" si="2"/>
        <v>87.698185828405045</v>
      </c>
    </row>
    <row r="16" spans="1:25" x14ac:dyDescent="0.35">
      <c r="P16" s="63">
        <f>Unternehmen!K17</f>
        <v>86.694553838237908</v>
      </c>
      <c r="Q16" s="63">
        <f t="shared" ref="Q16:Y16" si="3">P16</f>
        <v>86.694553838237908</v>
      </c>
      <c r="R16" s="63">
        <f t="shared" si="3"/>
        <v>86.694553838237908</v>
      </c>
      <c r="S16" s="63">
        <f t="shared" si="3"/>
        <v>86.694553838237908</v>
      </c>
      <c r="T16" s="63">
        <f t="shared" si="3"/>
        <v>86.694553838237908</v>
      </c>
      <c r="U16" s="63">
        <f t="shared" si="3"/>
        <v>86.694553838237908</v>
      </c>
      <c r="V16" s="63">
        <f t="shared" si="3"/>
        <v>86.694553838237908</v>
      </c>
      <c r="W16" s="63">
        <f t="shared" si="3"/>
        <v>86.694553838237908</v>
      </c>
      <c r="X16" s="63">
        <f t="shared" si="3"/>
        <v>86.694553838237908</v>
      </c>
      <c r="Y16" s="63">
        <f t="shared" si="3"/>
        <v>86.694553838237908</v>
      </c>
    </row>
    <row r="19" spans="9:25 16384:16384" x14ac:dyDescent="0.35">
      <c r="I19" s="63" t="str">
        <f>Unternehmen!A11&amp;": "&amp;Unternehmen!A20&amp;", "&amp;I20</f>
        <v>Unternehmensgrößenstruktur (Anteile an allen Unternehmen in %): 10 bis unter 50 abhängig Beschäftigte, 2023</v>
      </c>
    </row>
    <row r="20" spans="9:25 16384:16384" x14ac:dyDescent="0.35">
      <c r="I20" s="65">
        <f>Unternehmen!A25</f>
        <v>2023</v>
      </c>
      <c r="J20" s="65">
        <f>Unternehmen!B25</f>
        <v>9.2722020314975317</v>
      </c>
      <c r="K20" s="65">
        <f>Unternehmen!C25</f>
        <v>10.363611602887103</v>
      </c>
      <c r="L20" s="65">
        <f>Unternehmen!D25</f>
        <v>9.9588705876276009</v>
      </c>
      <c r="M20" s="65">
        <f>Unternehmen!E25</f>
        <v>11.187111609156929</v>
      </c>
      <c r="N20" s="65">
        <f>Unternehmen!F25</f>
        <v>10.157721123412438</v>
      </c>
    </row>
    <row r="21" spans="9:25 16384:16384" x14ac:dyDescent="0.35">
      <c r="O21" s="65">
        <f>Unternehmen!G25</f>
        <v>9.0337464456247663</v>
      </c>
    </row>
    <row r="22" spans="9:25 16384:16384" x14ac:dyDescent="0.35">
      <c r="P22" s="65">
        <f>Unternehmen!L25</f>
        <v>10.431550336796192</v>
      </c>
      <c r="Q22" s="65">
        <f>Unternehmen!M25</f>
        <v>9.8430029360531126</v>
      </c>
      <c r="R22" s="65">
        <f>Unternehmen!N25</f>
        <v>12.385197709718327</v>
      </c>
      <c r="S22" s="65">
        <f>Unternehmen!O25</f>
        <v>10.223962843422814</v>
      </c>
      <c r="T22" s="65">
        <f>Unternehmen!P25</f>
        <v>10.134135263435503</v>
      </c>
      <c r="U22" s="65">
        <f>Unternehmen!Q25</f>
        <v>12.063346118746527</v>
      </c>
      <c r="V22" s="65">
        <f>Unternehmen!R25</f>
        <v>10.937780738537576</v>
      </c>
      <c r="W22" s="65">
        <f>Unternehmen!S25</f>
        <v>10.629760566652642</v>
      </c>
      <c r="X22" s="65">
        <f>Unternehmen!T25</f>
        <v>10.796123781989508</v>
      </c>
      <c r="Y22" s="65">
        <f>Unternehmen!U25</f>
        <v>10.753479547944982</v>
      </c>
    </row>
    <row r="23" spans="9:25 16384:16384" x14ac:dyDescent="0.35">
      <c r="J23" s="63">
        <f>Unternehmen!H25</f>
        <v>9.7781568366495772</v>
      </c>
      <c r="K23" s="63">
        <f>J23</f>
        <v>9.7781568366495772</v>
      </c>
      <c r="L23" s="63">
        <f t="shared" ref="L23:O23" si="4">K23</f>
        <v>9.7781568366495772</v>
      </c>
      <c r="M23" s="63">
        <f t="shared" si="4"/>
        <v>9.7781568366495772</v>
      </c>
      <c r="N23" s="63">
        <f t="shared" si="4"/>
        <v>9.7781568366495772</v>
      </c>
      <c r="O23" s="63">
        <f t="shared" si="4"/>
        <v>9.7781568366495772</v>
      </c>
    </row>
    <row r="24" spans="9:25 16384:16384" x14ac:dyDescent="0.35">
      <c r="P24" s="63">
        <f>Unternehmen!K25</f>
        <v>10.609788333611334</v>
      </c>
      <c r="Q24" s="63">
        <f t="shared" ref="Q24:Y24" si="5">P24</f>
        <v>10.609788333611334</v>
      </c>
      <c r="R24" s="63">
        <f t="shared" si="5"/>
        <v>10.609788333611334</v>
      </c>
      <c r="S24" s="63">
        <f t="shared" si="5"/>
        <v>10.609788333611334</v>
      </c>
      <c r="T24" s="63">
        <f t="shared" si="5"/>
        <v>10.609788333611334</v>
      </c>
      <c r="U24" s="63">
        <f t="shared" si="5"/>
        <v>10.609788333611334</v>
      </c>
      <c r="V24" s="63">
        <f t="shared" si="5"/>
        <v>10.609788333611334</v>
      </c>
      <c r="W24" s="63">
        <f t="shared" si="5"/>
        <v>10.609788333611334</v>
      </c>
      <c r="X24" s="63">
        <f t="shared" si="5"/>
        <v>10.609788333611334</v>
      </c>
      <c r="Y24" s="63">
        <f t="shared" si="5"/>
        <v>10.609788333611334</v>
      </c>
    </row>
    <row r="27" spans="9:25 16384:16384" x14ac:dyDescent="0.35">
      <c r="I27" s="63" t="str">
        <f>Unternehmen!A11&amp;": "&amp;Unternehmen!A28&amp;", "&amp;I28</f>
        <v>Unternehmensgrößenstruktur (Anteile an allen Unternehmen in %): 50 bis unter 250 abhängig Beschäftigte, 2023</v>
      </c>
    </row>
    <row r="28" spans="9:25 16384:16384" x14ac:dyDescent="0.35">
      <c r="I28" s="63">
        <f>Unternehmen!A33</f>
        <v>2023</v>
      </c>
      <c r="J28" s="63">
        <f>Unternehmen!B33</f>
        <v>1.8430507667298275</v>
      </c>
      <c r="K28" s="63">
        <f>Unternehmen!C33</f>
        <v>2.0342503064142718</v>
      </c>
      <c r="L28" s="63">
        <f>Unternehmen!D33</f>
        <v>2.1701091834165176</v>
      </c>
      <c r="M28" s="63">
        <f>Unternehmen!E33</f>
        <v>2.4129349613610231</v>
      </c>
      <c r="N28" s="63">
        <f>Unternehmen!F33</f>
        <v>2.355800691782743</v>
      </c>
      <c r="XFD28" s="7"/>
    </row>
    <row r="29" spans="9:25 16384:16384" x14ac:dyDescent="0.35">
      <c r="O29" s="63">
        <f>Unternehmen!G33</f>
        <v>1.9437738076077045</v>
      </c>
    </row>
    <row r="30" spans="9:25 16384:16384" x14ac:dyDescent="0.35">
      <c r="P30" s="63">
        <f>Unternehmen!L33</f>
        <v>2.2807601817732563</v>
      </c>
      <c r="Q30" s="63">
        <f>Unternehmen!M33</f>
        <v>1.9618678315604272</v>
      </c>
      <c r="R30" s="63">
        <f>Unternehmen!N33</f>
        <v>3.1433731698881759</v>
      </c>
      <c r="S30" s="63">
        <f>Unternehmen!O33</f>
        <v>2.2957175470361335</v>
      </c>
      <c r="T30" s="63">
        <f>Unternehmen!P33</f>
        <v>2.0775947957569008</v>
      </c>
      <c r="U30" s="63">
        <f>Unternehmen!Q33</f>
        <v>2.4959002051612815</v>
      </c>
      <c r="V30" s="63">
        <f>Unternehmen!R33</f>
        <v>2.2656722936459452</v>
      </c>
      <c r="W30" s="63">
        <f>Unternehmen!S33</f>
        <v>1.9572875523544593</v>
      </c>
      <c r="X30" s="63">
        <f>Unternehmen!T33</f>
        <v>1.9434628975265018</v>
      </c>
      <c r="Y30" s="63">
        <f>Unternehmen!U33</f>
        <v>1.9822383592561701</v>
      </c>
    </row>
    <row r="31" spans="9:25 16384:16384" x14ac:dyDescent="0.35">
      <c r="J31" s="63">
        <f>Unternehmen!H33</f>
        <v>2.0901868531136456</v>
      </c>
      <c r="K31" s="63">
        <f>J31</f>
        <v>2.0901868531136456</v>
      </c>
      <c r="L31" s="63">
        <f t="shared" ref="L31:O31" si="6">K31</f>
        <v>2.0901868531136456</v>
      </c>
      <c r="M31" s="63">
        <f t="shared" si="6"/>
        <v>2.0901868531136456</v>
      </c>
      <c r="N31" s="63">
        <f t="shared" si="6"/>
        <v>2.0901868531136456</v>
      </c>
      <c r="O31" s="63">
        <f t="shared" si="6"/>
        <v>2.0901868531136456</v>
      </c>
    </row>
    <row r="32" spans="9:25 16384:16384" x14ac:dyDescent="0.35">
      <c r="P32" s="63">
        <f>Unternehmen!K33</f>
        <v>2.1814049084437559</v>
      </c>
      <c r="Q32" s="63">
        <f t="shared" ref="Q32:Y32" si="7">P32</f>
        <v>2.1814049084437559</v>
      </c>
      <c r="R32" s="63">
        <f t="shared" si="7"/>
        <v>2.1814049084437559</v>
      </c>
      <c r="S32" s="63">
        <f t="shared" si="7"/>
        <v>2.1814049084437559</v>
      </c>
      <c r="T32" s="63">
        <f t="shared" si="7"/>
        <v>2.1814049084437559</v>
      </c>
      <c r="U32" s="63">
        <f t="shared" si="7"/>
        <v>2.1814049084437559</v>
      </c>
      <c r="V32" s="63">
        <f t="shared" si="7"/>
        <v>2.1814049084437559</v>
      </c>
      <c r="W32" s="63">
        <f t="shared" si="7"/>
        <v>2.1814049084437559</v>
      </c>
      <c r="X32" s="63">
        <f t="shared" si="7"/>
        <v>2.1814049084437559</v>
      </c>
      <c r="Y32" s="63">
        <f t="shared" si="7"/>
        <v>2.1814049084437559</v>
      </c>
    </row>
    <row r="35" spans="9:25" x14ac:dyDescent="0.35">
      <c r="I35" s="63" t="str">
        <f>Unternehmen!A11&amp;": "&amp;Unternehmen!A36&amp;", "&amp;I36</f>
        <v>Unternehmensgrößenstruktur (Anteile an allen Unternehmen in %): 250 und mehr abhängig Beschäftigte, 2023</v>
      </c>
    </row>
    <row r="36" spans="9:25" x14ac:dyDescent="0.35">
      <c r="I36" s="65">
        <f>Unternehmen!A41</f>
        <v>2023</v>
      </c>
      <c r="J36" s="65">
        <f>Unternehmen!B41</f>
        <v>0.32615786040443573</v>
      </c>
      <c r="K36" s="65">
        <f>Unternehmen!C41</f>
        <v>0.40174315674792321</v>
      </c>
      <c r="L36" s="65">
        <f>Unternehmen!D41</f>
        <v>0.44874319621376957</v>
      </c>
      <c r="M36" s="65">
        <f>Unternehmen!E41</f>
        <v>0.50645438272233789</v>
      </c>
      <c r="N36" s="65">
        <f>Unternehmen!F41</f>
        <v>0.4660852842586039</v>
      </c>
    </row>
    <row r="37" spans="9:25" x14ac:dyDescent="0.35">
      <c r="I37" s="65"/>
      <c r="O37" s="65">
        <f>Unternehmen!G41</f>
        <v>0.44637587853425609</v>
      </c>
    </row>
    <row r="38" spans="9:25" x14ac:dyDescent="0.35">
      <c r="P38" s="65">
        <f>Unternehmen!L41</f>
        <v>0.54360087233973986</v>
      </c>
      <c r="Q38" s="65">
        <f>Unternehmen!M41</f>
        <v>0.46494123923989727</v>
      </c>
      <c r="R38" s="65">
        <f>Unternehmen!N41</f>
        <v>0.7647081427967567</v>
      </c>
      <c r="S38" s="65">
        <f>Unternehmen!O41</f>
        <v>0.58155553806187521</v>
      </c>
      <c r="T38" s="65">
        <f>Unternehmen!P41</f>
        <v>0.54833557990974624</v>
      </c>
      <c r="U38" s="65">
        <f>Unternehmen!Q41</f>
        <v>0.4984938829002532</v>
      </c>
      <c r="V38" s="65">
        <f>Unternehmen!R41</f>
        <v>0.55394464423430423</v>
      </c>
      <c r="W38" s="65">
        <f>Unternehmen!S41</f>
        <v>0.42574300946304888</v>
      </c>
      <c r="X38" s="65">
        <f>Unternehmen!T41</f>
        <v>0.48185030517185989</v>
      </c>
      <c r="Y38" s="65">
        <f>Unternehmen!U41</f>
        <v>0.39906448816708368</v>
      </c>
    </row>
    <row r="39" spans="9:25" x14ac:dyDescent="0.35">
      <c r="J39" s="65">
        <f>Unternehmen!H41</f>
        <v>0.43347048183172909</v>
      </c>
      <c r="K39" s="65">
        <f>J39</f>
        <v>0.43347048183172909</v>
      </c>
      <c r="L39" s="63">
        <f>K39</f>
        <v>0.43347048183172909</v>
      </c>
      <c r="M39" s="63">
        <f>L39</f>
        <v>0.43347048183172909</v>
      </c>
      <c r="N39" s="63">
        <f>M39</f>
        <v>0.43347048183172909</v>
      </c>
      <c r="O39" s="63">
        <f>N39</f>
        <v>0.43347048183172909</v>
      </c>
    </row>
    <row r="40" spans="9:25" x14ac:dyDescent="0.35">
      <c r="P40" s="63">
        <f>Unternehmen!K41</f>
        <v>0.51425291970699738</v>
      </c>
      <c r="Q40" s="63">
        <f t="shared" ref="Q40:Y40" si="8">P40</f>
        <v>0.51425291970699738</v>
      </c>
      <c r="R40" s="63">
        <f t="shared" si="8"/>
        <v>0.51425291970699738</v>
      </c>
      <c r="S40" s="63">
        <f t="shared" si="8"/>
        <v>0.51425291970699738</v>
      </c>
      <c r="T40" s="63">
        <f t="shared" si="8"/>
        <v>0.51425291970699738</v>
      </c>
      <c r="U40" s="63">
        <f t="shared" si="8"/>
        <v>0.51425291970699738</v>
      </c>
      <c r="V40" s="63">
        <f t="shared" si="8"/>
        <v>0.51425291970699738</v>
      </c>
      <c r="W40" s="63">
        <f t="shared" si="8"/>
        <v>0.51425291970699738</v>
      </c>
      <c r="X40" s="63">
        <f t="shared" si="8"/>
        <v>0.51425291970699738</v>
      </c>
      <c r="Y40" s="63">
        <f t="shared" si="8"/>
        <v>0.51425291970699738</v>
      </c>
    </row>
    <row r="45" spans="9:25" x14ac:dyDescent="0.35">
      <c r="I45" s="63" t="str">
        <f>Unternehmen!A44&amp;", "&amp;I46</f>
        <v>durchschnittliche Unternehmensgröße, alle Wirtschaftsbereiche, 2022</v>
      </c>
    </row>
    <row r="46" spans="9:25" x14ac:dyDescent="0.35">
      <c r="I46" s="63">
        <f>Unternehmen!A48</f>
        <v>2022</v>
      </c>
      <c r="J46" s="63">
        <f>Unternehmen!B48</f>
        <v>9.7285483450612453</v>
      </c>
      <c r="K46" s="63">
        <f>Unternehmen!C48</f>
        <v>10.575152174652294</v>
      </c>
      <c r="L46" s="63">
        <f>Unternehmen!D48</f>
        <v>11.316395100862696</v>
      </c>
      <c r="M46" s="63">
        <f>Unternehmen!E48</f>
        <v>12.174238916541265</v>
      </c>
      <c r="N46" s="63">
        <f>Unternehmen!F48</f>
        <v>11.508213757544267</v>
      </c>
    </row>
    <row r="47" spans="9:25" x14ac:dyDescent="0.35">
      <c r="O47" s="63">
        <f>Unternehmen!G48</f>
        <v>9.5934757446161036</v>
      </c>
    </row>
    <row r="48" spans="9:25" x14ac:dyDescent="0.35">
      <c r="P48" s="65">
        <f>Unternehmen!L48</f>
        <v>11.965215389660166</v>
      </c>
      <c r="Q48" s="65">
        <f>Unternehmen!M48</f>
        <v>10.702681068554211</v>
      </c>
      <c r="R48" s="65">
        <f>Unternehmen!N48</f>
        <v>14.815783418973847</v>
      </c>
      <c r="S48" s="65">
        <f>Unternehmen!O48</f>
        <v>11.427160667463658</v>
      </c>
      <c r="T48" s="65">
        <f>Unternehmen!P48</f>
        <v>11.31648760711324</v>
      </c>
      <c r="U48" s="65">
        <f>Unternehmen!Q48</f>
        <v>12.46699132509894</v>
      </c>
      <c r="V48" s="65">
        <f>Unternehmen!R48</f>
        <v>11.791496509208084</v>
      </c>
      <c r="W48" s="65">
        <f>Unternehmen!S48</f>
        <v>10.925815272432649</v>
      </c>
      <c r="X48" s="65">
        <f>Unternehmen!T48</f>
        <v>12.103691625010024</v>
      </c>
      <c r="Y48" s="65">
        <f>Unternehmen!U48</f>
        <v>9.9512267364367872</v>
      </c>
    </row>
    <row r="49" spans="9:25" x14ac:dyDescent="0.35">
      <c r="J49" s="66">
        <f>Unternehmen!H48</f>
        <v>10.62802206412386</v>
      </c>
      <c r="K49" s="66">
        <f>J49</f>
        <v>10.62802206412386</v>
      </c>
      <c r="L49" s="63">
        <f t="shared" ref="L49:O49" si="9">K49</f>
        <v>10.62802206412386</v>
      </c>
      <c r="M49" s="63">
        <f t="shared" si="9"/>
        <v>10.62802206412386</v>
      </c>
      <c r="N49" s="63">
        <f t="shared" si="9"/>
        <v>10.62802206412386</v>
      </c>
      <c r="O49" s="63">
        <f t="shared" si="9"/>
        <v>10.62802206412386</v>
      </c>
    </row>
    <row r="50" spans="9:25" x14ac:dyDescent="0.35">
      <c r="P50" s="66">
        <f>Unternehmen!K48</f>
        <v>11.493010140354865</v>
      </c>
      <c r="Q50" s="66">
        <f t="shared" ref="Q50:Y50" si="10">P50</f>
        <v>11.493010140354865</v>
      </c>
      <c r="R50" s="63">
        <f t="shared" si="10"/>
        <v>11.493010140354865</v>
      </c>
      <c r="S50" s="63">
        <f t="shared" si="10"/>
        <v>11.493010140354865</v>
      </c>
      <c r="T50" s="63">
        <f t="shared" si="10"/>
        <v>11.493010140354865</v>
      </c>
      <c r="U50" s="63">
        <f t="shared" si="10"/>
        <v>11.493010140354865</v>
      </c>
      <c r="V50" s="63">
        <f t="shared" si="10"/>
        <v>11.493010140354865</v>
      </c>
      <c r="W50" s="63">
        <f t="shared" si="10"/>
        <v>11.493010140354865</v>
      </c>
      <c r="X50" s="63">
        <f t="shared" si="10"/>
        <v>11.493010140354865</v>
      </c>
      <c r="Y50" s="63">
        <f t="shared" si="10"/>
        <v>11.493010140354865</v>
      </c>
    </row>
    <row r="52" spans="9:25" x14ac:dyDescent="0.35">
      <c r="I52" s="63" t="str">
        <f>Unternehmen!A52&amp;", "&amp;I53</f>
        <v>durchnittliche Unternehmensgröße, Verarbeitendes Gewerbe, 2023</v>
      </c>
    </row>
    <row r="53" spans="9:25" x14ac:dyDescent="0.35">
      <c r="I53" s="63">
        <f>Unternehmen!A57</f>
        <v>2023</v>
      </c>
      <c r="J53" s="63">
        <f>Unternehmen!B57</f>
        <v>25.633051014378573</v>
      </c>
      <c r="K53" s="63">
        <f>Unternehmen!C57</f>
        <v>23.130544993662863</v>
      </c>
      <c r="L53" s="63">
        <f>Unternehmen!D57</f>
        <v>28.918534999144278</v>
      </c>
      <c r="M53" s="63">
        <f>Unternehmen!E57</f>
        <v>32.088716623600348</v>
      </c>
      <c r="N53" s="63">
        <f>Unternehmen!F57</f>
        <v>30.572160289243747</v>
      </c>
    </row>
    <row r="54" spans="9:25" x14ac:dyDescent="0.35">
      <c r="O54" s="63">
        <f>Unternehmen!G57</f>
        <v>21.924943911890679</v>
      </c>
    </row>
    <row r="55" spans="9:25" x14ac:dyDescent="0.35">
      <c r="P55" s="63">
        <f>Unternehmen!L57</f>
        <v>39.106038330972176</v>
      </c>
      <c r="Q55" s="63">
        <f>Unternehmen!M57</f>
        <v>36.480615566735715</v>
      </c>
      <c r="R55" s="63">
        <f>Unternehmen!N57</f>
        <v>45.315112540192921</v>
      </c>
      <c r="S55" s="63">
        <f>Unternehmen!O57</f>
        <v>37.127000695894225</v>
      </c>
      <c r="T55" s="63">
        <f>Unternehmen!P57</f>
        <v>31.629586287602393</v>
      </c>
      <c r="U55" s="63">
        <f>Unternehmen!Q57</f>
        <v>41.969278414369782</v>
      </c>
      <c r="V55" s="63">
        <f>Unternehmen!R57</f>
        <v>32.922843130482832</v>
      </c>
      <c r="W55" s="63">
        <f>Unternehmen!S57</f>
        <v>31.426450862916926</v>
      </c>
      <c r="X55" s="63">
        <f>Unternehmen!T57</f>
        <v>40.824437582708427</v>
      </c>
      <c r="Y55" s="63">
        <f>Unternehmen!U57</f>
        <v>25.511193453759454</v>
      </c>
    </row>
    <row r="56" spans="9:25" x14ac:dyDescent="0.35">
      <c r="J56" s="63">
        <f>Unternehmen!H57</f>
        <v>27.712635719033905</v>
      </c>
      <c r="K56" s="63">
        <f t="shared" ref="K56:O56" si="11">J56</f>
        <v>27.712635719033905</v>
      </c>
      <c r="L56" s="63">
        <f t="shared" si="11"/>
        <v>27.712635719033905</v>
      </c>
      <c r="M56" s="63">
        <f t="shared" si="11"/>
        <v>27.712635719033905</v>
      </c>
      <c r="N56" s="63">
        <f t="shared" si="11"/>
        <v>27.712635719033905</v>
      </c>
      <c r="O56" s="63">
        <f t="shared" si="11"/>
        <v>27.712635719033905</v>
      </c>
    </row>
    <row r="57" spans="9:25" x14ac:dyDescent="0.35">
      <c r="P57" s="63">
        <f>Unternehmen!K57</f>
        <v>35.668445888011263</v>
      </c>
      <c r="Q57" s="63">
        <f t="shared" ref="Q57:Y57" si="12">P57</f>
        <v>35.668445888011263</v>
      </c>
      <c r="R57" s="63">
        <f t="shared" si="12"/>
        <v>35.668445888011263</v>
      </c>
      <c r="S57" s="63">
        <f t="shared" si="12"/>
        <v>35.668445888011263</v>
      </c>
      <c r="T57" s="63">
        <f t="shared" si="12"/>
        <v>35.668445888011263</v>
      </c>
      <c r="U57" s="63">
        <f t="shared" si="12"/>
        <v>35.668445888011263</v>
      </c>
      <c r="V57" s="63">
        <f t="shared" si="12"/>
        <v>35.668445888011263</v>
      </c>
      <c r="W57" s="63">
        <f t="shared" si="12"/>
        <v>35.668445888011263</v>
      </c>
      <c r="X57" s="63">
        <f t="shared" si="12"/>
        <v>35.668445888011263</v>
      </c>
      <c r="Y57" s="63">
        <f t="shared" si="12"/>
        <v>35.668445888011263</v>
      </c>
    </row>
    <row r="59" spans="9:25" x14ac:dyDescent="0.35">
      <c r="I59" s="63" t="str">
        <f>Unternehmen!A60&amp;", "&amp;I60</f>
        <v>Unternehmensneugründungen je 1.000 Einwohner im erwerbsfähigen Alter (20-64 Jahre), 2023</v>
      </c>
    </row>
    <row r="60" spans="9:25" x14ac:dyDescent="0.35">
      <c r="I60" s="63">
        <f>Unternehmen!A65</f>
        <v>2023</v>
      </c>
      <c r="J60" s="63">
        <f>Unternehmen!B65</f>
        <v>9.6218810550127785</v>
      </c>
      <c r="K60" s="63">
        <f>Unternehmen!C65</f>
        <v>9.3781204589785325</v>
      </c>
      <c r="L60" s="63">
        <f>Unternehmen!D65</f>
        <v>9.6576842058764125</v>
      </c>
      <c r="M60" s="63">
        <f>Unternehmen!E65</f>
        <v>7.5546308182045792</v>
      </c>
      <c r="N60" s="63">
        <f>Unternehmen!F65</f>
        <v>7.863981501542507</v>
      </c>
    </row>
    <row r="61" spans="9:25" x14ac:dyDescent="0.35">
      <c r="O61" s="63">
        <f>Unternehmen!G65</f>
        <v>16.05116803426953</v>
      </c>
    </row>
    <row r="62" spans="9:25" x14ac:dyDescent="0.35">
      <c r="P62" s="63">
        <f>Unternehmen!L65</f>
        <v>11.562099488511011</v>
      </c>
      <c r="Q62" s="63">
        <f>Unternehmen!M65</f>
        <v>11.937409766285503</v>
      </c>
      <c r="R62" s="63">
        <f>Unternehmen!N65</f>
        <v>14.249239807613939</v>
      </c>
      <c r="S62" s="63">
        <f>Unternehmen!O65</f>
        <v>15.885949928235075</v>
      </c>
      <c r="T62" s="63">
        <f>Unternehmen!P65</f>
        <v>13.245463918963287</v>
      </c>
      <c r="U62" s="63">
        <f>Unternehmen!Q65</f>
        <v>11.488636613950524</v>
      </c>
      <c r="V62" s="63">
        <f>Unternehmen!R65</f>
        <v>12.294958977422811</v>
      </c>
      <c r="W62" s="63">
        <f>Unternehmen!S65</f>
        <v>11.899150395048659</v>
      </c>
      <c r="X62" s="63">
        <f>Unternehmen!T65</f>
        <v>10.981879916437558</v>
      </c>
      <c r="Y62" s="63">
        <f>Unternehmen!U65</f>
        <v>12.421589162621155</v>
      </c>
    </row>
    <row r="63" spans="9:25" x14ac:dyDescent="0.35">
      <c r="J63" s="63">
        <f>Unternehmen!H65</f>
        <v>10.739222107772044</v>
      </c>
      <c r="K63" s="63">
        <f t="shared" ref="K63:O63" si="13">J63</f>
        <v>10.739222107772044</v>
      </c>
      <c r="L63" s="63">
        <f t="shared" si="13"/>
        <v>10.739222107772044</v>
      </c>
      <c r="M63" s="63">
        <f t="shared" si="13"/>
        <v>10.739222107772044</v>
      </c>
      <c r="N63" s="63">
        <f t="shared" si="13"/>
        <v>10.739222107772044</v>
      </c>
      <c r="O63" s="63">
        <f t="shared" si="13"/>
        <v>10.739222107772044</v>
      </c>
    </row>
    <row r="64" spans="9:25" x14ac:dyDescent="0.35">
      <c r="P64" s="63">
        <f>Unternehmen!K65</f>
        <v>12.186246714970705</v>
      </c>
      <c r="Q64" s="63">
        <f t="shared" ref="Q64:Y64" si="14">P64</f>
        <v>12.186246714970705</v>
      </c>
      <c r="R64" s="63">
        <f t="shared" si="14"/>
        <v>12.186246714970705</v>
      </c>
      <c r="S64" s="63">
        <f t="shared" si="14"/>
        <v>12.186246714970705</v>
      </c>
      <c r="T64" s="63">
        <f t="shared" si="14"/>
        <v>12.186246714970705</v>
      </c>
      <c r="U64" s="63">
        <f t="shared" si="14"/>
        <v>12.186246714970705</v>
      </c>
      <c r="V64" s="63">
        <f t="shared" si="14"/>
        <v>12.186246714970705</v>
      </c>
      <c r="W64" s="63">
        <f t="shared" si="14"/>
        <v>12.186246714970705</v>
      </c>
      <c r="X64" s="63">
        <f t="shared" si="14"/>
        <v>12.186246714970705</v>
      </c>
      <c r="Y64" s="63">
        <f t="shared" si="14"/>
        <v>12.186246714970705</v>
      </c>
    </row>
    <row r="67" spans="9:25" x14ac:dyDescent="0.35">
      <c r="I67" s="63" t="str">
        <f>Unternehmen!A68&amp;", "&amp;I68</f>
        <v>Unternehmensneugründungen je 100 bestehende Unternehmen, 2023</v>
      </c>
    </row>
    <row r="68" spans="9:25" x14ac:dyDescent="0.35">
      <c r="I68" s="63">
        <f>Unternehmen!A73</f>
        <v>2023</v>
      </c>
      <c r="J68" s="63">
        <f>Unternehmen!B73</f>
        <v>14.42135453877137</v>
      </c>
      <c r="K68" s="63">
        <f>Unternehmen!C73</f>
        <v>14.433814517227292</v>
      </c>
      <c r="L68" s="63">
        <f>Unternehmen!D73</f>
        <v>14.08149692982173</v>
      </c>
      <c r="M68" s="63">
        <f>Unternehmen!E73</f>
        <v>13.249312357195873</v>
      </c>
      <c r="N68" s="63">
        <f>Unternehmen!F73</f>
        <v>12.343914849290188</v>
      </c>
    </row>
    <row r="69" spans="9:25" x14ac:dyDescent="0.35">
      <c r="O69" s="63">
        <f>Unternehmen!G73</f>
        <v>20.276838886206342</v>
      </c>
    </row>
    <row r="70" spans="9:25" x14ac:dyDescent="0.35">
      <c r="P70" s="63">
        <f>Unternehmen!L73</f>
        <v>16.71325591139091</v>
      </c>
      <c r="Q70" s="63">
        <f>Unternehmen!M73</f>
        <v>15.230636578870898</v>
      </c>
      <c r="R70" s="63">
        <f>Unternehmen!N73</f>
        <v>22.580025362179608</v>
      </c>
      <c r="S70" s="63">
        <f>Unternehmen!O73</f>
        <v>18.743603873100842</v>
      </c>
      <c r="T70" s="63">
        <f>Unternehmen!P73</f>
        <v>18.524365586356446</v>
      </c>
      <c r="U70" s="63">
        <f>Unternehmen!Q73</f>
        <v>18.729372371156657</v>
      </c>
      <c r="V70" s="63">
        <f>Unternehmen!R73</f>
        <v>18.305880271665067</v>
      </c>
      <c r="W70" s="63">
        <f>Unternehmen!S73</f>
        <v>18.21527023378189</v>
      </c>
      <c r="X70" s="63">
        <f>Unternehmen!T73</f>
        <v>16.912945711532284</v>
      </c>
      <c r="Y70" s="63">
        <f>Unternehmen!U73</f>
        <v>17.434538704348821</v>
      </c>
    </row>
    <row r="71" spans="9:25" x14ac:dyDescent="0.35">
      <c r="J71" s="63">
        <f>Unternehmen!H73</f>
        <v>15.676323295562824</v>
      </c>
      <c r="K71" s="63">
        <f t="shared" ref="K71" si="15">J71</f>
        <v>15.676323295562824</v>
      </c>
      <c r="L71" s="63">
        <f t="shared" ref="L71" si="16">K71</f>
        <v>15.676323295562824</v>
      </c>
      <c r="M71" s="63">
        <f t="shared" ref="M71" si="17">L71</f>
        <v>15.676323295562824</v>
      </c>
      <c r="N71" s="63">
        <f t="shared" ref="N71" si="18">M71</f>
        <v>15.676323295562824</v>
      </c>
      <c r="O71" s="63">
        <f t="shared" ref="O71" si="19">N71</f>
        <v>15.676323295562824</v>
      </c>
    </row>
    <row r="72" spans="9:25" x14ac:dyDescent="0.35">
      <c r="P72" s="63">
        <f>Unternehmen!K73</f>
        <v>17.418126637961986</v>
      </c>
      <c r="Q72" s="63">
        <f t="shared" ref="Q72" si="20">P72</f>
        <v>17.418126637961986</v>
      </c>
      <c r="R72" s="63">
        <f t="shared" ref="R72" si="21">Q72</f>
        <v>17.418126637961986</v>
      </c>
      <c r="S72" s="63">
        <f t="shared" ref="S72" si="22">R72</f>
        <v>17.418126637961986</v>
      </c>
      <c r="T72" s="63">
        <f t="shared" ref="T72" si="23">S72</f>
        <v>17.418126637961986</v>
      </c>
      <c r="U72" s="63">
        <f t="shared" ref="U72" si="24">T72</f>
        <v>17.418126637961986</v>
      </c>
      <c r="V72" s="63">
        <f t="shared" ref="V72" si="25">U72</f>
        <v>17.418126637961986</v>
      </c>
      <c r="W72" s="63">
        <f t="shared" ref="W72" si="26">V72</f>
        <v>17.418126637961986</v>
      </c>
      <c r="X72" s="63">
        <f t="shared" ref="X72" si="27">W72</f>
        <v>17.418126637961986</v>
      </c>
      <c r="Y72" s="63">
        <f t="shared" ref="Y72" si="28">X72</f>
        <v>17.418126637961986</v>
      </c>
    </row>
    <row r="75" spans="9:25" x14ac:dyDescent="0.35">
      <c r="I75" s="63" t="str">
        <f>Unternehmen!A76&amp;", "&amp;I76</f>
        <v>Unternehmensaufgaben je 100 bestehende Unternehmen, 2023</v>
      </c>
    </row>
    <row r="76" spans="9:25" x14ac:dyDescent="0.35">
      <c r="I76" s="63">
        <f>Unternehmen!A81</f>
        <v>2023</v>
      </c>
      <c r="J76" s="63">
        <f>Unternehmen!B81</f>
        <v>13.059774899305232</v>
      </c>
      <c r="K76" s="63">
        <f>Unternehmen!C81</f>
        <v>13.625221299196513</v>
      </c>
      <c r="L76" s="63">
        <f>Unternehmen!D81</f>
        <v>13.180782169076105</v>
      </c>
      <c r="M76" s="63">
        <f>Unternehmen!E81</f>
        <v>12.636618980396722</v>
      </c>
      <c r="N76" s="63">
        <f>Unternehmen!F81</f>
        <v>12.391992414428611</v>
      </c>
    </row>
    <row r="77" spans="9:25" x14ac:dyDescent="0.35">
      <c r="O77" s="63">
        <f>Unternehmen!G81</f>
        <v>15.69773056494447</v>
      </c>
    </row>
    <row r="78" spans="9:25" x14ac:dyDescent="0.35">
      <c r="P78" s="63">
        <f>Unternehmen!L81</f>
        <v>13.073278686763427</v>
      </c>
      <c r="Q78" s="63">
        <f>Unternehmen!M81</f>
        <v>12.730307086701695</v>
      </c>
      <c r="R78" s="63">
        <f>Unternehmen!N81</f>
        <v>15.924374591707336</v>
      </c>
      <c r="S78" s="63">
        <f>Unternehmen!O81</f>
        <v>12.26383531449264</v>
      </c>
      <c r="T78" s="63">
        <f>Unternehmen!P81</f>
        <v>16.728447518021451</v>
      </c>
      <c r="U78" s="63">
        <f>Unternehmen!Q81</f>
        <v>13.985275046487214</v>
      </c>
      <c r="V78" s="63">
        <f>Unternehmen!R81</f>
        <v>14.706345762074694</v>
      </c>
      <c r="W78" s="63">
        <f>Unternehmen!S81</f>
        <v>15.829727913796459</v>
      </c>
      <c r="X78" s="63">
        <f>Unternehmen!T81</f>
        <v>15.119391797837029</v>
      </c>
      <c r="Y78" s="63">
        <f>Unternehmen!U81</f>
        <v>14.151251983056115</v>
      </c>
    </row>
    <row r="79" spans="9:25" x14ac:dyDescent="0.35">
      <c r="J79" s="63">
        <f>Unternehmen!H81</f>
        <v>13.785454761302255</v>
      </c>
      <c r="K79" s="63">
        <f t="shared" ref="K79" si="29">J79</f>
        <v>13.785454761302255</v>
      </c>
      <c r="L79" s="63">
        <f t="shared" ref="L79" si="30">K79</f>
        <v>13.785454761302255</v>
      </c>
      <c r="M79" s="63">
        <f t="shared" ref="M79" si="31">L79</f>
        <v>13.785454761302255</v>
      </c>
      <c r="N79" s="63">
        <f t="shared" ref="N79" si="32">M79</f>
        <v>13.785454761302255</v>
      </c>
      <c r="O79" s="63">
        <f t="shared" ref="O79" si="33">N79</f>
        <v>13.785454761302255</v>
      </c>
    </row>
    <row r="80" spans="9:25" x14ac:dyDescent="0.35">
      <c r="P80" s="63">
        <f>Unternehmen!K81</f>
        <v>14.086967830214551</v>
      </c>
      <c r="Q80" s="63">
        <f t="shared" ref="Q80" si="34">P80</f>
        <v>14.086967830214551</v>
      </c>
      <c r="R80" s="63">
        <f t="shared" ref="R80" si="35">Q80</f>
        <v>14.086967830214551</v>
      </c>
      <c r="S80" s="63">
        <f t="shared" ref="S80" si="36">R80</f>
        <v>14.086967830214551</v>
      </c>
      <c r="T80" s="63">
        <f t="shared" ref="T80" si="37">S80</f>
        <v>14.086967830214551</v>
      </c>
      <c r="U80" s="63">
        <f t="shared" ref="U80" si="38">T80</f>
        <v>14.086967830214551</v>
      </c>
      <c r="V80" s="63">
        <f t="shared" ref="V80" si="39">U80</f>
        <v>14.086967830214551</v>
      </c>
      <c r="W80" s="63">
        <f t="shared" ref="W80" si="40">V80</f>
        <v>14.086967830214551</v>
      </c>
      <c r="X80" s="63">
        <f t="shared" ref="X80" si="41">W80</f>
        <v>14.086967830214551</v>
      </c>
      <c r="Y80" s="63">
        <f t="shared" ref="Y80" si="42">X80</f>
        <v>14.086967830214551</v>
      </c>
    </row>
    <row r="83" spans="9:25" x14ac:dyDescent="0.35">
      <c r="I83" s="63" t="str">
        <f>Unternehmen!A84&amp;", "&amp;I84</f>
        <v>Saldo der Unternehmensneugründungen/-aufgaben je 1.000 Einwohner im erwerbsfähigen Alter (20-64 Jahre), 2023</v>
      </c>
    </row>
    <row r="84" spans="9:25" x14ac:dyDescent="0.35">
      <c r="I84" s="63">
        <f>Unternehmen!A89</f>
        <v>2023</v>
      </c>
      <c r="J84" s="63">
        <f>Unternehmen!B89</f>
        <v>0.90844152694872227</v>
      </c>
      <c r="K84" s="63">
        <f>Unternehmen!C89</f>
        <v>0.52536940889430395</v>
      </c>
      <c r="L84" s="63">
        <f>Unternehmen!D89</f>
        <v>0.61774815292758012</v>
      </c>
      <c r="M84" s="63">
        <f>Unternehmen!E89</f>
        <v>0.34935188647453075</v>
      </c>
      <c r="N84" s="63">
        <f>Unternehmen!F89</f>
        <v>-3.0628944504547253E-2</v>
      </c>
    </row>
    <row r="85" spans="9:25" x14ac:dyDescent="0.35">
      <c r="O85" s="63">
        <f>Unternehmen!G89</f>
        <v>3.6248271993567878</v>
      </c>
    </row>
    <row r="86" spans="9:25" x14ac:dyDescent="0.35">
      <c r="P86" s="63">
        <f>Unternehmen!L89</f>
        <v>2.5181077242031349</v>
      </c>
      <c r="Q86" s="63">
        <f>Unternehmen!M89</f>
        <v>1.959698634012381</v>
      </c>
      <c r="R86" s="63">
        <f>Unternehmen!N89</f>
        <v>4.2000822577922641</v>
      </c>
      <c r="S86" s="63">
        <f>Unternehmen!O89</f>
        <v>5.4918616273324217</v>
      </c>
      <c r="T86" s="63">
        <f>Unternehmen!P89</f>
        <v>1.2841340160693848</v>
      </c>
      <c r="U86" s="63">
        <f>Unternehmen!Q89</f>
        <v>2.9100393298964655</v>
      </c>
      <c r="V86" s="63">
        <f>Unternehmen!R89</f>
        <v>2.4175908766175893</v>
      </c>
      <c r="W86" s="63">
        <f>Unternehmen!S89</f>
        <v>1.5583588096659493</v>
      </c>
      <c r="X86" s="63">
        <f>Unternehmen!T89</f>
        <v>1.1645868224142393</v>
      </c>
      <c r="Y86" s="63">
        <f>Unternehmen!U89</f>
        <v>2.3392439253247628</v>
      </c>
    </row>
    <row r="87" spans="9:25" x14ac:dyDescent="0.35">
      <c r="J87" s="63">
        <f>Unternehmen!H89</f>
        <v>1.2953584066341222</v>
      </c>
      <c r="K87" s="63">
        <f t="shared" ref="K87" si="43">J87</f>
        <v>1.2953584066341222</v>
      </c>
      <c r="L87" s="63">
        <f t="shared" ref="L87" si="44">K87</f>
        <v>1.2953584066341222</v>
      </c>
      <c r="M87" s="63">
        <f t="shared" ref="M87" si="45">L87</f>
        <v>1.2953584066341222</v>
      </c>
      <c r="N87" s="63">
        <f t="shared" ref="N87" si="46">M87</f>
        <v>1.2953584066341222</v>
      </c>
      <c r="O87" s="63">
        <f t="shared" ref="O87" si="47">N87</f>
        <v>1.2953584066341222</v>
      </c>
    </row>
    <row r="88" spans="9:25" x14ac:dyDescent="0.35">
      <c r="P88" s="63">
        <f>Unternehmen!K89</f>
        <v>2.3305791674223171</v>
      </c>
      <c r="Q88" s="63">
        <f t="shared" ref="Q88" si="48">P88</f>
        <v>2.3305791674223171</v>
      </c>
      <c r="R88" s="63">
        <f t="shared" ref="R88" si="49">Q88</f>
        <v>2.3305791674223171</v>
      </c>
      <c r="S88" s="63">
        <f t="shared" ref="S88" si="50">R88</f>
        <v>2.3305791674223171</v>
      </c>
      <c r="T88" s="63">
        <f t="shared" ref="T88" si="51">S88</f>
        <v>2.3305791674223171</v>
      </c>
      <c r="U88" s="63">
        <f t="shared" ref="U88" si="52">T88</f>
        <v>2.3305791674223171</v>
      </c>
      <c r="V88" s="63">
        <f t="shared" ref="V88" si="53">U88</f>
        <v>2.3305791674223171</v>
      </c>
      <c r="W88" s="63">
        <f t="shared" ref="W88" si="54">V88</f>
        <v>2.3305791674223171</v>
      </c>
      <c r="X88" s="63">
        <f t="shared" ref="X88" si="55">W88</f>
        <v>2.3305791674223171</v>
      </c>
      <c r="Y88" s="63">
        <f t="shared" ref="Y88" si="56">X88</f>
        <v>2.3305791674223171</v>
      </c>
    </row>
    <row r="91" spans="9:25" x14ac:dyDescent="0.35">
      <c r="I91" s="63" t="str">
        <f>Unternehmen!A92&amp;", "&amp;I92</f>
        <v>Saldo der Unternehmensneugründungen/-aufgaben je 100 bestehende Unternehmen, 2023</v>
      </c>
    </row>
    <row r="92" spans="9:25" x14ac:dyDescent="0.35">
      <c r="I92" s="63">
        <f>Unternehmen!A97</f>
        <v>2023</v>
      </c>
      <c r="J92" s="63">
        <f>Unternehmen!B97</f>
        <v>1.3615796394661366</v>
      </c>
      <c r="K92" s="63">
        <f>Unternehmen!C97</f>
        <v>0.80859321803077766</v>
      </c>
      <c r="L92" s="63">
        <f>Unternehmen!D97</f>
        <v>0.90071476074562395</v>
      </c>
      <c r="M92" s="63">
        <f>Unternehmen!E97</f>
        <v>0.61269337679915004</v>
      </c>
      <c r="N92" s="63">
        <f>Unternehmen!F97</f>
        <v>-4.8077565138423324E-2</v>
      </c>
    </row>
    <row r="93" spans="9:25" x14ac:dyDescent="0.35">
      <c r="O93" s="63">
        <f>Unternehmen!G97</f>
        <v>4.5791083212618702</v>
      </c>
    </row>
    <row r="94" spans="9:25" x14ac:dyDescent="0.35">
      <c r="P94" s="63">
        <f>Unternehmen!L97</f>
        <v>3.6399772246274829</v>
      </c>
      <c r="Q94" s="63">
        <f>Unternehmen!M97</f>
        <v>2.5003294921692016</v>
      </c>
      <c r="R94" s="63">
        <f>Unternehmen!N97</f>
        <v>6.655650770472274</v>
      </c>
      <c r="S94" s="63">
        <f>Unternehmen!O97</f>
        <v>6.4797685586082023</v>
      </c>
      <c r="T94" s="63">
        <f>Unternehmen!P97</f>
        <v>1.7959180683349938</v>
      </c>
      <c r="U94" s="63">
        <f>Unternehmen!Q97</f>
        <v>4.7440973246694433</v>
      </c>
      <c r="V94" s="63">
        <f>Unternehmen!R97</f>
        <v>3.5995345095903741</v>
      </c>
      <c r="W94" s="63">
        <f>Unternehmen!S97</f>
        <v>2.385542319985432</v>
      </c>
      <c r="X94" s="63">
        <f>Unternehmen!T97</f>
        <v>1.7935539136952565</v>
      </c>
      <c r="Y94" s="63">
        <f>Unternehmen!U97</f>
        <v>3.2832867212927073</v>
      </c>
    </row>
    <row r="95" spans="9:25" x14ac:dyDescent="0.35">
      <c r="J95" s="63">
        <f>Unternehmen!H97</f>
        <v>1.8908685342605696</v>
      </c>
      <c r="K95" s="63">
        <f t="shared" ref="K95" si="57">J95</f>
        <v>1.8908685342605696</v>
      </c>
      <c r="L95" s="63">
        <f t="shared" ref="L95" si="58">K95</f>
        <v>1.8908685342605696</v>
      </c>
      <c r="M95" s="63">
        <f t="shared" ref="M95" si="59">L95</f>
        <v>1.8908685342605696</v>
      </c>
      <c r="N95" s="63">
        <f t="shared" ref="N95" si="60">M95</f>
        <v>1.8908685342605696</v>
      </c>
      <c r="O95" s="63">
        <f t="shared" ref="O95" si="61">N95</f>
        <v>1.8908685342605696</v>
      </c>
    </row>
    <row r="96" spans="9:25" x14ac:dyDescent="0.35">
      <c r="P96" s="63">
        <f>Unternehmen!K97</f>
        <v>3.3311588077474363</v>
      </c>
      <c r="Q96" s="63">
        <f t="shared" ref="Q96" si="62">P96</f>
        <v>3.3311588077474363</v>
      </c>
      <c r="R96" s="63">
        <f t="shared" ref="R96" si="63">Q96</f>
        <v>3.3311588077474363</v>
      </c>
      <c r="S96" s="63">
        <f t="shared" ref="S96" si="64">R96</f>
        <v>3.3311588077474363</v>
      </c>
      <c r="T96" s="63">
        <f t="shared" ref="T96" si="65">S96</f>
        <v>3.3311588077474363</v>
      </c>
      <c r="U96" s="63">
        <f t="shared" ref="U96" si="66">T96</f>
        <v>3.3311588077474363</v>
      </c>
      <c r="V96" s="63">
        <f t="shared" ref="V96" si="67">U96</f>
        <v>3.3311588077474363</v>
      </c>
      <c r="W96" s="63">
        <f t="shared" ref="W96" si="68">V96</f>
        <v>3.3311588077474363</v>
      </c>
      <c r="X96" s="63">
        <f t="shared" ref="X96" si="69">W96</f>
        <v>3.3311588077474363</v>
      </c>
      <c r="Y96" s="63">
        <f t="shared" ref="Y96" si="70">X96</f>
        <v>3.3311588077474363</v>
      </c>
    </row>
    <row r="99" spans="9:25" x14ac:dyDescent="0.35">
      <c r="I99" s="63" t="str">
        <f>Unternehmen!A100&amp;", "&amp;I100</f>
        <v>Start-up-Neugründungen (Schätzung) je 100.000 Einwohner, 2024</v>
      </c>
    </row>
    <row r="100" spans="9:25" x14ac:dyDescent="0.35">
      <c r="I100" s="63">
        <f>Unternehmen!A102</f>
        <v>2024</v>
      </c>
      <c r="J100" s="63">
        <f>Unternehmen!B102</f>
        <v>2.4055240143074363</v>
      </c>
      <c r="K100" s="63">
        <f>Unternehmen!C102</f>
        <v>0.92085497086721813</v>
      </c>
      <c r="L100" s="63">
        <f>Unternehmen!D102</f>
        <v>1.8836491911316817</v>
      </c>
      <c r="M100" s="63">
        <f>Unternehmen!E102</f>
        <v>1.0075354492188395</v>
      </c>
      <c r="N100" s="63">
        <f>Unternehmen!F102</f>
        <v>1.2708328332370795</v>
      </c>
    </row>
    <row r="101" spans="9:25" x14ac:dyDescent="0.35">
      <c r="O101" s="63">
        <f>Unternehmen!G102</f>
        <v>13.214010990979183</v>
      </c>
    </row>
    <row r="102" spans="9:25" x14ac:dyDescent="0.35">
      <c r="P102" s="63">
        <f>Unternehmen!L102</f>
        <v>3.1123563287245997</v>
      </c>
      <c r="Q102" s="63">
        <f>Unternehmen!M102</f>
        <v>4.0142579278609505</v>
      </c>
      <c r="R102" s="63">
        <f>Unternehmen!N102</f>
        <v>3.6322215829512237</v>
      </c>
      <c r="S102" s="63">
        <f>Unternehmen!O102</f>
        <v>8.4685985942126329</v>
      </c>
      <c r="T102" s="63">
        <f>Unternehmen!P102</f>
        <v>2.9815588245165308</v>
      </c>
      <c r="U102" s="63">
        <f>Unternehmen!Q102</f>
        <v>1.864776241572929</v>
      </c>
      <c r="V102" s="63">
        <f>Unternehmen!R102</f>
        <v>2.7195501357600529</v>
      </c>
      <c r="W102" s="63">
        <f>Unternehmen!S102</f>
        <v>1.5599759139718883</v>
      </c>
      <c r="X102" s="63">
        <f>Unternehmen!T102</f>
        <v>1.308446019052987</v>
      </c>
      <c r="Y102" s="63">
        <f>Unternehmen!U102</f>
        <v>2.5004384214664666</v>
      </c>
    </row>
    <row r="103" spans="9:25" x14ac:dyDescent="0.35">
      <c r="J103" s="63">
        <f>Unternehmen!H102</f>
        <v>4.2819630522174705</v>
      </c>
      <c r="K103" s="63">
        <f t="shared" ref="K103" si="71">J103</f>
        <v>4.2819630522174705</v>
      </c>
      <c r="L103" s="63">
        <f t="shared" ref="L103" si="72">K103</f>
        <v>4.2819630522174705</v>
      </c>
      <c r="M103" s="63">
        <f t="shared" ref="M103" si="73">L103</f>
        <v>4.2819630522174705</v>
      </c>
      <c r="N103" s="63">
        <f t="shared" ref="N103" si="74">M103</f>
        <v>4.2819630522174705</v>
      </c>
      <c r="O103" s="63">
        <f t="shared" ref="O103" si="75">N103</f>
        <v>4.2819630522174705</v>
      </c>
    </row>
    <row r="104" spans="9:25" x14ac:dyDescent="0.35">
      <c r="P104" s="63">
        <f>Unternehmen!K102</f>
        <v>3.0303877450826087</v>
      </c>
      <c r="Q104" s="63">
        <f t="shared" ref="Q104" si="76">P104</f>
        <v>3.0303877450826087</v>
      </c>
      <c r="R104" s="63">
        <f t="shared" ref="R104" si="77">Q104</f>
        <v>3.0303877450826087</v>
      </c>
      <c r="S104" s="63">
        <f t="shared" ref="S104" si="78">R104</f>
        <v>3.0303877450826087</v>
      </c>
      <c r="T104" s="63">
        <f t="shared" ref="T104" si="79">S104</f>
        <v>3.0303877450826087</v>
      </c>
      <c r="U104" s="63">
        <f t="shared" ref="U104" si="80">T104</f>
        <v>3.0303877450826087</v>
      </c>
      <c r="V104" s="63">
        <f t="shared" ref="V104" si="81">U104</f>
        <v>3.0303877450826087</v>
      </c>
      <c r="W104" s="63">
        <f t="shared" ref="W104" si="82">V104</f>
        <v>3.0303877450826087</v>
      </c>
      <c r="X104" s="63">
        <f t="shared" ref="X104" si="83">W104</f>
        <v>3.0303877450826087</v>
      </c>
      <c r="Y104" s="63">
        <f t="shared" ref="Y104" si="84">X104</f>
        <v>3.0303877450826087</v>
      </c>
    </row>
    <row r="107" spans="9:25" x14ac:dyDescent="0.35">
      <c r="I107" s="63" t="str">
        <f>Unternehmen!A109&amp;", "&amp;I108</f>
        <v>Zahl der bestehenden Start-ups (geschätzt) je 100.000 Einwohner, 2024</v>
      </c>
    </row>
    <row r="108" spans="9:25" x14ac:dyDescent="0.35">
      <c r="I108" s="63">
        <f>Unternehmen!A111</f>
        <v>2024</v>
      </c>
      <c r="J108" s="63">
        <f>Unternehmen!B111</f>
        <v>13.967558792752854</v>
      </c>
      <c r="K108" s="63">
        <f>Unternehmen!C111</f>
        <v>8.5946463947607032</v>
      </c>
      <c r="L108" s="63">
        <f>Unternehmen!D111</f>
        <v>22.99519791771144</v>
      </c>
      <c r="M108" s="63">
        <f>Unternehmen!E111</f>
        <v>7.3275305397733774</v>
      </c>
      <c r="N108" s="63">
        <f>Unternehmen!F111</f>
        <v>11.296291850996262</v>
      </c>
    </row>
    <row r="109" spans="9:25" x14ac:dyDescent="0.35">
      <c r="O109" s="63">
        <f>Unternehmen!G111</f>
        <v>99.768436397754471</v>
      </c>
    </row>
    <row r="110" spans="9:25" x14ac:dyDescent="0.35">
      <c r="P110" s="63">
        <f>Unternehmen!L111</f>
        <v>22.104803471055394</v>
      </c>
      <c r="Q110" s="63">
        <f>Unternehmen!M111</f>
        <v>25.07045843422452</v>
      </c>
      <c r="R110" s="63">
        <f>Unternehmen!N111</f>
        <v>29.057772663609789</v>
      </c>
      <c r="S110" s="63">
        <f>Unternehmen!O111</f>
        <v>71.535988125025966</v>
      </c>
      <c r="T110" s="63">
        <f>Unternehmen!P111</f>
        <v>19.981127200948482</v>
      </c>
      <c r="U110" s="63">
        <f>Unternehmen!Q111</f>
        <v>12.513630042134128</v>
      </c>
      <c r="V110" s="63">
        <f>Unternehmen!R111</f>
        <v>20.919616428923483</v>
      </c>
      <c r="W110" s="63">
        <f>Unternehmen!S111</f>
        <v>9.1198591893741163</v>
      </c>
      <c r="X110" s="63">
        <f>Unternehmen!T111</f>
        <v>22.142932630127472</v>
      </c>
      <c r="Y110" s="63">
        <f>Unternehmen!U111</f>
        <v>8.7853241835308289</v>
      </c>
    </row>
    <row r="111" spans="9:25" x14ac:dyDescent="0.35">
      <c r="J111" s="63">
        <f>Unternehmen!H111</f>
        <v>34.206837507015457</v>
      </c>
      <c r="K111" s="63">
        <f t="shared" ref="K111" si="85">J111</f>
        <v>34.206837507015457</v>
      </c>
      <c r="L111" s="63">
        <f t="shared" ref="L111" si="86">K111</f>
        <v>34.206837507015457</v>
      </c>
      <c r="M111" s="63">
        <f t="shared" ref="M111" si="87">L111</f>
        <v>34.206837507015457</v>
      </c>
      <c r="N111" s="63">
        <f t="shared" ref="N111" si="88">M111</f>
        <v>34.206837507015457</v>
      </c>
    </row>
    <row r="112" spans="9:25" x14ac:dyDescent="0.35">
      <c r="P112" s="63">
        <f>Unternehmen!K111</f>
        <v>21.102651706676955</v>
      </c>
      <c r="Q112" s="63">
        <f t="shared" ref="Q112" si="89">P112</f>
        <v>21.102651706676955</v>
      </c>
      <c r="R112" s="63">
        <f t="shared" ref="R112" si="90">Q112</f>
        <v>21.102651706676955</v>
      </c>
      <c r="S112" s="63">
        <f t="shared" ref="S112" si="91">R112</f>
        <v>21.102651706676955</v>
      </c>
      <c r="T112" s="63">
        <f t="shared" ref="T112" si="92">S112</f>
        <v>21.102651706676955</v>
      </c>
      <c r="U112" s="63">
        <f t="shared" ref="U112" si="93">T112</f>
        <v>21.102651706676955</v>
      </c>
      <c r="V112" s="63">
        <f t="shared" ref="V112" si="94">U112</f>
        <v>21.102651706676955</v>
      </c>
      <c r="W112" s="63">
        <f t="shared" ref="W112" si="95">V112</f>
        <v>21.102651706676955</v>
      </c>
      <c r="X112" s="63">
        <f t="shared" ref="X112:Y112" si="96">W112</f>
        <v>21.102651706676955</v>
      </c>
      <c r="Y112" s="63">
        <f t="shared" si="96"/>
        <v>21.102651706676955</v>
      </c>
    </row>
    <row r="115" spans="9:25" x14ac:dyDescent="0.35">
      <c r="I115" s="63" t="str">
        <f>Unternehmen!A114&amp;", "&amp;I116</f>
        <v xml:space="preserve">Übergabereife Unternehmen je 1.000 Unternehmen 2022 (Schätzung des IfM Bonn), </v>
      </c>
    </row>
    <row r="116" spans="9:25" x14ac:dyDescent="0.35">
      <c r="J116" s="63">
        <f>Unternehmen!B115</f>
        <v>47</v>
      </c>
      <c r="K116" s="63">
        <f>Unternehmen!C115</f>
        <v>52</v>
      </c>
      <c r="L116" s="63">
        <f>Unternehmen!D115</f>
        <v>46</v>
      </c>
      <c r="M116" s="63">
        <f>Unternehmen!E115</f>
        <v>50</v>
      </c>
      <c r="N116" s="63">
        <f>Unternehmen!F115</f>
        <v>46</v>
      </c>
    </row>
    <row r="117" spans="9:25" x14ac:dyDescent="0.35">
      <c r="O117" s="63">
        <f>Unternehmen!G115</f>
        <v>44</v>
      </c>
    </row>
    <row r="118" spans="9:25" x14ac:dyDescent="0.35">
      <c r="P118" s="63">
        <f>Unternehmen!L115</f>
        <v>54</v>
      </c>
      <c r="Q118" s="63">
        <f>Unternehmen!M115</f>
        <v>51</v>
      </c>
      <c r="R118" s="63">
        <f>Unternehmen!N115</f>
        <v>59</v>
      </c>
      <c r="S118" s="63">
        <f>Unternehmen!O115</f>
        <v>54</v>
      </c>
      <c r="T118" s="63">
        <f>Unternehmen!P115</f>
        <v>53</v>
      </c>
      <c r="U118" s="63">
        <f>Unternehmen!Q115</f>
        <v>56</v>
      </c>
      <c r="V118" s="63">
        <f>Unternehmen!R115</f>
        <v>54</v>
      </c>
      <c r="W118" s="63">
        <f>Unternehmen!S115</f>
        <v>51</v>
      </c>
      <c r="X118" s="63">
        <f>Unternehmen!T115</f>
        <v>54</v>
      </c>
      <c r="Y118" s="63">
        <f>Unternehmen!U115</f>
        <v>52</v>
      </c>
    </row>
    <row r="119" spans="9:25" x14ac:dyDescent="0.35">
      <c r="J119" s="65">
        <f>Unternehmen!H115</f>
        <v>46.543542757990643</v>
      </c>
      <c r="K119" s="63">
        <f t="shared" ref="K119" si="97">J119</f>
        <v>46.543542757990643</v>
      </c>
      <c r="L119" s="63">
        <f t="shared" ref="L119" si="98">K119</f>
        <v>46.543542757990643</v>
      </c>
      <c r="M119" s="63">
        <f t="shared" ref="M119" si="99">L119</f>
        <v>46.543542757990643</v>
      </c>
      <c r="N119" s="63">
        <f t="shared" ref="N119" si="100">M119</f>
        <v>46.543542757990643</v>
      </c>
    </row>
    <row r="120" spans="9:25" x14ac:dyDescent="0.35">
      <c r="P120" s="65">
        <f>Unternehmen!K115</f>
        <v>56.307798095596766</v>
      </c>
      <c r="Q120" s="63">
        <f t="shared" ref="Q120" si="101">P120</f>
        <v>56.307798095596766</v>
      </c>
      <c r="R120" s="63">
        <f t="shared" ref="R120" si="102">Q120</f>
        <v>56.307798095596766</v>
      </c>
      <c r="S120" s="63">
        <f t="shared" ref="S120" si="103">R120</f>
        <v>56.307798095596766</v>
      </c>
      <c r="T120" s="63">
        <f t="shared" ref="T120" si="104">S120</f>
        <v>56.307798095596766</v>
      </c>
      <c r="U120" s="63">
        <f t="shared" ref="U120" si="105">T120</f>
        <v>56.307798095596766</v>
      </c>
      <c r="V120" s="63">
        <f t="shared" ref="V120" si="106">U120</f>
        <v>56.307798095596766</v>
      </c>
      <c r="W120" s="63">
        <f t="shared" ref="W120" si="107">V120</f>
        <v>56.307798095596766</v>
      </c>
      <c r="X120" s="63">
        <f t="shared" ref="X120" si="108">W120</f>
        <v>56.307798095596766</v>
      </c>
      <c r="Y120" s="63">
        <f t="shared" ref="Y120" si="109">X120</f>
        <v>56.307798095596766</v>
      </c>
    </row>
    <row r="123" spans="9:25" x14ac:dyDescent="0.35">
      <c r="I123" s="63" t="str">
        <f>Unternehmen!A119</f>
        <v>Selbständige 55-64 Jahre in % aller Selbständigen, 2023</v>
      </c>
    </row>
    <row r="124" spans="9:25" x14ac:dyDescent="0.35">
      <c r="J124" s="63">
        <f>Unternehmen!B122</f>
        <v>37.323943661971832</v>
      </c>
      <c r="K124" s="63">
        <f>Unternehmen!C122</f>
        <v>40.963855421686745</v>
      </c>
      <c r="L124" s="63">
        <f>Unternehmen!D122</f>
        <v>32.38095238095238</v>
      </c>
      <c r="M124" s="63">
        <f>Unternehmen!E122</f>
        <v>41.48936170212766</v>
      </c>
      <c r="N124" s="63">
        <f>Unternehmen!F122</f>
        <v>39.047619047619051</v>
      </c>
    </row>
    <row r="125" spans="9:25" x14ac:dyDescent="0.35">
      <c r="O125" s="63">
        <f>Unternehmen!G122</f>
        <v>27.118644067796609</v>
      </c>
    </row>
    <row r="126" spans="9:25" x14ac:dyDescent="0.35">
      <c r="P126" s="63">
        <f>Unternehmen!L122</f>
        <v>39.311594202898554</v>
      </c>
      <c r="Q126" s="63">
        <f>Unternehmen!M122</f>
        <v>39.103362391033627</v>
      </c>
      <c r="R126" s="63">
        <f>Unternehmen!N122</f>
        <v>32.788671023965136</v>
      </c>
      <c r="S126" s="63">
        <f>Unternehmen!O122</f>
        <v>31.617647058823529</v>
      </c>
      <c r="T126" s="63">
        <f>Unternehmen!P122</f>
        <v>38.636363636363633</v>
      </c>
      <c r="U126" s="63">
        <f>Unternehmen!Q122</f>
        <v>38.94736842105263</v>
      </c>
      <c r="V126" s="63">
        <f>Unternehmen!R122</f>
        <v>36.031927023945272</v>
      </c>
      <c r="W126" s="63">
        <f>Unternehmen!S122</f>
        <v>37.931034482758619</v>
      </c>
      <c r="X126" s="63">
        <f>Unternehmen!T122</f>
        <v>33.336838681428389</v>
      </c>
      <c r="Y126" s="63">
        <f>Unternehmen!U122</f>
        <v>39.644970414201183</v>
      </c>
    </row>
    <row r="127" spans="9:25" x14ac:dyDescent="0.35">
      <c r="J127" s="65">
        <f>Unternehmen!H122</f>
        <v>33.502024291497975</v>
      </c>
      <c r="K127" s="63">
        <f t="shared" ref="K127:O127" si="110">J127</f>
        <v>33.502024291497975</v>
      </c>
      <c r="L127" s="63">
        <f t="shared" si="110"/>
        <v>33.502024291497975</v>
      </c>
      <c r="M127" s="63">
        <f t="shared" si="110"/>
        <v>33.502024291497975</v>
      </c>
      <c r="N127" s="63">
        <f t="shared" si="110"/>
        <v>33.502024291497975</v>
      </c>
      <c r="O127" s="63">
        <f t="shared" si="110"/>
        <v>33.502024291497975</v>
      </c>
    </row>
    <row r="128" spans="9:25" x14ac:dyDescent="0.35">
      <c r="P128" s="63">
        <f>Unternehmen!K122</f>
        <v>37.895033860045146</v>
      </c>
      <c r="Q128" s="63">
        <f t="shared" ref="Q128:Y128" si="111">P128</f>
        <v>37.895033860045146</v>
      </c>
      <c r="R128" s="63">
        <f t="shared" si="111"/>
        <v>37.895033860045146</v>
      </c>
      <c r="S128" s="63">
        <f t="shared" si="111"/>
        <v>37.895033860045146</v>
      </c>
      <c r="T128" s="63">
        <f t="shared" si="111"/>
        <v>37.895033860045146</v>
      </c>
      <c r="U128" s="63">
        <f t="shared" si="111"/>
        <v>37.895033860045146</v>
      </c>
      <c r="V128" s="63">
        <f t="shared" si="111"/>
        <v>37.895033860045146</v>
      </c>
      <c r="W128" s="63">
        <f t="shared" si="111"/>
        <v>37.895033860045146</v>
      </c>
      <c r="X128" s="63">
        <f t="shared" si="111"/>
        <v>37.895033860045146</v>
      </c>
      <c r="Y128" s="63">
        <f t="shared" si="111"/>
        <v>37.895033860045146</v>
      </c>
    </row>
    <row r="131" spans="9:25" x14ac:dyDescent="0.35">
      <c r="I131" s="63" t="str">
        <f>Unternehmen!A126&amp;", "&amp;I132</f>
        <v>Zahl der Unternehmen, 2019=100, 2023</v>
      </c>
    </row>
    <row r="132" spans="9:25" x14ac:dyDescent="0.35">
      <c r="I132" s="63">
        <f>Unternehmen!A131</f>
        <v>2023</v>
      </c>
      <c r="J132" s="63">
        <f>Unternehmen!B131</f>
        <v>96.683418091538869</v>
      </c>
      <c r="K132" s="63">
        <f>Unternehmen!C131</f>
        <v>94.955144265739918</v>
      </c>
      <c r="L132" s="63">
        <f>Unternehmen!D131</f>
        <v>94.056952685181244</v>
      </c>
      <c r="M132" s="63">
        <f>Unternehmen!E131</f>
        <v>93.362591374765614</v>
      </c>
      <c r="N132" s="63">
        <f>Unternehmen!F131</f>
        <v>92.650243135896261</v>
      </c>
    </row>
    <row r="133" spans="9:25" x14ac:dyDescent="0.35">
      <c r="O133" s="63">
        <f>Unternehmen!G131</f>
        <v>97.996330198053641</v>
      </c>
    </row>
    <row r="134" spans="9:25" x14ac:dyDescent="0.35">
      <c r="P134" s="63">
        <f>Unternehmen!L131</f>
        <v>96.00976157175333</v>
      </c>
      <c r="Q134" s="63">
        <f>Unternehmen!M131</f>
        <v>99.907351735013279</v>
      </c>
      <c r="R134" s="63">
        <f>Unternehmen!N131</f>
        <v>95.767857800022085</v>
      </c>
      <c r="S134" s="63">
        <f>Unternehmen!O131</f>
        <v>96.993528928932747</v>
      </c>
      <c r="T134" s="63">
        <f>Unternehmen!P131</f>
        <v>97.028802138125158</v>
      </c>
      <c r="U134" s="63">
        <f>Unternehmen!Q131</f>
        <v>98.71976373205807</v>
      </c>
      <c r="V134" s="63">
        <f>Unternehmen!R131</f>
        <v>98.31694577157424</v>
      </c>
      <c r="W134" s="63">
        <f>Unternehmen!S131</f>
        <v>97.419694253956408</v>
      </c>
      <c r="X134" s="63">
        <f>Unternehmen!T131</f>
        <v>95.058272685632858</v>
      </c>
      <c r="Y134" s="63">
        <f>Unternehmen!U131</f>
        <v>97.209768196127072</v>
      </c>
    </row>
    <row r="135" spans="9:25" x14ac:dyDescent="0.35">
      <c r="J135" s="63">
        <f>Unternehmen!H131</f>
        <v>95.401750720525513</v>
      </c>
      <c r="K135" s="63">
        <f t="shared" ref="K135" si="112">J135</f>
        <v>95.401750720525513</v>
      </c>
      <c r="L135" s="63">
        <f t="shared" ref="L135" si="113">K135</f>
        <v>95.401750720525513</v>
      </c>
      <c r="M135" s="63">
        <f t="shared" ref="M135" si="114">L135</f>
        <v>95.401750720525513</v>
      </c>
      <c r="N135" s="63">
        <f t="shared" ref="N135" si="115">M135</f>
        <v>95.401750720525513</v>
      </c>
      <c r="O135" s="63">
        <f t="shared" ref="O135" si="116">N135</f>
        <v>95.401750720525513</v>
      </c>
    </row>
    <row r="136" spans="9:25" x14ac:dyDescent="0.35">
      <c r="P136" s="63">
        <f>Unternehmen!K131</f>
        <v>97.977154304870339</v>
      </c>
      <c r="Q136" s="63">
        <f t="shared" ref="Q136" si="117">P136</f>
        <v>97.977154304870339</v>
      </c>
      <c r="R136" s="63">
        <f t="shared" ref="R136" si="118">Q136</f>
        <v>97.977154304870339</v>
      </c>
      <c r="S136" s="63">
        <f t="shared" ref="S136" si="119">R136</f>
        <v>97.977154304870339</v>
      </c>
      <c r="T136" s="63">
        <f t="shared" ref="T136" si="120">S136</f>
        <v>97.977154304870339</v>
      </c>
      <c r="U136" s="63">
        <f t="shared" ref="U136" si="121">T136</f>
        <v>97.977154304870339</v>
      </c>
      <c r="V136" s="63">
        <f t="shared" ref="V136" si="122">U136</f>
        <v>97.977154304870339</v>
      </c>
      <c r="W136" s="63">
        <f t="shared" ref="W136" si="123">V136</f>
        <v>97.977154304870339</v>
      </c>
      <c r="X136" s="63">
        <f t="shared" ref="X136" si="124">W136</f>
        <v>97.977154304870339</v>
      </c>
      <c r="Y136" s="63">
        <f t="shared" ref="Y136" si="125">X136</f>
        <v>97.977154304870339</v>
      </c>
    </row>
  </sheetData>
  <pageMargins left="0.7" right="0.7" top="0.78740157499999996" bottom="0.78740157499999996"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EC20C-72EA-4FDC-9671-972C20FDDC74}">
  <sheetPr codeName="Tabelle26"/>
  <dimension ref="A1:AA100"/>
  <sheetViews>
    <sheetView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ColWidth="11.453125" defaultRowHeight="14.5" x14ac:dyDescent="0.35"/>
  <cols>
    <col min="8" max="8" width="10.81640625" style="4"/>
    <col min="24" max="24" width="15" customWidth="1"/>
    <col min="26" max="26" width="14.1796875" customWidth="1"/>
  </cols>
  <sheetData>
    <row r="1" spans="1:27" x14ac:dyDescent="0.35">
      <c r="A1" s="4" t="s">
        <v>632</v>
      </c>
    </row>
    <row r="2" spans="1:27" s="41" customFormat="1" ht="36.65" customHeight="1" x14ac:dyDescent="0.35">
      <c r="A2" s="43" t="str">
        <f>Wirtschaftskraft!A2</f>
        <v>Jahr</v>
      </c>
      <c r="B2" s="43" t="str">
        <f>Wirtschaftskraft!B2</f>
        <v>Branden-
burg</v>
      </c>
      <c r="C2" s="43" t="str">
        <f>Wirtschaftskraft!C2</f>
        <v>Mecklenburg-
Vorpommern</v>
      </c>
      <c r="D2" s="43" t="str">
        <f>Wirtschaftskraft!D2</f>
        <v>Sachsen</v>
      </c>
      <c r="E2" s="43" t="str">
        <f>Wirtschaftskraft!E2</f>
        <v>Sachsen-Anhalt</v>
      </c>
      <c r="F2" s="43" t="str">
        <f>Wirtschaftskraft!F2</f>
        <v>Thüringen</v>
      </c>
      <c r="G2" s="43" t="str">
        <f>Wirtschaftskraft!G2</f>
        <v>Berlin</v>
      </c>
      <c r="H2" s="44" t="str">
        <f>Wirtschaftskraft!H2</f>
        <v>Ostdeutsch-land mit Berlin</v>
      </c>
      <c r="I2" s="43" t="str">
        <f>Wirtschaftskraft!I2</f>
        <v>Ostdeutsch-land ohne Berlin</v>
      </c>
      <c r="J2" s="43" t="str">
        <f>Wirtschaftskraft!J2</f>
        <v>Westdeutsch-land mit Berlin</v>
      </c>
      <c r="K2" s="43" t="str">
        <f>Wirtschaftskraft!K2</f>
        <v>Westdeutsch-land ohne Berlin</v>
      </c>
      <c r="L2" s="43" t="str">
        <f>Wirtschaftskraft!L2</f>
        <v>Baden-
Württemberg</v>
      </c>
      <c r="M2" s="43" t="str">
        <f>Wirtschaftskraft!M2</f>
        <v>Bayern</v>
      </c>
      <c r="N2" s="43" t="str">
        <f>Wirtschaftskraft!N2</f>
        <v>Bremen</v>
      </c>
      <c r="O2" s="43" t="str">
        <f>Wirtschaftskraft!O2</f>
        <v>Hamburg</v>
      </c>
      <c r="P2" s="43" t="str">
        <f>Wirtschaftskraft!P2</f>
        <v>Hessen</v>
      </c>
      <c r="Q2" s="43" t="str">
        <f>Wirtschaftskraft!Q2</f>
        <v>Nieder-
sachsen</v>
      </c>
      <c r="R2" s="43" t="str">
        <f>Wirtschaftskraft!R2</f>
        <v>Nordrhein-
Westfalen</v>
      </c>
      <c r="S2" s="43" t="str">
        <f>Wirtschaftskraft!S2</f>
        <v>Rheinland-Pfalz</v>
      </c>
      <c r="T2" s="43" t="str">
        <f>Wirtschaftskraft!T2</f>
        <v>Saarland</v>
      </c>
      <c r="U2" s="43" t="str">
        <f>Wirtschaftskraft!U2</f>
        <v>Schleswig-
Holstein</v>
      </c>
      <c r="V2" s="43" t="str">
        <f>Wirtschaftskraft!V2</f>
        <v>Deutschland</v>
      </c>
      <c r="X2" s="43" t="str">
        <f>Wirtschaftskraft!X2</f>
        <v>Min Westdeutschland ohne Berlin</v>
      </c>
      <c r="Y2" s="43"/>
      <c r="Z2" s="43" t="str">
        <f>Wirtschaftskraft!Z2</f>
        <v>Max Westdeutschland ohne Berlin</v>
      </c>
      <c r="AA2" s="43"/>
    </row>
    <row r="3" spans="1:27" x14ac:dyDescent="0.35">
      <c r="A3" s="4" t="s">
        <v>633</v>
      </c>
    </row>
    <row r="4" spans="1:27" x14ac:dyDescent="0.35">
      <c r="A4" t="str">
        <f>'[1]öff Dienst'!A26</f>
        <v>Bund (geschätzt)</v>
      </c>
      <c r="B4" s="3">
        <f>'[1]öff Dienst'!B26</f>
        <v>7.2802605971659924</v>
      </c>
      <c r="C4" s="3">
        <f>'[1]öff Dienst'!C26</f>
        <v>10.396973859753647</v>
      </c>
      <c r="D4" s="3">
        <f>'[1]öff Dienst'!D26</f>
        <v>3.5545166432014406</v>
      </c>
      <c r="E4" s="3">
        <f>'[1]öff Dienst'!E26</f>
        <v>4.3628185961457291</v>
      </c>
      <c r="F4" s="3">
        <f>'[1]öff Dienst'!F26</f>
        <v>4.3932984109181223</v>
      </c>
      <c r="G4" s="3">
        <f>'[1]öff Dienst'!G26</f>
        <v>13.328157937480023</v>
      </c>
      <c r="H4" s="14">
        <f>'[1]öff Dienst'!H26</f>
        <v>7.288545835389681</v>
      </c>
      <c r="I4" s="3">
        <f>'[1]öff Dienst'!I26</f>
        <v>5.4823909914743005</v>
      </c>
      <c r="J4" s="3">
        <f>'[1]öff Dienst'!J26</f>
        <v>5.8783469776281549</v>
      </c>
      <c r="K4" s="3">
        <f>'[1]öff Dienst'!K26</f>
        <v>5.4663271873722286</v>
      </c>
      <c r="L4" s="3">
        <f>'[1]öff Dienst'!L26</f>
        <v>2.9608758641833286</v>
      </c>
      <c r="M4" s="3">
        <f>'[1]öff Dienst'!M26</f>
        <v>4.9684783190737409</v>
      </c>
      <c r="N4" s="3">
        <f>'[1]öff Dienst'!N26</f>
        <v>4.7534129998772983</v>
      </c>
      <c r="O4" s="3">
        <f>'[1]öff Dienst'!O26</f>
        <v>6.6811913437524248</v>
      </c>
      <c r="P4" s="3">
        <f>'[1]öff Dienst'!P26</f>
        <v>5.7380943415223795</v>
      </c>
      <c r="Q4" s="3">
        <f>'[1]öff Dienst'!Q26</f>
        <v>7.5790098934434997</v>
      </c>
      <c r="R4" s="3">
        <f>'[1]öff Dienst'!R26</f>
        <v>5.2126615236797225</v>
      </c>
      <c r="S4" s="3">
        <f>'[1]öff Dienst'!S26</f>
        <v>7.6672023731123398</v>
      </c>
      <c r="T4" s="3">
        <f>'[1]öff Dienst'!T26</f>
        <v>4.2614700533452874</v>
      </c>
      <c r="U4" s="3">
        <f>'[1]öff Dienst'!U26</f>
        <v>9.1366096425384828</v>
      </c>
      <c r="V4" s="3">
        <f>'[1]öff Dienst'!V26</f>
        <v>5.8193042335055072</v>
      </c>
      <c r="X4" s="18" t="str">
        <f>HLOOKUP(Y4,$L4:$U101,ROW(L$100)-ROW(X4)+1,0)</f>
        <v>BW</v>
      </c>
      <c r="Y4" s="19">
        <f>MIN(L4:U4)</f>
        <v>2.9608758641833286</v>
      </c>
      <c r="Z4" s="18" t="str">
        <f>HLOOKUP(AA4,$L4:$U101,ROW(N$100)-ROW(Z4)+1,0)</f>
        <v>SH</v>
      </c>
      <c r="AA4" s="19">
        <f>MAX(L4:U4)</f>
        <v>9.1366096425384828</v>
      </c>
    </row>
    <row r="5" spans="1:27" x14ac:dyDescent="0.35">
      <c r="A5" t="str">
        <f>'[1]öff Dienst'!A27</f>
        <v>Land</v>
      </c>
      <c r="B5" s="3">
        <f>'[1]öff Dienst'!B27</f>
        <v>22.968874459193586</v>
      </c>
      <c r="C5" s="3">
        <f>'[1]öff Dienst'!C27</f>
        <v>27.993991114363435</v>
      </c>
      <c r="D5" s="3">
        <f>'[1]öff Dienst'!D27</f>
        <v>27.471922618712711</v>
      </c>
      <c r="E5" s="3">
        <f>'[1]öff Dienst'!E27</f>
        <v>26.928674733667165</v>
      </c>
      <c r="F5" s="3">
        <f>'[1]öff Dienst'!F27</f>
        <v>28.05245809664072</v>
      </c>
      <c r="G5" s="3">
        <f>'[1]öff Dienst'!G27</f>
        <v>54.288888529203625</v>
      </c>
      <c r="H5" s="14">
        <f>'[1]öff Dienst'!H27</f>
        <v>32.991273102748302</v>
      </c>
      <c r="I5" s="3">
        <f>'[1]öff Dienst'!I27</f>
        <v>26.622190019908324</v>
      </c>
      <c r="J5" s="3">
        <f>'[1]öff Dienst'!J27</f>
        <v>27.206931288710781</v>
      </c>
      <c r="K5" s="3">
        <f>'[1]öff Dienst'!K27</f>
        <v>25.709134579226262</v>
      </c>
      <c r="L5" s="3">
        <f>'[1]öff Dienst'!L27</f>
        <v>25.632730105035833</v>
      </c>
      <c r="M5" s="3">
        <f>'[1]öff Dienst'!M27</f>
        <v>24.689924690133612</v>
      </c>
      <c r="N5" s="3">
        <f>'[1]öff Dienst'!N27</f>
        <v>49.688791254772738</v>
      </c>
      <c r="O5" s="3">
        <f>'[1]öff Dienst'!O27</f>
        <v>49.338791809760558</v>
      </c>
      <c r="P5" s="3">
        <f>'[1]öff Dienst'!P27</f>
        <v>25.382275647454865</v>
      </c>
      <c r="Q5" s="3">
        <f>'[1]öff Dienst'!Q27</f>
        <v>24.229822875700886</v>
      </c>
      <c r="R5" s="3">
        <f>'[1]öff Dienst'!R27</f>
        <v>23.87588854006346</v>
      </c>
      <c r="S5" s="3">
        <f>'[1]öff Dienst'!S27</f>
        <v>25.055613141333097</v>
      </c>
      <c r="T5" s="3">
        <f>'[1]öff Dienst'!T27</f>
        <v>28.181914256525875</v>
      </c>
      <c r="U5" s="3">
        <f>'[1]öff Dienst'!U27</f>
        <v>25.984285758212337</v>
      </c>
      <c r="V5" s="3">
        <f>'[1]öff Dienst'!V27</f>
        <v>27.117371468859556</v>
      </c>
      <c r="X5" s="18" t="str">
        <f t="shared" ref="X5:X9" si="0">HLOOKUP(Y5,$L5:$U102,ROW(L$100)-ROW(X5)+1,0)</f>
        <v>NW</v>
      </c>
      <c r="Y5" s="19">
        <f t="shared" ref="Y5:Y9" si="1">MIN(L5:U5)</f>
        <v>23.87588854006346</v>
      </c>
      <c r="Z5" s="18" t="str">
        <f t="shared" ref="Z5:Z9" si="2">HLOOKUP(AA5,$L5:$U102,ROW(N$100)-ROW(Z5)+1,0)</f>
        <v>HB</v>
      </c>
      <c r="AA5" s="19">
        <f t="shared" ref="AA5:AA9" si="3">MAX(L5:U5)</f>
        <v>49.688791254772738</v>
      </c>
    </row>
    <row r="6" spans="1:27" x14ac:dyDescent="0.35">
      <c r="A6" t="str">
        <f>'[1]öff Dienst'!A28</f>
        <v>Kommunen</v>
      </c>
      <c r="B6" s="9">
        <f>'[1]öff Dienst'!B28</f>
        <v>19.632179858702624</v>
      </c>
      <c r="C6" s="9">
        <f>'[1]öff Dienst'!C28</f>
        <v>16.329828150045337</v>
      </c>
      <c r="D6" s="9">
        <f>'[1]öff Dienst'!D28</f>
        <v>18.151528569087116</v>
      </c>
      <c r="E6" s="9">
        <f>'[1]öff Dienst'!E28</f>
        <v>20.24230311612396</v>
      </c>
      <c r="F6" s="9">
        <f>'[1]öff Dienst'!F28</f>
        <v>17.320980838194266</v>
      </c>
      <c r="G6" s="9" t="str">
        <f>'[1]öff Dienst'!G28</f>
        <v>.</v>
      </c>
      <c r="H6" s="17">
        <f>'[1]öff Dienst'!H28</f>
        <v>14.195837565411416</v>
      </c>
      <c r="I6" s="9">
        <f>'[1]öff Dienst'!I28</f>
        <v>18.441123578619059</v>
      </c>
      <c r="J6" s="9">
        <f>'[1]öff Dienst'!J28</f>
        <v>17.369883911438098</v>
      </c>
      <c r="K6" s="9">
        <f>'[1]öff Dienst'!K28</f>
        <v>18.330543982482748</v>
      </c>
      <c r="L6" s="9">
        <f>'[1]öff Dienst'!L28</f>
        <v>19.938532730891968</v>
      </c>
      <c r="M6" s="9">
        <f>'[1]öff Dienst'!M28</f>
        <v>20.974124600775337</v>
      </c>
      <c r="N6" s="9" t="str">
        <f>'[1]öff Dienst'!N28</f>
        <v>.</v>
      </c>
      <c r="O6" s="9" t="str">
        <f>'[1]öff Dienst'!O28</f>
        <v>.</v>
      </c>
      <c r="P6" s="9">
        <f>'[1]öff Dienst'!P28</f>
        <v>17.967404225227888</v>
      </c>
      <c r="Q6" s="9">
        <f>'[1]öff Dienst'!Q28</f>
        <v>17.065156263341738</v>
      </c>
      <c r="R6" s="9">
        <f>'[1]öff Dienst'!R28</f>
        <v>18.965283841484581</v>
      </c>
      <c r="S6" s="9">
        <f>'[1]öff Dienst'!S28</f>
        <v>18.335716896531117</v>
      </c>
      <c r="T6" s="9">
        <f>'[1]öff Dienst'!T28</f>
        <v>16.607199472595603</v>
      </c>
      <c r="U6" s="9">
        <f>'[1]öff Dienst'!U28</f>
        <v>17.198961574681505</v>
      </c>
      <c r="V6" s="9">
        <f>'[1]öff Dienst'!V28</f>
        <v>17.529621184708713</v>
      </c>
      <c r="X6" s="18" t="str">
        <f t="shared" si="0"/>
        <v>SL</v>
      </c>
      <c r="Y6" s="19">
        <f t="shared" si="1"/>
        <v>16.607199472595603</v>
      </c>
      <c r="Z6" s="18" t="str">
        <f t="shared" si="2"/>
        <v>BY</v>
      </c>
      <c r="AA6" s="19">
        <f t="shared" si="3"/>
        <v>20.974124600775337</v>
      </c>
    </row>
    <row r="7" spans="1:27" x14ac:dyDescent="0.35">
      <c r="A7" t="str">
        <f>'[1]öff Dienst'!A29</f>
        <v>Land+Kommunen</v>
      </c>
      <c r="B7" s="3">
        <f>'[1]öff Dienst'!B29</f>
        <v>42.601054317896214</v>
      </c>
      <c r="C7" s="3">
        <f>'[1]öff Dienst'!C29</f>
        <v>44.323819264408776</v>
      </c>
      <c r="D7" s="3">
        <f>'[1]öff Dienst'!D29</f>
        <v>45.62345118779983</v>
      </c>
      <c r="E7" s="3">
        <f>'[1]öff Dienst'!E29</f>
        <v>47.170977849791122</v>
      </c>
      <c r="F7" s="3">
        <f>'[1]öff Dienst'!F29</f>
        <v>45.373438934834986</v>
      </c>
      <c r="G7" s="3">
        <f>'[1]öff Dienst'!G29</f>
        <v>54.288888529203625</v>
      </c>
      <c r="H7" s="14">
        <f>'[1]öff Dienst'!H29</f>
        <v>47.187110668159718</v>
      </c>
      <c r="I7" s="3">
        <f>'[1]öff Dienst'!I29</f>
        <v>45.06331359852738</v>
      </c>
      <c r="J7" s="3">
        <f>'[1]öff Dienst'!J29</f>
        <v>44.576815200148879</v>
      </c>
      <c r="K7" s="3">
        <f>'[1]öff Dienst'!K29</f>
        <v>44.039678561709017</v>
      </c>
      <c r="L7" s="3">
        <f>'[1]öff Dienst'!L29</f>
        <v>45.571262835927797</v>
      </c>
      <c r="M7" s="3">
        <f>'[1]öff Dienst'!M29</f>
        <v>45.664049290908949</v>
      </c>
      <c r="N7" s="3">
        <f>'[1]öff Dienst'!N29</f>
        <v>49.688791254772738</v>
      </c>
      <c r="O7" s="3">
        <f>'[1]öff Dienst'!O29</f>
        <v>49.338791809760558</v>
      </c>
      <c r="P7" s="3">
        <f>'[1]öff Dienst'!P29</f>
        <v>43.349679872682756</v>
      </c>
      <c r="Q7" s="3">
        <f>'[1]öff Dienst'!Q29</f>
        <v>41.294979139042624</v>
      </c>
      <c r="R7" s="3">
        <f>'[1]öff Dienst'!R29</f>
        <v>42.841172381548041</v>
      </c>
      <c r="S7" s="3">
        <f>'[1]öff Dienst'!S29</f>
        <v>43.391330037864215</v>
      </c>
      <c r="T7" s="3">
        <f>'[1]öff Dienst'!T29</f>
        <v>44.789113729121482</v>
      </c>
      <c r="U7" s="3">
        <f>'[1]öff Dienst'!U29</f>
        <v>43.183247332893842</v>
      </c>
      <c r="V7" s="3">
        <f>'[1]öff Dienst'!V29</f>
        <v>44.646992653568269</v>
      </c>
      <c r="X7" s="18" t="str">
        <f t="shared" si="0"/>
        <v>NI</v>
      </c>
      <c r="Y7" s="19">
        <f t="shared" si="1"/>
        <v>41.294979139042624</v>
      </c>
      <c r="Z7" s="18" t="str">
        <f t="shared" si="2"/>
        <v>HB</v>
      </c>
      <c r="AA7" s="19">
        <f t="shared" si="3"/>
        <v>49.688791254772738</v>
      </c>
    </row>
    <row r="8" spans="1:27" x14ac:dyDescent="0.35">
      <c r="A8" t="str">
        <f>'[1]öff Dienst'!A30</f>
        <v>Sozialvers. (geschätzt)</v>
      </c>
      <c r="B8" s="3">
        <f>'[1]öff Dienst'!B30</f>
        <v>3.6077928167015232</v>
      </c>
      <c r="C8" s="3">
        <f>'[1]öff Dienst'!C30</f>
        <v>4.5668163470465766</v>
      </c>
      <c r="D8" s="3">
        <f>'[1]öff Dienst'!D30</f>
        <v>4.0295497829657156</v>
      </c>
      <c r="E8" s="3">
        <f>'[1]öff Dienst'!E30</f>
        <v>4.0963146759554085</v>
      </c>
      <c r="F8" s="3">
        <f>'[1]öff Dienst'!F30</f>
        <v>4.3767147717180972</v>
      </c>
      <c r="G8" s="3">
        <f>'[1]öff Dienst'!G30</f>
        <v>7.8249908357087508</v>
      </c>
      <c r="H8" s="14">
        <f>'[1]öff Dienst'!H30</f>
        <v>4.9443064025538241</v>
      </c>
      <c r="I8" s="3">
        <f>'[1]öff Dienst'!I30</f>
        <v>4.0828335041645998</v>
      </c>
      <c r="J8" s="3">
        <f>'[1]öff Dienst'!J30</f>
        <v>3.9358701441376214</v>
      </c>
      <c r="K8" s="3">
        <f>'[1]öff Dienst'!K30</f>
        <v>3.7207781504942039</v>
      </c>
      <c r="L8" s="3">
        <f>'[1]öff Dienst'!L30</f>
        <v>3.3513879323607569</v>
      </c>
      <c r="M8" s="3">
        <f>'[1]öff Dienst'!M30</f>
        <v>3.5946464413559203</v>
      </c>
      <c r="N8" s="3">
        <f>'[1]öff Dienst'!N30</f>
        <v>6.8193421142967283</v>
      </c>
      <c r="O8" s="3">
        <f>'[1]öff Dienst'!O30</f>
        <v>8.0587198486931815</v>
      </c>
      <c r="P8" s="3">
        <f>'[1]öff Dienst'!P30</f>
        <v>3.1934217430302949</v>
      </c>
      <c r="Q8" s="3">
        <f>'[1]öff Dienst'!Q30</f>
        <v>3.5853483881937134</v>
      </c>
      <c r="R8" s="3">
        <f>'[1]öff Dienst'!R30</f>
        <v>3.8076361173915596</v>
      </c>
      <c r="S8" s="3">
        <f>'[1]öff Dienst'!S30</f>
        <v>3.5068950060834787</v>
      </c>
      <c r="T8" s="3">
        <f>'[1]öff Dienst'!T30</f>
        <v>4.4567343217417585</v>
      </c>
      <c r="U8" s="3">
        <f>'[1]öff Dienst'!U30</f>
        <v>3.2317851608646975</v>
      </c>
      <c r="V8" s="3">
        <f>'[1]öff Dienst'!V30</f>
        <v>3.9577844991793607</v>
      </c>
      <c r="X8" s="18" t="str">
        <f t="shared" si="0"/>
        <v>HE</v>
      </c>
      <c r="Y8" s="19">
        <f t="shared" si="1"/>
        <v>3.1934217430302949</v>
      </c>
      <c r="Z8" s="18" t="str">
        <f t="shared" si="2"/>
        <v>HH</v>
      </c>
      <c r="AA8" s="19">
        <f t="shared" si="3"/>
        <v>8.0587198486931815</v>
      </c>
    </row>
    <row r="9" spans="1:27" x14ac:dyDescent="0.35">
      <c r="A9" t="str">
        <f>'[1]öff Dienst'!A31</f>
        <v>zusammen</v>
      </c>
      <c r="B9" s="3">
        <f>'[1]öff Dienst'!B31</f>
        <v>53.489107731763724</v>
      </c>
      <c r="C9" s="3">
        <f>'[1]öff Dienst'!C31</f>
        <v>59.287609471208995</v>
      </c>
      <c r="D9" s="3">
        <f>'[1]öff Dienst'!D31</f>
        <v>53.207517613966978</v>
      </c>
      <c r="E9" s="3">
        <f>'[1]öff Dienst'!E31</f>
        <v>55.630111121892263</v>
      </c>
      <c r="F9" s="3">
        <f>'[1]öff Dienst'!F31</f>
        <v>54.143452117471206</v>
      </c>
      <c r="G9" s="3">
        <f>'[1]öff Dienst'!G31</f>
        <v>75.442037302392407</v>
      </c>
      <c r="H9" s="14">
        <f>'[1]öff Dienst'!H31</f>
        <v>59.419962906103223</v>
      </c>
      <c r="I9" s="3">
        <f>'[1]öff Dienst'!I31</f>
        <v>54.628538094166274</v>
      </c>
      <c r="J9" s="3">
        <f>'[1]öff Dienst'!J31</f>
        <v>54.391032321914643</v>
      </c>
      <c r="K9" s="3">
        <f>'[1]öff Dienst'!K31</f>
        <v>53.226783899575452</v>
      </c>
      <c r="L9" s="3">
        <f>'[1]öff Dienst'!L31</f>
        <v>51.883526632471884</v>
      </c>
      <c r="M9" s="3">
        <f>'[1]öff Dienst'!M31</f>
        <v>54.227174051338608</v>
      </c>
      <c r="N9" s="3">
        <f>'[1]öff Dienst'!N31</f>
        <v>61.261546368946775</v>
      </c>
      <c r="O9" s="3">
        <f>'[1]öff Dienst'!O31</f>
        <v>64.078703002206169</v>
      </c>
      <c r="P9" s="3">
        <f>'[1]öff Dienst'!P31</f>
        <v>52.281195957235425</v>
      </c>
      <c r="Q9" s="3">
        <f>'[1]öff Dienst'!Q31</f>
        <v>52.459337420679837</v>
      </c>
      <c r="R9" s="3">
        <f>'[1]öff Dienst'!R31</f>
        <v>51.861470022619322</v>
      </c>
      <c r="S9" s="3">
        <f>'[1]öff Dienst'!S31</f>
        <v>54.565427417060036</v>
      </c>
      <c r="T9" s="3">
        <f>'[1]öff Dienst'!T31</f>
        <v>53.507318104208522</v>
      </c>
      <c r="U9" s="3">
        <f>'[1]öff Dienst'!U31</f>
        <v>55.551642136297019</v>
      </c>
      <c r="V9" s="3">
        <f>'[1]öff Dienst'!V31</f>
        <v>54.424081386253143</v>
      </c>
      <c r="X9" s="18" t="str">
        <f t="shared" si="0"/>
        <v>NW</v>
      </c>
      <c r="Y9" s="19">
        <f t="shared" si="1"/>
        <v>51.861470022619322</v>
      </c>
      <c r="Z9" s="18" t="str">
        <f t="shared" si="2"/>
        <v>HH</v>
      </c>
      <c r="AA9" s="19">
        <f t="shared" si="3"/>
        <v>64.078703002206169</v>
      </c>
    </row>
    <row r="11" spans="1:27" x14ac:dyDescent="0.35">
      <c r="A11" t="s">
        <v>634</v>
      </c>
    </row>
    <row r="12" spans="1:27" x14ac:dyDescent="0.35">
      <c r="A12" t="s">
        <v>635</v>
      </c>
    </row>
    <row r="14" spans="1:27" x14ac:dyDescent="0.35">
      <c r="A14" s="4" t="s">
        <v>636</v>
      </c>
    </row>
    <row r="15" spans="1:27" x14ac:dyDescent="0.35">
      <c r="A15" s="4" t="str">
        <f>'[1]öff Finanzen'!A72</f>
        <v>bereinigte Ausgaben insg</v>
      </c>
    </row>
    <row r="16" spans="1:27" x14ac:dyDescent="0.35">
      <c r="A16" t="str">
        <f>'[1]öff Finanzen'!B72</f>
        <v>zusammen</v>
      </c>
      <c r="B16" s="3">
        <f>'[1]öff Finanzen'!C72</f>
        <v>99.395284949407497</v>
      </c>
      <c r="C16" s="48">
        <f>'[1]öff Finanzen'!D72</f>
        <v>100.24799274989593</v>
      </c>
      <c r="D16" s="3">
        <f>'[1]öff Finanzen'!E72</f>
        <v>92.361447460591251</v>
      </c>
      <c r="E16" s="3">
        <f>'[1]öff Finanzen'!F72</f>
        <v>95.961356701339014</v>
      </c>
      <c r="F16" s="3">
        <f>'[1]öff Finanzen'!G72</f>
        <v>89.496693618634396</v>
      </c>
      <c r="G16" s="3">
        <f>'[1]öff Finanzen'!H72</f>
        <v>122.48140919619954</v>
      </c>
      <c r="H16" s="14">
        <f>'[1]öff Finanzen'!I72</f>
        <v>101.29576210105824</v>
      </c>
      <c r="I16" s="3">
        <f>'[1]öff Finanzen'!J72</f>
        <v>94.960163311671124</v>
      </c>
      <c r="J16" s="3">
        <f>'[1]öff Finanzen'!K72</f>
        <v>101.17819701238784</v>
      </c>
      <c r="K16" s="3">
        <f>'[1]öff Finanzen'!L72</f>
        <v>100</v>
      </c>
      <c r="L16" s="3">
        <f>'[1]öff Finanzen'!M72</f>
        <v>92.349937611375054</v>
      </c>
      <c r="M16" s="3">
        <f>'[1]öff Finanzen'!N72</f>
        <v>96.123826971304368</v>
      </c>
      <c r="N16" s="3">
        <f>'[1]öff Finanzen'!O72</f>
        <v>145.63590492775288</v>
      </c>
      <c r="O16" s="3">
        <f>'[1]öff Finanzen'!P72</f>
        <v>157.98691048793481</v>
      </c>
      <c r="P16" s="3">
        <f>'[1]öff Finanzen'!Q72</f>
        <v>105.99073237643384</v>
      </c>
      <c r="Q16" s="3">
        <f>'[1]öff Finanzen'!R72</f>
        <v>91.826893779708527</v>
      </c>
      <c r="R16" s="3">
        <f>'[1]öff Finanzen'!S72</f>
        <v>103.64491880284046</v>
      </c>
      <c r="S16" s="3">
        <f>'[1]öff Finanzen'!T72</f>
        <v>87.674547587480788</v>
      </c>
      <c r="T16" s="3">
        <f>'[1]öff Finanzen'!U72</f>
        <v>95.697613861320534</v>
      </c>
      <c r="U16" s="3">
        <f>'[1]öff Finanzen'!V72</f>
        <v>104.89386966406488</v>
      </c>
      <c r="V16" s="3">
        <f>'[1]öff Finanzen'!W72</f>
        <v>100.0796432659705</v>
      </c>
      <c r="X16" s="18" t="str">
        <f t="shared" ref="X16:X18" si="4">HLOOKUP(Y16,$L16:$U113,ROW(L$100)-ROW(X16)+1,0)</f>
        <v>RP</v>
      </c>
      <c r="Y16" s="19">
        <f t="shared" ref="Y16:Y18" si="5">MIN(L16:U16)</f>
        <v>87.674547587480788</v>
      </c>
      <c r="Z16" s="18" t="str">
        <f t="shared" ref="Z16:Z18" si="6">HLOOKUP(AA16,$L16:$U113,ROW(N$100)-ROW(Z16)+1,0)</f>
        <v>HH</v>
      </c>
      <c r="AA16" s="19">
        <f t="shared" ref="AA16:AA18" si="7">MAX(L16:U16)</f>
        <v>157.98691048793481</v>
      </c>
    </row>
    <row r="17" spans="1:27" x14ac:dyDescent="0.35">
      <c r="A17" t="str">
        <f>'[1]öff Finanzen'!B73</f>
        <v>Länder</v>
      </c>
      <c r="B17" s="3">
        <f>'[1]öff Finanzen'!C73</f>
        <v>110.77609795915642</v>
      </c>
      <c r="C17" s="3">
        <f>'[1]öff Finanzen'!D73</f>
        <v>112.3444480969687</v>
      </c>
      <c r="D17" s="3">
        <f>'[1]öff Finanzen'!E73</f>
        <v>98.493103431396591</v>
      </c>
      <c r="E17" s="3">
        <f>'[1]öff Finanzen'!F73</f>
        <v>104.60259047088276</v>
      </c>
      <c r="F17" s="3">
        <f>'[1]öff Finanzen'!G73</f>
        <v>102.97003978769222</v>
      </c>
      <c r="G17" s="3">
        <f>'[1]öff Finanzen'!H73</f>
        <v>179.01763883660047</v>
      </c>
      <c r="H17" s="14">
        <f>'[1]öff Finanzen'!I73</f>
        <v>121.73835643885926</v>
      </c>
      <c r="I17" s="3">
        <f>'[1]öff Finanzen'!J73</f>
        <v>104.60890315445532</v>
      </c>
      <c r="J17" s="3">
        <f>'[1]öff Finanzen'!K73</f>
        <v>104.14112590499715</v>
      </c>
      <c r="K17" s="3">
        <f>'[1]öff Finanzen'!L73</f>
        <v>100</v>
      </c>
      <c r="L17" s="3">
        <f>'[1]öff Finanzen'!M73</f>
        <v>94.357709812355068</v>
      </c>
      <c r="M17" s="3">
        <f>'[1]öff Finanzen'!N73</f>
        <v>90.750595840915622</v>
      </c>
      <c r="N17" s="3">
        <f>'[1]öff Finanzen'!O73</f>
        <v>212.85897750551385</v>
      </c>
      <c r="O17" s="3">
        <f>'[1]öff Finanzen'!P73</f>
        <v>230.91099850960245</v>
      </c>
      <c r="P17" s="3">
        <f>'[1]öff Finanzen'!Q73</f>
        <v>100.08915753581127</v>
      </c>
      <c r="Q17" s="3">
        <f>'[1]öff Finanzen'!R73</f>
        <v>90.874902057851429</v>
      </c>
      <c r="R17" s="3">
        <f>'[1]öff Finanzen'!S73</f>
        <v>96.024908765877157</v>
      </c>
      <c r="S17" s="3">
        <f>'[1]öff Finanzen'!T73</f>
        <v>93.281612949268123</v>
      </c>
      <c r="T17" s="3">
        <f>'[1]öff Finanzen'!U73</f>
        <v>103.99395532329399</v>
      </c>
      <c r="U17" s="3">
        <f>'[1]öff Finanzen'!V73</f>
        <v>110.56163900659264</v>
      </c>
      <c r="V17" s="3">
        <f>'[1]öff Finanzen'!W73</f>
        <v>103.97457127468557</v>
      </c>
      <c r="X17" s="18" t="str">
        <f t="shared" si="4"/>
        <v>BY</v>
      </c>
      <c r="Y17" s="19">
        <f t="shared" si="5"/>
        <v>90.750595840915622</v>
      </c>
      <c r="Z17" s="18" t="str">
        <f t="shared" si="6"/>
        <v>HH</v>
      </c>
      <c r="AA17" s="19">
        <f t="shared" si="7"/>
        <v>230.91099850960245</v>
      </c>
    </row>
    <row r="18" spans="1:27" x14ac:dyDescent="0.35">
      <c r="A18" t="str">
        <f>'[1]öff Finanzen'!B74</f>
        <v>Kommunen</v>
      </c>
      <c r="B18" s="3">
        <f>'[1]öff Finanzen'!C74</f>
        <v>99.472299693360839</v>
      </c>
      <c r="C18" s="3">
        <f>'[1]öff Finanzen'!D74</f>
        <v>97.141428788705994</v>
      </c>
      <c r="D18" s="3">
        <f>'[1]öff Finanzen'!E74</f>
        <v>95.085695130516413</v>
      </c>
      <c r="E18" s="3">
        <f>'[1]öff Finanzen'!F74</f>
        <v>86.25291349762611</v>
      </c>
      <c r="F18" s="3">
        <f>'[1]öff Finanzen'!G74</f>
        <v>83.22041560852594</v>
      </c>
      <c r="G18" s="3" t="str">
        <f>'[1]öff Finanzen'!H74</f>
        <v>.</v>
      </c>
      <c r="H18" s="14">
        <f>'[1]öff Finanzen'!I74</f>
        <v>71.373453619535027</v>
      </c>
      <c r="I18" s="3">
        <f>'[1]öff Finanzen'!J74</f>
        <v>92.717789448201216</v>
      </c>
      <c r="J18" s="3">
        <f>'[1]öff Finanzen'!K74</f>
        <v>94.759238613089224</v>
      </c>
      <c r="K18" s="3">
        <f>'[1]öff Finanzen'!L74</f>
        <v>100</v>
      </c>
      <c r="L18" s="3">
        <f>'[1]öff Finanzen'!M74</f>
        <v>106.98480073388612</v>
      </c>
      <c r="M18" s="3">
        <f>'[1]öff Finanzen'!N74</f>
        <v>96.48312408158823</v>
      </c>
      <c r="N18" s="3" t="str">
        <f>'[1]öff Finanzen'!O74</f>
        <v>.</v>
      </c>
      <c r="O18" s="3" t="str">
        <f>'[1]öff Finanzen'!P74</f>
        <v>.</v>
      </c>
      <c r="P18" s="3">
        <f>'[1]öff Finanzen'!Q74</f>
        <v>109.73672837572903</v>
      </c>
      <c r="Q18" s="3">
        <f>'[1]öff Finanzen'!R74</f>
        <v>97.073273848767428</v>
      </c>
      <c r="R18" s="3">
        <f>'[1]öff Finanzen'!S74</f>
        <v>113.93558983931752</v>
      </c>
      <c r="S18" s="3">
        <f>'[1]öff Finanzen'!T74</f>
        <v>89.446574061745082</v>
      </c>
      <c r="T18" s="3">
        <f>'[1]öff Finanzen'!U74</f>
        <v>75.915476507666042</v>
      </c>
      <c r="U18" s="3">
        <f>'[1]öff Finanzen'!V74</f>
        <v>101.1244495449336</v>
      </c>
      <c r="V18" s="3">
        <f>'[1]öff Finanzen'!W74</f>
        <v>94.454337350363886</v>
      </c>
      <c r="X18" s="18" t="str">
        <f t="shared" si="4"/>
        <v>SL</v>
      </c>
      <c r="Y18" s="19">
        <f t="shared" si="5"/>
        <v>75.915476507666042</v>
      </c>
      <c r="Z18" s="18" t="str">
        <f t="shared" si="6"/>
        <v>NW</v>
      </c>
      <c r="AA18" s="19">
        <f t="shared" si="7"/>
        <v>113.93558983931752</v>
      </c>
    </row>
    <row r="19" spans="1:27" x14ac:dyDescent="0.35">
      <c r="A19" s="4" t="str">
        <f>'[1]öff Finanzen'!A75</f>
        <v>bereinigte Ausgaben laufende Rechnung</v>
      </c>
      <c r="B19" s="3"/>
      <c r="C19" s="3"/>
      <c r="D19" s="3"/>
      <c r="E19" s="3"/>
      <c r="F19" s="3"/>
      <c r="G19" s="3"/>
      <c r="H19" s="14"/>
      <c r="I19" s="3"/>
      <c r="J19" s="3"/>
      <c r="K19" s="3"/>
      <c r="L19" s="3"/>
      <c r="M19" s="3"/>
      <c r="N19" s="3"/>
      <c r="O19" s="3"/>
      <c r="P19" s="3"/>
      <c r="Q19" s="3"/>
      <c r="R19" s="3"/>
      <c r="S19" s="3"/>
      <c r="T19" s="3"/>
      <c r="U19" s="3"/>
      <c r="V19" s="3"/>
    </row>
    <row r="20" spans="1:27" x14ac:dyDescent="0.35">
      <c r="A20" t="str">
        <f>'[1]öff Finanzen'!B75</f>
        <v>zusammen</v>
      </c>
      <c r="B20" s="3">
        <f>'[1]öff Finanzen'!C75</f>
        <v>98.157575424083007</v>
      </c>
      <c r="C20" s="3">
        <f>'[1]öff Finanzen'!D75</f>
        <v>95.213437685416039</v>
      </c>
      <c r="D20" s="3">
        <f>'[1]öff Finanzen'!E75</f>
        <v>90.142403657933286</v>
      </c>
      <c r="E20" s="3">
        <f>'[1]öff Finanzen'!F75</f>
        <v>96.806866002862137</v>
      </c>
      <c r="F20" s="3">
        <f>'[1]öff Finanzen'!G75</f>
        <v>88.075410621012722</v>
      </c>
      <c r="G20" s="3">
        <f>'[1]öff Finanzen'!H75</f>
        <v>127.49927486959729</v>
      </c>
      <c r="H20" s="14">
        <f>'[1]öff Finanzen'!I75</f>
        <v>101.12934177748107</v>
      </c>
      <c r="I20" s="3">
        <f>'[1]öff Finanzen'!J75</f>
        <v>93.24337466850632</v>
      </c>
      <c r="J20" s="3">
        <f>'[1]öff Finanzen'!K75</f>
        <v>101.44117137904631</v>
      </c>
      <c r="K20" s="3">
        <f>'[1]öff Finanzen'!L75</f>
        <v>100</v>
      </c>
      <c r="L20" s="3">
        <f>'[1]öff Finanzen'!M75</f>
        <v>90.639051112676796</v>
      </c>
      <c r="M20" s="3">
        <f>'[1]öff Finanzen'!N75</f>
        <v>90.661994671318212</v>
      </c>
      <c r="N20" s="3">
        <f>'[1]öff Finanzen'!O75</f>
        <v>148.66592754257204</v>
      </c>
      <c r="O20" s="3">
        <f>'[1]öff Finanzen'!P75</f>
        <v>160.82046036060117</v>
      </c>
      <c r="P20" s="3">
        <f>'[1]öff Finanzen'!Q75</f>
        <v>106.87569796457095</v>
      </c>
      <c r="Q20" s="3">
        <f>'[1]öff Finanzen'!R75</f>
        <v>93.676036958662124</v>
      </c>
      <c r="R20" s="3">
        <f>'[1]öff Finanzen'!S75</f>
        <v>106.41480119804581</v>
      </c>
      <c r="S20" s="3">
        <f>'[1]öff Finanzen'!T75</f>
        <v>90.456641965447218</v>
      </c>
      <c r="T20" s="3">
        <f>'[1]öff Finanzen'!U75</f>
        <v>100.57691615383601</v>
      </c>
      <c r="U20" s="3">
        <f>'[1]öff Finanzen'!V75</f>
        <v>104.07680753265991</v>
      </c>
      <c r="V20" s="3">
        <f>'[1]öff Finanzen'!W75</f>
        <v>100.0245745980213</v>
      </c>
      <c r="X20" s="18" t="str">
        <f t="shared" ref="X20:X22" si="8">HLOOKUP(Y20,$L20:$U117,ROW(L$100)-ROW(X20)+1,0)</f>
        <v>RP</v>
      </c>
      <c r="Y20" s="19">
        <f t="shared" ref="Y20:Y22" si="9">MIN(L20:U20)</f>
        <v>90.456641965447218</v>
      </c>
      <c r="Z20" s="18" t="str">
        <f t="shared" ref="Z20:Z22" si="10">HLOOKUP(AA20,$L20:$U117,ROW(N$100)-ROW(Z20)+1,0)</f>
        <v>HH</v>
      </c>
      <c r="AA20" s="19">
        <f t="shared" ref="AA20:AA22" si="11">MAX(L20:U20)</f>
        <v>160.82046036060117</v>
      </c>
    </row>
    <row r="21" spans="1:27" x14ac:dyDescent="0.35">
      <c r="A21" t="str">
        <f>'[1]öff Finanzen'!B76</f>
        <v>Länder</v>
      </c>
      <c r="B21" s="3">
        <f>'[1]öff Finanzen'!C76</f>
        <v>108.15661782138058</v>
      </c>
      <c r="C21" s="3">
        <f>'[1]öff Finanzen'!D76</f>
        <v>104.73054226288399</v>
      </c>
      <c r="D21" s="3">
        <f>'[1]öff Finanzen'!E76</f>
        <v>93.186858795931272</v>
      </c>
      <c r="E21" s="3">
        <f>'[1]öff Finanzen'!F76</f>
        <v>101.20227633639838</v>
      </c>
      <c r="F21" s="3">
        <f>'[1]öff Finanzen'!G76</f>
        <v>98.063272570673377</v>
      </c>
      <c r="G21" s="3">
        <f>'[1]öff Finanzen'!H76</f>
        <v>181.20398462911095</v>
      </c>
      <c r="H21" s="14">
        <f>'[1]öff Finanzen'!I76</f>
        <v>118.65639996590258</v>
      </c>
      <c r="I21" s="3">
        <f>'[1]öff Finanzen'!J76</f>
        <v>99.95145317377974</v>
      </c>
      <c r="J21" s="3">
        <f>'[1]öff Finanzen'!K76</f>
        <v>104.25570707107541</v>
      </c>
      <c r="K21" s="3">
        <f>'[1]öff Finanzen'!L76</f>
        <v>100</v>
      </c>
      <c r="L21" s="3">
        <f>'[1]öff Finanzen'!M76</f>
        <v>95.62368186373395</v>
      </c>
      <c r="M21" s="3">
        <f>'[1]öff Finanzen'!N76</f>
        <v>86.097953266329625</v>
      </c>
      <c r="N21" s="3">
        <f>'[1]öff Finanzen'!O76</f>
        <v>211.28578403994638</v>
      </c>
      <c r="O21" s="3">
        <f>'[1]öff Finanzen'!P76</f>
        <v>228.55995061292361</v>
      </c>
      <c r="P21" s="3">
        <f>'[1]öff Finanzen'!Q76</f>
        <v>99.988550810953896</v>
      </c>
      <c r="Q21" s="3">
        <f>'[1]öff Finanzen'!R76</f>
        <v>95.216563229103542</v>
      </c>
      <c r="R21" s="3">
        <f>'[1]öff Finanzen'!S76</f>
        <v>95.987606793902231</v>
      </c>
      <c r="S21" s="3">
        <f>'[1]öff Finanzen'!T76</f>
        <v>96.704499812665318</v>
      </c>
      <c r="T21" s="3">
        <f>'[1]öff Finanzen'!U76</f>
        <v>109.02884786130249</v>
      </c>
      <c r="U21" s="3">
        <f>'[1]öff Finanzen'!V76</f>
        <v>110.64897883204452</v>
      </c>
      <c r="V21" s="3">
        <f>'[1]öff Finanzen'!W76</f>
        <v>103.35381184579411</v>
      </c>
      <c r="X21" s="18" t="str">
        <f t="shared" si="8"/>
        <v>BY</v>
      </c>
      <c r="Y21" s="19">
        <f t="shared" si="9"/>
        <v>86.097953266329625</v>
      </c>
      <c r="Z21" s="18" t="str">
        <f t="shared" si="10"/>
        <v>HH</v>
      </c>
      <c r="AA21" s="19">
        <f t="shared" si="11"/>
        <v>228.55995061292361</v>
      </c>
    </row>
    <row r="22" spans="1:27" x14ac:dyDescent="0.35">
      <c r="A22" t="str">
        <f>'[1]öff Finanzen'!B77</f>
        <v>Kommunen</v>
      </c>
      <c r="B22" s="3">
        <f>'[1]öff Finanzen'!C77</f>
        <v>101.15340316191012</v>
      </c>
      <c r="C22" s="3">
        <f>'[1]öff Finanzen'!D77</f>
        <v>92.681509846391066</v>
      </c>
      <c r="D22" s="3">
        <f>'[1]öff Finanzen'!E77</f>
        <v>95.470101889555053</v>
      </c>
      <c r="E22" s="3">
        <f>'[1]öff Finanzen'!F77</f>
        <v>88.94635046285579</v>
      </c>
      <c r="F22" s="3">
        <f>'[1]öff Finanzen'!G77</f>
        <v>83.809357341559362</v>
      </c>
      <c r="G22" s="3" t="str">
        <f>'[1]öff Finanzen'!H77</f>
        <v>.</v>
      </c>
      <c r="H22" s="14">
        <f>'[1]öff Finanzen'!I77</f>
        <v>71.726022745346313</v>
      </c>
      <c r="I22" s="3">
        <f>'[1]öff Finanzen'!J77</f>
        <v>93.175794887410618</v>
      </c>
      <c r="J22" s="3">
        <f>'[1]öff Finanzen'!K77</f>
        <v>94.759238613089238</v>
      </c>
      <c r="K22" s="3">
        <f>'[1]öff Finanzen'!L77</f>
        <v>100</v>
      </c>
      <c r="L22" s="3">
        <f>'[1]öff Finanzen'!M77</f>
        <v>106.78314297432992</v>
      </c>
      <c r="M22" s="3">
        <f>'[1]öff Finanzen'!N77</f>
        <v>88.313589481595727</v>
      </c>
      <c r="N22" s="3" t="str">
        <f>'[1]öff Finanzen'!O77</f>
        <v>.</v>
      </c>
      <c r="O22" s="3" t="str">
        <f>'[1]öff Finanzen'!P77</f>
        <v>.</v>
      </c>
      <c r="P22" s="3">
        <f>'[1]öff Finanzen'!Q77</f>
        <v>112.66901174833646</v>
      </c>
      <c r="Q22" s="3">
        <f>'[1]öff Finanzen'!R77</f>
        <v>97.059470604915504</v>
      </c>
      <c r="R22" s="3">
        <f>'[1]öff Finanzen'!S77</f>
        <v>118.20626640658365</v>
      </c>
      <c r="S22" s="3">
        <f>'[1]öff Finanzen'!T77</f>
        <v>92.286187002723381</v>
      </c>
      <c r="T22" s="3">
        <f>'[1]öff Finanzen'!U77</f>
        <v>78.221882116157389</v>
      </c>
      <c r="U22" s="3">
        <f>'[1]öff Finanzen'!V77</f>
        <v>101.59735821554486</v>
      </c>
      <c r="V22" s="3">
        <f>'[1]öff Finanzen'!W77</f>
        <v>94.522663793512891</v>
      </c>
      <c r="X22" s="18" t="str">
        <f t="shared" si="8"/>
        <v>SL</v>
      </c>
      <c r="Y22" s="19">
        <f t="shared" si="9"/>
        <v>78.221882116157389</v>
      </c>
      <c r="Z22" s="18" t="str">
        <f t="shared" si="10"/>
        <v>NW</v>
      </c>
      <c r="AA22" s="19">
        <f t="shared" si="11"/>
        <v>118.20626640658365</v>
      </c>
    </row>
    <row r="23" spans="1:27" x14ac:dyDescent="0.35">
      <c r="A23" s="4" t="str">
        <f>'[1]öff Finanzen'!A78</f>
        <v xml:space="preserve">Personalausgaben </v>
      </c>
      <c r="B23" s="3"/>
      <c r="C23" s="3"/>
      <c r="D23" s="3"/>
      <c r="E23" s="3"/>
      <c r="F23" s="3"/>
      <c r="G23" s="3"/>
      <c r="H23" s="14"/>
      <c r="I23" s="3"/>
      <c r="J23" s="3"/>
      <c r="K23" s="3"/>
      <c r="L23" s="3"/>
      <c r="M23" s="3"/>
      <c r="N23" s="3"/>
      <c r="O23" s="3"/>
      <c r="P23" s="3"/>
      <c r="Q23" s="3"/>
      <c r="R23" s="3"/>
      <c r="S23" s="3"/>
      <c r="T23" s="3"/>
      <c r="U23" s="3"/>
      <c r="V23" s="3"/>
    </row>
    <row r="24" spans="1:27" x14ac:dyDescent="0.35">
      <c r="A24" t="str">
        <f>'[1]öff Finanzen'!B78</f>
        <v>zusammen</v>
      </c>
      <c r="B24" s="3">
        <f>'[1]öff Finanzen'!C78</f>
        <v>91.51781917932253</v>
      </c>
      <c r="C24" s="3">
        <f>'[1]öff Finanzen'!D78</f>
        <v>84.034054946092624</v>
      </c>
      <c r="D24" s="3">
        <f>'[1]öff Finanzen'!E78</f>
        <v>90.217198148930152</v>
      </c>
      <c r="E24" s="3">
        <f>'[1]öff Finanzen'!F78</f>
        <v>88.539056808794257</v>
      </c>
      <c r="F24" s="3">
        <f>'[1]öff Finanzen'!G78</f>
        <v>90.588200289234123</v>
      </c>
      <c r="G24" s="3">
        <f>'[1]öff Finanzen'!H78</f>
        <v>112.83332483945274</v>
      </c>
      <c r="H24" s="14">
        <f>'[1]öff Finanzen'!I78</f>
        <v>94.837461108301753</v>
      </c>
      <c r="I24" s="3">
        <f>'[1]öff Finanzen'!J78</f>
        <v>89.455771705233971</v>
      </c>
      <c r="J24" s="3">
        <f>'[1]öff Finanzen'!K78</f>
        <v>100.67256393284288</v>
      </c>
      <c r="K24" s="3">
        <f>'[1]öff Finanzen'!L78</f>
        <v>100</v>
      </c>
      <c r="L24" s="3">
        <f>'[1]öff Finanzen'!M78</f>
        <v>103.73651929049727</v>
      </c>
      <c r="M24" s="3">
        <f>'[1]öff Finanzen'!N78</f>
        <v>95.00232868664736</v>
      </c>
      <c r="N24" s="3">
        <f>'[1]öff Finanzen'!O78</f>
        <v>127.1592685242873</v>
      </c>
      <c r="O24" s="3">
        <f>'[1]öff Finanzen'!P78</f>
        <v>129.99825873724507</v>
      </c>
      <c r="P24" s="3">
        <f>'[1]öff Finanzen'!Q78</f>
        <v>106.66115129318663</v>
      </c>
      <c r="Q24" s="3">
        <f>'[1]öff Finanzen'!R78</f>
        <v>94.778607784511166</v>
      </c>
      <c r="R24" s="3">
        <f>'[1]öff Finanzen'!S78</f>
        <v>99.472221870933225</v>
      </c>
      <c r="S24" s="3">
        <f>'[1]öff Finanzen'!T78</f>
        <v>96.168367408620156</v>
      </c>
      <c r="T24" s="3">
        <f>'[1]öff Finanzen'!U78</f>
        <v>100.8845030625602</v>
      </c>
      <c r="U24" s="3">
        <f>'[1]öff Finanzen'!V78</f>
        <v>91.065549147052778</v>
      </c>
      <c r="V24" s="3">
        <f>'[1]öff Finanzen'!W78</f>
        <v>98.999908351184089</v>
      </c>
      <c r="X24" s="18" t="str">
        <f t="shared" ref="X24:X26" si="12">HLOOKUP(Y24,$L24:$U121,ROW(L$100)-ROW(X24)+1,0)</f>
        <v>SH</v>
      </c>
      <c r="Y24" s="19">
        <f t="shared" ref="Y24:Y26" si="13">MIN(L24:U24)</f>
        <v>91.065549147052778</v>
      </c>
      <c r="Z24" s="18" t="str">
        <f t="shared" ref="Z24:Z26" si="14">HLOOKUP(AA24,$L24:$U121,ROW(N$100)-ROW(Z24)+1,0)</f>
        <v>HH</v>
      </c>
      <c r="AA24" s="19">
        <f t="shared" ref="AA24:AA26" si="15">MAX(L24:U24)</f>
        <v>129.99825873724507</v>
      </c>
    </row>
    <row r="25" spans="1:27" x14ac:dyDescent="0.35">
      <c r="A25" t="str">
        <f>'[1]öff Finanzen'!B79</f>
        <v>Länder</v>
      </c>
      <c r="B25" s="3">
        <f>'[1]öff Finanzen'!C79</f>
        <v>81.325485231974099</v>
      </c>
      <c r="C25" s="3">
        <f>'[1]öff Finanzen'!D79</f>
        <v>82.162767547531956</v>
      </c>
      <c r="D25" s="3">
        <f>'[1]öff Finanzen'!E79</f>
        <v>82.986665678240243</v>
      </c>
      <c r="E25" s="3">
        <f>'[1]öff Finanzen'!F79</f>
        <v>77.912496018214981</v>
      </c>
      <c r="F25" s="3">
        <f>'[1]öff Finanzen'!G79</f>
        <v>88.274969244220088</v>
      </c>
      <c r="G25" s="3">
        <f>'[1]öff Finanzen'!H79</f>
        <v>174.29738475206793</v>
      </c>
      <c r="H25" s="14">
        <f>'[1]öff Finanzen'!I79</f>
        <v>103.6730905328838</v>
      </c>
      <c r="I25" s="3">
        <f>'[1]öff Finanzen'!J79</f>
        <v>82.55279192000836</v>
      </c>
      <c r="J25" s="3">
        <f>'[1]öff Finanzen'!K79</f>
        <v>103.8937486515709</v>
      </c>
      <c r="K25" s="3">
        <f>'[1]öff Finanzen'!L79</f>
        <v>100</v>
      </c>
      <c r="L25" s="3">
        <f>'[1]öff Finanzen'!M79</f>
        <v>95.776407127968824</v>
      </c>
      <c r="M25" s="3">
        <f>'[1]öff Finanzen'!N79</f>
        <v>94.742254905079776</v>
      </c>
      <c r="N25" s="3">
        <f>'[1]öff Finanzen'!O79</f>
        <v>196.42714581268487</v>
      </c>
      <c r="O25" s="3">
        <f>'[1]öff Finanzen'!P79</f>
        <v>200.81262829456099</v>
      </c>
      <c r="P25" s="3">
        <f>'[1]öff Finanzen'!Q79</f>
        <v>104.12858827788732</v>
      </c>
      <c r="Q25" s="3">
        <f>'[1]öff Finanzen'!R79</f>
        <v>95.543731387817445</v>
      </c>
      <c r="R25" s="3">
        <f>'[1]öff Finanzen'!S79</f>
        <v>94.161658975001686</v>
      </c>
      <c r="S25" s="3">
        <f>'[1]öff Finanzen'!T79</f>
        <v>97.990785983883811</v>
      </c>
      <c r="T25" s="3">
        <f>'[1]öff Finanzen'!U79</f>
        <v>105.48279366149099</v>
      </c>
      <c r="U25" s="3">
        <f>'[1]öff Finanzen'!V79</f>
        <v>92.923497009633849</v>
      </c>
      <c r="V25" s="3">
        <f>'[1]öff Finanzen'!W79</f>
        <v>100.71150443328412</v>
      </c>
      <c r="X25" s="18" t="str">
        <f t="shared" si="12"/>
        <v>SH</v>
      </c>
      <c r="Y25" s="19">
        <f t="shared" si="13"/>
        <v>92.923497009633849</v>
      </c>
      <c r="Z25" s="18" t="str">
        <f t="shared" si="14"/>
        <v>HH</v>
      </c>
      <c r="AA25" s="19">
        <f t="shared" si="15"/>
        <v>200.81262829456099</v>
      </c>
    </row>
    <row r="26" spans="1:27" x14ac:dyDescent="0.35">
      <c r="A26" t="str">
        <f>'[1]öff Finanzen'!B80</f>
        <v>Kommunen</v>
      </c>
      <c r="B26" s="3">
        <f>'[1]öff Finanzen'!C80</f>
        <v>110.22850846324511</v>
      </c>
      <c r="C26" s="3">
        <f>'[1]öff Finanzen'!D80</f>
        <v>87.46929139500206</v>
      </c>
      <c r="D26" s="3">
        <f>'[1]öff Finanzen'!E80</f>
        <v>103.49072775610979</v>
      </c>
      <c r="E26" s="3">
        <f>'[1]öff Finanzen'!F80</f>
        <v>108.04688280197318</v>
      </c>
      <c r="F26" s="3">
        <f>'[1]öff Finanzen'!G80</f>
        <v>94.834739653894644</v>
      </c>
      <c r="G26" s="3" t="str">
        <f>'[1]öff Finanzen'!H80</f>
        <v>.</v>
      </c>
      <c r="H26" s="14">
        <f>'[1]öff Finanzen'!I80</f>
        <v>78.61735709235667</v>
      </c>
      <c r="I26" s="3">
        <f>'[1]öff Finanzen'!J80</f>
        <v>102.12799286299497</v>
      </c>
      <c r="J26" s="3">
        <f>'[1]öff Finanzen'!K80</f>
        <v>94.759238613089238</v>
      </c>
      <c r="K26" s="3">
        <f>'[1]öff Finanzen'!L80</f>
        <v>100</v>
      </c>
      <c r="L26" s="3">
        <f>'[1]öff Finanzen'!M80</f>
        <v>118.34938285125118</v>
      </c>
      <c r="M26" s="3">
        <f>'[1]öff Finanzen'!N80</f>
        <v>95.479761995145964</v>
      </c>
      <c r="N26" s="3" t="str">
        <f>'[1]öff Finanzen'!O80</f>
        <v>.</v>
      </c>
      <c r="O26" s="3" t="str">
        <f>'[1]öff Finanzen'!P80</f>
        <v>.</v>
      </c>
      <c r="P26" s="3">
        <f>'[1]öff Finanzen'!Q80</f>
        <v>111.31033173762704</v>
      </c>
      <c r="Q26" s="3">
        <f>'[1]öff Finanzen'!R80</f>
        <v>93.374023704043125</v>
      </c>
      <c r="R26" s="3">
        <f>'[1]öff Finanzen'!S80</f>
        <v>109.2211461881504</v>
      </c>
      <c r="S26" s="3">
        <f>'[1]öff Finanzen'!T80</f>
        <v>92.822842440231696</v>
      </c>
      <c r="T26" s="3">
        <f>'[1]öff Finanzen'!U80</f>
        <v>92.443140458251136</v>
      </c>
      <c r="U26" s="3">
        <f>'[1]öff Finanzen'!V80</f>
        <v>87.654800898215541</v>
      </c>
      <c r="V26" s="3">
        <f>'[1]öff Finanzen'!W80</f>
        <v>95.85782699502073</v>
      </c>
      <c r="X26" s="18" t="str">
        <f t="shared" si="12"/>
        <v>SH</v>
      </c>
      <c r="Y26" s="19">
        <f t="shared" si="13"/>
        <v>87.654800898215541</v>
      </c>
      <c r="Z26" s="18" t="str">
        <f t="shared" si="14"/>
        <v>BW</v>
      </c>
      <c r="AA26" s="19">
        <f t="shared" si="15"/>
        <v>118.34938285125118</v>
      </c>
    </row>
    <row r="27" spans="1:27" x14ac:dyDescent="0.35">
      <c r="A27" s="4" t="str">
        <f>'[1]öff Finanzen'!A81&amp;" (Investitionen)"</f>
        <v>bereinigte Ausgaben Kapitalrechnung (Investitionen)</v>
      </c>
      <c r="B27" s="3"/>
      <c r="C27" s="3"/>
      <c r="D27" s="3"/>
      <c r="E27" s="3"/>
      <c r="F27" s="3"/>
      <c r="G27" s="3"/>
      <c r="H27" s="14"/>
      <c r="I27" s="3"/>
      <c r="J27" s="3"/>
      <c r="K27" s="3"/>
      <c r="L27" s="3"/>
      <c r="M27" s="3"/>
      <c r="N27" s="3"/>
      <c r="O27" s="3"/>
      <c r="P27" s="3"/>
      <c r="Q27" s="3"/>
      <c r="R27" s="3"/>
      <c r="S27" s="3"/>
      <c r="T27" s="3"/>
      <c r="U27" s="3"/>
      <c r="V27" s="3"/>
    </row>
    <row r="28" spans="1:27" x14ac:dyDescent="0.35">
      <c r="A28" t="str">
        <f>'[1]öff Finanzen'!B81</f>
        <v>zusammen</v>
      </c>
      <c r="B28" s="3">
        <f>'[1]öff Finanzen'!C81</f>
        <v>106.89040482674574</v>
      </c>
      <c r="C28" s="3">
        <f>'[1]öff Finanzen'!D81</f>
        <v>130.73543181799644</v>
      </c>
      <c r="D28" s="3">
        <f>'[1]öff Finanzen'!E81</f>
        <v>105.79917171954114</v>
      </c>
      <c r="E28" s="3">
        <f>'[1]öff Finanzen'!F81</f>
        <v>90.841259099553753</v>
      </c>
      <c r="F28" s="3">
        <f>'[1]öff Finanzen'!G81</f>
        <v>98.1034678486415</v>
      </c>
      <c r="G28" s="3">
        <f>'[1]öff Finanzen'!H81</f>
        <v>92.095035026025826</v>
      </c>
      <c r="H28" s="14">
        <f>'[1]öff Finanzen'!I81</f>
        <v>102.30354320778379</v>
      </c>
      <c r="I28" s="3">
        <f>'[1]öff Finanzen'!J81</f>
        <v>105.35641252951562</v>
      </c>
      <c r="J28" s="3">
        <f>'[1]öff Finanzen'!K81</f>
        <v>99.58571964799512</v>
      </c>
      <c r="K28" s="3">
        <f>'[1]öff Finanzen'!L81</f>
        <v>100</v>
      </c>
      <c r="L28" s="3">
        <f>'[1]öff Finanzen'!M81</f>
        <v>102.71044558347073</v>
      </c>
      <c r="M28" s="3">
        <f>'[1]öff Finanzen'!N81</f>
        <v>129.19870197283825</v>
      </c>
      <c r="N28" s="3">
        <f>'[1]öff Finanzen'!O81</f>
        <v>127.28718718385224</v>
      </c>
      <c r="O28" s="3">
        <f>'[1]öff Finanzen'!P81</f>
        <v>140.82796039543712</v>
      </c>
      <c r="P28" s="3">
        <f>'[1]öff Finanzen'!Q81</f>
        <v>100.63170181660355</v>
      </c>
      <c r="Q28" s="3">
        <f>'[1]öff Finanzen'!R81</f>
        <v>80.629153507824796</v>
      </c>
      <c r="R28" s="3">
        <f>'[1]öff Finanzen'!S81</f>
        <v>86.871515856982967</v>
      </c>
      <c r="S28" s="3">
        <f>'[1]öff Finanzen'!T81</f>
        <v>70.82719330420413</v>
      </c>
      <c r="T28" s="3">
        <f>'[1]öff Finanzen'!U81</f>
        <v>66.150329258668606</v>
      </c>
      <c r="U28" s="3">
        <f>'[1]öff Finanzen'!V81</f>
        <v>109.84170152348933</v>
      </c>
      <c r="V28" s="3">
        <f>'[1]öff Finanzen'!W81</f>
        <v>100.41311914162567</v>
      </c>
      <c r="X28" s="18" t="str">
        <f t="shared" ref="X28:X30" si="16">HLOOKUP(Y28,$L28:$U125,ROW(L$100)-ROW(X28)+1,0)</f>
        <v>SL</v>
      </c>
      <c r="Y28" s="19">
        <f t="shared" ref="Y28:Y30" si="17">MIN(L28:U28)</f>
        <v>66.150329258668606</v>
      </c>
      <c r="Z28" s="18" t="str">
        <f t="shared" ref="Z28:Z30" si="18">HLOOKUP(AA28,$L28:$U125,ROW(N$100)-ROW(Z28)+1,0)</f>
        <v>HH</v>
      </c>
      <c r="AA28" s="19">
        <f t="shared" ref="AA28:AA30" si="19">MAX(L28:U28)</f>
        <v>140.82796039543712</v>
      </c>
    </row>
    <row r="29" spans="1:27" x14ac:dyDescent="0.35">
      <c r="A29" t="str">
        <f>'[1]öff Finanzen'!B82</f>
        <v>Länder</v>
      </c>
      <c r="B29" s="3">
        <f>'[1]öff Finanzen'!C82</f>
        <v>130.47846988661192</v>
      </c>
      <c r="C29" s="3">
        <f>'[1]öff Finanzen'!D82</f>
        <v>169.61230151582717</v>
      </c>
      <c r="D29" s="3">
        <f>'[1]öff Finanzen'!E82</f>
        <v>138.4039253682902</v>
      </c>
      <c r="E29" s="3">
        <f>'[1]öff Finanzen'!F82</f>
        <v>130.17799101760266</v>
      </c>
      <c r="F29" s="3">
        <f>'[1]öff Finanzen'!G82</f>
        <v>139.87619963100931</v>
      </c>
      <c r="G29" s="3">
        <f>'[1]öff Finanzen'!H82</f>
        <v>162.57307896196707</v>
      </c>
      <c r="H29" s="14">
        <f>'[1]öff Finanzen'!I82</f>
        <v>144.91923565941264</v>
      </c>
      <c r="I29" s="3">
        <f>'[1]öff Finanzen'!J82</f>
        <v>139.63982796639274</v>
      </c>
      <c r="J29" s="3">
        <f>'[1]öff Finanzen'!K82</f>
        <v>103.27930576083995</v>
      </c>
      <c r="K29" s="3">
        <f>'[1]öff Finanzen'!L82</f>
        <v>100</v>
      </c>
      <c r="L29" s="3">
        <f>'[1]öff Finanzen'!M82</f>
        <v>84.83572419149499</v>
      </c>
      <c r="M29" s="3">
        <f>'[1]öff Finanzen'!N82</f>
        <v>125.74536183591196</v>
      </c>
      <c r="N29" s="3">
        <f>'[1]öff Finanzen'!O82</f>
        <v>224.6917233719401</v>
      </c>
      <c r="O29" s="3">
        <f>'[1]öff Finanzen'!P82</f>
        <v>248.59436224717157</v>
      </c>
      <c r="P29" s="3">
        <f>'[1]öff Finanzen'!Q82</f>
        <v>100.84586917601735</v>
      </c>
      <c r="Q29" s="3">
        <f>'[1]öff Finanzen'!R82</f>
        <v>58.219176997980867</v>
      </c>
      <c r="R29" s="3">
        <f>'[1]öff Finanzen'!S82</f>
        <v>96.305474865569636</v>
      </c>
      <c r="S29" s="3">
        <f>'[1]öff Finanzen'!T82</f>
        <v>67.536432035045493</v>
      </c>
      <c r="T29" s="3">
        <f>'[1]öff Finanzen'!U82</f>
        <v>66.124103222471902</v>
      </c>
      <c r="U29" s="3">
        <f>'[1]öff Finanzen'!V82</f>
        <v>109.90471410751969</v>
      </c>
      <c r="V29" s="3">
        <f>'[1]öff Finanzen'!W82</f>
        <v>108.6436019610105</v>
      </c>
      <c r="X29" s="18" t="str">
        <f t="shared" si="16"/>
        <v>NI</v>
      </c>
      <c r="Y29" s="19">
        <f t="shared" si="17"/>
        <v>58.219176997980867</v>
      </c>
      <c r="Z29" s="18" t="str">
        <f t="shared" si="18"/>
        <v>HH</v>
      </c>
      <c r="AA29" s="19">
        <f t="shared" si="19"/>
        <v>248.59436224717157</v>
      </c>
    </row>
    <row r="30" spans="1:27" x14ac:dyDescent="0.35">
      <c r="A30" t="str">
        <f>'[1]öff Finanzen'!B83</f>
        <v>Kommunen</v>
      </c>
      <c r="B30" s="3">
        <f>'[1]öff Finanzen'!C83</f>
        <v>90.44494855485172</v>
      </c>
      <c r="C30" s="3">
        <f>'[1]öff Finanzen'!D83</f>
        <v>121.09073059837337</v>
      </c>
      <c r="D30" s="3">
        <f>'[1]öff Finanzen'!E83</f>
        <v>93.021470733399227</v>
      </c>
      <c r="E30" s="3">
        <f>'[1]öff Finanzen'!F83</f>
        <v>71.789436555572792</v>
      </c>
      <c r="F30" s="3">
        <f>'[1]öff Finanzen'!G83</f>
        <v>80.057859630455951</v>
      </c>
      <c r="G30" s="3" t="str">
        <f>'[1]öff Finanzen'!H83</f>
        <v>.</v>
      </c>
      <c r="H30" s="14">
        <f>'[1]öff Finanzen'!I83</f>
        <v>69.480194008309454</v>
      </c>
      <c r="I30" s="3">
        <f>'[1]öff Finanzen'!J83</f>
        <v>90.258347777630959</v>
      </c>
      <c r="J30" s="3">
        <f>'[1]öff Finanzen'!K83</f>
        <v>94.759238613089252</v>
      </c>
      <c r="K30" s="3">
        <f>'[1]öff Finanzen'!L83</f>
        <v>100</v>
      </c>
      <c r="L30" s="3">
        <f>'[1]öff Finanzen'!M83</f>
        <v>108.06768197193983</v>
      </c>
      <c r="M30" s="3">
        <f>'[1]öff Finanzen'!N83</f>
        <v>140.35267693901849</v>
      </c>
      <c r="N30" s="3" t="str">
        <f>'[1]öff Finanzen'!O83</f>
        <v>.</v>
      </c>
      <c r="O30" s="3" t="str">
        <f>'[1]öff Finanzen'!P83</f>
        <v>.</v>
      </c>
      <c r="P30" s="3">
        <f>'[1]öff Finanzen'!Q83</f>
        <v>93.99067101675989</v>
      </c>
      <c r="Q30" s="3">
        <f>'[1]öff Finanzen'!R83</f>
        <v>97.147395835565533</v>
      </c>
      <c r="R30" s="3">
        <f>'[1]öff Finanzen'!S83</f>
        <v>91.002499941535447</v>
      </c>
      <c r="S30" s="3">
        <f>'[1]öff Finanzen'!T83</f>
        <v>74.198147302036688</v>
      </c>
      <c r="T30" s="3">
        <f>'[1]öff Finanzen'!U83</f>
        <v>63.530317779961329</v>
      </c>
      <c r="U30" s="3">
        <f>'[1]öff Finanzen'!V83</f>
        <v>98.584979068594023</v>
      </c>
      <c r="V30" s="3">
        <f>'[1]öff Finanzen'!W83</f>
        <v>94.087431442494065</v>
      </c>
      <c r="X30" s="18" t="str">
        <f t="shared" si="16"/>
        <v>SL</v>
      </c>
      <c r="Y30" s="19">
        <f t="shared" si="17"/>
        <v>63.530317779961329</v>
      </c>
      <c r="Z30" s="18" t="str">
        <f t="shared" si="18"/>
        <v>BY</v>
      </c>
      <c r="AA30" s="19">
        <f t="shared" si="19"/>
        <v>140.35267693901849</v>
      </c>
    </row>
    <row r="31" spans="1:27" x14ac:dyDescent="0.35">
      <c r="B31" s="3"/>
      <c r="C31" s="3"/>
      <c r="D31" s="3"/>
      <c r="E31" s="3"/>
      <c r="F31" s="3"/>
      <c r="G31" s="3"/>
      <c r="H31" s="14"/>
      <c r="I31" s="3"/>
      <c r="J31" s="3"/>
      <c r="K31" s="3"/>
      <c r="L31" s="3"/>
      <c r="M31" s="3"/>
      <c r="N31" s="3"/>
      <c r="O31" s="3"/>
      <c r="P31" s="3"/>
      <c r="Q31" s="3"/>
      <c r="R31" s="3"/>
      <c r="S31" s="3"/>
      <c r="T31" s="3"/>
      <c r="U31" s="3"/>
      <c r="V31" s="3"/>
    </row>
    <row r="32" spans="1:27" x14ac:dyDescent="0.35">
      <c r="A32" s="4" t="s">
        <v>637</v>
      </c>
      <c r="B32" s="3"/>
      <c r="C32" s="3"/>
      <c r="D32" s="3"/>
      <c r="E32" s="3"/>
      <c r="F32" s="3"/>
      <c r="G32" s="3"/>
      <c r="H32" s="14"/>
      <c r="I32" s="3"/>
      <c r="J32" s="3"/>
      <c r="K32" s="3"/>
      <c r="L32" s="3"/>
      <c r="M32" s="3"/>
      <c r="N32" s="3"/>
      <c r="O32" s="3"/>
      <c r="P32" s="3"/>
      <c r="Q32" s="3"/>
      <c r="R32" s="3"/>
      <c r="S32" s="3"/>
      <c r="T32" s="3"/>
      <c r="U32" s="3"/>
      <c r="V32" s="3"/>
    </row>
    <row r="33" spans="1:27" x14ac:dyDescent="0.35">
      <c r="A33" s="4" t="str">
        <f>'[1]öff Finanzen'!A85</f>
        <v>bereinigte Einnahmen insg</v>
      </c>
      <c r="B33" s="3"/>
      <c r="C33" s="3"/>
      <c r="D33" s="3"/>
      <c r="E33" s="3"/>
      <c r="F33" s="3"/>
      <c r="G33" s="3"/>
      <c r="H33" s="14"/>
      <c r="I33" s="3"/>
      <c r="J33" s="3"/>
      <c r="K33" s="3"/>
      <c r="L33" s="3"/>
      <c r="M33" s="3"/>
      <c r="N33" s="3"/>
      <c r="O33" s="3"/>
      <c r="P33" s="3"/>
      <c r="Q33" s="3"/>
      <c r="R33" s="3"/>
      <c r="S33" s="3"/>
      <c r="T33" s="3"/>
      <c r="U33" s="3"/>
      <c r="V33" s="3"/>
    </row>
    <row r="34" spans="1:27" x14ac:dyDescent="0.35">
      <c r="A34" t="str">
        <f>'[1]öff Finanzen'!B85</f>
        <v>zusammen</v>
      </c>
      <c r="B34" s="3">
        <f>'[1]öff Finanzen'!C85</f>
        <v>99.937229074483554</v>
      </c>
      <c r="C34" s="3">
        <f>'[1]öff Finanzen'!D85</f>
        <v>99.666672042191465</v>
      </c>
      <c r="D34" s="3">
        <f>'[1]öff Finanzen'!E85</f>
        <v>94.36249050577058</v>
      </c>
      <c r="E34" s="3">
        <f>'[1]öff Finanzen'!F85</f>
        <v>97.1579482512184</v>
      </c>
      <c r="F34" s="3">
        <f>'[1]öff Finanzen'!G85</f>
        <v>91.816818026479226</v>
      </c>
      <c r="G34" s="3">
        <f>'[1]öff Finanzen'!H85</f>
        <v>121.45242531512864</v>
      </c>
      <c r="H34" s="14">
        <f>'[1]öff Finanzen'!I85</f>
        <v>102.04672034360615</v>
      </c>
      <c r="I34" s="3">
        <f>'[1]öff Finanzen'!J85</f>
        <v>96.243415852945674</v>
      </c>
      <c r="J34" s="3">
        <f>'[1]öff Finanzen'!K85</f>
        <v>101.12427042247114</v>
      </c>
      <c r="K34" s="3">
        <f>'[1]öff Finanzen'!L85</f>
        <v>100</v>
      </c>
      <c r="L34" s="3">
        <f>'[1]öff Finanzen'!M85</f>
        <v>93.868754750115329</v>
      </c>
      <c r="M34" s="3">
        <f>'[1]öff Finanzen'!N85</f>
        <v>95.170801245211166</v>
      </c>
      <c r="N34" s="3">
        <f>'[1]öff Finanzen'!O85</f>
        <v>138.34738211074759</v>
      </c>
      <c r="O34" s="3">
        <f>'[1]öff Finanzen'!P85</f>
        <v>163.91856476037364</v>
      </c>
      <c r="P34" s="3">
        <f>'[1]öff Finanzen'!Q85</f>
        <v>104.81611803094822</v>
      </c>
      <c r="Q34" s="3">
        <f>'[1]öff Finanzen'!R85</f>
        <v>94.809198163169668</v>
      </c>
      <c r="R34" s="3">
        <f>'[1]öff Finanzen'!S85</f>
        <v>102.04356147830364</v>
      </c>
      <c r="S34" s="3">
        <f>'[1]öff Finanzen'!T85</f>
        <v>88.745509676072615</v>
      </c>
      <c r="T34" s="3">
        <f>'[1]öff Finanzen'!U85</f>
        <v>102.7440147953492</v>
      </c>
      <c r="U34" s="3">
        <f>'[1]öff Finanzen'!V85</f>
        <v>101.57415536740943</v>
      </c>
      <c r="V34" s="3">
        <f>'[1]öff Finanzen'!W85</f>
        <v>100.22344030197607</v>
      </c>
      <c r="X34" s="18" t="str">
        <f t="shared" ref="X34:X36" si="20">HLOOKUP(Y34,$L34:$U131,ROW(L$100)-ROW(X34)+1,0)</f>
        <v>RP</v>
      </c>
      <c r="Y34" s="19">
        <f t="shared" ref="Y34:Y36" si="21">MIN(L34:U34)</f>
        <v>88.745509676072615</v>
      </c>
      <c r="Z34" s="18" t="str">
        <f t="shared" ref="Z34:Z36" si="22">HLOOKUP(AA34,$L34:$U131,ROW(N$100)-ROW(Z34)+1,0)</f>
        <v>HH</v>
      </c>
      <c r="AA34" s="19">
        <f t="shared" ref="AA34:AA36" si="23">MAX(L34:U34)</f>
        <v>163.91856476037364</v>
      </c>
    </row>
    <row r="35" spans="1:27" x14ac:dyDescent="0.35">
      <c r="A35" t="str">
        <f>'[1]öff Finanzen'!B86</f>
        <v>Länder</v>
      </c>
      <c r="B35" s="3">
        <f>'[1]öff Finanzen'!C86</f>
        <v>108.30513992890138</v>
      </c>
      <c r="C35" s="3">
        <f>'[1]öff Finanzen'!D86</f>
        <v>111.44535619958467</v>
      </c>
      <c r="D35" s="3">
        <f>'[1]öff Finanzen'!E86</f>
        <v>98.707964729114522</v>
      </c>
      <c r="E35" s="3">
        <f>'[1]öff Finanzen'!F86</f>
        <v>102.69486420864405</v>
      </c>
      <c r="F35" s="3">
        <f>'[1]öff Finanzen'!G86</f>
        <v>100.49141540727827</v>
      </c>
      <c r="G35" s="3">
        <f>'[1]öff Finanzen'!H86</f>
        <v>175.02192845710164</v>
      </c>
      <c r="H35" s="14">
        <f>'[1]öff Finanzen'!I86</f>
        <v>119.8175631101758</v>
      </c>
      <c r="I35" s="3">
        <f>'[1]öff Finanzen'!J86</f>
        <v>103.30861680845634</v>
      </c>
      <c r="J35" s="3">
        <f>'[1]öff Finanzen'!K86</f>
        <v>103.9317202582956</v>
      </c>
      <c r="K35" s="3">
        <f>'[1]öff Finanzen'!L86</f>
        <v>100</v>
      </c>
      <c r="L35" s="3">
        <f>'[1]öff Finanzen'!M86</f>
        <v>94.680499781528354</v>
      </c>
      <c r="M35" s="3">
        <f>'[1]öff Finanzen'!N86</f>
        <v>90.917750899324432</v>
      </c>
      <c r="N35" s="3">
        <f>'[1]öff Finanzen'!O86</f>
        <v>199.36881088366704</v>
      </c>
      <c r="O35" s="3">
        <f>'[1]öff Finanzen'!P86</f>
        <v>236.21877652785943</v>
      </c>
      <c r="P35" s="3">
        <f>'[1]öff Finanzen'!Q86</f>
        <v>99.131982424730879</v>
      </c>
      <c r="Q35" s="3">
        <f>'[1]öff Finanzen'!R86</f>
        <v>96.32995605951794</v>
      </c>
      <c r="R35" s="3">
        <f>'[1]öff Finanzen'!S86</f>
        <v>93.414761822254974</v>
      </c>
      <c r="S35" s="3">
        <f>'[1]öff Finanzen'!T86</f>
        <v>94.921038130969293</v>
      </c>
      <c r="T35" s="3">
        <f>'[1]öff Finanzen'!U86</f>
        <v>114.42594370586008</v>
      </c>
      <c r="U35" s="3">
        <f>'[1]öff Finanzen'!V86</f>
        <v>105.55646338089331</v>
      </c>
      <c r="V35" s="3">
        <f>'[1]öff Finanzen'!W86</f>
        <v>103.60326897635497</v>
      </c>
      <c r="X35" s="18" t="str">
        <f t="shared" si="20"/>
        <v>BY</v>
      </c>
      <c r="Y35" s="19">
        <f t="shared" si="21"/>
        <v>90.917750899324432</v>
      </c>
      <c r="Z35" s="18" t="str">
        <f t="shared" si="22"/>
        <v>HH</v>
      </c>
      <c r="AA35" s="19">
        <f t="shared" si="23"/>
        <v>236.21877652785943</v>
      </c>
    </row>
    <row r="36" spans="1:27" x14ac:dyDescent="0.35">
      <c r="A36" t="str">
        <f>'[1]öff Finanzen'!B87</f>
        <v>Kommunen</v>
      </c>
      <c r="B36" s="3">
        <f>'[1]öff Finanzen'!C87</f>
        <v>103.83292529347929</v>
      </c>
      <c r="C36" s="3">
        <f>'[1]öff Finanzen'!D87</f>
        <v>97.093989816715293</v>
      </c>
      <c r="D36" s="3">
        <f>'[1]öff Finanzen'!E87</f>
        <v>98.747827980742926</v>
      </c>
      <c r="E36" s="3">
        <f>'[1]öff Finanzen'!F87</f>
        <v>90.889805876912604</v>
      </c>
      <c r="F36" s="3">
        <f>'[1]öff Finanzen'!G87</f>
        <v>90.895156132892822</v>
      </c>
      <c r="G36" s="3" t="str">
        <f>'[1]öff Finanzen'!H87</f>
        <v>.</v>
      </c>
      <c r="H36" s="14">
        <f>'[1]öff Finanzen'!I87</f>
        <v>74.584160053266217</v>
      </c>
      <c r="I36" s="3">
        <f>'[1]öff Finanzen'!J87</f>
        <v>96.888662342898797</v>
      </c>
      <c r="J36" s="3">
        <f>'[1]öff Finanzen'!K87</f>
        <v>94.759238613089238</v>
      </c>
      <c r="K36" s="3">
        <f>'[1]öff Finanzen'!L87</f>
        <v>100</v>
      </c>
      <c r="L36" s="3">
        <f>'[1]öff Finanzen'!M87</f>
        <v>109.88383362284225</v>
      </c>
      <c r="M36" s="3">
        <f>'[1]öff Finanzen'!N87</f>
        <v>94.426505210545557</v>
      </c>
      <c r="N36" s="3" t="str">
        <f>'[1]öff Finanzen'!O87</f>
        <v>.</v>
      </c>
      <c r="O36" s="3" t="str">
        <f>'[1]öff Finanzen'!P87</f>
        <v>.</v>
      </c>
      <c r="P36" s="3">
        <f>'[1]öff Finanzen'!Q87</f>
        <v>108.86130659473632</v>
      </c>
      <c r="Q36" s="3">
        <f>'[1]öff Finanzen'!R87</f>
        <v>95.642839250363068</v>
      </c>
      <c r="R36" s="3">
        <f>'[1]öff Finanzen'!S87</f>
        <v>114.64518025081398</v>
      </c>
      <c r="S36" s="3">
        <f>'[1]öff Finanzen'!T87</f>
        <v>89.336710113920276</v>
      </c>
      <c r="T36" s="3">
        <f>'[1]öff Finanzen'!U87</f>
        <v>74.994878242946399</v>
      </c>
      <c r="U36" s="3">
        <f>'[1]öff Finanzen'!V87</f>
        <v>101.30232501215013</v>
      </c>
      <c r="V36" s="3">
        <f>'[1]öff Finanzen'!W87</f>
        <v>95.076660181845867</v>
      </c>
      <c r="X36" s="18" t="str">
        <f t="shared" si="20"/>
        <v>SL</v>
      </c>
      <c r="Y36" s="19">
        <f t="shared" si="21"/>
        <v>74.994878242946399</v>
      </c>
      <c r="Z36" s="18" t="str">
        <f t="shared" si="22"/>
        <v>NW</v>
      </c>
      <c r="AA36" s="19">
        <f t="shared" si="23"/>
        <v>114.64518025081398</v>
      </c>
    </row>
    <row r="37" spans="1:27" x14ac:dyDescent="0.35">
      <c r="A37" s="4" t="str">
        <f>'[1]öff Finanzen'!A88</f>
        <v>bereinigte Einnahmen laufende Rechnung</v>
      </c>
      <c r="B37" s="3"/>
      <c r="C37" s="3"/>
      <c r="D37" s="3"/>
      <c r="E37" s="3"/>
      <c r="F37" s="3"/>
      <c r="G37" s="3"/>
      <c r="H37" s="14"/>
      <c r="I37" s="3"/>
      <c r="J37" s="3"/>
      <c r="K37" s="3"/>
      <c r="L37" s="3"/>
      <c r="M37" s="3"/>
      <c r="N37" s="3"/>
      <c r="O37" s="3"/>
      <c r="P37" s="3"/>
      <c r="Q37" s="3"/>
      <c r="R37" s="3"/>
      <c r="S37" s="3"/>
      <c r="T37" s="3"/>
      <c r="U37" s="3"/>
      <c r="V37" s="3"/>
    </row>
    <row r="38" spans="1:27" x14ac:dyDescent="0.35">
      <c r="A38" t="str">
        <f>'[1]öff Finanzen'!B88</f>
        <v>zusammen</v>
      </c>
      <c r="B38" s="3">
        <f>'[1]öff Finanzen'!C88</f>
        <v>98.172094130673145</v>
      </c>
      <c r="C38" s="3">
        <f>'[1]öff Finanzen'!D88</f>
        <v>95.572964304738861</v>
      </c>
      <c r="D38" s="3">
        <f>'[1]öff Finanzen'!E88</f>
        <v>92.740839025671988</v>
      </c>
      <c r="E38" s="3">
        <f>'[1]öff Finanzen'!F88</f>
        <v>95.886904139143539</v>
      </c>
      <c r="F38" s="3">
        <f>'[1]öff Finanzen'!G88</f>
        <v>91.209485607719941</v>
      </c>
      <c r="G38" s="3">
        <f>'[1]öff Finanzen'!H88</f>
        <v>122.19157702528844</v>
      </c>
      <c r="H38" s="14">
        <f>'[1]öff Finanzen'!I88</f>
        <v>100.87838303058952</v>
      </c>
      <c r="I38" s="3">
        <f>'[1]öff Finanzen'!J88</f>
        <v>94.504641154102032</v>
      </c>
      <c r="J38" s="3">
        <f>'[1]öff Finanzen'!K88</f>
        <v>101.16300759988788</v>
      </c>
      <c r="K38" s="3">
        <f>'[1]öff Finanzen'!L88</f>
        <v>100</v>
      </c>
      <c r="L38" s="3">
        <f>'[1]öff Finanzen'!M88</f>
        <v>94.211241900746444</v>
      </c>
      <c r="M38" s="3">
        <f>'[1]öff Finanzen'!N88</f>
        <v>95.146180752411013</v>
      </c>
      <c r="N38" s="3">
        <f>'[1]öff Finanzen'!O88</f>
        <v>139.54088757577355</v>
      </c>
      <c r="O38" s="3">
        <f>'[1]öff Finanzen'!P88</f>
        <v>167.20958725243125</v>
      </c>
      <c r="P38" s="3">
        <f>'[1]öff Finanzen'!Q88</f>
        <v>104.28377145078183</v>
      </c>
      <c r="Q38" s="3">
        <f>'[1]öff Finanzen'!R88</f>
        <v>94.971141293037007</v>
      </c>
      <c r="R38" s="3">
        <f>'[1]öff Finanzen'!S88</f>
        <v>102.38187546482908</v>
      </c>
      <c r="S38" s="3">
        <f>'[1]öff Finanzen'!T88</f>
        <v>88.775067653886879</v>
      </c>
      <c r="T38" s="3">
        <f>'[1]öff Finanzen'!U88</f>
        <v>105.52947104934556</v>
      </c>
      <c r="U38" s="3">
        <f>'[1]öff Finanzen'!V88</f>
        <v>95.638162429663566</v>
      </c>
      <c r="V38" s="3">
        <f>'[1]öff Finanzen'!W88</f>
        <v>99.995324653533331</v>
      </c>
      <c r="X38" s="18" t="str">
        <f t="shared" ref="X38:X40" si="24">HLOOKUP(Y38,$L38:$U135,ROW(L$100)-ROW(X38)+1,0)</f>
        <v>RP</v>
      </c>
      <c r="Y38" s="19">
        <f t="shared" ref="Y38:Y40" si="25">MIN(L38:U38)</f>
        <v>88.775067653886879</v>
      </c>
      <c r="Z38" s="18" t="str">
        <f t="shared" ref="Z38:Z40" si="26">HLOOKUP(AA38,$L38:$U135,ROW(N$100)-ROW(Z38)+1,0)</f>
        <v>HH</v>
      </c>
      <c r="AA38" s="19">
        <f t="shared" ref="AA38:AA40" si="27">MAX(L38:U38)</f>
        <v>167.20958725243125</v>
      </c>
    </row>
    <row r="39" spans="1:27" x14ac:dyDescent="0.35">
      <c r="A39" t="str">
        <f>'[1]öff Finanzen'!B89</f>
        <v>Länder</v>
      </c>
      <c r="B39" s="3">
        <f>'[1]öff Finanzen'!C89</f>
        <v>106.64520983269182</v>
      </c>
      <c r="C39" s="3">
        <f>'[1]öff Finanzen'!D89</f>
        <v>108.12082614697414</v>
      </c>
      <c r="D39" s="3">
        <f>'[1]öff Finanzen'!E89</f>
        <v>97.115961302945379</v>
      </c>
      <c r="E39" s="3">
        <f>'[1]öff Finanzen'!F89</f>
        <v>101.98472333911741</v>
      </c>
      <c r="F39" s="3">
        <f>'[1]öff Finanzen'!G89</f>
        <v>99.508349695980115</v>
      </c>
      <c r="G39" s="3">
        <f>'[1]öff Finanzen'!H89</f>
        <v>176.35321355337251</v>
      </c>
      <c r="H39" s="14">
        <f>'[1]öff Finanzen'!I89</f>
        <v>118.91208994507527</v>
      </c>
      <c r="I39" s="3">
        <f>'[1]öff Finanzen'!J89</f>
        <v>101.73423780964417</v>
      </c>
      <c r="J39" s="3">
        <f>'[1]öff Finanzen'!K89</f>
        <v>104.00148973357066</v>
      </c>
      <c r="K39" s="3">
        <f>'[1]öff Finanzen'!L89</f>
        <v>100</v>
      </c>
      <c r="L39" s="3">
        <f>'[1]öff Finanzen'!M89</f>
        <v>96.167236829104198</v>
      </c>
      <c r="M39" s="3">
        <f>'[1]öff Finanzen'!N89</f>
        <v>90.993100928843305</v>
      </c>
      <c r="N39" s="3">
        <f>'[1]öff Finanzen'!O89</f>
        <v>201.39211585491421</v>
      </c>
      <c r="O39" s="3">
        <f>'[1]öff Finanzen'!P89</f>
        <v>241.32581816820721</v>
      </c>
      <c r="P39" s="3">
        <f>'[1]öff Finanzen'!Q89</f>
        <v>97.501280460914131</v>
      </c>
      <c r="Q39" s="3">
        <f>'[1]öff Finanzen'!R89</f>
        <v>96.579832381249673</v>
      </c>
      <c r="R39" s="3">
        <f>'[1]öff Finanzen'!S89</f>
        <v>93.364046432293947</v>
      </c>
      <c r="S39" s="3">
        <f>'[1]öff Finanzen'!T89</f>
        <v>95.488357276990612</v>
      </c>
      <c r="T39" s="3">
        <f>'[1]öff Finanzen'!U89</f>
        <v>117.72722654915582</v>
      </c>
      <c r="U39" s="3">
        <f>'[1]öff Finanzen'!V89</f>
        <v>97.028165214952779</v>
      </c>
      <c r="V39" s="3">
        <f>'[1]öff Finanzen'!W89</f>
        <v>103.42548876676642</v>
      </c>
      <c r="X39" s="18" t="str">
        <f t="shared" si="24"/>
        <v>BY</v>
      </c>
      <c r="Y39" s="19">
        <f t="shared" si="25"/>
        <v>90.993100928843305</v>
      </c>
      <c r="Z39" s="18" t="str">
        <f t="shared" si="26"/>
        <v>HH</v>
      </c>
      <c r="AA39" s="19">
        <f t="shared" si="27"/>
        <v>241.32581816820721</v>
      </c>
    </row>
    <row r="40" spans="1:27" x14ac:dyDescent="0.35">
      <c r="A40" t="str">
        <f>'[1]öff Finanzen'!B90</f>
        <v>Kommunen</v>
      </c>
      <c r="B40" s="3">
        <f>'[1]öff Finanzen'!C90</f>
        <v>101.85697674773289</v>
      </c>
      <c r="C40" s="3">
        <f>'[1]öff Finanzen'!D90</f>
        <v>87.779801730515146</v>
      </c>
      <c r="D40" s="3">
        <f>'[1]öff Finanzen'!E90</f>
        <v>94.435013825559238</v>
      </c>
      <c r="E40" s="3">
        <f>'[1]öff Finanzen'!F90</f>
        <v>86.131803196197893</v>
      </c>
      <c r="F40" s="3">
        <f>'[1]öff Finanzen'!G90</f>
        <v>87.242502909496778</v>
      </c>
      <c r="G40" s="3" t="str">
        <f>'[1]öff Finanzen'!H90</f>
        <v>.</v>
      </c>
      <c r="H40" s="14">
        <f>'[1]öff Finanzen'!I90</f>
        <v>71.160754107346364</v>
      </c>
      <c r="I40" s="3">
        <f>'[1]öff Finanzen'!J90</f>
        <v>92.441481835402101</v>
      </c>
      <c r="J40" s="3">
        <f>'[1]öff Finanzen'!K90</f>
        <v>94.759238613089224</v>
      </c>
      <c r="K40" s="3">
        <f>'[1]öff Finanzen'!L90</f>
        <v>100</v>
      </c>
      <c r="L40" s="3">
        <f>'[1]öff Finanzen'!M90</f>
        <v>111.29419266269585</v>
      </c>
      <c r="M40" s="3">
        <f>'[1]öff Finanzen'!N90</f>
        <v>91.227865738385944</v>
      </c>
      <c r="N40" s="3" t="str">
        <f>'[1]öff Finanzen'!O90</f>
        <v>.</v>
      </c>
      <c r="O40" s="3" t="str">
        <f>'[1]öff Finanzen'!P90</f>
        <v>.</v>
      </c>
      <c r="P40" s="3">
        <f>'[1]öff Finanzen'!Q90</f>
        <v>111.27858729953346</v>
      </c>
      <c r="Q40" s="3">
        <f>'[1]öff Finanzen'!R90</f>
        <v>97.307045677560495</v>
      </c>
      <c r="R40" s="3">
        <f>'[1]öff Finanzen'!S90</f>
        <v>114.05713385742703</v>
      </c>
      <c r="S40" s="3">
        <f>'[1]öff Finanzen'!T90</f>
        <v>89.721990335957415</v>
      </c>
      <c r="T40" s="3">
        <f>'[1]öff Finanzen'!U90</f>
        <v>76.868376171410276</v>
      </c>
      <c r="U40" s="3">
        <f>'[1]öff Finanzen'!V90</f>
        <v>103.0197531871142</v>
      </c>
      <c r="V40" s="3">
        <f>'[1]öff Finanzen'!W90</f>
        <v>94.413430016039484</v>
      </c>
      <c r="X40" s="18" t="str">
        <f t="shared" si="24"/>
        <v>SL</v>
      </c>
      <c r="Y40" s="19">
        <f t="shared" si="25"/>
        <v>76.868376171410276</v>
      </c>
      <c r="Z40" s="18" t="str">
        <f t="shared" si="26"/>
        <v>NW</v>
      </c>
      <c r="AA40" s="19">
        <f t="shared" si="27"/>
        <v>114.05713385742703</v>
      </c>
    </row>
    <row r="41" spans="1:27" x14ac:dyDescent="0.35">
      <c r="A41" t="str">
        <f>'[1]öff Finanzen'!B91</f>
        <v>zusammen</v>
      </c>
      <c r="B41" s="3"/>
      <c r="C41" s="3"/>
      <c r="D41" s="3"/>
      <c r="E41" s="3"/>
      <c r="F41" s="3"/>
      <c r="G41" s="3"/>
      <c r="H41" s="14"/>
      <c r="I41" s="3"/>
      <c r="J41" s="3"/>
      <c r="K41" s="3"/>
      <c r="L41" s="3"/>
      <c r="M41" s="3"/>
      <c r="N41" s="3"/>
      <c r="O41" s="3"/>
      <c r="P41" s="3"/>
      <c r="Q41" s="3"/>
      <c r="R41" s="3"/>
      <c r="S41" s="3"/>
      <c r="T41" s="3"/>
      <c r="U41" s="3"/>
      <c r="V41" s="3"/>
    </row>
    <row r="42" spans="1:27" x14ac:dyDescent="0.35">
      <c r="A42" s="4" t="str">
        <f>'[1]öff Finanzen'!A91</f>
        <v>Steuern/steuerähnliche Abgaben</v>
      </c>
      <c r="B42" s="3"/>
      <c r="C42" s="3"/>
      <c r="D42" s="3"/>
      <c r="E42" s="3"/>
      <c r="F42" s="3"/>
      <c r="G42" s="3"/>
      <c r="H42" s="14"/>
      <c r="I42" s="3"/>
      <c r="J42" s="3"/>
      <c r="K42" s="3"/>
      <c r="L42" s="3"/>
      <c r="M42" s="3"/>
      <c r="N42" s="3"/>
      <c r="O42" s="3"/>
      <c r="P42" s="3"/>
      <c r="Q42" s="3"/>
      <c r="R42" s="3"/>
      <c r="S42" s="3"/>
      <c r="T42" s="3"/>
      <c r="U42" s="3"/>
      <c r="V42" s="3"/>
    </row>
    <row r="43" spans="1:27" x14ac:dyDescent="0.35">
      <c r="A43" t="str">
        <f>'[1]öff Finanzen'!B91</f>
        <v>zusammen</v>
      </c>
      <c r="B43" s="3">
        <f>'[1]öff Finanzen'!C91</f>
        <v>89.703442911018186</v>
      </c>
      <c r="C43" s="3">
        <f>'[1]öff Finanzen'!D91</f>
        <v>84.839763399013208</v>
      </c>
      <c r="D43" s="3">
        <f>'[1]öff Finanzen'!E91</f>
        <v>85.712067030901068</v>
      </c>
      <c r="E43" s="3">
        <f>'[1]öff Finanzen'!F91</f>
        <v>85.509871095773079</v>
      </c>
      <c r="F43" s="3">
        <f>'[1]öff Finanzen'!G91</f>
        <v>84.546342585879344</v>
      </c>
      <c r="G43" s="3">
        <f>'[1]öff Finanzen'!H91</f>
        <v>118.3225475091261</v>
      </c>
      <c r="H43" s="14">
        <f>'[1]öff Finanzen'!I91</f>
        <v>93.582588100721907</v>
      </c>
      <c r="I43" s="3">
        <f>'[1]öff Finanzen'!J91</f>
        <v>86.184067008896548</v>
      </c>
      <c r="J43" s="3">
        <f>'[1]öff Finanzen'!K91</f>
        <v>100.96024099495666</v>
      </c>
      <c r="K43" s="3">
        <f>'[1]öff Finanzen'!L91</f>
        <v>100</v>
      </c>
      <c r="L43" s="3">
        <f>'[1]öff Finanzen'!M91</f>
        <v>100.55022271566831</v>
      </c>
      <c r="M43" s="3">
        <f>'[1]öff Finanzen'!N91</f>
        <v>100.171844515149</v>
      </c>
      <c r="N43" s="3">
        <f>'[1]öff Finanzen'!O91</f>
        <v>124.79713422313465</v>
      </c>
      <c r="O43" s="3">
        <f>'[1]öff Finanzen'!P91</f>
        <v>140.14695741716855</v>
      </c>
      <c r="P43" s="3">
        <f>'[1]öff Finanzen'!Q91</f>
        <v>102.94423071809642</v>
      </c>
      <c r="Q43" s="3">
        <f>'[1]öff Finanzen'!R91</f>
        <v>95.702518427502611</v>
      </c>
      <c r="R43" s="3">
        <f>'[1]öff Finanzen'!S91</f>
        <v>98.622975576790793</v>
      </c>
      <c r="S43" s="3">
        <f>'[1]öff Finanzen'!T91</f>
        <v>90.663142987227474</v>
      </c>
      <c r="T43" s="3">
        <f>'[1]öff Finanzen'!U91</f>
        <v>97.371350442389868</v>
      </c>
      <c r="U43" s="3">
        <f>'[1]öff Finanzen'!V91</f>
        <v>93.505307077974152</v>
      </c>
      <c r="V43" s="3">
        <f>'[1]öff Finanzen'!W91</f>
        <v>98.756860538903567</v>
      </c>
      <c r="X43" s="18" t="str">
        <f t="shared" ref="X43:X45" si="28">HLOOKUP(Y43,$L43:$U140,ROW(L$100)-ROW(X43)+1,0)</f>
        <v>RP</v>
      </c>
      <c r="Y43" s="19">
        <f t="shared" ref="Y43:Y45" si="29">MIN(L43:U43)</f>
        <v>90.663142987227474</v>
      </c>
      <c r="Z43" s="18" t="str">
        <f t="shared" ref="Z43:Z45" si="30">HLOOKUP(AA43,$L43:$U140,ROW(N$100)-ROW(Z43)+1,0)</f>
        <v>HH</v>
      </c>
      <c r="AA43" s="19">
        <f t="shared" ref="AA43:AA45" si="31">MAX(L43:U43)</f>
        <v>140.14695741716855</v>
      </c>
    </row>
    <row r="44" spans="1:27" x14ac:dyDescent="0.35">
      <c r="A44" t="str">
        <f>'[1]öff Finanzen'!B92</f>
        <v>Länder</v>
      </c>
      <c r="B44" s="3">
        <f>'[1]öff Finanzen'!C92</f>
        <v>98.649087325509498</v>
      </c>
      <c r="C44" s="3">
        <f>'[1]öff Finanzen'!D92</f>
        <v>95.125066893221558</v>
      </c>
      <c r="D44" s="3">
        <f>'[1]öff Finanzen'!E92</f>
        <v>92.070404950507339</v>
      </c>
      <c r="E44" s="3">
        <f>'[1]öff Finanzen'!F92</f>
        <v>93.522741352519034</v>
      </c>
      <c r="F44" s="3">
        <f>'[1]öff Finanzen'!G92</f>
        <v>93.734499227699203</v>
      </c>
      <c r="G44" s="3">
        <f>'[1]öff Finanzen'!H92</f>
        <v>166.12506532088514</v>
      </c>
      <c r="H44" s="14">
        <f>'[1]öff Finanzen'!I92</f>
        <v>110.86768928176085</v>
      </c>
      <c r="I44" s="3">
        <f>'[1]öff Finanzen'!J92</f>
        <v>94.342890054907286</v>
      </c>
      <c r="J44" s="3">
        <f>'[1]öff Finanzen'!K92</f>
        <v>103.4654568904065</v>
      </c>
      <c r="K44" s="3">
        <f>'[1]öff Finanzen'!L92</f>
        <v>100</v>
      </c>
      <c r="L44" s="3">
        <f>'[1]öff Finanzen'!M92</f>
        <v>96.008622468885946</v>
      </c>
      <c r="M44" s="3">
        <f>'[1]öff Finanzen'!N92</f>
        <v>95.96083238661835</v>
      </c>
      <c r="N44" s="3">
        <f>'[1]öff Finanzen'!O92</f>
        <v>175.21539648289334</v>
      </c>
      <c r="O44" s="3">
        <f>'[1]öff Finanzen'!P92</f>
        <v>196.76657531105576</v>
      </c>
      <c r="P44" s="3">
        <f>'[1]öff Finanzen'!Q92</f>
        <v>94.743664915007827</v>
      </c>
      <c r="Q44" s="3">
        <f>'[1]öff Finanzen'!R92</f>
        <v>98.827710627114868</v>
      </c>
      <c r="R44" s="3">
        <f>'[1]öff Finanzen'!S92</f>
        <v>96.867674682456695</v>
      </c>
      <c r="S44" s="3">
        <f>'[1]öff Finanzen'!T92</f>
        <v>93.360164746705394</v>
      </c>
      <c r="T44" s="3">
        <f>'[1]öff Finanzen'!U92</f>
        <v>106.17269821074255</v>
      </c>
      <c r="U44" s="3">
        <f>'[1]öff Finanzen'!V92</f>
        <v>94.998517092952554</v>
      </c>
      <c r="V44" s="3">
        <f>'[1]öff Finanzen'!W92</f>
        <v>102.10515069920059</v>
      </c>
      <c r="X44" s="18" t="str">
        <f t="shared" si="28"/>
        <v>RP</v>
      </c>
      <c r="Y44" s="19">
        <f t="shared" si="29"/>
        <v>93.360164746705394</v>
      </c>
      <c r="Z44" s="18" t="str">
        <f t="shared" si="30"/>
        <v>HH</v>
      </c>
      <c r="AA44" s="19">
        <f t="shared" si="31"/>
        <v>196.76657531105576</v>
      </c>
    </row>
    <row r="45" spans="1:27" x14ac:dyDescent="0.35">
      <c r="A45" t="str">
        <f>'[1]öff Finanzen'!B93</f>
        <v>Kommunen</v>
      </c>
      <c r="B45" s="3">
        <f>'[1]öff Finanzen'!C93</f>
        <v>67.560855351058706</v>
      </c>
      <c r="C45" s="3">
        <f>'[1]öff Finanzen'!D93</f>
        <v>59.381202489489752</v>
      </c>
      <c r="D45" s="3">
        <f>'[1]öff Finanzen'!E93</f>
        <v>69.973675519092069</v>
      </c>
      <c r="E45" s="3">
        <f>'[1]öff Finanzen'!F93</f>
        <v>65.676120384737118</v>
      </c>
      <c r="F45" s="3">
        <f>'[1]öff Finanzen'!G93</f>
        <v>61.803479855213936</v>
      </c>
      <c r="G45" s="3" t="str">
        <f>'[1]öff Finanzen'!H93</f>
        <v>.</v>
      </c>
      <c r="H45" s="14">
        <f>'[1]öff Finanzen'!I93</f>
        <v>50.797870907636657</v>
      </c>
      <c r="I45" s="3">
        <f>'[1]öff Finanzen'!J93</f>
        <v>65.989048594140939</v>
      </c>
      <c r="J45" s="3">
        <f>'[1]öff Finanzen'!K93</f>
        <v>94.759238613089238</v>
      </c>
      <c r="K45" s="3">
        <f>'[1]öff Finanzen'!L93</f>
        <v>100</v>
      </c>
      <c r="L45" s="3">
        <f>'[1]öff Finanzen'!M93</f>
        <v>111.79175842480156</v>
      </c>
      <c r="M45" s="3">
        <f>'[1]öff Finanzen'!N93</f>
        <v>110.59509637400838</v>
      </c>
      <c r="N45" s="3" t="str">
        <f>'[1]öff Finanzen'!O93</f>
        <v>.</v>
      </c>
      <c r="O45" s="3" t="str">
        <f>'[1]öff Finanzen'!P93</f>
        <v>.</v>
      </c>
      <c r="P45" s="3">
        <f>'[1]öff Finanzen'!Q93</f>
        <v>123.24257233806399</v>
      </c>
      <c r="Q45" s="3">
        <f>'[1]öff Finanzen'!R93</f>
        <v>87.966927930576773</v>
      </c>
      <c r="R45" s="3">
        <f>'[1]öff Finanzen'!S93</f>
        <v>102.96776080924496</v>
      </c>
      <c r="S45" s="3">
        <f>'[1]öff Finanzen'!T93</f>
        <v>83.987375687152962</v>
      </c>
      <c r="T45" s="3">
        <f>'[1]öff Finanzen'!U93</f>
        <v>75.585931239866682</v>
      </c>
      <c r="U45" s="3">
        <f>'[1]öff Finanzen'!V93</f>
        <v>89.809258814697941</v>
      </c>
      <c r="V45" s="3">
        <f>'[1]öff Finanzen'!W93</f>
        <v>90.469049777006333</v>
      </c>
      <c r="X45" s="18" t="str">
        <f t="shared" si="28"/>
        <v>SL</v>
      </c>
      <c r="Y45" s="19">
        <f t="shared" si="29"/>
        <v>75.585931239866682</v>
      </c>
      <c r="Z45" s="18" t="str">
        <f t="shared" si="30"/>
        <v>HE</v>
      </c>
      <c r="AA45" s="19">
        <f t="shared" si="31"/>
        <v>123.24257233806399</v>
      </c>
    </row>
    <row r="46" spans="1:27" x14ac:dyDescent="0.35">
      <c r="A46" s="4" t="str">
        <f>'[1]öff Finanzen'!A94</f>
        <v>Zuweisungen vom öffentl. Gesamthaushalt, laufende Rechnung</v>
      </c>
      <c r="B46" s="3"/>
      <c r="C46" s="3"/>
      <c r="D46" s="3"/>
      <c r="E46" s="3"/>
      <c r="F46" s="3"/>
      <c r="G46" s="3"/>
      <c r="H46" s="14"/>
      <c r="I46" s="3"/>
      <c r="J46" s="3"/>
      <c r="K46" s="3"/>
      <c r="L46" s="3"/>
      <c r="M46" s="3"/>
      <c r="N46" s="3"/>
      <c r="O46" s="3"/>
      <c r="P46" s="3"/>
      <c r="Q46" s="3"/>
      <c r="R46" s="3"/>
      <c r="S46" s="3"/>
      <c r="T46" s="3"/>
      <c r="U46" s="3"/>
      <c r="V46" s="3"/>
    </row>
    <row r="47" spans="1:27" x14ac:dyDescent="0.35">
      <c r="A47" t="str">
        <f>'[1]öff Finanzen'!B94</f>
        <v>zusammen</v>
      </c>
      <c r="B47" s="3">
        <f>'[1]öff Finanzen'!C94</f>
        <v>129.74025158421875</v>
      </c>
      <c r="C47" s="3">
        <f>'[1]öff Finanzen'!D94</f>
        <v>128.87984367270735</v>
      </c>
      <c r="D47" s="3">
        <f>'[1]öff Finanzen'!E94</f>
        <v>121.26949058741224</v>
      </c>
      <c r="E47" s="3">
        <f>'[1]öff Finanzen'!F94</f>
        <v>115.29637281281842</v>
      </c>
      <c r="F47" s="3">
        <f>'[1]öff Finanzen'!G94</f>
        <v>106.70545743603694</v>
      </c>
      <c r="G47" s="3">
        <f>'[1]öff Finanzen'!H94</f>
        <v>65.500883672336585</v>
      </c>
      <c r="H47" s="14">
        <f>'[1]öff Finanzen'!I94</f>
        <v>107.83520509906404</v>
      </c>
      <c r="I47" s="3">
        <f>'[1]öff Finanzen'!J94</f>
        <v>120.4953459187518</v>
      </c>
      <c r="J47" s="3">
        <f>'[1]öff Finanzen'!K94</f>
        <v>98.191983632674379</v>
      </c>
      <c r="K47" s="3">
        <f>'[1]öff Finanzen'!L94</f>
        <v>100</v>
      </c>
      <c r="L47" s="3">
        <f>'[1]öff Finanzen'!M94</f>
        <v>103.12366065846416</v>
      </c>
      <c r="M47" s="3">
        <f>'[1]öff Finanzen'!N94</f>
        <v>73.887493348371635</v>
      </c>
      <c r="N47" s="3">
        <f>'[1]öff Finanzen'!O94</f>
        <v>86.224315881468939</v>
      </c>
      <c r="O47" s="3">
        <f>'[1]öff Finanzen'!P94</f>
        <v>57.390995294574552</v>
      </c>
      <c r="P47" s="3">
        <f>'[1]öff Finanzen'!Q94</f>
        <v>106.5254149248432</v>
      </c>
      <c r="Q47" s="3">
        <f>'[1]öff Finanzen'!R94</f>
        <v>107.13988391665656</v>
      </c>
      <c r="R47" s="3">
        <f>'[1]öff Finanzen'!S94</f>
        <v>112.41613321867065</v>
      </c>
      <c r="S47" s="3">
        <f>'[1]öff Finanzen'!T94</f>
        <v>105.95336669000137</v>
      </c>
      <c r="T47" s="3">
        <f>'[1]öff Finanzen'!U94</f>
        <v>115.14011098564154</v>
      </c>
      <c r="U47" s="3">
        <f>'[1]öff Finanzen'!V94</f>
        <v>113.4281927503699</v>
      </c>
      <c r="V47" s="3">
        <f>'[1]öff Finanzen'!W94</f>
        <v>101.51767590090219</v>
      </c>
      <c r="X47" s="18" t="str">
        <f t="shared" ref="X47:X49" si="32">HLOOKUP(Y47,$L47:$U144,ROW(L$100)-ROW(X47)+1,0)</f>
        <v>HH</v>
      </c>
      <c r="Y47" s="19">
        <f t="shared" ref="Y47:Y49" si="33">MIN(L47:U47)</f>
        <v>57.390995294574552</v>
      </c>
      <c r="Z47" s="18" t="str">
        <f t="shared" ref="Z47:Z49" si="34">HLOOKUP(AA47,$L47:$U144,ROW(N$100)-ROW(Z47)+1,0)</f>
        <v>SL</v>
      </c>
      <c r="AA47" s="19">
        <f t="shared" ref="AA47:AA49" si="35">MAX(L47:U47)</f>
        <v>115.14011098564154</v>
      </c>
    </row>
    <row r="48" spans="1:27" x14ac:dyDescent="0.35">
      <c r="A48" t="str">
        <f>'[1]öff Finanzen'!B95</f>
        <v>Länder</v>
      </c>
      <c r="B48" s="3">
        <f>'[1]öff Finanzen'!C95</f>
        <v>120.96117666588478</v>
      </c>
      <c r="C48" s="3">
        <f>'[1]öff Finanzen'!D95</f>
        <v>151.85473796031971</v>
      </c>
      <c r="D48" s="3">
        <f>'[1]öff Finanzen'!E95</f>
        <v>150.29472153735793</v>
      </c>
      <c r="E48" s="3">
        <f>'[1]öff Finanzen'!F95</f>
        <v>142.55717578928295</v>
      </c>
      <c r="F48" s="3">
        <f>'[1]öff Finanzen'!G95</f>
        <v>131.34357246144987</v>
      </c>
      <c r="G48" s="3">
        <f>'[1]öff Finanzen'!H95</f>
        <v>188.42864128750949</v>
      </c>
      <c r="H48" s="14">
        <f>'[1]öff Finanzen'!I95</f>
        <v>151.11901107785368</v>
      </c>
      <c r="I48" s="3">
        <f>'[1]öff Finanzen'!J95</f>
        <v>139.96151152510291</v>
      </c>
      <c r="J48" s="3">
        <f>'[1]öff Finanzen'!K95</f>
        <v>104.63433408756563</v>
      </c>
      <c r="K48" s="3">
        <f>'[1]öff Finanzen'!L95</f>
        <v>100</v>
      </c>
      <c r="L48" s="3">
        <f>'[1]öff Finanzen'!M95</f>
        <v>107.93991124976017</v>
      </c>
      <c r="M48" s="3">
        <f>'[1]öff Finanzen'!N95</f>
        <v>49.342288688970285</v>
      </c>
      <c r="N48" s="3">
        <f>'[1]öff Finanzen'!O95</f>
        <v>248.04445034307184</v>
      </c>
      <c r="O48" s="3">
        <f>'[1]öff Finanzen'!P95</f>
        <v>165.09864690667865</v>
      </c>
      <c r="P48" s="3">
        <f>'[1]öff Finanzen'!Q95</f>
        <v>99.860023856800865</v>
      </c>
      <c r="Q48" s="3">
        <f>'[1]öff Finanzen'!R95</f>
        <v>105.16251052373758</v>
      </c>
      <c r="R48" s="3">
        <f>'[1]öff Finanzen'!S95</f>
        <v>116.80719675676157</v>
      </c>
      <c r="S48" s="3">
        <f>'[1]öff Finanzen'!T95</f>
        <v>95.699245565632353</v>
      </c>
      <c r="T48" s="3">
        <f>'[1]öff Finanzen'!U95</f>
        <v>167.32706507544606</v>
      </c>
      <c r="U48" s="3">
        <f>'[1]öff Finanzen'!V95</f>
        <v>89.192241618155563</v>
      </c>
      <c r="V48" s="3">
        <f>'[1]öff Finanzen'!W95</f>
        <v>109.90212538497872</v>
      </c>
      <c r="X48" s="18" t="str">
        <f t="shared" si="32"/>
        <v>BY</v>
      </c>
      <c r="Y48" s="19">
        <f t="shared" si="33"/>
        <v>49.342288688970285</v>
      </c>
      <c r="Z48" s="18" t="str">
        <f t="shared" si="34"/>
        <v>HB</v>
      </c>
      <c r="AA48" s="19">
        <f t="shared" si="35"/>
        <v>248.04445034307184</v>
      </c>
    </row>
    <row r="49" spans="1:27" x14ac:dyDescent="0.35">
      <c r="A49" t="str">
        <f>'[1]öff Finanzen'!B96</f>
        <v>Kommunen</v>
      </c>
      <c r="B49" s="3">
        <f>'[1]öff Finanzen'!C96</f>
        <v>134.41809795620486</v>
      </c>
      <c r="C49" s="3">
        <f>'[1]öff Finanzen'!D96</f>
        <v>116.63789029039509</v>
      </c>
      <c r="D49" s="3">
        <f>'[1]öff Finanzen'!E96</f>
        <v>105.80367299748463</v>
      </c>
      <c r="E49" s="3">
        <f>'[1]öff Finanzen'!F96</f>
        <v>100.77071384679583</v>
      </c>
      <c r="F49" s="3">
        <f>'[1]öff Finanzen'!G96</f>
        <v>93.577272740459051</v>
      </c>
      <c r="G49" s="3" t="str">
        <f>'[1]öff Finanzen'!H96</f>
        <v>.</v>
      </c>
      <c r="H49" s="14">
        <f>'[1]öff Finanzen'!I96</f>
        <v>84.771841743912759</v>
      </c>
      <c r="I49" s="3">
        <f>'[1]öff Finanzen'!J96</f>
        <v>110.1229851626107</v>
      </c>
      <c r="J49" s="3">
        <f>'[1]öff Finanzen'!K96</f>
        <v>94.759238613089252</v>
      </c>
      <c r="K49" s="3">
        <f>'[1]öff Finanzen'!L96</f>
        <v>100</v>
      </c>
      <c r="L49" s="3">
        <f>'[1]öff Finanzen'!M96</f>
        <v>100.5573674482286</v>
      </c>
      <c r="M49" s="3">
        <f>'[1]öff Finanzen'!N96</f>
        <v>86.966171641212298</v>
      </c>
      <c r="N49" s="3" t="str">
        <f>'[1]öff Finanzen'!O96</f>
        <v>.</v>
      </c>
      <c r="O49" s="3" t="str">
        <f>'[1]öff Finanzen'!P96</f>
        <v>.</v>
      </c>
      <c r="P49" s="3">
        <f>'[1]öff Finanzen'!Q96</f>
        <v>110.07700500871358</v>
      </c>
      <c r="Q49" s="3">
        <f>'[1]öff Finanzen'!R96</f>
        <v>108.19350847712259</v>
      </c>
      <c r="R49" s="3">
        <f>'[1]öff Finanzen'!S96</f>
        <v>110.07639687607238</v>
      </c>
      <c r="S49" s="3">
        <f>'[1]öff Finanzen'!T96</f>
        <v>111.41717737002669</v>
      </c>
      <c r="T49" s="3">
        <f>'[1]öff Finanzen'!U96</f>
        <v>87.332790040677537</v>
      </c>
      <c r="U49" s="3">
        <f>'[1]öff Finanzen'!V96</f>
        <v>126.34208824962099</v>
      </c>
      <c r="V49" s="3">
        <f>'[1]öff Finanzen'!W96</f>
        <v>97.050101929266589</v>
      </c>
      <c r="X49" s="18" t="str">
        <f t="shared" si="32"/>
        <v>BY</v>
      </c>
      <c r="Y49" s="19">
        <f t="shared" si="33"/>
        <v>86.966171641212298</v>
      </c>
      <c r="Z49" s="18" t="str">
        <f t="shared" si="34"/>
        <v>SH</v>
      </c>
      <c r="AA49" s="19">
        <f t="shared" si="35"/>
        <v>126.34208824962099</v>
      </c>
    </row>
    <row r="50" spans="1:27" x14ac:dyDescent="0.35">
      <c r="A50" s="4" t="str">
        <f>'[1]öff Finanzen'!A97</f>
        <v>bereinigte Einnahmen Kapitalrechnung</v>
      </c>
      <c r="B50" s="3"/>
      <c r="C50" s="3"/>
      <c r="D50" s="3"/>
      <c r="E50" s="3"/>
      <c r="F50" s="3"/>
      <c r="G50" s="3"/>
      <c r="H50" s="14"/>
      <c r="I50" s="3"/>
      <c r="J50" s="3"/>
      <c r="K50" s="3"/>
      <c r="L50" s="3"/>
      <c r="M50" s="3"/>
      <c r="N50" s="3"/>
      <c r="O50" s="3"/>
      <c r="P50" s="3"/>
      <c r="Q50" s="3"/>
      <c r="R50" s="3"/>
      <c r="S50" s="3"/>
      <c r="T50" s="3"/>
      <c r="U50" s="3"/>
      <c r="V50" s="3"/>
    </row>
    <row r="51" spans="1:27" x14ac:dyDescent="0.35">
      <c r="A51" t="str">
        <f>'[1]öff Finanzen'!B97</f>
        <v>zusammen</v>
      </c>
      <c r="B51" s="3">
        <f>'[1]öff Finanzen'!C97</f>
        <v>146.03924936617781</v>
      </c>
      <c r="C51" s="3">
        <f>'[1]öff Finanzen'!D97</f>
        <v>206.5866544730508</v>
      </c>
      <c r="D51" s="3">
        <f>'[1]öff Finanzen'!E97</f>
        <v>136.71699133513582</v>
      </c>
      <c r="E51" s="3">
        <f>'[1]öff Finanzen'!F97</f>
        <v>130.35524098625302</v>
      </c>
      <c r="F51" s="3">
        <f>'[1]öff Finanzen'!G97</f>
        <v>107.67920384101734</v>
      </c>
      <c r="G51" s="3">
        <f>'[1]öff Finanzen'!H97</f>
        <v>102.14716638298722</v>
      </c>
      <c r="H51" s="14">
        <f>'[1]öff Finanzen'!I97</f>
        <v>132.56150376065267</v>
      </c>
      <c r="I51" s="3">
        <f>'[1]öff Finanzen'!J97</f>
        <v>141.65695589409924</v>
      </c>
      <c r="J51" s="3">
        <f>'[1]öff Finanzen'!K97</f>
        <v>100.11252786671233</v>
      </c>
      <c r="K51" s="3">
        <f>'[1]öff Finanzen'!L97</f>
        <v>100</v>
      </c>
      <c r="L51" s="3">
        <f>'[1]öff Finanzen'!M97</f>
        <v>84.923631532535026</v>
      </c>
      <c r="M51" s="3">
        <f>'[1]öff Finanzen'!N97</f>
        <v>95.813842426081678</v>
      </c>
      <c r="N51" s="3">
        <f>'[1]öff Finanzen'!O97</f>
        <v>107.17525367953584</v>
      </c>
      <c r="O51" s="3">
        <f>'[1]öff Finanzen'!P97</f>
        <v>77.963218263329694</v>
      </c>
      <c r="P51" s="3">
        <f>'[1]öff Finanzen'!Q97</f>
        <v>118.72001411951818</v>
      </c>
      <c r="Q51" s="3">
        <f>'[1]öff Finanzen'!R97</f>
        <v>90.579546778482751</v>
      </c>
      <c r="R51" s="3">
        <f>'[1]öff Finanzen'!S97</f>
        <v>93.207433494744123</v>
      </c>
      <c r="S51" s="3">
        <f>'[1]öff Finanzen'!T97</f>
        <v>87.97351062990677</v>
      </c>
      <c r="T51" s="3">
        <f>'[1]öff Finanzen'!U97</f>
        <v>29.993111985529019</v>
      </c>
      <c r="U51" s="3">
        <f>'[1]öff Finanzen'!V97</f>
        <v>256.61117835929423</v>
      </c>
      <c r="V51" s="3">
        <f>'[1]öff Finanzen'!W97</f>
        <v>106.18139399284637</v>
      </c>
      <c r="X51" s="18" t="str">
        <f t="shared" ref="X51:X53" si="36">HLOOKUP(Y51,$L51:$U148,ROW(L$100)-ROW(X51)+1,0)</f>
        <v>SL</v>
      </c>
      <c r="Y51" s="19">
        <f t="shared" ref="Y51:Y53" si="37">MIN(L51:U51)</f>
        <v>29.993111985529019</v>
      </c>
      <c r="Z51" s="18" t="str">
        <f t="shared" ref="Z51:Z53" si="38">HLOOKUP(AA51,$L51:$U148,ROW(N$100)-ROW(Z51)+1,0)</f>
        <v>SH</v>
      </c>
      <c r="AA51" s="19">
        <f t="shared" ref="AA51:AA53" si="39">MAX(L51:U51)</f>
        <v>256.61117835929423</v>
      </c>
    </row>
    <row r="52" spans="1:27" x14ac:dyDescent="0.35">
      <c r="A52" t="str">
        <f>'[1]öff Finanzen'!B98</f>
        <v>Länder</v>
      </c>
      <c r="B52" s="3">
        <f>'[1]öff Finanzen'!C98</f>
        <v>149.95540509199631</v>
      </c>
      <c r="C52" s="3">
        <f>'[1]öff Finanzen'!D98</f>
        <v>194.86306068611384</v>
      </c>
      <c r="D52" s="3">
        <f>'[1]öff Finanzen'!E98</f>
        <v>138.65384256572435</v>
      </c>
      <c r="E52" s="3">
        <f>'[1]öff Finanzen'!F98</f>
        <v>120.51341909024704</v>
      </c>
      <c r="F52" s="3">
        <f>'[1]öff Finanzen'!G98</f>
        <v>125.15808519163355</v>
      </c>
      <c r="G52" s="3">
        <f>'[1]öff Finanzen'!H98</f>
        <v>141.61788488082459</v>
      </c>
      <c r="H52" s="14">
        <f>'[1]öff Finanzen'!I98</f>
        <v>142.53731348437572</v>
      </c>
      <c r="I52" s="3">
        <f>'[1]öff Finanzen'!J98</f>
        <v>142.81226995473639</v>
      </c>
      <c r="J52" s="3">
        <f>'[1]öff Finanzen'!K98</f>
        <v>102.18109404088322</v>
      </c>
      <c r="K52" s="3">
        <f>'[1]öff Finanzen'!L98</f>
        <v>100</v>
      </c>
      <c r="L52" s="3">
        <f>'[1]öff Finanzen'!M98</f>
        <v>57.375921473844862</v>
      </c>
      <c r="M52" s="3">
        <f>'[1]öff Finanzen'!N98</f>
        <v>89.027099770897749</v>
      </c>
      <c r="N52" s="3">
        <f>'[1]öff Finanzen'!O98</f>
        <v>148.60089677048492</v>
      </c>
      <c r="O52" s="3">
        <f>'[1]öff Finanzen'!P98</f>
        <v>108.07504384588013</v>
      </c>
      <c r="P52" s="3">
        <f>'[1]öff Finanzen'!Q98</f>
        <v>140.04886762974033</v>
      </c>
      <c r="Q52" s="3">
        <f>'[1]öff Finanzen'!R98</f>
        <v>90.060164890678493</v>
      </c>
      <c r="R52" s="3">
        <f>'[1]öff Finanzen'!S98</f>
        <v>94.687290975470802</v>
      </c>
      <c r="S52" s="3">
        <f>'[1]öff Finanzen'!T98</f>
        <v>80.686105637218361</v>
      </c>
      <c r="T52" s="3">
        <f>'[1]öff Finanzen'!U98</f>
        <v>31.591548380646994</v>
      </c>
      <c r="U52" s="3">
        <f>'[1]öff Finanzen'!V98</f>
        <v>319.54492037222428</v>
      </c>
      <c r="V52" s="3">
        <f>'[1]öff Finanzen'!W98</f>
        <v>108.06405493777693</v>
      </c>
      <c r="X52" s="18" t="str">
        <f t="shared" si="36"/>
        <v>SL</v>
      </c>
      <c r="Y52" s="19">
        <f t="shared" si="37"/>
        <v>31.591548380646994</v>
      </c>
      <c r="Z52" s="18" t="str">
        <f t="shared" si="38"/>
        <v>SH</v>
      </c>
      <c r="AA52" s="19">
        <f t="shared" si="39"/>
        <v>319.54492037222428</v>
      </c>
    </row>
    <row r="53" spans="1:27" x14ac:dyDescent="0.35">
      <c r="A53" t="str">
        <f>'[1]öff Finanzen'!B99</f>
        <v>Kommunen</v>
      </c>
      <c r="B53" s="3">
        <f>'[1]öff Finanzen'!C99</f>
        <v>134.92916846372594</v>
      </c>
      <c r="C53" s="3">
        <f>'[1]öff Finanzen'!D99</f>
        <v>243.67486019686223</v>
      </c>
      <c r="D53" s="3">
        <f>'[1]öff Finanzen'!E99</f>
        <v>166.62020148276267</v>
      </c>
      <c r="E53" s="3">
        <f>'[1]öff Finanzen'!F99</f>
        <v>165.76827813404284</v>
      </c>
      <c r="F53" s="3">
        <f>'[1]öff Finanzen'!G99</f>
        <v>148.37832951603508</v>
      </c>
      <c r="G53" s="3" t="str">
        <f>'[1]öff Finanzen'!H99</f>
        <v>.</v>
      </c>
      <c r="H53" s="14">
        <f>'[1]öff Finanzen'!I99</f>
        <v>128.4595830717227</v>
      </c>
      <c r="I53" s="3">
        <f>'[1]öff Finanzen'!J99</f>
        <v>166.87560951355982</v>
      </c>
      <c r="J53" s="3">
        <f>'[1]öff Finanzen'!K99</f>
        <v>94.759238613089238</v>
      </c>
      <c r="K53" s="3">
        <f>'[1]öff Finanzen'!L99</f>
        <v>100</v>
      </c>
      <c r="L53" s="3">
        <f>'[1]öff Finanzen'!M99</f>
        <v>87.688484581465161</v>
      </c>
      <c r="M53" s="3">
        <f>'[1]öff Finanzen'!N99</f>
        <v>144.76469395252607</v>
      </c>
      <c r="N53" s="3" t="str">
        <f>'[1]öff Finanzen'!O99</f>
        <v>.</v>
      </c>
      <c r="O53" s="3" t="str">
        <f>'[1]öff Finanzen'!P99</f>
        <v>.</v>
      </c>
      <c r="P53" s="3">
        <f>'[1]öff Finanzen'!Q99</f>
        <v>70.819653754670369</v>
      </c>
      <c r="Q53" s="3">
        <f>'[1]öff Finanzen'!R99</f>
        <v>69.452598691203548</v>
      </c>
      <c r="R53" s="3">
        <f>'[1]öff Finanzen'!S99</f>
        <v>123.89948683866065</v>
      </c>
      <c r="S53" s="3">
        <f>'[1]öff Finanzen'!T99</f>
        <v>83.273410794236838</v>
      </c>
      <c r="T53" s="3">
        <f>'[1]öff Finanzen'!U99</f>
        <v>45.510938851974281</v>
      </c>
      <c r="U53" s="3">
        <f>'[1]öff Finanzen'!V99</f>
        <v>74.274513852248973</v>
      </c>
      <c r="V53" s="3">
        <f>'[1]öff Finanzen'!W99</f>
        <v>105.51416198732275</v>
      </c>
      <c r="X53" s="18" t="str">
        <f t="shared" si="36"/>
        <v>SL</v>
      </c>
      <c r="Y53" s="19">
        <f t="shared" si="37"/>
        <v>45.510938851974281</v>
      </c>
      <c r="Z53" s="18" t="str">
        <f t="shared" si="38"/>
        <v>BY</v>
      </c>
      <c r="AA53" s="19">
        <f t="shared" si="39"/>
        <v>144.76469395252607</v>
      </c>
    </row>
    <row r="54" spans="1:27" x14ac:dyDescent="0.35">
      <c r="A54" t="s">
        <v>638</v>
      </c>
    </row>
    <row r="55" spans="1:27" x14ac:dyDescent="0.35">
      <c r="A55" t="s">
        <v>639</v>
      </c>
    </row>
    <row r="57" spans="1:27" x14ac:dyDescent="0.35">
      <c r="A57" s="4" t="s">
        <v>640</v>
      </c>
    </row>
    <row r="58" spans="1:27" x14ac:dyDescent="0.35">
      <c r="A58" t="s">
        <v>641</v>
      </c>
      <c r="B58" s="3">
        <f>'[1]öff Finanzen'!C102</f>
        <v>23.38866279881022</v>
      </c>
      <c r="C58" s="3">
        <f>'[1]öff Finanzen'!D102</f>
        <v>24.297923544868276</v>
      </c>
      <c r="D58" s="3">
        <f>'[1]öff Finanzen'!E102</f>
        <v>21.052991029023801</v>
      </c>
      <c r="E58" s="3">
        <f>'[1]öff Finanzen'!F102</f>
        <v>23.489122832922799</v>
      </c>
      <c r="F58" s="3">
        <f>'[1]öff Finanzen'!G102</f>
        <v>21.801518307410991</v>
      </c>
      <c r="G58" s="3">
        <f>'[1]öff Finanzen'!H102</f>
        <v>20.532917929944954</v>
      </c>
      <c r="H58" s="14">
        <f>'[1]öff Finanzen'!I102</f>
        <v>21.897450406962207</v>
      </c>
      <c r="I58" s="3">
        <f>'[1]öff Finanzen'!J102</f>
        <v>22.47356091351779</v>
      </c>
      <c r="J58" s="3">
        <f>'[1]öff Finanzen'!K102</f>
        <v>17.23493120398178</v>
      </c>
      <c r="K58" s="3">
        <f>'[1]öff Finanzen'!L102</f>
        <v>17.049364734225399</v>
      </c>
      <c r="L58" s="3">
        <f>'[1]öff Finanzen'!M102</f>
        <v>14.560345849706643</v>
      </c>
      <c r="M58" s="3">
        <f>'[1]öff Finanzen'!N102</f>
        <v>14.660573331567814</v>
      </c>
      <c r="N58" s="3">
        <f>'[1]öff Finanzen'!O102</f>
        <v>21.878098411842082</v>
      </c>
      <c r="O58" s="3">
        <f>'[1]öff Finanzen'!P102</f>
        <v>17.200393301248603</v>
      </c>
      <c r="P58" s="3">
        <f>'[1]öff Finanzen'!Q102</f>
        <v>16.862940417986351</v>
      </c>
      <c r="Q58" s="3">
        <f>'[1]öff Finanzen'!R102</f>
        <v>17.851378548183554</v>
      </c>
      <c r="R58" s="3">
        <f>'[1]öff Finanzen'!S102</f>
        <v>19.476570565318081</v>
      </c>
      <c r="S58" s="3">
        <f>'[1]öff Finanzen'!T102</f>
        <v>17.810814783518158</v>
      </c>
      <c r="T58" s="3">
        <f>'[1]öff Finanzen'!U102</f>
        <v>19.89614112746083</v>
      </c>
      <c r="U58" s="3">
        <f>'[1]öff Finanzen'!V102</f>
        <v>22.361280545734395</v>
      </c>
      <c r="V58" s="3">
        <f>'[1]öff Finanzen'!W102</f>
        <v>17.791315330163282</v>
      </c>
      <c r="X58" s="18" t="str">
        <f t="shared" ref="X58" si="40">HLOOKUP(Y58,$L58:$U155,ROW(L$100)-ROW(X58)+1,0)</f>
        <v>BW</v>
      </c>
      <c r="Y58" s="19">
        <f t="shared" ref="Y58" si="41">MIN(L58:U58)</f>
        <v>14.560345849706643</v>
      </c>
      <c r="Z58" s="18" t="str">
        <f t="shared" ref="Z58" si="42">HLOOKUP(AA58,$L58:$U155,ROW(N$100)-ROW(Z58)+1,0)</f>
        <v>SH</v>
      </c>
      <c r="AA58" s="19">
        <f t="shared" ref="AA58" si="43">MAX(L58:U58)</f>
        <v>22.361280545734395</v>
      </c>
    </row>
    <row r="60" spans="1:27" x14ac:dyDescent="0.35">
      <c r="A60" s="4" t="s">
        <v>642</v>
      </c>
    </row>
    <row r="61" spans="1:27" x14ac:dyDescent="0.35">
      <c r="A61" t="s">
        <v>641</v>
      </c>
      <c r="B61" s="3">
        <f>'[1]öff Finanzen'!C105</f>
        <v>3.5648567952802939</v>
      </c>
      <c r="C61" s="3">
        <f>'[1]öff Finanzen'!D105</f>
        <v>4.4910773846417085</v>
      </c>
      <c r="D61" s="3">
        <f>'[1]öff Finanzen'!E105</f>
        <v>3.4179767146274207</v>
      </c>
      <c r="E61" s="3">
        <f>'[1]öff Finanzen'!F105</f>
        <v>3.1515000744682102</v>
      </c>
      <c r="F61" s="3">
        <f>'[1]öff Finanzen'!G105</f>
        <v>3.3870988037271808</v>
      </c>
      <c r="G61" s="3">
        <f>'[1]öff Finanzen'!H105</f>
        <v>2.188167036080626</v>
      </c>
      <c r="H61" s="14">
        <f>'[1]öff Finanzen'!I105</f>
        <v>3.1344165205573939</v>
      </c>
      <c r="I61" s="3">
        <f>'[1]öff Finanzen'!J105</f>
        <v>3.5339074353495024</v>
      </c>
      <c r="J61" s="3">
        <f>'[1]öff Finanzen'!K105</f>
        <v>2.4042711285469021</v>
      </c>
      <c r="K61" s="3">
        <f>'[1]öff Finanzen'!L105</f>
        <v>2.4164174243284133</v>
      </c>
      <c r="L61" s="3">
        <f>'[1]öff Finanzen'!M105</f>
        <v>2.2951625808487317</v>
      </c>
      <c r="M61" s="3">
        <f>'[1]öff Finanzen'!N105</f>
        <v>2.7928126893391125</v>
      </c>
      <c r="N61" s="3">
        <f>'[1]öff Finanzen'!O105</f>
        <v>2.7101264783204462</v>
      </c>
      <c r="O61" s="3">
        <f>'[1]öff Finanzen'!P105</f>
        <v>2.1730509932804409</v>
      </c>
      <c r="P61" s="3">
        <f>'[1]öff Finanzen'!Q105</f>
        <v>2.2691540821419625</v>
      </c>
      <c r="Q61" s="3">
        <f>'[1]öff Finanzen'!R105</f>
        <v>2.2215583426727132</v>
      </c>
      <c r="R61" s="3">
        <f>'[1]öff Finanzen'!S105</f>
        <v>2.3136924523799824</v>
      </c>
      <c r="S61" s="3">
        <f>'[1]öff Finanzen'!T105</f>
        <v>2.0392667730105249</v>
      </c>
      <c r="T61" s="3">
        <f>'[1]öff Finanzen'!U105</f>
        <v>1.9492319032159782</v>
      </c>
      <c r="U61" s="3">
        <f>'[1]öff Finanzen'!V105</f>
        <v>3.318773180159325</v>
      </c>
      <c r="V61" s="3">
        <f>'[1]öff Finanzen'!W105</f>
        <v>2.5299767103636848</v>
      </c>
      <c r="X61" s="18" t="str">
        <f t="shared" ref="X61" si="44">HLOOKUP(Y61,$L61:$U158,ROW(L$100)-ROW(X61)+1,0)</f>
        <v>SL</v>
      </c>
      <c r="Y61" s="19">
        <f t="shared" ref="Y61" si="45">MIN(L61:U61)</f>
        <v>1.9492319032159782</v>
      </c>
      <c r="Z61" s="18" t="str">
        <f t="shared" ref="Z61" si="46">HLOOKUP(AA61,$L61:$U158,ROW(N$100)-ROW(Z61)+1,0)</f>
        <v>SH</v>
      </c>
      <c r="AA61" s="19">
        <f t="shared" ref="AA61" si="47">MAX(L61:U61)</f>
        <v>3.318773180159325</v>
      </c>
    </row>
    <row r="63" spans="1:27" x14ac:dyDescent="0.35">
      <c r="A63" s="4" t="s">
        <v>643</v>
      </c>
    </row>
    <row r="64" spans="1:27" x14ac:dyDescent="0.35">
      <c r="A64" t="str">
        <f>'[1]öff Finanzen'!A120</f>
        <v>Länder</v>
      </c>
      <c r="B64" s="3">
        <f>'[1]öff Finanzen'!C120</f>
        <v>71.31114426292001</v>
      </c>
      <c r="C64" s="3">
        <f>'[1]öff Finanzen'!D120</f>
        <v>55.280857283972487</v>
      </c>
      <c r="D64" s="3">
        <f>'[1]öff Finanzen'!E120</f>
        <v>56.017290288165789</v>
      </c>
      <c r="E64" s="3">
        <f>'[1]öff Finanzen'!F120</f>
        <v>55.629981295430866</v>
      </c>
      <c r="F64" s="3">
        <f>'[1]öff Finanzen'!G120</f>
        <v>52.243686055855996</v>
      </c>
      <c r="G64" s="3">
        <f>'[1]öff Finanzen'!H120</f>
        <v>99.620162121467999</v>
      </c>
      <c r="H64" s="14">
        <f>'[1]öff Finanzen'!I120</f>
        <v>67.848155747242913</v>
      </c>
      <c r="I64" s="3">
        <f>'[1]öff Finanzen'!J120</f>
        <v>58.34669071211993</v>
      </c>
      <c r="J64" s="3">
        <f>'[1]öff Finanzen'!K120</f>
        <v>99.980093603129049</v>
      </c>
      <c r="K64" s="3">
        <f>'[1]öff Finanzen'!L120</f>
        <v>100</v>
      </c>
      <c r="L64" s="3">
        <f>'[1]öff Finanzen'!M120</f>
        <v>106.208908467458</v>
      </c>
      <c r="M64" s="3">
        <f>'[1]öff Finanzen'!N120</f>
        <v>119.27486677239389</v>
      </c>
      <c r="N64" s="3">
        <f>'[1]öff Finanzen'!O120</f>
        <v>94.909507206906298</v>
      </c>
      <c r="O64" s="3">
        <f>'[1]öff Finanzen'!P120</f>
        <v>161.6027580741241</v>
      </c>
      <c r="P64" s="3">
        <f>'[1]öff Finanzen'!Q120</f>
        <v>109.81363619166538</v>
      </c>
      <c r="Q64" s="3">
        <f>'[1]öff Finanzen'!R120</f>
        <v>83.592942074875197</v>
      </c>
      <c r="R64" s="3">
        <f>'[1]öff Finanzen'!S120</f>
        <v>87.161215789442153</v>
      </c>
      <c r="S64" s="3">
        <f>'[1]öff Finanzen'!T120</f>
        <v>86.542596596256374</v>
      </c>
      <c r="T64" s="3">
        <f>'[1]öff Finanzen'!U120</f>
        <v>66.084370297749928</v>
      </c>
      <c r="U64" s="3">
        <f>'[1]öff Finanzen'!V120</f>
        <v>83.677395949265247</v>
      </c>
      <c r="V64" s="3">
        <f>'[1]öff Finanzen'!W120</f>
        <v>93.771953204176228</v>
      </c>
      <c r="X64" s="18" t="str">
        <f t="shared" ref="X64:X66" si="48">HLOOKUP(Y64,$L64:$U161,ROW(L$100)-ROW(X64)+1,0)</f>
        <v>SL</v>
      </c>
      <c r="Y64" s="19">
        <f t="shared" ref="Y64:Y66" si="49">MIN(L64:U64)</f>
        <v>66.084370297749928</v>
      </c>
      <c r="Z64" s="18" t="str">
        <f t="shared" ref="Z64:Z66" si="50">HLOOKUP(AA64,$L64:$U161,ROW(N$100)-ROW(Z64)+1,0)</f>
        <v>HH</v>
      </c>
      <c r="AA64" s="19">
        <f t="shared" ref="AA64:AA66" si="51">MAX(L64:U64)</f>
        <v>161.6027580741241</v>
      </c>
    </row>
    <row r="65" spans="1:27" x14ac:dyDescent="0.35">
      <c r="A65" t="str">
        <f>'[1]öff Finanzen'!A121</f>
        <v>Gemeinden</v>
      </c>
      <c r="B65" s="3">
        <f>'[1]öff Finanzen'!C121</f>
        <v>65.915521168843981</v>
      </c>
      <c r="C65" s="3">
        <f>'[1]öff Finanzen'!D121</f>
        <v>60.312626391700505</v>
      </c>
      <c r="D65" s="3">
        <f>'[1]öff Finanzen'!E121</f>
        <v>59.707713070130708</v>
      </c>
      <c r="E65" s="3">
        <f>'[1]öff Finanzen'!F121</f>
        <v>61.046976156998277</v>
      </c>
      <c r="F65" s="3">
        <f>'[1]öff Finanzen'!G121</f>
        <v>57.892466692249755</v>
      </c>
      <c r="G65" s="3">
        <f>'[1]öff Finanzen'!H121</f>
        <v>90.851675882431934</v>
      </c>
      <c r="H65" s="14">
        <f>'[1]öff Finanzen'!I121</f>
        <v>67.857867574528669</v>
      </c>
      <c r="I65" s="3">
        <f>'[1]öff Finanzen'!J121</f>
        <v>60.981535526480869</v>
      </c>
      <c r="J65" s="3">
        <f>'[1]öff Finanzen'!K121</f>
        <v>99.520558162097046</v>
      </c>
      <c r="K65" s="3">
        <f>'[1]öff Finanzen'!L121</f>
        <v>100</v>
      </c>
      <c r="L65" s="3">
        <f>'[1]öff Finanzen'!M121</f>
        <v>105.45710343987618</v>
      </c>
      <c r="M65" s="3">
        <f>'[1]öff Finanzen'!N121</f>
        <v>112.69866116756452</v>
      </c>
      <c r="N65" s="3">
        <f>'[1]öff Finanzen'!O121</f>
        <v>91.361461628086687</v>
      </c>
      <c r="O65" s="3">
        <f>'[1]öff Finanzen'!P121</f>
        <v>144.8804844350104</v>
      </c>
      <c r="P65" s="3">
        <f>'[1]öff Finanzen'!Q121</f>
        <v>115.08163709079207</v>
      </c>
      <c r="Q65" s="3">
        <f>'[1]öff Finanzen'!R121</f>
        <v>80.607277396040161</v>
      </c>
      <c r="R65" s="3">
        <f>'[1]öff Finanzen'!S121</f>
        <v>88.292596346395527</v>
      </c>
      <c r="S65" s="3">
        <f>'[1]öff Finanzen'!T121</f>
        <v>107.06179390294173</v>
      </c>
      <c r="T65" s="3">
        <f>'[1]öff Finanzen'!U121</f>
        <v>67.933561407945078</v>
      </c>
      <c r="U65" s="3">
        <f>'[1]öff Finanzen'!V121</f>
        <v>88.264329742258411</v>
      </c>
      <c r="V65" s="3">
        <f>'[1]öff Finanzen'!W121</f>
        <v>93.774471172796879</v>
      </c>
      <c r="X65" s="18" t="str">
        <f t="shared" si="48"/>
        <v>SL</v>
      </c>
      <c r="Y65" s="19">
        <f t="shared" si="49"/>
        <v>67.933561407945078</v>
      </c>
      <c r="Z65" s="18" t="str">
        <f t="shared" si="50"/>
        <v>HH</v>
      </c>
      <c r="AA65" s="19">
        <f t="shared" si="51"/>
        <v>144.8804844350104</v>
      </c>
    </row>
    <row r="66" spans="1:27" x14ac:dyDescent="0.35">
      <c r="A66" t="str">
        <f>'[1]öff Finanzen'!A122</f>
        <v>zusammen</v>
      </c>
      <c r="B66" s="3">
        <f>'[1]öff Finanzen'!C122</f>
        <v>69.201649268656226</v>
      </c>
      <c r="C66" s="3">
        <f>'[1]öff Finanzen'!D122</f>
        <v>57.248098427390623</v>
      </c>
      <c r="D66" s="3">
        <f>'[1]öff Finanzen'!E122</f>
        <v>57.460113155800705</v>
      </c>
      <c r="E66" s="3">
        <f>'[1]öff Finanzen'!F122</f>
        <v>57.747831883804089</v>
      </c>
      <c r="F66" s="3">
        <f>'[1]öff Finanzen'!G122</f>
        <v>54.452156563970213</v>
      </c>
      <c r="G66" s="3">
        <f>'[1]öff Finanzen'!H122</f>
        <v>96.191998681211089</v>
      </c>
      <c r="H66" s="14">
        <f>'[1]öff Finanzen'!I122</f>
        <v>67.851952723178272</v>
      </c>
      <c r="I66" s="3">
        <f>'[1]öff Finanzen'!J122</f>
        <v>59.376820476494821</v>
      </c>
      <c r="J66" s="3">
        <f>'[1]öff Finanzen'!K122</f>
        <v>99.80043173727185</v>
      </c>
      <c r="K66" s="3">
        <f>'[1]öff Finanzen'!L122</f>
        <v>100</v>
      </c>
      <c r="L66" s="3">
        <f>'[1]öff Finanzen'!M122</f>
        <v>105.91497968208985</v>
      </c>
      <c r="M66" s="3">
        <f>'[1]öff Finanzen'!N122</f>
        <v>116.70380638460145</v>
      </c>
      <c r="N66" s="3">
        <f>'[1]öff Finanzen'!O122</f>
        <v>93.522348716136776</v>
      </c>
      <c r="O66" s="3">
        <f>'[1]öff Finanzen'!P122</f>
        <v>155.0649492021239</v>
      </c>
      <c r="P66" s="3">
        <f>'[1]öff Finanzen'!Q122</f>
        <v>111.87323548774775</v>
      </c>
      <c r="Q66" s="3">
        <f>'[1]öff Finanzen'!R122</f>
        <v>82.425654333545069</v>
      </c>
      <c r="R66" s="3">
        <f>'[1]öff Finanzen'!S122</f>
        <v>87.603544984771034</v>
      </c>
      <c r="S66" s="3">
        <f>'[1]öff Finanzen'!T122</f>
        <v>94.56486636011131</v>
      </c>
      <c r="T66" s="3">
        <f>'[1]öff Finanzen'!U122</f>
        <v>66.807337658957294</v>
      </c>
      <c r="U66" s="3">
        <f>'[1]öff Finanzen'!V122</f>
        <v>85.470722448657327</v>
      </c>
      <c r="V66" s="3">
        <f>'[1]öff Finanzen'!W122</f>
        <v>93.772937639543258</v>
      </c>
      <c r="X66" s="18" t="str">
        <f t="shared" si="48"/>
        <v>SL</v>
      </c>
      <c r="Y66" s="19">
        <f t="shared" si="49"/>
        <v>66.807337658957294</v>
      </c>
      <c r="Z66" s="18" t="str">
        <f t="shared" si="50"/>
        <v>HH</v>
      </c>
      <c r="AA66" s="19">
        <f t="shared" si="51"/>
        <v>155.0649492021239</v>
      </c>
    </row>
    <row r="68" spans="1:27" x14ac:dyDescent="0.35">
      <c r="A68" s="4" t="s">
        <v>644</v>
      </c>
    </row>
    <row r="69" spans="1:27" x14ac:dyDescent="0.35">
      <c r="A69">
        <f>'[1]öff Schulden'!A143</f>
        <v>2019</v>
      </c>
      <c r="B69" s="3">
        <f>'[1]öff Schulden'!B143</f>
        <v>23.808995674992804</v>
      </c>
      <c r="C69" s="3">
        <f>'[1]öff Schulden'!C143</f>
        <v>19.193274155902841</v>
      </c>
      <c r="D69" s="3">
        <f>'[1]öff Schulden'!D143</f>
        <v>2.8431506934515451</v>
      </c>
      <c r="E69" s="3">
        <f>'[1]öff Schulden'!E143</f>
        <v>35.959069969749805</v>
      </c>
      <c r="F69" s="3">
        <f>'[1]öff Schulden'!F143</f>
        <v>26.02916686994331</v>
      </c>
      <c r="G69" s="3">
        <f>'[1]öff Schulden'!G143</f>
        <v>33.810770817400439</v>
      </c>
      <c r="H69" s="3">
        <f>'[1]öff Schulden'!H143</f>
        <v>22.95494793282041</v>
      </c>
      <c r="I69" s="3">
        <f>'[1]öff Schulden'!I143</f>
        <v>18.492301064758678</v>
      </c>
      <c r="J69" s="3">
        <f>'[1]öff Schulden'!J143</f>
        <v>20.295494544618229</v>
      </c>
      <c r="K69" s="3">
        <f>'[1]öff Schulden'!K143</f>
        <v>19.573408975459298</v>
      </c>
      <c r="L69" s="3">
        <f>'[1]öff Schulden'!L143</f>
        <v>9.8976624235876596</v>
      </c>
      <c r="M69" s="3">
        <f>'[1]öff Schulden'!M143</f>
        <v>3.9493623866682102</v>
      </c>
      <c r="N69" s="3">
        <f>'[1]öff Schulden'!N143</f>
        <v>89.750008270305031</v>
      </c>
      <c r="O69" s="3">
        <f>'[1]öff Schulden'!O143</f>
        <v>25.933471220793891</v>
      </c>
      <c r="P69" s="3">
        <f>'[1]öff Schulden'!P143</f>
        <v>17.776527667559609</v>
      </c>
      <c r="Q69" s="3">
        <f>'[1]öff Schulden'!Q143</f>
        <v>22.618438623925815</v>
      </c>
      <c r="R69" s="3">
        <f>'[1]öff Schulden'!R143</f>
        <v>30.32093183561723</v>
      </c>
      <c r="S69" s="3">
        <f>'[1]öff Schulden'!S143</f>
        <v>28.524957181334219</v>
      </c>
      <c r="T69" s="3">
        <f>'[1]öff Schulden'!T143</f>
        <v>47.094318641165152</v>
      </c>
      <c r="U69" s="3">
        <f>'[1]öff Schulden'!U143</f>
        <v>35.018771430389599</v>
      </c>
      <c r="V69" s="3">
        <f>'[1]öff Schulden'!V143</f>
        <v>20.097457339428779</v>
      </c>
      <c r="X69" s="18" t="str">
        <f t="shared" ref="X69:X73" si="52">HLOOKUP(Y69,$L69:$U166,ROW(L$100)-ROW(X69)+1,0)</f>
        <v>BY</v>
      </c>
      <c r="Y69" s="19">
        <f t="shared" ref="Y69:Y73" si="53">MIN(L69:U69)</f>
        <v>3.9493623866682102</v>
      </c>
      <c r="Z69" s="18" t="str">
        <f t="shared" ref="Z69:Z73" si="54">HLOOKUP(AA69,$L69:$U166,ROW(N$100)-ROW(Z69)+1,0)</f>
        <v>HB</v>
      </c>
      <c r="AA69" s="19">
        <f t="shared" ref="AA69:AA73" si="55">MAX(L69:U69)</f>
        <v>89.750008270305031</v>
      </c>
    </row>
    <row r="70" spans="1:27" x14ac:dyDescent="0.35">
      <c r="A70">
        <f>'[1]öff Schulden'!A144</f>
        <v>2020</v>
      </c>
      <c r="B70" s="3">
        <f>'[1]öff Schulden'!B144</f>
        <v>26.440177396019525</v>
      </c>
      <c r="C70" s="3">
        <f>'[1]öff Schulden'!C144</f>
        <v>21.286776437528239</v>
      </c>
      <c r="D70" s="3">
        <f>'[1]öff Schulden'!D144</f>
        <v>5.7110127826903989</v>
      </c>
      <c r="E70" s="3">
        <f>'[1]öff Schulden'!E144</f>
        <v>36.902361443210935</v>
      </c>
      <c r="F70" s="3">
        <f>'[1]öff Schulden'!F144</f>
        <v>27.876721773833996</v>
      </c>
      <c r="G70" s="3">
        <f>'[1]öff Schulden'!G144</f>
        <v>37.55901813608849</v>
      </c>
      <c r="H70" s="3">
        <f>'[1]öff Schulden'!H144</f>
        <v>25.712460591131691</v>
      </c>
      <c r="I70" s="3">
        <f>'[1]öff Schulden'!I144</f>
        <v>20.769935200793295</v>
      </c>
      <c r="J70" s="3">
        <f>'[1]öff Schulden'!J144</f>
        <v>22.491958996094123</v>
      </c>
      <c r="K70" s="3">
        <f>'[1]öff Schulden'!K144</f>
        <v>21.668503108689048</v>
      </c>
      <c r="L70" s="3">
        <f>'[1]öff Schulden'!L144</f>
        <v>11.070877117692422</v>
      </c>
      <c r="M70" s="3">
        <f>'[1]öff Schulden'!M144</f>
        <v>4.9913115390853022</v>
      </c>
      <c r="N70" s="3">
        <f>'[1]öff Schulden'!N144</f>
        <v>121.55976869460368</v>
      </c>
      <c r="O70" s="3">
        <f>'[1]öff Schulden'!O144</f>
        <v>28.504491436600194</v>
      </c>
      <c r="P70" s="3">
        <f>'[1]öff Schulden'!P144</f>
        <v>20.454885536051847</v>
      </c>
      <c r="Q70" s="3">
        <f>'[1]öff Schulden'!Q144</f>
        <v>25.60760163090881</v>
      </c>
      <c r="R70" s="3">
        <f>'[1]öff Schulden'!R144</f>
        <v>32.070083893766757</v>
      </c>
      <c r="S70" s="3">
        <f>'[1]öff Schulden'!S144</f>
        <v>29.690342034756767</v>
      </c>
      <c r="T70" s="3">
        <f>'[1]öff Schulden'!T144</f>
        <v>49.66645637893545</v>
      </c>
      <c r="U70" s="3">
        <f>'[1]öff Schulden'!U144</f>
        <v>36.50879236897763</v>
      </c>
      <c r="V70" s="3">
        <f>'[1]öff Schulden'!V144</f>
        <v>22.301702796250023</v>
      </c>
      <c r="X70" s="18" t="str">
        <f t="shared" si="52"/>
        <v>BY</v>
      </c>
      <c r="Y70" s="19">
        <f t="shared" si="53"/>
        <v>4.9913115390853022</v>
      </c>
      <c r="Z70" s="18" t="str">
        <f t="shared" si="54"/>
        <v>HB</v>
      </c>
      <c r="AA70" s="19">
        <f t="shared" si="55"/>
        <v>121.55976869460368</v>
      </c>
    </row>
    <row r="71" spans="1:27" x14ac:dyDescent="0.35">
      <c r="A71">
        <f>'[1]öff Schulden'!A145</f>
        <v>2021</v>
      </c>
      <c r="B71" s="3">
        <f>'[1]öff Schulden'!B145</f>
        <v>25.176170068385055</v>
      </c>
      <c r="C71" s="3">
        <f>'[1]öff Schulden'!C145</f>
        <v>20.181713163115749</v>
      </c>
      <c r="D71" s="3">
        <f>'[1]öff Schulden'!D145</f>
        <v>6.2413441055841758</v>
      </c>
      <c r="E71" s="3">
        <f>'[1]öff Schulden'!E145</f>
        <v>36.298917101531025</v>
      </c>
      <c r="F71" s="3">
        <f>'[1]öff Schulden'!F145</f>
        <v>27.493983784650037</v>
      </c>
      <c r="G71" s="3">
        <f>'[1]öff Schulden'!G145</f>
        <v>36.166314576722307</v>
      </c>
      <c r="H71" s="3">
        <f>'[1]öff Schulden'!H145</f>
        <v>25.10096125658956</v>
      </c>
      <c r="I71" s="3">
        <f>'[1]öff Schulden'!I145</f>
        <v>20.390884201845253</v>
      </c>
      <c r="J71" s="3">
        <f>'[1]öff Schulden'!J145</f>
        <v>21.086861989456864</v>
      </c>
      <c r="K71" s="3">
        <f>'[1]öff Schulden'!K145</f>
        <v>20.25496792403111</v>
      </c>
      <c r="L71" s="3">
        <f>'[1]öff Schulden'!L145</f>
        <v>10.317812302444542</v>
      </c>
      <c r="M71" s="3">
        <f>'[1]öff Schulden'!M145</f>
        <v>5.1035224242440549</v>
      </c>
      <c r="N71" s="3">
        <f>'[1]öff Schulden'!N145</f>
        <v>102.43480719360814</v>
      </c>
      <c r="O71" s="3">
        <f>'[1]öff Schulden'!O145</f>
        <v>25.683681720138118</v>
      </c>
      <c r="P71" s="3">
        <f>'[1]öff Schulden'!P145</f>
        <v>18.731423854787934</v>
      </c>
      <c r="Q71" s="3">
        <f>'[1]öff Schulden'!Q145</f>
        <v>24.490334137160737</v>
      </c>
      <c r="R71" s="3">
        <f>'[1]öff Schulden'!R145</f>
        <v>30.681092631682233</v>
      </c>
      <c r="S71" s="3">
        <f>'[1]öff Schulden'!S145</f>
        <v>24.410808423828858</v>
      </c>
      <c r="T71" s="3">
        <f>'[1]öff Schulden'!T145</f>
        <v>47.084900714435179</v>
      </c>
      <c r="U71" s="3">
        <f>'[1]öff Schulden'!U145</f>
        <v>35.839623617522761</v>
      </c>
      <c r="V71" s="3">
        <f>'[1]öff Schulden'!V145</f>
        <v>21.010727710895807</v>
      </c>
      <c r="X71" s="18" t="str">
        <f t="shared" si="52"/>
        <v>BY</v>
      </c>
      <c r="Y71" s="19">
        <f t="shared" si="53"/>
        <v>5.1035224242440549</v>
      </c>
      <c r="Z71" s="18" t="str">
        <f t="shared" si="54"/>
        <v>HB</v>
      </c>
      <c r="AA71" s="19">
        <f t="shared" si="55"/>
        <v>102.43480719360814</v>
      </c>
    </row>
    <row r="72" spans="1:27" x14ac:dyDescent="0.35">
      <c r="A72">
        <f>'[1]öff Schulden'!A146</f>
        <v>2022</v>
      </c>
      <c r="B72" s="3">
        <f>'[1]öff Schulden'!B146</f>
        <v>22.284263185502585</v>
      </c>
      <c r="C72" s="3">
        <f>'[1]öff Schulden'!C146</f>
        <v>17.850856418012583</v>
      </c>
      <c r="D72" s="3">
        <f>'[1]öff Schulden'!D146</f>
        <v>5.5693824884872729</v>
      </c>
      <c r="E72" s="3">
        <f>'[1]öff Schulden'!E146</f>
        <v>34.787464818448427</v>
      </c>
      <c r="F72" s="3">
        <f>'[1]öff Schulden'!F146</f>
        <v>24.535084688626156</v>
      </c>
      <c r="G72" s="3">
        <f>'[1]öff Schulden'!G146</f>
        <v>33.434218789668918</v>
      </c>
      <c r="H72" s="3">
        <f>'[1]öff Schulden'!H146</f>
        <v>22.986379268673605</v>
      </c>
      <c r="I72" s="3">
        <f>'[1]öff Schulden'!I146</f>
        <v>18.586927236502305</v>
      </c>
      <c r="J72" s="3">
        <f>'[1]öff Schulden'!J146</f>
        <v>18.95020863408104</v>
      </c>
      <c r="K72" s="3">
        <f>'[1]öff Schulden'!K146</f>
        <v>18.147945226034228</v>
      </c>
      <c r="L72" s="3">
        <f>'[1]öff Schulden'!L146</f>
        <v>9.1181550332664258</v>
      </c>
      <c r="M72" s="3">
        <f>'[1]öff Schulden'!M146</f>
        <v>4.8778443126416455</v>
      </c>
      <c r="N72" s="3">
        <f>'[1]öff Schulden'!N146</f>
        <v>58.276499385318559</v>
      </c>
      <c r="O72" s="3">
        <f>'[1]öff Schulden'!O146</f>
        <v>21.35783886678421</v>
      </c>
      <c r="P72" s="3">
        <f>'[1]öff Schulden'!P146</f>
        <v>16.71655058711551</v>
      </c>
      <c r="Q72" s="3">
        <f>'[1]öff Schulden'!Q146</f>
        <v>22.687617926965093</v>
      </c>
      <c r="R72" s="3">
        <f>'[1]öff Schulden'!R146</f>
        <v>28.608469141256283</v>
      </c>
      <c r="S72" s="3">
        <f>'[1]öff Schulden'!S146</f>
        <v>22.941724164679705</v>
      </c>
      <c r="T72" s="3">
        <f>'[1]öff Schulden'!T146</f>
        <v>39.849764015175957</v>
      </c>
      <c r="U72" s="3">
        <f>'[1]öff Schulden'!U146</f>
        <v>32.342838839332266</v>
      </c>
      <c r="V72" s="3">
        <f>'[1]öff Schulden'!V146</f>
        <v>18.909948531178472</v>
      </c>
      <c r="X72" s="18" t="str">
        <f t="shared" si="52"/>
        <v>BY</v>
      </c>
      <c r="Y72" s="19">
        <f t="shared" si="53"/>
        <v>4.8778443126416455</v>
      </c>
      <c r="Z72" s="18" t="str">
        <f t="shared" si="54"/>
        <v>HB</v>
      </c>
      <c r="AA72" s="19">
        <f t="shared" si="55"/>
        <v>58.276499385318559</v>
      </c>
    </row>
    <row r="73" spans="1:27" x14ac:dyDescent="0.35">
      <c r="A73">
        <f>'[1]öff Schulden'!A147</f>
        <v>2023</v>
      </c>
      <c r="B73" s="3">
        <f>'[1]öff Schulden'!B147</f>
        <v>21.783028509199642</v>
      </c>
      <c r="C73" s="3">
        <f>'[1]öff Schulden'!C147</f>
        <v>15.356213449136016</v>
      </c>
      <c r="D73" s="3">
        <f>'[1]öff Schulden'!D147</f>
        <v>5.58239526102144</v>
      </c>
      <c r="E73" s="3">
        <f>'[1]öff Schulden'!E147</f>
        <v>32.042068326269671</v>
      </c>
      <c r="F73" s="3">
        <f>'[1]öff Schulden'!F147</f>
        <v>22.340058484486324</v>
      </c>
      <c r="G73" s="3">
        <f>'[1]öff Schulden'!G147</f>
        <v>31.628782567027081</v>
      </c>
      <c r="H73" s="3">
        <f>'[1]öff Schulden'!H147</f>
        <v>21.571602160580454</v>
      </c>
      <c r="I73" s="3">
        <f>'[1]öff Schulden'!I147</f>
        <v>17.325651916768066</v>
      </c>
      <c r="J73" s="3">
        <f>'[1]öff Schulden'!J147</f>
        <v>17.962155947475818</v>
      </c>
      <c r="K73" s="3">
        <f>'[1]öff Schulden'!K147</f>
        <v>17.193443308606906</v>
      </c>
      <c r="L73" s="3">
        <f>'[1]öff Schulden'!L147</f>
        <v>8.383949666558836</v>
      </c>
      <c r="M73" s="3">
        <f>'[1]öff Schulden'!M147</f>
        <v>4.6769421803803617</v>
      </c>
      <c r="N73" s="3">
        <f>'[1]öff Schulden'!N147</f>
        <v>58.047414387439012</v>
      </c>
      <c r="O73" s="3">
        <f>'[1]öff Schulden'!O147</f>
        <v>21.132785056952983</v>
      </c>
      <c r="P73" s="3">
        <f>'[1]öff Schulden'!P147</f>
        <v>16.426300820215157</v>
      </c>
      <c r="Q73" s="3">
        <f>'[1]öff Schulden'!Q147</f>
        <v>20.450129922432296</v>
      </c>
      <c r="R73" s="3">
        <f>'[1]öff Schulden'!R147</f>
        <v>27.500606475678168</v>
      </c>
      <c r="S73" s="3">
        <f>'[1]öff Schulden'!S147</f>
        <v>21.694033858818671</v>
      </c>
      <c r="T73" s="3">
        <f>'[1]öff Schulden'!T147</f>
        <v>37.848623759010081</v>
      </c>
      <c r="U73" s="3">
        <f>'[1]öff Schulden'!U147</f>
        <v>30.362510705219098</v>
      </c>
      <c r="V73" s="3">
        <f>'[1]öff Schulden'!V147</f>
        <v>17.890862610648544</v>
      </c>
      <c r="X73" s="18" t="str">
        <f t="shared" si="52"/>
        <v>BY</v>
      </c>
      <c r="Y73" s="19">
        <f t="shared" si="53"/>
        <v>4.6769421803803617</v>
      </c>
      <c r="Z73" s="18" t="str">
        <f t="shared" si="54"/>
        <v>HB</v>
      </c>
      <c r="AA73" s="19">
        <f t="shared" si="55"/>
        <v>58.047414387439012</v>
      </c>
    </row>
    <row r="74" spans="1:27" x14ac:dyDescent="0.35">
      <c r="A74">
        <f>A73+1</f>
        <v>2024</v>
      </c>
    </row>
    <row r="76" spans="1:27" x14ac:dyDescent="0.35">
      <c r="A76" s="4" t="s">
        <v>645</v>
      </c>
    </row>
    <row r="77" spans="1:27" x14ac:dyDescent="0.35">
      <c r="A77">
        <f>'[1]öff Schulden'!A94</f>
        <v>2019</v>
      </c>
      <c r="B77" s="7">
        <f>'[1]öff Schulden'!B94</f>
        <v>7301.0304322173452</v>
      </c>
      <c r="C77" s="7">
        <f>'[1]öff Schulden'!C94</f>
        <v>5753.5954533108506</v>
      </c>
      <c r="D77" s="7">
        <f>'[1]öff Schulden'!D94</f>
        <v>924.91841625696884</v>
      </c>
      <c r="E77" s="7">
        <f>'[1]öff Schulden'!E94</f>
        <v>10670.654156703999</v>
      </c>
      <c r="F77" s="7">
        <f>'[1]öff Schulden'!F94</f>
        <v>7902.2121704449683</v>
      </c>
      <c r="G77" s="7">
        <f>'[1]öff Schulden'!G94</f>
        <v>14754.34893588165</v>
      </c>
      <c r="H77" s="7">
        <f>'[1]öff Schulden'!H94</f>
        <v>7763.4292045328057</v>
      </c>
      <c r="I77" s="7">
        <f>'[1]öff Schulden'!I94</f>
        <v>5724.6953490189453</v>
      </c>
      <c r="J77" s="7">
        <f>'[1]öff Schulden'!J94</f>
        <v>9051.8554539034303</v>
      </c>
      <c r="K77" s="7">
        <f>'[1]öff Schulden'!K94</f>
        <v>8740.1003961015031</v>
      </c>
      <c r="L77" s="7">
        <f>'[1]öff Schulden'!L94</f>
        <v>4786.6641695904464</v>
      </c>
      <c r="M77" s="7">
        <f>'[1]öff Schulden'!M94</f>
        <v>1963.0968627776365</v>
      </c>
      <c r="N77" s="7">
        <f>'[1]öff Schulden'!N94</f>
        <v>43991.004172445435</v>
      </c>
      <c r="O77" s="7">
        <f>'[1]öff Schulden'!O94</f>
        <v>18268.467468018935</v>
      </c>
      <c r="P77" s="7">
        <f>'[1]öff Schulden'!P94</f>
        <v>8574.3940722756051</v>
      </c>
      <c r="Q77" s="7">
        <f>'[1]öff Schulden'!Q94</f>
        <v>8904.0749481599214</v>
      </c>
      <c r="R77" s="7">
        <f>'[1]öff Schulden'!R94</f>
        <v>12363.143324480086</v>
      </c>
      <c r="S77" s="7">
        <f>'[1]öff Schulden'!S94</f>
        <v>10497.694757192667</v>
      </c>
      <c r="T77" s="7">
        <f>'[1]öff Schulden'!T94</f>
        <v>17627.222872909624</v>
      </c>
      <c r="U77" s="7">
        <f>'[1]öff Schulden'!U94</f>
        <v>12101.74457795433</v>
      </c>
      <c r="V77" s="7">
        <f>'[1]öff Schulden'!V94</f>
        <v>8549.7128601715813</v>
      </c>
      <c r="X77" s="18" t="str">
        <f t="shared" ref="X77:X81" si="56">HLOOKUP(Y77,$L77:$U174,ROW(L$100)-ROW(X77)+1,0)</f>
        <v>BY</v>
      </c>
      <c r="Y77" s="19">
        <f t="shared" ref="Y77:Y81" si="57">MIN(L77:U77)</f>
        <v>1963.0968627776365</v>
      </c>
      <c r="Z77" s="18" t="str">
        <f t="shared" ref="Z77:Z81" si="58">HLOOKUP(AA77,$L77:$U174,ROW(N$100)-ROW(Z77)+1,0)</f>
        <v>HB</v>
      </c>
      <c r="AA77" s="19">
        <f t="shared" ref="AA77:AA81" si="59">MAX(L77:U77)</f>
        <v>43991.004172445435</v>
      </c>
    </row>
    <row r="78" spans="1:27" x14ac:dyDescent="0.35">
      <c r="A78">
        <f>'[1]öff Schulden'!A95</f>
        <v>2020</v>
      </c>
      <c r="B78" s="7">
        <f>'[1]öff Schulden'!B95</f>
        <v>7975.1211368218737</v>
      </c>
      <c r="C78" s="7">
        <f>'[1]öff Schulden'!C95</f>
        <v>6254.9084908192581</v>
      </c>
      <c r="D78" s="7">
        <f>'[1]öff Schulden'!D95</f>
        <v>1817.9554656268883</v>
      </c>
      <c r="E78" s="7">
        <f>'[1]öff Schulden'!E95</f>
        <v>10846.387561919117</v>
      </c>
      <c r="F78" s="7">
        <f>'[1]öff Schulden'!F95</f>
        <v>8381.5746414344885</v>
      </c>
      <c r="G78" s="7">
        <f>'[1]öff Schulden'!G95</f>
        <v>16287.543055369955</v>
      </c>
      <c r="H78" s="7">
        <f>'[1]öff Schulden'!H95</f>
        <v>8582.7067262606433</v>
      </c>
      <c r="I78" s="7">
        <f>'[1]öff Schulden'!I95</f>
        <v>6325.2426001413514</v>
      </c>
      <c r="J78" s="7">
        <f>'[1]öff Schulden'!J95</f>
        <v>9769.3372013924272</v>
      </c>
      <c r="K78" s="7">
        <f>'[1]öff Schulden'!K95</f>
        <v>9412.4964173551962</v>
      </c>
      <c r="L78" s="7">
        <f>'[1]öff Schulden'!L95</f>
        <v>5154.5170617271078</v>
      </c>
      <c r="M78" s="7">
        <f>'[1]öff Schulden'!M95</f>
        <v>2412.8761861829389</v>
      </c>
      <c r="N78" s="7">
        <f>'[1]öff Schulden'!N95</f>
        <v>57938.842251559501</v>
      </c>
      <c r="O78" s="7">
        <f>'[1]öff Schulden'!O95</f>
        <v>19132.737182044537</v>
      </c>
      <c r="P78" s="7">
        <f>'[1]öff Schulden'!P95</f>
        <v>9554.8656038032514</v>
      </c>
      <c r="Q78" s="7">
        <f>'[1]öff Schulden'!Q95</f>
        <v>9817.6974100817461</v>
      </c>
      <c r="R78" s="7">
        <f>'[1]öff Schulden'!R95</f>
        <v>12828.608378182551</v>
      </c>
      <c r="S78" s="7">
        <f>'[1]öff Schulden'!S95</f>
        <v>10711.529639927474</v>
      </c>
      <c r="T78" s="7">
        <f>'[1]öff Schulden'!T95</f>
        <v>17884.414966324657</v>
      </c>
      <c r="U78" s="7">
        <f>'[1]öff Schulden'!U95</f>
        <v>12543.493604427988</v>
      </c>
      <c r="V78" s="7">
        <f>'[1]öff Schulden'!V95</f>
        <v>9251.0331240626456</v>
      </c>
      <c r="X78" s="18" t="str">
        <f t="shared" si="56"/>
        <v>BY</v>
      </c>
      <c r="Y78" s="19">
        <f t="shared" si="57"/>
        <v>2412.8761861829389</v>
      </c>
      <c r="Z78" s="18" t="str">
        <f t="shared" si="58"/>
        <v>HB</v>
      </c>
      <c r="AA78" s="19">
        <f t="shared" si="59"/>
        <v>57938.842251559501</v>
      </c>
    </row>
    <row r="79" spans="1:27" x14ac:dyDescent="0.35">
      <c r="A79">
        <f>'[1]öff Schulden'!A96</f>
        <v>2021</v>
      </c>
      <c r="B79" s="7">
        <f>'[1]öff Schulden'!B96</f>
        <v>8065.1970628967811</v>
      </c>
      <c r="C79" s="7">
        <f>'[1]öff Schulden'!C96</f>
        <v>6284.4241998749822</v>
      </c>
      <c r="D79" s="7">
        <f>'[1]öff Schulden'!D96</f>
        <v>2100.7552644808407</v>
      </c>
      <c r="E79" s="7">
        <f>'[1]öff Schulden'!E96</f>
        <v>11285.678094722271</v>
      </c>
      <c r="F79" s="7">
        <f>'[1]öff Schulden'!F96</f>
        <v>8695.9400345227095</v>
      </c>
      <c r="G79" s="7">
        <f>'[1]öff Schulden'!G96</f>
        <v>16866.442554443471</v>
      </c>
      <c r="H79" s="7">
        <f>'[1]öff Schulden'!H96</f>
        <v>8908.3065873683772</v>
      </c>
      <c r="I79" s="7">
        <f>'[1]öff Schulden'!I96</f>
        <v>6568.4800104574097</v>
      </c>
      <c r="J79" s="7">
        <f>'[1]öff Schulden'!J96</f>
        <v>9764.2869751496364</v>
      </c>
      <c r="K79" s="7">
        <f>'[1]öff Schulden'!K96</f>
        <v>9375.4101073481488</v>
      </c>
      <c r="L79" s="7">
        <f>'[1]öff Schulden'!L96</f>
        <v>5158.6116521530848</v>
      </c>
      <c r="M79" s="7">
        <f>'[1]öff Schulden'!M96</f>
        <v>2617.9864614632606</v>
      </c>
      <c r="N79" s="7">
        <f>'[1]öff Schulden'!N96</f>
        <v>53585.671173541967</v>
      </c>
      <c r="O79" s="7">
        <f>'[1]öff Schulden'!O96</f>
        <v>19075.580871429902</v>
      </c>
      <c r="P79" s="7">
        <f>'[1]öff Schulden'!P96</f>
        <v>9324.1496859115032</v>
      </c>
      <c r="Q79" s="7">
        <f>'[1]öff Schulden'!Q96</f>
        <v>9812.1999304823094</v>
      </c>
      <c r="R79" s="7">
        <f>'[1]öff Schulden'!R96</f>
        <v>12912.466058033435</v>
      </c>
      <c r="S79" s="7">
        <f>'[1]öff Schulden'!S96</f>
        <v>9982.6005901856406</v>
      </c>
      <c r="T79" s="7">
        <f>'[1]öff Schulden'!T96</f>
        <v>17732.43691325</v>
      </c>
      <c r="U79" s="7">
        <f>'[1]öff Schulden'!U96</f>
        <v>12986.380655868112</v>
      </c>
      <c r="V79" s="7">
        <f>'[1]öff Schulden'!V96</f>
        <v>9284.7040561357207</v>
      </c>
      <c r="X79" s="18" t="str">
        <f t="shared" si="56"/>
        <v>BY</v>
      </c>
      <c r="Y79" s="19">
        <f t="shared" si="57"/>
        <v>2617.9864614632606</v>
      </c>
      <c r="Z79" s="18" t="str">
        <f t="shared" si="58"/>
        <v>HB</v>
      </c>
      <c r="AA79" s="19">
        <f t="shared" si="59"/>
        <v>53585.671173541967</v>
      </c>
    </row>
    <row r="80" spans="1:27" x14ac:dyDescent="0.35">
      <c r="A80">
        <f>'[1]öff Schulden'!A97</f>
        <v>2022</v>
      </c>
      <c r="B80" s="7">
        <f>'[1]öff Schulden'!B97</f>
        <v>7807.4679651982269</v>
      </c>
      <c r="C80" s="7">
        <f>'[1]öff Schulden'!C97</f>
        <v>6134.2080259592567</v>
      </c>
      <c r="D80" s="7">
        <f>'[1]öff Schulden'!D97</f>
        <v>2018.1681882272126</v>
      </c>
      <c r="E80" s="7">
        <f>'[1]öff Schulden'!E97</f>
        <v>11850.14518252961</v>
      </c>
      <c r="F80" s="7">
        <f>'[1]öff Schulden'!F97</f>
        <v>8283.8532383000711</v>
      </c>
      <c r="G80" s="7">
        <f>'[1]öff Schulden'!G97</f>
        <v>16599.566995895446</v>
      </c>
      <c r="H80" s="7">
        <f>'[1]öff Schulden'!H97</f>
        <v>8807.1551505650405</v>
      </c>
      <c r="I80" s="7">
        <f>'[1]öff Schulden'!I97</f>
        <v>6496.9900645766229</v>
      </c>
      <c r="J80" s="7">
        <f>'[1]öff Schulden'!J97</f>
        <v>9348.9353471824707</v>
      </c>
      <c r="K80" s="7">
        <f>'[1]öff Schulden'!K97</f>
        <v>8950.0074889730295</v>
      </c>
      <c r="L80" s="7">
        <f>'[1]öff Schulden'!L97</f>
        <v>4845.8149779735677</v>
      </c>
      <c r="M80" s="7">
        <f>'[1]öff Schulden'!M97</f>
        <v>2659.3454430061315</v>
      </c>
      <c r="N80" s="7">
        <f>'[1]öff Schulden'!N97</f>
        <v>33236.663023165616</v>
      </c>
      <c r="O80" s="7">
        <f>'[1]öff Schulden'!O97</f>
        <v>17750.926440540963</v>
      </c>
      <c r="P80" s="7">
        <f>'[1]öff Schulden'!P97</f>
        <v>8758.6858912764528</v>
      </c>
      <c r="Q80" s="7">
        <f>'[1]öff Schulden'!Q97</f>
        <v>9644.6686064700825</v>
      </c>
      <c r="R80" s="7">
        <f>'[1]öff Schulden'!R97</f>
        <v>12801.124055241353</v>
      </c>
      <c r="S80" s="7">
        <f>'[1]öff Schulden'!S97</f>
        <v>9818.240241888223</v>
      </c>
      <c r="T80" s="7">
        <f>'[1]öff Schulden'!T97</f>
        <v>16484.946435822734</v>
      </c>
      <c r="U80" s="7">
        <f>'[1]öff Schulden'!U97</f>
        <v>12893.692143143573</v>
      </c>
      <c r="V80" s="7">
        <f>'[1]öff Schulden'!V97</f>
        <v>8922.3023129791054</v>
      </c>
      <c r="X80" s="18" t="str">
        <f t="shared" si="56"/>
        <v>BY</v>
      </c>
      <c r="Y80" s="19">
        <f t="shared" si="57"/>
        <v>2659.3454430061315</v>
      </c>
      <c r="Z80" s="18" t="str">
        <f t="shared" si="58"/>
        <v>HB</v>
      </c>
      <c r="AA80" s="19">
        <f t="shared" si="59"/>
        <v>33236.663023165616</v>
      </c>
    </row>
    <row r="81" spans="1:27" x14ac:dyDescent="0.35">
      <c r="A81">
        <f>'[1]öff Schulden'!A98</f>
        <v>2023</v>
      </c>
      <c r="B81" s="7">
        <f>'[1]öff Schulden'!B98</f>
        <v>8150.0705555712912</v>
      </c>
      <c r="C81" s="7">
        <f>'[1]öff Schulden'!C98</f>
        <v>5577.925510199696</v>
      </c>
      <c r="D81" s="7">
        <f>'[1]öff Schulden'!D98</f>
        <v>2156.1667494330704</v>
      </c>
      <c r="E81" s="7">
        <f>'[1]öff Schulden'!E98</f>
        <v>11524.831627087317</v>
      </c>
      <c r="F81" s="7">
        <f>'[1]öff Schulden'!F98</f>
        <v>8074.0246004995788</v>
      </c>
      <c r="G81" s="7">
        <f>'[1]öff Schulden'!G98</f>
        <v>16610.648635467627</v>
      </c>
      <c r="H81" s="7">
        <f>'[1]öff Schulden'!H98</f>
        <v>8785.4153772928657</v>
      </c>
      <c r="I81" s="7">
        <f>'[1]öff Schulden'!I98</f>
        <v>6445.2679116752706</v>
      </c>
      <c r="J81" s="7">
        <f>'[1]öff Schulden'!J98</f>
        <v>9283.6752210227678</v>
      </c>
      <c r="K81" s="7">
        <f>'[1]öff Schulden'!K98</f>
        <v>8878.4490930445718</v>
      </c>
      <c r="L81" s="7">
        <f>'[1]öff Schulden'!L98</f>
        <v>4681.6205367417642</v>
      </c>
      <c r="M81" s="7">
        <f>'[1]öff Schulden'!M98</f>
        <v>2699.7749926355532</v>
      </c>
      <c r="N81" s="7">
        <f>'[1]öff Schulden'!N98</f>
        <v>34019.387345921161</v>
      </c>
      <c r="O81" s="7">
        <f>'[1]öff Schulden'!O98</f>
        <v>17089.211163190947</v>
      </c>
      <c r="P81" s="7">
        <f>'[1]öff Schulden'!P98</f>
        <v>9089.8518508689831</v>
      </c>
      <c r="Q81" s="7">
        <f>'[1]öff Schulden'!Q98</f>
        <v>9261.4357403014455</v>
      </c>
      <c r="R81" s="7">
        <f>'[1]öff Schulden'!R98</f>
        <v>12884.281655329611</v>
      </c>
      <c r="S81" s="7">
        <f>'[1]öff Schulden'!S98</f>
        <v>9401.8548353613423</v>
      </c>
      <c r="T81" s="7">
        <f>'[1]öff Schulden'!T98</f>
        <v>16027.45723646136</v>
      </c>
      <c r="U81" s="7">
        <f>'[1]öff Schulden'!U98</f>
        <v>12539.360786570347</v>
      </c>
      <c r="V81" s="7">
        <f>'[1]öff Schulden'!V98</f>
        <v>8860.4277835751673</v>
      </c>
      <c r="X81" s="18" t="str">
        <f t="shared" si="56"/>
        <v>BY</v>
      </c>
      <c r="Y81" s="19">
        <f t="shared" si="57"/>
        <v>2699.7749926355532</v>
      </c>
      <c r="Z81" s="18" t="str">
        <f t="shared" si="58"/>
        <v>HB</v>
      </c>
      <c r="AA81" s="19">
        <f t="shared" si="59"/>
        <v>34019.387345921161</v>
      </c>
    </row>
    <row r="82" spans="1:27" x14ac:dyDescent="0.35">
      <c r="A82">
        <f>A81+1</f>
        <v>2024</v>
      </c>
    </row>
    <row r="84" spans="1:27" x14ac:dyDescent="0.35">
      <c r="A84" s="4" t="s">
        <v>646</v>
      </c>
      <c r="B84" s="3"/>
      <c r="C84" s="3"/>
      <c r="D84" s="3"/>
      <c r="E84" s="3"/>
      <c r="F84" s="3"/>
      <c r="G84" s="3"/>
      <c r="H84" s="14"/>
      <c r="I84" s="3"/>
      <c r="J84" s="3"/>
      <c r="K84" s="3"/>
      <c r="L84" s="3"/>
      <c r="M84" s="3"/>
      <c r="N84" s="3"/>
      <c r="O84" s="3"/>
      <c r="P84" s="3"/>
      <c r="Q84" s="3"/>
      <c r="R84" s="3"/>
      <c r="S84" s="3"/>
      <c r="T84" s="3"/>
      <c r="U84" s="3"/>
      <c r="V84" s="3"/>
    </row>
    <row r="85" spans="1:27" x14ac:dyDescent="0.35">
      <c r="A85">
        <f>'[1]ET ÖD'!A74</f>
        <v>2019</v>
      </c>
      <c r="B85" s="3">
        <f>'[1]ET ÖD'!B74</f>
        <v>28.019727752064782</v>
      </c>
      <c r="C85" s="3">
        <f>'[1]ET ÖD'!C74</f>
        <v>30.737372331401286</v>
      </c>
      <c r="D85" s="3">
        <f>'[1]ET ÖD'!D74</f>
        <v>26.324092255144045</v>
      </c>
      <c r="E85" s="3">
        <f>'[1]ET ÖD'!E74</f>
        <v>28.406942381175572</v>
      </c>
      <c r="F85" s="3">
        <f>'[1]ET ÖD'!F74</f>
        <v>26.871848494075696</v>
      </c>
      <c r="G85" s="3">
        <f>'[1]ET ÖD'!G74</f>
        <v>28.521828868544102</v>
      </c>
      <c r="H85" s="14">
        <f>'[1]ET ÖD'!H74</f>
        <v>27.871211526707484</v>
      </c>
      <c r="I85" s="3">
        <f>'[1]ET ÖD'!I74</f>
        <v>27.646834685101517</v>
      </c>
      <c r="J85" s="3">
        <f>'[1]ET ÖD'!J74</f>
        <v>24.496600789696831</v>
      </c>
      <c r="K85" s="3">
        <f>'[1]ET ÖD'!K74</f>
        <v>24.272501250539012</v>
      </c>
      <c r="L85" s="3">
        <f>'[1]ET ÖD'!L74</f>
        <v>22.138309114531644</v>
      </c>
      <c r="M85" s="3">
        <f>'[1]ET ÖD'!M74</f>
        <v>22.640070716757272</v>
      </c>
      <c r="N85" s="3">
        <f>'[1]ET ÖD'!N74</f>
        <v>25.263846230963427</v>
      </c>
      <c r="O85" s="3">
        <f>'[1]ET ÖD'!O74</f>
        <v>22.885985006969467</v>
      </c>
      <c r="P85" s="3">
        <f>'[1]ET ÖD'!P74</f>
        <v>23.109758982318798</v>
      </c>
      <c r="Q85" s="3">
        <f>'[1]ET ÖD'!Q74</f>
        <v>26.364355504959459</v>
      </c>
      <c r="R85" s="3">
        <f>'[1]ET ÖD'!R74</f>
        <v>25.468222296808619</v>
      </c>
      <c r="S85" s="3">
        <f>'[1]ET ÖD'!S74</f>
        <v>26.752087522562707</v>
      </c>
      <c r="T85" s="3">
        <f>'[1]ET ÖD'!T74</f>
        <v>26.744450704645779</v>
      </c>
      <c r="U85" s="3">
        <f>'[1]ET ÖD'!U74</f>
        <v>27.68484449920085</v>
      </c>
      <c r="V85" s="3">
        <f>'[1]ET ÖD'!V74</f>
        <v>24.914442162902123</v>
      </c>
      <c r="X85" s="18" t="str">
        <f t="shared" ref="X85:X89" si="60">HLOOKUP(Y85,$L85:$U182,ROW(L$100)-ROW(X85)+1,0)</f>
        <v>BW</v>
      </c>
      <c r="Y85" s="19">
        <f t="shared" ref="Y85:Y89" si="61">MIN(L85:U85)</f>
        <v>22.138309114531644</v>
      </c>
      <c r="Z85" s="18" t="str">
        <f t="shared" ref="Z85:Z89" si="62">HLOOKUP(AA85,$L85:$U182,ROW(N$100)-ROW(Z85)+1,0)</f>
        <v>SH</v>
      </c>
      <c r="AA85" s="19">
        <f t="shared" ref="AA85:AA89" si="63">MAX(L85:U85)</f>
        <v>27.68484449920085</v>
      </c>
    </row>
    <row r="86" spans="1:27" x14ac:dyDescent="0.35">
      <c r="A86">
        <f>'[1]ET ÖD'!A75</f>
        <v>2020</v>
      </c>
      <c r="B86" s="3">
        <f>'[1]ET ÖD'!B75</f>
        <v>28.721891161830488</v>
      </c>
      <c r="C86" s="3">
        <f>'[1]ET ÖD'!C75</f>
        <v>31.420224719101121</v>
      </c>
      <c r="D86" s="3">
        <f>'[1]ET ÖD'!D75</f>
        <v>26.972851918937135</v>
      </c>
      <c r="E86" s="3">
        <f>'[1]ET ÖD'!E75</f>
        <v>28.98304319243643</v>
      </c>
      <c r="F86" s="3">
        <f>'[1]ET ÖD'!F75</f>
        <v>27.475940205542237</v>
      </c>
      <c r="G86" s="3">
        <f>'[1]ET ÖD'!G75</f>
        <v>29.066267611325646</v>
      </c>
      <c r="H86" s="14">
        <f>'[1]ET ÖD'!H75</f>
        <v>28.490613553684383</v>
      </c>
      <c r="I86" s="3">
        <f>'[1]ET ÖD'!I75</f>
        <v>28.29087577395995</v>
      </c>
      <c r="J86" s="3">
        <f>'[1]ET ÖD'!J75</f>
        <v>25.070571629752408</v>
      </c>
      <c r="K86" s="3">
        <f>'[1]ET ÖD'!K75</f>
        <v>24.847104576928967</v>
      </c>
      <c r="L86" s="3">
        <f>'[1]ET ÖD'!L75</f>
        <v>22.682672582680699</v>
      </c>
      <c r="M86" s="3">
        <f>'[1]ET ÖD'!M75</f>
        <v>23.158057367445132</v>
      </c>
      <c r="N86" s="3">
        <f>'[1]ET ÖD'!N75</f>
        <v>25.899348438276487</v>
      </c>
      <c r="O86" s="3">
        <f>'[1]ET ÖD'!O75</f>
        <v>23.442348215817933</v>
      </c>
      <c r="P86" s="3">
        <f>'[1]ET ÖD'!P75</f>
        <v>23.653476890195947</v>
      </c>
      <c r="Q86" s="3">
        <f>'[1]ET ÖD'!Q75</f>
        <v>26.909429060210527</v>
      </c>
      <c r="R86" s="3">
        <f>'[1]ET ÖD'!R75</f>
        <v>26.14814001645729</v>
      </c>
      <c r="S86" s="3">
        <f>'[1]ET ÖD'!S75</f>
        <v>27.255098645701121</v>
      </c>
      <c r="T86" s="3">
        <f>'[1]ET ÖD'!T75</f>
        <v>27.436689150687108</v>
      </c>
      <c r="U86" s="3">
        <f>'[1]ET ÖD'!U75</f>
        <v>28.195373108366674</v>
      </c>
      <c r="V86" s="3">
        <f>'[1]ET ÖD'!V75</f>
        <v>25.49704220966953</v>
      </c>
      <c r="X86" s="18" t="str">
        <f t="shared" si="60"/>
        <v>BW</v>
      </c>
      <c r="Y86" s="19">
        <f t="shared" si="61"/>
        <v>22.682672582680699</v>
      </c>
      <c r="Z86" s="18" t="str">
        <f t="shared" si="62"/>
        <v>SH</v>
      </c>
      <c r="AA86" s="19">
        <f t="shared" si="63"/>
        <v>28.195373108366674</v>
      </c>
    </row>
    <row r="87" spans="1:27" x14ac:dyDescent="0.35">
      <c r="A87">
        <f>'[1]ET ÖD'!A76</f>
        <v>2021</v>
      </c>
      <c r="B87" s="3">
        <f>'[1]ET ÖD'!B76</f>
        <v>29.229431494986486</v>
      </c>
      <c r="C87" s="3">
        <f>'[1]ET ÖD'!C76</f>
        <v>31.996891443288632</v>
      </c>
      <c r="D87" s="3">
        <f>'[1]ET ÖD'!D76</f>
        <v>27.42907337294432</v>
      </c>
      <c r="E87" s="3">
        <f>'[1]ET ÖD'!E76</f>
        <v>29.503700570732789</v>
      </c>
      <c r="F87" s="3">
        <f>'[1]ET ÖD'!F76</f>
        <v>27.98885348137976</v>
      </c>
      <c r="G87" s="3">
        <f>'[1]ET ÖD'!G76</f>
        <v>29.713381232594006</v>
      </c>
      <c r="H87" s="14">
        <f>'[1]ET ÖD'!H76</f>
        <v>29.032721360105569</v>
      </c>
      <c r="I87" s="3">
        <f>'[1]ET ÖD'!I76</f>
        <v>28.794407968738568</v>
      </c>
      <c r="J87" s="3">
        <f>'[1]ET ÖD'!J76</f>
        <v>25.590172671104984</v>
      </c>
      <c r="K87" s="3">
        <f>'[1]ET ÖD'!K76</f>
        <v>25.357839213147127</v>
      </c>
      <c r="L87" s="3">
        <f>'[1]ET ÖD'!L76</f>
        <v>23.181303979980097</v>
      </c>
      <c r="M87" s="3">
        <f>'[1]ET ÖD'!M76</f>
        <v>23.628047947300132</v>
      </c>
      <c r="N87" s="3">
        <f>'[1]ET ÖD'!N76</f>
        <v>26.492691424681876</v>
      </c>
      <c r="O87" s="3">
        <f>'[1]ET ÖD'!O76</f>
        <v>23.956365926645173</v>
      </c>
      <c r="P87" s="3">
        <f>'[1]ET ÖD'!P76</f>
        <v>24.145603159369649</v>
      </c>
      <c r="Q87" s="3">
        <f>'[1]ET ÖD'!Q76</f>
        <v>27.349712719148332</v>
      </c>
      <c r="R87" s="3">
        <f>'[1]ET ÖD'!R76</f>
        <v>26.764876785672364</v>
      </c>
      <c r="S87" s="3">
        <f>'[1]ET ÖD'!S76</f>
        <v>27.691393946193521</v>
      </c>
      <c r="T87" s="3">
        <f>'[1]ET ÖD'!T76</f>
        <v>27.990719098426709</v>
      </c>
      <c r="U87" s="3">
        <f>'[1]ET ÖD'!U76</f>
        <v>28.526080329448845</v>
      </c>
      <c r="V87" s="3">
        <f>'[1]ET ÖD'!V76</f>
        <v>26.013805961867138</v>
      </c>
      <c r="X87" s="18" t="str">
        <f t="shared" si="60"/>
        <v>BW</v>
      </c>
      <c r="Y87" s="19">
        <f t="shared" si="61"/>
        <v>23.181303979980097</v>
      </c>
      <c r="Z87" s="18" t="str">
        <f t="shared" si="62"/>
        <v>SH</v>
      </c>
      <c r="AA87" s="19">
        <f t="shared" si="63"/>
        <v>28.526080329448845</v>
      </c>
    </row>
    <row r="88" spans="1:27" x14ac:dyDescent="0.35">
      <c r="A88">
        <f>'[1]ET ÖD'!A77</f>
        <v>2022</v>
      </c>
      <c r="B88" s="3">
        <f>'[1]ET ÖD'!B77</f>
        <v>29.329719470386983</v>
      </c>
      <c r="C88" s="3">
        <f>'[1]ET ÖD'!C77</f>
        <v>32.173262256768467</v>
      </c>
      <c r="D88" s="3">
        <f>'[1]ET ÖD'!D77</f>
        <v>27.492233668472849</v>
      </c>
      <c r="E88" s="3">
        <f>'[1]ET ÖD'!E77</f>
        <v>29.755168890913868</v>
      </c>
      <c r="F88" s="3">
        <f>'[1]ET ÖD'!F77</f>
        <v>28.301829826522944</v>
      </c>
      <c r="G88" s="3">
        <f>'[1]ET ÖD'!G77</f>
        <v>29.353010251216009</v>
      </c>
      <c r="H88" s="14">
        <f>'[1]ET ÖD'!H77</f>
        <v>29.057699256940868</v>
      </c>
      <c r="I88" s="3">
        <f>'[1]ET ÖD'!I77</f>
        <v>28.951506950473643</v>
      </c>
      <c r="J88" s="3">
        <f>'[1]ET ÖD'!J77</f>
        <v>25.635873618699073</v>
      </c>
      <c r="K88" s="3">
        <f>'[1]ET ÖD'!K77</f>
        <v>25.422268130102037</v>
      </c>
      <c r="L88" s="3">
        <f>'[1]ET ÖD'!L77</f>
        <v>23.220030091858611</v>
      </c>
      <c r="M88" s="3">
        <f>'[1]ET ÖD'!M77</f>
        <v>23.592963937258414</v>
      </c>
      <c r="N88" s="3">
        <f>'[1]ET ÖD'!N77</f>
        <v>26.454147975697012</v>
      </c>
      <c r="O88" s="3">
        <f>'[1]ET ÖD'!O77</f>
        <v>23.739751560300398</v>
      </c>
      <c r="P88" s="3">
        <f>'[1]ET ÖD'!P77</f>
        <v>24.201197119162476</v>
      </c>
      <c r="Q88" s="3">
        <f>'[1]ET ÖD'!Q77</f>
        <v>27.424018094119297</v>
      </c>
      <c r="R88" s="3">
        <f>'[1]ET ÖD'!R77</f>
        <v>26.961291218498889</v>
      </c>
      <c r="S88" s="3">
        <f>'[1]ET ÖD'!S77</f>
        <v>27.742708562904934</v>
      </c>
      <c r="T88" s="3">
        <f>'[1]ET ÖD'!T77</f>
        <v>28.138964696677053</v>
      </c>
      <c r="U88" s="3">
        <f>'[1]ET ÖD'!U77</f>
        <v>28.642948190016643</v>
      </c>
      <c r="V88" s="3">
        <f>'[1]ET ÖD'!V77</f>
        <v>26.071154898741106</v>
      </c>
      <c r="X88" s="18" t="str">
        <f t="shared" si="60"/>
        <v>BW</v>
      </c>
      <c r="Y88" s="19">
        <f t="shared" si="61"/>
        <v>23.220030091858611</v>
      </c>
      <c r="Z88" s="18" t="str">
        <f t="shared" si="62"/>
        <v>SH</v>
      </c>
      <c r="AA88" s="19">
        <f t="shared" si="63"/>
        <v>28.642948190016643</v>
      </c>
    </row>
    <row r="89" spans="1:27" x14ac:dyDescent="0.35">
      <c r="A89">
        <f>'[1]ET ÖD'!A78</f>
        <v>2023</v>
      </c>
      <c r="B89" s="3">
        <f>'[1]ET ÖD'!B78</f>
        <v>29.609528945857317</v>
      </c>
      <c r="C89" s="3">
        <f>'[1]ET ÖD'!C78</f>
        <v>32.364564519661968</v>
      </c>
      <c r="D89" s="3">
        <f>'[1]ET ÖD'!D78</f>
        <v>27.610280414838641</v>
      </c>
      <c r="E89" s="3">
        <f>'[1]ET ÖD'!E78</f>
        <v>29.96880765525967</v>
      </c>
      <c r="F89" s="3">
        <f>'[1]ET ÖD'!F78</f>
        <v>28.574630865942208</v>
      </c>
      <c r="G89" s="3">
        <f>'[1]ET ÖD'!G78</f>
        <v>29.236433784745476</v>
      </c>
      <c r="H89" s="14">
        <f>'[1]ET ÖD'!H78</f>
        <v>29.173992458482839</v>
      </c>
      <c r="I89" s="3">
        <f>'[1]ET ÖD'!I78</f>
        <v>29.151201257615377</v>
      </c>
      <c r="J89" s="3">
        <f>'[1]ET ÖD'!J78</f>
        <v>25.657603701551878</v>
      </c>
      <c r="K89" s="3">
        <f>'[1]ET ÖD'!K78</f>
        <v>25.450295680810477</v>
      </c>
      <c r="L89" s="3">
        <f>'[1]ET ÖD'!L78</f>
        <v>23.194502907529493</v>
      </c>
      <c r="M89" s="3">
        <f>'[1]ET ÖD'!M78</f>
        <v>23.620739979536516</v>
      </c>
      <c r="N89" s="3">
        <f>'[1]ET ÖD'!N78</f>
        <v>26.338153378720531</v>
      </c>
      <c r="O89" s="3">
        <f>'[1]ET ÖD'!O78</f>
        <v>23.488777456578912</v>
      </c>
      <c r="P89" s="3">
        <f>'[1]ET ÖD'!P78</f>
        <v>24.262699576657674</v>
      </c>
      <c r="Q89" s="3">
        <f>'[1]ET ÖD'!Q78</f>
        <v>27.429852984874</v>
      </c>
      <c r="R89" s="3">
        <f>'[1]ET ÖD'!R78</f>
        <v>27.043322305213273</v>
      </c>
      <c r="S89" s="3">
        <f>'[1]ET ÖD'!S78</f>
        <v>27.855297182657829</v>
      </c>
      <c r="T89" s="3">
        <f>'[1]ET ÖD'!T78</f>
        <v>28.184367778552076</v>
      </c>
      <c r="U89" s="3">
        <f>'[1]ET ÖD'!U78</f>
        <v>28.81104516164023</v>
      </c>
      <c r="V89" s="3">
        <f>'[1]ET ÖD'!V78</f>
        <v>26.113320727652084</v>
      </c>
      <c r="X89" s="18" t="str">
        <f t="shared" si="60"/>
        <v>BW</v>
      </c>
      <c r="Y89" s="19">
        <f t="shared" si="61"/>
        <v>23.194502907529493</v>
      </c>
      <c r="Z89" s="18" t="str">
        <f t="shared" si="62"/>
        <v>SH</v>
      </c>
      <c r="AA89" s="19">
        <f t="shared" si="63"/>
        <v>28.81104516164023</v>
      </c>
    </row>
    <row r="90" spans="1:27" x14ac:dyDescent="0.35">
      <c r="A90">
        <v>2024</v>
      </c>
      <c r="B90" s="3"/>
      <c r="C90" s="3"/>
      <c r="D90" s="3"/>
      <c r="E90" s="3"/>
      <c r="F90" s="3"/>
      <c r="G90" s="3"/>
      <c r="H90" s="14"/>
      <c r="I90" s="3"/>
      <c r="J90" s="3"/>
      <c r="K90" s="3"/>
      <c r="L90" s="3"/>
      <c r="M90" s="3"/>
      <c r="N90" s="3"/>
      <c r="O90" s="3"/>
      <c r="P90" s="3"/>
      <c r="Q90" s="3"/>
      <c r="R90" s="3"/>
      <c r="S90" s="3"/>
      <c r="T90" s="3"/>
      <c r="U90" s="3"/>
      <c r="V90" s="3"/>
    </row>
    <row r="100" spans="12:21" x14ac:dyDescent="0.35">
      <c r="L100" t="s">
        <v>328</v>
      </c>
      <c r="M100" t="s">
        <v>329</v>
      </c>
      <c r="N100" t="s">
        <v>330</v>
      </c>
      <c r="O100" t="s">
        <v>331</v>
      </c>
      <c r="P100" t="s">
        <v>332</v>
      </c>
      <c r="Q100" t="s">
        <v>333</v>
      </c>
      <c r="R100" t="s">
        <v>334</v>
      </c>
      <c r="S100" t="s">
        <v>335</v>
      </c>
      <c r="T100" t="s">
        <v>336</v>
      </c>
      <c r="U100" t="s">
        <v>337</v>
      </c>
    </row>
  </sheetData>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DBD3E-335C-482B-A306-3B9D674B3CCB}">
  <sheetPr codeName="Tabelle31"/>
  <dimension ref="A1:Y64"/>
  <sheetViews>
    <sheetView zoomScaleNormal="100" workbookViewId="0">
      <pane ySplit="2" topLeftCell="A3" activePane="bottomLeft" state="frozen"/>
      <selection pane="bottomLeft" activeCell="A3" sqref="A3"/>
    </sheetView>
  </sheetViews>
  <sheetFormatPr baseColWidth="10" defaultColWidth="11.453125" defaultRowHeight="14.5" x14ac:dyDescent="0.35"/>
  <cols>
    <col min="6" max="6" width="108.54296875" customWidth="1"/>
    <col min="7" max="7" width="102.453125" customWidth="1"/>
    <col min="11" max="11" width="12.26953125" customWidth="1"/>
    <col min="16" max="16" width="12" customWidth="1"/>
  </cols>
  <sheetData>
    <row r="1" spans="1:25" ht="29" x14ac:dyDescent="0.35">
      <c r="A1" s="4" t="s">
        <v>352</v>
      </c>
      <c r="I1" t="str">
        <f>Wirtschaftswachstum!A2</f>
        <v>Jahr</v>
      </c>
      <c r="J1" s="1" t="s">
        <v>339</v>
      </c>
      <c r="K1" s="1" t="s">
        <v>289</v>
      </c>
      <c r="L1" s="1" t="s">
        <v>290</v>
      </c>
      <c r="M1" s="1" t="s">
        <v>291</v>
      </c>
      <c r="N1" s="1" t="s">
        <v>292</v>
      </c>
      <c r="O1" s="1" t="s">
        <v>293</v>
      </c>
      <c r="P1" s="1" t="s">
        <v>298</v>
      </c>
      <c r="Q1" s="1" t="s">
        <v>299</v>
      </c>
      <c r="R1" s="1" t="s">
        <v>300</v>
      </c>
      <c r="S1" s="1" t="s">
        <v>301</v>
      </c>
      <c r="T1" s="1" t="s">
        <v>302</v>
      </c>
      <c r="U1" s="1" t="s">
        <v>340</v>
      </c>
      <c r="V1" s="1" t="s">
        <v>304</v>
      </c>
      <c r="W1" s="1" t="s">
        <v>305</v>
      </c>
      <c r="X1" s="1" t="s">
        <v>306</v>
      </c>
      <c r="Y1" s="1" t="s">
        <v>307</v>
      </c>
    </row>
    <row r="2" spans="1:25" x14ac:dyDescent="0.35">
      <c r="A2" t="str">
        <f>'Abb Investitionen'!A2</f>
        <v>Ost=Ostdeutschland mit Berlin, West=Westdeutschland ohne Berlin</v>
      </c>
    </row>
    <row r="3" spans="1:25" x14ac:dyDescent="0.35">
      <c r="I3" t="str">
        <f>"Veränderungsrate "&amp;Wirtschaftswachstum!A3&amp;", "&amp;I4</f>
        <v>Veränderungsrate Bruttoinlandsprodukt (real), ø 2019-2024</v>
      </c>
    </row>
    <row r="4" spans="1:25" x14ac:dyDescent="0.35">
      <c r="I4" t="str">
        <f>Wirtschaftswachstum!A10</f>
        <v>ø 2019-2024</v>
      </c>
      <c r="J4">
        <f>Wirtschaftswachstum!B10</f>
        <v>-0.53911953686622383</v>
      </c>
      <c r="K4">
        <f>Wirtschaftswachstum!C10</f>
        <v>0.13298691597563561</v>
      </c>
      <c r="L4">
        <f>Wirtschaftswachstum!D10</f>
        <v>2.498553199055209E-2</v>
      </c>
      <c r="M4">
        <f>Wirtschaftswachstum!E10</f>
        <v>-1.1148970734922585</v>
      </c>
      <c r="N4">
        <f>Wirtschaftswachstum!F10</f>
        <v>-0.21521648147538031</v>
      </c>
    </row>
    <row r="5" spans="1:25" x14ac:dyDescent="0.35">
      <c r="O5">
        <f>Wirtschaftswachstum!G9</f>
        <v>0.78536448250000035</v>
      </c>
    </row>
    <row r="6" spans="1:25" x14ac:dyDescent="0.35">
      <c r="P6">
        <f>Wirtschaftswachstum!L9</f>
        <v>-0.39912369709999496</v>
      </c>
      <c r="Q6">
        <f>Wirtschaftswachstum!M9</f>
        <v>-0.95260366270001384</v>
      </c>
      <c r="R6">
        <f>Wirtschaftswachstum!N9</f>
        <v>-1.0475977889999939</v>
      </c>
      <c r="S6">
        <f>Wirtschaftswachstum!O9</f>
        <v>1.7238040545999809</v>
      </c>
      <c r="T6">
        <f>Wirtschaftswachstum!P9</f>
        <v>0.61991894539998782</v>
      </c>
      <c r="U6">
        <f>Wirtschaftswachstum!Q9</f>
        <v>0.39486973850000595</v>
      </c>
      <c r="V6">
        <f>Wirtschaftswachstum!R9</f>
        <v>-0.43666754090000381</v>
      </c>
      <c r="W6">
        <f>Wirtschaftswachstum!S9</f>
        <v>-1.0905229484000216</v>
      </c>
      <c r="X6">
        <f>Wirtschaftswachstum!T9</f>
        <v>-1.8554120775000058</v>
      </c>
      <c r="Y6">
        <f>Wirtschaftswachstum!U9</f>
        <v>1.173824809199985</v>
      </c>
    </row>
    <row r="7" spans="1:25" x14ac:dyDescent="0.35">
      <c r="J7">
        <f>Wirtschaftswachstum!H9</f>
        <v>-0.10198178669999436</v>
      </c>
      <c r="K7">
        <f>J7</f>
        <v>-0.10198178669999436</v>
      </c>
      <c r="L7">
        <f t="shared" ref="L7:Y8" si="0">K7</f>
        <v>-0.10198178669999436</v>
      </c>
      <c r="M7">
        <f t="shared" si="0"/>
        <v>-0.10198178669999436</v>
      </c>
      <c r="N7">
        <f t="shared" si="0"/>
        <v>-0.10198178669999436</v>
      </c>
      <c r="O7">
        <f t="shared" si="0"/>
        <v>-0.10198178669999436</v>
      </c>
    </row>
    <row r="8" spans="1:25" x14ac:dyDescent="0.35">
      <c r="P8">
        <f>Wirtschaftswachstum!K9</f>
        <v>-0.25687758250001025</v>
      </c>
      <c r="Q8">
        <f t="shared" si="0"/>
        <v>-0.25687758250001025</v>
      </c>
      <c r="R8">
        <f t="shared" si="0"/>
        <v>-0.25687758250001025</v>
      </c>
      <c r="S8">
        <f t="shared" si="0"/>
        <v>-0.25687758250001025</v>
      </c>
      <c r="T8">
        <f t="shared" si="0"/>
        <v>-0.25687758250001025</v>
      </c>
      <c r="U8">
        <f t="shared" si="0"/>
        <v>-0.25687758250001025</v>
      </c>
      <c r="V8">
        <f t="shared" si="0"/>
        <v>-0.25687758250001025</v>
      </c>
      <c r="W8">
        <f t="shared" si="0"/>
        <v>-0.25687758250001025</v>
      </c>
      <c r="X8">
        <f t="shared" si="0"/>
        <v>-0.25687758250001025</v>
      </c>
      <c r="Y8">
        <f t="shared" si="0"/>
        <v>-0.25687758250001025</v>
      </c>
    </row>
    <row r="11" spans="1:25" x14ac:dyDescent="0.35">
      <c r="I11" t="str">
        <f>"Veränderungsrate "&amp;Wirtschaftswachstum!A12&amp;", "&amp;I12</f>
        <v>Veränderungsrate Bruttoinlandsprodukt (real) je Einwohner, ø 2019-2024</v>
      </c>
    </row>
    <row r="12" spans="1:25" x14ac:dyDescent="0.35">
      <c r="I12" s="7" t="str">
        <f>Wirtschaftswachstum!A19</f>
        <v>ø 2019-2024</v>
      </c>
      <c r="J12">
        <f>Wirtschaftswachstum!B19</f>
        <v>-1.0470992735108382</v>
      </c>
      <c r="K12">
        <f>Wirtschaftswachstum!C19</f>
        <v>-8.3615327871697787E-2</v>
      </c>
      <c r="L12">
        <f>Wirtschaftswachstum!D19</f>
        <v>-8.0994611642495329E-3</v>
      </c>
      <c r="M12">
        <f>Wirtschaftswachstum!E19</f>
        <v>-0.87404075077658661</v>
      </c>
      <c r="N12">
        <f>Wirtschaftswachstum!F19</f>
        <v>-1.4903129254975056E-3</v>
      </c>
    </row>
    <row r="13" spans="1:25" x14ac:dyDescent="0.35">
      <c r="O13">
        <f>Wirtschaftswachstum!G19</f>
        <v>1.1541368485060985</v>
      </c>
    </row>
    <row r="14" spans="1:25" x14ac:dyDescent="0.35">
      <c r="P14">
        <f>Wirtschaftswachstum!L19</f>
        <v>-6.9681212954662897E-2</v>
      </c>
      <c r="Q14">
        <f>Wirtschaftswachstum!M19</f>
        <v>-0.15472146757856819</v>
      </c>
      <c r="R14">
        <f>Wirtschaftswachstum!N19</f>
        <v>0.10813569637535636</v>
      </c>
      <c r="S14">
        <f>Wirtschaftswachstum!O19</f>
        <v>-1.3046231216479214</v>
      </c>
      <c r="T14">
        <f>Wirtschaftswachstum!P19</f>
        <v>-5.7074754711521791E-2</v>
      </c>
      <c r="U14">
        <f>Wirtschaftswachstum!Q19</f>
        <v>-0.68298491586705268</v>
      </c>
      <c r="V14">
        <f>Wirtschaftswachstum!R19</f>
        <v>-0.87425477849404842</v>
      </c>
      <c r="W14">
        <f>Wirtschaftswachstum!S19</f>
        <v>-0.17066505099302276</v>
      </c>
      <c r="X14">
        <f>Wirtschaftswachstum!T19</f>
        <v>-1.4137244586820259</v>
      </c>
      <c r="Y14">
        <f>Wirtschaftswachstum!U19</f>
        <v>-0.64813694149455614</v>
      </c>
    </row>
    <row r="15" spans="1:25" x14ac:dyDescent="0.35">
      <c r="J15">
        <f>Wirtschaftswachstum!H19</f>
        <v>0.12887786071419782</v>
      </c>
      <c r="K15">
        <f>J15</f>
        <v>0.12887786071419782</v>
      </c>
      <c r="L15">
        <f t="shared" ref="L15:O15" si="1">K15</f>
        <v>0.12887786071419782</v>
      </c>
      <c r="M15">
        <f t="shared" si="1"/>
        <v>0.12887786071419782</v>
      </c>
      <c r="N15">
        <f t="shared" si="1"/>
        <v>0.12887786071419782</v>
      </c>
      <c r="O15">
        <f t="shared" si="1"/>
        <v>0.12887786071419782</v>
      </c>
    </row>
    <row r="16" spans="1:25" x14ac:dyDescent="0.35">
      <c r="P16">
        <f>Wirtschaftswachstum!K19</f>
        <v>-0.42547626699655439</v>
      </c>
      <c r="Q16">
        <f t="shared" ref="Q16:Y16" si="2">P16</f>
        <v>-0.42547626699655439</v>
      </c>
      <c r="R16">
        <f t="shared" si="2"/>
        <v>-0.42547626699655439</v>
      </c>
      <c r="S16">
        <f t="shared" si="2"/>
        <v>-0.42547626699655439</v>
      </c>
      <c r="T16">
        <f t="shared" si="2"/>
        <v>-0.42547626699655439</v>
      </c>
      <c r="U16">
        <f t="shared" si="2"/>
        <v>-0.42547626699655439</v>
      </c>
      <c r="V16">
        <f t="shared" si="2"/>
        <v>-0.42547626699655439</v>
      </c>
      <c r="W16">
        <f t="shared" si="2"/>
        <v>-0.42547626699655439</v>
      </c>
      <c r="X16">
        <f t="shared" si="2"/>
        <v>-0.42547626699655439</v>
      </c>
      <c r="Y16">
        <f t="shared" si="2"/>
        <v>-0.42547626699655439</v>
      </c>
    </row>
    <row r="19" spans="9:25" x14ac:dyDescent="0.35">
      <c r="I19" t="str">
        <f>"Veränderungsrate "&amp;Wirtschaftswachstum!A21&amp;", "&amp;I20</f>
        <v>Veränderungsrate Bruttoinlandsprodukt (real) je Erwerbstätigen, ø 2019-2024</v>
      </c>
    </row>
    <row r="20" spans="9:25" x14ac:dyDescent="0.35">
      <c r="I20" t="str">
        <f>Wirtschaftswachstum!A28</f>
        <v>ø 2019-2024</v>
      </c>
      <c r="J20">
        <f>Wirtschaftswachstum!B28</f>
        <v>-0.80641065496949693</v>
      </c>
      <c r="K20">
        <f>Wirtschaftswachstum!C28</f>
        <v>0.25262077084755674</v>
      </c>
      <c r="L20">
        <f>Wirtschaftswachstum!D28</f>
        <v>-5.1503860767354581E-3</v>
      </c>
      <c r="M20">
        <f>Wirtschaftswachstum!E28</f>
        <v>-0.76014360409581627</v>
      </c>
      <c r="N20">
        <f>Wirtschaftswachstum!F28</f>
        <v>0.30068014618660754</v>
      </c>
    </row>
    <row r="21" spans="9:25" x14ac:dyDescent="0.35">
      <c r="O21">
        <f>Wirtschaftswachstum!G28</f>
        <v>0.69738001140842698</v>
      </c>
    </row>
    <row r="22" spans="9:25" x14ac:dyDescent="0.35">
      <c r="P22">
        <f>Wirtschaftswachstum!L28</f>
        <v>0.11651153035474238</v>
      </c>
      <c r="Q22">
        <f>Wirtschaftswachstum!M27</f>
        <v>-1.3436638315032639</v>
      </c>
      <c r="R22">
        <f>Wirtschaftswachstum!N27</f>
        <v>-0.98854633967803807</v>
      </c>
      <c r="S22">
        <f>Wirtschaftswachstum!O27</f>
        <v>0.85260819235968199</v>
      </c>
      <c r="T22">
        <f>Wirtschaftswachstum!P27</f>
        <v>0.14529210253213876</v>
      </c>
      <c r="U22">
        <f>Wirtschaftswachstum!Q27</f>
        <v>0.30595080456619428</v>
      </c>
      <c r="V22">
        <f>Wirtschaftswachstum!R27</f>
        <v>-0.58015009205685431</v>
      </c>
      <c r="W22">
        <f>Wirtschaftswachstum!S27</f>
        <v>-0.93229573523238685</v>
      </c>
      <c r="X22">
        <f>Wirtschaftswachstum!T27</f>
        <v>-1.0681168465826971</v>
      </c>
      <c r="Y22">
        <f>Wirtschaftswachstum!U27</f>
        <v>0.68522296181288311</v>
      </c>
    </row>
    <row r="23" spans="9:25" x14ac:dyDescent="0.35">
      <c r="J23">
        <f>Wirtschaftswachstum!H28</f>
        <v>0.11006749974875163</v>
      </c>
      <c r="K23">
        <f>J23</f>
        <v>0.11006749974875163</v>
      </c>
      <c r="L23">
        <f t="shared" ref="L23:O23" si="3">K23</f>
        <v>0.11006749974875163</v>
      </c>
      <c r="M23">
        <f t="shared" si="3"/>
        <v>0.11006749974875163</v>
      </c>
      <c r="N23">
        <f t="shared" si="3"/>
        <v>0.11006749974875163</v>
      </c>
      <c r="O23">
        <f t="shared" si="3"/>
        <v>0.11006749974875163</v>
      </c>
    </row>
    <row r="24" spans="9:25" x14ac:dyDescent="0.35">
      <c r="P24">
        <f>Wirtschaftswachstum!K28</f>
        <v>-0.36773955578989614</v>
      </c>
      <c r="Q24">
        <f t="shared" ref="Q24:Y24" si="4">P24</f>
        <v>-0.36773955578989614</v>
      </c>
      <c r="R24">
        <f t="shared" si="4"/>
        <v>-0.36773955578989614</v>
      </c>
      <c r="S24">
        <f t="shared" si="4"/>
        <v>-0.36773955578989614</v>
      </c>
      <c r="T24">
        <f t="shared" si="4"/>
        <v>-0.36773955578989614</v>
      </c>
      <c r="U24">
        <f t="shared" si="4"/>
        <v>-0.36773955578989614</v>
      </c>
      <c r="V24">
        <f t="shared" si="4"/>
        <v>-0.36773955578989614</v>
      </c>
      <c r="W24">
        <f t="shared" si="4"/>
        <v>-0.36773955578989614</v>
      </c>
      <c r="X24">
        <f t="shared" si="4"/>
        <v>-0.36773955578989614</v>
      </c>
      <c r="Y24">
        <f t="shared" si="4"/>
        <v>-0.36773955578989614</v>
      </c>
    </row>
    <row r="27" spans="9:25" x14ac:dyDescent="0.35">
      <c r="I27" t="str">
        <f>"Veränderungsrate "&amp;Wirtschaftswachstum!A30&amp;", "&amp;I28</f>
        <v>Veränderungsrate Bruttoinlandsprodukt (real) je Arbeitsstunde der Erwerbstätigen, ø 2019-2024</v>
      </c>
    </row>
    <row r="28" spans="9:25" x14ac:dyDescent="0.35">
      <c r="I28" t="str">
        <f>Wirtschaftswachstum!A37</f>
        <v>ø 2019-2024</v>
      </c>
      <c r="J28">
        <f>Wirtschaftswachstum!B37</f>
        <v>5.2794530838013998E-3</v>
      </c>
      <c r="K28">
        <f>Wirtschaftswachstum!C37</f>
        <v>1.2263276284378577</v>
      </c>
      <c r="L28">
        <f>Wirtschaftswachstum!D37</f>
        <v>0.84223465546808995</v>
      </c>
      <c r="M28">
        <f>Wirtschaftswachstum!E37</f>
        <v>0.36343471407415961</v>
      </c>
      <c r="N28">
        <f>Wirtschaftswachstum!F37</f>
        <v>1.6062255238474989</v>
      </c>
    </row>
    <row r="29" spans="9:25" x14ac:dyDescent="0.35">
      <c r="O29">
        <f>Wirtschaftswachstum!G37</f>
        <v>1.3525918359519267</v>
      </c>
    </row>
    <row r="30" spans="9:25" x14ac:dyDescent="0.35">
      <c r="P30">
        <f>Wirtschaftswachstum!L37</f>
        <v>0.70526554106275796</v>
      </c>
      <c r="Q30">
        <f>Wirtschaftswachstum!M37</f>
        <v>0.63043145096233388</v>
      </c>
      <c r="R30">
        <f>Wirtschaftswachstum!N37</f>
        <v>0.50483876247993464</v>
      </c>
      <c r="S30">
        <f>Wirtschaftswachstum!O37</f>
        <v>-0.76318679404751322</v>
      </c>
      <c r="T30">
        <f>Wirtschaftswachstum!P37</f>
        <v>0.43078452082863805</v>
      </c>
      <c r="U30">
        <f>Wirtschaftswachstum!Q37</f>
        <v>-3.2342266543778919E-2</v>
      </c>
      <c r="V30">
        <f>Wirtschaftswachstum!R37</f>
        <v>-0.59723302075384765</v>
      </c>
      <c r="W30">
        <f>Wirtschaftswachstum!S37</f>
        <v>0.74222325608779727</v>
      </c>
      <c r="X30">
        <f>Wirtschaftswachstum!T37</f>
        <v>-0.58338144938365133</v>
      </c>
      <c r="Y30">
        <f>Wirtschaftswachstum!U37</f>
        <v>-0.14340258299955622</v>
      </c>
    </row>
    <row r="31" spans="9:25" x14ac:dyDescent="0.35">
      <c r="J31">
        <f>Wirtschaftswachstum!H37</f>
        <v>1.0075780043550537</v>
      </c>
      <c r="K31">
        <f>J31</f>
        <v>1.0075780043550537</v>
      </c>
      <c r="L31">
        <f t="shared" ref="L31" si="5">K31</f>
        <v>1.0075780043550537</v>
      </c>
      <c r="M31">
        <f t="shared" ref="M31" si="6">L31</f>
        <v>1.0075780043550537</v>
      </c>
      <c r="N31">
        <f t="shared" ref="N31" si="7">M31</f>
        <v>1.0075780043550537</v>
      </c>
      <c r="O31">
        <f t="shared" ref="O31" si="8">N31</f>
        <v>1.0075780043550537</v>
      </c>
    </row>
    <row r="32" spans="9:25" x14ac:dyDescent="0.35">
      <c r="P32">
        <f>Wirtschaftswachstum!K37</f>
        <v>0.16016540651236255</v>
      </c>
      <c r="Q32">
        <f t="shared" ref="Q32:Y32" si="9">P32</f>
        <v>0.16016540651236255</v>
      </c>
      <c r="R32">
        <f t="shared" si="9"/>
        <v>0.16016540651236255</v>
      </c>
      <c r="S32">
        <f t="shared" si="9"/>
        <v>0.16016540651236255</v>
      </c>
      <c r="T32">
        <f t="shared" si="9"/>
        <v>0.16016540651236255</v>
      </c>
      <c r="U32">
        <f t="shared" si="9"/>
        <v>0.16016540651236255</v>
      </c>
      <c r="V32">
        <f t="shared" si="9"/>
        <v>0.16016540651236255</v>
      </c>
      <c r="W32">
        <f t="shared" si="9"/>
        <v>0.16016540651236255</v>
      </c>
      <c r="X32">
        <f t="shared" si="9"/>
        <v>0.16016540651236255</v>
      </c>
      <c r="Y32">
        <f t="shared" si="9"/>
        <v>0.16016540651236255</v>
      </c>
    </row>
    <row r="35" spans="9:25" x14ac:dyDescent="0.35">
      <c r="I35" t="str">
        <f>"Veränderungsrate "&amp;Wirtschaftswachstum!A39&amp;", "&amp;I36</f>
        <v>Veränderungsrate Bruttowertschöpfung im Verarbeitenden Gewerbe, real, ø 2019-2024</v>
      </c>
    </row>
    <row r="36" spans="9:25" x14ac:dyDescent="0.35">
      <c r="I36" t="str">
        <f>Wirtschaftswachstum!A46</f>
        <v>ø 2019-2024</v>
      </c>
      <c r="J36">
        <f>Wirtschaftswachstum!B46</f>
        <v>-1.5128477815302972</v>
      </c>
      <c r="K36">
        <f>Wirtschaftswachstum!C46</f>
        <v>1.5252745840547561</v>
      </c>
      <c r="L36">
        <f>Wirtschaftswachstum!D46</f>
        <v>0.45096612586937113</v>
      </c>
      <c r="M36">
        <f>Wirtschaftswachstum!E46</f>
        <v>-3.7070942550296735</v>
      </c>
      <c r="N36">
        <f>Wirtschaftswachstum!F46</f>
        <v>0.23679799158185233</v>
      </c>
    </row>
    <row r="37" spans="9:25" x14ac:dyDescent="0.35">
      <c r="O37">
        <f>Wirtschaftswachstum!G46</f>
        <v>1.1448715281692046</v>
      </c>
    </row>
    <row r="38" spans="9:25" x14ac:dyDescent="0.35">
      <c r="P38">
        <f>Wirtschaftswachstum!L46</f>
        <v>1.7964565203850924</v>
      </c>
      <c r="Q38">
        <f>Wirtschaftswachstum!M46</f>
        <v>0.1326097872429699</v>
      </c>
      <c r="R38">
        <f>Wirtschaftswachstum!N46</f>
        <v>3.7562706465431575</v>
      </c>
      <c r="S38">
        <f>Wirtschaftswachstum!O46</f>
        <v>-2.911398673368069</v>
      </c>
      <c r="T38">
        <f>Wirtschaftswachstum!P46</f>
        <v>-1.2857061090444546</v>
      </c>
      <c r="U38">
        <f>Wirtschaftswachstum!Q46</f>
        <v>-0.91914982450596483</v>
      </c>
      <c r="V38">
        <f>Wirtschaftswachstum!R46</f>
        <v>-2.4850994966690791</v>
      </c>
      <c r="W38">
        <f>Wirtschaftswachstum!S46</f>
        <v>-1.2044852768115533</v>
      </c>
      <c r="X38">
        <f>Wirtschaftswachstum!T46</f>
        <v>-1.962305715410821</v>
      </c>
      <c r="Y38">
        <f>Wirtschaftswachstum!U46</f>
        <v>3.8855069572534262E-2</v>
      </c>
    </row>
    <row r="39" spans="9:25" x14ac:dyDescent="0.35">
      <c r="J39">
        <f>Wirtschaftswachstum!H46</f>
        <v>-0.35861028624221092</v>
      </c>
      <c r="K39">
        <f>J39</f>
        <v>-0.35861028624221092</v>
      </c>
      <c r="L39">
        <f t="shared" ref="L39" si="10">K39</f>
        <v>-0.35861028624221092</v>
      </c>
      <c r="M39">
        <f t="shared" ref="M39" si="11">L39</f>
        <v>-0.35861028624221092</v>
      </c>
      <c r="N39">
        <f t="shared" ref="N39" si="12">M39</f>
        <v>-0.35861028624221092</v>
      </c>
      <c r="O39">
        <f t="shared" ref="O39" si="13">N39</f>
        <v>-0.35861028624221092</v>
      </c>
    </row>
    <row r="40" spans="9:25" x14ac:dyDescent="0.35">
      <c r="P40">
        <f>Wirtschaftswachstum!K46</f>
        <v>-0.31602496534557645</v>
      </c>
      <c r="Q40">
        <f t="shared" ref="Q40:Y40" si="14">P40</f>
        <v>-0.31602496534557645</v>
      </c>
      <c r="R40">
        <f t="shared" si="14"/>
        <v>-0.31602496534557645</v>
      </c>
      <c r="S40">
        <f t="shared" si="14"/>
        <v>-0.31602496534557645</v>
      </c>
      <c r="T40">
        <f t="shared" si="14"/>
        <v>-0.31602496534557645</v>
      </c>
      <c r="U40">
        <f t="shared" si="14"/>
        <v>-0.31602496534557645</v>
      </c>
      <c r="V40">
        <f t="shared" si="14"/>
        <v>-0.31602496534557645</v>
      </c>
      <c r="W40">
        <f t="shared" si="14"/>
        <v>-0.31602496534557645</v>
      </c>
      <c r="X40">
        <f t="shared" si="14"/>
        <v>-0.31602496534557645</v>
      </c>
      <c r="Y40">
        <f t="shared" si="14"/>
        <v>-0.31602496534557645</v>
      </c>
    </row>
    <row r="43" spans="9:25" x14ac:dyDescent="0.35">
      <c r="I43" t="str">
        <f>"Veränderungsrate "&amp;Wirtschaftswachstum!A48&amp;", "&amp;I44</f>
        <v>Veränderungsrate Bruttowertschöpfung je Erwerbstätigenstunde, Verarbeitendes Gewerbe, real, ø 2019-2024</v>
      </c>
    </row>
    <row r="44" spans="9:25" x14ac:dyDescent="0.35">
      <c r="I44" t="str">
        <f>Wirtschaftswachstum!A55</f>
        <v>ø 2019-2024</v>
      </c>
      <c r="J44">
        <f>Wirtschaftswachstum!B55</f>
        <v>-1.4594459541839484</v>
      </c>
      <c r="K44">
        <f>Wirtschaftswachstum!C55</f>
        <v>4.3138683372975919</v>
      </c>
      <c r="L44">
        <f>Wirtschaftswachstum!D55</f>
        <v>2.1920967870622263</v>
      </c>
      <c r="M44">
        <f>Wirtschaftswachstum!E55</f>
        <v>-1.5422369555153779</v>
      </c>
      <c r="N44">
        <f>Wirtschaftswachstum!F55</f>
        <v>2.6414639418964327</v>
      </c>
    </row>
    <row r="45" spans="9:25" x14ac:dyDescent="0.35">
      <c r="O45">
        <f>Wirtschaftswachstum!G55</f>
        <v>2.167912501319563</v>
      </c>
    </row>
    <row r="46" spans="9:25" x14ac:dyDescent="0.35">
      <c r="P46">
        <f>Wirtschaftswachstum!L55</f>
        <v>3.252735896843717</v>
      </c>
      <c r="Q46">
        <f>Wirtschaftswachstum!M55</f>
        <v>1.6293159585019055</v>
      </c>
      <c r="R46">
        <f>Wirtschaftswachstum!N55</f>
        <v>5.25651672240555</v>
      </c>
      <c r="S46">
        <f>Wirtschaftswachstum!O55</f>
        <v>-2.8211211655402479</v>
      </c>
      <c r="T46">
        <f>Wirtschaftswachstum!P55</f>
        <v>0.71763081248276706</v>
      </c>
      <c r="U46">
        <f>Wirtschaftswachstum!Q55</f>
        <v>0.34721292101804124</v>
      </c>
      <c r="V46">
        <f>Wirtschaftswachstum!R55</f>
        <v>-0.96676508387596982</v>
      </c>
      <c r="W46">
        <f>Wirtschaftswachstum!S55</f>
        <v>0.39724301346006996</v>
      </c>
      <c r="X46">
        <f>Wirtschaftswachstum!T55</f>
        <v>0.40650929872467145</v>
      </c>
      <c r="Y46">
        <f>Wirtschaftswachstum!U55</f>
        <v>1.3425631128679072</v>
      </c>
    </row>
    <row r="47" spans="9:25" x14ac:dyDescent="0.35">
      <c r="J47">
        <f>Wirtschaftswachstum!H55</f>
        <v>1.3607389278146371</v>
      </c>
      <c r="K47">
        <f>J47</f>
        <v>1.3607389278146371</v>
      </c>
      <c r="L47">
        <f t="shared" ref="L47" si="15">K47</f>
        <v>1.3607389278146371</v>
      </c>
      <c r="M47">
        <f t="shared" ref="M47" si="16">L47</f>
        <v>1.3607389278146371</v>
      </c>
      <c r="N47">
        <f t="shared" ref="N47" si="17">M47</f>
        <v>1.3607389278146371</v>
      </c>
      <c r="O47">
        <f t="shared" ref="O47" si="18">N47</f>
        <v>1.3607389278146371</v>
      </c>
    </row>
    <row r="48" spans="9:25" x14ac:dyDescent="0.35">
      <c r="P48">
        <f>Wirtschaftswachstum!K55</f>
        <v>1.1810596155166451</v>
      </c>
      <c r="Q48">
        <f t="shared" ref="Q48:Y48" si="19">P48</f>
        <v>1.1810596155166451</v>
      </c>
      <c r="R48">
        <f t="shared" si="19"/>
        <v>1.1810596155166451</v>
      </c>
      <c r="S48">
        <f t="shared" si="19"/>
        <v>1.1810596155166451</v>
      </c>
      <c r="T48">
        <f t="shared" si="19"/>
        <v>1.1810596155166451</v>
      </c>
      <c r="U48">
        <f t="shared" si="19"/>
        <v>1.1810596155166451</v>
      </c>
      <c r="V48">
        <f t="shared" si="19"/>
        <v>1.1810596155166451</v>
      </c>
      <c r="W48">
        <f t="shared" si="19"/>
        <v>1.1810596155166451</v>
      </c>
      <c r="X48">
        <f t="shared" si="19"/>
        <v>1.1810596155166451</v>
      </c>
      <c r="Y48">
        <f t="shared" si="19"/>
        <v>1.1810596155166451</v>
      </c>
    </row>
    <row r="51" spans="9:25" x14ac:dyDescent="0.35">
      <c r="I51" t="str">
        <f>"Veränderungsrate "&amp;Wirtschaftswachstum!A57&amp;", "&amp;I52</f>
        <v>Veränderungsrate Bruttoinlandsprodukt je Einheit Kapitalstock (Kapitalproduktivität), real, ø 2019-2021</v>
      </c>
    </row>
    <row r="52" spans="9:25" x14ac:dyDescent="0.35">
      <c r="I52" t="str">
        <f>Wirtschaftswachstum!A64</f>
        <v>ø 2019-2021</v>
      </c>
      <c r="J52">
        <f>Wirtschaftswachstum!B64</f>
        <v>-2.3448125928520227</v>
      </c>
      <c r="K52">
        <f>Wirtschaftswachstum!C64</f>
        <v>-2.158118203546735</v>
      </c>
      <c r="L52">
        <f>Wirtschaftswachstum!D64</f>
        <v>-1.5762157337485831</v>
      </c>
      <c r="M52">
        <f>Wirtschaftswachstum!E64</f>
        <v>-1.458879006213337</v>
      </c>
      <c r="N52">
        <f>Wirtschaftswachstum!F64</f>
        <v>-1.0966782033899278</v>
      </c>
    </row>
    <row r="53" spans="9:25" x14ac:dyDescent="0.35">
      <c r="O53">
        <f>Wirtschaftswachstum!G64</f>
        <v>0.20373474580451045</v>
      </c>
    </row>
    <row r="54" spans="9:25" x14ac:dyDescent="0.35">
      <c r="P54">
        <f>Wirtschaftswachstum!L64</f>
        <v>-1.2699564360761144</v>
      </c>
      <c r="Q54">
        <f>Wirtschaftswachstum!M64</f>
        <v>-1.6420138315420161</v>
      </c>
      <c r="R54">
        <f>Wirtschaftswachstum!N64</f>
        <v>-2.1937587543973791E-2</v>
      </c>
      <c r="S54">
        <f>Wirtschaftswachstum!O64</f>
        <v>-2.4490598983007885</v>
      </c>
      <c r="T54">
        <f>Wirtschaftswachstum!P64</f>
        <v>-1.2848580893787442</v>
      </c>
      <c r="U54">
        <f>Wirtschaftswachstum!Q64</f>
        <v>-2.4385400153655183</v>
      </c>
      <c r="V54">
        <f>Wirtschaftswachstum!R64</f>
        <v>-1.0337128712828303</v>
      </c>
      <c r="W54">
        <f>Wirtschaftswachstum!S64</f>
        <v>3.6106595297841011</v>
      </c>
      <c r="X54">
        <f>Wirtschaftswachstum!T64</f>
        <v>-2.0650698744839957</v>
      </c>
      <c r="Y54">
        <f>Wirtschaftswachstum!U64</f>
        <v>-2.2966802747233288</v>
      </c>
    </row>
    <row r="55" spans="9:25" x14ac:dyDescent="0.35">
      <c r="J55">
        <f>Wirtschaftswachstum!H64</f>
        <v>-1.1359580334687678</v>
      </c>
      <c r="K55">
        <f>J55</f>
        <v>-1.1359580334687678</v>
      </c>
      <c r="L55">
        <f t="shared" ref="L55" si="20">K55</f>
        <v>-1.1359580334687678</v>
      </c>
      <c r="M55">
        <f t="shared" ref="M55" si="21">L55</f>
        <v>-1.1359580334687678</v>
      </c>
      <c r="N55">
        <f t="shared" ref="N55" si="22">M55</f>
        <v>-1.1359580334687678</v>
      </c>
      <c r="O55">
        <f t="shared" ref="O55" si="23">N55</f>
        <v>-1.1359580334687678</v>
      </c>
    </row>
    <row r="56" spans="9:25" x14ac:dyDescent="0.35">
      <c r="P56">
        <f>Wirtschaftswachstum!K64</f>
        <v>-1.2925850993854482</v>
      </c>
      <c r="Q56">
        <f t="shared" ref="Q56:Y56" si="24">P56</f>
        <v>-1.2925850993854482</v>
      </c>
      <c r="R56">
        <f t="shared" si="24"/>
        <v>-1.2925850993854482</v>
      </c>
      <c r="S56">
        <f t="shared" si="24"/>
        <v>-1.2925850993854482</v>
      </c>
      <c r="T56">
        <f t="shared" si="24"/>
        <v>-1.2925850993854482</v>
      </c>
      <c r="U56">
        <f t="shared" si="24"/>
        <v>-1.2925850993854482</v>
      </c>
      <c r="V56">
        <f t="shared" si="24"/>
        <v>-1.2925850993854482</v>
      </c>
      <c r="W56">
        <f t="shared" si="24"/>
        <v>-1.2925850993854482</v>
      </c>
      <c r="X56">
        <f t="shared" si="24"/>
        <v>-1.2925850993854482</v>
      </c>
      <c r="Y56">
        <f t="shared" si="24"/>
        <v>-1.2925850993854482</v>
      </c>
    </row>
    <row r="59" spans="9:25" x14ac:dyDescent="0.35">
      <c r="I59" t="str">
        <f>"Veränderungsrate "&amp;Wirtschaftswachstum!A66&amp;", "&amp;I60</f>
        <v>Veränderungsrate Totale Faktorproduktivität, real, ø 2019-2021</v>
      </c>
    </row>
    <row r="60" spans="9:25" x14ac:dyDescent="0.35">
      <c r="I60" t="str">
        <f>Wirtschaftswachstum!A73</f>
        <v>ø 2019-2021</v>
      </c>
      <c r="J60">
        <f>Wirtschaftswachstum!B73</f>
        <v>-2.2623230624237607</v>
      </c>
      <c r="K60">
        <f>Wirtschaftswachstum!C73</f>
        <v>-2.758985707723852</v>
      </c>
      <c r="L60">
        <f>Wirtschaftswachstum!D73</f>
        <v>-5.8170300070642611E-2</v>
      </c>
      <c r="M60">
        <f>Wirtschaftswachstum!E73</f>
        <v>-2.7385346853854315</v>
      </c>
      <c r="N60">
        <f>Wirtschaftswachstum!F73</f>
        <v>0.30273079340645381</v>
      </c>
    </row>
    <row r="61" spans="9:25" x14ac:dyDescent="0.35">
      <c r="O61">
        <f>Wirtschaftswachstum!G73</f>
        <v>3.9624672152708058</v>
      </c>
    </row>
    <row r="62" spans="9:25" x14ac:dyDescent="0.35">
      <c r="P62">
        <f>Wirtschaftswachstum!L73</f>
        <v>-1.2907240361977159</v>
      </c>
      <c r="Q62">
        <f>Wirtschaftswachstum!M73</f>
        <v>-1.075710844887908</v>
      </c>
      <c r="R62">
        <f>Wirtschaftswachstum!N73</f>
        <v>-1.0857352178757509</v>
      </c>
      <c r="S62">
        <f>Wirtschaftswachstum!O73</f>
        <v>-0.32987634974509206</v>
      </c>
      <c r="T62">
        <f>Wirtschaftswachstum!P73</f>
        <v>0.52985418174016274</v>
      </c>
      <c r="U62">
        <f>Wirtschaftswachstum!Q73</f>
        <v>-1.5509810111259412</v>
      </c>
      <c r="V62">
        <f>Wirtschaftswachstum!R73</f>
        <v>0.51710254470566497</v>
      </c>
      <c r="W62">
        <f>Wirtschaftswachstum!S73</f>
        <v>1.1907136196403343</v>
      </c>
      <c r="X62">
        <f>Wirtschaftswachstum!T73</f>
        <v>-0.91139078185017297</v>
      </c>
      <c r="Y62">
        <f>Wirtschaftswachstum!U73</f>
        <v>-2.2585932549672947</v>
      </c>
    </row>
    <row r="63" spans="9:25" x14ac:dyDescent="0.35">
      <c r="J63">
        <f>Wirtschaftswachstum!H73</f>
        <v>0.32413393115785993</v>
      </c>
      <c r="K63">
        <f>J63</f>
        <v>0.32413393115785993</v>
      </c>
      <c r="L63">
        <f t="shared" ref="L63" si="25">K63</f>
        <v>0.32413393115785993</v>
      </c>
      <c r="M63">
        <f t="shared" ref="M63" si="26">L63</f>
        <v>0.32413393115785993</v>
      </c>
      <c r="N63">
        <f t="shared" ref="N63" si="27">M63</f>
        <v>0.32413393115785993</v>
      </c>
      <c r="O63">
        <f t="shared" ref="O63" si="28">N63</f>
        <v>0.32413393115785993</v>
      </c>
    </row>
    <row r="64" spans="9:25" x14ac:dyDescent="0.35">
      <c r="P64">
        <f>Wirtschaftswachstum!K73</f>
        <v>-0.54994288815916548</v>
      </c>
      <c r="Q64">
        <f t="shared" ref="Q64:Y64" si="29">P64</f>
        <v>-0.54994288815916548</v>
      </c>
      <c r="R64">
        <f t="shared" si="29"/>
        <v>-0.54994288815916548</v>
      </c>
      <c r="S64">
        <f t="shared" si="29"/>
        <v>-0.54994288815916548</v>
      </c>
      <c r="T64">
        <f t="shared" si="29"/>
        <v>-0.54994288815916548</v>
      </c>
      <c r="U64">
        <f t="shared" si="29"/>
        <v>-0.54994288815916548</v>
      </c>
      <c r="V64">
        <f t="shared" si="29"/>
        <v>-0.54994288815916548</v>
      </c>
      <c r="W64">
        <f t="shared" si="29"/>
        <v>-0.54994288815916548</v>
      </c>
      <c r="X64">
        <f t="shared" si="29"/>
        <v>-0.54994288815916548</v>
      </c>
      <c r="Y64">
        <f t="shared" si="29"/>
        <v>-0.54994288815916548</v>
      </c>
    </row>
  </sheetData>
  <pageMargins left="0.7" right="0.7" top="0.78740157499999996" bottom="0.78740157499999996"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6FD29-589C-46AF-BA2F-E09013929673}">
  <sheetPr codeName="Tabelle52"/>
  <dimension ref="A1:XFD127"/>
  <sheetViews>
    <sheetView workbookViewId="0">
      <pane ySplit="2" topLeftCell="A3" activePane="bottomLeft" state="frozen"/>
      <selection pane="bottomLeft" activeCell="A3" sqref="A3"/>
    </sheetView>
  </sheetViews>
  <sheetFormatPr baseColWidth="10" defaultColWidth="10.81640625" defaultRowHeight="14.5" x14ac:dyDescent="0.35"/>
  <cols>
    <col min="1" max="8" width="11.453125" customWidth="1"/>
    <col min="9" max="10" width="10.81640625" style="63"/>
    <col min="11" max="11" width="12.26953125" style="63" customWidth="1"/>
    <col min="12" max="15" width="10.81640625" style="63"/>
    <col min="16" max="16" width="12" style="63" customWidth="1"/>
    <col min="17" max="16384" width="10.81640625" style="63"/>
  </cols>
  <sheetData>
    <row r="1" spans="1:25" ht="29" x14ac:dyDescent="0.35">
      <c r="A1" s="4" t="s">
        <v>647</v>
      </c>
      <c r="I1" s="63" t="str">
        <f>Wirtschaftskraft!A2</f>
        <v>Jahr</v>
      </c>
      <c r="J1" s="64" t="s">
        <v>339</v>
      </c>
      <c r="K1" s="64" t="s">
        <v>289</v>
      </c>
      <c r="L1" s="64" t="s">
        <v>290</v>
      </c>
      <c r="M1" s="64" t="s">
        <v>291</v>
      </c>
      <c r="N1" s="64" t="s">
        <v>292</v>
      </c>
      <c r="O1" s="64" t="s">
        <v>293</v>
      </c>
      <c r="P1" s="64" t="s">
        <v>298</v>
      </c>
      <c r="Q1" s="64" t="s">
        <v>299</v>
      </c>
      <c r="R1" s="64" t="s">
        <v>300</v>
      </c>
      <c r="S1" s="64" t="s">
        <v>301</v>
      </c>
      <c r="T1" s="64" t="s">
        <v>302</v>
      </c>
      <c r="U1" s="64" t="s">
        <v>340</v>
      </c>
      <c r="V1" s="64" t="s">
        <v>304</v>
      </c>
      <c r="W1" s="64" t="s">
        <v>305</v>
      </c>
      <c r="X1" s="64" t="s">
        <v>306</v>
      </c>
      <c r="Y1" s="64" t="s">
        <v>307</v>
      </c>
    </row>
    <row r="2" spans="1:25" x14ac:dyDescent="0.35">
      <c r="A2" t="str">
        <f>'Abb Arbeitslosigkeit'!A2</f>
        <v>Ost=Ostdeutschland mit Berlin, West=Westdeutschland ohne Berlin</v>
      </c>
    </row>
    <row r="3" spans="1:25" x14ac:dyDescent="0.35">
      <c r="I3" s="63" t="str">
        <f>Staat!A3&amp;" "&amp;I4</f>
        <v>Personal im öffentlichen Dienst (Vollzeitäquivalente) je 1.000 Einwohner, 2023 (alle Bereiche)</v>
      </c>
    </row>
    <row r="4" spans="1:25" x14ac:dyDescent="0.35">
      <c r="I4" s="63" t="s">
        <v>648</v>
      </c>
      <c r="J4" s="63">
        <f>Staat!B9</f>
        <v>53.489107731763724</v>
      </c>
      <c r="K4" s="63">
        <f>Staat!C9</f>
        <v>59.287609471208995</v>
      </c>
      <c r="L4" s="63">
        <f>Staat!D9</f>
        <v>53.207517613966978</v>
      </c>
      <c r="M4" s="63">
        <f>Staat!E9</f>
        <v>55.630111121892263</v>
      </c>
      <c r="N4" s="63">
        <f>Staat!F9</f>
        <v>54.143452117471206</v>
      </c>
    </row>
    <row r="5" spans="1:25" x14ac:dyDescent="0.35">
      <c r="O5" s="63">
        <f>Staat!G9</f>
        <v>75.442037302392407</v>
      </c>
    </row>
    <row r="6" spans="1:25" x14ac:dyDescent="0.35">
      <c r="P6" s="63">
        <f>Staat!L9</f>
        <v>51.883526632471884</v>
      </c>
      <c r="Q6" s="63">
        <f>Staat!M9</f>
        <v>54.227174051338608</v>
      </c>
      <c r="R6" s="63">
        <f>Staat!N9</f>
        <v>61.261546368946775</v>
      </c>
      <c r="S6" s="63">
        <f>Staat!O9</f>
        <v>64.078703002206169</v>
      </c>
      <c r="T6" s="63">
        <f>Staat!P9</f>
        <v>52.281195957235425</v>
      </c>
      <c r="U6" s="63">
        <f>Staat!Q9</f>
        <v>52.459337420679837</v>
      </c>
      <c r="V6" s="63">
        <f>Staat!R9</f>
        <v>51.861470022619322</v>
      </c>
      <c r="W6" s="63">
        <f>Staat!S9</f>
        <v>54.565427417060036</v>
      </c>
      <c r="X6" s="63">
        <f>Staat!T9</f>
        <v>53.507318104208522</v>
      </c>
      <c r="Y6" s="63">
        <f>Staat!U9</f>
        <v>55.551642136297019</v>
      </c>
    </row>
    <row r="7" spans="1:25" x14ac:dyDescent="0.35">
      <c r="J7" s="63">
        <f>Staat!H9</f>
        <v>59.419962906103223</v>
      </c>
      <c r="K7" s="63">
        <f>J7</f>
        <v>59.419962906103223</v>
      </c>
      <c r="L7" s="63">
        <f t="shared" ref="L7" si="0">K7</f>
        <v>59.419962906103223</v>
      </c>
      <c r="M7" s="63">
        <f t="shared" ref="M7" si="1">L7</f>
        <v>59.419962906103223</v>
      </c>
      <c r="N7" s="63">
        <f t="shared" ref="N7" si="2">M7</f>
        <v>59.419962906103223</v>
      </c>
      <c r="O7" s="63">
        <f t="shared" ref="O7" si="3">N7</f>
        <v>59.419962906103223</v>
      </c>
    </row>
    <row r="8" spans="1:25" x14ac:dyDescent="0.35">
      <c r="P8" s="63">
        <f>Staat!K9</f>
        <v>53.226783899575452</v>
      </c>
      <c r="Q8" s="63">
        <f t="shared" ref="Q8" si="4">P8</f>
        <v>53.226783899575452</v>
      </c>
      <c r="R8" s="63">
        <f t="shared" ref="R8" si="5">Q8</f>
        <v>53.226783899575452</v>
      </c>
      <c r="S8" s="63">
        <f t="shared" ref="S8" si="6">R8</f>
        <v>53.226783899575452</v>
      </c>
      <c r="T8" s="63">
        <f t="shared" ref="T8" si="7">S8</f>
        <v>53.226783899575452</v>
      </c>
      <c r="U8" s="63">
        <f t="shared" ref="U8" si="8">T8</f>
        <v>53.226783899575452</v>
      </c>
      <c r="V8" s="63">
        <f t="shared" ref="V8" si="9">U8</f>
        <v>53.226783899575452</v>
      </c>
      <c r="W8" s="63">
        <f t="shared" ref="W8" si="10">V8</f>
        <v>53.226783899575452</v>
      </c>
      <c r="X8" s="63">
        <f t="shared" ref="X8" si="11">W8</f>
        <v>53.226783899575452</v>
      </c>
      <c r="Y8" s="63">
        <f t="shared" ref="Y8" si="12">X8</f>
        <v>53.226783899575452</v>
      </c>
    </row>
    <row r="11" spans="1:25" x14ac:dyDescent="0.35">
      <c r="I11" s="63" t="s">
        <v>649</v>
      </c>
    </row>
    <row r="12" spans="1:25" x14ac:dyDescent="0.35">
      <c r="J12" s="63">
        <f>Staat!B16</f>
        <v>99.395284949407497</v>
      </c>
      <c r="K12" s="63">
        <f>Staat!C16</f>
        <v>100.24799274989593</v>
      </c>
      <c r="L12" s="63">
        <f>Staat!D16</f>
        <v>92.361447460591251</v>
      </c>
      <c r="M12" s="63">
        <f>Staat!E16</f>
        <v>95.961356701339014</v>
      </c>
      <c r="N12" s="63">
        <f>Staat!F16</f>
        <v>89.496693618634396</v>
      </c>
    </row>
    <row r="13" spans="1:25" x14ac:dyDescent="0.35">
      <c r="O13" s="63">
        <f>Staat!G16</f>
        <v>122.48140919619954</v>
      </c>
    </row>
    <row r="14" spans="1:25" x14ac:dyDescent="0.35">
      <c r="I14" s="65"/>
      <c r="P14" s="65">
        <f>Staat!L16</f>
        <v>92.349937611375054</v>
      </c>
      <c r="Q14" s="65">
        <f>Staat!M16</f>
        <v>96.123826971304368</v>
      </c>
      <c r="R14" s="65">
        <f>Staat!N16</f>
        <v>145.63590492775288</v>
      </c>
      <c r="S14" s="65">
        <f>Staat!O16</f>
        <v>157.98691048793481</v>
      </c>
      <c r="T14" s="65">
        <f>Staat!P16</f>
        <v>105.99073237643384</v>
      </c>
      <c r="U14" s="65">
        <f>Staat!Q16</f>
        <v>91.826893779708527</v>
      </c>
      <c r="V14" s="65">
        <f>Staat!R16</f>
        <v>103.64491880284046</v>
      </c>
      <c r="W14" s="65">
        <f>Staat!S16</f>
        <v>87.674547587480788</v>
      </c>
      <c r="X14" s="65">
        <f>Staat!T16</f>
        <v>95.697613861320534</v>
      </c>
      <c r="Y14" s="65">
        <f>Staat!U16</f>
        <v>104.89386966406488</v>
      </c>
    </row>
    <row r="15" spans="1:25" x14ac:dyDescent="0.35">
      <c r="J15" s="63">
        <f>Staat!H16</f>
        <v>101.29576210105824</v>
      </c>
      <c r="K15" s="63">
        <f>J15</f>
        <v>101.29576210105824</v>
      </c>
      <c r="L15" s="63">
        <f t="shared" ref="L15:O15" si="13">K15</f>
        <v>101.29576210105824</v>
      </c>
      <c r="M15" s="63">
        <f t="shared" si="13"/>
        <v>101.29576210105824</v>
      </c>
      <c r="N15" s="63">
        <f t="shared" si="13"/>
        <v>101.29576210105824</v>
      </c>
      <c r="O15" s="63">
        <f t="shared" si="13"/>
        <v>101.29576210105824</v>
      </c>
    </row>
    <row r="16" spans="1:25" x14ac:dyDescent="0.35">
      <c r="P16" s="63">
        <f>Staat!K16</f>
        <v>100</v>
      </c>
      <c r="Q16" s="63">
        <f t="shared" ref="Q16:Y16" si="14">P16</f>
        <v>100</v>
      </c>
      <c r="R16" s="63">
        <f t="shared" si="14"/>
        <v>100</v>
      </c>
      <c r="S16" s="63">
        <f t="shared" si="14"/>
        <v>100</v>
      </c>
      <c r="T16" s="63">
        <f t="shared" si="14"/>
        <v>100</v>
      </c>
      <c r="U16" s="63">
        <f t="shared" si="14"/>
        <v>100</v>
      </c>
      <c r="V16" s="63">
        <f t="shared" si="14"/>
        <v>100</v>
      </c>
      <c r="W16" s="63">
        <f t="shared" si="14"/>
        <v>100</v>
      </c>
      <c r="X16" s="63">
        <f t="shared" si="14"/>
        <v>100</v>
      </c>
      <c r="Y16" s="63">
        <f t="shared" si="14"/>
        <v>100</v>
      </c>
    </row>
    <row r="19" spans="9:25 16384:16384" x14ac:dyDescent="0.35">
      <c r="I19" s="63" t="s">
        <v>650</v>
      </c>
    </row>
    <row r="20" spans="9:25 16384:16384" x14ac:dyDescent="0.35">
      <c r="I20" s="65"/>
      <c r="J20" s="65">
        <f>Staat!B20</f>
        <v>98.157575424083007</v>
      </c>
      <c r="K20" s="65">
        <f>Staat!C20</f>
        <v>95.213437685416039</v>
      </c>
      <c r="L20" s="65">
        <f>Staat!D20</f>
        <v>90.142403657933286</v>
      </c>
      <c r="M20" s="65">
        <f>Staat!E20</f>
        <v>96.806866002862137</v>
      </c>
      <c r="N20" s="65">
        <f>Staat!F20</f>
        <v>88.075410621012722</v>
      </c>
    </row>
    <row r="21" spans="9:25 16384:16384" x14ac:dyDescent="0.35">
      <c r="O21" s="65">
        <f>Staat!G20</f>
        <v>127.49927486959729</v>
      </c>
    </row>
    <row r="22" spans="9:25 16384:16384" x14ac:dyDescent="0.35">
      <c r="P22" s="65">
        <f>Staat!L20</f>
        <v>90.639051112676796</v>
      </c>
      <c r="Q22" s="65">
        <f>Staat!M20</f>
        <v>90.661994671318212</v>
      </c>
      <c r="R22" s="65">
        <f>Staat!N20</f>
        <v>148.66592754257204</v>
      </c>
      <c r="S22" s="65">
        <f>Staat!O20</f>
        <v>160.82046036060117</v>
      </c>
      <c r="T22" s="65">
        <f>Staat!P20</f>
        <v>106.87569796457095</v>
      </c>
      <c r="U22" s="65">
        <f>Staat!Q20</f>
        <v>93.676036958662124</v>
      </c>
      <c r="V22" s="65">
        <f>Staat!R20</f>
        <v>106.41480119804581</v>
      </c>
      <c r="W22" s="65">
        <f>Staat!S20</f>
        <v>90.456641965447218</v>
      </c>
      <c r="X22" s="65">
        <f>Staat!T20</f>
        <v>100.57691615383601</v>
      </c>
      <c r="Y22" s="65">
        <f>Staat!U20</f>
        <v>104.07680753265991</v>
      </c>
    </row>
    <row r="23" spans="9:25 16384:16384" x14ac:dyDescent="0.35">
      <c r="J23" s="63">
        <f>Staat!H20</f>
        <v>101.12934177748107</v>
      </c>
      <c r="K23" s="63">
        <f>J23</f>
        <v>101.12934177748107</v>
      </c>
      <c r="L23" s="63">
        <f t="shared" ref="L23:O23" si="15">K23</f>
        <v>101.12934177748107</v>
      </c>
      <c r="M23" s="63">
        <f t="shared" si="15"/>
        <v>101.12934177748107</v>
      </c>
      <c r="N23" s="63">
        <f t="shared" si="15"/>
        <v>101.12934177748107</v>
      </c>
      <c r="O23" s="63">
        <f t="shared" si="15"/>
        <v>101.12934177748107</v>
      </c>
    </row>
    <row r="24" spans="9:25 16384:16384" x14ac:dyDescent="0.35">
      <c r="P24" s="63">
        <f>Staat!K20</f>
        <v>100</v>
      </c>
      <c r="Q24" s="63">
        <f t="shared" ref="Q24:Y24" si="16">P24</f>
        <v>100</v>
      </c>
      <c r="R24" s="63">
        <f t="shared" si="16"/>
        <v>100</v>
      </c>
      <c r="S24" s="63">
        <f t="shared" si="16"/>
        <v>100</v>
      </c>
      <c r="T24" s="63">
        <f t="shared" si="16"/>
        <v>100</v>
      </c>
      <c r="U24" s="63">
        <f t="shared" si="16"/>
        <v>100</v>
      </c>
      <c r="V24" s="63">
        <f t="shared" si="16"/>
        <v>100</v>
      </c>
      <c r="W24" s="63">
        <f t="shared" si="16"/>
        <v>100</v>
      </c>
      <c r="X24" s="63">
        <f t="shared" si="16"/>
        <v>100</v>
      </c>
      <c r="Y24" s="63">
        <f t="shared" si="16"/>
        <v>100</v>
      </c>
    </row>
    <row r="27" spans="9:25 16384:16384" x14ac:dyDescent="0.35">
      <c r="I27" s="63" t="s">
        <v>651</v>
      </c>
    </row>
    <row r="28" spans="9:25 16384:16384" x14ac:dyDescent="0.35">
      <c r="I28" s="63" t="str">
        <f>Staat!A33</f>
        <v>bereinigte Einnahmen insg</v>
      </c>
      <c r="J28" s="65">
        <f>Staat!B24</f>
        <v>91.51781917932253</v>
      </c>
      <c r="K28" s="65">
        <f>Staat!C24</f>
        <v>84.034054946092624</v>
      </c>
      <c r="L28" s="65">
        <f>Staat!D24</f>
        <v>90.217198148930152</v>
      </c>
      <c r="M28" s="65">
        <f>Staat!E24</f>
        <v>88.539056808794257</v>
      </c>
      <c r="N28" s="65">
        <f>Staat!F24</f>
        <v>90.588200289234123</v>
      </c>
      <c r="XFD28" s="65"/>
    </row>
    <row r="29" spans="9:25 16384:16384" x14ac:dyDescent="0.35">
      <c r="O29" s="65">
        <f>Staat!G24</f>
        <v>112.83332483945274</v>
      </c>
    </row>
    <row r="30" spans="9:25 16384:16384" x14ac:dyDescent="0.35">
      <c r="P30" s="63">
        <f>Staat!L24</f>
        <v>103.73651929049727</v>
      </c>
      <c r="Q30" s="63">
        <f>Staat!M24</f>
        <v>95.00232868664736</v>
      </c>
      <c r="R30" s="63">
        <f>Staat!N24</f>
        <v>127.1592685242873</v>
      </c>
      <c r="S30" s="63">
        <f>Staat!O24</f>
        <v>129.99825873724507</v>
      </c>
      <c r="T30" s="63">
        <f>Staat!P24</f>
        <v>106.66115129318663</v>
      </c>
      <c r="U30" s="63">
        <f>Staat!Q24</f>
        <v>94.778607784511166</v>
      </c>
      <c r="V30" s="63">
        <f>Staat!R24</f>
        <v>99.472221870933225</v>
      </c>
      <c r="W30" s="63">
        <f>Staat!S24</f>
        <v>96.168367408620156</v>
      </c>
      <c r="X30" s="63">
        <f>Staat!T24</f>
        <v>100.8845030625602</v>
      </c>
      <c r="Y30" s="63">
        <f>Staat!U24</f>
        <v>91.065549147052778</v>
      </c>
    </row>
    <row r="31" spans="9:25 16384:16384" x14ac:dyDescent="0.35">
      <c r="J31" s="63">
        <f>Staat!H24</f>
        <v>94.837461108301753</v>
      </c>
      <c r="K31" s="63">
        <f>J31</f>
        <v>94.837461108301753</v>
      </c>
      <c r="L31" s="63">
        <f t="shared" ref="L31:O31" si="17">K31</f>
        <v>94.837461108301753</v>
      </c>
      <c r="M31" s="63">
        <f t="shared" si="17"/>
        <v>94.837461108301753</v>
      </c>
      <c r="N31" s="63">
        <f t="shared" si="17"/>
        <v>94.837461108301753</v>
      </c>
      <c r="O31" s="63">
        <f t="shared" si="17"/>
        <v>94.837461108301753</v>
      </c>
    </row>
    <row r="32" spans="9:25 16384:16384" x14ac:dyDescent="0.35">
      <c r="P32" s="63">
        <f>Staat!K24</f>
        <v>100</v>
      </c>
      <c r="Q32" s="63">
        <f t="shared" ref="Q32:Y32" si="18">P32</f>
        <v>100</v>
      </c>
      <c r="R32" s="63">
        <f t="shared" si="18"/>
        <v>100</v>
      </c>
      <c r="S32" s="63">
        <f t="shared" si="18"/>
        <v>100</v>
      </c>
      <c r="T32" s="63">
        <f t="shared" si="18"/>
        <v>100</v>
      </c>
      <c r="U32" s="63">
        <f t="shared" si="18"/>
        <v>100</v>
      </c>
      <c r="V32" s="63">
        <f t="shared" si="18"/>
        <v>100</v>
      </c>
      <c r="W32" s="63">
        <f t="shared" si="18"/>
        <v>100</v>
      </c>
      <c r="X32" s="63">
        <f t="shared" si="18"/>
        <v>100</v>
      </c>
      <c r="Y32" s="63">
        <f t="shared" si="18"/>
        <v>100</v>
      </c>
    </row>
    <row r="35" spans="9:25" x14ac:dyDescent="0.35">
      <c r="I35" s="63" t="s">
        <v>652</v>
      </c>
    </row>
    <row r="36" spans="9:25" x14ac:dyDescent="0.35">
      <c r="I36" s="65"/>
      <c r="J36" s="65">
        <f>Staat!B28</f>
        <v>106.89040482674574</v>
      </c>
      <c r="K36" s="65">
        <f>Staat!C28</f>
        <v>130.73543181799644</v>
      </c>
      <c r="L36" s="65">
        <f>Staat!D28</f>
        <v>105.79917171954114</v>
      </c>
      <c r="M36" s="65">
        <f>Staat!E28</f>
        <v>90.841259099553753</v>
      </c>
      <c r="N36" s="65">
        <f>Staat!F28</f>
        <v>98.1034678486415</v>
      </c>
    </row>
    <row r="37" spans="9:25" x14ac:dyDescent="0.35">
      <c r="I37" s="65"/>
      <c r="O37" s="65">
        <f>Staat!G28</f>
        <v>92.095035026025826</v>
      </c>
    </row>
    <row r="38" spans="9:25" x14ac:dyDescent="0.35">
      <c r="P38" s="65">
        <f>Staat!L28</f>
        <v>102.71044558347073</v>
      </c>
      <c r="Q38" s="65">
        <f>Staat!M28</f>
        <v>129.19870197283825</v>
      </c>
      <c r="R38" s="65">
        <f>Staat!N28</f>
        <v>127.28718718385224</v>
      </c>
      <c r="S38" s="65">
        <f>Staat!O28</f>
        <v>140.82796039543712</v>
      </c>
      <c r="T38" s="65">
        <f>Staat!P28</f>
        <v>100.63170181660355</v>
      </c>
      <c r="U38" s="65">
        <f>Staat!Q28</f>
        <v>80.629153507824796</v>
      </c>
      <c r="V38" s="65">
        <f>Staat!R28</f>
        <v>86.871515856982967</v>
      </c>
      <c r="W38" s="65">
        <f>Staat!S28</f>
        <v>70.82719330420413</v>
      </c>
      <c r="X38" s="65">
        <f>Staat!T28</f>
        <v>66.150329258668606</v>
      </c>
      <c r="Y38" s="65">
        <f>Staat!U28</f>
        <v>109.84170152348933</v>
      </c>
    </row>
    <row r="39" spans="9:25" x14ac:dyDescent="0.35">
      <c r="J39" s="65">
        <f>Staat!H28</f>
        <v>102.30354320778379</v>
      </c>
      <c r="K39" s="65">
        <f>J39</f>
        <v>102.30354320778379</v>
      </c>
      <c r="L39" s="63">
        <f>K39</f>
        <v>102.30354320778379</v>
      </c>
      <c r="M39" s="63">
        <f>L39</f>
        <v>102.30354320778379</v>
      </c>
      <c r="N39" s="63">
        <f>M39</f>
        <v>102.30354320778379</v>
      </c>
      <c r="O39" s="63">
        <f>N39</f>
        <v>102.30354320778379</v>
      </c>
    </row>
    <row r="40" spans="9:25" x14ac:dyDescent="0.35">
      <c r="P40" s="63">
        <f>Staat!K28</f>
        <v>100</v>
      </c>
      <c r="Q40" s="63">
        <f t="shared" ref="Q40:Y40" si="19">P40</f>
        <v>100</v>
      </c>
      <c r="R40" s="63">
        <f t="shared" si="19"/>
        <v>100</v>
      </c>
      <c r="S40" s="63">
        <f t="shared" si="19"/>
        <v>100</v>
      </c>
      <c r="T40" s="63">
        <f t="shared" si="19"/>
        <v>100</v>
      </c>
      <c r="U40" s="63">
        <f t="shared" si="19"/>
        <v>100</v>
      </c>
      <c r="V40" s="63">
        <f t="shared" si="19"/>
        <v>100</v>
      </c>
      <c r="W40" s="63">
        <f t="shared" si="19"/>
        <v>100</v>
      </c>
      <c r="X40" s="63">
        <f t="shared" si="19"/>
        <v>100</v>
      </c>
      <c r="Y40" s="63">
        <f t="shared" si="19"/>
        <v>100</v>
      </c>
    </row>
    <row r="45" spans="9:25" x14ac:dyDescent="0.35">
      <c r="I45" s="63" t="s">
        <v>653</v>
      </c>
    </row>
    <row r="46" spans="9:25" x14ac:dyDescent="0.35">
      <c r="J46" s="63">
        <f>Staat!B34</f>
        <v>99.937229074483554</v>
      </c>
      <c r="K46" s="63">
        <f>Staat!C34</f>
        <v>99.666672042191465</v>
      </c>
      <c r="L46" s="63">
        <f>Staat!D34</f>
        <v>94.36249050577058</v>
      </c>
      <c r="M46" s="63">
        <f>Staat!E34</f>
        <v>97.1579482512184</v>
      </c>
      <c r="N46" s="63">
        <f>Staat!F34</f>
        <v>91.816818026479226</v>
      </c>
    </row>
    <row r="47" spans="9:25" x14ac:dyDescent="0.35">
      <c r="O47" s="63">
        <f>Staat!G34</f>
        <v>121.45242531512864</v>
      </c>
    </row>
    <row r="48" spans="9:25" x14ac:dyDescent="0.35">
      <c r="P48" s="65">
        <f>Staat!L34</f>
        <v>93.868754750115329</v>
      </c>
      <c r="Q48" s="65">
        <f>Staat!M34</f>
        <v>95.170801245211166</v>
      </c>
      <c r="R48" s="65">
        <f>Staat!N34</f>
        <v>138.34738211074759</v>
      </c>
      <c r="S48" s="65">
        <f>Staat!O34</f>
        <v>163.91856476037364</v>
      </c>
      <c r="T48" s="65">
        <f>Staat!P34</f>
        <v>104.81611803094822</v>
      </c>
      <c r="U48" s="65">
        <f>Staat!Q34</f>
        <v>94.809198163169668</v>
      </c>
      <c r="V48" s="65">
        <f>Staat!R34</f>
        <v>102.04356147830364</v>
      </c>
      <c r="W48" s="65">
        <f>Staat!S34</f>
        <v>88.745509676072615</v>
      </c>
      <c r="X48" s="65">
        <f>Staat!T34</f>
        <v>102.7440147953492</v>
      </c>
      <c r="Y48" s="65">
        <f>Staat!U34</f>
        <v>101.57415536740943</v>
      </c>
    </row>
    <row r="49" spans="9:25" x14ac:dyDescent="0.35">
      <c r="J49" s="66">
        <f>Staat!H34</f>
        <v>102.04672034360615</v>
      </c>
      <c r="K49" s="66">
        <f>J49</f>
        <v>102.04672034360615</v>
      </c>
      <c r="L49" s="63">
        <f t="shared" ref="L49:O49" si="20">K49</f>
        <v>102.04672034360615</v>
      </c>
      <c r="M49" s="63">
        <f t="shared" si="20"/>
        <v>102.04672034360615</v>
      </c>
      <c r="N49" s="63">
        <f t="shared" si="20"/>
        <v>102.04672034360615</v>
      </c>
      <c r="O49" s="63">
        <f t="shared" si="20"/>
        <v>102.04672034360615</v>
      </c>
    </row>
    <row r="50" spans="9:25" x14ac:dyDescent="0.35">
      <c r="P50" s="66">
        <f>Staat!K34</f>
        <v>100</v>
      </c>
      <c r="Q50" s="66">
        <f t="shared" ref="Q50:Y50" si="21">P50</f>
        <v>100</v>
      </c>
      <c r="R50" s="63">
        <f t="shared" si="21"/>
        <v>100</v>
      </c>
      <c r="S50" s="63">
        <f t="shared" si="21"/>
        <v>100</v>
      </c>
      <c r="T50" s="63">
        <f t="shared" si="21"/>
        <v>100</v>
      </c>
      <c r="U50" s="63">
        <f t="shared" si="21"/>
        <v>100</v>
      </c>
      <c r="V50" s="63">
        <f t="shared" si="21"/>
        <v>100</v>
      </c>
      <c r="W50" s="63">
        <f t="shared" si="21"/>
        <v>100</v>
      </c>
      <c r="X50" s="63">
        <f t="shared" si="21"/>
        <v>100</v>
      </c>
      <c r="Y50" s="63">
        <f t="shared" si="21"/>
        <v>100</v>
      </c>
    </row>
    <row r="52" spans="9:25" x14ac:dyDescent="0.35">
      <c r="I52" s="63" t="s">
        <v>654</v>
      </c>
    </row>
    <row r="53" spans="9:25" x14ac:dyDescent="0.35">
      <c r="J53" s="63">
        <f>Staat!B43</f>
        <v>89.703442911018186</v>
      </c>
      <c r="K53" s="63">
        <f>Staat!C43</f>
        <v>84.839763399013208</v>
      </c>
      <c r="L53" s="63">
        <f>Staat!D43</f>
        <v>85.712067030901068</v>
      </c>
      <c r="M53" s="63">
        <f>Staat!E43</f>
        <v>85.509871095773079</v>
      </c>
      <c r="N53" s="63">
        <f>Staat!F43</f>
        <v>84.546342585879344</v>
      </c>
    </row>
    <row r="54" spans="9:25" x14ac:dyDescent="0.35">
      <c r="O54" s="63">
        <f>Staat!G43</f>
        <v>118.3225475091261</v>
      </c>
    </row>
    <row r="55" spans="9:25" x14ac:dyDescent="0.35">
      <c r="P55" s="63">
        <f>Staat!L43</f>
        <v>100.55022271566831</v>
      </c>
      <c r="Q55" s="63">
        <f>Staat!M43</f>
        <v>100.171844515149</v>
      </c>
      <c r="R55" s="63">
        <f>Staat!N43</f>
        <v>124.79713422313465</v>
      </c>
      <c r="S55" s="63">
        <f>Staat!O43</f>
        <v>140.14695741716855</v>
      </c>
      <c r="T55" s="63">
        <f>Staat!P43</f>
        <v>102.94423071809642</v>
      </c>
      <c r="U55" s="63">
        <f>Staat!Q43</f>
        <v>95.702518427502611</v>
      </c>
      <c r="V55" s="63">
        <f>Staat!R43</f>
        <v>98.622975576790793</v>
      </c>
      <c r="W55" s="63">
        <f>Staat!S43</f>
        <v>90.663142987227474</v>
      </c>
      <c r="X55" s="63">
        <f>Staat!T43</f>
        <v>97.371350442389868</v>
      </c>
      <c r="Y55" s="63">
        <f>Staat!U43</f>
        <v>93.505307077974152</v>
      </c>
    </row>
    <row r="56" spans="9:25" x14ac:dyDescent="0.35">
      <c r="J56" s="63">
        <f>Staat!H43</f>
        <v>93.582588100721907</v>
      </c>
      <c r="K56" s="63">
        <f t="shared" ref="K56:O56" si="22">J56</f>
        <v>93.582588100721907</v>
      </c>
      <c r="L56" s="63">
        <f t="shared" si="22"/>
        <v>93.582588100721907</v>
      </c>
      <c r="M56" s="63">
        <f t="shared" si="22"/>
        <v>93.582588100721907</v>
      </c>
      <c r="N56" s="63">
        <f t="shared" si="22"/>
        <v>93.582588100721907</v>
      </c>
      <c r="O56" s="63">
        <f t="shared" si="22"/>
        <v>93.582588100721907</v>
      </c>
    </row>
    <row r="57" spans="9:25" x14ac:dyDescent="0.35">
      <c r="P57" s="63">
        <f>Staat!K43</f>
        <v>100</v>
      </c>
      <c r="Q57" s="63">
        <f t="shared" ref="Q57:Y57" si="23">P57</f>
        <v>100</v>
      </c>
      <c r="R57" s="63">
        <f t="shared" si="23"/>
        <v>100</v>
      </c>
      <c r="S57" s="63">
        <f t="shared" si="23"/>
        <v>100</v>
      </c>
      <c r="T57" s="63">
        <f t="shared" si="23"/>
        <v>100</v>
      </c>
      <c r="U57" s="63">
        <f t="shared" si="23"/>
        <v>100</v>
      </c>
      <c r="V57" s="63">
        <f t="shared" si="23"/>
        <v>100</v>
      </c>
      <c r="W57" s="63">
        <f t="shared" si="23"/>
        <v>100</v>
      </c>
      <c r="X57" s="63">
        <f t="shared" si="23"/>
        <v>100</v>
      </c>
      <c r="Y57" s="63">
        <f t="shared" si="23"/>
        <v>100</v>
      </c>
    </row>
    <row r="59" spans="9:25" x14ac:dyDescent="0.35">
      <c r="I59" s="63" t="str">
        <f>Staat!A57&amp;", "&amp;I60</f>
        <v>Öffentliche Ausgaben in % des BIP (Staatsquote), 2023, Länder/Gemeinden</v>
      </c>
    </row>
    <row r="60" spans="9:25" x14ac:dyDescent="0.35">
      <c r="I60" s="63" t="str">
        <f>Staat!A58</f>
        <v>Länder/Gemeinden</v>
      </c>
      <c r="J60" s="63">
        <f>Staat!B58</f>
        <v>23.38866279881022</v>
      </c>
      <c r="K60" s="63">
        <f>Staat!C58</f>
        <v>24.297923544868276</v>
      </c>
      <c r="L60" s="63">
        <f>Staat!D58</f>
        <v>21.052991029023801</v>
      </c>
      <c r="M60" s="63">
        <f>Staat!E58</f>
        <v>23.489122832922799</v>
      </c>
      <c r="N60" s="63">
        <f>Staat!F58</f>
        <v>21.801518307410991</v>
      </c>
    </row>
    <row r="61" spans="9:25" x14ac:dyDescent="0.35">
      <c r="O61" s="63">
        <f>Staat!G58</f>
        <v>20.532917929944954</v>
      </c>
    </row>
    <row r="62" spans="9:25" x14ac:dyDescent="0.35">
      <c r="P62" s="63">
        <f>Staat!L58</f>
        <v>14.560345849706643</v>
      </c>
      <c r="Q62" s="63">
        <f>Staat!M58</f>
        <v>14.660573331567814</v>
      </c>
      <c r="R62" s="63">
        <f>Staat!N58</f>
        <v>21.878098411842082</v>
      </c>
      <c r="S62" s="63">
        <f>Staat!O58</f>
        <v>17.200393301248603</v>
      </c>
      <c r="T62" s="63">
        <f>Staat!P58</f>
        <v>16.862940417986351</v>
      </c>
      <c r="U62" s="63">
        <f>Staat!Q58</f>
        <v>17.851378548183554</v>
      </c>
      <c r="V62" s="63">
        <f>Staat!R58</f>
        <v>19.476570565318081</v>
      </c>
      <c r="W62" s="63">
        <f>Staat!S58</f>
        <v>17.810814783518158</v>
      </c>
      <c r="X62" s="63">
        <f>Staat!T58</f>
        <v>19.89614112746083</v>
      </c>
      <c r="Y62" s="63">
        <f>Staat!U58</f>
        <v>22.361280545734395</v>
      </c>
    </row>
    <row r="63" spans="9:25" x14ac:dyDescent="0.35">
      <c r="J63" s="63">
        <f>Staat!H58</f>
        <v>21.897450406962207</v>
      </c>
      <c r="K63" s="63">
        <f t="shared" ref="K63:O63" si="24">J63</f>
        <v>21.897450406962207</v>
      </c>
      <c r="L63" s="63">
        <f t="shared" si="24"/>
        <v>21.897450406962207</v>
      </c>
      <c r="M63" s="63">
        <f t="shared" si="24"/>
        <v>21.897450406962207</v>
      </c>
      <c r="N63" s="63">
        <f t="shared" si="24"/>
        <v>21.897450406962207</v>
      </c>
      <c r="O63" s="63">
        <f t="shared" si="24"/>
        <v>21.897450406962207</v>
      </c>
    </row>
    <row r="64" spans="9:25" x14ac:dyDescent="0.35">
      <c r="P64" s="63">
        <f>Staat!K58</f>
        <v>17.049364734225399</v>
      </c>
      <c r="Q64" s="63">
        <f t="shared" ref="Q64:Y64" si="25">P64</f>
        <v>17.049364734225399</v>
      </c>
      <c r="R64" s="63">
        <f t="shared" si="25"/>
        <v>17.049364734225399</v>
      </c>
      <c r="S64" s="63">
        <f t="shared" si="25"/>
        <v>17.049364734225399</v>
      </c>
      <c r="T64" s="63">
        <f t="shared" si="25"/>
        <v>17.049364734225399</v>
      </c>
      <c r="U64" s="63">
        <f t="shared" si="25"/>
        <v>17.049364734225399</v>
      </c>
      <c r="V64" s="63">
        <f t="shared" si="25"/>
        <v>17.049364734225399</v>
      </c>
      <c r="W64" s="63">
        <f t="shared" si="25"/>
        <v>17.049364734225399</v>
      </c>
      <c r="X64" s="63">
        <f t="shared" si="25"/>
        <v>17.049364734225399</v>
      </c>
      <c r="Y64" s="63">
        <f t="shared" si="25"/>
        <v>17.049364734225399</v>
      </c>
    </row>
    <row r="67" spans="9:25" x14ac:dyDescent="0.35">
      <c r="I67" s="63" t="str">
        <f>Staat!A60&amp;", "&amp;I68</f>
        <v>Öffentliche Investitionen in % des BIP (Investitionsquote), 2023, Länder/Gemeinden</v>
      </c>
    </row>
    <row r="68" spans="9:25" x14ac:dyDescent="0.35">
      <c r="I68" s="63" t="str">
        <f>Staat!A61</f>
        <v>Länder/Gemeinden</v>
      </c>
      <c r="J68" s="63">
        <f>Staat!B61</f>
        <v>3.5648567952802939</v>
      </c>
      <c r="K68" s="63">
        <f>Staat!C61</f>
        <v>4.4910773846417085</v>
      </c>
      <c r="L68" s="63">
        <f>Staat!D61</f>
        <v>3.4179767146274207</v>
      </c>
      <c r="M68" s="63">
        <f>Staat!E61</f>
        <v>3.1515000744682102</v>
      </c>
      <c r="N68" s="63">
        <f>Staat!F61</f>
        <v>3.3870988037271808</v>
      </c>
    </row>
    <row r="69" spans="9:25" x14ac:dyDescent="0.35">
      <c r="O69" s="63">
        <f>Staat!G61</f>
        <v>2.188167036080626</v>
      </c>
    </row>
    <row r="70" spans="9:25" x14ac:dyDescent="0.35">
      <c r="P70" s="63">
        <f>Staat!L61</f>
        <v>2.2951625808487317</v>
      </c>
      <c r="Q70" s="63">
        <f>Staat!M61</f>
        <v>2.7928126893391125</v>
      </c>
      <c r="R70" s="63">
        <f>Staat!N61</f>
        <v>2.7101264783204462</v>
      </c>
      <c r="S70" s="63">
        <f>Staat!O61</f>
        <v>2.1730509932804409</v>
      </c>
      <c r="T70" s="63">
        <f>Staat!P61</f>
        <v>2.2691540821419625</v>
      </c>
      <c r="U70" s="63">
        <f>Staat!Q61</f>
        <v>2.2215583426727132</v>
      </c>
      <c r="V70" s="63">
        <f>Staat!R61</f>
        <v>2.3136924523799824</v>
      </c>
      <c r="W70" s="63">
        <f>Staat!S61</f>
        <v>2.0392667730105249</v>
      </c>
      <c r="X70" s="63">
        <f>Staat!T61</f>
        <v>1.9492319032159782</v>
      </c>
      <c r="Y70" s="63">
        <f>Staat!U61</f>
        <v>3.318773180159325</v>
      </c>
    </row>
    <row r="71" spans="9:25" x14ac:dyDescent="0.35">
      <c r="J71" s="63">
        <f>Staat!H61</f>
        <v>3.1344165205573939</v>
      </c>
      <c r="K71" s="63">
        <f t="shared" ref="K71" si="26">J71</f>
        <v>3.1344165205573939</v>
      </c>
      <c r="L71" s="63">
        <f t="shared" ref="L71" si="27">K71</f>
        <v>3.1344165205573939</v>
      </c>
      <c r="M71" s="63">
        <f t="shared" ref="M71" si="28">L71</f>
        <v>3.1344165205573939</v>
      </c>
      <c r="N71" s="63">
        <f t="shared" ref="N71" si="29">M71</f>
        <v>3.1344165205573939</v>
      </c>
      <c r="O71" s="63">
        <f t="shared" ref="O71" si="30">N71</f>
        <v>3.1344165205573939</v>
      </c>
    </row>
    <row r="72" spans="9:25" x14ac:dyDescent="0.35">
      <c r="P72" s="63">
        <f>Staat!K61</f>
        <v>2.4164174243284133</v>
      </c>
      <c r="Q72" s="63">
        <f t="shared" ref="Q72" si="31">P72</f>
        <v>2.4164174243284133</v>
      </c>
      <c r="R72" s="63">
        <f t="shared" ref="R72" si="32">Q72</f>
        <v>2.4164174243284133</v>
      </c>
      <c r="S72" s="63">
        <f t="shared" ref="S72" si="33">R72</f>
        <v>2.4164174243284133</v>
      </c>
      <c r="T72" s="63">
        <f t="shared" ref="T72" si="34">S72</f>
        <v>2.4164174243284133</v>
      </c>
      <c r="U72" s="63">
        <f t="shared" ref="U72" si="35">T72</f>
        <v>2.4164174243284133</v>
      </c>
      <c r="V72" s="63">
        <f t="shared" ref="V72" si="36">U72</f>
        <v>2.4164174243284133</v>
      </c>
      <c r="W72" s="63">
        <f t="shared" ref="W72" si="37">V72</f>
        <v>2.4164174243284133</v>
      </c>
      <c r="X72" s="63">
        <f t="shared" ref="X72" si="38">W72</f>
        <v>2.4164174243284133</v>
      </c>
      <c r="Y72" s="63">
        <f t="shared" ref="Y72" si="39">X72</f>
        <v>2.4164174243284133</v>
      </c>
    </row>
    <row r="75" spans="9:25" x14ac:dyDescent="0.35">
      <c r="I75" s="63" t="str">
        <f>Staat!A63&amp;", "&amp;I76</f>
        <v>originäre Steuerkraft je Einwohner (Gemeindesteuern mit harmonisierten Realsteuersätzen), Westdeutschland ohne Berlin=100, 2023, Länder/Gemeinden</v>
      </c>
    </row>
    <row r="76" spans="9:25" x14ac:dyDescent="0.35">
      <c r="I76" s="63" t="s">
        <v>641</v>
      </c>
      <c r="J76" s="63">
        <f>Staat!B66</f>
        <v>69.201649268656226</v>
      </c>
      <c r="K76" s="63">
        <f>Staat!C66</f>
        <v>57.248098427390623</v>
      </c>
      <c r="L76" s="63">
        <f>Staat!D66</f>
        <v>57.460113155800705</v>
      </c>
      <c r="M76" s="63">
        <f>Staat!E66</f>
        <v>57.747831883804089</v>
      </c>
      <c r="N76" s="63">
        <f>Staat!F66</f>
        <v>54.452156563970213</v>
      </c>
    </row>
    <row r="77" spans="9:25" x14ac:dyDescent="0.35">
      <c r="O77" s="63">
        <f>Staat!G66</f>
        <v>96.191998681211089</v>
      </c>
    </row>
    <row r="78" spans="9:25" x14ac:dyDescent="0.35">
      <c r="P78" s="63">
        <f>Staat!L66</f>
        <v>105.91497968208985</v>
      </c>
      <c r="Q78" s="63">
        <f>Staat!M66</f>
        <v>116.70380638460145</v>
      </c>
      <c r="R78" s="63">
        <f>Staat!N66</f>
        <v>93.522348716136776</v>
      </c>
      <c r="S78" s="63">
        <f>Staat!O66</f>
        <v>155.0649492021239</v>
      </c>
      <c r="T78" s="63">
        <f>Staat!P66</f>
        <v>111.87323548774775</v>
      </c>
      <c r="U78" s="63">
        <f>Staat!Q66</f>
        <v>82.425654333545069</v>
      </c>
      <c r="V78" s="63">
        <f>Staat!R66</f>
        <v>87.603544984771034</v>
      </c>
      <c r="W78" s="63">
        <f>Staat!S66</f>
        <v>94.56486636011131</v>
      </c>
      <c r="X78" s="63">
        <f>Staat!T66</f>
        <v>66.807337658957294</v>
      </c>
      <c r="Y78" s="63">
        <f>Staat!U66</f>
        <v>85.470722448657327</v>
      </c>
    </row>
    <row r="79" spans="9:25" x14ac:dyDescent="0.35">
      <c r="J79" s="63">
        <f>Staat!H66</f>
        <v>67.851952723178272</v>
      </c>
      <c r="K79" s="63">
        <f t="shared" ref="K79" si="40">J79</f>
        <v>67.851952723178272</v>
      </c>
      <c r="L79" s="63">
        <f t="shared" ref="L79" si="41">K79</f>
        <v>67.851952723178272</v>
      </c>
      <c r="M79" s="63">
        <f t="shared" ref="M79" si="42">L79</f>
        <v>67.851952723178272</v>
      </c>
      <c r="N79" s="63">
        <f t="shared" ref="N79" si="43">M79</f>
        <v>67.851952723178272</v>
      </c>
      <c r="O79" s="63">
        <f t="shared" ref="O79" si="44">N79</f>
        <v>67.851952723178272</v>
      </c>
    </row>
    <row r="80" spans="9:25" x14ac:dyDescent="0.35">
      <c r="P80" s="63">
        <f>Staat!K66</f>
        <v>100</v>
      </c>
      <c r="Q80" s="63">
        <f t="shared" ref="Q80" si="45">P80</f>
        <v>100</v>
      </c>
      <c r="R80" s="63">
        <f t="shared" ref="R80" si="46">Q80</f>
        <v>100</v>
      </c>
      <c r="S80" s="63">
        <f t="shared" ref="S80" si="47">R80</f>
        <v>100</v>
      </c>
      <c r="T80" s="63">
        <f t="shared" ref="T80" si="48">S80</f>
        <v>100</v>
      </c>
      <c r="U80" s="63">
        <f t="shared" ref="U80" si="49">T80</f>
        <v>100</v>
      </c>
      <c r="V80" s="63">
        <f t="shared" ref="V80" si="50">U80</f>
        <v>100</v>
      </c>
      <c r="W80" s="63">
        <f t="shared" ref="W80" si="51">V80</f>
        <v>100</v>
      </c>
      <c r="X80" s="63">
        <f t="shared" ref="X80" si="52">W80</f>
        <v>100</v>
      </c>
      <c r="Y80" s="63">
        <f t="shared" ref="Y80" si="53">X80</f>
        <v>100</v>
      </c>
    </row>
    <row r="83" spans="9:25" x14ac:dyDescent="0.35">
      <c r="I83" s="63" t="str">
        <f>Staat!A68&amp;", "&amp;I84</f>
        <v>Öffentliche Verschuldung (Kern- und Extrahaushalte) in % des BIP, Land und Kommunen zusammen, 2023</v>
      </c>
    </row>
    <row r="84" spans="9:25" x14ac:dyDescent="0.35">
      <c r="I84" s="63">
        <f>Staat!A73</f>
        <v>2023</v>
      </c>
      <c r="J84" s="63">
        <f>Staat!B73</f>
        <v>21.783028509199642</v>
      </c>
      <c r="K84" s="63">
        <f>Staat!C73</f>
        <v>15.356213449136016</v>
      </c>
      <c r="L84" s="63">
        <f>Staat!D73</f>
        <v>5.58239526102144</v>
      </c>
      <c r="M84" s="63">
        <f>Staat!E73</f>
        <v>32.042068326269671</v>
      </c>
      <c r="N84" s="63">
        <f>Staat!F73</f>
        <v>22.340058484486324</v>
      </c>
    </row>
    <row r="85" spans="9:25" x14ac:dyDescent="0.35">
      <c r="O85" s="63">
        <f>Staat!G73</f>
        <v>31.628782567027081</v>
      </c>
    </row>
    <row r="86" spans="9:25" x14ac:dyDescent="0.35">
      <c r="P86" s="63">
        <f>Staat!L73</f>
        <v>8.383949666558836</v>
      </c>
      <c r="Q86" s="63">
        <f>Staat!M73</f>
        <v>4.6769421803803617</v>
      </c>
      <c r="R86" s="63">
        <f>Staat!N73</f>
        <v>58.047414387439012</v>
      </c>
      <c r="S86" s="63">
        <f>Staat!O73</f>
        <v>21.132785056952983</v>
      </c>
      <c r="T86" s="63">
        <f>Staat!P73</f>
        <v>16.426300820215157</v>
      </c>
      <c r="U86" s="63">
        <f>Staat!Q73</f>
        <v>20.450129922432296</v>
      </c>
      <c r="V86" s="63">
        <f>Staat!R73</f>
        <v>27.500606475678168</v>
      </c>
      <c r="W86" s="63">
        <f>Staat!S73</f>
        <v>21.694033858818671</v>
      </c>
      <c r="X86" s="63">
        <f>Staat!T73</f>
        <v>37.848623759010081</v>
      </c>
      <c r="Y86" s="63">
        <f>Staat!U73</f>
        <v>30.362510705219098</v>
      </c>
    </row>
    <row r="87" spans="9:25" x14ac:dyDescent="0.35">
      <c r="J87" s="63">
        <f>Staat!H73</f>
        <v>21.571602160580454</v>
      </c>
      <c r="K87" s="63">
        <f t="shared" ref="K87:O87" si="54">J87</f>
        <v>21.571602160580454</v>
      </c>
      <c r="L87" s="63">
        <f t="shared" si="54"/>
        <v>21.571602160580454</v>
      </c>
      <c r="M87" s="63">
        <f t="shared" si="54"/>
        <v>21.571602160580454</v>
      </c>
      <c r="N87" s="63">
        <f t="shared" si="54"/>
        <v>21.571602160580454</v>
      </c>
      <c r="O87" s="63">
        <f t="shared" si="54"/>
        <v>21.571602160580454</v>
      </c>
    </row>
    <row r="88" spans="9:25" x14ac:dyDescent="0.35">
      <c r="P88" s="63">
        <f>Staat!K73</f>
        <v>17.193443308606906</v>
      </c>
      <c r="Q88" s="63">
        <f t="shared" ref="Q88:Y88" si="55">P88</f>
        <v>17.193443308606906</v>
      </c>
      <c r="R88" s="63">
        <f t="shared" si="55"/>
        <v>17.193443308606906</v>
      </c>
      <c r="S88" s="63">
        <f t="shared" si="55"/>
        <v>17.193443308606906</v>
      </c>
      <c r="T88" s="63">
        <f t="shared" si="55"/>
        <v>17.193443308606906</v>
      </c>
      <c r="U88" s="63">
        <f t="shared" si="55"/>
        <v>17.193443308606906</v>
      </c>
      <c r="V88" s="63">
        <f t="shared" si="55"/>
        <v>17.193443308606906</v>
      </c>
      <c r="W88" s="63">
        <f t="shared" si="55"/>
        <v>17.193443308606906</v>
      </c>
      <c r="X88" s="63">
        <f t="shared" si="55"/>
        <v>17.193443308606906</v>
      </c>
      <c r="Y88" s="63">
        <f t="shared" si="55"/>
        <v>17.193443308606906</v>
      </c>
    </row>
    <row r="119" spans="10:16" x14ac:dyDescent="0.35">
      <c r="J119" s="65"/>
    </row>
    <row r="120" spans="10:16" x14ac:dyDescent="0.35">
      <c r="P120" s="65"/>
    </row>
    <row r="127" spans="10:16" x14ac:dyDescent="0.35">
      <c r="J127" s="65"/>
    </row>
  </sheetData>
  <pageMargins left="0.7" right="0.7" top="0.78740157499999996" bottom="0.78740157499999996"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B0F25-3C80-48CD-9CAF-5BC7C1963E51}">
  <sheetPr codeName="Tabelle27"/>
  <dimension ref="A1:AA101"/>
  <sheetViews>
    <sheetView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ColWidth="11.453125" defaultRowHeight="14.5" x14ac:dyDescent="0.35"/>
  <cols>
    <col min="2" max="2" width="11.453125" bestFit="1" customWidth="1"/>
    <col min="5" max="5" width="13.453125" customWidth="1"/>
    <col min="6" max="6" width="13.1796875" customWidth="1"/>
    <col min="8" max="8" width="10.81640625" style="4"/>
    <col min="12" max="12" width="11.81640625" customWidth="1"/>
    <col min="15" max="15" width="12.26953125" customWidth="1"/>
    <col min="18" max="18" width="12.26953125" customWidth="1"/>
    <col min="21" max="21" width="12" customWidth="1"/>
    <col min="24" max="24" width="14.1796875" customWidth="1"/>
    <col min="26" max="26" width="14.1796875" customWidth="1"/>
  </cols>
  <sheetData>
    <row r="1" spans="1:27" x14ac:dyDescent="0.35">
      <c r="A1" s="4" t="s">
        <v>260</v>
      </c>
    </row>
    <row r="2" spans="1:27" s="41" customFormat="1" ht="39.65" customHeight="1" x14ac:dyDescent="0.35">
      <c r="A2" s="43" t="str">
        <f>Wirtschaftswachstum!A2</f>
        <v>Jahr</v>
      </c>
      <c r="B2" s="43" t="str">
        <f>Wirtschaftswachstum!B2</f>
        <v>Branden-
burg</v>
      </c>
      <c r="C2" s="43" t="str">
        <f>Wirtschaftswachstum!C2</f>
        <v>Mecklenburg-
Vorpommern</v>
      </c>
      <c r="D2" s="43" t="str">
        <f>Wirtschaftswachstum!D2</f>
        <v>Sachsen</v>
      </c>
      <c r="E2" s="43" t="str">
        <f>Wirtschaftswachstum!E2</f>
        <v>Sachsen-Anhalt</v>
      </c>
      <c r="F2" s="43" t="str">
        <f>Wirtschaftswachstum!F2</f>
        <v>Thüringen</v>
      </c>
      <c r="G2" s="43" t="str">
        <f>Wirtschaftswachstum!G2</f>
        <v>Berlin</v>
      </c>
      <c r="H2" s="44" t="str">
        <f>Wirtschaftswachstum!H2</f>
        <v>Ostdeutsch-land mit Berlin</v>
      </c>
      <c r="I2" s="43" t="str">
        <f>Wirtschaftswachstum!I2</f>
        <v>Ostdeutsch-land ohne Berlin</v>
      </c>
      <c r="J2" s="43" t="str">
        <f>Wirtschaftswachstum!J2</f>
        <v>Westdeutsch-land mit Berlin</v>
      </c>
      <c r="K2" s="43" t="str">
        <f>Wirtschaftswachstum!K2</f>
        <v>Westdeutsch-land ohne Berlin</v>
      </c>
      <c r="L2" s="43" t="str">
        <f>Wirtschaftswachstum!L2</f>
        <v>Baden-
Württemberg</v>
      </c>
      <c r="M2" s="43" t="str">
        <f>Wirtschaftswachstum!M2</f>
        <v>Bayern</v>
      </c>
      <c r="N2" s="43" t="str">
        <f>Wirtschaftswachstum!N2</f>
        <v>Bremen</v>
      </c>
      <c r="O2" s="43" t="str">
        <f>Wirtschaftswachstum!O2</f>
        <v>Hamburg</v>
      </c>
      <c r="P2" s="43" t="str">
        <f>Wirtschaftswachstum!P2</f>
        <v>Hessen</v>
      </c>
      <c r="Q2" s="43" t="str">
        <f>Wirtschaftswachstum!Q2</f>
        <v>Nieder-
sachsen</v>
      </c>
      <c r="R2" s="43" t="str">
        <f>Wirtschaftswachstum!R2</f>
        <v>Nordrhein-
Westfalen</v>
      </c>
      <c r="S2" s="43" t="str">
        <f>Wirtschaftswachstum!S2</f>
        <v>Rheinland-Pfalz</v>
      </c>
      <c r="T2" s="43" t="str">
        <f>Wirtschaftswachstum!T2</f>
        <v>Saarland</v>
      </c>
      <c r="U2" s="43" t="str">
        <f>Wirtschaftswachstum!U2</f>
        <v>Schleswig-
Holstein</v>
      </c>
      <c r="V2" s="43" t="str">
        <f>Wirtschaftswachstum!V2</f>
        <v>Deutschland</v>
      </c>
      <c r="X2" s="43" t="str">
        <f>Wirtschaftswachstum!X2</f>
        <v>Min Westdeutschland ohne Berlin</v>
      </c>
      <c r="Y2" s="43"/>
      <c r="Z2" s="43" t="str">
        <f>Wirtschaftswachstum!Z2</f>
        <v>Max Westdeutschland ohne Berlin</v>
      </c>
      <c r="AA2" s="43"/>
    </row>
    <row r="3" spans="1:27" s="23" customFormat="1" x14ac:dyDescent="0.35">
      <c r="A3" s="4" t="s">
        <v>655</v>
      </c>
      <c r="B3" s="24"/>
      <c r="C3" s="24"/>
      <c r="D3" s="24"/>
      <c r="E3" s="24"/>
      <c r="F3" s="24"/>
      <c r="G3" s="24"/>
      <c r="H3" s="25"/>
      <c r="I3" s="24"/>
      <c r="J3" s="24"/>
      <c r="K3" s="24"/>
      <c r="L3" s="24"/>
      <c r="M3" s="24"/>
      <c r="N3" s="24"/>
      <c r="O3" s="24"/>
      <c r="P3" s="24"/>
      <c r="Q3" s="24"/>
      <c r="R3" s="24"/>
      <c r="S3" s="24"/>
      <c r="T3" s="24"/>
      <c r="U3" s="24"/>
      <c r="V3" s="24"/>
      <c r="X3" s="24"/>
      <c r="Y3" s="24"/>
      <c r="Z3" s="24"/>
      <c r="AA3" s="24"/>
    </row>
    <row r="4" spans="1:27" x14ac:dyDescent="0.35">
      <c r="A4" t="str">
        <f>[1]Stiftungen!A3</f>
        <v>Anzahl</v>
      </c>
      <c r="B4">
        <f>[1]Stiftungen!B3</f>
        <v>281</v>
      </c>
      <c r="C4">
        <f>[1]Stiftungen!C3</f>
        <v>184</v>
      </c>
      <c r="D4">
        <f>[1]Stiftungen!D3</f>
        <v>659</v>
      </c>
      <c r="E4">
        <f>[1]Stiftungen!E3</f>
        <v>340</v>
      </c>
      <c r="F4">
        <f>[1]Stiftungen!F3</f>
        <v>440</v>
      </c>
      <c r="G4">
        <f>[1]Stiftungen!G3</f>
        <v>1081</v>
      </c>
      <c r="H4" s="4">
        <f>[1]Stiftungen!H3</f>
        <v>2985</v>
      </c>
      <c r="I4">
        <f>[1]Stiftungen!I3</f>
        <v>1904</v>
      </c>
      <c r="J4">
        <f>[1]Stiftungen!J3</f>
        <v>23874</v>
      </c>
      <c r="K4">
        <f>[1]Stiftungen!K3</f>
        <v>22793</v>
      </c>
      <c r="L4">
        <f>[1]Stiftungen!L3</f>
        <v>3719</v>
      </c>
      <c r="M4">
        <f>[1]Stiftungen!M3</f>
        <v>4460</v>
      </c>
      <c r="N4">
        <f>[1]Stiftungen!N3</f>
        <v>352</v>
      </c>
      <c r="O4">
        <f>[1]Stiftungen!O3</f>
        <v>1504</v>
      </c>
      <c r="P4">
        <f>[1]Stiftungen!P3</f>
        <v>2764</v>
      </c>
      <c r="Q4">
        <f>[1]Stiftungen!Q3</f>
        <v>2599</v>
      </c>
      <c r="R4">
        <f>[1]Stiftungen!R3</f>
        <v>4992</v>
      </c>
      <c r="S4">
        <f>[1]Stiftungen!S3</f>
        <v>1421</v>
      </c>
      <c r="T4">
        <f>[1]Stiftungen!T3</f>
        <v>186</v>
      </c>
      <c r="U4">
        <f>[1]Stiftungen!U3</f>
        <v>796</v>
      </c>
      <c r="V4">
        <f>[1]Stiftungen!V3</f>
        <v>25778</v>
      </c>
    </row>
    <row r="5" spans="1:27" x14ac:dyDescent="0.35">
      <c r="A5" t="str">
        <f>[1]Stiftungen!A4</f>
        <v>in %</v>
      </c>
      <c r="B5" s="3">
        <f>[1]Stiftungen!B4</f>
        <v>1.0900768096826752</v>
      </c>
      <c r="C5" s="3">
        <f>[1]Stiftungen!C4</f>
        <v>0.71378695011249904</v>
      </c>
      <c r="D5" s="3">
        <f>[1]Stiftungen!D4</f>
        <v>2.5564434789355266</v>
      </c>
      <c r="E5" s="3">
        <f>[1]Stiftungen!E4</f>
        <v>1.318954146947009</v>
      </c>
      <c r="F5" s="3">
        <f>[1]Stiftungen!F4</f>
        <v>1.706881837225541</v>
      </c>
      <c r="G5" s="3">
        <f>[1]Stiftungen!G4</f>
        <v>4.1934983319109316</v>
      </c>
      <c r="H5" s="14">
        <f>[1]Stiftungen!H4</f>
        <v>11.579641554814183</v>
      </c>
      <c r="I5" s="3">
        <f>[1]Stiftungen!I4</f>
        <v>7.3861432229032502</v>
      </c>
      <c r="J5" s="3">
        <f>[1]Stiftungen!J4</f>
        <v>92.613856777096743</v>
      </c>
      <c r="K5" s="3">
        <f>[1]Stiftungen!K4</f>
        <v>88.420358445185826</v>
      </c>
      <c r="L5" s="3">
        <f>[1]Stiftungen!L4</f>
        <v>14.427030801458606</v>
      </c>
      <c r="M5" s="3">
        <f>[1]Stiftungen!M4</f>
        <v>17.30157498642253</v>
      </c>
      <c r="N5" s="3">
        <f>[1]Stiftungen!N4</f>
        <v>1.365505469780433</v>
      </c>
      <c r="O5" s="3">
        <f>[1]Stiftungen!O4</f>
        <v>5.834432461789123</v>
      </c>
      <c r="P5" s="3">
        <f>[1]Stiftungen!P4</f>
        <v>10.722321359298627</v>
      </c>
      <c r="Q5" s="3">
        <f>[1]Stiftungen!Q4</f>
        <v>10.082240670339049</v>
      </c>
      <c r="R5" s="3">
        <f>[1]Stiftungen!R4</f>
        <v>19.365350298704321</v>
      </c>
      <c r="S5" s="3">
        <f>[1]Stiftungen!S4</f>
        <v>5.5124524788579414</v>
      </c>
      <c r="T5" s="3">
        <f>[1]Stiftungen!T4</f>
        <v>0.72154550391806971</v>
      </c>
      <c r="U5" s="3">
        <f>[1]Stiftungen!U4</f>
        <v>3.0879044146171153</v>
      </c>
      <c r="V5" s="3">
        <f>[1]Stiftungen!V4</f>
        <v>100</v>
      </c>
    </row>
    <row r="6" spans="1:27" x14ac:dyDescent="0.35">
      <c r="B6" s="3"/>
      <c r="C6" s="3"/>
      <c r="D6" s="3"/>
      <c r="E6" s="3"/>
      <c r="F6" s="3"/>
      <c r="G6" s="3"/>
      <c r="H6" s="14"/>
      <c r="I6" s="3"/>
      <c r="J6" s="3"/>
      <c r="K6" s="3"/>
      <c r="L6" s="3"/>
      <c r="M6" s="3"/>
      <c r="N6" s="3"/>
      <c r="O6" s="3"/>
      <c r="P6" s="3"/>
      <c r="Q6" s="3"/>
      <c r="R6" s="3"/>
      <c r="S6" s="3"/>
      <c r="T6" s="3"/>
      <c r="U6" s="3"/>
      <c r="V6" s="3"/>
    </row>
    <row r="7" spans="1:27" x14ac:dyDescent="0.35">
      <c r="A7" t="str">
        <f>[1]Stiftungen!A6</f>
        <v xml:space="preserve">je 100.000 Einwohner </v>
      </c>
      <c r="B7" s="3">
        <f>[1]Stiftungen!B6</f>
        <v>109.0245561323209</v>
      </c>
      <c r="C7" s="3">
        <f>[1]Stiftungen!C6</f>
        <v>112.9582097597121</v>
      </c>
      <c r="D7" s="3">
        <f>[1]Stiftungen!D6</f>
        <v>161.21101518906212</v>
      </c>
      <c r="E7" s="3">
        <f>[1]Stiftungen!E6</f>
        <v>155.7100239701843</v>
      </c>
      <c r="F7" s="3">
        <f>[1]Stiftungen!F6</f>
        <v>207.0986839349315</v>
      </c>
      <c r="G7" s="3">
        <f>[1]Stiftungen!G6</f>
        <v>286.83425464354411</v>
      </c>
      <c r="H7" s="14">
        <f>[1]Stiftungen!H6</f>
        <v>182.33466064007348</v>
      </c>
      <c r="I7" s="3">
        <f>[1]Stiftungen!I6</f>
        <v>151.08390401760192</v>
      </c>
      <c r="J7" s="3">
        <f>[1]Stiftungen!J6</f>
        <v>331.98991954340971</v>
      </c>
      <c r="K7" s="3">
        <f>[1]Stiftungen!K6</f>
        <v>334.48730205166055</v>
      </c>
      <c r="L7" s="3">
        <f>[1]Stiftungen!L6</f>
        <v>328.83105643542007</v>
      </c>
      <c r="M7" s="3">
        <f>[1]Stiftungen!M6</f>
        <v>332.78048993048026</v>
      </c>
      <c r="N7" s="3">
        <f>[1]Stiftungen!N6</f>
        <v>511.41679887953228</v>
      </c>
      <c r="O7" s="3">
        <f>[1]Stiftungen!O6</f>
        <v>791.10386867675777</v>
      </c>
      <c r="P7" s="3">
        <f>[1]Stiftungen!P6</f>
        <v>431.46746549548118</v>
      </c>
      <c r="Q7" s="3">
        <f>[1]Stiftungen!Q6</f>
        <v>318.85220077947645</v>
      </c>
      <c r="R7" s="3">
        <f>[1]Stiftungen!R6</f>
        <v>274.81769792943692</v>
      </c>
      <c r="S7" s="3">
        <f>[1]Stiftungen!S6</f>
        <v>341.03473442370051</v>
      </c>
      <c r="T7" s="3">
        <f>[1]Stiftungen!T6</f>
        <v>187.20843041835045</v>
      </c>
      <c r="U7" s="3">
        <f>[1]Stiftungen!U6</f>
        <v>268.96607884963612</v>
      </c>
      <c r="V7" s="3">
        <f>[1]Stiftungen!V6</f>
        <v>305.01422537929204</v>
      </c>
      <c r="X7" s="5" t="str">
        <f t="shared" ref="X7" si="0">HLOOKUP(Y7,$L7:$U104,ROW(L$101)-ROW(X7)+1,0)</f>
        <v>SL</v>
      </c>
      <c r="Y7" s="6">
        <f t="shared" ref="Y7" si="1">MIN(L7:U7)</f>
        <v>187.20843041835045</v>
      </c>
      <c r="Z7" s="5" t="str">
        <f t="shared" ref="Z7" si="2">HLOOKUP(AA7,$L7:$U104,ROW(N$101)-ROW(Z7)+1,0)</f>
        <v>HH</v>
      </c>
      <c r="AA7" s="6">
        <f t="shared" ref="AA7" si="3">MAX(L7:U7)</f>
        <v>791.10386867675777</v>
      </c>
    </row>
    <row r="9" spans="1:27" x14ac:dyDescent="0.35">
      <c r="A9" s="4" t="s">
        <v>656</v>
      </c>
      <c r="H9" s="4" t="s">
        <v>657</v>
      </c>
    </row>
    <row r="10" spans="1:27" x14ac:dyDescent="0.35">
      <c r="A10" t="str">
        <f>[1]Wahlergebnisse!A3</f>
        <v>CDU/CSU</v>
      </c>
      <c r="B10" s="3">
        <f>[1]Wahlergebnisse!B3</f>
        <v>13.636363636363635</v>
      </c>
      <c r="C10" s="3">
        <f>[1]Wahlergebnisse!C3</f>
        <v>15.18987341772152</v>
      </c>
      <c r="D10" s="3">
        <f>[1]Wahlergebnisse!D3</f>
        <v>34.166666666666664</v>
      </c>
      <c r="E10" s="3">
        <f>[1]Wahlergebnisse!E3</f>
        <v>41.237113402061851</v>
      </c>
      <c r="F10" s="3">
        <f>[1]Wahlergebnisse!F3</f>
        <v>26.136363636363637</v>
      </c>
      <c r="G10" s="3">
        <f>[1]Wahlergebnisse!G3</f>
        <v>32.704402515723267</v>
      </c>
      <c r="H10" s="3">
        <f>[1]Wahlergebnisse!H3</f>
        <v>28.606616646158908</v>
      </c>
      <c r="I10" s="3">
        <f>[1]Wahlergebnisse!I3</f>
        <v>27.371556146571294</v>
      </c>
      <c r="J10" s="3">
        <f>[1]Wahlergebnisse!J3</f>
        <v>35.935006004625613</v>
      </c>
      <c r="K10" s="3">
        <f>[1]Wahlergebnisse!K3</f>
        <v>36.114242122209646</v>
      </c>
      <c r="L10" s="3">
        <f>[1]Wahlergebnisse!L3</f>
        <v>27.27272727272727</v>
      </c>
      <c r="M10" s="3">
        <f>[1]Wahlergebnisse!M3</f>
        <v>41.871921182266007</v>
      </c>
      <c r="N10" s="3">
        <f>[1]Wahlergebnisse!N3</f>
        <v>27.586206896551722</v>
      </c>
      <c r="O10" s="3">
        <f>[1]Wahlergebnisse!O3</f>
        <v>21.487603305785125</v>
      </c>
      <c r="P10" s="3">
        <f>[1]Wahlergebnisse!P3</f>
        <v>39.097744360902254</v>
      </c>
      <c r="Q10" s="3">
        <f>[1]Wahlergebnisse!Q3</f>
        <v>32.19178082191781</v>
      </c>
      <c r="R10" s="3">
        <f>[1]Wahlergebnisse!R3</f>
        <v>38.974358974358978</v>
      </c>
      <c r="S10" s="3">
        <f>[1]Wahlergebnisse!S3</f>
        <v>30.693069306930692</v>
      </c>
      <c r="T10" s="3">
        <f>[1]Wahlergebnisse!T3</f>
        <v>37.254901960784316</v>
      </c>
      <c r="U10" s="3">
        <f>[1]Wahlergebnisse!U3</f>
        <v>49.275362318840585</v>
      </c>
      <c r="V10" s="3">
        <f>[1]Wahlergebnisse!V3</f>
        <v>34.663306762080808</v>
      </c>
    </row>
    <row r="11" spans="1:27" x14ac:dyDescent="0.35">
      <c r="A11" t="str">
        <f>[1]Wahlergebnisse!A4</f>
        <v>SPD</v>
      </c>
      <c r="B11" s="3">
        <f>[1]Wahlergebnisse!B4</f>
        <v>36.363636363636367</v>
      </c>
      <c r="C11" s="3">
        <f>[1]Wahlergebnisse!C4</f>
        <v>43.037974683544306</v>
      </c>
      <c r="D11" s="3">
        <f>[1]Wahlergebnisse!D4</f>
        <v>8.3333333333333321</v>
      </c>
      <c r="E11" s="3">
        <f>[1]Wahlergebnisse!E4</f>
        <v>9.2783505154639183</v>
      </c>
      <c r="F11" s="3">
        <f>[1]Wahlergebnisse!F4</f>
        <v>6.8181818181818175</v>
      </c>
      <c r="G11" s="3">
        <f>[1]Wahlergebnisse!G4</f>
        <v>22.012578616352201</v>
      </c>
      <c r="H11" s="3">
        <f>[1]Wahlergebnisse!H4</f>
        <v>19.299409462721478</v>
      </c>
      <c r="I11" s="3">
        <f>[1]Wahlergebnisse!I4</f>
        <v>18.481668332020298</v>
      </c>
      <c r="J11" s="3">
        <f>[1]Wahlergebnisse!J4</f>
        <v>22.884550407496789</v>
      </c>
      <c r="K11" s="3">
        <f>[1]Wahlergebnisse!K4</f>
        <v>22.932928005993304</v>
      </c>
      <c r="L11" s="3">
        <f>[1]Wahlergebnisse!L4</f>
        <v>12.337662337662337</v>
      </c>
      <c r="M11" s="3">
        <f>[1]Wahlergebnisse!M4</f>
        <v>8.3743842364532011</v>
      </c>
      <c r="N11" s="3">
        <f>[1]Wahlergebnisse!N4</f>
        <v>31.03448275862069</v>
      </c>
      <c r="O11" s="3">
        <f>[1]Wahlergebnisse!O4</f>
        <v>37.190082644628099</v>
      </c>
      <c r="P11" s="3">
        <f>[1]Wahlergebnisse!P4</f>
        <v>17.293233082706767</v>
      </c>
      <c r="Q11" s="3">
        <f>[1]Wahlergebnisse!Q4</f>
        <v>39.041095890410958</v>
      </c>
      <c r="R11" s="3">
        <f>[1]Wahlergebnisse!R4</f>
        <v>28.717948717948715</v>
      </c>
      <c r="S11" s="3">
        <f>[1]Wahlergebnisse!S4</f>
        <v>38.613861386138616</v>
      </c>
      <c r="T11" s="3">
        <f>[1]Wahlergebnisse!T4</f>
        <v>56.862745098039213</v>
      </c>
      <c r="U11" s="3">
        <f>[1]Wahlergebnisse!U4</f>
        <v>17.391304347826086</v>
      </c>
      <c r="V11" s="3">
        <f>[1]Wahlergebnisse!V4</f>
        <v>22.230708568844427</v>
      </c>
    </row>
    <row r="12" spans="1:27" x14ac:dyDescent="0.35">
      <c r="A12" t="str">
        <f>[1]Wahlergebnisse!A5</f>
        <v>GRÜNE</v>
      </c>
      <c r="B12" s="3">
        <f>[1]Wahlergebnisse!B5</f>
        <v>0</v>
      </c>
      <c r="C12" s="3">
        <f>[1]Wahlergebnisse!C5</f>
        <v>6.3291139240506329</v>
      </c>
      <c r="D12" s="3">
        <f>[1]Wahlergebnisse!D5</f>
        <v>5.833333333333333</v>
      </c>
      <c r="E12" s="3">
        <f>[1]Wahlergebnisse!E5</f>
        <v>6.1855670103092786</v>
      </c>
      <c r="F12" s="3">
        <f>[1]Wahlergebnisse!F5</f>
        <v>0</v>
      </c>
      <c r="G12" s="3">
        <f>[1]Wahlergebnisse!G5</f>
        <v>21.383647798742139</v>
      </c>
      <c r="H12" s="3">
        <f>[1]Wahlergebnisse!H5</f>
        <v>7.857022416302736</v>
      </c>
      <c r="I12" s="3">
        <f>[1]Wahlergebnisse!I5</f>
        <v>3.7801376706519871</v>
      </c>
      <c r="J12" s="3">
        <f>[1]Wahlergebnisse!J5</f>
        <v>20.390991509041253</v>
      </c>
      <c r="K12" s="3">
        <f>[1]Wahlergebnisse!K5</f>
        <v>20.335918251034652</v>
      </c>
      <c r="L12" s="3">
        <f>[1]Wahlergebnisse!L5</f>
        <v>37.662337662337663</v>
      </c>
      <c r="M12" s="3">
        <f>[1]Wahlergebnisse!M5</f>
        <v>15.763546798029557</v>
      </c>
      <c r="N12" s="3">
        <f>[1]Wahlergebnisse!N5</f>
        <v>12.643678160919542</v>
      </c>
      <c r="O12" s="3">
        <f>[1]Wahlergebnisse!O5</f>
        <v>20.66115702479339</v>
      </c>
      <c r="P12" s="3">
        <f>[1]Wahlergebnisse!P5</f>
        <v>16.541353383458645</v>
      </c>
      <c r="Q12" s="3">
        <f>[1]Wahlergebnisse!Q5</f>
        <v>16.43835616438356</v>
      </c>
      <c r="R12" s="3">
        <f>[1]Wahlergebnisse!R5</f>
        <v>20</v>
      </c>
      <c r="S12" s="3">
        <f>[1]Wahlergebnisse!S5</f>
        <v>8.9108910891089099</v>
      </c>
      <c r="T12" s="3">
        <f>[1]Wahlergebnisse!T5</f>
        <v>0</v>
      </c>
      <c r="U12" s="3">
        <f>[1]Wahlergebnisse!U5</f>
        <v>20.289855072463769</v>
      </c>
      <c r="V12" s="3">
        <f>[1]Wahlergebnisse!V5</f>
        <v>17.924227460153414</v>
      </c>
    </row>
    <row r="13" spans="1:27" x14ac:dyDescent="0.35">
      <c r="A13" t="str">
        <f>[1]Wahlergebnisse!A6</f>
        <v>FDP</v>
      </c>
      <c r="B13" s="3">
        <f>[1]Wahlergebnisse!B6</f>
        <v>0</v>
      </c>
      <c r="C13" s="3">
        <f>[1]Wahlergebnisse!C6</f>
        <v>6.3291139240506329</v>
      </c>
      <c r="D13" s="3">
        <f>[1]Wahlergebnisse!D6</f>
        <v>0</v>
      </c>
      <c r="E13" s="3">
        <f>[1]Wahlergebnisse!E6</f>
        <v>7.216494845360824</v>
      </c>
      <c r="F13" s="3">
        <f>[1]Wahlergebnisse!F6</f>
        <v>0</v>
      </c>
      <c r="G13" s="3">
        <f>[1]Wahlergebnisse!G6</f>
        <v>0</v>
      </c>
      <c r="H13" s="3">
        <f>[1]Wahlergebnisse!H6</f>
        <v>1.5873663420851905</v>
      </c>
      <c r="I13" s="3">
        <f>[1]Wahlergebnisse!I6</f>
        <v>2.0657938465689041</v>
      </c>
      <c r="J13" s="3">
        <f>[1]Wahlergebnisse!J6</f>
        <v>4.6247413417717924</v>
      </c>
      <c r="K13" s="3">
        <f>[1]Wahlergebnisse!K6</f>
        <v>4.8813251923671999</v>
      </c>
      <c r="L13" s="3">
        <f>[1]Wahlergebnisse!L6</f>
        <v>11.688311688311687</v>
      </c>
      <c r="M13" s="3">
        <f>[1]Wahlergebnisse!M6</f>
        <v>0</v>
      </c>
      <c r="N13" s="3">
        <f>[1]Wahlergebnisse!N6</f>
        <v>5.7471264367816088</v>
      </c>
      <c r="O13" s="3">
        <f>[1]Wahlergebnisse!O6</f>
        <v>0</v>
      </c>
      <c r="P13" s="3">
        <f>[1]Wahlergebnisse!P6</f>
        <v>6.0150375939849621</v>
      </c>
      <c r="Q13" s="3">
        <f>[1]Wahlergebnisse!Q6</f>
        <v>0</v>
      </c>
      <c r="R13" s="3">
        <f>[1]Wahlergebnisse!R6</f>
        <v>6.1538461538461542</v>
      </c>
      <c r="S13" s="3">
        <f>[1]Wahlergebnisse!S6</f>
        <v>5.9405940594059405</v>
      </c>
      <c r="T13" s="3">
        <f>[1]Wahlergebnisse!T6</f>
        <v>0</v>
      </c>
      <c r="U13" s="3">
        <f>[1]Wahlergebnisse!U6</f>
        <v>7.2463768115942031</v>
      </c>
      <c r="V13" s="3">
        <f>[1]Wahlergebnisse!V6</f>
        <v>4.2447295888798555</v>
      </c>
    </row>
    <row r="14" spans="1:27" x14ac:dyDescent="0.35">
      <c r="A14" t="str">
        <f>[1]Wahlergebnisse!A7</f>
        <v>AfD</v>
      </c>
      <c r="B14" s="3">
        <f>[1]Wahlergebnisse!B7</f>
        <v>34.090909090909086</v>
      </c>
      <c r="C14" s="3">
        <f>[1]Wahlergebnisse!C7</f>
        <v>16.455696202531644</v>
      </c>
      <c r="D14" s="3">
        <f>[1]Wahlergebnisse!D7</f>
        <v>33.333333333333329</v>
      </c>
      <c r="E14" s="3">
        <f>[1]Wahlergebnisse!E7</f>
        <v>22.680412371134022</v>
      </c>
      <c r="F14" s="3">
        <f>[1]Wahlergebnisse!F7</f>
        <v>36.363636363636367</v>
      </c>
      <c r="G14" s="3">
        <f>[1]Wahlergebnisse!G7</f>
        <v>10.062893081761008</v>
      </c>
      <c r="H14" s="3">
        <f>[1]Wahlergebnisse!H7</f>
        <v>25.363307836350025</v>
      </c>
      <c r="I14" s="3">
        <f>[1]Wahlergebnisse!I7</f>
        <v>29.974807434475533</v>
      </c>
      <c r="J14" s="3">
        <f>[1]Wahlergebnisse!J7</f>
        <v>10.39641449379944</v>
      </c>
      <c r="K14" s="3">
        <f>[1]Wahlergebnisse!K7</f>
        <v>10.414918492581794</v>
      </c>
      <c r="L14" s="3">
        <f>[1]Wahlergebnisse!L7</f>
        <v>11.038961038961039</v>
      </c>
      <c r="M14" s="3">
        <f>[1]Wahlergebnisse!M7</f>
        <v>15.763546798029557</v>
      </c>
      <c r="N14" s="3">
        <f>[1]Wahlergebnisse!N7</f>
        <v>0</v>
      </c>
      <c r="O14" s="3">
        <f>[1]Wahlergebnisse!O7</f>
        <v>8.2644628099173563</v>
      </c>
      <c r="P14" s="3">
        <f>[1]Wahlergebnisse!P7</f>
        <v>18.796992481203006</v>
      </c>
      <c r="Q14" s="3">
        <f>[1]Wahlergebnisse!Q7</f>
        <v>11.643835616438356</v>
      </c>
      <c r="R14" s="3">
        <f>[1]Wahlergebnisse!R7</f>
        <v>6.1538461538461542</v>
      </c>
      <c r="S14" s="3">
        <f>[1]Wahlergebnisse!S7</f>
        <v>5.9405940594059405</v>
      </c>
      <c r="T14" s="3">
        <f>[1]Wahlergebnisse!T7</f>
        <v>5.8823529411764701</v>
      </c>
      <c r="U14" s="3">
        <f>[1]Wahlergebnisse!U7</f>
        <v>0</v>
      </c>
      <c r="V14" s="3">
        <f>[1]Wahlergebnisse!V7</f>
        <v>13.303867434565452</v>
      </c>
    </row>
    <row r="15" spans="1:27" x14ac:dyDescent="0.35">
      <c r="A15" t="str">
        <f>[1]Wahlergebnisse!A8</f>
        <v>BSW</v>
      </c>
      <c r="B15" s="3">
        <f>[1]Wahlergebnisse!B8</f>
        <v>15.909090909090908</v>
      </c>
      <c r="C15" s="3">
        <f>[1]Wahlergebnisse!C8</f>
        <v>0</v>
      </c>
      <c r="D15" s="3">
        <f>[1]Wahlergebnisse!D8</f>
        <v>12.5</v>
      </c>
      <c r="E15" s="3">
        <f>[1]Wahlergebnisse!E8</f>
        <v>0</v>
      </c>
      <c r="F15" s="3">
        <f>[1]Wahlergebnisse!F8</f>
        <v>17.045454545454543</v>
      </c>
      <c r="G15" s="3">
        <f>[1]Wahlergebnisse!G8</f>
        <v>0</v>
      </c>
      <c r="H15" s="3">
        <f>[1]Wahlergebnisse!H8</f>
        <v>7.827809682919785</v>
      </c>
      <c r="I15" s="3">
        <f>[1]Wahlergebnisse!I8</f>
        <v>10.187088289805969</v>
      </c>
      <c r="J15" s="3">
        <f>[1]Wahlergebnisse!J8</f>
        <v>0</v>
      </c>
      <c r="K15" s="3">
        <f>[1]Wahlergebnisse!K8</f>
        <v>0</v>
      </c>
      <c r="L15" s="3">
        <f>[1]Wahlergebnisse!L8</f>
        <v>0</v>
      </c>
      <c r="M15" s="3">
        <f>[1]Wahlergebnisse!M8</f>
        <v>0</v>
      </c>
      <c r="N15" s="3">
        <f>[1]Wahlergebnisse!N8</f>
        <v>0</v>
      </c>
      <c r="O15" s="3">
        <f>[1]Wahlergebnisse!O8</f>
        <v>0</v>
      </c>
      <c r="P15" s="3">
        <f>[1]Wahlergebnisse!P8</f>
        <v>0</v>
      </c>
      <c r="Q15" s="3">
        <f>[1]Wahlergebnisse!Q8</f>
        <v>0</v>
      </c>
      <c r="R15" s="3">
        <f>[1]Wahlergebnisse!R8</f>
        <v>0</v>
      </c>
      <c r="S15" s="3">
        <f>[1]Wahlergebnisse!S8</f>
        <v>0</v>
      </c>
      <c r="T15" s="3">
        <f>[1]Wahlergebnisse!T8</f>
        <v>0</v>
      </c>
      <c r="U15" s="3">
        <f>[1]Wahlergebnisse!U8</f>
        <v>0</v>
      </c>
      <c r="V15" s="3">
        <f>[1]Wahlergebnisse!V8</f>
        <v>1.5128146572492158</v>
      </c>
    </row>
    <row r="16" spans="1:27" x14ac:dyDescent="0.35">
      <c r="A16" t="str">
        <f>[1]Wahlergebnisse!A9</f>
        <v>LINKE</v>
      </c>
      <c r="B16" s="3">
        <f>[1]Wahlergebnisse!B9</f>
        <v>0</v>
      </c>
      <c r="C16" s="3">
        <f>[1]Wahlergebnisse!C9</f>
        <v>11.39240506329114</v>
      </c>
      <c r="D16" s="3">
        <f>[1]Wahlergebnisse!D9</f>
        <v>5</v>
      </c>
      <c r="E16" s="3">
        <f>[1]Wahlergebnisse!E9</f>
        <v>11.340206185567011</v>
      </c>
      <c r="F16" s="3">
        <f>[1]Wahlergebnisse!F9</f>
        <v>13.636363636363635</v>
      </c>
      <c r="G16" s="3">
        <f>[1]Wahlergebnisse!G9</f>
        <v>12.578616352201259</v>
      </c>
      <c r="H16" s="3">
        <f>[1]Wahlergebnisse!H9</f>
        <v>8.5597592343556688</v>
      </c>
      <c r="I16" s="3">
        <f>[1]Wahlergebnisse!I9</f>
        <v>7.3484876262896037</v>
      </c>
      <c r="J16" s="3">
        <f>[1]Wahlergebnisse!J9</f>
        <v>1.1006424110107169</v>
      </c>
      <c r="K16" s="3">
        <f>[1]Wahlergebnisse!K9</f>
        <v>0.46383647242472953</v>
      </c>
      <c r="L16" s="3">
        <f>[1]Wahlergebnisse!L9</f>
        <v>0</v>
      </c>
      <c r="M16" s="3">
        <f>[1]Wahlergebnisse!M9</f>
        <v>0</v>
      </c>
      <c r="N16" s="3">
        <f>[1]Wahlergebnisse!N9</f>
        <v>11.494252873563218</v>
      </c>
      <c r="O16" s="3">
        <f>[1]Wahlergebnisse!O9</f>
        <v>12.396694214876034</v>
      </c>
      <c r="P16" s="3">
        <f>[1]Wahlergebnisse!P9</f>
        <v>0</v>
      </c>
      <c r="Q16" s="3">
        <f>[1]Wahlergebnisse!Q9</f>
        <v>0</v>
      </c>
      <c r="R16" s="3">
        <f>[1]Wahlergebnisse!R9</f>
        <v>0</v>
      </c>
      <c r="S16" s="3">
        <f>[1]Wahlergebnisse!S9</f>
        <v>0</v>
      </c>
      <c r="T16" s="3">
        <f>[1]Wahlergebnisse!T9</f>
        <v>0</v>
      </c>
      <c r="U16" s="3">
        <f>[1]Wahlergebnisse!U9</f>
        <v>0</v>
      </c>
      <c r="V16" s="3">
        <f>[1]Wahlergebnisse!V9</f>
        <v>2.0284670797491393</v>
      </c>
    </row>
    <row r="17" spans="1:27" x14ac:dyDescent="0.35">
      <c r="A17" t="str">
        <f>[1]Wahlergebnisse!A10</f>
        <v>Freie Wähler</v>
      </c>
      <c r="B17" s="3">
        <f>[1]Wahlergebnisse!B10</f>
        <v>0</v>
      </c>
      <c r="C17" s="3">
        <f>[1]Wahlergebnisse!C10</f>
        <v>0</v>
      </c>
      <c r="D17" s="3">
        <f>[1]Wahlergebnisse!D10</f>
        <v>0.83333333333333337</v>
      </c>
      <c r="E17" s="3">
        <f>[1]Wahlergebnisse!E10</f>
        <v>0</v>
      </c>
      <c r="F17" s="3">
        <f>[1]Wahlergebnisse!F10</f>
        <v>0</v>
      </c>
      <c r="G17" s="3">
        <f>[1]Wahlergebnisse!G10</f>
        <v>0</v>
      </c>
      <c r="H17" s="3">
        <f>[1]Wahlergebnisse!H10</f>
        <v>0.20775132474362507</v>
      </c>
      <c r="I17" s="3">
        <f>[1]Wahlergebnisse!I10</f>
        <v>0.27036695745240019</v>
      </c>
      <c r="J17" s="3">
        <f>[1]Wahlergebnisse!J10</f>
        <v>3.6299993604196792</v>
      </c>
      <c r="K17" s="3">
        <f>[1]Wahlergebnisse!K10</f>
        <v>3.8313942373920891</v>
      </c>
      <c r="L17" s="3">
        <f>[1]Wahlergebnisse!L10</f>
        <v>0</v>
      </c>
      <c r="M17" s="3">
        <f>[1]Wahlergebnisse!M10</f>
        <v>18.226600985221676</v>
      </c>
      <c r="N17" s="3">
        <f>[1]Wahlergebnisse!N10</f>
        <v>0</v>
      </c>
      <c r="O17" s="3">
        <f>[1]Wahlergebnisse!O10</f>
        <v>0</v>
      </c>
      <c r="P17" s="3">
        <f>[1]Wahlergebnisse!P10</f>
        <v>0</v>
      </c>
      <c r="Q17" s="3">
        <f>[1]Wahlergebnisse!Q10</f>
        <v>0</v>
      </c>
      <c r="R17" s="3">
        <f>[1]Wahlergebnisse!R10</f>
        <v>0</v>
      </c>
      <c r="S17" s="3">
        <f>[1]Wahlergebnisse!S10</f>
        <v>3.9603960396039604</v>
      </c>
      <c r="T17" s="3">
        <f>[1]Wahlergebnisse!T10</f>
        <v>0</v>
      </c>
      <c r="U17" s="3">
        <f>[1]Wahlergebnisse!U10</f>
        <v>0</v>
      </c>
      <c r="V17" s="3">
        <f>[1]Wahlergebnisse!V10</f>
        <v>3.13108337995603</v>
      </c>
    </row>
    <row r="18" spans="1:27" x14ac:dyDescent="0.35">
      <c r="A18" t="str">
        <f>[1]Wahlergebnisse!A11</f>
        <v>sonstige</v>
      </c>
      <c r="B18" s="3">
        <f>[1]Wahlergebnisse!B11</f>
        <v>0</v>
      </c>
      <c r="C18" s="3">
        <f>[1]Wahlergebnisse!C11</f>
        <v>0</v>
      </c>
      <c r="D18" s="3">
        <f>[1]Wahlergebnisse!D11</f>
        <v>0</v>
      </c>
      <c r="E18" s="3">
        <f>[1]Wahlergebnisse!E11</f>
        <v>0</v>
      </c>
      <c r="F18" s="3">
        <f>[1]Wahlergebnisse!F11</f>
        <v>0</v>
      </c>
      <c r="G18" s="3">
        <f>[1]Wahlergebnisse!G11</f>
        <v>0</v>
      </c>
      <c r="H18" s="3">
        <f>[1]Wahlergebnisse!H11</f>
        <v>0</v>
      </c>
      <c r="I18" s="3">
        <f>[1]Wahlergebnisse!I11</f>
        <v>0</v>
      </c>
      <c r="J18" s="3">
        <f>[1]Wahlergebnisse!J11</f>
        <v>0.34889584833281023</v>
      </c>
      <c r="K18" s="3">
        <f>[1]Wahlergebnisse!K11</f>
        <v>0.36825283148198834</v>
      </c>
      <c r="L18" s="3">
        <f>[1]Wahlergebnisse!L11</f>
        <v>0</v>
      </c>
      <c r="M18" s="3">
        <f>[1]Wahlergebnisse!M11</f>
        <v>0</v>
      </c>
      <c r="N18" s="3">
        <f>[1]Wahlergebnisse!N11</f>
        <v>11.494252873563218</v>
      </c>
      <c r="O18" s="3">
        <f>[1]Wahlergebnisse!O11</f>
        <v>0</v>
      </c>
      <c r="P18" s="3">
        <f>[1]Wahlergebnisse!P11</f>
        <v>0</v>
      </c>
      <c r="Q18" s="3">
        <f>[1]Wahlergebnisse!Q11</f>
        <v>0</v>
      </c>
      <c r="R18" s="3">
        <f>[1]Wahlergebnisse!R11</f>
        <v>0</v>
      </c>
      <c r="S18" s="3">
        <f>[1]Wahlergebnisse!S11</f>
        <v>0</v>
      </c>
      <c r="T18" s="3">
        <f>[1]Wahlergebnisse!T11</f>
        <v>0</v>
      </c>
      <c r="U18" s="3">
        <f>[1]Wahlergebnisse!U11</f>
        <v>5.7971014492753623</v>
      </c>
      <c r="V18" s="3">
        <f>[1]Wahlergebnisse!V11</f>
        <v>0.29708371731010685</v>
      </c>
    </row>
    <row r="19" spans="1:27" x14ac:dyDescent="0.35">
      <c r="A19" t="str">
        <f>[1]Wahlergebnisse!A12</f>
        <v>fraktionslos</v>
      </c>
      <c r="B19" s="3">
        <f>[1]Wahlergebnisse!B12</f>
        <v>0</v>
      </c>
      <c r="C19" s="3">
        <f>[1]Wahlergebnisse!C12</f>
        <v>1.2658227848101267</v>
      </c>
      <c r="D19" s="3">
        <f>[1]Wahlergebnisse!D12</f>
        <v>0</v>
      </c>
      <c r="E19" s="3">
        <f>[1]Wahlergebnisse!E12</f>
        <v>2.0618556701030926</v>
      </c>
      <c r="F19" s="3">
        <f>[1]Wahlergebnisse!F12</f>
        <v>0</v>
      </c>
      <c r="G19" s="3">
        <f>[1]Wahlergebnisse!G12</f>
        <v>1.257861635220126</v>
      </c>
      <c r="H19" s="3">
        <f>[1]Wahlergebnisse!H12</f>
        <v>0.69095705436258403</v>
      </c>
      <c r="I19" s="3">
        <f>[1]Wahlergebnisse!I12</f>
        <v>0.5200936961640118</v>
      </c>
      <c r="J19" s="3">
        <f>[1]Wahlergebnisse!J12</f>
        <v>0.68875862350190975</v>
      </c>
      <c r="K19" s="3">
        <f>[1]Wahlergebnisse!K12</f>
        <v>0.65718439451461685</v>
      </c>
      <c r="L19" s="3">
        <f>[1]Wahlergebnisse!L12</f>
        <v>0</v>
      </c>
      <c r="M19" s="3">
        <f>[1]Wahlergebnisse!M12</f>
        <v>0</v>
      </c>
      <c r="N19" s="3">
        <f>[1]Wahlergebnisse!N12</f>
        <v>0</v>
      </c>
      <c r="O19" s="3">
        <f>[1]Wahlergebnisse!O12</f>
        <v>0</v>
      </c>
      <c r="P19" s="3">
        <f>[1]Wahlergebnisse!P12</f>
        <v>2.2556390977443606</v>
      </c>
      <c r="Q19" s="3">
        <f>[1]Wahlergebnisse!Q12</f>
        <v>0.68493150684931503</v>
      </c>
      <c r="R19" s="3">
        <f>[1]Wahlergebnisse!R12</f>
        <v>0</v>
      </c>
      <c r="S19" s="3">
        <f>[1]Wahlergebnisse!S12</f>
        <v>5.9405940594059405</v>
      </c>
      <c r="T19" s="3">
        <f>[1]Wahlergebnisse!T12</f>
        <v>0</v>
      </c>
      <c r="U19" s="3">
        <f>[1]Wahlergebnisse!U12</f>
        <v>0</v>
      </c>
      <c r="V19" s="3">
        <f>[1]Wahlergebnisse!V12</f>
        <v>0.66371135121155578</v>
      </c>
    </row>
    <row r="20" spans="1:27" x14ac:dyDescent="0.35">
      <c r="H20"/>
    </row>
    <row r="21" spans="1:27" ht="29" x14ac:dyDescent="0.35">
      <c r="A21" s="4" t="str">
        <f>[1]Wahlergebnisse!A15</f>
        <v>Regierung</v>
      </c>
      <c r="B21" s="1" t="str">
        <f>[1]Wahlergebnisse!B15</f>
        <v>SPD/BSW</v>
      </c>
      <c r="C21" s="1" t="str">
        <f>[1]Wahlergebnisse!C15</f>
        <v>SPD/LINKE</v>
      </c>
      <c r="D21" s="1" t="str">
        <f>[1]Wahlergebnisse!D15</f>
        <v>CDU/SPD</v>
      </c>
      <c r="E21" s="1" t="str">
        <f>[1]Wahlergebnisse!E15</f>
        <v>CDU/FDP/SPD</v>
      </c>
      <c r="F21" s="1" t="str">
        <f>[1]Wahlergebnisse!F15</f>
        <v>CDU/SPD/BSW</v>
      </c>
      <c r="G21" s="1" t="str">
        <f>[1]Wahlergebnisse!G15</f>
        <v>CDU/SPD</v>
      </c>
      <c r="H21" s="27" t="s">
        <v>404</v>
      </c>
      <c r="I21" s="27" t="s">
        <v>404</v>
      </c>
      <c r="J21" s="27" t="s">
        <v>404</v>
      </c>
      <c r="K21" s="27" t="s">
        <v>404</v>
      </c>
      <c r="L21" s="1" t="str">
        <f>[1]Wahlergebnisse!L15</f>
        <v>GRÜNE/CDU</v>
      </c>
      <c r="M21" s="1" t="str">
        <f>[1]Wahlergebnisse!M15</f>
        <v>CSU/FW</v>
      </c>
      <c r="N21" s="1" t="str">
        <f>[1]Wahlergebnisse!N15</f>
        <v>SPD/GRÜNE/LINKE</v>
      </c>
      <c r="O21" s="1" t="str">
        <f>[1]Wahlergebnisse!O15</f>
        <v>SPD/GRÜNE</v>
      </c>
      <c r="P21" s="1" t="str">
        <f>[1]Wahlergebnisse!P15</f>
        <v>CDU/SPD</v>
      </c>
      <c r="Q21" s="1" t="str">
        <f>[1]Wahlergebnisse!Q15</f>
        <v>SPD/GRÜNE</v>
      </c>
      <c r="R21" s="1" t="str">
        <f>[1]Wahlergebnisse!R15</f>
        <v>CDU/GRÜNE</v>
      </c>
      <c r="S21" s="1" t="str">
        <f>[1]Wahlergebnisse!S15</f>
        <v>SPD/GRÜNE/FDP</v>
      </c>
      <c r="T21" s="1" t="str">
        <f>[1]Wahlergebnisse!T15</f>
        <v>SPD</v>
      </c>
      <c r="U21" s="1" t="str">
        <f>[1]Wahlergebnisse!U15</f>
        <v>CDU/GRÜNE</v>
      </c>
      <c r="V21" s="9" t="s">
        <v>404</v>
      </c>
    </row>
    <row r="22" spans="1:27" x14ac:dyDescent="0.35">
      <c r="B22" s="3">
        <f>[1]Wahlergebnisse!B16</f>
        <v>52.272727272727273</v>
      </c>
      <c r="C22" s="3">
        <f>[1]Wahlergebnisse!C16</f>
        <v>54.430379746835442</v>
      </c>
      <c r="D22" s="3">
        <f>[1]Wahlergebnisse!D16</f>
        <v>42.5</v>
      </c>
      <c r="E22" s="3">
        <f>[1]Wahlergebnisse!E16</f>
        <v>57.731958762886592</v>
      </c>
      <c r="F22" s="3">
        <f>[1]Wahlergebnisse!F16</f>
        <v>50</v>
      </c>
      <c r="G22" s="3">
        <f>[1]Wahlergebnisse!G16</f>
        <v>54.716981132075468</v>
      </c>
      <c r="H22" s="9" t="s">
        <v>404</v>
      </c>
      <c r="I22" s="9" t="s">
        <v>404</v>
      </c>
      <c r="J22" s="9" t="s">
        <v>404</v>
      </c>
      <c r="K22" s="9" t="s">
        <v>404</v>
      </c>
      <c r="L22" s="3">
        <f>[1]Wahlergebnisse!L16</f>
        <v>64.935064935064929</v>
      </c>
      <c r="M22" s="3">
        <f>[1]Wahlergebnisse!M16</f>
        <v>60.098522167487687</v>
      </c>
      <c r="N22" s="3">
        <f>[1]Wahlergebnisse!N16</f>
        <v>55.172413793103452</v>
      </c>
      <c r="O22" s="3">
        <f>[1]Wahlergebnisse!O16</f>
        <v>57.851239669421489</v>
      </c>
      <c r="P22" s="3">
        <f>[1]Wahlergebnisse!P16</f>
        <v>56.390977443609017</v>
      </c>
      <c r="Q22" s="3">
        <f>[1]Wahlergebnisse!Q16</f>
        <v>55.479452054794521</v>
      </c>
      <c r="R22" s="3">
        <f>[1]Wahlergebnisse!R16</f>
        <v>58.974358974358978</v>
      </c>
      <c r="S22" s="3">
        <f>[1]Wahlergebnisse!S16</f>
        <v>53.465346534653463</v>
      </c>
      <c r="T22" s="3">
        <f>[1]Wahlergebnisse!T16</f>
        <v>56.862745098039213</v>
      </c>
      <c r="U22" s="3">
        <f>[1]Wahlergebnisse!U16</f>
        <v>69.565217391304358</v>
      </c>
      <c r="V22" s="9" t="s">
        <v>404</v>
      </c>
    </row>
    <row r="24" spans="1:27" x14ac:dyDescent="0.35">
      <c r="A24" s="4" t="s">
        <v>658</v>
      </c>
    </row>
    <row r="25" spans="1:27" x14ac:dyDescent="0.35">
      <c r="A25" t="str">
        <f>[1]Wahlergebnisse!A19</f>
        <v>CDU/CSU</v>
      </c>
      <c r="B25" s="3">
        <f>[1]Wahlergebnisse!B19</f>
        <v>18.092704715122217</v>
      </c>
      <c r="C25" s="3">
        <f>[1]Wahlergebnisse!C19</f>
        <v>17.817128555229807</v>
      </c>
      <c r="D25" s="3">
        <f>[1]Wahlergebnisse!D19</f>
        <v>19.740524881186438</v>
      </c>
      <c r="E25" s="3">
        <f>[1]Wahlergebnisse!E19</f>
        <v>19.182576874099428</v>
      </c>
      <c r="F25" s="3">
        <f>[1]Wahlergebnisse!F19</f>
        <v>18.582724142097632</v>
      </c>
      <c r="G25" s="3">
        <f>[1]Wahlergebnisse!G19</f>
        <v>18.265861619167257</v>
      </c>
      <c r="H25" s="14">
        <f>[1]Wahlergebnisse!H19</f>
        <v>18.742173217422664</v>
      </c>
      <c r="I25" s="3">
        <f>[1]Wahlergebnisse!I19</f>
        <v>18.859720689280209</v>
      </c>
      <c r="J25" s="3">
        <f>[1]Wahlergebnisse!J19</f>
        <v>30.348726274496162</v>
      </c>
      <c r="K25" s="3">
        <f>[1]Wahlergebnisse!K19</f>
        <v>30.940579419491073</v>
      </c>
      <c r="L25" s="3">
        <f>[1]Wahlergebnisse!L19</f>
        <v>31.604198930456356</v>
      </c>
      <c r="M25" s="3">
        <f>[1]Wahlergebnisse!M19</f>
        <v>37.180229837881178</v>
      </c>
      <c r="N25" s="3">
        <f>[1]Wahlergebnisse!N19</f>
        <v>20.551835431406783</v>
      </c>
      <c r="O25" s="3">
        <f>[1]Wahlergebnisse!O19</f>
        <v>20.747020906256573</v>
      </c>
      <c r="P25" s="3">
        <f>[1]Wahlergebnisse!P19</f>
        <v>28.871542216142942</v>
      </c>
      <c r="Q25" s="3">
        <f>[1]Wahlergebnisse!Q19</f>
        <v>28.122103882970155</v>
      </c>
      <c r="R25" s="3">
        <f>[1]Wahlergebnisse!R19</f>
        <v>30.121476697902573</v>
      </c>
      <c r="S25" s="3">
        <f>[1]Wahlergebnisse!S19</f>
        <v>30.641148456427313</v>
      </c>
      <c r="T25" s="3">
        <f>[1]Wahlergebnisse!T19</f>
        <v>26.864569142754235</v>
      </c>
      <c r="U25" s="3">
        <f>[1]Wahlergebnisse!U19</f>
        <v>27.575671341299625</v>
      </c>
      <c r="V25" s="3">
        <f>[1]Wahlergebnisse!V19</f>
        <v>22.550823863082481</v>
      </c>
      <c r="X25" s="5" t="str">
        <f t="shared" ref="X25" si="4">HLOOKUP(Y25,$L25:$U122,ROW(L$101)-ROW(X25)+1,0)</f>
        <v>HB</v>
      </c>
      <c r="Y25" s="6">
        <f t="shared" ref="Y25" si="5">MIN(L25:U25)</f>
        <v>20.551835431406783</v>
      </c>
      <c r="Z25" s="5" t="str">
        <f t="shared" ref="Z25" si="6">HLOOKUP(AA25,$L25:$U122,ROW(N$101)-ROW(Z25)+1,0)</f>
        <v>BY</v>
      </c>
      <c r="AA25" s="6">
        <f t="shared" ref="AA25" si="7">MAX(L25:U25)</f>
        <v>37.180229837881178</v>
      </c>
    </row>
    <row r="26" spans="1:27" x14ac:dyDescent="0.35">
      <c r="A26" t="str">
        <f>[1]Wahlergebnisse!A20</f>
        <v>SPD</v>
      </c>
      <c r="B26" s="3">
        <f>[1]Wahlergebnisse!B20</f>
        <v>14.812382158367013</v>
      </c>
      <c r="C26" s="3">
        <f>[1]Wahlergebnisse!C20</f>
        <v>12.405188975776554</v>
      </c>
      <c r="D26" s="3">
        <f>[1]Wahlergebnisse!D20</f>
        <v>8.4505902150241372</v>
      </c>
      <c r="E26" s="3">
        <f>[1]Wahlergebnisse!E20</f>
        <v>10.957124879145235</v>
      </c>
      <c r="F26" s="3">
        <f>[1]Wahlergebnisse!F20</f>
        <v>8.7538514983083608</v>
      </c>
      <c r="G26" s="3">
        <f>[1]Wahlergebnisse!G20</f>
        <v>15.141164576336999</v>
      </c>
      <c r="H26" s="14">
        <f>[1]Wahlergebnisse!H20</f>
        <v>11.630119175234034</v>
      </c>
      <c r="I26" s="3">
        <f>[1]Wahlergebnisse!I20</f>
        <v>10.763639097930913</v>
      </c>
      <c r="J26" s="3">
        <f>[1]Wahlergebnisse!J20</f>
        <v>17.482297122449612</v>
      </c>
      <c r="K26" s="3">
        <f>[1]Wahlergebnisse!K20</f>
        <v>17.596972466400896</v>
      </c>
      <c r="L26" s="3">
        <f>[1]Wahlergebnisse!L20</f>
        <v>14.153988709917703</v>
      </c>
      <c r="M26" s="3">
        <f>[1]Wahlergebnisse!M20</f>
        <v>11.548780276701589</v>
      </c>
      <c r="N26" s="3">
        <f>[1]Wahlergebnisse!N20</f>
        <v>23.145042727189193</v>
      </c>
      <c r="O26" s="3">
        <f>[1]Wahlergebnisse!O20</f>
        <v>22.736749488341847</v>
      </c>
      <c r="P26" s="3">
        <f>[1]Wahlergebnisse!P20</f>
        <v>18.361923507205304</v>
      </c>
      <c r="Q26" s="3">
        <f>[1]Wahlergebnisse!Q20</f>
        <v>22.999914661749482</v>
      </c>
      <c r="R26" s="3">
        <f>[1]Wahlergebnisse!R20</f>
        <v>20.030468926198356</v>
      </c>
      <c r="S26" s="3">
        <f>[1]Wahlergebnisse!S20</f>
        <v>18.639736895322915</v>
      </c>
      <c r="T26" s="3">
        <f>[1]Wahlergebnisse!T20</f>
        <v>21.866094847121087</v>
      </c>
      <c r="U26" s="3">
        <f>[1]Wahlergebnisse!U20</f>
        <v>18.752396935114536</v>
      </c>
      <c r="V26" s="3">
        <f>[1]Wahlergebnisse!V20</f>
        <v>16.413301302941306</v>
      </c>
      <c r="X26" s="5" t="str">
        <f t="shared" ref="X26:X32" si="8">HLOOKUP(Y26,$L26:$U123,ROW(L$101)-ROW(X26)+1,0)</f>
        <v>BY</v>
      </c>
      <c r="Y26" s="6">
        <f t="shared" ref="Y26:Y32" si="9">MIN(L26:U26)</f>
        <v>11.548780276701589</v>
      </c>
      <c r="Z26" s="5" t="str">
        <f t="shared" ref="Z26:Z32" si="10">HLOOKUP(AA26,$L26:$U123,ROW(N$101)-ROW(Z26)+1,0)</f>
        <v>HB</v>
      </c>
      <c r="AA26" s="6">
        <f t="shared" ref="AA26:AA32" si="11">MAX(L26:U26)</f>
        <v>23.145042727189193</v>
      </c>
    </row>
    <row r="27" spans="1:27" x14ac:dyDescent="0.35">
      <c r="A27" t="str">
        <f>[1]Wahlergebnisse!A21</f>
        <v>GRÜNE</v>
      </c>
      <c r="B27" s="3">
        <f>[1]Wahlergebnisse!B21</f>
        <v>6.5923325996243634</v>
      </c>
      <c r="C27" s="3">
        <f>[1]Wahlergebnisse!C21</f>
        <v>5.3580835884148907</v>
      </c>
      <c r="D27" s="3">
        <f>[1]Wahlergebnisse!D21</f>
        <v>6.5096054907198555</v>
      </c>
      <c r="E27" s="3">
        <f>[1]Wahlergebnisse!E21</f>
        <v>4.417470682671464</v>
      </c>
      <c r="F27" s="3">
        <f>[1]Wahlergebnisse!F21</f>
        <v>4.2364215804736585</v>
      </c>
      <c r="G27" s="3">
        <f>[1]Wahlergebnisse!G21</f>
        <v>16.826337384388978</v>
      </c>
      <c r="H27" s="14">
        <f>[1]Wahlergebnisse!H21</f>
        <v>7.8564296733316459</v>
      </c>
      <c r="I27" s="3">
        <f>[1]Wahlergebnisse!I21</f>
        <v>5.642773784849755</v>
      </c>
      <c r="J27" s="3">
        <f>[1]Wahlergebnisse!J21</f>
        <v>12.73446460922699</v>
      </c>
      <c r="K27" s="3">
        <f>[1]Wahlergebnisse!K21</f>
        <v>12.534033019535171</v>
      </c>
      <c r="L27" s="3">
        <f>[1]Wahlergebnisse!L21</f>
        <v>13.633673585409003</v>
      </c>
      <c r="M27" s="3">
        <f>[1]Wahlergebnisse!M21</f>
        <v>12.00989105191711</v>
      </c>
      <c r="N27" s="3">
        <f>[1]Wahlergebnisse!N21</f>
        <v>15.586235413029495</v>
      </c>
      <c r="O27" s="3">
        <f>[1]Wahlergebnisse!O21</f>
        <v>19.291233909068303</v>
      </c>
      <c r="P27" s="3">
        <f>[1]Wahlergebnisse!P21</f>
        <v>12.609073752092389</v>
      </c>
      <c r="Q27" s="3">
        <f>[1]Wahlergebnisse!Q21</f>
        <v>11.501622224313586</v>
      </c>
      <c r="R27" s="3">
        <f>[1]Wahlergebnisse!R21</f>
        <v>12.358772936008606</v>
      </c>
      <c r="S27" s="3">
        <f>[1]Wahlergebnisse!S21</f>
        <v>10.34778222963811</v>
      </c>
      <c r="T27" s="3">
        <f>[1]Wahlergebnisse!T21</f>
        <v>7.2318386988659764</v>
      </c>
      <c r="U27" s="3">
        <f>[1]Wahlergebnisse!U21</f>
        <v>14.889481676910435</v>
      </c>
      <c r="V27" s="3">
        <f>[1]Wahlergebnisse!V21</f>
        <v>11.6061160883112</v>
      </c>
      <c r="X27" s="5" t="str">
        <f t="shared" si="8"/>
        <v>SL</v>
      </c>
      <c r="Y27" s="6">
        <f t="shared" si="9"/>
        <v>7.2318386988659764</v>
      </c>
      <c r="Z27" s="5" t="str">
        <f t="shared" si="10"/>
        <v>HH</v>
      </c>
      <c r="AA27" s="6">
        <f t="shared" si="11"/>
        <v>19.291233909068303</v>
      </c>
    </row>
    <row r="28" spans="1:27" x14ac:dyDescent="0.35">
      <c r="A28" t="str">
        <f>[1]Wahlergebnisse!A22</f>
        <v>FDP</v>
      </c>
      <c r="B28" s="3">
        <f>[1]Wahlergebnisse!B22</f>
        <v>3.2456605748182827</v>
      </c>
      <c r="C28" s="3">
        <f>[1]Wahlergebnisse!C22</f>
        <v>3.1998292275484168</v>
      </c>
      <c r="D28" s="3">
        <f>[1]Wahlergebnisse!D22</f>
        <v>3.2470777234496637</v>
      </c>
      <c r="E28" s="3">
        <f>[1]Wahlergebnisse!E22</f>
        <v>3.0845351512581982</v>
      </c>
      <c r="F28" s="3">
        <f>[1]Wahlergebnisse!F22</f>
        <v>2.816275978733688</v>
      </c>
      <c r="G28" s="3">
        <f>[1]Wahlergebnisse!G22</f>
        <v>3.7996792052250461</v>
      </c>
      <c r="H28" s="14">
        <f>[1]Wahlergebnisse!H22</f>
        <v>3.2713336746133748</v>
      </c>
      <c r="I28" s="3">
        <f>[1]Wahlergebnisse!I22</f>
        <v>3.1409449089017869</v>
      </c>
      <c r="J28" s="3">
        <f>[1]Wahlergebnisse!J22</f>
        <v>4.5524306182553795</v>
      </c>
      <c r="K28" s="3">
        <f>[1]Wahlergebnisse!K22</f>
        <v>4.589302527683321</v>
      </c>
      <c r="L28" s="3">
        <f>[1]Wahlergebnisse!L22</f>
        <v>5.6305372064684107</v>
      </c>
      <c r="M28" s="3">
        <f>[1]Wahlergebnisse!M22</f>
        <v>4.1803153867246765</v>
      </c>
      <c r="N28" s="3">
        <f>[1]Wahlergebnisse!N22</f>
        <v>3.5304488652026094</v>
      </c>
      <c r="O28" s="3">
        <f>[1]Wahlergebnisse!O22</f>
        <v>4.5059390600791875</v>
      </c>
      <c r="P28" s="3">
        <f>[1]Wahlergebnisse!P22</f>
        <v>5.049745394508653</v>
      </c>
      <c r="Q28" s="3">
        <f>[1]Wahlergebnisse!Q22</f>
        <v>4.0907129651931591</v>
      </c>
      <c r="R28" s="3">
        <f>[1]Wahlergebnisse!R22</f>
        <v>4.3933128725133077</v>
      </c>
      <c r="S28" s="3">
        <f>[1]Wahlergebnisse!S22</f>
        <v>4.5943010637466477</v>
      </c>
      <c r="T28" s="3">
        <f>[1]Wahlergebnisse!T22</f>
        <v>4.2894803100764847</v>
      </c>
      <c r="U28" s="3">
        <f>[1]Wahlergebnisse!U22</f>
        <v>4.6886577429315341</v>
      </c>
      <c r="V28" s="3">
        <f>[1]Wahlergebnisse!V22</f>
        <v>4.3278511982152015</v>
      </c>
      <c r="X28" s="5" t="str">
        <f t="shared" si="8"/>
        <v>HB</v>
      </c>
      <c r="Y28" s="6">
        <f t="shared" si="9"/>
        <v>3.5304488652026094</v>
      </c>
      <c r="Z28" s="5" t="str">
        <f t="shared" si="10"/>
        <v>BW</v>
      </c>
      <c r="AA28" s="6">
        <f t="shared" si="11"/>
        <v>5.6305372064684107</v>
      </c>
    </row>
    <row r="29" spans="1:27" x14ac:dyDescent="0.35">
      <c r="A29" t="str">
        <f>[1]Wahlergebnisse!A23</f>
        <v>AfD</v>
      </c>
      <c r="B29" s="3">
        <f>[1]Wahlergebnisse!B23</f>
        <v>32.493331665996898</v>
      </c>
      <c r="C29" s="3">
        <f>[1]Wahlergebnisse!C23</f>
        <v>34.992783297200859</v>
      </c>
      <c r="D29" s="3">
        <f>[1]Wahlergebnisse!D23</f>
        <v>37.298079213191926</v>
      </c>
      <c r="E29" s="3">
        <f>[1]Wahlergebnisse!E23</f>
        <v>37.096524542209998</v>
      </c>
      <c r="F29" s="3">
        <f>[1]Wahlergebnisse!F23</f>
        <v>38.554781899468345</v>
      </c>
      <c r="G29" s="3">
        <f>[1]Wahlergebnisse!G23</f>
        <v>15.233904735134004</v>
      </c>
      <c r="H29" s="14">
        <f>[1]Wahlergebnisse!H23</f>
        <v>32.029666589976799</v>
      </c>
      <c r="I29" s="3">
        <f>[1]Wahlergebnisse!I23</f>
        <v>36.174640911806215</v>
      </c>
      <c r="J29" s="3">
        <f>[1]Wahlergebnisse!J23</f>
        <v>17.894928535194055</v>
      </c>
      <c r="K29" s="3">
        <f>[1]Wahlergebnisse!K23</f>
        <v>18.025273064401144</v>
      </c>
      <c r="L29" s="3">
        <f>[1]Wahlergebnisse!L23</f>
        <v>19.786305444505654</v>
      </c>
      <c r="M29" s="3">
        <f>[1]Wahlergebnisse!M23</f>
        <v>19.013054853868276</v>
      </c>
      <c r="N29" s="3">
        <f>[1]Wahlergebnisse!N23</f>
        <v>15.073968574841496</v>
      </c>
      <c r="O29" s="3">
        <f>[1]Wahlergebnisse!O23</f>
        <v>10.865132648572139</v>
      </c>
      <c r="P29" s="3">
        <f>[1]Wahlergebnisse!P23</f>
        <v>17.78295223961792</v>
      </c>
      <c r="Q29" s="3">
        <f>[1]Wahlergebnisse!Q23</f>
        <v>17.836093135135911</v>
      </c>
      <c r="R29" s="3">
        <f>[1]Wahlergebnisse!R23</f>
        <v>16.818890962246918</v>
      </c>
      <c r="S29" s="3">
        <f>[1]Wahlergebnisse!S23</f>
        <v>20.089568063913426</v>
      </c>
      <c r="T29" s="3">
        <f>[1]Wahlergebnisse!T23</f>
        <v>21.558953049991413</v>
      </c>
      <c r="U29" s="3">
        <f>[1]Wahlergebnisse!U23</f>
        <v>16.285329028380243</v>
      </c>
      <c r="V29" s="3">
        <f>[1]Wahlergebnisse!V23</f>
        <v>20.803386748292713</v>
      </c>
      <c r="X29" s="5" t="str">
        <f t="shared" si="8"/>
        <v>HH</v>
      </c>
      <c r="Y29" s="6">
        <f t="shared" si="9"/>
        <v>10.865132648572139</v>
      </c>
      <c r="Z29" s="5" t="str">
        <f t="shared" si="10"/>
        <v>SL</v>
      </c>
      <c r="AA29" s="6">
        <f t="shared" si="11"/>
        <v>21.558953049991413</v>
      </c>
    </row>
    <row r="30" spans="1:27" x14ac:dyDescent="0.35">
      <c r="A30" t="str">
        <f>[1]Wahlergebnisse!A24</f>
        <v>BSW</v>
      </c>
      <c r="B30" s="3">
        <f>[1]Wahlergebnisse!B24</f>
        <v>10.708488482630765</v>
      </c>
      <c r="C30" s="3">
        <f>[1]Wahlergebnisse!C24</f>
        <v>10.562824482346006</v>
      </c>
      <c r="D30" s="3">
        <f>[1]Wahlergebnisse!D24</f>
        <v>9.0387426388519181</v>
      </c>
      <c r="E30" s="3">
        <f>[1]Wahlergebnisse!E24</f>
        <v>11.246951992337079</v>
      </c>
      <c r="F30" s="3">
        <f>[1]Wahlergebnisse!F24</f>
        <v>9.4218221362977275</v>
      </c>
      <c r="G30" s="3">
        <f>[1]Wahlergebnisse!G24</f>
        <v>6.6503619071849513</v>
      </c>
      <c r="H30" s="14">
        <f>[1]Wahlergebnisse!H24</f>
        <v>9.3546334857451292</v>
      </c>
      <c r="I30" s="3">
        <f>[1]Wahlergebnisse!I24</f>
        <v>10.022012336985094</v>
      </c>
      <c r="J30" s="3">
        <f>[1]Wahlergebnisse!J24</f>
        <v>4.0269413177067381</v>
      </c>
      <c r="K30" s="3">
        <f>[1]Wahlergebnisse!K24</f>
        <v>3.8984387009169126</v>
      </c>
      <c r="L30" s="3">
        <f>[1]Wahlergebnisse!L24</f>
        <v>4.0979382985632435</v>
      </c>
      <c r="M30" s="3">
        <f>[1]Wahlergebnisse!M24</f>
        <v>3.0922770969689868</v>
      </c>
      <c r="N30" s="3">
        <f>[1]Wahlergebnisse!N24</f>
        <v>4.3399108701644771</v>
      </c>
      <c r="O30" s="3">
        <f>[1]Wahlergebnisse!O24</f>
        <v>4.0090090090090094</v>
      </c>
      <c r="P30" s="3">
        <f>[1]Wahlergebnisse!P24</f>
        <v>4.4306158844559675</v>
      </c>
      <c r="Q30" s="3">
        <f>[1]Wahlergebnisse!Q24</f>
        <v>3.7759384416118884</v>
      </c>
      <c r="R30" s="3">
        <f>[1]Wahlergebnisse!R24</f>
        <v>4.1127255267698475</v>
      </c>
      <c r="S30" s="3">
        <f>[1]Wahlergebnisse!S24</f>
        <v>4.2339984804770303</v>
      </c>
      <c r="T30" s="3">
        <f>[1]Wahlergebnisse!T24</f>
        <v>6.1696816697041799</v>
      </c>
      <c r="U30" s="3">
        <f>[1]Wahlergebnisse!U24</f>
        <v>3.4455759426171739</v>
      </c>
      <c r="V30" s="3">
        <f>[1]Wahlergebnisse!V24</f>
        <v>4.9808082705828003</v>
      </c>
      <c r="X30" s="5" t="str">
        <f t="shared" si="8"/>
        <v>BY</v>
      </c>
      <c r="Y30" s="6">
        <f t="shared" si="9"/>
        <v>3.0922770969689868</v>
      </c>
      <c r="Z30" s="5" t="str">
        <f t="shared" si="10"/>
        <v>SL</v>
      </c>
      <c r="AA30" s="6">
        <f t="shared" si="11"/>
        <v>6.1696816697041799</v>
      </c>
    </row>
    <row r="31" spans="1:27" x14ac:dyDescent="0.35">
      <c r="A31" t="str">
        <f>[1]Wahlergebnisse!A25</f>
        <v>LINKE</v>
      </c>
      <c r="B31" s="3">
        <f>[1]Wahlergebnisse!B25</f>
        <v>10.697501059284736</v>
      </c>
      <c r="C31" s="3">
        <f>[1]Wahlergebnisse!C25</f>
        <v>12.049935274890771</v>
      </c>
      <c r="D31" s="3">
        <f>[1]Wahlergebnisse!D25</f>
        <v>11.303905864478599</v>
      </c>
      <c r="E31" s="3">
        <f>[1]Wahlergebnisse!E25</f>
        <v>10.753139232915268</v>
      </c>
      <c r="F31" s="3">
        <f>[1]Wahlergebnisse!F25</f>
        <v>15.155872402126629</v>
      </c>
      <c r="G31" s="3">
        <f>[1]Wahlergebnisse!G25</f>
        <v>19.86229522660042</v>
      </c>
      <c r="H31" s="14">
        <f>[1]Wahlergebnisse!H25</f>
        <v>13.416955742774487</v>
      </c>
      <c r="I31" s="3">
        <f>[1]Wahlergebnisse!I25</f>
        <v>11.826330269109016</v>
      </c>
      <c r="J31" s="3">
        <f>[1]Wahlergebnisse!J25</f>
        <v>8.1971358412752178</v>
      </c>
      <c r="K31" s="3">
        <f>[1]Wahlergebnisse!K25</f>
        <v>7.6257430907964103</v>
      </c>
      <c r="L31" s="3">
        <f>[1]Wahlergebnisse!L25</f>
        <v>6.7635296893006904</v>
      </c>
      <c r="M31" s="3">
        <f>[1]Wahlergebnisse!M25</f>
        <v>5.7317097952422298</v>
      </c>
      <c r="N31" s="3">
        <f>[1]Wahlergebnisse!N25</f>
        <v>14.776773408067628</v>
      </c>
      <c r="O31" s="3">
        <f>[1]Wahlergebnisse!O25</f>
        <v>14.452191044547732</v>
      </c>
      <c r="P31" s="3">
        <f>[1]Wahlergebnisse!P25</f>
        <v>8.6867472773102588</v>
      </c>
      <c r="Q31" s="3">
        <f>[1]Wahlergebnisse!Q25</f>
        <v>8.0855799093021883</v>
      </c>
      <c r="R31" s="3">
        <f>[1]Wahlergebnisse!R25</f>
        <v>8.3328124076702803</v>
      </c>
      <c r="S31" s="3">
        <f>[1]Wahlergebnisse!S25</f>
        <v>6.5206952421850515</v>
      </c>
      <c r="T31" s="3">
        <f>[1]Wahlergebnisse!T25</f>
        <v>7.3500599443409715</v>
      </c>
      <c r="U31" s="3">
        <f>[1]Wahlergebnisse!U25</f>
        <v>7.7887026896205063</v>
      </c>
      <c r="V31" s="3">
        <f>[1]Wahlergebnisse!V25</f>
        <v>8.774571641308377</v>
      </c>
      <c r="X31" s="5" t="str">
        <f t="shared" si="8"/>
        <v>BY</v>
      </c>
      <c r="Y31" s="6">
        <f t="shared" si="9"/>
        <v>5.7317097952422298</v>
      </c>
      <c r="Z31" s="5" t="str">
        <f t="shared" si="10"/>
        <v>HB</v>
      </c>
      <c r="AA31" s="6">
        <f t="shared" si="11"/>
        <v>14.776773408067628</v>
      </c>
    </row>
    <row r="32" spans="1:27" x14ac:dyDescent="0.35">
      <c r="A32" t="str">
        <f>[1]Wahlergebnisse!A26</f>
        <v>sonstige</v>
      </c>
      <c r="B32" s="3">
        <f>[1]Wahlergebnisse!B26</f>
        <v>3.3575987441557231</v>
      </c>
      <c r="C32" s="3">
        <f>[1]Wahlergebnisse!C26</f>
        <v>3.614226598592694</v>
      </c>
      <c r="D32" s="3">
        <f>[1]Wahlergebnisse!D26</f>
        <v>4.4114739730974719</v>
      </c>
      <c r="E32" s="3">
        <f>[1]Wahlergebnisse!E26</f>
        <v>3.2616766453633232</v>
      </c>
      <c r="F32" s="3">
        <f>[1]Wahlergebnisse!F26</f>
        <v>2.4782503624939665</v>
      </c>
      <c r="G32" s="3">
        <f>[1]Wahlergebnisse!G26</f>
        <v>4.2203953459623449</v>
      </c>
      <c r="H32" s="14">
        <f>[1]Wahlergebnisse!H26</f>
        <v>3.6986884409018614</v>
      </c>
      <c r="I32" s="3">
        <f>[1]Wahlergebnisse!I26</f>
        <v>3.5699380011369897</v>
      </c>
      <c r="J32" s="3">
        <f>[1]Wahlergebnisse!J26</f>
        <v>4.763075681395847</v>
      </c>
      <c r="K32" s="3">
        <f>[1]Wahlergebnisse!K26</f>
        <v>4.7896577107750744</v>
      </c>
      <c r="L32" s="3">
        <f>[1]Wahlergebnisse!L26</f>
        <v>4.3298281353789321</v>
      </c>
      <c r="M32" s="3">
        <f>[1]Wahlergebnisse!M26</f>
        <v>7.2437417006959635</v>
      </c>
      <c r="N32" s="3">
        <f>[1]Wahlergebnisse!N26</f>
        <v>2.9957847100983201</v>
      </c>
      <c r="O32" s="3">
        <f>[1]Wahlergebnisse!O26</f>
        <v>3.3927239341252005</v>
      </c>
      <c r="P32" s="3">
        <f>[1]Wahlergebnisse!P26</f>
        <v>4.207399728666573</v>
      </c>
      <c r="Q32" s="3">
        <f>[1]Wahlergebnisse!Q26</f>
        <v>3.5880347797236425</v>
      </c>
      <c r="R32" s="3">
        <f>[1]Wahlergebnisse!R26</f>
        <v>3.8315396706901197</v>
      </c>
      <c r="S32" s="3">
        <f>[1]Wahlergebnisse!S26</f>
        <v>4.9327695682895154</v>
      </c>
      <c r="T32" s="3">
        <f>[1]Wahlergebnisse!T26</f>
        <v>4.6693223371456583</v>
      </c>
      <c r="U32" s="3">
        <f>[1]Wahlergebnisse!U26</f>
        <v>6.5741846431259461</v>
      </c>
      <c r="V32" s="3">
        <f>[1]Wahlergebnisse!V26</f>
        <v>10.543140887265935</v>
      </c>
      <c r="X32" s="5" t="str">
        <f t="shared" si="8"/>
        <v>HB</v>
      </c>
      <c r="Y32" s="6">
        <f t="shared" si="9"/>
        <v>2.9957847100983201</v>
      </c>
      <c r="Z32" s="5" t="str">
        <f t="shared" si="10"/>
        <v>BY</v>
      </c>
      <c r="AA32" s="6">
        <f t="shared" si="11"/>
        <v>7.2437417006959635</v>
      </c>
    </row>
    <row r="101" spans="12:21" x14ac:dyDescent="0.35">
      <c r="L101" t="s">
        <v>328</v>
      </c>
      <c r="M101" t="s">
        <v>329</v>
      </c>
      <c r="N101" t="s">
        <v>330</v>
      </c>
      <c r="O101" t="s">
        <v>331</v>
      </c>
      <c r="P101" t="s">
        <v>332</v>
      </c>
      <c r="Q101" t="s">
        <v>333</v>
      </c>
      <c r="R101" t="s">
        <v>334</v>
      </c>
      <c r="S101" t="s">
        <v>335</v>
      </c>
      <c r="T101" t="s">
        <v>336</v>
      </c>
      <c r="U101" t="s">
        <v>337</v>
      </c>
    </row>
  </sheetData>
  <pageMargins left="0.7" right="0.7" top="0.78740157499999996" bottom="0.78740157499999996"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44AD7-2E01-4938-B1C6-F60416612E19}">
  <sheetPr codeName="Tabelle53"/>
  <dimension ref="A1:Y88"/>
  <sheetViews>
    <sheetView workbookViewId="0">
      <pane ySplit="2" topLeftCell="A3" activePane="bottomLeft" state="frozen"/>
      <selection pane="bottomLeft" activeCell="A3" sqref="A3"/>
    </sheetView>
  </sheetViews>
  <sheetFormatPr baseColWidth="10" defaultColWidth="11.453125" defaultRowHeight="14.5" x14ac:dyDescent="0.35"/>
  <cols>
    <col min="9" max="10" width="10.81640625" style="63"/>
    <col min="11" max="11" width="12.81640625" style="63" customWidth="1"/>
    <col min="12" max="25" width="10.81640625" style="63"/>
  </cols>
  <sheetData>
    <row r="1" spans="1:25" ht="30" customHeight="1" x14ac:dyDescent="0.35">
      <c r="A1" s="4" t="s">
        <v>659</v>
      </c>
      <c r="I1" s="63" t="str">
        <f>Wirtschaftskraft!A2</f>
        <v>Jahr</v>
      </c>
      <c r="J1" s="70" t="s">
        <v>339</v>
      </c>
      <c r="K1" s="70" t="s">
        <v>289</v>
      </c>
      <c r="L1" s="70" t="s">
        <v>290</v>
      </c>
      <c r="M1" s="70" t="s">
        <v>291</v>
      </c>
      <c r="N1" s="70" t="s">
        <v>292</v>
      </c>
      <c r="O1" s="70" t="s">
        <v>293</v>
      </c>
      <c r="P1" s="70" t="s">
        <v>298</v>
      </c>
      <c r="Q1" s="70" t="s">
        <v>299</v>
      </c>
      <c r="R1" s="70" t="s">
        <v>300</v>
      </c>
      <c r="S1" s="70" t="s">
        <v>301</v>
      </c>
      <c r="T1" s="70" t="s">
        <v>302</v>
      </c>
      <c r="U1" s="70" t="s">
        <v>340</v>
      </c>
      <c r="V1" s="70" t="s">
        <v>304</v>
      </c>
      <c r="W1" s="70" t="s">
        <v>305</v>
      </c>
      <c r="X1" s="70" t="s">
        <v>306</v>
      </c>
      <c r="Y1" s="70" t="s">
        <v>307</v>
      </c>
    </row>
    <row r="2" spans="1:25" x14ac:dyDescent="0.35">
      <c r="A2" t="str">
        <f>'Abb Arbeitslosigkeit'!A2</f>
        <v>Ost=Ostdeutschland mit Berlin, West=Westdeutschland ohne Berlin</v>
      </c>
    </row>
    <row r="3" spans="1:25" x14ac:dyDescent="0.35">
      <c r="I3" s="63" t="str">
        <f>Sonstiges!A3&amp;" "&amp;I4</f>
        <v>Anzahl der Stiftungen 2023 je 100.000 Einwohner</v>
      </c>
    </row>
    <row r="4" spans="1:25" x14ac:dyDescent="0.35">
      <c r="I4" s="63" t="s">
        <v>660</v>
      </c>
      <c r="J4" s="63">
        <f>Sonstiges!B7</f>
        <v>109.0245561323209</v>
      </c>
      <c r="K4" s="63">
        <f>Sonstiges!C7</f>
        <v>112.9582097597121</v>
      </c>
      <c r="L4" s="63">
        <f>Sonstiges!D7</f>
        <v>161.21101518906212</v>
      </c>
      <c r="M4" s="63">
        <f>Sonstiges!E7</f>
        <v>155.7100239701843</v>
      </c>
      <c r="N4" s="63">
        <f>Sonstiges!F7</f>
        <v>207.0986839349315</v>
      </c>
    </row>
    <row r="5" spans="1:25" x14ac:dyDescent="0.35">
      <c r="O5" s="63">
        <f>Sonstiges!G7</f>
        <v>286.83425464354411</v>
      </c>
    </row>
    <row r="6" spans="1:25" x14ac:dyDescent="0.35">
      <c r="P6" s="63">
        <f>Sonstiges!L7</f>
        <v>328.83105643542007</v>
      </c>
      <c r="Q6" s="63">
        <f>Sonstiges!M7</f>
        <v>332.78048993048026</v>
      </c>
      <c r="R6" s="63">
        <f>Sonstiges!N7</f>
        <v>511.41679887953228</v>
      </c>
      <c r="S6" s="63">
        <f>Sonstiges!O7</f>
        <v>791.10386867675777</v>
      </c>
      <c r="T6" s="63">
        <f>Sonstiges!P7</f>
        <v>431.46746549548118</v>
      </c>
      <c r="U6" s="63">
        <f>Sonstiges!Q7</f>
        <v>318.85220077947645</v>
      </c>
      <c r="V6" s="63">
        <f>Sonstiges!R7</f>
        <v>274.81769792943692</v>
      </c>
      <c r="W6" s="63">
        <f>Sonstiges!S7</f>
        <v>341.03473442370051</v>
      </c>
      <c r="X6" s="63">
        <f>Sonstiges!T7</f>
        <v>187.20843041835045</v>
      </c>
      <c r="Y6" s="63">
        <f>Sonstiges!U7</f>
        <v>268.96607884963612</v>
      </c>
    </row>
    <row r="7" spans="1:25" x14ac:dyDescent="0.35">
      <c r="J7" s="63">
        <f>Sonstiges!H7</f>
        <v>182.33466064007348</v>
      </c>
      <c r="K7" s="63">
        <f>J7</f>
        <v>182.33466064007348</v>
      </c>
      <c r="L7" s="63">
        <f t="shared" ref="L7:O7" si="0">K7</f>
        <v>182.33466064007348</v>
      </c>
      <c r="M7" s="63">
        <f t="shared" si="0"/>
        <v>182.33466064007348</v>
      </c>
      <c r="N7" s="63">
        <f t="shared" si="0"/>
        <v>182.33466064007348</v>
      </c>
      <c r="O7" s="63">
        <f t="shared" si="0"/>
        <v>182.33466064007348</v>
      </c>
    </row>
    <row r="8" spans="1:25" x14ac:dyDescent="0.35">
      <c r="P8" s="63">
        <f>Sonstiges!K7</f>
        <v>334.48730205166055</v>
      </c>
      <c r="Q8" s="63">
        <f t="shared" ref="Q8:Y8" si="1">P8</f>
        <v>334.48730205166055</v>
      </c>
      <c r="R8" s="63">
        <f t="shared" si="1"/>
        <v>334.48730205166055</v>
      </c>
      <c r="S8" s="63">
        <f t="shared" si="1"/>
        <v>334.48730205166055</v>
      </c>
      <c r="T8" s="63">
        <f t="shared" si="1"/>
        <v>334.48730205166055</v>
      </c>
      <c r="U8" s="63">
        <f t="shared" si="1"/>
        <v>334.48730205166055</v>
      </c>
      <c r="V8" s="63">
        <f t="shared" si="1"/>
        <v>334.48730205166055</v>
      </c>
      <c r="W8" s="63">
        <f t="shared" si="1"/>
        <v>334.48730205166055</v>
      </c>
      <c r="X8" s="63">
        <f t="shared" si="1"/>
        <v>334.48730205166055</v>
      </c>
      <c r="Y8" s="63">
        <f t="shared" si="1"/>
        <v>334.48730205166055</v>
      </c>
    </row>
    <row r="11" spans="1:25" x14ac:dyDescent="0.35">
      <c r="I11" s="63" t="str">
        <f>Sonstiges!A24&amp;": "&amp;I12</f>
        <v>Zweitstimmenanteile Bundestagswahl 2025: CDU/CSU</v>
      </c>
    </row>
    <row r="12" spans="1:25" x14ac:dyDescent="0.35">
      <c r="I12" s="63" t="str">
        <f>Sonstiges!A25</f>
        <v>CDU/CSU</v>
      </c>
      <c r="J12" s="63">
        <f>Sonstiges!B25</f>
        <v>18.092704715122217</v>
      </c>
      <c r="K12" s="63">
        <f>Sonstiges!C25</f>
        <v>17.817128555229807</v>
      </c>
      <c r="L12" s="63">
        <f>Sonstiges!D25</f>
        <v>19.740524881186438</v>
      </c>
      <c r="M12" s="63">
        <f>Sonstiges!E25</f>
        <v>19.182576874099428</v>
      </c>
      <c r="N12" s="63">
        <f>Sonstiges!F25</f>
        <v>18.582724142097632</v>
      </c>
    </row>
    <row r="13" spans="1:25" x14ac:dyDescent="0.35">
      <c r="O13" s="63">
        <f>Sonstiges!G25</f>
        <v>18.265861619167257</v>
      </c>
    </row>
    <row r="14" spans="1:25" x14ac:dyDescent="0.35">
      <c r="I14" s="65"/>
      <c r="P14" s="63">
        <f>Sonstiges!L25</f>
        <v>31.604198930456356</v>
      </c>
      <c r="Q14" s="63">
        <f>Sonstiges!M25</f>
        <v>37.180229837881178</v>
      </c>
      <c r="R14" s="63">
        <f>Sonstiges!N25</f>
        <v>20.551835431406783</v>
      </c>
      <c r="S14" s="63">
        <f>Sonstiges!O25</f>
        <v>20.747020906256573</v>
      </c>
      <c r="T14" s="63">
        <f>Sonstiges!P25</f>
        <v>28.871542216142942</v>
      </c>
      <c r="U14" s="63">
        <f>Sonstiges!Q25</f>
        <v>28.122103882970155</v>
      </c>
      <c r="V14" s="63">
        <f>Sonstiges!R25</f>
        <v>30.121476697902573</v>
      </c>
      <c r="W14" s="63">
        <f>Sonstiges!S25</f>
        <v>30.641148456427313</v>
      </c>
      <c r="X14" s="63">
        <f>Sonstiges!T25</f>
        <v>26.864569142754235</v>
      </c>
      <c r="Y14" s="63">
        <f>Sonstiges!U25</f>
        <v>27.575671341299625</v>
      </c>
    </row>
    <row r="15" spans="1:25" x14ac:dyDescent="0.35">
      <c r="J15" s="63">
        <f>Sonstiges!H25</f>
        <v>18.742173217422664</v>
      </c>
      <c r="K15" s="63">
        <f>J15</f>
        <v>18.742173217422664</v>
      </c>
      <c r="L15" s="63">
        <f t="shared" ref="L15:O15" si="2">K15</f>
        <v>18.742173217422664</v>
      </c>
      <c r="M15" s="63">
        <f t="shared" si="2"/>
        <v>18.742173217422664</v>
      </c>
      <c r="N15" s="63">
        <f t="shared" si="2"/>
        <v>18.742173217422664</v>
      </c>
      <c r="O15" s="63">
        <f t="shared" si="2"/>
        <v>18.742173217422664</v>
      </c>
    </row>
    <row r="16" spans="1:25" x14ac:dyDescent="0.35">
      <c r="P16" s="63">
        <f>Sonstiges!K25</f>
        <v>30.940579419491073</v>
      </c>
      <c r="Q16" s="63">
        <f t="shared" ref="Q16:Y16" si="3">P16</f>
        <v>30.940579419491073</v>
      </c>
      <c r="R16" s="63">
        <f t="shared" si="3"/>
        <v>30.940579419491073</v>
      </c>
      <c r="S16" s="63">
        <f t="shared" si="3"/>
        <v>30.940579419491073</v>
      </c>
      <c r="T16" s="63">
        <f t="shared" si="3"/>
        <v>30.940579419491073</v>
      </c>
      <c r="U16" s="63">
        <f t="shared" si="3"/>
        <v>30.940579419491073</v>
      </c>
      <c r="V16" s="63">
        <f t="shared" si="3"/>
        <v>30.940579419491073</v>
      </c>
      <c r="W16" s="63">
        <f t="shared" si="3"/>
        <v>30.940579419491073</v>
      </c>
      <c r="X16" s="63">
        <f t="shared" si="3"/>
        <v>30.940579419491073</v>
      </c>
      <c r="Y16" s="63">
        <f t="shared" si="3"/>
        <v>30.940579419491073</v>
      </c>
    </row>
    <row r="19" spans="9:25" x14ac:dyDescent="0.35">
      <c r="I19" s="63" t="str">
        <f>Sonstiges!A24&amp;": "&amp;I20</f>
        <v>Zweitstimmenanteile Bundestagswahl 2025: SPD</v>
      </c>
    </row>
    <row r="20" spans="9:25" x14ac:dyDescent="0.35">
      <c r="I20" s="63" t="str">
        <f>Sonstiges!A26</f>
        <v>SPD</v>
      </c>
      <c r="J20" s="63">
        <f>Sonstiges!B26</f>
        <v>14.812382158367013</v>
      </c>
      <c r="K20" s="63">
        <f>Sonstiges!C26</f>
        <v>12.405188975776554</v>
      </c>
      <c r="L20" s="63">
        <f>Sonstiges!D26</f>
        <v>8.4505902150241372</v>
      </c>
      <c r="M20" s="63">
        <f>Sonstiges!E26</f>
        <v>10.957124879145235</v>
      </c>
      <c r="N20" s="63">
        <f>Sonstiges!F26</f>
        <v>8.7538514983083608</v>
      </c>
    </row>
    <row r="21" spans="9:25" x14ac:dyDescent="0.35">
      <c r="O21" s="63">
        <f>Sonstiges!G26</f>
        <v>15.141164576336999</v>
      </c>
    </row>
    <row r="22" spans="9:25" x14ac:dyDescent="0.35">
      <c r="P22" s="63">
        <f>Sonstiges!L26</f>
        <v>14.153988709917703</v>
      </c>
      <c r="Q22" s="63">
        <f>Sonstiges!M26</f>
        <v>11.548780276701589</v>
      </c>
      <c r="R22" s="63">
        <f>Sonstiges!N26</f>
        <v>23.145042727189193</v>
      </c>
      <c r="S22" s="63">
        <f>Sonstiges!O26</f>
        <v>22.736749488341847</v>
      </c>
      <c r="T22" s="63">
        <f>Sonstiges!P26</f>
        <v>18.361923507205304</v>
      </c>
      <c r="U22" s="63">
        <f>Sonstiges!Q26</f>
        <v>22.999914661749482</v>
      </c>
      <c r="V22" s="63">
        <f>Sonstiges!R26</f>
        <v>20.030468926198356</v>
      </c>
      <c r="W22" s="63">
        <f>Sonstiges!S26</f>
        <v>18.639736895322915</v>
      </c>
      <c r="X22" s="63">
        <f>Sonstiges!T26</f>
        <v>21.866094847121087</v>
      </c>
      <c r="Y22" s="63">
        <f>Sonstiges!U26</f>
        <v>18.752396935114536</v>
      </c>
    </row>
    <row r="23" spans="9:25" x14ac:dyDescent="0.35">
      <c r="J23" s="63">
        <f>Sonstiges!H26</f>
        <v>11.630119175234034</v>
      </c>
      <c r="K23" s="63">
        <f>J23</f>
        <v>11.630119175234034</v>
      </c>
      <c r="L23" s="63">
        <f t="shared" ref="L23:O23" si="4">K23</f>
        <v>11.630119175234034</v>
      </c>
      <c r="M23" s="63">
        <f t="shared" si="4"/>
        <v>11.630119175234034</v>
      </c>
      <c r="N23" s="63">
        <f t="shared" si="4"/>
        <v>11.630119175234034</v>
      </c>
      <c r="O23" s="63">
        <f t="shared" si="4"/>
        <v>11.630119175234034</v>
      </c>
    </row>
    <row r="24" spans="9:25" x14ac:dyDescent="0.35">
      <c r="P24" s="63">
        <f>Sonstiges!K26</f>
        <v>17.596972466400896</v>
      </c>
      <c r="Q24" s="63">
        <f t="shared" ref="Q24:Y24" si="5">P24</f>
        <v>17.596972466400896</v>
      </c>
      <c r="R24" s="63">
        <f t="shared" si="5"/>
        <v>17.596972466400896</v>
      </c>
      <c r="S24" s="63">
        <f t="shared" si="5"/>
        <v>17.596972466400896</v>
      </c>
      <c r="T24" s="63">
        <f t="shared" si="5"/>
        <v>17.596972466400896</v>
      </c>
      <c r="U24" s="63">
        <f t="shared" si="5"/>
        <v>17.596972466400896</v>
      </c>
      <c r="V24" s="63">
        <f t="shared" si="5"/>
        <v>17.596972466400896</v>
      </c>
      <c r="W24" s="63">
        <f t="shared" si="5"/>
        <v>17.596972466400896</v>
      </c>
      <c r="X24" s="63">
        <f t="shared" si="5"/>
        <v>17.596972466400896</v>
      </c>
      <c r="Y24" s="63">
        <f t="shared" si="5"/>
        <v>17.596972466400896</v>
      </c>
    </row>
    <row r="27" spans="9:25" x14ac:dyDescent="0.35">
      <c r="I27" s="63" t="str">
        <f>Sonstiges!A24&amp;": "&amp;I28</f>
        <v>Zweitstimmenanteile Bundestagswahl 2025: GRÜNE</v>
      </c>
    </row>
    <row r="28" spans="9:25" x14ac:dyDescent="0.35">
      <c r="I28" s="63" t="str">
        <f>Sonstiges!A27</f>
        <v>GRÜNE</v>
      </c>
      <c r="J28" s="63">
        <f>Sonstiges!B27</f>
        <v>6.5923325996243634</v>
      </c>
      <c r="K28" s="63">
        <f>Sonstiges!C27</f>
        <v>5.3580835884148907</v>
      </c>
      <c r="L28" s="63">
        <f>Sonstiges!D27</f>
        <v>6.5096054907198555</v>
      </c>
      <c r="M28" s="63">
        <f>Sonstiges!E27</f>
        <v>4.417470682671464</v>
      </c>
      <c r="N28" s="63">
        <f>Sonstiges!F27</f>
        <v>4.2364215804736585</v>
      </c>
    </row>
    <row r="29" spans="9:25" x14ac:dyDescent="0.35">
      <c r="O29" s="63">
        <f>Sonstiges!G27</f>
        <v>16.826337384388978</v>
      </c>
    </row>
    <row r="30" spans="9:25" x14ac:dyDescent="0.35">
      <c r="P30" s="63">
        <f>Sonstiges!L27</f>
        <v>13.633673585409003</v>
      </c>
      <c r="Q30" s="63">
        <f>Sonstiges!M27</f>
        <v>12.00989105191711</v>
      </c>
      <c r="R30" s="63">
        <f>Sonstiges!N27</f>
        <v>15.586235413029495</v>
      </c>
      <c r="S30" s="63">
        <f>Sonstiges!O27</f>
        <v>19.291233909068303</v>
      </c>
      <c r="T30" s="63">
        <f>Sonstiges!P27</f>
        <v>12.609073752092389</v>
      </c>
      <c r="U30" s="63">
        <f>Sonstiges!Q27</f>
        <v>11.501622224313586</v>
      </c>
      <c r="V30" s="63">
        <f>Sonstiges!R27</f>
        <v>12.358772936008606</v>
      </c>
      <c r="W30" s="63">
        <f>Sonstiges!S27</f>
        <v>10.34778222963811</v>
      </c>
      <c r="X30" s="63">
        <f>Sonstiges!T27</f>
        <v>7.2318386988659764</v>
      </c>
      <c r="Y30" s="63">
        <f>Sonstiges!U27</f>
        <v>14.889481676910435</v>
      </c>
    </row>
    <row r="31" spans="9:25" x14ac:dyDescent="0.35">
      <c r="J31" s="63">
        <f>Sonstiges!H27</f>
        <v>7.8564296733316459</v>
      </c>
      <c r="K31" s="63">
        <f>J31</f>
        <v>7.8564296733316459</v>
      </c>
      <c r="L31" s="63">
        <f t="shared" ref="L31:O31" si="6">K31</f>
        <v>7.8564296733316459</v>
      </c>
      <c r="M31" s="63">
        <f t="shared" si="6"/>
        <v>7.8564296733316459</v>
      </c>
      <c r="N31" s="63">
        <f t="shared" si="6"/>
        <v>7.8564296733316459</v>
      </c>
      <c r="O31" s="63">
        <f t="shared" si="6"/>
        <v>7.8564296733316459</v>
      </c>
    </row>
    <row r="32" spans="9:25" x14ac:dyDescent="0.35">
      <c r="P32" s="63">
        <f>Sonstiges!K27</f>
        <v>12.534033019535171</v>
      </c>
      <c r="Q32" s="63">
        <f t="shared" ref="Q32:Y32" si="7">P32</f>
        <v>12.534033019535171</v>
      </c>
      <c r="R32" s="63">
        <f t="shared" si="7"/>
        <v>12.534033019535171</v>
      </c>
      <c r="S32" s="63">
        <f t="shared" si="7"/>
        <v>12.534033019535171</v>
      </c>
      <c r="T32" s="63">
        <f t="shared" si="7"/>
        <v>12.534033019535171</v>
      </c>
      <c r="U32" s="63">
        <f t="shared" si="7"/>
        <v>12.534033019535171</v>
      </c>
      <c r="V32" s="63">
        <f t="shared" si="7"/>
        <v>12.534033019535171</v>
      </c>
      <c r="W32" s="63">
        <f t="shared" si="7"/>
        <v>12.534033019535171</v>
      </c>
      <c r="X32" s="63">
        <f t="shared" si="7"/>
        <v>12.534033019535171</v>
      </c>
      <c r="Y32" s="63">
        <f t="shared" si="7"/>
        <v>12.534033019535171</v>
      </c>
    </row>
    <row r="35" spans="9:25" x14ac:dyDescent="0.35">
      <c r="I35" s="63" t="str">
        <f>Sonstiges!A24&amp;": "&amp;I36</f>
        <v>Zweitstimmenanteile Bundestagswahl 2025: FDP</v>
      </c>
    </row>
    <row r="36" spans="9:25" x14ac:dyDescent="0.35">
      <c r="I36" s="63" t="str">
        <f>Sonstiges!A28</f>
        <v>FDP</v>
      </c>
      <c r="J36" s="63">
        <f>Sonstiges!B28</f>
        <v>3.2456605748182827</v>
      </c>
      <c r="K36" s="63">
        <f>Sonstiges!C28</f>
        <v>3.1998292275484168</v>
      </c>
      <c r="L36" s="63">
        <f>Sonstiges!D28</f>
        <v>3.2470777234496637</v>
      </c>
      <c r="M36" s="63">
        <f>Sonstiges!E28</f>
        <v>3.0845351512581982</v>
      </c>
      <c r="N36" s="63">
        <f>Sonstiges!F28</f>
        <v>2.816275978733688</v>
      </c>
    </row>
    <row r="37" spans="9:25" x14ac:dyDescent="0.35">
      <c r="I37" s="65"/>
      <c r="O37" s="63">
        <f>Sonstiges!G28</f>
        <v>3.7996792052250461</v>
      </c>
    </row>
    <row r="38" spans="9:25" x14ac:dyDescent="0.35">
      <c r="P38" s="63">
        <f>Sonstiges!L28</f>
        <v>5.6305372064684107</v>
      </c>
      <c r="Q38" s="63">
        <f>Sonstiges!M28</f>
        <v>4.1803153867246765</v>
      </c>
      <c r="R38" s="63">
        <f>Sonstiges!N28</f>
        <v>3.5304488652026094</v>
      </c>
      <c r="S38" s="63">
        <f>Sonstiges!O28</f>
        <v>4.5059390600791875</v>
      </c>
      <c r="T38" s="63">
        <f>Sonstiges!P28</f>
        <v>5.049745394508653</v>
      </c>
      <c r="U38" s="63">
        <f>Sonstiges!Q28</f>
        <v>4.0907129651931591</v>
      </c>
      <c r="V38" s="63">
        <f>Sonstiges!R28</f>
        <v>4.3933128725133077</v>
      </c>
      <c r="W38" s="63">
        <f>Sonstiges!S28</f>
        <v>4.5943010637466477</v>
      </c>
      <c r="X38" s="63">
        <f>Sonstiges!T28</f>
        <v>4.2894803100764847</v>
      </c>
      <c r="Y38" s="63">
        <f>Sonstiges!U28</f>
        <v>4.6886577429315341</v>
      </c>
    </row>
    <row r="39" spans="9:25" x14ac:dyDescent="0.35">
      <c r="J39" s="63">
        <f>Sonstiges!H28</f>
        <v>3.2713336746133748</v>
      </c>
      <c r="K39" s="65">
        <f>J39</f>
        <v>3.2713336746133748</v>
      </c>
      <c r="L39" s="63">
        <f>K39</f>
        <v>3.2713336746133748</v>
      </c>
      <c r="M39" s="63">
        <f>L39</f>
        <v>3.2713336746133748</v>
      </c>
      <c r="N39" s="63">
        <f>M39</f>
        <v>3.2713336746133748</v>
      </c>
      <c r="O39" s="63">
        <f>N39</f>
        <v>3.2713336746133748</v>
      </c>
    </row>
    <row r="40" spans="9:25" x14ac:dyDescent="0.35">
      <c r="P40" s="63">
        <f>Sonstiges!K28</f>
        <v>4.589302527683321</v>
      </c>
      <c r="Q40" s="63">
        <f t="shared" ref="Q40:Y40" si="8">P40</f>
        <v>4.589302527683321</v>
      </c>
      <c r="R40" s="63">
        <f t="shared" si="8"/>
        <v>4.589302527683321</v>
      </c>
      <c r="S40" s="63">
        <f t="shared" si="8"/>
        <v>4.589302527683321</v>
      </c>
      <c r="T40" s="63">
        <f t="shared" si="8"/>
        <v>4.589302527683321</v>
      </c>
      <c r="U40" s="63">
        <f t="shared" si="8"/>
        <v>4.589302527683321</v>
      </c>
      <c r="V40" s="63">
        <f t="shared" si="8"/>
        <v>4.589302527683321</v>
      </c>
      <c r="W40" s="63">
        <f t="shared" si="8"/>
        <v>4.589302527683321</v>
      </c>
      <c r="X40" s="63">
        <f t="shared" si="8"/>
        <v>4.589302527683321</v>
      </c>
      <c r="Y40" s="63">
        <f t="shared" si="8"/>
        <v>4.589302527683321</v>
      </c>
    </row>
    <row r="45" spans="9:25" x14ac:dyDescent="0.35">
      <c r="I45" s="63" t="str">
        <f>Sonstiges!A24&amp;": "&amp;I46</f>
        <v>Zweitstimmenanteile Bundestagswahl 2025: AfD</v>
      </c>
    </row>
    <row r="46" spans="9:25" x14ac:dyDescent="0.35">
      <c r="I46" s="63" t="str">
        <f>Sonstiges!A29</f>
        <v>AfD</v>
      </c>
      <c r="J46" s="63">
        <f>Sonstiges!B29</f>
        <v>32.493331665996898</v>
      </c>
      <c r="K46" s="63">
        <f>Sonstiges!C29</f>
        <v>34.992783297200859</v>
      </c>
      <c r="L46" s="63">
        <f>Sonstiges!D29</f>
        <v>37.298079213191926</v>
      </c>
      <c r="M46" s="63">
        <f>Sonstiges!E29</f>
        <v>37.096524542209998</v>
      </c>
      <c r="N46" s="63">
        <f>Sonstiges!F29</f>
        <v>38.554781899468345</v>
      </c>
    </row>
    <row r="47" spans="9:25" x14ac:dyDescent="0.35">
      <c r="O47" s="63">
        <f>Sonstiges!G29</f>
        <v>15.233904735134004</v>
      </c>
    </row>
    <row r="48" spans="9:25" x14ac:dyDescent="0.35">
      <c r="P48" s="63">
        <f>Sonstiges!L29</f>
        <v>19.786305444505654</v>
      </c>
      <c r="Q48" s="63">
        <f>Sonstiges!M29</f>
        <v>19.013054853868276</v>
      </c>
      <c r="R48" s="63">
        <f>Sonstiges!N29</f>
        <v>15.073968574841496</v>
      </c>
      <c r="S48" s="63">
        <f>Sonstiges!O29</f>
        <v>10.865132648572139</v>
      </c>
      <c r="T48" s="63">
        <f>Sonstiges!P29</f>
        <v>17.78295223961792</v>
      </c>
      <c r="U48" s="63">
        <f>Sonstiges!Q29</f>
        <v>17.836093135135911</v>
      </c>
      <c r="V48" s="63">
        <f>Sonstiges!R29</f>
        <v>16.818890962246918</v>
      </c>
      <c r="W48" s="63">
        <f>Sonstiges!S29</f>
        <v>20.089568063913426</v>
      </c>
      <c r="X48" s="63">
        <f>Sonstiges!T29</f>
        <v>21.558953049991413</v>
      </c>
      <c r="Y48" s="63">
        <f>Sonstiges!U29</f>
        <v>16.285329028380243</v>
      </c>
    </row>
    <row r="49" spans="9:25" x14ac:dyDescent="0.35">
      <c r="J49" s="63">
        <f>Sonstiges!H29</f>
        <v>32.029666589976799</v>
      </c>
      <c r="K49" s="66">
        <f>J49</f>
        <v>32.029666589976799</v>
      </c>
      <c r="L49" s="63">
        <f t="shared" ref="L49:Q50" si="9">K49</f>
        <v>32.029666589976799</v>
      </c>
      <c r="M49" s="63">
        <f t="shared" si="9"/>
        <v>32.029666589976799</v>
      </c>
      <c r="N49" s="63">
        <f t="shared" si="9"/>
        <v>32.029666589976799</v>
      </c>
      <c r="O49" s="63">
        <f t="shared" si="9"/>
        <v>32.029666589976799</v>
      </c>
    </row>
    <row r="50" spans="9:25" x14ac:dyDescent="0.35">
      <c r="P50" s="63">
        <f>Sonstiges!K29</f>
        <v>18.025273064401144</v>
      </c>
      <c r="Q50" s="63">
        <f t="shared" si="9"/>
        <v>18.025273064401144</v>
      </c>
      <c r="R50" s="63">
        <f t="shared" ref="R50:Y50" si="10">Q50</f>
        <v>18.025273064401144</v>
      </c>
      <c r="S50" s="63">
        <f t="shared" si="10"/>
        <v>18.025273064401144</v>
      </c>
      <c r="T50" s="63">
        <f t="shared" si="10"/>
        <v>18.025273064401144</v>
      </c>
      <c r="U50" s="63">
        <f t="shared" si="10"/>
        <v>18.025273064401144</v>
      </c>
      <c r="V50" s="63">
        <f t="shared" si="10"/>
        <v>18.025273064401144</v>
      </c>
      <c r="W50" s="63">
        <f t="shared" si="10"/>
        <v>18.025273064401144</v>
      </c>
      <c r="X50" s="63">
        <f t="shared" si="10"/>
        <v>18.025273064401144</v>
      </c>
      <c r="Y50" s="63">
        <f t="shared" si="10"/>
        <v>18.025273064401144</v>
      </c>
    </row>
    <row r="52" spans="9:25" x14ac:dyDescent="0.35">
      <c r="I52" s="63" t="str">
        <f>Sonstiges!A24&amp;": "&amp;I53</f>
        <v>Zweitstimmenanteile Bundestagswahl 2025: BSW</v>
      </c>
    </row>
    <row r="53" spans="9:25" x14ac:dyDescent="0.35">
      <c r="I53" s="63" t="str">
        <f>Sonstiges!A30</f>
        <v>BSW</v>
      </c>
      <c r="J53" s="63">
        <f>Sonstiges!B30</f>
        <v>10.708488482630765</v>
      </c>
      <c r="K53" s="63">
        <f>Sonstiges!C30</f>
        <v>10.562824482346006</v>
      </c>
      <c r="L53" s="63">
        <f>Sonstiges!D30</f>
        <v>9.0387426388519181</v>
      </c>
      <c r="M53" s="63">
        <f>Sonstiges!E30</f>
        <v>11.246951992337079</v>
      </c>
      <c r="N53" s="63">
        <f>Sonstiges!F30</f>
        <v>9.4218221362977275</v>
      </c>
    </row>
    <row r="54" spans="9:25" x14ac:dyDescent="0.35">
      <c r="O54" s="63">
        <f>Sonstiges!G30</f>
        <v>6.6503619071849513</v>
      </c>
    </row>
    <row r="55" spans="9:25" x14ac:dyDescent="0.35">
      <c r="P55" s="63">
        <f>Sonstiges!L30</f>
        <v>4.0979382985632435</v>
      </c>
      <c r="Q55" s="63">
        <f>Sonstiges!M30</f>
        <v>3.0922770969689868</v>
      </c>
      <c r="R55" s="63">
        <f>Sonstiges!N30</f>
        <v>4.3399108701644771</v>
      </c>
      <c r="S55" s="63">
        <f>Sonstiges!O30</f>
        <v>4.0090090090090094</v>
      </c>
      <c r="T55" s="63">
        <f>Sonstiges!P30</f>
        <v>4.4306158844559675</v>
      </c>
      <c r="U55" s="63">
        <f>Sonstiges!Q30</f>
        <v>3.7759384416118884</v>
      </c>
      <c r="V55" s="63">
        <f>Sonstiges!R30</f>
        <v>4.1127255267698475</v>
      </c>
      <c r="W55" s="63">
        <f>Sonstiges!S30</f>
        <v>4.2339984804770303</v>
      </c>
      <c r="X55" s="63">
        <f>Sonstiges!T30</f>
        <v>6.1696816697041799</v>
      </c>
      <c r="Y55" s="63">
        <f>Sonstiges!U30</f>
        <v>3.4455759426171739</v>
      </c>
    </row>
    <row r="56" spans="9:25" x14ac:dyDescent="0.35">
      <c r="J56" s="63">
        <f>Sonstiges!H30</f>
        <v>9.3546334857451292</v>
      </c>
      <c r="K56" s="63">
        <f t="shared" ref="K56:Q57" si="11">J56</f>
        <v>9.3546334857451292</v>
      </c>
      <c r="L56" s="63">
        <f t="shared" si="11"/>
        <v>9.3546334857451292</v>
      </c>
      <c r="M56" s="63">
        <f t="shared" si="11"/>
        <v>9.3546334857451292</v>
      </c>
      <c r="N56" s="63">
        <f t="shared" si="11"/>
        <v>9.3546334857451292</v>
      </c>
      <c r="O56" s="63">
        <f t="shared" si="11"/>
        <v>9.3546334857451292</v>
      </c>
    </row>
    <row r="57" spans="9:25" x14ac:dyDescent="0.35">
      <c r="P57" s="63">
        <f>Sonstiges!K30</f>
        <v>3.8984387009169126</v>
      </c>
      <c r="Q57" s="63">
        <f t="shared" si="11"/>
        <v>3.8984387009169126</v>
      </c>
      <c r="R57" s="63">
        <f t="shared" ref="R57:Y57" si="12">Q57</f>
        <v>3.8984387009169126</v>
      </c>
      <c r="S57" s="63">
        <f t="shared" si="12"/>
        <v>3.8984387009169126</v>
      </c>
      <c r="T57" s="63">
        <f t="shared" si="12"/>
        <v>3.8984387009169126</v>
      </c>
      <c r="U57" s="63">
        <f t="shared" si="12"/>
        <v>3.8984387009169126</v>
      </c>
      <c r="V57" s="63">
        <f t="shared" si="12"/>
        <v>3.8984387009169126</v>
      </c>
      <c r="W57" s="63">
        <f t="shared" si="12"/>
        <v>3.8984387009169126</v>
      </c>
      <c r="X57" s="63">
        <f t="shared" si="12"/>
        <v>3.8984387009169126</v>
      </c>
      <c r="Y57" s="63">
        <f t="shared" si="12"/>
        <v>3.8984387009169126</v>
      </c>
    </row>
    <row r="59" spans="9:25" x14ac:dyDescent="0.35">
      <c r="I59" s="63" t="str">
        <f>Sonstiges!A24&amp;": "&amp;I60</f>
        <v>Zweitstimmenanteile Bundestagswahl 2025: LINKE</v>
      </c>
    </row>
    <row r="60" spans="9:25" x14ac:dyDescent="0.35">
      <c r="I60" s="63" t="str">
        <f>Sonstiges!A31</f>
        <v>LINKE</v>
      </c>
      <c r="J60" s="63">
        <f>Sonstiges!B31</f>
        <v>10.697501059284736</v>
      </c>
      <c r="K60" s="63">
        <f>Sonstiges!C31</f>
        <v>12.049935274890771</v>
      </c>
      <c r="L60" s="63">
        <f>Sonstiges!D31</f>
        <v>11.303905864478599</v>
      </c>
      <c r="M60" s="63">
        <f>Sonstiges!E31</f>
        <v>10.753139232915268</v>
      </c>
      <c r="N60" s="63">
        <f>Sonstiges!F31</f>
        <v>15.155872402126629</v>
      </c>
    </row>
    <row r="61" spans="9:25" x14ac:dyDescent="0.35">
      <c r="O61" s="63">
        <f>Sonstiges!G31</f>
        <v>19.86229522660042</v>
      </c>
    </row>
    <row r="62" spans="9:25" x14ac:dyDescent="0.35">
      <c r="P62" s="63">
        <f>Sonstiges!L31</f>
        <v>6.7635296893006904</v>
      </c>
      <c r="Q62" s="63">
        <f>Sonstiges!M31</f>
        <v>5.7317097952422298</v>
      </c>
      <c r="R62" s="63">
        <f>Sonstiges!N31</f>
        <v>14.776773408067628</v>
      </c>
      <c r="S62" s="63">
        <f>Sonstiges!O31</f>
        <v>14.452191044547732</v>
      </c>
      <c r="T62" s="63">
        <f>Sonstiges!P31</f>
        <v>8.6867472773102588</v>
      </c>
      <c r="U62" s="63">
        <f>Sonstiges!Q31</f>
        <v>8.0855799093021883</v>
      </c>
      <c r="V62" s="63">
        <f>Sonstiges!R31</f>
        <v>8.3328124076702803</v>
      </c>
      <c r="W62" s="63">
        <f>Sonstiges!S31</f>
        <v>6.5206952421850515</v>
      </c>
      <c r="X62" s="63">
        <f>Sonstiges!T31</f>
        <v>7.3500599443409715</v>
      </c>
      <c r="Y62" s="63">
        <f>Sonstiges!U31</f>
        <v>7.7887026896205063</v>
      </c>
    </row>
    <row r="63" spans="9:25" x14ac:dyDescent="0.35">
      <c r="J63" s="63">
        <f>Sonstiges!H31</f>
        <v>13.416955742774487</v>
      </c>
      <c r="K63" s="63">
        <f t="shared" ref="K63:O63" si="13">J63</f>
        <v>13.416955742774487</v>
      </c>
      <c r="L63" s="63">
        <f t="shared" si="13"/>
        <v>13.416955742774487</v>
      </c>
      <c r="M63" s="63">
        <f t="shared" si="13"/>
        <v>13.416955742774487</v>
      </c>
      <c r="N63" s="63">
        <f t="shared" si="13"/>
        <v>13.416955742774487</v>
      </c>
      <c r="O63" s="63">
        <f t="shared" si="13"/>
        <v>13.416955742774487</v>
      </c>
    </row>
    <row r="64" spans="9:25" x14ac:dyDescent="0.35">
      <c r="P64" s="63">
        <f>Sonstiges!K31</f>
        <v>7.6257430907964103</v>
      </c>
      <c r="Q64" s="63">
        <f t="shared" ref="Q64:Y64" si="14">P64</f>
        <v>7.6257430907964103</v>
      </c>
      <c r="R64" s="63">
        <f t="shared" si="14"/>
        <v>7.6257430907964103</v>
      </c>
      <c r="S64" s="63">
        <f t="shared" si="14"/>
        <v>7.6257430907964103</v>
      </c>
      <c r="T64" s="63">
        <f t="shared" si="14"/>
        <v>7.6257430907964103</v>
      </c>
      <c r="U64" s="63">
        <f t="shared" si="14"/>
        <v>7.6257430907964103</v>
      </c>
      <c r="V64" s="63">
        <f t="shared" si="14"/>
        <v>7.6257430907964103</v>
      </c>
      <c r="W64" s="63">
        <f t="shared" si="14"/>
        <v>7.6257430907964103</v>
      </c>
      <c r="X64" s="63">
        <f t="shared" si="14"/>
        <v>7.6257430907964103</v>
      </c>
      <c r="Y64" s="63">
        <f t="shared" si="14"/>
        <v>7.6257430907964103</v>
      </c>
    </row>
    <row r="67" spans="9:25" x14ac:dyDescent="0.35">
      <c r="I67" s="63" t="str">
        <f>Staat!A60&amp;", "&amp;I68</f>
        <v>Öffentliche Investitionen in % des BIP (Investitionsquote), 2023, Länder/Gemeinden</v>
      </c>
    </row>
    <row r="68" spans="9:25" x14ac:dyDescent="0.35">
      <c r="I68" s="63" t="str">
        <f>Staat!A61</f>
        <v>Länder/Gemeinden</v>
      </c>
      <c r="J68" s="63">
        <f>Staat!B61</f>
        <v>3.5648567952802939</v>
      </c>
      <c r="K68" s="63">
        <f>Staat!C61</f>
        <v>4.4910773846417085</v>
      </c>
      <c r="L68" s="63">
        <f>Staat!D61</f>
        <v>3.4179767146274207</v>
      </c>
      <c r="M68" s="63">
        <f>Staat!E61</f>
        <v>3.1515000744682102</v>
      </c>
      <c r="N68" s="63">
        <f>Staat!F61</f>
        <v>3.3870988037271808</v>
      </c>
    </row>
    <row r="69" spans="9:25" x14ac:dyDescent="0.35">
      <c r="O69" s="63">
        <f>Staat!G61</f>
        <v>2.188167036080626</v>
      </c>
    </row>
    <row r="70" spans="9:25" x14ac:dyDescent="0.35">
      <c r="P70" s="63">
        <f>Staat!L61</f>
        <v>2.2951625808487317</v>
      </c>
      <c r="Q70" s="63">
        <f>Staat!M61</f>
        <v>2.7928126893391125</v>
      </c>
      <c r="R70" s="63">
        <f>Staat!N61</f>
        <v>2.7101264783204462</v>
      </c>
      <c r="S70" s="63">
        <f>Staat!O61</f>
        <v>2.1730509932804409</v>
      </c>
      <c r="T70" s="63">
        <f>Staat!P61</f>
        <v>2.2691540821419625</v>
      </c>
      <c r="U70" s="63">
        <f>Staat!Q61</f>
        <v>2.2215583426727132</v>
      </c>
      <c r="V70" s="63">
        <f>Staat!R61</f>
        <v>2.3136924523799824</v>
      </c>
      <c r="W70" s="63">
        <f>Staat!S61</f>
        <v>2.0392667730105249</v>
      </c>
      <c r="X70" s="63">
        <f>Staat!T61</f>
        <v>1.9492319032159782</v>
      </c>
      <c r="Y70" s="63">
        <f>Staat!U61</f>
        <v>3.318773180159325</v>
      </c>
    </row>
    <row r="71" spans="9:25" x14ac:dyDescent="0.35">
      <c r="J71" s="63">
        <f>Staat!H61</f>
        <v>3.1344165205573939</v>
      </c>
      <c r="K71" s="63">
        <f t="shared" ref="K71:O71" si="15">J71</f>
        <v>3.1344165205573939</v>
      </c>
      <c r="L71" s="63">
        <f t="shared" si="15"/>
        <v>3.1344165205573939</v>
      </c>
      <c r="M71" s="63">
        <f t="shared" si="15"/>
        <v>3.1344165205573939</v>
      </c>
      <c r="N71" s="63">
        <f t="shared" si="15"/>
        <v>3.1344165205573939</v>
      </c>
      <c r="O71" s="63">
        <f t="shared" si="15"/>
        <v>3.1344165205573939</v>
      </c>
    </row>
    <row r="72" spans="9:25" x14ac:dyDescent="0.35">
      <c r="P72" s="63">
        <f>Staat!K61</f>
        <v>2.4164174243284133</v>
      </c>
      <c r="Q72" s="63">
        <f t="shared" ref="Q72:Y72" si="16">P72</f>
        <v>2.4164174243284133</v>
      </c>
      <c r="R72" s="63">
        <f t="shared" si="16"/>
        <v>2.4164174243284133</v>
      </c>
      <c r="S72" s="63">
        <f t="shared" si="16"/>
        <v>2.4164174243284133</v>
      </c>
      <c r="T72" s="63">
        <f t="shared" si="16"/>
        <v>2.4164174243284133</v>
      </c>
      <c r="U72" s="63">
        <f t="shared" si="16"/>
        <v>2.4164174243284133</v>
      </c>
      <c r="V72" s="63">
        <f t="shared" si="16"/>
        <v>2.4164174243284133</v>
      </c>
      <c r="W72" s="63">
        <f t="shared" si="16"/>
        <v>2.4164174243284133</v>
      </c>
      <c r="X72" s="63">
        <f t="shared" si="16"/>
        <v>2.4164174243284133</v>
      </c>
      <c r="Y72" s="63">
        <f t="shared" si="16"/>
        <v>2.4164174243284133</v>
      </c>
    </row>
    <row r="75" spans="9:25" x14ac:dyDescent="0.35">
      <c r="I75" s="63" t="str">
        <f>Staat!A63&amp;", "&amp;I76</f>
        <v>originäre Steuerkraft je Einwohner (Gemeindesteuern mit harmonisierten Realsteuersätzen), Westdeutschland ohne Berlin=100, 2023, Länder/Gemeinden</v>
      </c>
    </row>
    <row r="76" spans="9:25" x14ac:dyDescent="0.35">
      <c r="I76" s="63" t="s">
        <v>641</v>
      </c>
      <c r="J76" s="63">
        <f>Staat!B66</f>
        <v>69.201649268656226</v>
      </c>
      <c r="K76" s="63">
        <f>Staat!C66</f>
        <v>57.248098427390623</v>
      </c>
      <c r="L76" s="63">
        <f>Staat!D66</f>
        <v>57.460113155800705</v>
      </c>
      <c r="M76" s="63">
        <f>Staat!E66</f>
        <v>57.747831883804089</v>
      </c>
      <c r="N76" s="63">
        <f>Staat!F66</f>
        <v>54.452156563970213</v>
      </c>
    </row>
    <row r="77" spans="9:25" x14ac:dyDescent="0.35">
      <c r="O77" s="63">
        <f>Staat!G66</f>
        <v>96.191998681211089</v>
      </c>
    </row>
    <row r="78" spans="9:25" x14ac:dyDescent="0.35">
      <c r="P78" s="63">
        <f>Staat!L66</f>
        <v>105.91497968208985</v>
      </c>
      <c r="Q78" s="63">
        <f>Staat!M66</f>
        <v>116.70380638460145</v>
      </c>
      <c r="R78" s="63">
        <f>Staat!N66</f>
        <v>93.522348716136776</v>
      </c>
      <c r="S78" s="63">
        <f>Staat!O66</f>
        <v>155.0649492021239</v>
      </c>
      <c r="T78" s="63">
        <f>Staat!P66</f>
        <v>111.87323548774775</v>
      </c>
      <c r="U78" s="63">
        <f>Staat!Q66</f>
        <v>82.425654333545069</v>
      </c>
      <c r="V78" s="63">
        <f>Staat!R66</f>
        <v>87.603544984771034</v>
      </c>
      <c r="W78" s="63">
        <f>Staat!S66</f>
        <v>94.56486636011131</v>
      </c>
      <c r="X78" s="63">
        <f>Staat!T66</f>
        <v>66.807337658957294</v>
      </c>
      <c r="Y78" s="63">
        <f>Staat!U66</f>
        <v>85.470722448657327</v>
      </c>
    </row>
    <row r="79" spans="9:25" x14ac:dyDescent="0.35">
      <c r="J79" s="63">
        <f>Staat!H66</f>
        <v>67.851952723178272</v>
      </c>
      <c r="K79" s="63">
        <f t="shared" ref="K79:O79" si="17">J79</f>
        <v>67.851952723178272</v>
      </c>
      <c r="L79" s="63">
        <f t="shared" si="17"/>
        <v>67.851952723178272</v>
      </c>
      <c r="M79" s="63">
        <f t="shared" si="17"/>
        <v>67.851952723178272</v>
      </c>
      <c r="N79" s="63">
        <f t="shared" si="17"/>
        <v>67.851952723178272</v>
      </c>
      <c r="O79" s="63">
        <f t="shared" si="17"/>
        <v>67.851952723178272</v>
      </c>
    </row>
    <row r="80" spans="9:25" x14ac:dyDescent="0.35">
      <c r="P80" s="63">
        <f>Staat!K66</f>
        <v>100</v>
      </c>
      <c r="Q80" s="63">
        <f t="shared" ref="Q80:Y80" si="18">P80</f>
        <v>100</v>
      </c>
      <c r="R80" s="63">
        <f t="shared" si="18"/>
        <v>100</v>
      </c>
      <c r="S80" s="63">
        <f t="shared" si="18"/>
        <v>100</v>
      </c>
      <c r="T80" s="63">
        <f t="shared" si="18"/>
        <v>100</v>
      </c>
      <c r="U80" s="63">
        <f t="shared" si="18"/>
        <v>100</v>
      </c>
      <c r="V80" s="63">
        <f t="shared" si="18"/>
        <v>100</v>
      </c>
      <c r="W80" s="63">
        <f t="shared" si="18"/>
        <v>100</v>
      </c>
      <c r="X80" s="63">
        <f t="shared" si="18"/>
        <v>100</v>
      </c>
      <c r="Y80" s="63">
        <f t="shared" si="18"/>
        <v>100</v>
      </c>
    </row>
    <row r="83" spans="9:25" x14ac:dyDescent="0.35">
      <c r="I83" s="63" t="str">
        <f>Staat!A68&amp;", "&amp;I84</f>
        <v>Öffentliche Verschuldung (Kern- und Extrahaushalte) in % des BIP, Land und Kommunen zusammen, 2023</v>
      </c>
    </row>
    <row r="84" spans="9:25" x14ac:dyDescent="0.35">
      <c r="I84" s="63">
        <f>Staat!A73</f>
        <v>2023</v>
      </c>
      <c r="J84" s="63">
        <f>Staat!B73</f>
        <v>21.783028509199642</v>
      </c>
      <c r="K84" s="63">
        <f>Staat!C73</f>
        <v>15.356213449136016</v>
      </c>
      <c r="L84" s="63">
        <f>Staat!D73</f>
        <v>5.58239526102144</v>
      </c>
      <c r="M84" s="63">
        <f>Staat!E73</f>
        <v>32.042068326269671</v>
      </c>
      <c r="N84" s="63">
        <f>Staat!F73</f>
        <v>22.340058484486324</v>
      </c>
    </row>
    <row r="85" spans="9:25" x14ac:dyDescent="0.35">
      <c r="O85" s="63">
        <f>Staat!G73</f>
        <v>31.628782567027081</v>
      </c>
    </row>
    <row r="86" spans="9:25" x14ac:dyDescent="0.35">
      <c r="P86" s="63">
        <f>Staat!L73</f>
        <v>8.383949666558836</v>
      </c>
      <c r="Q86" s="63">
        <f>Staat!M73</f>
        <v>4.6769421803803617</v>
      </c>
      <c r="R86" s="63">
        <f>Staat!N73</f>
        <v>58.047414387439012</v>
      </c>
      <c r="S86" s="63">
        <f>Staat!O73</f>
        <v>21.132785056952983</v>
      </c>
      <c r="T86" s="63">
        <f>Staat!P73</f>
        <v>16.426300820215157</v>
      </c>
      <c r="U86" s="63">
        <f>Staat!Q73</f>
        <v>20.450129922432296</v>
      </c>
      <c r="V86" s="63">
        <f>Staat!R73</f>
        <v>27.500606475678168</v>
      </c>
      <c r="W86" s="63">
        <f>Staat!S73</f>
        <v>21.694033858818671</v>
      </c>
      <c r="X86" s="63">
        <f>Staat!T73</f>
        <v>37.848623759010081</v>
      </c>
      <c r="Y86" s="63">
        <f>Staat!U73</f>
        <v>30.362510705219098</v>
      </c>
    </row>
    <row r="87" spans="9:25" x14ac:dyDescent="0.35">
      <c r="J87" s="63">
        <f>Staat!H73</f>
        <v>21.571602160580454</v>
      </c>
      <c r="K87" s="63">
        <f t="shared" ref="K87:O87" si="19">J87</f>
        <v>21.571602160580454</v>
      </c>
      <c r="L87" s="63">
        <f t="shared" si="19"/>
        <v>21.571602160580454</v>
      </c>
      <c r="M87" s="63">
        <f t="shared" si="19"/>
        <v>21.571602160580454</v>
      </c>
      <c r="N87" s="63">
        <f t="shared" si="19"/>
        <v>21.571602160580454</v>
      </c>
      <c r="O87" s="63">
        <f t="shared" si="19"/>
        <v>21.571602160580454</v>
      </c>
    </row>
    <row r="88" spans="9:25" x14ac:dyDescent="0.35">
      <c r="P88" s="63">
        <f>Staat!K73</f>
        <v>17.193443308606906</v>
      </c>
      <c r="Q88" s="63">
        <f t="shared" ref="Q88:Y88" si="20">P88</f>
        <v>17.193443308606906</v>
      </c>
      <c r="R88" s="63">
        <f t="shared" si="20"/>
        <v>17.193443308606906</v>
      </c>
      <c r="S88" s="63">
        <f t="shared" si="20"/>
        <v>17.193443308606906</v>
      </c>
      <c r="T88" s="63">
        <f t="shared" si="20"/>
        <v>17.193443308606906</v>
      </c>
      <c r="U88" s="63">
        <f t="shared" si="20"/>
        <v>17.193443308606906</v>
      </c>
      <c r="V88" s="63">
        <f t="shared" si="20"/>
        <v>17.193443308606906</v>
      </c>
      <c r="W88" s="63">
        <f t="shared" si="20"/>
        <v>17.193443308606906</v>
      </c>
      <c r="X88" s="63">
        <f t="shared" si="20"/>
        <v>17.193443308606906</v>
      </c>
      <c r="Y88" s="63">
        <f t="shared" si="20"/>
        <v>17.193443308606906</v>
      </c>
    </row>
  </sheetData>
  <pageMargins left="0.7" right="0.7" top="0.78740157499999996" bottom="0.78740157499999996"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B57C2-A65C-4C0F-B406-910F0F57A985}">
  <sheetPr codeName="Tabelle28"/>
  <dimension ref="A1:AA102"/>
  <sheetViews>
    <sheetView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ColWidth="11.453125" defaultRowHeight="14.5" x14ac:dyDescent="0.35"/>
  <cols>
    <col min="1" max="1" width="42.54296875" customWidth="1"/>
    <col min="8" max="8" width="10.81640625" style="4"/>
    <col min="22" max="22" width="13.453125" bestFit="1" customWidth="1"/>
  </cols>
  <sheetData>
    <row r="1" spans="1:27" x14ac:dyDescent="0.35">
      <c r="A1" s="4" t="s">
        <v>661</v>
      </c>
    </row>
    <row r="2" spans="1:27" s="41" customFormat="1" ht="42.65" customHeight="1" x14ac:dyDescent="0.35">
      <c r="A2" s="49"/>
      <c r="B2" s="43" t="str">
        <f>Wirtschaftswachstum!B2</f>
        <v>Branden-
burg</v>
      </c>
      <c r="C2" s="43" t="str">
        <f>Wirtschaftswachstum!C2</f>
        <v>Mecklenburg-
Vorpommern</v>
      </c>
      <c r="D2" s="43" t="str">
        <f>Wirtschaftswachstum!D2</f>
        <v>Sachsen</v>
      </c>
      <c r="E2" s="43" t="str">
        <f>Wirtschaftswachstum!E2</f>
        <v>Sachsen-Anhalt</v>
      </c>
      <c r="F2" s="43" t="str">
        <f>Wirtschaftswachstum!F2</f>
        <v>Thüringen</v>
      </c>
      <c r="G2" s="43" t="str">
        <f>Wirtschaftswachstum!G2</f>
        <v>Berlin</v>
      </c>
      <c r="H2" s="44" t="str">
        <f>Wirtschaftswachstum!H2</f>
        <v>Ostdeutsch-land mit Berlin</v>
      </c>
      <c r="I2" s="43" t="str">
        <f>Wirtschaftswachstum!I2</f>
        <v>Ostdeutsch-land ohne Berlin</v>
      </c>
      <c r="J2" s="43" t="str">
        <f>Wirtschaftswachstum!J2</f>
        <v>Westdeutsch-land mit Berlin</v>
      </c>
      <c r="K2" s="43" t="str">
        <f>Wirtschaftswachstum!K2</f>
        <v>Westdeutsch-land ohne Berlin</v>
      </c>
      <c r="L2" s="43" t="str">
        <f>Wirtschaftswachstum!L2</f>
        <v>Baden-
Württemberg</v>
      </c>
      <c r="M2" s="43" t="str">
        <f>Wirtschaftswachstum!M2</f>
        <v>Bayern</v>
      </c>
      <c r="N2" s="43" t="str">
        <f>Wirtschaftswachstum!N2</f>
        <v>Bremen</v>
      </c>
      <c r="O2" s="43" t="str">
        <f>Wirtschaftswachstum!O2</f>
        <v>Hamburg</v>
      </c>
      <c r="P2" s="43" t="str">
        <f>Wirtschaftswachstum!P2</f>
        <v>Hessen</v>
      </c>
      <c r="Q2" s="43" t="str">
        <f>Wirtschaftswachstum!Q2</f>
        <v>Nieder-
sachsen</v>
      </c>
      <c r="R2" s="43" t="str">
        <f>Wirtschaftswachstum!R2</f>
        <v>Nordrhein-
Westfalen</v>
      </c>
      <c r="S2" s="43" t="str">
        <f>Wirtschaftswachstum!S2</f>
        <v>Rheinland-Pfalz</v>
      </c>
      <c r="T2" s="43" t="str">
        <f>Wirtschaftswachstum!T2</f>
        <v>Saarland</v>
      </c>
      <c r="U2" s="43" t="str">
        <f>Wirtschaftswachstum!U2</f>
        <v>Schleswig-
Holstein</v>
      </c>
      <c r="V2" s="43" t="str">
        <f>Wirtschaftswachstum!V2</f>
        <v>Deutschland</v>
      </c>
      <c r="X2" s="43" t="str">
        <f>Wirtschaftswachstum!X2</f>
        <v>Min Westdeutschland ohne Berlin</v>
      </c>
      <c r="Y2" s="43"/>
      <c r="Z2" s="43" t="str">
        <f>Wirtschaftswachstum!Z2</f>
        <v>Max Westdeutschland ohne Berlin</v>
      </c>
      <c r="AA2" s="43"/>
    </row>
    <row r="3" spans="1:27" s="23" customFormat="1" x14ac:dyDescent="0.35">
      <c r="A3" s="29" t="s">
        <v>662</v>
      </c>
      <c r="B3" s="24"/>
      <c r="C3" s="24"/>
      <c r="D3" s="24"/>
      <c r="E3" s="24"/>
      <c r="F3" s="24"/>
      <c r="G3" s="24"/>
      <c r="H3" s="25"/>
      <c r="I3" s="24"/>
      <c r="J3" s="24"/>
      <c r="K3" s="24"/>
      <c r="L3" s="24"/>
      <c r="M3" s="24"/>
      <c r="N3" s="24"/>
      <c r="O3" s="24"/>
      <c r="P3" s="24"/>
      <c r="Q3" s="24"/>
      <c r="R3" s="24"/>
      <c r="S3" s="24"/>
      <c r="T3" s="24"/>
      <c r="U3" s="24"/>
      <c r="V3" s="24"/>
      <c r="X3" s="24"/>
      <c r="Y3" s="24"/>
      <c r="Z3" s="24"/>
      <c r="AA3" s="24"/>
    </row>
    <row r="4" spans="1:27" x14ac:dyDescent="0.35">
      <c r="A4" t="s">
        <v>663</v>
      </c>
      <c r="B4" s="3">
        <f>[6]Abb39!AF9</f>
        <v>2.2222222222222223</v>
      </c>
      <c r="C4" s="3">
        <f>[6]Abb39!AG9</f>
        <v>2.375</v>
      </c>
      <c r="D4" s="3">
        <f>[6]Abb39!AH9</f>
        <v>2.3846153846153846</v>
      </c>
      <c r="E4" s="3">
        <f>[6]Abb39!AI9</f>
        <v>2.5</v>
      </c>
      <c r="F4" s="3">
        <f>[6]Abb39!AJ9</f>
        <v>2.2272727272727271</v>
      </c>
      <c r="G4" s="3">
        <f>[6]Abb39!AK9</f>
        <v>3</v>
      </c>
      <c r="H4" s="14">
        <f>[6]Abb39!AL9</f>
        <v>2.3289473684210527</v>
      </c>
      <c r="I4" s="3">
        <f>[6]Abb39!AM9</f>
        <v>2.3199999999999998</v>
      </c>
      <c r="J4" s="3">
        <f>[6]Abb39!AN9</f>
        <v>1.9323076923076921</v>
      </c>
      <c r="K4" s="3">
        <f>[6]Abb39!AO9</f>
        <v>1.9290123456790125</v>
      </c>
      <c r="L4" s="3">
        <f>[6]Abb39!AP9</f>
        <v>1.8636363636363635</v>
      </c>
      <c r="M4" s="3">
        <f>[6]Abb39!AQ9</f>
        <v>1.9270833333333333</v>
      </c>
      <c r="N4" s="3">
        <f>[6]Abb39!AR9</f>
        <v>2</v>
      </c>
      <c r="O4" s="3">
        <f>[6]Abb39!AS9</f>
        <v>2</v>
      </c>
      <c r="P4" s="3">
        <f>[6]Abb39!AT9</f>
        <v>2.0384615384615383</v>
      </c>
      <c r="Q4" s="3">
        <f>[6]Abb39!AU9</f>
        <v>1.8444444444444446</v>
      </c>
      <c r="R4" s="3">
        <f>[6]Abb39!AV9</f>
        <v>1.9622641509433965</v>
      </c>
      <c r="S4" s="3">
        <f>[6]Abb39!AW9</f>
        <v>2.0277777777777777</v>
      </c>
      <c r="T4" s="3">
        <f>[6]Abb39!AX9</f>
        <v>1.833333333333333</v>
      </c>
      <c r="U4" s="3">
        <f>[6]Abb39!AY9</f>
        <v>1.8666666666666667</v>
      </c>
      <c r="V4" s="3">
        <f>[6]Abb39!AZ9</f>
        <v>2.0049999999999999</v>
      </c>
      <c r="X4" s="18" t="str">
        <f t="shared" ref="X4:X10" si="0">HLOOKUP(Y4,$L4:$U102,ROW(L$102)-ROW(X4)+1,0)</f>
        <v>SL</v>
      </c>
      <c r="Y4" s="19">
        <f>MIN(L4:U4)</f>
        <v>1.833333333333333</v>
      </c>
      <c r="Z4" s="18" t="str">
        <f t="shared" ref="Z4:Z10" si="1">HLOOKUP(AA4,$L4:$U102,ROW(N$102)-ROW(Z4)+1,0)</f>
        <v>HE</v>
      </c>
      <c r="AA4" s="19">
        <f>MAX(L4:U4)</f>
        <v>2.0384615384615383</v>
      </c>
    </row>
    <row r="5" spans="1:27" x14ac:dyDescent="0.35">
      <c r="A5" t="s">
        <v>664</v>
      </c>
      <c r="B5" s="22">
        <f>[6]Abb41!AF9</f>
        <v>2.7777777777777777</v>
      </c>
      <c r="C5" s="22">
        <f>[6]Abb41!AG9</f>
        <v>2.875</v>
      </c>
      <c r="D5" s="22">
        <f>[6]Abb41!AH9</f>
        <v>2.8461538461538463</v>
      </c>
      <c r="E5" s="22">
        <f>[6]Abb41!AI9</f>
        <v>3</v>
      </c>
      <c r="F5" s="22">
        <f>[6]Abb41!AJ9</f>
        <v>2.6818181818181817</v>
      </c>
      <c r="G5" s="22">
        <f>[6]Abb41!AK9</f>
        <v>3</v>
      </c>
      <c r="H5" s="28">
        <f>[6]Abb41!AL9</f>
        <v>2.8157894736842106</v>
      </c>
      <c r="I5" s="22">
        <f>[6]Abb41!AM9</f>
        <v>2.8133333333333335</v>
      </c>
      <c r="J5" s="22">
        <f>[6]Abb41!AN9</f>
        <v>1.8615384615384616</v>
      </c>
      <c r="K5" s="22">
        <f>[6]Abb41!AO9</f>
        <v>1.8580246913580247</v>
      </c>
      <c r="L5" s="22">
        <f>[6]Abb41!AP9</f>
        <v>1.3636363636363635</v>
      </c>
      <c r="M5" s="22">
        <f>[6]Abb41!AQ9</f>
        <v>1.4375</v>
      </c>
      <c r="N5" s="22">
        <f>[6]Abb41!AR9</f>
        <v>3</v>
      </c>
      <c r="O5" s="22">
        <f>[6]Abb41!AS9</f>
        <v>1</v>
      </c>
      <c r="P5" s="22">
        <f>[6]Abb41!AT9</f>
        <v>2.0769230769230771</v>
      </c>
      <c r="Q5" s="22">
        <f>[6]Abb41!AU9</f>
        <v>2.2888888888888888</v>
      </c>
      <c r="R5" s="22">
        <f>[6]Abb41!AV9</f>
        <v>2.3018867924528301</v>
      </c>
      <c r="S5" s="22">
        <f>[6]Abb41!AW9</f>
        <v>2.1388888888888888</v>
      </c>
      <c r="T5" s="22">
        <f>[6]Abb41!AX9</f>
        <v>2.8333333333333335</v>
      </c>
      <c r="U5" s="22">
        <f>[6]Abb41!AY9</f>
        <v>1.6</v>
      </c>
      <c r="V5" s="22">
        <f>[6]Abb41!AZ9</f>
        <v>2.04</v>
      </c>
      <c r="X5" s="18" t="str">
        <f t="shared" si="0"/>
        <v>HH</v>
      </c>
      <c r="Y5" s="19">
        <f t="shared" ref="Y5:Y9" si="2">MIN(L5:U5)</f>
        <v>1</v>
      </c>
      <c r="Z5" s="18" t="str">
        <f t="shared" si="1"/>
        <v>HB</v>
      </c>
      <c r="AA5" s="19">
        <f t="shared" ref="AA5:AA9" si="3">MAX(L5:U5)</f>
        <v>3</v>
      </c>
    </row>
    <row r="6" spans="1:27" x14ac:dyDescent="0.35">
      <c r="A6" t="s">
        <v>665</v>
      </c>
      <c r="B6" s="3">
        <f>[6]Abb43!AF9</f>
        <v>2.5</v>
      </c>
      <c r="C6" s="3">
        <f>[6]Abb43!AG9</f>
        <v>3</v>
      </c>
      <c r="D6" s="3">
        <f>[6]Abb43!AH9</f>
        <v>2.6923076923076925</v>
      </c>
      <c r="E6" s="3">
        <f>[6]Abb43!AI9</f>
        <v>2.9285714285714284</v>
      </c>
      <c r="F6" s="3">
        <f>[6]Abb43!AJ9</f>
        <v>2.6818181818181817</v>
      </c>
      <c r="G6" s="3">
        <f>[6]Abb43!AK9</f>
        <v>3</v>
      </c>
      <c r="H6" s="14">
        <f>[6]Abb43!AL9</f>
        <v>2.7236842105263159</v>
      </c>
      <c r="I6" s="3">
        <f>[6]Abb43!AM9</f>
        <v>2.72</v>
      </c>
      <c r="J6" s="3">
        <f>[6]Abb43!AN9</f>
        <v>1.8492307692307695</v>
      </c>
      <c r="K6" s="3">
        <f>[6]Abb43!AO9</f>
        <v>1.8456790123456792</v>
      </c>
      <c r="L6" s="3">
        <f>[6]Abb43!AP9</f>
        <v>1.2954545454545454</v>
      </c>
      <c r="M6" s="3">
        <f>[6]Abb43!AQ9</f>
        <v>1.4895833333333333</v>
      </c>
      <c r="N6" s="3">
        <f>[6]Abb43!AR9</f>
        <v>3</v>
      </c>
      <c r="O6" s="3">
        <f>[6]Abb43!AS9</f>
        <v>1</v>
      </c>
      <c r="P6" s="3">
        <f>[6]Abb43!AT9</f>
        <v>1.8076923076923077</v>
      </c>
      <c r="Q6" s="3">
        <f>[6]Abb43!AU9</f>
        <v>2.2000000000000002</v>
      </c>
      <c r="R6" s="3">
        <f>[6]Abb43!AV9</f>
        <v>2.0943396226415096</v>
      </c>
      <c r="S6" s="3">
        <f>[6]Abb43!AW9</f>
        <v>2.3333333333333335</v>
      </c>
      <c r="T6" s="3">
        <f>[6]Abb43!AX9</f>
        <v>2.6666666666666665</v>
      </c>
      <c r="U6" s="3">
        <f>[6]Abb43!AY9</f>
        <v>2.2666666666666666</v>
      </c>
      <c r="V6" s="3">
        <f>[6]Abb43!AZ9</f>
        <v>2.0125000000000002</v>
      </c>
      <c r="X6" s="18" t="str">
        <f t="shared" si="0"/>
        <v>HH</v>
      </c>
      <c r="Y6" s="19">
        <f t="shared" si="2"/>
        <v>1</v>
      </c>
      <c r="Z6" s="18" t="str">
        <f t="shared" si="1"/>
        <v>HB</v>
      </c>
      <c r="AA6" s="19">
        <f t="shared" si="3"/>
        <v>3</v>
      </c>
    </row>
    <row r="7" spans="1:27" x14ac:dyDescent="0.35">
      <c r="A7" t="s">
        <v>666</v>
      </c>
      <c r="B7" s="3">
        <f>[6]Abb65!AF9</f>
        <v>2.3888888888888888</v>
      </c>
      <c r="C7" s="3">
        <f>[6]Abb65!AG9</f>
        <v>2.375</v>
      </c>
      <c r="D7" s="3">
        <f>[6]Abb65!AH9</f>
        <v>2.5384615384615383</v>
      </c>
      <c r="E7" s="3">
        <f>[6]Abb65!AI9</f>
        <v>2.7142857142857144</v>
      </c>
      <c r="F7" s="3">
        <f>[6]Abb65!AJ9</f>
        <v>2.5454545454545454</v>
      </c>
      <c r="G7" s="3">
        <f>[6]Abb65!AK9</f>
        <v>3</v>
      </c>
      <c r="H7" s="14">
        <f>[6]Abb65!AL9</f>
        <v>2.5263157894736841</v>
      </c>
      <c r="I7" s="3">
        <f>[6]Abb65!AM9</f>
        <v>2.52</v>
      </c>
      <c r="J7" s="3">
        <f>[6]Abb65!AN9</f>
        <v>2.0646153846153847</v>
      </c>
      <c r="K7" s="3">
        <f>[6]Abb65!AO9</f>
        <v>2.0617283950617282</v>
      </c>
      <c r="L7" s="3">
        <f>[6]Abb65!AP9</f>
        <v>2.1363636363636362</v>
      </c>
      <c r="M7" s="3">
        <f>[6]Abb65!AQ9</f>
        <v>2.0208333333333335</v>
      </c>
      <c r="N7" s="3">
        <f>[6]Abb65!AR9</f>
        <v>2</v>
      </c>
      <c r="O7" s="3">
        <f>[6]Abb65!AS9</f>
        <v>2</v>
      </c>
      <c r="P7" s="3">
        <f>[6]Abb65!AT9</f>
        <v>2.2307692307692308</v>
      </c>
      <c r="Q7" s="3">
        <f>[6]Abb65!AU9</f>
        <v>2.1111111111111112</v>
      </c>
      <c r="R7" s="3">
        <f>[6]Abb65!AV9</f>
        <v>1.9811320754716981</v>
      </c>
      <c r="S7" s="3">
        <f>[6]Abb65!AW9</f>
        <v>2.0555555555555554</v>
      </c>
      <c r="T7" s="3">
        <f>[6]Abb65!AX9</f>
        <v>2.1666666666666665</v>
      </c>
      <c r="U7" s="3">
        <f>[6]Abb65!AY9</f>
        <v>1.9333333333333331</v>
      </c>
      <c r="V7" s="3">
        <f>[6]Abb65!AZ9</f>
        <v>2.15</v>
      </c>
      <c r="X7" s="18" t="str">
        <f t="shared" si="0"/>
        <v>SH</v>
      </c>
      <c r="Y7" s="19">
        <f t="shared" si="2"/>
        <v>1.9333333333333331</v>
      </c>
      <c r="Z7" s="18" t="str">
        <f t="shared" si="1"/>
        <v>HE</v>
      </c>
      <c r="AA7" s="19">
        <f t="shared" si="3"/>
        <v>2.2307692307692308</v>
      </c>
    </row>
    <row r="8" spans="1:27" x14ac:dyDescent="0.35">
      <c r="A8" t="s">
        <v>667</v>
      </c>
      <c r="B8" s="3">
        <f>[6]Abb66!AF9</f>
        <v>2.2777777777777777</v>
      </c>
      <c r="C8" s="3">
        <f>[6]Abb66!AG9</f>
        <v>2.875</v>
      </c>
      <c r="D8" s="3">
        <f>[6]Abb66!AH9</f>
        <v>2.4615384615384617</v>
      </c>
      <c r="E8" s="3">
        <f>[6]Abb66!AI9</f>
        <v>2.6428571428571428</v>
      </c>
      <c r="F8" s="3">
        <f>[6]Abb66!AJ9</f>
        <v>2.3636363636363638</v>
      </c>
      <c r="G8" s="3">
        <f>[6]Abb66!AK9</f>
        <v>3</v>
      </c>
      <c r="H8" s="14">
        <f>[6]Abb66!AL9</f>
        <v>2.4736842105263159</v>
      </c>
      <c r="I8" s="3">
        <f>[6]Abb66!AM9</f>
        <v>2.4666666666666668</v>
      </c>
      <c r="J8" s="3">
        <f>[6]Abb66!AN9</f>
        <v>1.9107692307692308</v>
      </c>
      <c r="K8" s="3">
        <f>[6]Abb66!AO9</f>
        <v>1.9074074074074074</v>
      </c>
      <c r="L8" s="3">
        <f>[6]Abb66!AP9</f>
        <v>1.7272727272727273</v>
      </c>
      <c r="M8" s="3">
        <f>[6]Abb66!AQ9</f>
        <v>1.7604166666666665</v>
      </c>
      <c r="N8" s="3">
        <f>[6]Abb66!AR9</f>
        <v>2</v>
      </c>
      <c r="O8" s="3">
        <f>[6]Abb66!AS9</f>
        <v>1</v>
      </c>
      <c r="P8" s="3">
        <f>[6]Abb66!AT9</f>
        <v>1.8076923076923077</v>
      </c>
      <c r="Q8" s="3">
        <f>[6]Abb66!AU9</f>
        <v>2.0666666666666669</v>
      </c>
      <c r="R8" s="3">
        <f>[6]Abb66!AV9</f>
        <v>2.0566037735849059</v>
      </c>
      <c r="S8" s="3">
        <f>[6]Abb66!AW9</f>
        <v>2.1666666666666665</v>
      </c>
      <c r="T8" s="3">
        <f>[6]Abb66!AX9</f>
        <v>2.6666666666666665</v>
      </c>
      <c r="U8" s="3">
        <f>[6]Abb66!AY9</f>
        <v>1.6666666666666667</v>
      </c>
      <c r="V8" s="3">
        <f>[6]Abb66!AZ9</f>
        <v>2.0150000000000001</v>
      </c>
      <c r="X8" s="18" t="str">
        <f t="shared" si="0"/>
        <v>HH</v>
      </c>
      <c r="Y8" s="19">
        <f t="shared" si="2"/>
        <v>1</v>
      </c>
      <c r="Z8" s="18" t="str">
        <f t="shared" si="1"/>
        <v>SL</v>
      </c>
      <c r="AA8" s="19">
        <f t="shared" si="3"/>
        <v>2.6666666666666665</v>
      </c>
    </row>
    <row r="9" spans="1:27" x14ac:dyDescent="0.35">
      <c r="A9" t="s">
        <v>668</v>
      </c>
      <c r="B9" s="3">
        <f>[6]Abb67!AF9</f>
        <v>2.0555555555555554</v>
      </c>
      <c r="C9" s="3">
        <f>[6]Abb67!AG9</f>
        <v>2.375</v>
      </c>
      <c r="D9" s="3">
        <f>[6]Abb67!AH9</f>
        <v>2.1538461538461537</v>
      </c>
      <c r="E9" s="3">
        <f>[6]Abb67!AI9</f>
        <v>2.3571428571428572</v>
      </c>
      <c r="F9" s="3">
        <f>[6]Abb67!AJ9</f>
        <v>2.4090909090909092</v>
      </c>
      <c r="G9" s="3">
        <f>[6]Abb67!AK9</f>
        <v>3</v>
      </c>
      <c r="H9" s="14">
        <f>[6]Abb67!AL9</f>
        <v>2.2763157894736841</v>
      </c>
      <c r="I9" s="3">
        <f>[6]Abb67!AM9</f>
        <v>2.2666666666666666</v>
      </c>
      <c r="J9" s="3">
        <f>[6]Abb67!AN9</f>
        <v>2.0184615384615383</v>
      </c>
      <c r="K9" s="3">
        <f>[6]Abb67!AO9</f>
        <v>2.0154320987654319</v>
      </c>
      <c r="L9" s="3">
        <f>[6]Abb67!AP9</f>
        <v>1.7727272727272727</v>
      </c>
      <c r="M9" s="3">
        <f>[6]Abb67!AQ9</f>
        <v>1.8854166666666667</v>
      </c>
      <c r="N9" s="3">
        <f>[6]Abb67!AR9</f>
        <v>2.5</v>
      </c>
      <c r="O9" s="3">
        <f>[6]Abb67!AS9</f>
        <v>1</v>
      </c>
      <c r="P9" s="3">
        <f>[6]Abb67!AT9</f>
        <v>1.7692307692307689</v>
      </c>
      <c r="Q9" s="3">
        <f>[6]Abb67!AU9</f>
        <v>2.2222222222222223</v>
      </c>
      <c r="R9" s="3">
        <f>[6]Abb67!AV9</f>
        <v>2.2264150943396226</v>
      </c>
      <c r="S9" s="3">
        <f>[6]Abb67!AW9</f>
        <v>2.2222222222222223</v>
      </c>
      <c r="T9" s="3">
        <f>[6]Abb67!AX9</f>
        <v>2.8333333333333335</v>
      </c>
      <c r="U9" s="3">
        <f>[6]Abb67!AY9</f>
        <v>1.7999999999999998</v>
      </c>
      <c r="V9" s="3">
        <f>[6]Abb67!AZ9</f>
        <v>2.0649999999999999</v>
      </c>
      <c r="X9" s="18" t="str">
        <f t="shared" si="0"/>
        <v>HH</v>
      </c>
      <c r="Y9" s="19">
        <f t="shared" si="2"/>
        <v>1</v>
      </c>
      <c r="Z9" s="18" t="str">
        <f t="shared" si="1"/>
        <v>SL</v>
      </c>
      <c r="AA9" s="19">
        <f t="shared" si="3"/>
        <v>2.8333333333333335</v>
      </c>
    </row>
    <row r="10" spans="1:27" x14ac:dyDescent="0.35">
      <c r="A10" t="s">
        <v>669</v>
      </c>
      <c r="B10" s="3">
        <f>SUM(B4:B9)/6</f>
        <v>2.3703703703703707</v>
      </c>
      <c r="C10" s="3">
        <f t="shared" ref="C10:G10" si="4">SUM(C4:C9)/6</f>
        <v>2.6458333333333335</v>
      </c>
      <c r="D10" s="3">
        <f t="shared" si="4"/>
        <v>2.5128205128205128</v>
      </c>
      <c r="E10" s="3">
        <f t="shared" si="4"/>
        <v>2.6904761904761902</v>
      </c>
      <c r="F10" s="3">
        <f t="shared" si="4"/>
        <v>2.4848484848484844</v>
      </c>
      <c r="G10" s="3">
        <f t="shared" si="4"/>
        <v>3</v>
      </c>
      <c r="H10" s="14">
        <f t="shared" ref="H10" si="5">SUM(H4:H9)/6</f>
        <v>2.5241228070175441</v>
      </c>
      <c r="I10" s="3">
        <f t="shared" ref="I10" si="6">SUM(I4:I9)/6</f>
        <v>2.5177777777777774</v>
      </c>
      <c r="J10" s="3">
        <f t="shared" ref="J10" si="7">SUM(J4:J9)/6</f>
        <v>1.9394871794871795</v>
      </c>
      <c r="K10" s="3">
        <f t="shared" ref="K10" si="8">SUM(K4:K9)/6</f>
        <v>1.9362139917695471</v>
      </c>
      <c r="L10" s="3">
        <f t="shared" ref="L10" si="9">SUM(L4:L9)/6</f>
        <v>1.6931818181818181</v>
      </c>
      <c r="M10" s="3">
        <f t="shared" ref="M10" si="10">SUM(M4:M9)/6</f>
        <v>1.7534722222222221</v>
      </c>
      <c r="N10" s="3">
        <f t="shared" ref="N10" si="11">SUM(N4:N9)/6</f>
        <v>2.4166666666666665</v>
      </c>
      <c r="O10" s="3">
        <f t="shared" ref="O10" si="12">SUM(O4:O9)/6</f>
        <v>1.3333333333333333</v>
      </c>
      <c r="P10" s="3">
        <f t="shared" ref="P10" si="13">SUM(P4:P9)/6</f>
        <v>1.9551282051282051</v>
      </c>
      <c r="Q10" s="3">
        <f t="shared" ref="Q10" si="14">SUM(Q4:Q9)/6</f>
        <v>2.1222222222222222</v>
      </c>
      <c r="R10" s="3">
        <f t="shared" ref="R10" si="15">SUM(R4:R9)/6</f>
        <v>2.1037735849056602</v>
      </c>
      <c r="S10" s="3">
        <f t="shared" ref="S10" si="16">SUM(S4:S9)/6</f>
        <v>2.157407407407407</v>
      </c>
      <c r="T10" s="3">
        <f t="shared" ref="T10" si="17">SUM(T4:T9)/6</f>
        <v>2.4999999999999996</v>
      </c>
      <c r="U10" s="3">
        <f t="shared" ref="U10" si="18">SUM(U4:U9)/6</f>
        <v>1.8555555555555554</v>
      </c>
      <c r="V10" s="3">
        <f t="shared" ref="V10" si="19">SUM(V4:V9)/6</f>
        <v>2.0479166666666666</v>
      </c>
      <c r="X10" s="18" t="str">
        <f t="shared" si="0"/>
        <v>HH</v>
      </c>
      <c r="Y10" s="19">
        <f t="shared" ref="Y10" si="20">MIN(L10:U10)</f>
        <v>1.3333333333333333</v>
      </c>
      <c r="Z10" s="18" t="str">
        <f t="shared" si="1"/>
        <v>SL</v>
      </c>
      <c r="AA10" s="19">
        <f t="shared" ref="AA10" si="21">MAX(L10:U10)</f>
        <v>2.4999999999999996</v>
      </c>
    </row>
    <row r="11" spans="1:27" x14ac:dyDescent="0.35">
      <c r="B11" s="14"/>
      <c r="C11" s="14"/>
      <c r="D11" s="14"/>
      <c r="E11" s="14"/>
      <c r="F11" s="14"/>
      <c r="G11" s="14"/>
      <c r="H11" s="14"/>
      <c r="I11" s="14"/>
      <c r="J11" s="14"/>
      <c r="K11" s="14"/>
      <c r="L11" s="14"/>
      <c r="M11" s="14"/>
      <c r="N11" s="14"/>
      <c r="O11" s="14"/>
      <c r="P11" s="14"/>
      <c r="Q11" s="14"/>
      <c r="R11" s="14"/>
      <c r="S11" s="14"/>
      <c r="T11" s="14"/>
      <c r="U11" s="14"/>
      <c r="V11" s="14"/>
    </row>
    <row r="12" spans="1:27" x14ac:dyDescent="0.35">
      <c r="A12" s="4" t="s">
        <v>670</v>
      </c>
    </row>
    <row r="13" spans="1:27" x14ac:dyDescent="0.35">
      <c r="A13" t="s">
        <v>663</v>
      </c>
      <c r="B13" s="3">
        <f>[6]Abb39!AF4</f>
        <v>2.1414760307971554</v>
      </c>
      <c r="C13" s="3">
        <f>[6]Abb39!AG4</f>
        <v>2.4070258686291934</v>
      </c>
      <c r="D13" s="3">
        <f>[6]Abb39!AH4</f>
        <v>2.3432273692390719</v>
      </c>
      <c r="E13" s="3">
        <f>[6]Abb39!AI4</f>
        <v>2.3974022769632661</v>
      </c>
      <c r="F13" s="3">
        <f>[6]Abb39!AJ4</f>
        <v>2.0805377096452728</v>
      </c>
      <c r="G13" s="3">
        <f>[6]Abb39!AK4</f>
        <v>3</v>
      </c>
      <c r="H13" s="14">
        <f>[6]Abb39!AL4</f>
        <v>2.4425683236293758</v>
      </c>
      <c r="I13" s="3">
        <f>[6]Abb39!AM4</f>
        <v>2.2752862902422772</v>
      </c>
      <c r="J13" s="3">
        <f>[6]Abb39!AN4</f>
        <v>1.9223910683471923</v>
      </c>
      <c r="K13" s="3">
        <f>[6]Abb39!AO4</f>
        <v>1.8627028544700603</v>
      </c>
      <c r="L13" s="3">
        <f>[6]Abb39!AP4</f>
        <v>1.8093484936406785</v>
      </c>
      <c r="M13" s="3">
        <f>[6]Abb39!AQ4</f>
        <v>1.7726626791897202</v>
      </c>
      <c r="N13" s="3">
        <f>[6]Abb39!AR4</f>
        <v>2</v>
      </c>
      <c r="O13" s="3">
        <f>[6]Abb39!AS4</f>
        <v>2</v>
      </c>
      <c r="P13" s="3">
        <f>[6]Abb39!AT4</f>
        <v>1.9299324111016054</v>
      </c>
      <c r="Q13" s="3">
        <f>[6]Abb39!AU4</f>
        <v>1.70504636068131</v>
      </c>
      <c r="R13" s="3">
        <f>[6]Abb39!AV4</f>
        <v>1.9539088757808918</v>
      </c>
      <c r="S13" s="3">
        <f>[6]Abb39!AW4</f>
        <v>2.0149430648554936</v>
      </c>
      <c r="T13" s="3">
        <f>[6]Abb39!AX4</f>
        <v>1.9484455322880381</v>
      </c>
      <c r="U13" s="3">
        <f>[6]Abb39!AY4</f>
        <v>1.8400281755584111</v>
      </c>
      <c r="V13" s="3">
        <f>[6]Abb39!AZ4</f>
        <v>1.9749209885053296</v>
      </c>
      <c r="X13" s="18" t="str">
        <f t="shared" ref="X13:X18" si="22">HLOOKUP(Y13,$L13:$U110,ROW(L$102)-ROW(X13)+1,0)</f>
        <v>NI</v>
      </c>
      <c r="Y13" s="19">
        <f t="shared" ref="Y13:Y19" si="23">MIN(L13:U13)</f>
        <v>1.70504636068131</v>
      </c>
      <c r="Z13" s="18" t="str">
        <f t="shared" ref="Z13:Z18" si="24">HLOOKUP(AA13,$L13:$U110,ROW(N$102)-ROW(Z13)+1,0)</f>
        <v>RP</v>
      </c>
      <c r="AA13" s="19">
        <f t="shared" ref="AA13:AA19" si="25">MAX(L13:U13)</f>
        <v>2.0149430648554936</v>
      </c>
    </row>
    <row r="14" spans="1:27" x14ac:dyDescent="0.35">
      <c r="A14" t="s">
        <v>664</v>
      </c>
      <c r="B14" s="22">
        <f>[6]Abb41!AF4</f>
        <v>2.6981539447186642</v>
      </c>
      <c r="C14" s="22">
        <f>[6]Abb41!AG4</f>
        <v>2.9016817800209149</v>
      </c>
      <c r="D14" s="22">
        <f>[6]Abb41!AH4</f>
        <v>2.7099619583676797</v>
      </c>
      <c r="E14" s="22">
        <f>[6]Abb41!AI4</f>
        <v>3</v>
      </c>
      <c r="F14" s="22">
        <f>[6]Abb41!AJ4</f>
        <v>2.6387153771671294</v>
      </c>
      <c r="G14" s="22">
        <f>[6]Abb41!AK4</f>
        <v>3</v>
      </c>
      <c r="H14" s="28">
        <f>[6]Abb41!AL4</f>
        <v>2.8234826310421788</v>
      </c>
      <c r="I14" s="22">
        <f>[6]Abb41!AM4</f>
        <v>2.7705107859549751</v>
      </c>
      <c r="J14" s="22">
        <f>[6]Abb41!AN4</f>
        <v>1.8792302383601576</v>
      </c>
      <c r="K14" s="22">
        <f>[6]Abb41!AO4</f>
        <v>1.8171513679324813</v>
      </c>
      <c r="L14" s="22">
        <f>[6]Abb41!AP4</f>
        <v>1.2735136155269391</v>
      </c>
      <c r="M14" s="22">
        <f>[6]Abb41!AQ4</f>
        <v>1.3224536663842712</v>
      </c>
      <c r="N14" s="22">
        <f>[6]Abb41!AR4</f>
        <v>3</v>
      </c>
      <c r="O14" s="22">
        <f>[6]Abb41!AS4</f>
        <v>1</v>
      </c>
      <c r="P14" s="22">
        <f>[6]Abb41!AT4</f>
        <v>1.9132374221058077</v>
      </c>
      <c r="Q14" s="22">
        <f>[6]Abb41!AU4</f>
        <v>2.1872166818325112</v>
      </c>
      <c r="R14" s="22">
        <f>[6]Abb41!AV4</f>
        <v>2.2674237574037588</v>
      </c>
      <c r="S14" s="22">
        <f>[6]Abb41!AW4</f>
        <v>2.1519958623111695</v>
      </c>
      <c r="T14" s="22">
        <f>[6]Abb41!AX4</f>
        <v>2.9125242351351135</v>
      </c>
      <c r="U14" s="22">
        <f>[6]Abb41!AY4</f>
        <v>1.5603446212029506</v>
      </c>
      <c r="V14" s="22">
        <f>[6]Abb41!AZ4</f>
        <v>2.0119010513913858</v>
      </c>
      <c r="X14" s="18" t="str">
        <f t="shared" si="22"/>
        <v>HH</v>
      </c>
      <c r="Y14" s="19">
        <f t="shared" si="23"/>
        <v>1</v>
      </c>
      <c r="Z14" s="18" t="str">
        <f t="shared" si="24"/>
        <v>HB</v>
      </c>
      <c r="AA14" s="19">
        <f t="shared" si="25"/>
        <v>3</v>
      </c>
    </row>
    <row r="15" spans="1:27" x14ac:dyDescent="0.35">
      <c r="A15" t="s">
        <v>665</v>
      </c>
      <c r="B15" s="3">
        <f>[6]Abb43!AF4</f>
        <v>2.3798483692900749</v>
      </c>
      <c r="C15" s="3">
        <f>[6]Abb43!AG4</f>
        <v>3</v>
      </c>
      <c r="D15" s="3">
        <f>[6]Abb43!AH4</f>
        <v>2.4199239167353594</v>
      </c>
      <c r="E15" s="3">
        <f>[6]Abb43!AI4</f>
        <v>2.8898785937568792</v>
      </c>
      <c r="F15" s="3">
        <f>[6]Abb43!AJ4</f>
        <v>2.6379520669451337</v>
      </c>
      <c r="G15" s="3">
        <f>[6]Abb43!AK4</f>
        <v>3</v>
      </c>
      <c r="H15" s="14">
        <f>[6]Abb43!AL4</f>
        <v>2.6959688282070893</v>
      </c>
      <c r="I15" s="3">
        <f>[6]Abb43!AM4</f>
        <v>2.6047308257998392</v>
      </c>
      <c r="J15" s="3">
        <f>[6]Abb43!AN4</f>
        <v>1.8159309365887035</v>
      </c>
      <c r="K15" s="3">
        <f>[6]Abb43!AO4</f>
        <v>1.7503459498405061</v>
      </c>
      <c r="L15" s="3">
        <f>[6]Abb43!AP4</f>
        <v>1.2683325896046127</v>
      </c>
      <c r="M15" s="3">
        <f>[6]Abb43!AQ4</f>
        <v>1.3564446520604072</v>
      </c>
      <c r="N15" s="3">
        <f>[6]Abb43!AR4</f>
        <v>3</v>
      </c>
      <c r="O15" s="3">
        <f>[6]Abb43!AS4</f>
        <v>1</v>
      </c>
      <c r="P15" s="3">
        <f>[6]Abb43!AT4</f>
        <v>1.6213034376626081</v>
      </c>
      <c r="Q15" s="3">
        <f>[6]Abb43!AU4</f>
        <v>2.0609263853958986</v>
      </c>
      <c r="R15" s="3">
        <f>[6]Abb43!AV4</f>
        <v>2.0517176017136931</v>
      </c>
      <c r="S15" s="3">
        <f>[6]Abb43!AW4</f>
        <v>2.2421295394617218</v>
      </c>
      <c r="T15" s="3">
        <f>[6]Abb43!AX4</f>
        <v>2.7693820744471171</v>
      </c>
      <c r="U15" s="3">
        <f>[6]Abb43!AY4</f>
        <v>2.1117999144212933</v>
      </c>
      <c r="V15" s="3">
        <f>[6]Abb43!AZ4</f>
        <v>1.9333470777835176</v>
      </c>
      <c r="X15" s="18" t="str">
        <f t="shared" si="22"/>
        <v>HH</v>
      </c>
      <c r="Y15" s="19">
        <f t="shared" si="23"/>
        <v>1</v>
      </c>
      <c r="Z15" s="18" t="str">
        <f t="shared" si="24"/>
        <v>HB</v>
      </c>
      <c r="AA15" s="19">
        <f t="shared" si="25"/>
        <v>3</v>
      </c>
    </row>
    <row r="16" spans="1:27" x14ac:dyDescent="0.35">
      <c r="A16" t="s">
        <v>666</v>
      </c>
      <c r="B16" s="3">
        <f>[6]Abb65!AF4</f>
        <v>2.3803224815593955</v>
      </c>
      <c r="C16" s="3">
        <f>[6]Abb65!AG4</f>
        <v>2.4990456984628073</v>
      </c>
      <c r="D16" s="3">
        <f>[6]Abb65!AH4</f>
        <v>2.5244612561979349</v>
      </c>
      <c r="E16" s="3">
        <f>[6]Abb65!AI4</f>
        <v>2.7063562167040902</v>
      </c>
      <c r="F16" s="3">
        <f>[6]Abb65!AJ4</f>
        <v>2.4915435122164973</v>
      </c>
      <c r="G16" s="3">
        <f>[6]Abb65!AK4</f>
        <v>3</v>
      </c>
      <c r="H16" s="14">
        <f>[6]Abb65!AL4</f>
        <v>2.628931237905908</v>
      </c>
      <c r="I16" s="3">
        <f>[6]Abb65!AM4</f>
        <v>2.517575641012519</v>
      </c>
      <c r="J16" s="3">
        <f>[6]Abb65!AN4</f>
        <v>2.0189418733078432</v>
      </c>
      <c r="K16" s="3">
        <f>[6]Abb65!AO4</f>
        <v>1.9646015597006743</v>
      </c>
      <c r="L16" s="3">
        <f>[6]Abb65!AP4</f>
        <v>1.9921923476487884</v>
      </c>
      <c r="M16" s="3">
        <f>[6]Abb65!AQ4</f>
        <v>1.8404893851624951</v>
      </c>
      <c r="N16" s="3">
        <f>[6]Abb65!AR4</f>
        <v>2</v>
      </c>
      <c r="O16" s="3">
        <f>[6]Abb65!AS4</f>
        <v>2</v>
      </c>
      <c r="P16" s="3">
        <f>[6]Abb65!AT4</f>
        <v>2.1556902650773768</v>
      </c>
      <c r="Q16" s="3">
        <f>[6]Abb65!AU4</f>
        <v>1.9895329332425546</v>
      </c>
      <c r="R16" s="3">
        <f>[6]Abb65!AV4</f>
        <v>1.9594572352417112</v>
      </c>
      <c r="S16" s="3">
        <f>[6]Abb65!AW4</f>
        <v>1.9945672471456966</v>
      </c>
      <c r="T16" s="3">
        <f>[6]Abb65!AX4</f>
        <v>2.1688203422282646</v>
      </c>
      <c r="U16" s="3">
        <f>[6]Abb65!AY4</f>
        <v>1.8288783288616379</v>
      </c>
      <c r="V16" s="3">
        <f>[6]Abb65!AZ4</f>
        <v>2.093165581594449</v>
      </c>
      <c r="X16" s="18" t="str">
        <f t="shared" si="22"/>
        <v>SH</v>
      </c>
      <c r="Y16" s="19">
        <f t="shared" si="23"/>
        <v>1.8288783288616379</v>
      </c>
      <c r="Z16" s="18" t="str">
        <f t="shared" si="24"/>
        <v>SL</v>
      </c>
      <c r="AA16" s="19">
        <f t="shared" si="25"/>
        <v>2.1688203422282646</v>
      </c>
    </row>
    <row r="17" spans="1:27" x14ac:dyDescent="0.35">
      <c r="A17" t="s">
        <v>667</v>
      </c>
      <c r="B17" s="3">
        <f>[6]Abb66!AF4</f>
        <v>2.186347425907369</v>
      </c>
      <c r="C17" s="3">
        <f>[6]Abb66!AG4</f>
        <v>2.9016817800209149</v>
      </c>
      <c r="D17" s="3">
        <f>[6]Abb66!AH4</f>
        <v>2.4303976532883138</v>
      </c>
      <c r="E17" s="3">
        <f>[6]Abb66!AI4</f>
        <v>2.564341823331719</v>
      </c>
      <c r="F17" s="3">
        <f>[6]Abb66!AJ4</f>
        <v>2.2970760977885205</v>
      </c>
      <c r="G17" s="3">
        <f>[6]Abb66!AK4</f>
        <v>3</v>
      </c>
      <c r="H17" s="14">
        <f>[6]Abb66!AL4</f>
        <v>2.5708467620590612</v>
      </c>
      <c r="I17" s="3">
        <f>[6]Abb66!AM4</f>
        <v>2.4420603487270598</v>
      </c>
      <c r="J17" s="3">
        <f>[6]Abb66!AN4</f>
        <v>1.8617616961797976</v>
      </c>
      <c r="K17" s="3">
        <f>[6]Abb66!AO4</f>
        <v>1.7987152520329766</v>
      </c>
      <c r="L17" s="3">
        <f>[6]Abb66!AP4</f>
        <v>1.6560617712266938</v>
      </c>
      <c r="M17" s="3">
        <f>[6]Abb66!AQ4</f>
        <v>1.7043065376252078</v>
      </c>
      <c r="N17" s="3">
        <f>[6]Abb66!AR4</f>
        <v>2.6684212732921502</v>
      </c>
      <c r="O17" s="3">
        <f>[6]Abb66!AS4</f>
        <v>1</v>
      </c>
      <c r="P17" s="3">
        <f>[6]Abb66!AT4</f>
        <v>1.6595129618459212</v>
      </c>
      <c r="Q17" s="3">
        <f>[6]Abb66!AU4</f>
        <v>1.809919430099139</v>
      </c>
      <c r="R17" s="3">
        <f>[6]Abb66!AV4</f>
        <v>1.9922770345844643</v>
      </c>
      <c r="S17" s="3">
        <f>[6]Abb66!AW4</f>
        <v>2.0273041467202613</v>
      </c>
      <c r="T17" s="3">
        <f>[6]Abb66!AX4</f>
        <v>2.7793888723522362</v>
      </c>
      <c r="U17" s="3">
        <f>[6]Abb66!AY4</f>
        <v>1.5161579544193917</v>
      </c>
      <c r="V17" s="3">
        <f>[6]Abb66!AZ4</f>
        <v>1.9481415619158229</v>
      </c>
      <c r="X17" s="18" t="str">
        <f t="shared" si="22"/>
        <v>HH</v>
      </c>
      <c r="Y17" s="19">
        <f t="shared" si="23"/>
        <v>1</v>
      </c>
      <c r="Z17" s="18" t="str">
        <f t="shared" si="24"/>
        <v>SL</v>
      </c>
      <c r="AA17" s="19">
        <f t="shared" si="25"/>
        <v>2.7793888723522362</v>
      </c>
    </row>
    <row r="18" spans="1:27" x14ac:dyDescent="0.35">
      <c r="A18" t="s">
        <v>668</v>
      </c>
      <c r="B18" s="3">
        <f>[6]Abb67!AF4</f>
        <v>1.935954172246072</v>
      </c>
      <c r="C18" s="3">
        <f>[6]Abb67!AG4</f>
        <v>2.521767894227795</v>
      </c>
      <c r="D18" s="3">
        <f>[6]Abb67!AH4</f>
        <v>2.0053694038856409</v>
      </c>
      <c r="E18" s="3">
        <f>[6]Abb67!AI4</f>
        <v>2.1608371307180909</v>
      </c>
      <c r="F18" s="3">
        <f>[6]Abb67!AJ4</f>
        <v>2.3618735967695956</v>
      </c>
      <c r="G18" s="3">
        <f>[6]Abb67!AK4</f>
        <v>3</v>
      </c>
      <c r="H18" s="14">
        <f>[6]Abb67!AL4</f>
        <v>2.3422356714436101</v>
      </c>
      <c r="I18" s="3">
        <f>[6]Abb67!AM4</f>
        <v>2.1448443873909708</v>
      </c>
      <c r="J18" s="3">
        <f>[6]Abb67!AN4</f>
        <v>1.9679084621730834</v>
      </c>
      <c r="K18" s="3">
        <f>[6]Abb67!AO4</f>
        <v>1.9107414337260333</v>
      </c>
      <c r="L18" s="3">
        <f>[6]Abb67!AP4</f>
        <v>1.8199315475613047</v>
      </c>
      <c r="M18" s="3">
        <f>[6]Abb67!AQ4</f>
        <v>1.7082026863739073</v>
      </c>
      <c r="N18" s="3">
        <f>[6]Abb67!AR4</f>
        <v>2.1657893633539249</v>
      </c>
      <c r="O18" s="3">
        <f>[6]Abb67!AS4</f>
        <v>1</v>
      </c>
      <c r="P18" s="3">
        <f>[6]Abb67!AT4</f>
        <v>1.6052216189158584</v>
      </c>
      <c r="Q18" s="3">
        <f>[6]Abb67!AU4</f>
        <v>2.0883345599554812</v>
      </c>
      <c r="R18" s="3">
        <f>[6]Abb67!AV4</f>
        <v>2.173227866841132</v>
      </c>
      <c r="S18" s="3">
        <f>[6]Abb67!AW4</f>
        <v>2.1162611027304865</v>
      </c>
      <c r="T18" s="3">
        <f>[6]Abb67!AX4</f>
        <v>2.9125242351351135</v>
      </c>
      <c r="U18" s="3">
        <f>[6]Abb67!AY4</f>
        <v>1.6401101800558453</v>
      </c>
      <c r="V18" s="3">
        <f>[6]Abb67!AZ4</f>
        <v>1.9942461098603761</v>
      </c>
      <c r="X18" s="18" t="str">
        <f t="shared" si="22"/>
        <v>HH</v>
      </c>
      <c r="Y18" s="19">
        <f t="shared" si="23"/>
        <v>1</v>
      </c>
      <c r="Z18" s="18" t="str">
        <f t="shared" si="24"/>
        <v>SL</v>
      </c>
      <c r="AA18" s="19">
        <f t="shared" si="25"/>
        <v>2.9125242351351135</v>
      </c>
    </row>
    <row r="19" spans="1:27" x14ac:dyDescent="0.35">
      <c r="A19" t="s">
        <v>669</v>
      </c>
      <c r="B19" s="3">
        <f>SUM(B13:B18)/6</f>
        <v>2.2870170707531217</v>
      </c>
      <c r="C19" s="3">
        <f t="shared" ref="C19:V19" si="26">SUM(C13:C18)/6</f>
        <v>2.7052005035602709</v>
      </c>
      <c r="D19" s="3">
        <f t="shared" si="26"/>
        <v>2.4055569262856671</v>
      </c>
      <c r="E19" s="3">
        <f t="shared" si="26"/>
        <v>2.6198026735790081</v>
      </c>
      <c r="F19" s="3">
        <f t="shared" si="26"/>
        <v>2.4179497267553582</v>
      </c>
      <c r="G19" s="3">
        <f t="shared" si="26"/>
        <v>3</v>
      </c>
      <c r="H19" s="14">
        <f t="shared" si="26"/>
        <v>2.5840055757145373</v>
      </c>
      <c r="I19" s="3">
        <f t="shared" si="26"/>
        <v>2.4591680465212735</v>
      </c>
      <c r="J19" s="3">
        <f t="shared" si="26"/>
        <v>1.911027379159463</v>
      </c>
      <c r="K19" s="3">
        <f t="shared" si="26"/>
        <v>1.8507097362837885</v>
      </c>
      <c r="L19" s="3">
        <f t="shared" si="26"/>
        <v>1.636563394201503</v>
      </c>
      <c r="M19" s="3">
        <f t="shared" si="26"/>
        <v>1.6174266011326681</v>
      </c>
      <c r="N19" s="3">
        <f t="shared" si="26"/>
        <v>2.4723684394410124</v>
      </c>
      <c r="O19" s="3">
        <f t="shared" si="26"/>
        <v>1.3333333333333333</v>
      </c>
      <c r="P19" s="3">
        <f t="shared" si="26"/>
        <v>1.8141496861181963</v>
      </c>
      <c r="Q19" s="3">
        <f t="shared" si="26"/>
        <v>1.9734960585344823</v>
      </c>
      <c r="R19" s="3">
        <f t="shared" si="26"/>
        <v>2.0663353952609422</v>
      </c>
      <c r="S19" s="3">
        <f t="shared" si="26"/>
        <v>2.0912001605374715</v>
      </c>
      <c r="T19" s="3">
        <f t="shared" si="26"/>
        <v>2.5818475485976471</v>
      </c>
      <c r="U19" s="3">
        <f t="shared" si="26"/>
        <v>1.7495531957532551</v>
      </c>
      <c r="V19" s="3">
        <f t="shared" si="26"/>
        <v>1.9926203951751467</v>
      </c>
      <c r="X19" s="18" t="str">
        <f>HLOOKUP(Y19,$L19:$U117,ROW(L$102)-ROW(X19)+1,0)</f>
        <v>HH</v>
      </c>
      <c r="Y19" s="19">
        <f t="shared" si="23"/>
        <v>1.3333333333333333</v>
      </c>
      <c r="Z19" s="18" t="str">
        <f>HLOOKUP(AA19,$L19:$U117,ROW(N$102)-ROW(Z19)+1,0)</f>
        <v>SL</v>
      </c>
      <c r="AA19" s="19">
        <f t="shared" si="25"/>
        <v>2.5818475485976471</v>
      </c>
    </row>
    <row r="21" spans="1:27" x14ac:dyDescent="0.35">
      <c r="A21" t="s">
        <v>671</v>
      </c>
    </row>
    <row r="102" spans="12:21" x14ac:dyDescent="0.35">
      <c r="L102" t="s">
        <v>328</v>
      </c>
      <c r="M102" t="s">
        <v>329</v>
      </c>
      <c r="N102" t="s">
        <v>330</v>
      </c>
      <c r="O102" t="s">
        <v>331</v>
      </c>
      <c r="P102" t="s">
        <v>332</v>
      </c>
      <c r="Q102" t="s">
        <v>333</v>
      </c>
      <c r="R102" t="s">
        <v>334</v>
      </c>
      <c r="S102" t="s">
        <v>335</v>
      </c>
      <c r="T102" t="s">
        <v>336</v>
      </c>
      <c r="U102" t="s">
        <v>337</v>
      </c>
    </row>
  </sheetData>
  <pageMargins left="0.7" right="0.7" top="0.78740157499999996" bottom="0.78740157499999996" header="0.3" footer="0.3"/>
  <pageSetup paperSize="9" orientation="portrait" horizontalDpi="4294967295" verticalDpi="4294967295"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DD4E3F-DBAC-4F7A-8551-D39C569FB223}">
  <sheetPr codeName="Tabelle54"/>
  <dimension ref="A1:AB88"/>
  <sheetViews>
    <sheetView workbookViewId="0">
      <pane ySplit="2" topLeftCell="A3" activePane="bottomLeft" state="frozen"/>
      <selection pane="bottomLeft" activeCell="A3" sqref="A3"/>
    </sheetView>
  </sheetViews>
  <sheetFormatPr baseColWidth="10" defaultColWidth="11.453125" defaultRowHeight="14.5" x14ac:dyDescent="0.35"/>
  <cols>
    <col min="9" max="10" width="10.81640625" style="63"/>
    <col min="11" max="11" width="12.81640625" style="63" customWidth="1"/>
    <col min="12" max="28" width="10.81640625" style="63"/>
  </cols>
  <sheetData>
    <row r="1" spans="1:25" ht="30" customHeight="1" x14ac:dyDescent="0.35">
      <c r="A1" s="4" t="s">
        <v>672</v>
      </c>
      <c r="I1" s="63" t="str">
        <f>Wirtschaftskraft!A2</f>
        <v>Jahr</v>
      </c>
      <c r="J1" s="70" t="s">
        <v>339</v>
      </c>
      <c r="K1" s="70" t="s">
        <v>289</v>
      </c>
      <c r="L1" s="70" t="s">
        <v>290</v>
      </c>
      <c r="M1" s="70" t="s">
        <v>291</v>
      </c>
      <c r="N1" s="70" t="s">
        <v>292</v>
      </c>
      <c r="O1" s="70" t="s">
        <v>293</v>
      </c>
      <c r="P1" s="70" t="s">
        <v>298</v>
      </c>
      <c r="Q1" s="70" t="s">
        <v>299</v>
      </c>
      <c r="R1" s="70" t="s">
        <v>300</v>
      </c>
      <c r="S1" s="70" t="s">
        <v>301</v>
      </c>
      <c r="T1" s="70" t="s">
        <v>302</v>
      </c>
      <c r="U1" s="70" t="s">
        <v>340</v>
      </c>
      <c r="V1" s="70" t="s">
        <v>304</v>
      </c>
      <c r="W1" s="70" t="s">
        <v>305</v>
      </c>
      <c r="X1" s="70" t="s">
        <v>306</v>
      </c>
      <c r="Y1" s="70" t="s">
        <v>307</v>
      </c>
    </row>
    <row r="2" spans="1:25" x14ac:dyDescent="0.35">
      <c r="A2" t="str">
        <f>'Abb Arbeitslosigkeit'!A2</f>
        <v>Ost=Ostdeutschland mit Berlin, West=Westdeutschland ohne Berlin</v>
      </c>
    </row>
    <row r="3" spans="1:25" x14ac:dyDescent="0.35">
      <c r="I3" s="63" t="str">
        <f>Zufriedenheit!A1&amp;": "&amp;I4</f>
        <v>Zufriedenheitsindikatoren (1: positiv // 3: negativ): allgemeine Lebenszufriedenheit</v>
      </c>
    </row>
    <row r="4" spans="1:25" x14ac:dyDescent="0.35">
      <c r="I4" s="63" t="str">
        <f>Zufriedenheit!A13</f>
        <v>allgemeine Lebenszufriedenheit</v>
      </c>
      <c r="J4" s="63">
        <f>Zufriedenheit!B13</f>
        <v>2.1414760307971554</v>
      </c>
      <c r="K4" s="63">
        <f>Zufriedenheit!C13</f>
        <v>2.4070258686291934</v>
      </c>
      <c r="L4" s="63">
        <f>Zufriedenheit!D13</f>
        <v>2.3432273692390719</v>
      </c>
      <c r="M4" s="63">
        <f>Zufriedenheit!E13</f>
        <v>2.3974022769632661</v>
      </c>
      <c r="N4" s="63">
        <f>Zufriedenheit!F13</f>
        <v>2.0805377096452728</v>
      </c>
    </row>
    <row r="5" spans="1:25" x14ac:dyDescent="0.35">
      <c r="O5" s="63">
        <f>Zufriedenheit!G13</f>
        <v>3</v>
      </c>
    </row>
    <row r="6" spans="1:25" x14ac:dyDescent="0.35">
      <c r="P6" s="63">
        <f>Zufriedenheit!L13</f>
        <v>1.8093484936406785</v>
      </c>
      <c r="Q6" s="63">
        <f>Zufriedenheit!M13</f>
        <v>1.7726626791897202</v>
      </c>
      <c r="R6" s="63">
        <f>Zufriedenheit!N13</f>
        <v>2</v>
      </c>
      <c r="S6" s="63">
        <f>Zufriedenheit!O13</f>
        <v>2</v>
      </c>
      <c r="T6" s="63">
        <f>Zufriedenheit!P13</f>
        <v>1.9299324111016054</v>
      </c>
      <c r="U6" s="63">
        <f>Zufriedenheit!Q13</f>
        <v>1.70504636068131</v>
      </c>
      <c r="V6" s="63">
        <f>Zufriedenheit!R13</f>
        <v>1.9539088757808918</v>
      </c>
      <c r="W6" s="63">
        <f>Zufriedenheit!S13</f>
        <v>2.0149430648554936</v>
      </c>
      <c r="X6" s="63">
        <f>Zufriedenheit!T13</f>
        <v>1.9484455322880381</v>
      </c>
      <c r="Y6" s="63">
        <f>Zufriedenheit!U13</f>
        <v>1.8400281755584111</v>
      </c>
    </row>
    <row r="7" spans="1:25" x14ac:dyDescent="0.35">
      <c r="J7" s="63">
        <f>Zufriedenheit!H13</f>
        <v>2.4425683236293758</v>
      </c>
      <c r="K7" s="63">
        <f>J7</f>
        <v>2.4425683236293758</v>
      </c>
      <c r="L7" s="63">
        <f t="shared" ref="L7:O7" si="0">K7</f>
        <v>2.4425683236293758</v>
      </c>
      <c r="M7" s="63">
        <f t="shared" si="0"/>
        <v>2.4425683236293758</v>
      </c>
      <c r="N7" s="63">
        <f t="shared" si="0"/>
        <v>2.4425683236293758</v>
      </c>
      <c r="O7" s="63">
        <f t="shared" si="0"/>
        <v>2.4425683236293758</v>
      </c>
    </row>
    <row r="8" spans="1:25" x14ac:dyDescent="0.35">
      <c r="P8" s="63">
        <f>Zufriedenheit!K13</f>
        <v>1.8627028544700603</v>
      </c>
      <c r="Q8" s="63">
        <f t="shared" ref="Q8:Y8" si="1">P8</f>
        <v>1.8627028544700603</v>
      </c>
      <c r="R8" s="63">
        <f t="shared" si="1"/>
        <v>1.8627028544700603</v>
      </c>
      <c r="S8" s="63">
        <f t="shared" si="1"/>
        <v>1.8627028544700603</v>
      </c>
      <c r="T8" s="63">
        <f t="shared" si="1"/>
        <v>1.8627028544700603</v>
      </c>
      <c r="U8" s="63">
        <f t="shared" si="1"/>
        <v>1.8627028544700603</v>
      </c>
      <c r="V8" s="63">
        <f t="shared" si="1"/>
        <v>1.8627028544700603</v>
      </c>
      <c r="W8" s="63">
        <f t="shared" si="1"/>
        <v>1.8627028544700603</v>
      </c>
      <c r="X8" s="63">
        <f t="shared" si="1"/>
        <v>1.8627028544700603</v>
      </c>
      <c r="Y8" s="63">
        <f t="shared" si="1"/>
        <v>1.8627028544700603</v>
      </c>
    </row>
    <row r="11" spans="1:25" x14ac:dyDescent="0.35">
      <c r="I11" s="63" t="str">
        <f>Zufriedenheit!A$1&amp;": "&amp;I12</f>
        <v>Zufriedenheitsindikatoren (1: positiv // 3: negativ): regionale Lebensbedingungen im Vergleich</v>
      </c>
    </row>
    <row r="12" spans="1:25" x14ac:dyDescent="0.35">
      <c r="I12" s="63" t="str">
        <f>Zufriedenheit!A14</f>
        <v>regionale Lebensbedingungen im Vergleich</v>
      </c>
      <c r="J12" s="63">
        <f>Zufriedenheit!B14</f>
        <v>2.6981539447186642</v>
      </c>
      <c r="K12" s="63">
        <f>Zufriedenheit!C14</f>
        <v>2.9016817800209149</v>
      </c>
      <c r="L12" s="63">
        <f>Zufriedenheit!D14</f>
        <v>2.7099619583676797</v>
      </c>
      <c r="M12" s="63">
        <f>Zufriedenheit!E14</f>
        <v>3</v>
      </c>
      <c r="N12" s="63">
        <f>Zufriedenheit!F14</f>
        <v>2.6387153771671294</v>
      </c>
    </row>
    <row r="13" spans="1:25" x14ac:dyDescent="0.35">
      <c r="O13" s="63">
        <f>Zufriedenheit!G14</f>
        <v>3</v>
      </c>
    </row>
    <row r="14" spans="1:25" x14ac:dyDescent="0.35">
      <c r="I14" s="65"/>
      <c r="P14" s="63">
        <f>Zufriedenheit!L14</f>
        <v>1.2735136155269391</v>
      </c>
      <c r="Q14" s="63">
        <f>Zufriedenheit!M14</f>
        <v>1.3224536663842712</v>
      </c>
      <c r="R14" s="63">
        <f>Zufriedenheit!N14</f>
        <v>3</v>
      </c>
      <c r="S14" s="63">
        <f>Zufriedenheit!O14</f>
        <v>1</v>
      </c>
      <c r="T14" s="63">
        <f>Zufriedenheit!P14</f>
        <v>1.9132374221058077</v>
      </c>
      <c r="U14" s="63">
        <f>Zufriedenheit!Q14</f>
        <v>2.1872166818325112</v>
      </c>
      <c r="V14" s="63">
        <f>Zufriedenheit!R14</f>
        <v>2.2674237574037588</v>
      </c>
      <c r="W14" s="63">
        <f>Zufriedenheit!S14</f>
        <v>2.1519958623111695</v>
      </c>
      <c r="X14" s="63">
        <f>Zufriedenheit!T14</f>
        <v>2.9125242351351135</v>
      </c>
      <c r="Y14" s="63">
        <f>Zufriedenheit!U14</f>
        <v>1.5603446212029506</v>
      </c>
    </row>
    <row r="15" spans="1:25" x14ac:dyDescent="0.35">
      <c r="J15" s="63">
        <f>Zufriedenheit!H14</f>
        <v>2.8234826310421788</v>
      </c>
      <c r="K15" s="63">
        <f>J15</f>
        <v>2.8234826310421788</v>
      </c>
      <c r="L15" s="63">
        <f t="shared" ref="L15:O15" si="2">K15</f>
        <v>2.8234826310421788</v>
      </c>
      <c r="M15" s="63">
        <f t="shared" si="2"/>
        <v>2.8234826310421788</v>
      </c>
      <c r="N15" s="63">
        <f t="shared" si="2"/>
        <v>2.8234826310421788</v>
      </c>
      <c r="O15" s="63">
        <f t="shared" si="2"/>
        <v>2.8234826310421788</v>
      </c>
    </row>
    <row r="16" spans="1:25" x14ac:dyDescent="0.35">
      <c r="P16" s="63">
        <f>Zufriedenheit!K14</f>
        <v>1.8171513679324813</v>
      </c>
      <c r="Q16" s="63">
        <f t="shared" ref="Q16:Y16" si="3">P16</f>
        <v>1.8171513679324813</v>
      </c>
      <c r="R16" s="63">
        <f t="shared" si="3"/>
        <v>1.8171513679324813</v>
      </c>
      <c r="S16" s="63">
        <f t="shared" si="3"/>
        <v>1.8171513679324813</v>
      </c>
      <c r="T16" s="63">
        <f t="shared" si="3"/>
        <v>1.8171513679324813</v>
      </c>
      <c r="U16" s="63">
        <f t="shared" si="3"/>
        <v>1.8171513679324813</v>
      </c>
      <c r="V16" s="63">
        <f t="shared" si="3"/>
        <v>1.8171513679324813</v>
      </c>
      <c r="W16" s="63">
        <f t="shared" si="3"/>
        <v>1.8171513679324813</v>
      </c>
      <c r="X16" s="63">
        <f t="shared" si="3"/>
        <v>1.8171513679324813</v>
      </c>
      <c r="Y16" s="63">
        <f t="shared" si="3"/>
        <v>1.8171513679324813</v>
      </c>
    </row>
    <row r="19" spans="9:25" x14ac:dyDescent="0.35">
      <c r="I19" s="63" t="str">
        <f>Zufriedenheit!A$1&amp;": "&amp;I20</f>
        <v>Zufriedenheitsindikatoren (1: positiv // 3: negativ): Bewertung der wirtschaftlichen Lage in der Region</v>
      </c>
    </row>
    <row r="20" spans="9:25" x14ac:dyDescent="0.35">
      <c r="I20" s="63" t="str">
        <f>Zufriedenheit!A15</f>
        <v>Bewertung der wirtschaftlichen Lage in der Region</v>
      </c>
      <c r="J20" s="63">
        <f>Zufriedenheit!B15</f>
        <v>2.3798483692900749</v>
      </c>
      <c r="K20" s="63">
        <f>Zufriedenheit!C15</f>
        <v>3</v>
      </c>
      <c r="L20" s="63">
        <f>Zufriedenheit!D15</f>
        <v>2.4199239167353594</v>
      </c>
      <c r="M20" s="63">
        <f>Zufriedenheit!E15</f>
        <v>2.8898785937568792</v>
      </c>
      <c r="N20" s="63">
        <f>Zufriedenheit!F15</f>
        <v>2.6379520669451337</v>
      </c>
    </row>
    <row r="21" spans="9:25" x14ac:dyDescent="0.35">
      <c r="O21" s="63">
        <f>Zufriedenheit!G15</f>
        <v>3</v>
      </c>
    </row>
    <row r="22" spans="9:25" x14ac:dyDescent="0.35">
      <c r="P22" s="63">
        <f>Zufriedenheit!L15</f>
        <v>1.2683325896046127</v>
      </c>
      <c r="Q22" s="63">
        <f>Zufriedenheit!M15</f>
        <v>1.3564446520604072</v>
      </c>
      <c r="R22" s="63">
        <f>Zufriedenheit!N15</f>
        <v>3</v>
      </c>
      <c r="S22" s="63">
        <f>Zufriedenheit!O15</f>
        <v>1</v>
      </c>
      <c r="T22" s="63">
        <f>Zufriedenheit!P15</f>
        <v>1.6213034376626081</v>
      </c>
      <c r="U22" s="63">
        <f>Zufriedenheit!Q15</f>
        <v>2.0609263853958986</v>
      </c>
      <c r="V22" s="63">
        <f>Zufriedenheit!R15</f>
        <v>2.0517176017136931</v>
      </c>
      <c r="W22" s="63">
        <f>Zufriedenheit!S15</f>
        <v>2.2421295394617218</v>
      </c>
      <c r="X22" s="63">
        <f>Zufriedenheit!T15</f>
        <v>2.7693820744471171</v>
      </c>
      <c r="Y22" s="63">
        <f>Zufriedenheit!U15</f>
        <v>2.1117999144212933</v>
      </c>
    </row>
    <row r="23" spans="9:25" x14ac:dyDescent="0.35">
      <c r="J23" s="63">
        <f>Zufriedenheit!H15</f>
        <v>2.6959688282070893</v>
      </c>
      <c r="K23" s="63">
        <f>J23</f>
        <v>2.6959688282070893</v>
      </c>
      <c r="L23" s="63">
        <f t="shared" ref="L23:O23" si="4">K23</f>
        <v>2.6959688282070893</v>
      </c>
      <c r="M23" s="63">
        <f t="shared" si="4"/>
        <v>2.6959688282070893</v>
      </c>
      <c r="N23" s="63">
        <f t="shared" si="4"/>
        <v>2.6959688282070893</v>
      </c>
      <c r="O23" s="63">
        <f t="shared" si="4"/>
        <v>2.6959688282070893</v>
      </c>
    </row>
    <row r="24" spans="9:25" x14ac:dyDescent="0.35">
      <c r="P24" s="63">
        <f>Zufriedenheit!K15</f>
        <v>1.7503459498405061</v>
      </c>
      <c r="Q24" s="63">
        <f t="shared" ref="Q24:Y24" si="5">P24</f>
        <v>1.7503459498405061</v>
      </c>
      <c r="R24" s="63">
        <f t="shared" si="5"/>
        <v>1.7503459498405061</v>
      </c>
      <c r="S24" s="63">
        <f t="shared" si="5"/>
        <v>1.7503459498405061</v>
      </c>
      <c r="T24" s="63">
        <f t="shared" si="5"/>
        <v>1.7503459498405061</v>
      </c>
      <c r="U24" s="63">
        <f t="shared" si="5"/>
        <v>1.7503459498405061</v>
      </c>
      <c r="V24" s="63">
        <f t="shared" si="5"/>
        <v>1.7503459498405061</v>
      </c>
      <c r="W24" s="63">
        <f t="shared" si="5"/>
        <v>1.7503459498405061</v>
      </c>
      <c r="X24" s="63">
        <f t="shared" si="5"/>
        <v>1.7503459498405061</v>
      </c>
      <c r="Y24" s="63">
        <f t="shared" si="5"/>
        <v>1.7503459498405061</v>
      </c>
    </row>
    <row r="27" spans="9:25" x14ac:dyDescent="0.35">
      <c r="I27" s="63" t="str">
        <f>Zufriedenheit!A$1&amp;": "&amp;I28</f>
        <v>Zufriedenheitsindikatoren (1: positiv // 3: negativ): Beurteilung der eigenen wirtschaftlichen Lage</v>
      </c>
    </row>
    <row r="28" spans="9:25" x14ac:dyDescent="0.35">
      <c r="I28" s="63" t="str">
        <f>Zufriedenheit!A16</f>
        <v>Beurteilung der eigenen wirtschaftlichen Lage</v>
      </c>
      <c r="J28" s="63">
        <f>Zufriedenheit!B16</f>
        <v>2.3803224815593955</v>
      </c>
      <c r="K28" s="63">
        <f>Zufriedenheit!C16</f>
        <v>2.4990456984628073</v>
      </c>
      <c r="L28" s="63">
        <f>Zufriedenheit!D16</f>
        <v>2.5244612561979349</v>
      </c>
      <c r="M28" s="63">
        <f>Zufriedenheit!E16</f>
        <v>2.7063562167040902</v>
      </c>
      <c r="N28" s="63">
        <f>Zufriedenheit!F16</f>
        <v>2.4915435122164973</v>
      </c>
    </row>
    <row r="29" spans="9:25" x14ac:dyDescent="0.35">
      <c r="O29" s="63">
        <f>Zufriedenheit!G16</f>
        <v>3</v>
      </c>
    </row>
    <row r="30" spans="9:25" x14ac:dyDescent="0.35">
      <c r="P30" s="63">
        <f>Zufriedenheit!L16</f>
        <v>1.9921923476487884</v>
      </c>
      <c r="Q30" s="63">
        <f>Zufriedenheit!M16</f>
        <v>1.8404893851624951</v>
      </c>
      <c r="R30" s="63">
        <f>Zufriedenheit!N16</f>
        <v>2</v>
      </c>
      <c r="S30" s="63">
        <f>Zufriedenheit!O16</f>
        <v>2</v>
      </c>
      <c r="T30" s="63">
        <f>Zufriedenheit!P16</f>
        <v>2.1556902650773768</v>
      </c>
      <c r="U30" s="63">
        <f>Zufriedenheit!Q16</f>
        <v>1.9895329332425546</v>
      </c>
      <c r="V30" s="63">
        <f>Zufriedenheit!R16</f>
        <v>1.9594572352417112</v>
      </c>
      <c r="W30" s="63">
        <f>Zufriedenheit!S16</f>
        <v>1.9945672471456966</v>
      </c>
      <c r="X30" s="63">
        <f>Zufriedenheit!T16</f>
        <v>2.1688203422282646</v>
      </c>
      <c r="Y30" s="63">
        <f>Zufriedenheit!U16</f>
        <v>1.8288783288616379</v>
      </c>
    </row>
    <row r="31" spans="9:25" x14ac:dyDescent="0.35">
      <c r="J31" s="63">
        <f>Zufriedenheit!H16</f>
        <v>2.628931237905908</v>
      </c>
      <c r="K31" s="63">
        <f>J31</f>
        <v>2.628931237905908</v>
      </c>
      <c r="L31" s="63">
        <f t="shared" ref="L31:O31" si="6">K31</f>
        <v>2.628931237905908</v>
      </c>
      <c r="M31" s="63">
        <f t="shared" si="6"/>
        <v>2.628931237905908</v>
      </c>
      <c r="N31" s="63">
        <f t="shared" si="6"/>
        <v>2.628931237905908</v>
      </c>
      <c r="O31" s="63">
        <f t="shared" si="6"/>
        <v>2.628931237905908</v>
      </c>
    </row>
    <row r="32" spans="9:25" x14ac:dyDescent="0.35">
      <c r="P32" s="63">
        <f>Zufriedenheit!K16</f>
        <v>1.9646015597006743</v>
      </c>
      <c r="Q32" s="63">
        <f t="shared" ref="Q32:Y32" si="7">P32</f>
        <v>1.9646015597006743</v>
      </c>
      <c r="R32" s="63">
        <f t="shared" si="7"/>
        <v>1.9646015597006743</v>
      </c>
      <c r="S32" s="63">
        <f t="shared" si="7"/>
        <v>1.9646015597006743</v>
      </c>
      <c r="T32" s="63">
        <f t="shared" si="7"/>
        <v>1.9646015597006743</v>
      </c>
      <c r="U32" s="63">
        <f t="shared" si="7"/>
        <v>1.9646015597006743</v>
      </c>
      <c r="V32" s="63">
        <f t="shared" si="7"/>
        <v>1.9646015597006743</v>
      </c>
      <c r="W32" s="63">
        <f t="shared" si="7"/>
        <v>1.9646015597006743</v>
      </c>
      <c r="X32" s="63">
        <f t="shared" si="7"/>
        <v>1.9646015597006743</v>
      </c>
      <c r="Y32" s="63">
        <f t="shared" si="7"/>
        <v>1.9646015597006743</v>
      </c>
    </row>
    <row r="35" spans="9:25" x14ac:dyDescent="0.35">
      <c r="I35" s="63" t="str">
        <f>Zufriedenheit!A$1&amp;": "&amp;I36</f>
        <v>Zufriedenheitsindikatoren (1: positiv // 3: negativ): künftige Perspektiven der Region allgemein</v>
      </c>
    </row>
    <row r="36" spans="9:25" x14ac:dyDescent="0.35">
      <c r="I36" s="63" t="str">
        <f>Zufriedenheit!A17</f>
        <v>künftige Perspektiven der Region allgemein</v>
      </c>
      <c r="J36" s="63">
        <f>Zufriedenheit!B17</f>
        <v>2.186347425907369</v>
      </c>
      <c r="K36" s="63">
        <f>Zufriedenheit!C17</f>
        <v>2.9016817800209149</v>
      </c>
      <c r="L36" s="63">
        <f>Zufriedenheit!D17</f>
        <v>2.4303976532883138</v>
      </c>
      <c r="M36" s="63">
        <f>Zufriedenheit!E17</f>
        <v>2.564341823331719</v>
      </c>
      <c r="N36" s="63">
        <f>Zufriedenheit!F17</f>
        <v>2.2970760977885205</v>
      </c>
    </row>
    <row r="37" spans="9:25" x14ac:dyDescent="0.35">
      <c r="I37" s="65"/>
      <c r="O37" s="63">
        <f>Zufriedenheit!G17</f>
        <v>3</v>
      </c>
    </row>
    <row r="38" spans="9:25" x14ac:dyDescent="0.35">
      <c r="P38" s="63">
        <f>Zufriedenheit!L17</f>
        <v>1.6560617712266938</v>
      </c>
      <c r="Q38" s="63">
        <f>Zufriedenheit!M17</f>
        <v>1.7043065376252078</v>
      </c>
      <c r="R38" s="63">
        <f>Zufriedenheit!N17</f>
        <v>2.6684212732921502</v>
      </c>
      <c r="S38" s="63">
        <f>Zufriedenheit!O17</f>
        <v>1</v>
      </c>
      <c r="T38" s="63">
        <f>Zufriedenheit!P17</f>
        <v>1.6595129618459212</v>
      </c>
      <c r="U38" s="63">
        <f>Zufriedenheit!Q17</f>
        <v>1.809919430099139</v>
      </c>
      <c r="V38" s="63">
        <f>Zufriedenheit!R17</f>
        <v>1.9922770345844643</v>
      </c>
      <c r="W38" s="63">
        <f>Zufriedenheit!S17</f>
        <v>2.0273041467202613</v>
      </c>
      <c r="X38" s="63">
        <f>Zufriedenheit!T17</f>
        <v>2.7793888723522362</v>
      </c>
      <c r="Y38" s="63">
        <f>Zufriedenheit!U17</f>
        <v>1.5161579544193917</v>
      </c>
    </row>
    <row r="39" spans="9:25" x14ac:dyDescent="0.35">
      <c r="J39" s="63">
        <f>Zufriedenheit!H17</f>
        <v>2.5708467620590612</v>
      </c>
      <c r="K39" s="65">
        <f>J39</f>
        <v>2.5708467620590612</v>
      </c>
      <c r="L39" s="63">
        <f>K39</f>
        <v>2.5708467620590612</v>
      </c>
      <c r="M39" s="63">
        <f>L39</f>
        <v>2.5708467620590612</v>
      </c>
      <c r="N39" s="63">
        <f>M39</f>
        <v>2.5708467620590612</v>
      </c>
      <c r="O39" s="63">
        <f>N39</f>
        <v>2.5708467620590612</v>
      </c>
    </row>
    <row r="40" spans="9:25" x14ac:dyDescent="0.35">
      <c r="P40" s="63">
        <f>Zufriedenheit!K17</f>
        <v>1.7987152520329766</v>
      </c>
      <c r="Q40" s="63">
        <f t="shared" ref="Q40:Y40" si="8">P40</f>
        <v>1.7987152520329766</v>
      </c>
      <c r="R40" s="63">
        <f t="shared" si="8"/>
        <v>1.7987152520329766</v>
      </c>
      <c r="S40" s="63">
        <f t="shared" si="8"/>
        <v>1.7987152520329766</v>
      </c>
      <c r="T40" s="63">
        <f t="shared" si="8"/>
        <v>1.7987152520329766</v>
      </c>
      <c r="U40" s="63">
        <f t="shared" si="8"/>
        <v>1.7987152520329766</v>
      </c>
      <c r="V40" s="63">
        <f t="shared" si="8"/>
        <v>1.7987152520329766</v>
      </c>
      <c r="W40" s="63">
        <f t="shared" si="8"/>
        <v>1.7987152520329766</v>
      </c>
      <c r="X40" s="63">
        <f t="shared" si="8"/>
        <v>1.7987152520329766</v>
      </c>
      <c r="Y40" s="63">
        <f t="shared" si="8"/>
        <v>1.7987152520329766</v>
      </c>
    </row>
    <row r="45" spans="9:25" x14ac:dyDescent="0.35">
      <c r="I45" s="63" t="str">
        <f>Zufriedenheit!A$1&amp;": "&amp;I46</f>
        <v>Zufriedenheitsindikatoren (1: positiv // 3: negativ): künftige wirtschaftliche Perspektiven der Region</v>
      </c>
    </row>
    <row r="46" spans="9:25" x14ac:dyDescent="0.35">
      <c r="I46" s="63" t="str">
        <f>Zufriedenheit!A18</f>
        <v>künftige wirtschaftliche Perspektiven der Region</v>
      </c>
      <c r="J46" s="63">
        <f>Zufriedenheit!B18</f>
        <v>1.935954172246072</v>
      </c>
      <c r="K46" s="63">
        <f>Zufriedenheit!C18</f>
        <v>2.521767894227795</v>
      </c>
      <c r="L46" s="63">
        <f>Zufriedenheit!D18</f>
        <v>2.0053694038856409</v>
      </c>
      <c r="M46" s="63">
        <f>Zufriedenheit!E18</f>
        <v>2.1608371307180909</v>
      </c>
      <c r="N46" s="63">
        <f>Zufriedenheit!F18</f>
        <v>2.3618735967695956</v>
      </c>
    </row>
    <row r="47" spans="9:25" x14ac:dyDescent="0.35">
      <c r="O47" s="63">
        <f>Zufriedenheit!G18</f>
        <v>3</v>
      </c>
    </row>
    <row r="48" spans="9:25" x14ac:dyDescent="0.35">
      <c r="P48" s="63">
        <f>Zufriedenheit!L18</f>
        <v>1.8199315475613047</v>
      </c>
      <c r="Q48" s="63">
        <f>Zufriedenheit!M18</f>
        <v>1.7082026863739073</v>
      </c>
      <c r="R48" s="63">
        <f>Zufriedenheit!N18</f>
        <v>2.1657893633539249</v>
      </c>
      <c r="S48" s="63">
        <f>Zufriedenheit!O18</f>
        <v>1</v>
      </c>
      <c r="T48" s="63">
        <f>Zufriedenheit!P18</f>
        <v>1.6052216189158584</v>
      </c>
      <c r="U48" s="63">
        <f>Zufriedenheit!Q18</f>
        <v>2.0883345599554812</v>
      </c>
      <c r="V48" s="63">
        <f>Zufriedenheit!R18</f>
        <v>2.173227866841132</v>
      </c>
      <c r="W48" s="63">
        <f>Zufriedenheit!S18</f>
        <v>2.1162611027304865</v>
      </c>
      <c r="X48" s="63">
        <f>Zufriedenheit!T18</f>
        <v>2.9125242351351135</v>
      </c>
      <c r="Y48" s="63">
        <f>Zufriedenheit!U18</f>
        <v>1.6401101800558453</v>
      </c>
    </row>
    <row r="49" spans="9:25" x14ac:dyDescent="0.35">
      <c r="J49" s="63">
        <f>Zufriedenheit!H18</f>
        <v>2.3422356714436101</v>
      </c>
      <c r="K49" s="66">
        <f>J49</f>
        <v>2.3422356714436101</v>
      </c>
      <c r="L49" s="63">
        <f t="shared" ref="L49:Q50" si="9">K49</f>
        <v>2.3422356714436101</v>
      </c>
      <c r="M49" s="63">
        <f t="shared" si="9"/>
        <v>2.3422356714436101</v>
      </c>
      <c r="N49" s="63">
        <f t="shared" si="9"/>
        <v>2.3422356714436101</v>
      </c>
      <c r="O49" s="63">
        <f t="shared" si="9"/>
        <v>2.3422356714436101</v>
      </c>
    </row>
    <row r="50" spans="9:25" x14ac:dyDescent="0.35">
      <c r="P50" s="63">
        <f>Zufriedenheit!K18</f>
        <v>1.9107414337260333</v>
      </c>
      <c r="Q50" s="63">
        <f t="shared" si="9"/>
        <v>1.9107414337260333</v>
      </c>
      <c r="R50" s="63">
        <f t="shared" ref="R50:Y50" si="10">Q50</f>
        <v>1.9107414337260333</v>
      </c>
      <c r="S50" s="63">
        <f t="shared" si="10"/>
        <v>1.9107414337260333</v>
      </c>
      <c r="T50" s="63">
        <f t="shared" si="10"/>
        <v>1.9107414337260333</v>
      </c>
      <c r="U50" s="63">
        <f t="shared" si="10"/>
        <v>1.9107414337260333</v>
      </c>
      <c r="V50" s="63">
        <f t="shared" si="10"/>
        <v>1.9107414337260333</v>
      </c>
      <c r="W50" s="63">
        <f t="shared" si="10"/>
        <v>1.9107414337260333</v>
      </c>
      <c r="X50" s="63">
        <f t="shared" si="10"/>
        <v>1.9107414337260333</v>
      </c>
      <c r="Y50" s="63">
        <f t="shared" si="10"/>
        <v>1.9107414337260333</v>
      </c>
    </row>
    <row r="52" spans="9:25" x14ac:dyDescent="0.35">
      <c r="I52" s="63" t="str">
        <f>Zufriedenheit!A$1&amp;": "&amp;I53</f>
        <v>Zufriedenheitsindikatoren (1: positiv // 3: negativ): Mittelwert (ausgewählte Indikatoren gleich gewichtet)</v>
      </c>
    </row>
    <row r="53" spans="9:25" x14ac:dyDescent="0.35">
      <c r="I53" s="63" t="str">
        <f>Zufriedenheit!A19</f>
        <v>Mittelwert (ausgewählte Indikatoren gleich gewichtet)</v>
      </c>
      <c r="J53" s="63">
        <f>Zufriedenheit!B19</f>
        <v>2.2870170707531217</v>
      </c>
      <c r="K53" s="63">
        <f>Zufriedenheit!C19</f>
        <v>2.7052005035602709</v>
      </c>
      <c r="L53" s="63">
        <f>Zufriedenheit!D19</f>
        <v>2.4055569262856671</v>
      </c>
      <c r="M53" s="63">
        <f>Zufriedenheit!E19</f>
        <v>2.6198026735790081</v>
      </c>
      <c r="N53" s="63">
        <f>Zufriedenheit!F19</f>
        <v>2.4179497267553582</v>
      </c>
    </row>
    <row r="54" spans="9:25" x14ac:dyDescent="0.35">
      <c r="O54" s="63">
        <f>Zufriedenheit!G19</f>
        <v>3</v>
      </c>
    </row>
    <row r="55" spans="9:25" x14ac:dyDescent="0.35">
      <c r="P55" s="63">
        <f>Zufriedenheit!L19</f>
        <v>1.636563394201503</v>
      </c>
      <c r="Q55" s="63">
        <f>Zufriedenheit!M19</f>
        <v>1.6174266011326681</v>
      </c>
      <c r="R55" s="63">
        <f>Zufriedenheit!N19</f>
        <v>2.4723684394410124</v>
      </c>
      <c r="S55" s="63">
        <f>Zufriedenheit!O19</f>
        <v>1.3333333333333333</v>
      </c>
      <c r="T55" s="63">
        <f>Zufriedenheit!P19</f>
        <v>1.8141496861181963</v>
      </c>
      <c r="U55" s="63">
        <f>Zufriedenheit!Q19</f>
        <v>1.9734960585344823</v>
      </c>
      <c r="V55" s="63">
        <f>Zufriedenheit!R19</f>
        <v>2.0663353952609422</v>
      </c>
      <c r="W55" s="63">
        <f>Zufriedenheit!S19</f>
        <v>2.0912001605374715</v>
      </c>
      <c r="X55" s="63">
        <f>Zufriedenheit!T19</f>
        <v>2.5818475485976471</v>
      </c>
      <c r="Y55" s="63">
        <f>Zufriedenheit!U19</f>
        <v>1.7495531957532551</v>
      </c>
    </row>
    <row r="56" spans="9:25" x14ac:dyDescent="0.35">
      <c r="J56" s="63">
        <f>Zufriedenheit!H19</f>
        <v>2.5840055757145373</v>
      </c>
      <c r="K56" s="63">
        <f t="shared" ref="K56:Y57" si="11">J56</f>
        <v>2.5840055757145373</v>
      </c>
      <c r="L56" s="63">
        <f t="shared" si="11"/>
        <v>2.5840055757145373</v>
      </c>
      <c r="M56" s="63">
        <f t="shared" si="11"/>
        <v>2.5840055757145373</v>
      </c>
      <c r="N56" s="63">
        <f t="shared" si="11"/>
        <v>2.5840055757145373</v>
      </c>
      <c r="O56" s="63">
        <f t="shared" si="11"/>
        <v>2.5840055757145373</v>
      </c>
    </row>
    <row r="57" spans="9:25" x14ac:dyDescent="0.35">
      <c r="P57" s="63">
        <f>Zufriedenheit!K19</f>
        <v>1.8507097362837885</v>
      </c>
      <c r="Q57" s="63">
        <f t="shared" si="11"/>
        <v>1.8507097362837885</v>
      </c>
      <c r="R57" s="63">
        <f t="shared" si="11"/>
        <v>1.8507097362837885</v>
      </c>
      <c r="S57" s="63">
        <f t="shared" si="11"/>
        <v>1.8507097362837885</v>
      </c>
      <c r="T57" s="63">
        <f t="shared" si="11"/>
        <v>1.8507097362837885</v>
      </c>
      <c r="U57" s="63">
        <f t="shared" si="11"/>
        <v>1.8507097362837885</v>
      </c>
      <c r="V57" s="63">
        <f t="shared" si="11"/>
        <v>1.8507097362837885</v>
      </c>
      <c r="W57" s="63">
        <f t="shared" si="11"/>
        <v>1.8507097362837885</v>
      </c>
      <c r="X57" s="63">
        <f t="shared" si="11"/>
        <v>1.8507097362837885</v>
      </c>
      <c r="Y57" s="63">
        <f t="shared" si="11"/>
        <v>1.8507097362837885</v>
      </c>
    </row>
    <row r="59" spans="9:25" x14ac:dyDescent="0.35">
      <c r="I59" s="63" t="str">
        <f>Zufriedenheit!A24&amp;": "&amp;I60</f>
        <v>: 0</v>
      </c>
    </row>
    <row r="60" spans="9:25" x14ac:dyDescent="0.35">
      <c r="I60" s="63">
        <f>Zufriedenheit!A31</f>
        <v>0</v>
      </c>
      <c r="J60" s="63">
        <f>Zufriedenheit!B31</f>
        <v>0</v>
      </c>
      <c r="K60" s="63">
        <f>Zufriedenheit!C31</f>
        <v>0</v>
      </c>
      <c r="L60" s="63">
        <f>Zufriedenheit!D31</f>
        <v>0</v>
      </c>
      <c r="M60" s="63">
        <f>Zufriedenheit!E31</f>
        <v>0</v>
      </c>
      <c r="N60" s="63">
        <f>Zufriedenheit!F31</f>
        <v>0</v>
      </c>
    </row>
    <row r="61" spans="9:25" x14ac:dyDescent="0.35">
      <c r="O61" s="63">
        <f>Zufriedenheit!G31</f>
        <v>0</v>
      </c>
    </row>
    <row r="62" spans="9:25" x14ac:dyDescent="0.35">
      <c r="P62" s="63">
        <f>Zufriedenheit!L31</f>
        <v>0</v>
      </c>
      <c r="Q62" s="63">
        <f>Zufriedenheit!M31</f>
        <v>0</v>
      </c>
      <c r="R62" s="63">
        <f>Zufriedenheit!N31</f>
        <v>0</v>
      </c>
      <c r="S62" s="63">
        <f>Zufriedenheit!O31</f>
        <v>0</v>
      </c>
      <c r="T62" s="63">
        <f>Zufriedenheit!P31</f>
        <v>0</v>
      </c>
      <c r="U62" s="63">
        <f>Zufriedenheit!Q31</f>
        <v>0</v>
      </c>
      <c r="V62" s="63">
        <f>Zufriedenheit!R31</f>
        <v>0</v>
      </c>
      <c r="W62" s="63">
        <f>Zufriedenheit!S31</f>
        <v>0</v>
      </c>
      <c r="X62" s="63">
        <f>Zufriedenheit!T31</f>
        <v>0</v>
      </c>
      <c r="Y62" s="63">
        <f>Zufriedenheit!U31</f>
        <v>0</v>
      </c>
    </row>
    <row r="63" spans="9:25" x14ac:dyDescent="0.35">
      <c r="J63" s="63">
        <f>Zufriedenheit!H31</f>
        <v>0</v>
      </c>
      <c r="K63" s="63">
        <f t="shared" ref="K63:O63" si="12">J63</f>
        <v>0</v>
      </c>
      <c r="L63" s="63">
        <f t="shared" si="12"/>
        <v>0</v>
      </c>
      <c r="M63" s="63">
        <f t="shared" si="12"/>
        <v>0</v>
      </c>
      <c r="N63" s="63">
        <f t="shared" si="12"/>
        <v>0</v>
      </c>
      <c r="O63" s="63">
        <f t="shared" si="12"/>
        <v>0</v>
      </c>
    </row>
    <row r="64" spans="9:25" x14ac:dyDescent="0.35">
      <c r="P64" s="63">
        <f>Zufriedenheit!K31</f>
        <v>0</v>
      </c>
      <c r="Q64" s="63">
        <f t="shared" ref="Q64:Y64" si="13">P64</f>
        <v>0</v>
      </c>
      <c r="R64" s="63">
        <f t="shared" si="13"/>
        <v>0</v>
      </c>
      <c r="S64" s="63">
        <f t="shared" si="13"/>
        <v>0</v>
      </c>
      <c r="T64" s="63">
        <f t="shared" si="13"/>
        <v>0</v>
      </c>
      <c r="U64" s="63">
        <f t="shared" si="13"/>
        <v>0</v>
      </c>
      <c r="V64" s="63">
        <f t="shared" si="13"/>
        <v>0</v>
      </c>
      <c r="W64" s="63">
        <f t="shared" si="13"/>
        <v>0</v>
      </c>
      <c r="X64" s="63">
        <f t="shared" si="13"/>
        <v>0</v>
      </c>
      <c r="Y64" s="63">
        <f t="shared" si="13"/>
        <v>0</v>
      </c>
    </row>
    <row r="67" spans="9:25" x14ac:dyDescent="0.35">
      <c r="I67" s="63" t="str">
        <f>Staat!A60&amp;", "&amp;I68</f>
        <v>Öffentliche Investitionen in % des BIP (Investitionsquote), 2023, Länder/Gemeinden</v>
      </c>
    </row>
    <row r="68" spans="9:25" x14ac:dyDescent="0.35">
      <c r="I68" s="63" t="str">
        <f>Staat!A61</f>
        <v>Länder/Gemeinden</v>
      </c>
      <c r="J68" s="63">
        <f>Staat!B61</f>
        <v>3.5648567952802939</v>
      </c>
      <c r="K68" s="63">
        <f>Staat!C61</f>
        <v>4.4910773846417085</v>
      </c>
      <c r="L68" s="63">
        <f>Staat!D61</f>
        <v>3.4179767146274207</v>
      </c>
      <c r="M68" s="63">
        <f>Staat!E61</f>
        <v>3.1515000744682102</v>
      </c>
      <c r="N68" s="63">
        <f>Staat!F61</f>
        <v>3.3870988037271808</v>
      </c>
    </row>
    <row r="69" spans="9:25" x14ac:dyDescent="0.35">
      <c r="O69" s="63">
        <f>Staat!G61</f>
        <v>2.188167036080626</v>
      </c>
    </row>
    <row r="70" spans="9:25" x14ac:dyDescent="0.35">
      <c r="P70" s="63">
        <f>Staat!L61</f>
        <v>2.2951625808487317</v>
      </c>
      <c r="Q70" s="63">
        <f>Staat!M61</f>
        <v>2.7928126893391125</v>
      </c>
      <c r="R70" s="63">
        <f>Staat!N61</f>
        <v>2.7101264783204462</v>
      </c>
      <c r="S70" s="63">
        <f>Staat!O61</f>
        <v>2.1730509932804409</v>
      </c>
      <c r="T70" s="63">
        <f>Staat!P61</f>
        <v>2.2691540821419625</v>
      </c>
      <c r="U70" s="63">
        <f>Staat!Q61</f>
        <v>2.2215583426727132</v>
      </c>
      <c r="V70" s="63">
        <f>Staat!R61</f>
        <v>2.3136924523799824</v>
      </c>
      <c r="W70" s="63">
        <f>Staat!S61</f>
        <v>2.0392667730105249</v>
      </c>
      <c r="X70" s="63">
        <f>Staat!T61</f>
        <v>1.9492319032159782</v>
      </c>
      <c r="Y70" s="63">
        <f>Staat!U61</f>
        <v>3.318773180159325</v>
      </c>
    </row>
    <row r="71" spans="9:25" x14ac:dyDescent="0.35">
      <c r="J71" s="63">
        <f>Staat!H61</f>
        <v>3.1344165205573939</v>
      </c>
      <c r="K71" s="63">
        <f t="shared" ref="K71:O71" si="14">J71</f>
        <v>3.1344165205573939</v>
      </c>
      <c r="L71" s="63">
        <f t="shared" si="14"/>
        <v>3.1344165205573939</v>
      </c>
      <c r="M71" s="63">
        <f t="shared" si="14"/>
        <v>3.1344165205573939</v>
      </c>
      <c r="N71" s="63">
        <f t="shared" si="14"/>
        <v>3.1344165205573939</v>
      </c>
      <c r="O71" s="63">
        <f t="shared" si="14"/>
        <v>3.1344165205573939</v>
      </c>
    </row>
    <row r="72" spans="9:25" x14ac:dyDescent="0.35">
      <c r="P72" s="63">
        <f>Staat!K61</f>
        <v>2.4164174243284133</v>
      </c>
      <c r="Q72" s="63">
        <f t="shared" ref="Q72:Y72" si="15">P72</f>
        <v>2.4164174243284133</v>
      </c>
      <c r="R72" s="63">
        <f t="shared" si="15"/>
        <v>2.4164174243284133</v>
      </c>
      <c r="S72" s="63">
        <f t="shared" si="15"/>
        <v>2.4164174243284133</v>
      </c>
      <c r="T72" s="63">
        <f t="shared" si="15"/>
        <v>2.4164174243284133</v>
      </c>
      <c r="U72" s="63">
        <f t="shared" si="15"/>
        <v>2.4164174243284133</v>
      </c>
      <c r="V72" s="63">
        <f t="shared" si="15"/>
        <v>2.4164174243284133</v>
      </c>
      <c r="W72" s="63">
        <f t="shared" si="15"/>
        <v>2.4164174243284133</v>
      </c>
      <c r="X72" s="63">
        <f t="shared" si="15"/>
        <v>2.4164174243284133</v>
      </c>
      <c r="Y72" s="63">
        <f t="shared" si="15"/>
        <v>2.4164174243284133</v>
      </c>
    </row>
    <row r="75" spans="9:25" x14ac:dyDescent="0.35">
      <c r="I75" s="63" t="str">
        <f>Staat!A63&amp;", "&amp;I76</f>
        <v>originäre Steuerkraft je Einwohner (Gemeindesteuern mit harmonisierten Realsteuersätzen), Westdeutschland ohne Berlin=100, 2023, Länder/Gemeinden</v>
      </c>
    </row>
    <row r="76" spans="9:25" x14ac:dyDescent="0.35">
      <c r="I76" s="63" t="s">
        <v>641</v>
      </c>
      <c r="J76" s="63">
        <f>Staat!B66</f>
        <v>69.201649268656226</v>
      </c>
      <c r="K76" s="63">
        <f>Staat!C66</f>
        <v>57.248098427390623</v>
      </c>
      <c r="L76" s="63">
        <f>Staat!D66</f>
        <v>57.460113155800705</v>
      </c>
      <c r="M76" s="63">
        <f>Staat!E66</f>
        <v>57.747831883804089</v>
      </c>
      <c r="N76" s="63">
        <f>Staat!F66</f>
        <v>54.452156563970213</v>
      </c>
    </row>
    <row r="77" spans="9:25" x14ac:dyDescent="0.35">
      <c r="O77" s="63">
        <f>Staat!G66</f>
        <v>96.191998681211089</v>
      </c>
    </row>
    <row r="78" spans="9:25" x14ac:dyDescent="0.35">
      <c r="P78" s="63">
        <f>Staat!L66</f>
        <v>105.91497968208985</v>
      </c>
      <c r="Q78" s="63">
        <f>Staat!M66</f>
        <v>116.70380638460145</v>
      </c>
      <c r="R78" s="63">
        <f>Staat!N66</f>
        <v>93.522348716136776</v>
      </c>
      <c r="S78" s="63">
        <f>Staat!O66</f>
        <v>155.0649492021239</v>
      </c>
      <c r="T78" s="63">
        <f>Staat!P66</f>
        <v>111.87323548774775</v>
      </c>
      <c r="U78" s="63">
        <f>Staat!Q66</f>
        <v>82.425654333545069</v>
      </c>
      <c r="V78" s="63">
        <f>Staat!R66</f>
        <v>87.603544984771034</v>
      </c>
      <c r="W78" s="63">
        <f>Staat!S66</f>
        <v>94.56486636011131</v>
      </c>
      <c r="X78" s="63">
        <f>Staat!T66</f>
        <v>66.807337658957294</v>
      </c>
      <c r="Y78" s="63">
        <f>Staat!U66</f>
        <v>85.470722448657327</v>
      </c>
    </row>
    <row r="79" spans="9:25" x14ac:dyDescent="0.35">
      <c r="J79" s="63">
        <f>Staat!H66</f>
        <v>67.851952723178272</v>
      </c>
      <c r="K79" s="63">
        <f t="shared" ref="K79:O79" si="16">J79</f>
        <v>67.851952723178272</v>
      </c>
      <c r="L79" s="63">
        <f t="shared" si="16"/>
        <v>67.851952723178272</v>
      </c>
      <c r="M79" s="63">
        <f t="shared" si="16"/>
        <v>67.851952723178272</v>
      </c>
      <c r="N79" s="63">
        <f t="shared" si="16"/>
        <v>67.851952723178272</v>
      </c>
      <c r="O79" s="63">
        <f t="shared" si="16"/>
        <v>67.851952723178272</v>
      </c>
    </row>
    <row r="80" spans="9:25" x14ac:dyDescent="0.35">
      <c r="P80" s="63">
        <f>Staat!K66</f>
        <v>100</v>
      </c>
      <c r="Q80" s="63">
        <f t="shared" ref="Q80:Y80" si="17">P80</f>
        <v>100</v>
      </c>
      <c r="R80" s="63">
        <f t="shared" si="17"/>
        <v>100</v>
      </c>
      <c r="S80" s="63">
        <f t="shared" si="17"/>
        <v>100</v>
      </c>
      <c r="T80" s="63">
        <f t="shared" si="17"/>
        <v>100</v>
      </c>
      <c r="U80" s="63">
        <f t="shared" si="17"/>
        <v>100</v>
      </c>
      <c r="V80" s="63">
        <f t="shared" si="17"/>
        <v>100</v>
      </c>
      <c r="W80" s="63">
        <f t="shared" si="17"/>
        <v>100</v>
      </c>
      <c r="X80" s="63">
        <f t="shared" si="17"/>
        <v>100</v>
      </c>
      <c r="Y80" s="63">
        <f t="shared" si="17"/>
        <v>100</v>
      </c>
    </row>
    <row r="83" spans="9:25" x14ac:dyDescent="0.35">
      <c r="I83" s="63" t="str">
        <f>Staat!A68&amp;", "&amp;I84</f>
        <v>Öffentliche Verschuldung (Kern- und Extrahaushalte) in % des BIP, Land und Kommunen zusammen, 2023</v>
      </c>
    </row>
    <row r="84" spans="9:25" x14ac:dyDescent="0.35">
      <c r="I84" s="63">
        <f>Staat!A73</f>
        <v>2023</v>
      </c>
      <c r="J84" s="63">
        <f>Staat!B73</f>
        <v>21.783028509199642</v>
      </c>
      <c r="K84" s="63">
        <f>Staat!C73</f>
        <v>15.356213449136016</v>
      </c>
      <c r="L84" s="63">
        <f>Staat!D73</f>
        <v>5.58239526102144</v>
      </c>
      <c r="M84" s="63">
        <f>Staat!E73</f>
        <v>32.042068326269671</v>
      </c>
      <c r="N84" s="63">
        <f>Staat!F73</f>
        <v>22.340058484486324</v>
      </c>
    </row>
    <row r="85" spans="9:25" x14ac:dyDescent="0.35">
      <c r="O85" s="63">
        <f>Staat!G73</f>
        <v>31.628782567027081</v>
      </c>
    </row>
    <row r="86" spans="9:25" x14ac:dyDescent="0.35">
      <c r="P86" s="63">
        <f>Staat!L73</f>
        <v>8.383949666558836</v>
      </c>
      <c r="Q86" s="63">
        <f>Staat!M73</f>
        <v>4.6769421803803617</v>
      </c>
      <c r="R86" s="63">
        <f>Staat!N73</f>
        <v>58.047414387439012</v>
      </c>
      <c r="S86" s="63">
        <f>Staat!O73</f>
        <v>21.132785056952983</v>
      </c>
      <c r="T86" s="63">
        <f>Staat!P73</f>
        <v>16.426300820215157</v>
      </c>
      <c r="U86" s="63">
        <f>Staat!Q73</f>
        <v>20.450129922432296</v>
      </c>
      <c r="V86" s="63">
        <f>Staat!R73</f>
        <v>27.500606475678168</v>
      </c>
      <c r="W86" s="63">
        <f>Staat!S73</f>
        <v>21.694033858818671</v>
      </c>
      <c r="X86" s="63">
        <f>Staat!T73</f>
        <v>37.848623759010081</v>
      </c>
      <c r="Y86" s="63">
        <f>Staat!U73</f>
        <v>30.362510705219098</v>
      </c>
    </row>
    <row r="87" spans="9:25" x14ac:dyDescent="0.35">
      <c r="J87" s="63">
        <f>Staat!H73</f>
        <v>21.571602160580454</v>
      </c>
      <c r="K87" s="63">
        <f t="shared" ref="K87:O87" si="18">J87</f>
        <v>21.571602160580454</v>
      </c>
      <c r="L87" s="63">
        <f t="shared" si="18"/>
        <v>21.571602160580454</v>
      </c>
      <c r="M87" s="63">
        <f t="shared" si="18"/>
        <v>21.571602160580454</v>
      </c>
      <c r="N87" s="63">
        <f t="shared" si="18"/>
        <v>21.571602160580454</v>
      </c>
      <c r="O87" s="63">
        <f t="shared" si="18"/>
        <v>21.571602160580454</v>
      </c>
    </row>
    <row r="88" spans="9:25" x14ac:dyDescent="0.35">
      <c r="P88" s="63">
        <f>Staat!K73</f>
        <v>17.193443308606906</v>
      </c>
      <c r="Q88" s="63">
        <f t="shared" ref="Q88:Y88" si="19">P88</f>
        <v>17.193443308606906</v>
      </c>
      <c r="R88" s="63">
        <f t="shared" si="19"/>
        <v>17.193443308606906</v>
      </c>
      <c r="S88" s="63">
        <f t="shared" si="19"/>
        <v>17.193443308606906</v>
      </c>
      <c r="T88" s="63">
        <f t="shared" si="19"/>
        <v>17.193443308606906</v>
      </c>
      <c r="U88" s="63">
        <f t="shared" si="19"/>
        <v>17.193443308606906</v>
      </c>
      <c r="V88" s="63">
        <f t="shared" si="19"/>
        <v>17.193443308606906</v>
      </c>
      <c r="W88" s="63">
        <f t="shared" si="19"/>
        <v>17.193443308606906</v>
      </c>
      <c r="X88" s="63">
        <f t="shared" si="19"/>
        <v>17.193443308606906</v>
      </c>
      <c r="Y88" s="63">
        <f t="shared" si="19"/>
        <v>17.193443308606906</v>
      </c>
    </row>
  </sheetData>
  <pageMargins left="0.7" right="0.7" top="0.78740157499999996" bottom="0.78740157499999996"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4770D-BBB5-4E3F-BEE0-3AD900D985CB}">
  <sheetPr codeName="Tabelle29"/>
  <dimension ref="A1:V35"/>
  <sheetViews>
    <sheetView workbookViewId="0">
      <pane xSplit="1" ySplit="3" topLeftCell="B4" activePane="bottomRight" state="frozen"/>
      <selection pane="topRight" activeCell="B1" sqref="B1"/>
      <selection pane="bottomLeft" activeCell="A4" sqref="A4"/>
      <selection pane="bottomRight" activeCell="B4" sqref="B4"/>
    </sheetView>
  </sheetViews>
  <sheetFormatPr baseColWidth="10" defaultColWidth="11.453125" defaultRowHeight="14.5" x14ac:dyDescent="0.35"/>
  <cols>
    <col min="1" max="1" width="34.1796875" customWidth="1"/>
    <col min="8" max="8" width="10.81640625" style="4"/>
  </cols>
  <sheetData>
    <row r="1" spans="1:22" x14ac:dyDescent="0.35">
      <c r="A1" s="4" t="s">
        <v>673</v>
      </c>
    </row>
    <row r="2" spans="1:22" s="50" customFormat="1" ht="39" x14ac:dyDescent="0.35">
      <c r="B2" s="41" t="s">
        <v>288</v>
      </c>
      <c r="C2" s="41" t="s">
        <v>289</v>
      </c>
      <c r="D2" s="41" t="s">
        <v>290</v>
      </c>
      <c r="E2" s="41" t="s">
        <v>291</v>
      </c>
      <c r="F2" s="41" t="s">
        <v>292</v>
      </c>
      <c r="G2" s="41" t="s">
        <v>293</v>
      </c>
      <c r="H2" s="42" t="s">
        <v>294</v>
      </c>
      <c r="I2" s="41" t="s">
        <v>295</v>
      </c>
      <c r="J2" s="41" t="s">
        <v>296</v>
      </c>
      <c r="K2" s="41" t="s">
        <v>297</v>
      </c>
      <c r="L2" s="41" t="s">
        <v>298</v>
      </c>
      <c r="M2" s="41" t="s">
        <v>299</v>
      </c>
      <c r="N2" s="41" t="s">
        <v>300</v>
      </c>
      <c r="O2" s="41" t="s">
        <v>301</v>
      </c>
      <c r="P2" s="41" t="s">
        <v>302</v>
      </c>
      <c r="Q2" s="41" t="s">
        <v>303</v>
      </c>
      <c r="R2" s="41" t="s">
        <v>304</v>
      </c>
      <c r="S2" s="41" t="s">
        <v>305</v>
      </c>
      <c r="T2" s="41" t="s">
        <v>306</v>
      </c>
      <c r="U2" s="41" t="s">
        <v>307</v>
      </c>
      <c r="V2" s="41" t="s">
        <v>308</v>
      </c>
    </row>
    <row r="3" spans="1:22" x14ac:dyDescent="0.35">
      <c r="A3" t="s">
        <v>674</v>
      </c>
      <c r="B3" s="2">
        <f>'[1]Differenzierung Produktivität'!B14</f>
        <v>18</v>
      </c>
      <c r="C3" s="2">
        <f>'[1]Differenzierung Produktivität'!C14</f>
        <v>8</v>
      </c>
      <c r="D3" s="2">
        <f>'[1]Differenzierung Produktivität'!D14</f>
        <v>13</v>
      </c>
      <c r="E3" s="2">
        <f>'[1]Differenzierung Produktivität'!E14</f>
        <v>14</v>
      </c>
      <c r="F3" s="2">
        <f>'[1]Differenzierung Produktivität'!F14</f>
        <v>22</v>
      </c>
      <c r="G3" s="2">
        <f>'[1]Differenzierung Produktivität'!G14</f>
        <v>1</v>
      </c>
      <c r="H3" s="13">
        <f>'[1]Differenzierung Produktivität'!H14</f>
        <v>76</v>
      </c>
      <c r="I3" s="2">
        <f>'[1]Differenzierung Produktivität'!I14</f>
        <v>75</v>
      </c>
      <c r="J3" s="2">
        <f>'[1]Differenzierung Produktivität'!J14</f>
        <v>325</v>
      </c>
      <c r="K3" s="2">
        <f>'[1]Differenzierung Produktivität'!K14</f>
        <v>324</v>
      </c>
      <c r="L3" s="2">
        <f>'[1]Differenzierung Produktivität'!L14</f>
        <v>44</v>
      </c>
      <c r="M3" s="2">
        <f>'[1]Differenzierung Produktivität'!M14</f>
        <v>96</v>
      </c>
      <c r="N3" s="2">
        <f>'[1]Differenzierung Produktivität'!N14</f>
        <v>2</v>
      </c>
      <c r="O3" s="2">
        <f>'[1]Differenzierung Produktivität'!O14</f>
        <v>1</v>
      </c>
      <c r="P3" s="2">
        <f>'[1]Differenzierung Produktivität'!P14</f>
        <v>26</v>
      </c>
      <c r="Q3" s="2">
        <f>'[1]Differenzierung Produktivität'!Q14</f>
        <v>45</v>
      </c>
      <c r="R3" s="2">
        <f>'[1]Differenzierung Produktivität'!R14</f>
        <v>53</v>
      </c>
      <c r="S3" s="2">
        <f>'[1]Differenzierung Produktivität'!S14</f>
        <v>36</v>
      </c>
      <c r="T3" s="2">
        <f>'[1]Differenzierung Produktivität'!T14</f>
        <v>6</v>
      </c>
      <c r="U3" s="2">
        <f>'[1]Differenzierung Produktivität'!U14</f>
        <v>15</v>
      </c>
      <c r="V3" s="2">
        <f>'[1]Differenzierung Produktivität'!V14</f>
        <v>400</v>
      </c>
    </row>
    <row r="4" spans="1:22" x14ac:dyDescent="0.35">
      <c r="A4" s="4" t="s">
        <v>675</v>
      </c>
      <c r="G4" s="11"/>
    </row>
    <row r="5" spans="1:22" x14ac:dyDescent="0.35">
      <c r="A5" t="s">
        <v>676</v>
      </c>
      <c r="B5" s="3">
        <f>'[1]Differenzierung Produktivität'!B7</f>
        <v>84.789032672391613</v>
      </c>
      <c r="C5" s="3">
        <f>'[1]Differenzierung Produktivität'!C7</f>
        <v>90.814811420507752</v>
      </c>
      <c r="D5" s="3">
        <f>'[1]Differenzierung Produktivität'!D7</f>
        <v>85.793192163578595</v>
      </c>
      <c r="E5" s="3">
        <f>'[1]Differenzierung Produktivität'!E7</f>
        <v>88.315341281866893</v>
      </c>
      <c r="F5" s="3">
        <f>'[1]Differenzierung Produktivität'!F7</f>
        <v>81.842669868426867</v>
      </c>
      <c r="G5" s="9" t="str">
        <f>'[1]Differenzierung Produktivität'!G7</f>
        <v>.</v>
      </c>
      <c r="H5" s="14">
        <f>'[1]Differenzierung Produktivität'!H7</f>
        <v>74.837566912391537</v>
      </c>
      <c r="I5" s="3">
        <f>'[1]Differenzierung Produktivität'!I7</f>
        <v>77.902035591843571</v>
      </c>
      <c r="J5" s="3">
        <f>'[1]Differenzierung Produktivität'!J7</f>
        <v>71.30398897164946</v>
      </c>
      <c r="K5" s="3">
        <f>'[1]Differenzierung Produktivität'!K7</f>
        <v>71.105519587494655</v>
      </c>
      <c r="L5" s="3">
        <f>'[1]Differenzierung Produktivität'!L7</f>
        <v>80.857937879022685</v>
      </c>
      <c r="M5" s="3">
        <f>'[1]Differenzierung Produktivität'!M7</f>
        <v>70.566035830838459</v>
      </c>
      <c r="N5" s="3">
        <f>'[1]Differenzierung Produktivität'!N7</f>
        <v>79.792778818914229</v>
      </c>
      <c r="O5" s="3" t="str">
        <f>'[1]Differenzierung Produktivität'!O7</f>
        <v>.</v>
      </c>
      <c r="P5" s="3">
        <f>'[1]Differenzierung Produktivität'!P7</f>
        <v>77.651603740160198</v>
      </c>
      <c r="Q5" s="3">
        <f>'[1]Differenzierung Produktivität'!Q7</f>
        <v>80.662461220591922</v>
      </c>
      <c r="R5" s="3">
        <f>'[1]Differenzierung Produktivität'!R7</f>
        <v>83.729002705572157</v>
      </c>
      <c r="S5" s="3">
        <f>'[1]Differenzierung Produktivität'!S7</f>
        <v>73.141800579674452</v>
      </c>
      <c r="T5" s="3">
        <f>'[1]Differenzierung Produktivität'!T7</f>
        <v>93.916945565989067</v>
      </c>
      <c r="U5" s="3">
        <f>'[1]Differenzierung Produktivität'!U7</f>
        <v>86.967556843659892</v>
      </c>
      <c r="V5" s="3">
        <f>'[1]Differenzierung Produktivität'!V7</f>
        <v>65.673992655409691</v>
      </c>
    </row>
    <row r="6" spans="1:22" x14ac:dyDescent="0.35">
      <c r="A6" t="s">
        <v>677</v>
      </c>
      <c r="B6" s="3">
        <f>'[1]Differenzierung Produktivität'!B8</f>
        <v>159.03901631180011</v>
      </c>
      <c r="C6" s="3">
        <f>'[1]Differenzierung Produktivität'!C8</f>
        <v>112.17625875232507</v>
      </c>
      <c r="D6" s="3">
        <f>'[1]Differenzierung Produktivität'!D8</f>
        <v>114.07118081499068</v>
      </c>
      <c r="E6" s="3">
        <f>'[1]Differenzierung Produktivität'!E8</f>
        <v>129.09169183863392</v>
      </c>
      <c r="F6" s="3">
        <f>'[1]Differenzierung Produktivität'!F8</f>
        <v>113.20977127241392</v>
      </c>
      <c r="G6" s="9" t="str">
        <f>'[1]Differenzierung Produktivität'!G8</f>
        <v>.</v>
      </c>
      <c r="H6" s="14">
        <f>'[1]Differenzierung Produktivität'!H8</f>
        <v>162.6173758595599</v>
      </c>
      <c r="I6" s="3">
        <f>'[1]Differenzierung Produktivität'!I8</f>
        <v>169.27627560224764</v>
      </c>
      <c r="J6" s="3">
        <f>'[1]Differenzierung Produktivität'!J8</f>
        <v>179.49735184728672</v>
      </c>
      <c r="K6" s="3">
        <f>'[1]Differenzierung Produktivität'!K8</f>
        <v>178.99773423272785</v>
      </c>
      <c r="L6" s="3">
        <f>'[1]Differenzierung Produktivität'!L8</f>
        <v>139.98324835548894</v>
      </c>
      <c r="M6" s="3">
        <f>'[1]Differenzierung Produktivität'!M8</f>
        <v>170.00598833649164</v>
      </c>
      <c r="N6" s="3">
        <f>'[1]Differenzierung Produktivität'!N8</f>
        <v>103.46336392308977</v>
      </c>
      <c r="O6" s="3" t="str">
        <f>'[1]Differenzierung Produktivität'!O8</f>
        <v>.</v>
      </c>
      <c r="P6" s="3">
        <f>'[1]Differenzierung Produktivität'!P8</f>
        <v>118.86542676377462</v>
      </c>
      <c r="Q6" s="3">
        <f>'[1]Differenzierung Produktivität'!Q8</f>
        <v>172.9020107968939</v>
      </c>
      <c r="R6" s="3">
        <f>'[1]Differenzierung Produktivität'!R8</f>
        <v>127.56916890379001</v>
      </c>
      <c r="S6" s="3">
        <f>'[1]Differenzierung Produktivität'!S8</f>
        <v>180.47461639778675</v>
      </c>
      <c r="T6" s="3">
        <f>'[1]Differenzierung Produktivität'!T8</f>
        <v>103.16634172021526</v>
      </c>
      <c r="U6" s="3">
        <f>'[1]Differenzierung Produktivität'!U8</f>
        <v>122.96251052431255</v>
      </c>
      <c r="V6" s="3">
        <f>'[1]Differenzierung Produktivität'!V8</f>
        <v>183.82698619537615</v>
      </c>
    </row>
    <row r="7" spans="1:22" x14ac:dyDescent="0.35">
      <c r="A7" t="s">
        <v>678</v>
      </c>
      <c r="B7" s="3">
        <f>'[1]Differenzierung Produktivität'!B10</f>
        <v>76.081087005290101</v>
      </c>
      <c r="C7" s="3">
        <f>'[1]Differenzierung Produktivität'!C10</f>
        <v>75.289070692513818</v>
      </c>
      <c r="D7" s="3">
        <f>'[1]Differenzierung Produktivität'!D10</f>
        <v>70.837939014711083</v>
      </c>
      <c r="E7" s="3">
        <f>'[1]Differenzierung Produktivität'!E10</f>
        <v>76.746380708022187</v>
      </c>
      <c r="F7" s="3">
        <f>'[1]Differenzierung Produktivität'!F10</f>
        <v>65.673992655409691</v>
      </c>
      <c r="G7" s="9" t="str">
        <f>'[1]Differenzierung Produktivität'!G10</f>
        <v>.</v>
      </c>
      <c r="H7" s="14">
        <f>'[1]Differenzierung Produktivität'!H10</f>
        <v>65.673992655409691</v>
      </c>
      <c r="I7" s="3">
        <f>'[1]Differenzierung Produktivität'!I10</f>
        <v>65.673992655409691</v>
      </c>
      <c r="J7" s="3">
        <f>'[1]Differenzierung Produktivität'!J10</f>
        <v>73.023904037973637</v>
      </c>
      <c r="K7" s="3">
        <f>'[1]Differenzierung Produktivität'!K10</f>
        <v>73.023904037973637</v>
      </c>
      <c r="L7" s="3">
        <f>'[1]Differenzierung Produktivität'!L10</f>
        <v>85.632803737372114</v>
      </c>
      <c r="M7" s="3">
        <f>'[1]Differenzierung Produktivität'!M10</f>
        <v>76.302851572867453</v>
      </c>
      <c r="N7" s="3">
        <f>'[1]Differenzierung Produktivität'!N10</f>
        <v>79.455076497717073</v>
      </c>
      <c r="O7" s="3" t="str">
        <f>'[1]Differenzierung Produktivität'!O10</f>
        <v>.</v>
      </c>
      <c r="P7" s="3">
        <f>'[1]Differenzierung Produktivität'!P10</f>
        <v>82.670662727588791</v>
      </c>
      <c r="Q7" s="3">
        <f>'[1]Differenzierung Produktivität'!Q10</f>
        <v>77.918564850931077</v>
      </c>
      <c r="R7" s="3">
        <f>'[1]Differenzierung Produktivität'!R10</f>
        <v>81.229193038335964</v>
      </c>
      <c r="S7" s="3">
        <f>'[1]Differenzierung Produktivität'!S10</f>
        <v>73.023904037973637</v>
      </c>
      <c r="T7" s="3">
        <f>'[1]Differenzierung Produktivität'!T10</f>
        <v>83.636922629175871</v>
      </c>
      <c r="U7" s="3">
        <f>'[1]Differenzierung Produktivität'!U10</f>
        <v>79.37587486643946</v>
      </c>
      <c r="V7" s="3">
        <f>'[1]Differenzierung Produktivität'!V10</f>
        <v>65.673992655409691</v>
      </c>
    </row>
    <row r="8" spans="1:22" x14ac:dyDescent="0.35">
      <c r="A8" t="s">
        <v>679</v>
      </c>
      <c r="B8" s="3">
        <f>'[1]Differenzierung Produktivität'!B11</f>
        <v>142.70549923603133</v>
      </c>
      <c r="C8" s="3">
        <f>'[1]Differenzierung Produktivität'!C11</f>
        <v>92.998555446191588</v>
      </c>
      <c r="D8" s="3">
        <f>'[1]Differenzierung Produktivität'!D11</f>
        <v>94.18657991535602</v>
      </c>
      <c r="E8" s="3">
        <f>'[1]Differenzierung Produktivität'!E11</f>
        <v>112.18119054163323</v>
      </c>
      <c r="F8" s="3">
        <f>'[1]Differenzierung Produktivität'!F11</f>
        <v>90.844271075440091</v>
      </c>
      <c r="G8" s="9" t="str">
        <f>'[1]Differenzierung Produktivität'!G11</f>
        <v>.</v>
      </c>
      <c r="H8" s="14">
        <f>'[1]Differenzierung Produktivität'!H11</f>
        <v>142.70549923603133</v>
      </c>
      <c r="I8" s="3">
        <f>'[1]Differenzierung Produktivität'!I11</f>
        <v>142.70549923603133</v>
      </c>
      <c r="J8" s="3">
        <f>'[1]Differenzierung Produktivität'!J11</f>
        <v>183.82698619537615</v>
      </c>
      <c r="K8" s="3">
        <f>'[1]Differenzierung Produktivität'!K11</f>
        <v>183.82698619537615</v>
      </c>
      <c r="L8" s="3">
        <f>'[1]Differenzierung Produktivität'!L11</f>
        <v>148.24961342546536</v>
      </c>
      <c r="M8" s="3">
        <f>'[1]Differenzierung Produktivität'!M11</f>
        <v>183.82698619537615</v>
      </c>
      <c r="N8" s="3">
        <f>'[1]Differenzierung Produktivität'!N11</f>
        <v>103.02548196593939</v>
      </c>
      <c r="O8" s="3" t="str">
        <f>'[1]Differenzierung Produktivität'!O11</f>
        <v>.</v>
      </c>
      <c r="P8" s="3">
        <f>'[1]Differenzierung Produktivität'!P11</f>
        <v>126.54836645539508</v>
      </c>
      <c r="Q8" s="3">
        <f>'[1]Differenzierung Produktivität'!Q11</f>
        <v>167.02040003826332</v>
      </c>
      <c r="R8" s="3">
        <f>'[1]Differenzierung Produktivität'!R11</f>
        <v>123.76046903442256</v>
      </c>
      <c r="S8" s="3">
        <f>'[1]Differenzierung Produktivität'!S11</f>
        <v>180.1837111566052</v>
      </c>
      <c r="T8" s="3">
        <f>'[1]Differenzierung Produktivität'!T11</f>
        <v>91.873892282049255</v>
      </c>
      <c r="U8" s="3">
        <f>'[1]Differenzierung Produktivität'!U11</f>
        <v>112.22871152039981</v>
      </c>
      <c r="V8" s="3">
        <f>'[1]Differenzierung Produktivität'!V11</f>
        <v>183.82698619537615</v>
      </c>
    </row>
    <row r="9" spans="1:22" x14ac:dyDescent="0.35">
      <c r="A9" t="s">
        <v>680</v>
      </c>
      <c r="B9" s="3">
        <f>'[1]Differenzierung Produktivität'!B12</f>
        <v>16.810385647509257</v>
      </c>
      <c r="C9" s="3">
        <f>'[1]Differenzierung Produktivität'!C12</f>
        <v>7.1626726767808941</v>
      </c>
      <c r="D9" s="3">
        <f>'[1]Differenzierung Produktivität'!D12</f>
        <v>7.6043170335644037</v>
      </c>
      <c r="E9" s="3">
        <f>'[1]Differenzierung Produktivität'!E12</f>
        <v>12.078203448114481</v>
      </c>
      <c r="F9" s="3">
        <f>'[1]Differenzierung Produktivität'!F12</f>
        <v>7.0561289052762097</v>
      </c>
      <c r="G9" s="9" t="str">
        <f>'[1]Differenzierung Produktivität'!G12</f>
        <v>.</v>
      </c>
      <c r="H9" s="14">
        <f>'[1]Differenzierung Produktivität'!H12</f>
        <v>11.650781439440253</v>
      </c>
      <c r="I9" s="3">
        <f>'[1]Differenzierung Produktivität'!I12</f>
        <v>11.638008761064746</v>
      </c>
      <c r="J9" s="3">
        <f>'[1]Differenzierung Produktivität'!J12</f>
        <v>17.224761780478655</v>
      </c>
      <c r="K9" s="3">
        <f>'[1]Differenzierung Produktivität'!K12</f>
        <v>17.625972232057798</v>
      </c>
      <c r="L9" s="3">
        <f>'[1]Differenzierung Produktivität'!L12</f>
        <v>15.079405369786885</v>
      </c>
      <c r="M9" s="3">
        <f>'[1]Differenzierung Produktivität'!M12</f>
        <v>21.033167390564568</v>
      </c>
      <c r="N9" s="3">
        <f>'[1]Differenzierung Produktivität'!N12</f>
        <v>8.3657014544189785</v>
      </c>
      <c r="O9" s="3" t="str">
        <f>'[1]Differenzierung Produktivität'!O12</f>
        <v>.</v>
      </c>
      <c r="P9" s="3">
        <f>'[1]Differenzierung Produktivität'!P12</f>
        <v>12.097123907678487</v>
      </c>
      <c r="Q9" s="3">
        <f>'[1]Differenzierung Produktivität'!Q12</f>
        <v>18.278338864624047</v>
      </c>
      <c r="R9" s="3">
        <f>'[1]Differenzierung Produktivität'!R12</f>
        <v>11.311989273512665</v>
      </c>
      <c r="S9" s="3">
        <f>'[1]Differenzierung Produktivität'!S12</f>
        <v>26.445409564026463</v>
      </c>
      <c r="T9" s="3">
        <f>'[1]Differenzierung Produktivität'!T12</f>
        <v>3.2955129389854934</v>
      </c>
      <c r="U9" s="3">
        <f>'[1]Differenzierung Produktivität'!U12</f>
        <v>8.888875777747808</v>
      </c>
      <c r="V9" s="3">
        <f>'[1]Differenzierung Produktivität'!V12</f>
        <v>17.90007738820195</v>
      </c>
    </row>
    <row r="10" spans="1:22" x14ac:dyDescent="0.35">
      <c r="G10" s="11"/>
    </row>
    <row r="11" spans="1:22" x14ac:dyDescent="0.35">
      <c r="A11" s="4" t="s">
        <v>681</v>
      </c>
      <c r="G11" s="11"/>
    </row>
    <row r="12" spans="1:22" x14ac:dyDescent="0.35">
      <c r="A12" t="s">
        <v>676</v>
      </c>
      <c r="B12" s="3">
        <f>'[1]Differenzierung Einkommen'!B7</f>
        <v>87.254953965752733</v>
      </c>
      <c r="C12" s="3">
        <f>'[1]Differenzierung Einkommen'!C7</f>
        <v>93.825678022656888</v>
      </c>
      <c r="D12" s="3">
        <f>'[1]Differenzierung Einkommen'!D7</f>
        <v>91.074341519915166</v>
      </c>
      <c r="E12" s="3">
        <f>'[1]Differenzierung Einkommen'!E7</f>
        <v>89.666769865006472</v>
      </c>
      <c r="F12" s="3">
        <f>'[1]Differenzierung Einkommen'!F7</f>
        <v>95.063122305951111</v>
      </c>
      <c r="G12" s="9" t="str">
        <f>'[1]Differenzierung Einkommen'!G7</f>
        <v>.</v>
      </c>
      <c r="H12" s="14">
        <f>'[1]Differenzierung Einkommen'!H7</f>
        <v>87.395277551719275</v>
      </c>
      <c r="I12" s="3">
        <f>'[1]Differenzierung Einkommen'!I7</f>
        <v>87.774807408150295</v>
      </c>
      <c r="J12" s="3">
        <f>'[1]Differenzierung Einkommen'!J7</f>
        <v>70.591306838519685</v>
      </c>
      <c r="K12" s="3">
        <f>'[1]Differenzierung Einkommen'!K7</f>
        <v>70.254485365636626</v>
      </c>
      <c r="L12" s="3">
        <f>'[1]Differenzierung Einkommen'!L7</f>
        <v>87.11699730495107</v>
      </c>
      <c r="M12" s="3">
        <f>'[1]Differenzierung Einkommen'!M7</f>
        <v>80.40029470551157</v>
      </c>
      <c r="N12" s="3">
        <f>'[1]Differenzierung Einkommen'!N7</f>
        <v>84.261339025111397</v>
      </c>
      <c r="O12" s="3" t="str">
        <f>'[1]Differenzierung Einkommen'!O7</f>
        <v>.</v>
      </c>
      <c r="P12" s="3">
        <f>'[1]Differenzierung Einkommen'!P7</f>
        <v>77.902756216150024</v>
      </c>
      <c r="Q12" s="3">
        <f>'[1]Differenzierung Einkommen'!Q7</f>
        <v>82.764452924195268</v>
      </c>
      <c r="R12" s="3">
        <f>'[1]Differenzierung Einkommen'!R7</f>
        <v>73.792389618914854</v>
      </c>
      <c r="S12" s="3">
        <f>'[1]Differenzierung Einkommen'!S7</f>
        <v>82.99949549060203</v>
      </c>
      <c r="T12" s="3">
        <f>'[1]Differenzierung Einkommen'!T7</f>
        <v>91.434388341847622</v>
      </c>
      <c r="U12" s="3">
        <f>'[1]Differenzierung Einkommen'!U7</f>
        <v>79.809311958347479</v>
      </c>
      <c r="V12" s="3">
        <f>'[1]Differenzierung Einkommen'!V7</f>
        <v>72.721980893294131</v>
      </c>
    </row>
    <row r="13" spans="1:22" x14ac:dyDescent="0.35">
      <c r="A13" t="s">
        <v>677</v>
      </c>
      <c r="B13" s="3">
        <f>'[1]Differenzierung Einkommen'!B8</f>
        <v>111.39195695699384</v>
      </c>
      <c r="C13" s="3">
        <f>'[1]Differenzierung Einkommen'!C8</f>
        <v>106.52462677114907</v>
      </c>
      <c r="D13" s="3">
        <f>'[1]Differenzierung Einkommen'!D8</f>
        <v>108.31735408260927</v>
      </c>
      <c r="E13" s="3">
        <f>'[1]Differenzierung Einkommen'!E8</f>
        <v>106.1294358328547</v>
      </c>
      <c r="F13" s="3">
        <f>'[1]Differenzierung Einkommen'!F8</f>
        <v>104.13844275571691</v>
      </c>
      <c r="G13" s="9" t="str">
        <f>'[1]Differenzierung Einkommen'!G8</f>
        <v>.</v>
      </c>
      <c r="H13" s="14">
        <f>'[1]Differenzierung Einkommen'!H8</f>
        <v>113.48000608814266</v>
      </c>
      <c r="I13" s="3">
        <f>'[1]Differenzierung Einkommen'!I8</f>
        <v>113.9728136130451</v>
      </c>
      <c r="J13" s="3">
        <f>'[1]Differenzierung Einkommen'!J8</f>
        <v>153.22986132397602</v>
      </c>
      <c r="K13" s="3">
        <f>'[1]Differenzierung Einkommen'!K8</f>
        <v>152.49873578044597</v>
      </c>
      <c r="L13" s="3">
        <f>'[1]Differenzierung Einkommen'!L8</f>
        <v>115.88985115432013</v>
      </c>
      <c r="M13" s="3">
        <f>'[1]Differenzierung Einkommen'!M8</f>
        <v>140.36622730622662</v>
      </c>
      <c r="N13" s="3">
        <f>'[1]Differenzierung Einkommen'!N8</f>
        <v>103.17697837054621</v>
      </c>
      <c r="O13" s="3" t="str">
        <f>'[1]Differenzierung Einkommen'!O8</f>
        <v>.</v>
      </c>
      <c r="P13" s="3">
        <f>'[1]Differenzierung Einkommen'!P8</f>
        <v>136.71881849918208</v>
      </c>
      <c r="Q13" s="3">
        <f>'[1]Differenzierung Einkommen'!Q8</f>
        <v>116.19266682988192</v>
      </c>
      <c r="R13" s="3">
        <f>'[1]Differenzierung Einkommen'!R8</f>
        <v>117.41364401571319</v>
      </c>
      <c r="S13" s="3">
        <f>'[1]Differenzierung Einkommen'!S8</f>
        <v>117.59951061245924</v>
      </c>
      <c r="T13" s="3">
        <f>'[1]Differenzierung Einkommen'!T8</f>
        <v>110.84937166774615</v>
      </c>
      <c r="U13" s="3">
        <f>'[1]Differenzierung Einkommen'!U8</f>
        <v>115.31746821582145</v>
      </c>
      <c r="V13" s="3">
        <f>'[1]Differenzierung Einkommen'!V8</f>
        <v>157.85483434914642</v>
      </c>
    </row>
    <row r="14" spans="1:22" x14ac:dyDescent="0.35">
      <c r="A14" t="s">
        <v>678</v>
      </c>
      <c r="B14" s="3">
        <f>'[1]Differenzierung Einkommen'!B10</f>
        <v>82.392331770099176</v>
      </c>
      <c r="C14" s="3">
        <f>'[1]Differenzierung Einkommen'!C10</f>
        <v>86.475630556894671</v>
      </c>
      <c r="D14" s="3">
        <f>'[1]Differenzierung Einkommen'!D10</f>
        <v>84.257299965991351</v>
      </c>
      <c r="E14" s="3">
        <f>'[1]Differenzierung Einkommen'!E10</f>
        <v>81.006365931888809</v>
      </c>
      <c r="F14" s="3">
        <f>'[1]Differenzierung Einkommen'!F10</f>
        <v>86.860402942573472</v>
      </c>
      <c r="G14" s="9" t="str">
        <f>'[1]Differenzierung Einkommen'!G10</f>
        <v>.</v>
      </c>
      <c r="H14" s="14">
        <f>'[1]Differenzierung Einkommen'!H10</f>
        <v>81.006365931888809</v>
      </c>
      <c r="I14" s="3">
        <f>'[1]Differenzierung Einkommen'!I10</f>
        <v>81.006365931888809</v>
      </c>
      <c r="J14" s="3">
        <f>'[1]Differenzierung Einkommen'!J10</f>
        <v>72.721980893294131</v>
      </c>
      <c r="K14" s="3">
        <f>'[1]Differenzierung Einkommen'!K10</f>
        <v>72.721980893294131</v>
      </c>
      <c r="L14" s="3">
        <f>'[1]Differenzierung Einkommen'!L10</f>
        <v>93.817715875459612</v>
      </c>
      <c r="M14" s="3">
        <f>'[1]Differenzierung Einkommen'!M10</f>
        <v>90.417584385685686</v>
      </c>
      <c r="N14" s="3">
        <f>'[1]Differenzierung Einkommen'!N10</f>
        <v>78.756625350317819</v>
      </c>
      <c r="O14" s="3" t="str">
        <f>'[1]Differenzierung Einkommen'!O10</f>
        <v>.</v>
      </c>
      <c r="P14" s="3">
        <f>'[1]Differenzierung Einkommen'!P10</f>
        <v>79.612547596011495</v>
      </c>
      <c r="Q14" s="3">
        <f>'[1]Differenzierung Einkommen'!Q10</f>
        <v>80.625519795043445</v>
      </c>
      <c r="R14" s="3">
        <f>'[1]Differenzierung Einkommen'!R10</f>
        <v>72.721980893294131</v>
      </c>
      <c r="S14" s="3">
        <f>'[1]Differenzierung Einkommen'!S10</f>
        <v>83.597690161970533</v>
      </c>
      <c r="T14" s="3">
        <f>'[1]Differenzierung Einkommen'!T10</f>
        <v>85.666823297202484</v>
      </c>
      <c r="U14" s="3">
        <f>'[1]Differenzierung Einkommen'!U10</f>
        <v>82.961637850950481</v>
      </c>
      <c r="V14" s="3">
        <f>'[1]Differenzierung Einkommen'!V10</f>
        <v>72.721980893294131</v>
      </c>
    </row>
    <row r="15" spans="1:22" x14ac:dyDescent="0.35">
      <c r="A15" t="s">
        <v>679</v>
      </c>
      <c r="B15" s="3">
        <f>'[1]Differenzierung Einkommen'!B11</f>
        <v>105.18420624831819</v>
      </c>
      <c r="C15" s="3">
        <f>'[1]Differenzierung Einkommen'!C11</f>
        <v>98.179778329430562</v>
      </c>
      <c r="D15" s="3">
        <f>'[1]Differenzierung Einkommen'!D11</f>
        <v>100.20964897632791</v>
      </c>
      <c r="E15" s="3">
        <f>'[1]Differenzierung Einkommen'!E11</f>
        <v>95.878996513024646</v>
      </c>
      <c r="F15" s="3">
        <f>'[1]Differenzierung Einkommen'!F11</f>
        <v>95.152640478835053</v>
      </c>
      <c r="G15" s="9" t="str">
        <f>'[1]Differenzierung Einkommen'!G11</f>
        <v>.</v>
      </c>
      <c r="H15" s="14">
        <f>'[1]Differenzierung Einkommen'!H11</f>
        <v>105.18420624831819</v>
      </c>
      <c r="I15" s="3">
        <f>'[1]Differenzierung Einkommen'!I11</f>
        <v>105.18420624831819</v>
      </c>
      <c r="J15" s="3">
        <f>'[1]Differenzierung Einkommen'!J11</f>
        <v>157.85483434914642</v>
      </c>
      <c r="K15" s="3">
        <f>'[1]Differenzierung Einkommen'!K11</f>
        <v>157.85483434914642</v>
      </c>
      <c r="L15" s="3">
        <f>'[1]Differenzierung Einkommen'!L11</f>
        <v>124.80367166910378</v>
      </c>
      <c r="M15" s="3">
        <f>'[1]Differenzierung Einkommen'!M11</f>
        <v>157.85483434914642</v>
      </c>
      <c r="N15" s="3">
        <f>'[1]Differenzierung Einkommen'!N11</f>
        <v>96.436523847375568</v>
      </c>
      <c r="O15" s="3" t="str">
        <f>'[1]Differenzierung Einkommen'!O11</f>
        <v>.</v>
      </c>
      <c r="P15" s="3">
        <f>'[1]Differenzierung Einkommen'!P11</f>
        <v>139.71949098740765</v>
      </c>
      <c r="Q15" s="3">
        <f>'[1]Differenzierung Einkommen'!Q11</f>
        <v>113.1898276197374</v>
      </c>
      <c r="R15" s="3">
        <f>'[1]Differenzierung Einkommen'!R11</f>
        <v>115.71047937081693</v>
      </c>
      <c r="S15" s="3">
        <f>'[1]Differenzierung Einkommen'!S11</f>
        <v>118.44707480773657</v>
      </c>
      <c r="T15" s="3">
        <f>'[1]Differenzierung Einkommen'!T11</f>
        <v>103.85713414260967</v>
      </c>
      <c r="U15" s="3">
        <f>'[1]Differenzierung Einkommen'!U11</f>
        <v>119.87230313428154</v>
      </c>
      <c r="V15" s="3">
        <f>'[1]Differenzierung Einkommen'!V11</f>
        <v>157.85483434914642</v>
      </c>
    </row>
    <row r="16" spans="1:22" x14ac:dyDescent="0.35">
      <c r="A16" t="s">
        <v>680</v>
      </c>
      <c r="B16" s="3">
        <f>'[1]Differenzierung Einkommen'!B12</f>
        <v>5.3152124996719232</v>
      </c>
      <c r="C16" s="3">
        <f>'[1]Differenzierung Einkommen'!C12</f>
        <v>4.4402580600209074</v>
      </c>
      <c r="D16" s="3">
        <f>'[1]Differenzierung Einkommen'!D12</f>
        <v>4.756562484562509</v>
      </c>
      <c r="E16" s="3">
        <f>'[1]Differenzierung Einkommen'!E12</f>
        <v>4.8817611525687008</v>
      </c>
      <c r="F16" s="3">
        <f>'[1]Differenzierung Einkommen'!F12</f>
        <v>2.8332126528487467</v>
      </c>
      <c r="G16" s="9" t="str">
        <f>'[1]Differenzierung Einkommen'!G12</f>
        <v>.</v>
      </c>
      <c r="H16" s="14">
        <f>'[1]Differenzierung Einkommen'!H12</f>
        <v>4.2946546582775369</v>
      </c>
      <c r="I16" s="3">
        <f>'[1]Differenzierung Einkommen'!I12</f>
        <v>4.8265372590301743</v>
      </c>
      <c r="J16" s="3">
        <f>'[1]Differenzierung Einkommen'!J12</f>
        <v>10.676666013032705</v>
      </c>
      <c r="K16" s="3">
        <f>'[1]Differenzierung Einkommen'!K12</f>
        <v>10.712258680782757</v>
      </c>
      <c r="L16" s="3">
        <f>'[1]Differenzierung Einkommen'!L12</f>
        <v>4.5766100527840834</v>
      </c>
      <c r="M16" s="3">
        <f>'[1]Differenzierung Einkommen'!M12</f>
        <v>12.578888944355693</v>
      </c>
      <c r="N16" s="3">
        <f>'[1]Differenzierung Einkommen'!N12</f>
        <v>7.0711657807309622</v>
      </c>
      <c r="O16" s="3" t="str">
        <f>'[1]Differenzierung Einkommen'!O12</f>
        <v>.</v>
      </c>
      <c r="P16" s="3">
        <f>'[1]Differenzierung Einkommen'!P12</f>
        <v>10.181883703692362</v>
      </c>
      <c r="Q16" s="3">
        <f>'[1]Differenzierung Einkommen'!Q12</f>
        <v>5.7762931061357579</v>
      </c>
      <c r="R16" s="3">
        <f>'[1]Differenzierung Einkommen'!R12</f>
        <v>9.4813914738124012</v>
      </c>
      <c r="S16" s="3">
        <f>'[1]Differenzierung Einkommen'!S12</f>
        <v>8.1323782795009798</v>
      </c>
      <c r="T16" s="3">
        <f>'[1]Differenzierung Einkommen'!T12</f>
        <v>6.6515221531863773</v>
      </c>
      <c r="U16" s="3">
        <f>'[1]Differenzierung Einkommen'!U12</f>
        <v>9.1686916740368183</v>
      </c>
      <c r="V16" s="3">
        <f>'[1]Differenzierung Einkommen'!V12</f>
        <v>9.5173095598560167</v>
      </c>
    </row>
    <row r="17" spans="1:22" x14ac:dyDescent="0.35">
      <c r="G17" s="11"/>
    </row>
    <row r="18" spans="1:22" x14ac:dyDescent="0.35">
      <c r="A18" s="4" t="s">
        <v>682</v>
      </c>
      <c r="G18" s="11"/>
    </row>
    <row r="19" spans="1:22" x14ac:dyDescent="0.35">
      <c r="A19" t="str">
        <f>A12</f>
        <v>Minimum in % des Landesdurchschnitts</v>
      </c>
      <c r="B19" s="3">
        <f>'[1]Differenzierung Einkommen real'!B7</f>
        <v>90.245628654658049</v>
      </c>
      <c r="C19" s="3">
        <f>'[1]Differenzierung Einkommen real'!C7</f>
        <v>89.794474830315693</v>
      </c>
      <c r="D19" s="3">
        <f>'[1]Differenzierung Einkommen real'!D7</f>
        <v>88.388616606260456</v>
      </c>
      <c r="E19" s="3">
        <f>'[1]Differenzierung Einkommen real'!E7</f>
        <v>87.421477889565907</v>
      </c>
      <c r="F19" s="3">
        <f>'[1]Differenzierung Einkommen real'!F7</f>
        <v>89.132331902057146</v>
      </c>
      <c r="G19" s="9" t="str">
        <f>'[1]Differenzierung Einkommen real'!G7</f>
        <v>.</v>
      </c>
      <c r="H19" s="14">
        <f>'[1]Differenzierung Einkommen real'!H7</f>
        <v>89.346757381397396</v>
      </c>
      <c r="I19" s="3">
        <f>'[1]Differenzierung Einkommen real'!I7</f>
        <v>87.523713930055237</v>
      </c>
      <c r="J19" s="3">
        <f>'[1]Differenzierung Einkommen real'!J7</f>
        <v>73.522030724274217</v>
      </c>
      <c r="K19" s="3">
        <f>'[1]Differenzierung Einkommen real'!K7</f>
        <v>73.021960366909681</v>
      </c>
      <c r="L19" s="3">
        <f>'[1]Differenzierung Einkommen real'!L7</f>
        <v>84.36752032449661</v>
      </c>
      <c r="M19" s="3">
        <f>'[1]Differenzierung Einkommen real'!M7</f>
        <v>79.540712021427524</v>
      </c>
      <c r="N19" s="3">
        <f>'[1]Differenzierung Einkommen real'!N7</f>
        <v>89.923744994996753</v>
      </c>
      <c r="O19" s="9" t="str">
        <f>'[1]Differenzierung Einkommen real'!O7</f>
        <v>.</v>
      </c>
      <c r="P19" s="3">
        <f>'[1]Differenzierung Einkommen real'!P7</f>
        <v>75.326625641277161</v>
      </c>
      <c r="Q19" s="3">
        <f>'[1]Differenzierung Einkommen real'!Q7</f>
        <v>85.736827520948381</v>
      </c>
      <c r="R19" s="3">
        <f>'[1]Differenzierung Einkommen real'!R7</f>
        <v>76.738049285921207</v>
      </c>
      <c r="S19" s="3">
        <f>'[1]Differenzierung Einkommen real'!S7</f>
        <v>83.34067713098004</v>
      </c>
      <c r="T19" s="3">
        <f>'[1]Differenzierung Einkommen real'!T7</f>
        <v>91.093258816334625</v>
      </c>
      <c r="U19" s="3">
        <f>'[1]Differenzierung Einkommen real'!U7</f>
        <v>81.650893153177307</v>
      </c>
      <c r="V19" s="3">
        <f>'[1]Differenzierung Einkommen real'!V7</f>
        <v>73.139858803423493</v>
      </c>
    </row>
    <row r="20" spans="1:22" x14ac:dyDescent="0.35">
      <c r="A20" t="str">
        <f t="shared" ref="A20:A23" si="0">A13</f>
        <v>Maximum in % des Landesdurchschnitts</v>
      </c>
      <c r="B20" s="3">
        <f>'[1]Differenzierung Einkommen real'!B8</f>
        <v>107.60979072462223</v>
      </c>
      <c r="C20" s="3">
        <f>'[1]Differenzierung Einkommen real'!C8</f>
        <v>108.48728593128736</v>
      </c>
      <c r="D20" s="3">
        <f>'[1]Differenzierung Einkommen real'!D8</f>
        <v>109.86026329856438</v>
      </c>
      <c r="E20" s="3">
        <f>'[1]Differenzierung Einkommen real'!E8</f>
        <v>106.44706673800871</v>
      </c>
      <c r="F20" s="3">
        <f>'[1]Differenzierung Einkommen real'!F8</f>
        <v>105.62892948818264</v>
      </c>
      <c r="G20" s="9" t="str">
        <f>'[1]Differenzierung Einkommen real'!G8</f>
        <v>.</v>
      </c>
      <c r="H20" s="14">
        <f>'[1]Differenzierung Einkommen real'!H8</f>
        <v>113.38481944070023</v>
      </c>
      <c r="I20" s="3">
        <f>'[1]Differenzierung Einkommen real'!I8</f>
        <v>111.07130008508878</v>
      </c>
      <c r="J20" s="3">
        <f>'[1]Differenzierung Einkommen real'!J8</f>
        <v>135.73615887737068</v>
      </c>
      <c r="K20" s="3">
        <f>'[1]Differenzierung Einkommen real'!K8</f>
        <v>134.81293044082688</v>
      </c>
      <c r="L20" s="3">
        <f>'[1]Differenzierung Einkommen real'!L8</f>
        <v>116.01212072184705</v>
      </c>
      <c r="M20" s="3">
        <f>'[1]Differenzierung Einkommen real'!M8</f>
        <v>127.71657363303478</v>
      </c>
      <c r="N20" s="3">
        <f>'[1]Differenzierung Einkommen real'!N8</f>
        <v>102.03397507946063</v>
      </c>
      <c r="O20" s="9" t="str">
        <f>'[1]Differenzierung Einkommen real'!O8</f>
        <v>.</v>
      </c>
      <c r="P20" s="3">
        <f>'[1]Differenzierung Einkommen real'!P8</f>
        <v>129.82246768651549</v>
      </c>
      <c r="Q20" s="3">
        <f>'[1]Differenzierung Einkommen real'!Q8</f>
        <v>109.60760888531249</v>
      </c>
      <c r="R20" s="3">
        <f>'[1]Differenzierung Einkommen real'!R8</f>
        <v>118.24868254190667</v>
      </c>
      <c r="S20" s="3">
        <f>'[1]Differenzierung Einkommen real'!S8</f>
        <v>116.85579632208068</v>
      </c>
      <c r="T20" s="3">
        <f>'[1]Differenzierung Einkommen real'!T8</f>
        <v>111.19993403346018</v>
      </c>
      <c r="U20" s="3">
        <f>'[1]Differenzierung Einkommen real'!U8</f>
        <v>118.38246213973285</v>
      </c>
      <c r="V20" s="3">
        <f>'[1]Differenzierung Einkommen real'!V8</f>
        <v>135.03059419075851</v>
      </c>
    </row>
    <row r="21" spans="1:22" x14ac:dyDescent="0.35">
      <c r="A21" t="str">
        <f t="shared" si="0"/>
        <v>Minimum in % des Bundesdurchschnitts</v>
      </c>
      <c r="B21" s="3">
        <f>'[1]Differenzierung Einkommen real'!B10</f>
        <v>85.447113646717071</v>
      </c>
      <c r="C21" s="3">
        <f>'[1]Differenzierung Einkommen real'!C10</f>
        <v>84.88050424969893</v>
      </c>
      <c r="D21" s="3">
        <f>'[1]Differenzierung Einkommen real'!D10</f>
        <v>85.458822293617615</v>
      </c>
      <c r="E21" s="3">
        <f>'[1]Differenzierung Einkommen real'!E10</f>
        <v>83.699928124498285</v>
      </c>
      <c r="F21" s="3">
        <f>'[1]Differenzierung Einkommen real'!F10</f>
        <v>85.104698757010212</v>
      </c>
      <c r="G21" s="9" t="str">
        <f>'[1]Differenzierung Einkommen real'!G10</f>
        <v>.</v>
      </c>
      <c r="H21" s="14">
        <f>'[1]Differenzierung Einkommen real'!H10</f>
        <v>83.699928124498285</v>
      </c>
      <c r="I21" s="3">
        <f>'[1]Differenzierung Einkommen real'!I10</f>
        <v>83.699928124498285</v>
      </c>
      <c r="J21" s="3">
        <f>'[1]Differenzierung Einkommen real'!J10</f>
        <v>73.139858803423493</v>
      </c>
      <c r="K21" s="3">
        <f>'[1]Differenzierung Einkommen real'!K10</f>
        <v>73.139858803423493</v>
      </c>
      <c r="L21" s="3">
        <f>'[1]Differenzierung Einkommen real'!L10</f>
        <v>86.137855891677077</v>
      </c>
      <c r="M21" s="3">
        <f>'[1]Differenzierung Einkommen real'!M10</f>
        <v>84.095817019564009</v>
      </c>
      <c r="N21" s="3">
        <f>'[1]Differenzierung Einkommen real'!N10</f>
        <v>81.946368315732315</v>
      </c>
      <c r="O21" s="9" t="str">
        <f>'[1]Differenzierung Einkommen real'!O10</f>
        <v>.</v>
      </c>
      <c r="P21" s="3">
        <f>'[1]Differenzierung Einkommen real'!P10</f>
        <v>73.139858803423493</v>
      </c>
      <c r="Q21" s="3">
        <f>'[1]Differenzierung Einkommen real'!Q10</f>
        <v>84.290488731425825</v>
      </c>
      <c r="R21" s="3">
        <f>'[1]Differenzierung Einkommen real'!R10</f>
        <v>74.897944813170639</v>
      </c>
      <c r="S21" s="3">
        <f>'[1]Differenzierung Einkommen real'!S10</f>
        <v>84.078896359836534</v>
      </c>
      <c r="T21" s="3">
        <f>'[1]Differenzierung Einkommen real'!T10</f>
        <v>86.36772282622816</v>
      </c>
      <c r="U21" s="3">
        <f>'[1]Differenzierung Einkommen real'!U10</f>
        <v>82.842285520126225</v>
      </c>
      <c r="V21" s="3">
        <f>'[1]Differenzierung Einkommen real'!V10</f>
        <v>73.139858803423493</v>
      </c>
    </row>
    <row r="22" spans="1:22" x14ac:dyDescent="0.35">
      <c r="A22" t="str">
        <f t="shared" si="0"/>
        <v>Maximum in % des Bundesdurchschnitts</v>
      </c>
      <c r="B22" s="3">
        <f>'[1]Differenzierung Einkommen real'!B11</f>
        <v>101.88799340888227</v>
      </c>
      <c r="C22" s="3">
        <f>'[1]Differenzierung Einkommen real'!C11</f>
        <v>102.55035793605481</v>
      </c>
      <c r="D22" s="3">
        <f>'[1]Differenzierung Einkommen real'!D11</f>
        <v>106.21875393960039</v>
      </c>
      <c r="E22" s="3">
        <f>'[1]Differenzierung Einkommen real'!E11</f>
        <v>101.91559385772405</v>
      </c>
      <c r="F22" s="3">
        <f>'[1]Differenzierung Einkommen real'!F11</f>
        <v>100.85586265144917</v>
      </c>
      <c r="G22" s="9" t="str">
        <f>'[1]Differenzierung Einkommen real'!G11</f>
        <v>.</v>
      </c>
      <c r="H22" s="14">
        <f>'[1]Differenzierung Einkommen real'!H11</f>
        <v>106.21875393960039</v>
      </c>
      <c r="I22" s="3">
        <f>'[1]Differenzierung Einkommen real'!I11</f>
        <v>106.21875393960039</v>
      </c>
      <c r="J22" s="3">
        <f>'[1]Differenzierung Einkommen real'!J11</f>
        <v>135.03059419075851</v>
      </c>
      <c r="K22" s="3">
        <f>'[1]Differenzierung Einkommen real'!K11</f>
        <v>135.03059419075851</v>
      </c>
      <c r="L22" s="3">
        <f>'[1]Differenzierung Einkommen real'!L11</f>
        <v>118.44647440141449</v>
      </c>
      <c r="M22" s="3">
        <f>'[1]Differenzierung Einkommen real'!M11</f>
        <v>135.03059419075851</v>
      </c>
      <c r="N22" s="3">
        <f>'[1]Differenzierung Einkommen real'!N11</f>
        <v>92.982267398282275</v>
      </c>
      <c r="O22" s="9" t="str">
        <f>'[1]Differenzierung Einkommen real'!O11</f>
        <v>.</v>
      </c>
      <c r="P22" s="3">
        <f>'[1]Differenzierung Einkommen real'!P11</f>
        <v>126.05366130858006</v>
      </c>
      <c r="Q22" s="3">
        <f>'[1]Differenzierung Einkommen real'!Q11</f>
        <v>107.75858156599733</v>
      </c>
      <c r="R22" s="3">
        <f>'[1]Differenzierung Einkommen real'!R11</f>
        <v>115.41319308567228</v>
      </c>
      <c r="S22" s="3">
        <f>'[1]Differenzierung Einkommen real'!S11</f>
        <v>117.8908874542624</v>
      </c>
      <c r="T22" s="3">
        <f>'[1]Differenzierung Einkommen real'!T11</f>
        <v>105.43134811172837</v>
      </c>
      <c r="U22" s="3">
        <f>'[1]Differenzierung Einkommen real'!U11</f>
        <v>120.1098157096357</v>
      </c>
      <c r="V22" s="3">
        <f>'[1]Differenzierung Einkommen real'!V11</f>
        <v>135.03059419075851</v>
      </c>
    </row>
    <row r="23" spans="1:22" x14ac:dyDescent="0.35">
      <c r="A23" t="str">
        <f t="shared" si="0"/>
        <v>Variationskoeffizient (gewichtet)</v>
      </c>
      <c r="B23" s="3">
        <f>'[1]Differenzierung Einkommen real'!B12</f>
        <v>4.3571718962764994</v>
      </c>
      <c r="C23" s="3">
        <f>'[1]Differenzierung Einkommen real'!C12</f>
        <v>6.0720699342590736</v>
      </c>
      <c r="D23" s="3">
        <f>'[1]Differenzierung Einkommen real'!D12</f>
        <v>6.5399753222197248</v>
      </c>
      <c r="E23" s="3">
        <f>'[1]Differenzierung Einkommen real'!E12</f>
        <v>5.7656480019487306</v>
      </c>
      <c r="F23" s="3">
        <f>'[1]Differenzierung Einkommen real'!F12</f>
        <v>4.6218998166654996</v>
      </c>
      <c r="G23" s="9" t="str">
        <f>'[1]Differenzierung Einkommen real'!G12</f>
        <v>.</v>
      </c>
      <c r="H23" s="14">
        <f>'[1]Differenzierung Einkommen real'!H12</f>
        <v>6.4020392007871738</v>
      </c>
      <c r="I23" s="3">
        <f>'[1]Differenzierung Einkommen real'!I12</f>
        <v>5.7257489324898065</v>
      </c>
      <c r="J23" s="3">
        <f>'[1]Differenzierung Einkommen real'!J12</f>
        <v>8.8297365491373423</v>
      </c>
      <c r="K23" s="3">
        <f>'[1]Differenzierung Einkommen real'!K12</f>
        <v>8.5010445198131279</v>
      </c>
      <c r="L23" s="3">
        <f>'[1]Differenzierung Einkommen real'!L12</f>
        <v>5.1406387288380468</v>
      </c>
      <c r="M23" s="3">
        <f>'[1]Differenzierung Einkommen real'!M12</f>
        <v>7.4963051050631835</v>
      </c>
      <c r="N23" s="3">
        <f>'[1]Differenzierung Einkommen real'!N12</f>
        <v>4.527123984879049</v>
      </c>
      <c r="O23" s="9" t="str">
        <f>'[1]Differenzierung Einkommen real'!O12</f>
        <v>.</v>
      </c>
      <c r="P23" s="3">
        <f>'[1]Differenzierung Einkommen real'!P12</f>
        <v>10.278936444210283</v>
      </c>
      <c r="Q23" s="3">
        <f>'[1]Differenzierung Einkommen real'!Q12</f>
        <v>6.043155768062598</v>
      </c>
      <c r="R23" s="3">
        <f>'[1]Differenzierung Einkommen real'!R12</f>
        <v>9.0355423652697375</v>
      </c>
      <c r="S23" s="3">
        <f>'[1]Differenzierung Einkommen real'!S12</f>
        <v>8.7381147435161868</v>
      </c>
      <c r="T23" s="3">
        <f>'[1]Differenzierung Einkommen real'!T12</f>
        <v>7.1233173676277035</v>
      </c>
      <c r="U23" s="3">
        <f>'[1]Differenzierung Einkommen real'!U12</f>
        <v>9.0965189668611899</v>
      </c>
      <c r="V23" s="3">
        <f>'[1]Differenzierung Einkommen real'!V12</f>
        <v>8.0561003459812923</v>
      </c>
    </row>
    <row r="24" spans="1:22" x14ac:dyDescent="0.35">
      <c r="G24" s="11"/>
      <c r="O24" s="11"/>
    </row>
    <row r="25" spans="1:22" x14ac:dyDescent="0.35">
      <c r="A25" s="4" t="s">
        <v>683</v>
      </c>
      <c r="G25" s="11"/>
      <c r="O25" s="11"/>
    </row>
    <row r="26" spans="1:22" x14ac:dyDescent="0.35">
      <c r="A26" t="s">
        <v>684</v>
      </c>
      <c r="B26" s="3">
        <f>'[1]Differenzierung ALQ'!B4</f>
        <v>3.8</v>
      </c>
      <c r="C26" s="3">
        <f>'[1]Differenzierung ALQ'!C4</f>
        <v>6</v>
      </c>
      <c r="D26" s="3">
        <f>'[1]Differenzierung ALQ'!D4</f>
        <v>5.3</v>
      </c>
      <c r="E26" s="3">
        <f>'[1]Differenzierung ALQ'!E4</f>
        <v>5.3</v>
      </c>
      <c r="F26" s="3">
        <f>'[1]Differenzierung ALQ'!F4</f>
        <v>4.4000000000000004</v>
      </c>
      <c r="G26" s="9" t="s">
        <v>404</v>
      </c>
      <c r="H26" s="14">
        <f>'[1]Differenzierung ALQ'!H4</f>
        <v>3.8</v>
      </c>
      <c r="I26" s="3">
        <f>'[1]Differenzierung ALQ'!I4</f>
        <v>3.8</v>
      </c>
      <c r="J26" s="3">
        <f>'[1]Differenzierung ALQ'!J4</f>
        <v>2.2999999999999998</v>
      </c>
      <c r="K26" s="3">
        <f>'[1]Differenzierung ALQ'!K4</f>
        <v>2.2999999999999998</v>
      </c>
      <c r="L26" s="3">
        <f>'[1]Differenzierung ALQ'!L4</f>
        <v>2.6</v>
      </c>
      <c r="M26" s="3">
        <f>'[1]Differenzierung ALQ'!M4</f>
        <v>2.2999999999999998</v>
      </c>
      <c r="N26" s="3">
        <f>'[1]Differenzierung ALQ'!N4</f>
        <v>10.4</v>
      </c>
      <c r="O26" s="9" t="s">
        <v>404</v>
      </c>
      <c r="P26" s="3">
        <f>'[1]Differenzierung ALQ'!P4</f>
        <v>3.7</v>
      </c>
      <c r="Q26" s="3">
        <f>'[1]Differenzierung ALQ'!Q4</f>
        <v>3.4</v>
      </c>
      <c r="R26" s="3">
        <f>'[1]Differenzierung ALQ'!R4</f>
        <v>4</v>
      </c>
      <c r="S26" s="3">
        <f>'[1]Differenzierung ALQ'!S4</f>
        <v>3.2</v>
      </c>
      <c r="T26" s="3">
        <f>'[1]Differenzierung ALQ'!T4</f>
        <v>4.0999999999999996</v>
      </c>
      <c r="U26" s="3">
        <f>'[1]Differenzierung ALQ'!U4</f>
        <v>4.2</v>
      </c>
      <c r="V26" s="3">
        <f>'[1]Differenzierung ALQ'!V4</f>
        <v>2.2999999999999998</v>
      </c>
    </row>
    <row r="27" spans="1:22" x14ac:dyDescent="0.35">
      <c r="A27" t="s">
        <v>685</v>
      </c>
      <c r="B27" s="3">
        <f>'[1]Differenzierung ALQ'!B5</f>
        <v>11.2</v>
      </c>
      <c r="C27" s="3">
        <f>'[1]Differenzierung ALQ'!C5</f>
        <v>10.199999999999999</v>
      </c>
      <c r="D27" s="3">
        <f>'[1]Differenzierung ALQ'!D5</f>
        <v>8.9</v>
      </c>
      <c r="E27" s="3">
        <f>'[1]Differenzierung ALQ'!E5</f>
        <v>10.199999999999999</v>
      </c>
      <c r="F27" s="3">
        <f>'[1]Differenzierung ALQ'!F5</f>
        <v>9.9</v>
      </c>
      <c r="G27" s="9" t="s">
        <v>404</v>
      </c>
      <c r="H27" s="14">
        <f>'[1]Differenzierung ALQ'!H5</f>
        <v>11.2</v>
      </c>
      <c r="I27" s="3">
        <f>'[1]Differenzierung ALQ'!I5</f>
        <v>11.2</v>
      </c>
      <c r="J27" s="3">
        <f>'[1]Differenzierung ALQ'!J5</f>
        <v>14.8</v>
      </c>
      <c r="K27" s="3">
        <f>'[1]Differenzierung ALQ'!K5</f>
        <v>14.8</v>
      </c>
      <c r="L27" s="3">
        <f>'[1]Differenzierung ALQ'!L5</f>
        <v>7.6</v>
      </c>
      <c r="M27" s="3">
        <f>'[1]Differenzierung ALQ'!M5</f>
        <v>6.9</v>
      </c>
      <c r="N27" s="3">
        <f>'[1]Differenzierung ALQ'!N5</f>
        <v>14.5</v>
      </c>
      <c r="O27" s="9" t="s">
        <v>404</v>
      </c>
      <c r="P27" s="3">
        <f>'[1]Differenzierung ALQ'!P5</f>
        <v>9.1999999999999993</v>
      </c>
      <c r="Q27" s="3">
        <f>'[1]Differenzierung ALQ'!Q5</f>
        <v>11.7</v>
      </c>
      <c r="R27" s="3">
        <f>'[1]Differenzierung ALQ'!R5</f>
        <v>14.8</v>
      </c>
      <c r="S27" s="3">
        <f>'[1]Differenzierung ALQ'!S5</f>
        <v>12</v>
      </c>
      <c r="T27" s="3">
        <f>'[1]Differenzierung ALQ'!T5</f>
        <v>9.6999999999999993</v>
      </c>
      <c r="U27" s="3">
        <f>'[1]Differenzierung ALQ'!U5</f>
        <v>8.6</v>
      </c>
      <c r="V27" s="3">
        <f>'[1]Differenzierung ALQ'!V5</f>
        <v>14.8</v>
      </c>
    </row>
    <row r="28" spans="1:22" x14ac:dyDescent="0.35">
      <c r="A28" t="str">
        <f>A12</f>
        <v>Minimum in % des Landesdurchschnitts</v>
      </c>
      <c r="B28" s="3">
        <f>'[1]Differenzierung ALQ'!B7</f>
        <v>62.295081967213115</v>
      </c>
      <c r="C28" s="3">
        <f>'[1]Differenzierung ALQ'!C7</f>
        <v>75.949367088607588</v>
      </c>
      <c r="D28" s="3">
        <f>'[1]Differenzierung ALQ'!D7</f>
        <v>81.538461538461533</v>
      </c>
      <c r="E28" s="3">
        <f>'[1]Differenzierung ALQ'!E7</f>
        <v>68.831168831168839</v>
      </c>
      <c r="F28" s="3">
        <f>'[1]Differenzierung ALQ'!F7</f>
        <v>70.967741935483872</v>
      </c>
      <c r="G28" s="9" t="str">
        <f>'[1]Differenzierung ALQ'!G7</f>
        <v>.</v>
      </c>
      <c r="H28" s="14">
        <f>'[1]Differenzierung ALQ'!H7</f>
        <v>50.666666666666657</v>
      </c>
      <c r="I28" s="3">
        <f>'[1]Differenzierung ALQ'!I7</f>
        <v>55.828113420912828</v>
      </c>
      <c r="J28" s="3">
        <f>'[1]Differenzierung ALQ'!J7</f>
        <v>38.989889848986586</v>
      </c>
      <c r="K28" s="3">
        <f>'[1]Differenzierung ALQ'!K7</f>
        <v>40.350877192982452</v>
      </c>
      <c r="L28" s="3">
        <f>'[1]Differenzierung ALQ'!L7</f>
        <v>61.904761904761905</v>
      </c>
      <c r="M28" s="3">
        <f>'[1]Differenzierung ALQ'!M7</f>
        <v>62.162162162162147</v>
      </c>
      <c r="N28" s="3">
        <f>'[1]Differenzierung ALQ'!N7</f>
        <v>93.693693693693703</v>
      </c>
      <c r="O28" s="9" t="str">
        <f>'[1]Differenzierung ALQ'!O7</f>
        <v>.</v>
      </c>
      <c r="P28" s="3">
        <f>'[1]Differenzierung ALQ'!P7</f>
        <v>67.272727272727266</v>
      </c>
      <c r="Q28" s="3">
        <f>'[1]Differenzierung ALQ'!Q7</f>
        <v>57.627118644067785</v>
      </c>
      <c r="R28" s="3">
        <f>'[1]Differenzierung ALQ'!R7</f>
        <v>53.333333333333336</v>
      </c>
      <c r="S28" s="3">
        <f>'[1]Differenzierung ALQ'!S7</f>
        <v>60.377358490566046</v>
      </c>
      <c r="T28" s="3">
        <f>'[1]Differenzierung ALQ'!T7</f>
        <v>58.571428571428562</v>
      </c>
      <c r="U28" s="3">
        <f>'[1]Differenzierung ALQ'!U7</f>
        <v>73.68421052631578</v>
      </c>
      <c r="V28" s="3">
        <f>'[1]Differenzierung ALQ'!V7</f>
        <v>38.333333333333329</v>
      </c>
    </row>
    <row r="29" spans="1:22" x14ac:dyDescent="0.35">
      <c r="A29" t="str">
        <f>A13</f>
        <v>Maximum in % des Landesdurchschnitts</v>
      </c>
      <c r="B29" s="3">
        <f>'[1]Differenzierung ALQ'!B8</f>
        <v>183.60655737704917</v>
      </c>
      <c r="C29" s="3">
        <f>'[1]Differenzierung ALQ'!C8</f>
        <v>129.11392405063287</v>
      </c>
      <c r="D29" s="3">
        <f>'[1]Differenzierung ALQ'!D8</f>
        <v>136.92307692307693</v>
      </c>
      <c r="E29" s="3">
        <f>'[1]Differenzierung ALQ'!E8</f>
        <v>132.46753246753244</v>
      </c>
      <c r="F29" s="3">
        <f>'[1]Differenzierung ALQ'!F8</f>
        <v>159.67741935483869</v>
      </c>
      <c r="G29" s="9" t="str">
        <f>'[1]Differenzierung ALQ'!G8</f>
        <v>.</v>
      </c>
      <c r="H29" s="14">
        <f>'[1]Differenzierung ALQ'!H8</f>
        <v>149.33333333333331</v>
      </c>
      <c r="I29" s="3">
        <f>'[1]Differenzierung ALQ'!I8</f>
        <v>164.54601850374306</v>
      </c>
      <c r="J29" s="3">
        <f>'[1]Differenzierung ALQ'!J8</f>
        <v>250.89146511521804</v>
      </c>
      <c r="K29" s="3">
        <f>'[1]Differenzierung ALQ'!K8</f>
        <v>259.64912280701753</v>
      </c>
      <c r="L29" s="3">
        <f>'[1]Differenzierung ALQ'!L8</f>
        <v>180.95238095238093</v>
      </c>
      <c r="M29" s="3">
        <f>'[1]Differenzierung ALQ'!M8</f>
        <v>186.48648648648648</v>
      </c>
      <c r="N29" s="3">
        <f>'[1]Differenzierung ALQ'!N8</f>
        <v>130.63063063063063</v>
      </c>
      <c r="O29" s="9" t="str">
        <f>'[1]Differenzierung ALQ'!O8</f>
        <v>.</v>
      </c>
      <c r="P29" s="3">
        <f>'[1]Differenzierung ALQ'!P8</f>
        <v>167.27272727272725</v>
      </c>
      <c r="Q29" s="3">
        <f>'[1]Differenzierung ALQ'!Q8</f>
        <v>198.30508474576268</v>
      </c>
      <c r="R29" s="3">
        <f>'[1]Differenzierung ALQ'!R8</f>
        <v>197.33333333333334</v>
      </c>
      <c r="S29" s="3">
        <f>'[1]Differenzierung ALQ'!S8</f>
        <v>226.41509433962264</v>
      </c>
      <c r="T29" s="3">
        <f>'[1]Differenzierung ALQ'!T8</f>
        <v>138.57142857142856</v>
      </c>
      <c r="U29" s="3">
        <f>'[1]Differenzierung ALQ'!U8</f>
        <v>150.87719298245611</v>
      </c>
      <c r="V29" s="3">
        <f>'[1]Differenzierung ALQ'!V8</f>
        <v>246.66666666666669</v>
      </c>
    </row>
    <row r="30" spans="1:22" x14ac:dyDescent="0.35">
      <c r="A30" t="str">
        <f>A14</f>
        <v>Minimum in % des Bundesdurchschnitts</v>
      </c>
      <c r="B30" s="3">
        <f>'[1]Differenzierung ALQ'!B10</f>
        <v>63.333333333333329</v>
      </c>
      <c r="C30" s="3">
        <f>'[1]Differenzierung ALQ'!C10</f>
        <v>100</v>
      </c>
      <c r="D30" s="3">
        <f>'[1]Differenzierung ALQ'!D10</f>
        <v>88.333333333333329</v>
      </c>
      <c r="E30" s="3">
        <f>'[1]Differenzierung ALQ'!E10</f>
        <v>88.333333333333329</v>
      </c>
      <c r="F30" s="3">
        <f>'[1]Differenzierung ALQ'!F10</f>
        <v>73.333333333333343</v>
      </c>
      <c r="G30" s="9" t="str">
        <f>'[1]Differenzierung ALQ'!G10</f>
        <v>.</v>
      </c>
      <c r="H30" s="14">
        <f>'[1]Differenzierung ALQ'!H10</f>
        <v>63.333333333333329</v>
      </c>
      <c r="I30" s="3">
        <f>'[1]Differenzierung ALQ'!I10</f>
        <v>63.333333333333329</v>
      </c>
      <c r="J30" s="3">
        <f>'[1]Differenzierung ALQ'!J10</f>
        <v>38.333333333333329</v>
      </c>
      <c r="K30" s="3">
        <f>'[1]Differenzierung ALQ'!K10</f>
        <v>38.333333333333329</v>
      </c>
      <c r="L30" s="3">
        <f>'[1]Differenzierung ALQ'!L10</f>
        <v>43.333333333333336</v>
      </c>
      <c r="M30" s="3">
        <f>'[1]Differenzierung ALQ'!M10</f>
        <v>38.333333333333329</v>
      </c>
      <c r="N30" s="3">
        <f>'[1]Differenzierung ALQ'!N10</f>
        <v>173.33333333333334</v>
      </c>
      <c r="O30" s="9" t="str">
        <f>'[1]Differenzierung ALQ'!O10</f>
        <v>.</v>
      </c>
      <c r="P30" s="3">
        <f>'[1]Differenzierung ALQ'!P10</f>
        <v>61.666666666666671</v>
      </c>
      <c r="Q30" s="3">
        <f>'[1]Differenzierung ALQ'!Q10</f>
        <v>56.666666666666664</v>
      </c>
      <c r="R30" s="3">
        <f>'[1]Differenzierung ALQ'!R10</f>
        <v>66.666666666666657</v>
      </c>
      <c r="S30" s="3">
        <f>'[1]Differenzierung ALQ'!S10</f>
        <v>53.333333333333336</v>
      </c>
      <c r="T30" s="3">
        <f>'[1]Differenzierung ALQ'!T10</f>
        <v>68.333333333333329</v>
      </c>
      <c r="U30" s="3">
        <f>'[1]Differenzierung ALQ'!U10</f>
        <v>70</v>
      </c>
      <c r="V30" s="3">
        <f>'[1]Differenzierung ALQ'!V10</f>
        <v>38.333333333333329</v>
      </c>
    </row>
    <row r="31" spans="1:22" x14ac:dyDescent="0.35">
      <c r="A31" t="str">
        <f>A15</f>
        <v>Maximum in % des Bundesdurchschnitts</v>
      </c>
      <c r="B31" s="3">
        <f>'[1]Differenzierung ALQ'!B11</f>
        <v>186.66666666666666</v>
      </c>
      <c r="C31" s="3">
        <f>'[1]Differenzierung ALQ'!C11</f>
        <v>170</v>
      </c>
      <c r="D31" s="3">
        <f>'[1]Differenzierung ALQ'!D11</f>
        <v>148.33333333333334</v>
      </c>
      <c r="E31" s="3">
        <f>'[1]Differenzierung ALQ'!E11</f>
        <v>170</v>
      </c>
      <c r="F31" s="3">
        <f>'[1]Differenzierung ALQ'!F11</f>
        <v>165</v>
      </c>
      <c r="G31" s="9" t="str">
        <f>'[1]Differenzierung ALQ'!G11</f>
        <v>.</v>
      </c>
      <c r="H31" s="14">
        <f>'[1]Differenzierung ALQ'!H11</f>
        <v>186.66666666666666</v>
      </c>
      <c r="I31" s="3">
        <f>'[1]Differenzierung ALQ'!I11</f>
        <v>186.66666666666666</v>
      </c>
      <c r="J31" s="3">
        <f>'[1]Differenzierung ALQ'!J11</f>
        <v>246.66666666666669</v>
      </c>
      <c r="K31" s="3">
        <f>'[1]Differenzierung ALQ'!K11</f>
        <v>246.66666666666669</v>
      </c>
      <c r="L31" s="3">
        <f>'[1]Differenzierung ALQ'!L11</f>
        <v>126.66666666666666</v>
      </c>
      <c r="M31" s="3">
        <f>'[1]Differenzierung ALQ'!M11</f>
        <v>115.00000000000001</v>
      </c>
      <c r="N31" s="3">
        <f>'[1]Differenzierung ALQ'!N11</f>
        <v>241.66666666666666</v>
      </c>
      <c r="O31" s="9" t="str">
        <f>'[1]Differenzierung ALQ'!O11</f>
        <v>.</v>
      </c>
      <c r="P31" s="3">
        <f>'[1]Differenzierung ALQ'!P11</f>
        <v>153.33333333333331</v>
      </c>
      <c r="Q31" s="3">
        <f>'[1]Differenzierung ALQ'!Q11</f>
        <v>195</v>
      </c>
      <c r="R31" s="3">
        <f>'[1]Differenzierung ALQ'!R11</f>
        <v>246.66666666666669</v>
      </c>
      <c r="S31" s="3">
        <f>'[1]Differenzierung ALQ'!S11</f>
        <v>200</v>
      </c>
      <c r="T31" s="3">
        <f>'[1]Differenzierung ALQ'!T11</f>
        <v>161.66666666666666</v>
      </c>
      <c r="U31" s="3">
        <f>'[1]Differenzierung ALQ'!U11</f>
        <v>143.33333333333334</v>
      </c>
      <c r="V31" s="3">
        <f>'[1]Differenzierung ALQ'!V11</f>
        <v>246.66666666666669</v>
      </c>
    </row>
    <row r="32" spans="1:22" x14ac:dyDescent="0.35">
      <c r="A32" t="s">
        <v>686</v>
      </c>
      <c r="B32" s="3">
        <f>'[1]Differenzierung ALQ'!B12</f>
        <v>27.261983839614125</v>
      </c>
      <c r="C32" s="3">
        <f>'[1]Differenzierung ALQ'!C12</f>
        <v>17.509547209065023</v>
      </c>
      <c r="D32" s="3">
        <f>'[1]Differenzierung ALQ'!D12</f>
        <v>17.896437996771855</v>
      </c>
      <c r="E32" s="3">
        <f>'[1]Differenzierung ALQ'!E12</f>
        <v>19.631911060501551</v>
      </c>
      <c r="F32" s="3">
        <f>'[1]Differenzierung ALQ'!F12</f>
        <v>22.320365677514978</v>
      </c>
      <c r="G32" s="9" t="str">
        <f>'[1]Differenzierung ALQ'!G12</f>
        <v>.</v>
      </c>
      <c r="H32" s="14">
        <f>'[1]Differenzierung ALQ'!H12</f>
        <v>24.388970444915937</v>
      </c>
      <c r="I32" s="3">
        <f>'[1]Differenzierung ALQ'!I12</f>
        <v>22.864811042687304</v>
      </c>
      <c r="J32" s="3">
        <f>'[1]Differenzierung ALQ'!J12</f>
        <v>40.73849846134118</v>
      </c>
      <c r="K32" s="3">
        <f>'[1]Differenzierung ALQ'!K12</f>
        <v>40.214586930459717</v>
      </c>
      <c r="L32" s="3">
        <f>'[1]Differenzierung ALQ'!L12</f>
        <v>23.448581868593394</v>
      </c>
      <c r="M32" s="3">
        <f>'[1]Differenzierung ALQ'!M12</f>
        <v>31.748818054175036</v>
      </c>
      <c r="N32" s="3">
        <f>'[1]Differenzierung ALQ'!N12</f>
        <v>13.808383855572954</v>
      </c>
      <c r="O32" s="9" t="str">
        <f>'[1]Differenzierung ALQ'!O12</f>
        <v>.</v>
      </c>
      <c r="P32" s="3">
        <f>'[1]Differenzierung ALQ'!P12</f>
        <v>22.913618305194056</v>
      </c>
      <c r="Q32" s="3">
        <f>'[1]Differenzierung ALQ'!Q12</f>
        <v>28.664276435079199</v>
      </c>
      <c r="R32" s="3">
        <f>'[1]Differenzierung ALQ'!R12</f>
        <v>30.67758414754163</v>
      </c>
      <c r="S32" s="3">
        <f>'[1]Differenzierung ALQ'!S12</f>
        <v>32.216022907358663</v>
      </c>
      <c r="T32" s="3">
        <f>'[1]Differenzierung ALQ'!T12</f>
        <v>30.75747017843905</v>
      </c>
      <c r="U32" s="3">
        <f>'[1]Differenzierung ALQ'!U12</f>
        <v>23.417768956388016</v>
      </c>
      <c r="V32" s="3">
        <f>'[1]Differenzierung ALQ'!V12</f>
        <v>39.99809219037369</v>
      </c>
    </row>
    <row r="33" spans="15:15" x14ac:dyDescent="0.35">
      <c r="O33" s="11"/>
    </row>
    <row r="34" spans="15:15" x14ac:dyDescent="0.35">
      <c r="O34" s="11"/>
    </row>
    <row r="35" spans="15:15" x14ac:dyDescent="0.35">
      <c r="O35" s="11"/>
    </row>
  </sheetData>
  <pageMargins left="0.7" right="0.7" top="0.78740157499999996" bottom="0.78740157499999996"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89756-B8B4-4B0F-A32D-939FE7678BE7}">
  <sheetPr codeName="Tabelle55"/>
  <dimension ref="A1:Y88"/>
  <sheetViews>
    <sheetView workbookViewId="0">
      <pane ySplit="2" topLeftCell="A17" activePane="bottomLeft" state="frozen"/>
      <selection pane="bottomLeft" activeCell="A3" sqref="A3"/>
    </sheetView>
  </sheetViews>
  <sheetFormatPr baseColWidth="10" defaultColWidth="11.453125" defaultRowHeight="14.5" x14ac:dyDescent="0.35"/>
  <cols>
    <col min="8" max="8" width="91.7265625" customWidth="1"/>
    <col min="9" max="10" width="10.81640625" customWidth="1"/>
    <col min="11" max="11" width="12.81640625" customWidth="1"/>
    <col min="12" max="25" width="10.81640625" customWidth="1"/>
  </cols>
  <sheetData>
    <row r="1" spans="1:25" ht="30" customHeight="1" x14ac:dyDescent="0.35">
      <c r="A1" s="4" t="s">
        <v>687</v>
      </c>
      <c r="I1" t="str">
        <f>Wirtschaftskraft!A2</f>
        <v>Jahr</v>
      </c>
      <c r="J1" s="56" t="s">
        <v>339</v>
      </c>
      <c r="K1" s="56" t="s">
        <v>289</v>
      </c>
      <c r="L1" s="56" t="s">
        <v>290</v>
      </c>
      <c r="M1" s="56" t="s">
        <v>291</v>
      </c>
      <c r="N1" s="56" t="s">
        <v>292</v>
      </c>
      <c r="O1" s="56" t="s">
        <v>293</v>
      </c>
      <c r="P1" s="56" t="s">
        <v>298</v>
      </c>
      <c r="Q1" s="56" t="s">
        <v>299</v>
      </c>
      <c r="R1" s="56" t="s">
        <v>300</v>
      </c>
      <c r="S1" s="56" t="s">
        <v>301</v>
      </c>
      <c r="T1" s="56" t="s">
        <v>302</v>
      </c>
      <c r="U1" s="56" t="s">
        <v>340</v>
      </c>
      <c r="V1" s="56" t="s">
        <v>304</v>
      </c>
      <c r="W1" s="56" t="s">
        <v>305</v>
      </c>
      <c r="X1" s="56" t="s">
        <v>306</v>
      </c>
      <c r="Y1" s="56" t="s">
        <v>307</v>
      </c>
    </row>
    <row r="2" spans="1:25" x14ac:dyDescent="0.35">
      <c r="A2" t="str">
        <f>'Abb Arbeitslosigkeit'!A2</f>
        <v>Ost=Ostdeutschland mit Berlin, West=Westdeutschland ohne Berlin</v>
      </c>
    </row>
    <row r="3" spans="1:25" x14ac:dyDescent="0.35">
      <c r="I3" t="str">
        <f>Binnendifferenzierung!A4&amp;": "&amp;I4</f>
        <v>Bruttoinlandsprodukt je Arbeitsstunde der Erwerbstätigen, 2022, nominal: Variationskoeffizient (gewichtet)</v>
      </c>
    </row>
    <row r="4" spans="1:25" x14ac:dyDescent="0.35">
      <c r="I4" t="str">
        <f>Binnendifferenzierung!A9</f>
        <v>Variationskoeffizient (gewichtet)</v>
      </c>
      <c r="J4">
        <f>Binnendifferenzierung!B9</f>
        <v>16.810385647509257</v>
      </c>
      <c r="K4">
        <f>Binnendifferenzierung!C9</f>
        <v>7.1626726767808941</v>
      </c>
      <c r="L4">
        <f>Binnendifferenzierung!D9</f>
        <v>7.6043170335644037</v>
      </c>
      <c r="M4">
        <f>Binnendifferenzierung!E9</f>
        <v>12.078203448114481</v>
      </c>
      <c r="N4">
        <f>Binnendifferenzierung!F9</f>
        <v>7.0561289052762097</v>
      </c>
    </row>
    <row r="5" spans="1:25" x14ac:dyDescent="0.35">
      <c r="O5" t="str">
        <f>Binnendifferenzierung!G9</f>
        <v>.</v>
      </c>
    </row>
    <row r="6" spans="1:25" x14ac:dyDescent="0.35">
      <c r="P6">
        <f>Binnendifferenzierung!L9</f>
        <v>15.079405369786885</v>
      </c>
      <c r="Q6">
        <f>Binnendifferenzierung!M9</f>
        <v>21.033167390564568</v>
      </c>
      <c r="R6">
        <f>Binnendifferenzierung!N9</f>
        <v>8.3657014544189785</v>
      </c>
      <c r="S6" t="str">
        <f>Binnendifferenzierung!O9</f>
        <v>.</v>
      </c>
      <c r="T6">
        <f>Binnendifferenzierung!P9</f>
        <v>12.097123907678487</v>
      </c>
      <c r="U6">
        <f>Binnendifferenzierung!Q9</f>
        <v>18.278338864624047</v>
      </c>
      <c r="V6">
        <f>Binnendifferenzierung!R9</f>
        <v>11.311989273512665</v>
      </c>
      <c r="W6">
        <f>Binnendifferenzierung!S9</f>
        <v>26.445409564026463</v>
      </c>
      <c r="X6">
        <f>Binnendifferenzierung!T9</f>
        <v>3.2955129389854934</v>
      </c>
      <c r="Y6">
        <f>Binnendifferenzierung!U9</f>
        <v>8.888875777747808</v>
      </c>
    </row>
    <row r="7" spans="1:25" x14ac:dyDescent="0.35">
      <c r="J7">
        <f>Binnendifferenzierung!H9</f>
        <v>11.650781439440253</v>
      </c>
      <c r="K7">
        <f>J7</f>
        <v>11.650781439440253</v>
      </c>
      <c r="L7">
        <f t="shared" ref="L7:O7" si="0">K7</f>
        <v>11.650781439440253</v>
      </c>
      <c r="M7">
        <f t="shared" si="0"/>
        <v>11.650781439440253</v>
      </c>
      <c r="N7">
        <f t="shared" si="0"/>
        <v>11.650781439440253</v>
      </c>
      <c r="O7">
        <f t="shared" si="0"/>
        <v>11.650781439440253</v>
      </c>
    </row>
    <row r="8" spans="1:25" x14ac:dyDescent="0.35">
      <c r="P8">
        <f>Binnendifferenzierung!K9</f>
        <v>17.625972232057798</v>
      </c>
      <c r="Q8">
        <f t="shared" ref="Q8:Y8" si="1">P8</f>
        <v>17.625972232057798</v>
      </c>
      <c r="R8">
        <f t="shared" si="1"/>
        <v>17.625972232057798</v>
      </c>
      <c r="S8">
        <f t="shared" si="1"/>
        <v>17.625972232057798</v>
      </c>
      <c r="T8">
        <f t="shared" si="1"/>
        <v>17.625972232057798</v>
      </c>
      <c r="U8">
        <f t="shared" si="1"/>
        <v>17.625972232057798</v>
      </c>
      <c r="V8">
        <f t="shared" si="1"/>
        <v>17.625972232057798</v>
      </c>
      <c r="W8">
        <f t="shared" si="1"/>
        <v>17.625972232057798</v>
      </c>
      <c r="X8">
        <f t="shared" si="1"/>
        <v>17.625972232057798</v>
      </c>
      <c r="Y8">
        <f t="shared" si="1"/>
        <v>17.625972232057798</v>
      </c>
    </row>
    <row r="11" spans="1:25" x14ac:dyDescent="0.35">
      <c r="I11" t="str">
        <f>Binnendifferenzierung!A11&amp;": "&amp;I12</f>
        <v>Verfügbares Einkommen, je Einwohner 2022: Variationskoeffizient (gewichtet)</v>
      </c>
    </row>
    <row r="12" spans="1:25" x14ac:dyDescent="0.35">
      <c r="I12" t="str">
        <f>Binnendifferenzierung!A16</f>
        <v>Variationskoeffizient (gewichtet)</v>
      </c>
      <c r="J12">
        <f>Binnendifferenzierung!B16</f>
        <v>5.3152124996719232</v>
      </c>
      <c r="K12">
        <f>Binnendifferenzierung!C16</f>
        <v>4.4402580600209074</v>
      </c>
      <c r="L12">
        <f>Binnendifferenzierung!D16</f>
        <v>4.756562484562509</v>
      </c>
      <c r="M12">
        <f>Binnendifferenzierung!E16</f>
        <v>4.8817611525687008</v>
      </c>
      <c r="N12">
        <f>Binnendifferenzierung!F16</f>
        <v>2.8332126528487467</v>
      </c>
    </row>
    <row r="13" spans="1:25" x14ac:dyDescent="0.35">
      <c r="O13" t="str">
        <f>Binnendifferenzierung!G16</f>
        <v>.</v>
      </c>
    </row>
    <row r="14" spans="1:25" x14ac:dyDescent="0.35">
      <c r="I14" s="7"/>
      <c r="P14">
        <f>Binnendifferenzierung!L16</f>
        <v>4.5766100527840834</v>
      </c>
      <c r="Q14">
        <f>Binnendifferenzierung!M16</f>
        <v>12.578888944355693</v>
      </c>
      <c r="R14">
        <f>Binnendifferenzierung!N16</f>
        <v>7.0711657807309622</v>
      </c>
      <c r="S14" t="str">
        <f>Binnendifferenzierung!O16</f>
        <v>.</v>
      </c>
      <c r="T14">
        <f>Binnendifferenzierung!P16</f>
        <v>10.181883703692362</v>
      </c>
      <c r="U14">
        <f>Binnendifferenzierung!Q16</f>
        <v>5.7762931061357579</v>
      </c>
      <c r="V14">
        <f>Binnendifferenzierung!R16</f>
        <v>9.4813914738124012</v>
      </c>
      <c r="W14">
        <f>Binnendifferenzierung!S16</f>
        <v>8.1323782795009798</v>
      </c>
      <c r="X14">
        <f>Binnendifferenzierung!T16</f>
        <v>6.6515221531863773</v>
      </c>
      <c r="Y14">
        <f>Binnendifferenzierung!U16</f>
        <v>9.1686916740368183</v>
      </c>
    </row>
    <row r="15" spans="1:25" x14ac:dyDescent="0.35">
      <c r="J15">
        <f>Binnendifferenzierung!H16</f>
        <v>4.2946546582775369</v>
      </c>
      <c r="K15">
        <f>J15</f>
        <v>4.2946546582775369</v>
      </c>
      <c r="L15">
        <f t="shared" ref="L15:O15" si="2">K15</f>
        <v>4.2946546582775369</v>
      </c>
      <c r="M15">
        <f t="shared" si="2"/>
        <v>4.2946546582775369</v>
      </c>
      <c r="N15">
        <f t="shared" si="2"/>
        <v>4.2946546582775369</v>
      </c>
      <c r="O15">
        <f t="shared" si="2"/>
        <v>4.2946546582775369</v>
      </c>
    </row>
    <row r="16" spans="1:25" x14ac:dyDescent="0.35">
      <c r="P16">
        <f>Binnendifferenzierung!K16</f>
        <v>10.712258680782757</v>
      </c>
      <c r="Q16">
        <f t="shared" ref="Q16:Y16" si="3">P16</f>
        <v>10.712258680782757</v>
      </c>
      <c r="R16">
        <f t="shared" si="3"/>
        <v>10.712258680782757</v>
      </c>
      <c r="S16">
        <f t="shared" si="3"/>
        <v>10.712258680782757</v>
      </c>
      <c r="T16">
        <f t="shared" si="3"/>
        <v>10.712258680782757</v>
      </c>
      <c r="U16">
        <f t="shared" si="3"/>
        <v>10.712258680782757</v>
      </c>
      <c r="V16">
        <f t="shared" si="3"/>
        <v>10.712258680782757</v>
      </c>
      <c r="W16">
        <f t="shared" si="3"/>
        <v>10.712258680782757</v>
      </c>
      <c r="X16">
        <f t="shared" si="3"/>
        <v>10.712258680782757</v>
      </c>
      <c r="Y16">
        <f t="shared" si="3"/>
        <v>10.712258680782757</v>
      </c>
    </row>
    <row r="19" spans="9:25" x14ac:dyDescent="0.35">
      <c r="I19" t="str">
        <f>Binnendifferenzierung!A18&amp;": "&amp;I20</f>
        <v>Verfügbares Einkommen, real, je Einwohner 2022 (Kaufkraft): Variationskoeffizient (gewichtet)</v>
      </c>
    </row>
    <row r="20" spans="9:25" x14ac:dyDescent="0.35">
      <c r="I20" t="str">
        <f>Binnendifferenzierung!A23</f>
        <v>Variationskoeffizient (gewichtet)</v>
      </c>
      <c r="J20">
        <f>Binnendifferenzierung!B23</f>
        <v>4.3571718962764994</v>
      </c>
      <c r="K20">
        <f>Binnendifferenzierung!C23</f>
        <v>6.0720699342590736</v>
      </c>
      <c r="L20">
        <f>Binnendifferenzierung!D23</f>
        <v>6.5399753222197248</v>
      </c>
      <c r="M20">
        <f>Binnendifferenzierung!E23</f>
        <v>5.7656480019487306</v>
      </c>
      <c r="N20">
        <f>Binnendifferenzierung!F23</f>
        <v>4.6218998166654996</v>
      </c>
    </row>
    <row r="21" spans="9:25" x14ac:dyDescent="0.35">
      <c r="O21" t="str">
        <f>Binnendifferenzierung!G23</f>
        <v>.</v>
      </c>
    </row>
    <row r="22" spans="9:25" x14ac:dyDescent="0.35">
      <c r="P22">
        <f>Binnendifferenzierung!L23</f>
        <v>5.1406387288380468</v>
      </c>
      <c r="Q22">
        <f>Binnendifferenzierung!M23</f>
        <v>7.4963051050631835</v>
      </c>
      <c r="R22">
        <f>Binnendifferenzierung!N23</f>
        <v>4.527123984879049</v>
      </c>
      <c r="S22" t="str">
        <f>Binnendifferenzierung!O23</f>
        <v>.</v>
      </c>
      <c r="T22">
        <f>Binnendifferenzierung!P23</f>
        <v>10.278936444210283</v>
      </c>
      <c r="U22">
        <f>Binnendifferenzierung!Q23</f>
        <v>6.043155768062598</v>
      </c>
      <c r="V22">
        <f>Binnendifferenzierung!R23</f>
        <v>9.0355423652697375</v>
      </c>
      <c r="W22">
        <f>Binnendifferenzierung!S23</f>
        <v>8.7381147435161868</v>
      </c>
      <c r="X22">
        <f>Binnendifferenzierung!T23</f>
        <v>7.1233173676277035</v>
      </c>
      <c r="Y22">
        <f>Binnendifferenzierung!U23</f>
        <v>9.0965189668611899</v>
      </c>
    </row>
    <row r="23" spans="9:25" x14ac:dyDescent="0.35">
      <c r="J23">
        <f>Binnendifferenzierung!H23</f>
        <v>6.4020392007871738</v>
      </c>
      <c r="K23">
        <f>J23</f>
        <v>6.4020392007871738</v>
      </c>
      <c r="L23">
        <f t="shared" ref="L23:O23" si="4">K23</f>
        <v>6.4020392007871738</v>
      </c>
      <c r="M23">
        <f t="shared" si="4"/>
        <v>6.4020392007871738</v>
      </c>
      <c r="N23">
        <f t="shared" si="4"/>
        <v>6.4020392007871738</v>
      </c>
      <c r="O23">
        <f t="shared" si="4"/>
        <v>6.4020392007871738</v>
      </c>
    </row>
    <row r="24" spans="9:25" x14ac:dyDescent="0.35">
      <c r="P24">
        <f>Binnendifferenzierung!K23</f>
        <v>8.5010445198131279</v>
      </c>
      <c r="Q24">
        <f t="shared" ref="Q24:Y24" si="5">P24</f>
        <v>8.5010445198131279</v>
      </c>
      <c r="R24">
        <f t="shared" si="5"/>
        <v>8.5010445198131279</v>
      </c>
      <c r="S24">
        <f t="shared" si="5"/>
        <v>8.5010445198131279</v>
      </c>
      <c r="T24">
        <f t="shared" si="5"/>
        <v>8.5010445198131279</v>
      </c>
      <c r="U24">
        <f t="shared" si="5"/>
        <v>8.5010445198131279</v>
      </c>
      <c r="V24">
        <f t="shared" si="5"/>
        <v>8.5010445198131279</v>
      </c>
      <c r="W24">
        <f t="shared" si="5"/>
        <v>8.5010445198131279</v>
      </c>
      <c r="X24">
        <f t="shared" si="5"/>
        <v>8.5010445198131279</v>
      </c>
      <c r="Y24">
        <f t="shared" si="5"/>
        <v>8.5010445198131279</v>
      </c>
    </row>
    <row r="27" spans="9:25" x14ac:dyDescent="0.35">
      <c r="I27" t="str">
        <f>Binnendifferenzierung!A25&amp;": "&amp;I28</f>
        <v>Arbeitslosenquote 2024: Variationskoeffizient (gewichtet mit Einwohnerzahl)</v>
      </c>
    </row>
    <row r="28" spans="9:25" x14ac:dyDescent="0.35">
      <c r="I28" t="str">
        <f>Binnendifferenzierung!A32</f>
        <v>Variationskoeffizient (gewichtet mit Einwohnerzahl)</v>
      </c>
      <c r="J28">
        <f>Binnendifferenzierung!B32</f>
        <v>27.261983839614125</v>
      </c>
      <c r="K28">
        <f>Binnendifferenzierung!C32</f>
        <v>17.509547209065023</v>
      </c>
      <c r="L28">
        <f>Binnendifferenzierung!D32</f>
        <v>17.896437996771855</v>
      </c>
      <c r="M28">
        <f>Binnendifferenzierung!E32</f>
        <v>19.631911060501551</v>
      </c>
      <c r="N28">
        <f>Binnendifferenzierung!F32</f>
        <v>22.320365677514978</v>
      </c>
    </row>
    <row r="29" spans="9:25" x14ac:dyDescent="0.35">
      <c r="O29" t="str">
        <f>Binnendifferenzierung!G32</f>
        <v>.</v>
      </c>
    </row>
    <row r="30" spans="9:25" x14ac:dyDescent="0.35">
      <c r="P30">
        <f>Binnendifferenzierung!L32</f>
        <v>23.448581868593394</v>
      </c>
      <c r="Q30">
        <f>Binnendifferenzierung!M32</f>
        <v>31.748818054175036</v>
      </c>
      <c r="R30">
        <f>Binnendifferenzierung!N32</f>
        <v>13.808383855572954</v>
      </c>
      <c r="S30" t="str">
        <f>Binnendifferenzierung!O32</f>
        <v>.</v>
      </c>
      <c r="T30">
        <f>Binnendifferenzierung!P32</f>
        <v>22.913618305194056</v>
      </c>
      <c r="U30">
        <f>Binnendifferenzierung!Q32</f>
        <v>28.664276435079199</v>
      </c>
      <c r="V30">
        <f>Binnendifferenzierung!R32</f>
        <v>30.67758414754163</v>
      </c>
      <c r="W30">
        <f>Binnendifferenzierung!S32</f>
        <v>32.216022907358663</v>
      </c>
      <c r="X30">
        <f>Binnendifferenzierung!T32</f>
        <v>30.75747017843905</v>
      </c>
      <c r="Y30">
        <f>Binnendifferenzierung!U32</f>
        <v>23.417768956388016</v>
      </c>
    </row>
    <row r="31" spans="9:25" x14ac:dyDescent="0.35">
      <c r="J31">
        <f>Binnendifferenzierung!H32</f>
        <v>24.388970444915937</v>
      </c>
      <c r="K31">
        <f>J31</f>
        <v>24.388970444915937</v>
      </c>
      <c r="L31">
        <f t="shared" ref="L31:O31" si="6">K31</f>
        <v>24.388970444915937</v>
      </c>
      <c r="M31">
        <f t="shared" si="6"/>
        <v>24.388970444915937</v>
      </c>
      <c r="N31">
        <f t="shared" si="6"/>
        <v>24.388970444915937</v>
      </c>
      <c r="O31">
        <f t="shared" si="6"/>
        <v>24.388970444915937</v>
      </c>
    </row>
    <row r="32" spans="9:25" x14ac:dyDescent="0.35">
      <c r="P32">
        <f>Binnendifferenzierung!K32</f>
        <v>40.214586930459717</v>
      </c>
      <c r="Q32">
        <f t="shared" ref="Q32:Y32" si="7">P32</f>
        <v>40.214586930459717</v>
      </c>
      <c r="R32">
        <f t="shared" si="7"/>
        <v>40.214586930459717</v>
      </c>
      <c r="S32">
        <f t="shared" si="7"/>
        <v>40.214586930459717</v>
      </c>
      <c r="T32">
        <f t="shared" si="7"/>
        <v>40.214586930459717</v>
      </c>
      <c r="U32">
        <f t="shared" si="7"/>
        <v>40.214586930459717</v>
      </c>
      <c r="V32">
        <f t="shared" si="7"/>
        <v>40.214586930459717</v>
      </c>
      <c r="W32">
        <f t="shared" si="7"/>
        <v>40.214586930459717</v>
      </c>
      <c r="X32">
        <f t="shared" si="7"/>
        <v>40.214586930459717</v>
      </c>
      <c r="Y32">
        <f t="shared" si="7"/>
        <v>40.214586930459717</v>
      </c>
    </row>
    <row r="35" spans="9:25" x14ac:dyDescent="0.35">
      <c r="I35" t="str">
        <f>Binnendifferenzierung!A24&amp;": "&amp;I36</f>
        <v>: Minimum in % des Landesdurchschnitts</v>
      </c>
    </row>
    <row r="36" spans="9:25" x14ac:dyDescent="0.35">
      <c r="I36" t="str">
        <f>Binnendifferenzierung!A28</f>
        <v>Minimum in % des Landesdurchschnitts</v>
      </c>
      <c r="J36">
        <f>Binnendifferenzierung!B28</f>
        <v>62.295081967213115</v>
      </c>
      <c r="K36">
        <f>Binnendifferenzierung!C28</f>
        <v>75.949367088607588</v>
      </c>
      <c r="L36">
        <f>Binnendifferenzierung!D28</f>
        <v>81.538461538461533</v>
      </c>
      <c r="M36">
        <f>Binnendifferenzierung!E28</f>
        <v>68.831168831168839</v>
      </c>
      <c r="N36">
        <f>Binnendifferenzierung!F28</f>
        <v>70.967741935483872</v>
      </c>
    </row>
    <row r="37" spans="9:25" x14ac:dyDescent="0.35">
      <c r="I37" s="7"/>
      <c r="O37" t="str">
        <f>Binnendifferenzierung!G28</f>
        <v>.</v>
      </c>
    </row>
    <row r="38" spans="9:25" x14ac:dyDescent="0.35">
      <c r="P38">
        <f>Binnendifferenzierung!L28</f>
        <v>61.904761904761905</v>
      </c>
      <c r="Q38">
        <f>Binnendifferenzierung!M28</f>
        <v>62.162162162162147</v>
      </c>
      <c r="R38">
        <f>Binnendifferenzierung!N28</f>
        <v>93.693693693693703</v>
      </c>
      <c r="S38" t="str">
        <f>Binnendifferenzierung!O28</f>
        <v>.</v>
      </c>
      <c r="T38">
        <f>Binnendifferenzierung!P28</f>
        <v>67.272727272727266</v>
      </c>
      <c r="U38">
        <f>Binnendifferenzierung!Q28</f>
        <v>57.627118644067785</v>
      </c>
      <c r="V38">
        <f>Binnendifferenzierung!R28</f>
        <v>53.333333333333336</v>
      </c>
      <c r="W38">
        <f>Binnendifferenzierung!S28</f>
        <v>60.377358490566046</v>
      </c>
      <c r="X38">
        <f>Binnendifferenzierung!T28</f>
        <v>58.571428571428562</v>
      </c>
      <c r="Y38">
        <f>Binnendifferenzierung!U28</f>
        <v>73.68421052631578</v>
      </c>
    </row>
    <row r="39" spans="9:25" x14ac:dyDescent="0.35">
      <c r="J39">
        <f>Binnendifferenzierung!H28</f>
        <v>50.666666666666657</v>
      </c>
      <c r="K39" s="7">
        <f>J39</f>
        <v>50.666666666666657</v>
      </c>
      <c r="L39">
        <f>K39</f>
        <v>50.666666666666657</v>
      </c>
      <c r="M39">
        <f>L39</f>
        <v>50.666666666666657</v>
      </c>
      <c r="N39">
        <f>M39</f>
        <v>50.666666666666657</v>
      </c>
      <c r="O39">
        <f>N39</f>
        <v>50.666666666666657</v>
      </c>
    </row>
    <row r="40" spans="9:25" x14ac:dyDescent="0.35">
      <c r="P40">
        <f>Binnendifferenzierung!K28</f>
        <v>40.350877192982452</v>
      </c>
      <c r="Q40">
        <f t="shared" ref="Q40:Y40" si="8">P40</f>
        <v>40.350877192982452</v>
      </c>
      <c r="R40">
        <f t="shared" si="8"/>
        <v>40.350877192982452</v>
      </c>
      <c r="S40">
        <f t="shared" si="8"/>
        <v>40.350877192982452</v>
      </c>
      <c r="T40">
        <f t="shared" si="8"/>
        <v>40.350877192982452</v>
      </c>
      <c r="U40">
        <f t="shared" si="8"/>
        <v>40.350877192982452</v>
      </c>
      <c r="V40">
        <f t="shared" si="8"/>
        <v>40.350877192982452</v>
      </c>
      <c r="W40">
        <f t="shared" si="8"/>
        <v>40.350877192982452</v>
      </c>
      <c r="X40">
        <f t="shared" si="8"/>
        <v>40.350877192982452</v>
      </c>
      <c r="Y40">
        <f t="shared" si="8"/>
        <v>40.350877192982452</v>
      </c>
    </row>
    <row r="45" spans="9:25" x14ac:dyDescent="0.35">
      <c r="I45" t="str">
        <f>Binnendifferenzierung!A24&amp;": "&amp;I46</f>
        <v>: Maximum in % des Landesdurchschnitts</v>
      </c>
    </row>
    <row r="46" spans="9:25" x14ac:dyDescent="0.35">
      <c r="I46" t="str">
        <f>Binnendifferenzierung!A29</f>
        <v>Maximum in % des Landesdurchschnitts</v>
      </c>
      <c r="J46">
        <f>Binnendifferenzierung!B29</f>
        <v>183.60655737704917</v>
      </c>
      <c r="K46">
        <f>Binnendifferenzierung!C29</f>
        <v>129.11392405063287</v>
      </c>
      <c r="L46">
        <f>Binnendifferenzierung!D29</f>
        <v>136.92307692307693</v>
      </c>
      <c r="M46">
        <f>Binnendifferenzierung!E29</f>
        <v>132.46753246753244</v>
      </c>
      <c r="N46">
        <f>Binnendifferenzierung!F29</f>
        <v>159.67741935483869</v>
      </c>
    </row>
    <row r="47" spans="9:25" x14ac:dyDescent="0.35">
      <c r="O47" t="str">
        <f>Binnendifferenzierung!G29</f>
        <v>.</v>
      </c>
    </row>
    <row r="48" spans="9:25" x14ac:dyDescent="0.35">
      <c r="P48">
        <f>Binnendifferenzierung!L29</f>
        <v>180.95238095238093</v>
      </c>
      <c r="Q48">
        <f>Binnendifferenzierung!M29</f>
        <v>186.48648648648648</v>
      </c>
      <c r="R48">
        <f>Binnendifferenzierung!N29</f>
        <v>130.63063063063063</v>
      </c>
      <c r="S48" t="str">
        <f>Binnendifferenzierung!O29</f>
        <v>.</v>
      </c>
      <c r="T48">
        <f>Binnendifferenzierung!P29</f>
        <v>167.27272727272725</v>
      </c>
      <c r="U48">
        <f>Binnendifferenzierung!Q29</f>
        <v>198.30508474576268</v>
      </c>
      <c r="V48">
        <f>Binnendifferenzierung!R29</f>
        <v>197.33333333333334</v>
      </c>
      <c r="W48">
        <f>Binnendifferenzierung!S29</f>
        <v>226.41509433962264</v>
      </c>
      <c r="X48">
        <f>Binnendifferenzierung!T29</f>
        <v>138.57142857142856</v>
      </c>
      <c r="Y48">
        <f>Binnendifferenzierung!U29</f>
        <v>150.87719298245611</v>
      </c>
    </row>
    <row r="49" spans="9:25" x14ac:dyDescent="0.35">
      <c r="J49">
        <f>Binnendifferenzierung!H29</f>
        <v>149.33333333333331</v>
      </c>
      <c r="K49" s="53">
        <f>J49</f>
        <v>149.33333333333331</v>
      </c>
      <c r="L49">
        <f t="shared" ref="L49:Q50" si="9">K49</f>
        <v>149.33333333333331</v>
      </c>
      <c r="M49">
        <f t="shared" si="9"/>
        <v>149.33333333333331</v>
      </c>
      <c r="N49">
        <f t="shared" si="9"/>
        <v>149.33333333333331</v>
      </c>
      <c r="O49">
        <f t="shared" si="9"/>
        <v>149.33333333333331</v>
      </c>
    </row>
    <row r="50" spans="9:25" x14ac:dyDescent="0.35">
      <c r="P50">
        <f>Binnendifferenzierung!K29</f>
        <v>259.64912280701753</v>
      </c>
      <c r="Q50">
        <f t="shared" si="9"/>
        <v>259.64912280701753</v>
      </c>
      <c r="R50">
        <f t="shared" ref="R50:Y50" si="10">Q50</f>
        <v>259.64912280701753</v>
      </c>
      <c r="S50">
        <f t="shared" si="10"/>
        <v>259.64912280701753</v>
      </c>
      <c r="T50">
        <f t="shared" si="10"/>
        <v>259.64912280701753</v>
      </c>
      <c r="U50">
        <f t="shared" si="10"/>
        <v>259.64912280701753</v>
      </c>
      <c r="V50">
        <f t="shared" si="10"/>
        <v>259.64912280701753</v>
      </c>
      <c r="W50">
        <f t="shared" si="10"/>
        <v>259.64912280701753</v>
      </c>
      <c r="X50">
        <f t="shared" si="10"/>
        <v>259.64912280701753</v>
      </c>
      <c r="Y50">
        <f t="shared" si="10"/>
        <v>259.64912280701753</v>
      </c>
    </row>
    <row r="52" spans="9:25" x14ac:dyDescent="0.35">
      <c r="I52" t="str">
        <f>Binnendifferenzierung!A24&amp;": "&amp;I53</f>
        <v>: Minimum in % des Bundesdurchschnitts</v>
      </c>
    </row>
    <row r="53" spans="9:25" x14ac:dyDescent="0.35">
      <c r="I53" t="str">
        <f>Binnendifferenzierung!A30</f>
        <v>Minimum in % des Bundesdurchschnitts</v>
      </c>
      <c r="J53">
        <f>Binnendifferenzierung!B30</f>
        <v>63.333333333333329</v>
      </c>
      <c r="K53">
        <f>Binnendifferenzierung!C30</f>
        <v>100</v>
      </c>
      <c r="L53">
        <f>Binnendifferenzierung!D30</f>
        <v>88.333333333333329</v>
      </c>
      <c r="M53">
        <f>Binnendifferenzierung!E30</f>
        <v>88.333333333333329</v>
      </c>
      <c r="N53">
        <f>Binnendifferenzierung!F30</f>
        <v>73.333333333333343</v>
      </c>
    </row>
    <row r="54" spans="9:25" x14ac:dyDescent="0.35">
      <c r="O54" t="str">
        <f>Binnendifferenzierung!G30</f>
        <v>.</v>
      </c>
    </row>
    <row r="55" spans="9:25" x14ac:dyDescent="0.35">
      <c r="P55">
        <f>Binnendifferenzierung!L30</f>
        <v>43.333333333333336</v>
      </c>
      <c r="Q55">
        <f>Binnendifferenzierung!M30</f>
        <v>38.333333333333329</v>
      </c>
      <c r="R55">
        <f>Binnendifferenzierung!N30</f>
        <v>173.33333333333334</v>
      </c>
      <c r="S55" t="str">
        <f>Binnendifferenzierung!O30</f>
        <v>.</v>
      </c>
      <c r="T55">
        <f>Binnendifferenzierung!P30</f>
        <v>61.666666666666671</v>
      </c>
      <c r="U55">
        <f>Binnendifferenzierung!Q30</f>
        <v>56.666666666666664</v>
      </c>
      <c r="V55">
        <f>Binnendifferenzierung!R30</f>
        <v>66.666666666666657</v>
      </c>
      <c r="W55">
        <f>Binnendifferenzierung!S30</f>
        <v>53.333333333333336</v>
      </c>
      <c r="X55">
        <f>Binnendifferenzierung!T30</f>
        <v>68.333333333333329</v>
      </c>
      <c r="Y55">
        <f>Binnendifferenzierung!U30</f>
        <v>70</v>
      </c>
    </row>
    <row r="56" spans="9:25" x14ac:dyDescent="0.35">
      <c r="J56">
        <f>Binnendifferenzierung!H30</f>
        <v>63.333333333333329</v>
      </c>
      <c r="K56">
        <f t="shared" ref="K56:Y57" si="11">J56</f>
        <v>63.333333333333329</v>
      </c>
      <c r="L56">
        <f t="shared" si="11"/>
        <v>63.333333333333329</v>
      </c>
      <c r="M56">
        <f t="shared" si="11"/>
        <v>63.333333333333329</v>
      </c>
      <c r="N56">
        <f t="shared" si="11"/>
        <v>63.333333333333329</v>
      </c>
      <c r="O56">
        <f t="shared" si="11"/>
        <v>63.333333333333329</v>
      </c>
    </row>
    <row r="57" spans="9:25" x14ac:dyDescent="0.35">
      <c r="P57">
        <f>Binnendifferenzierung!K30</f>
        <v>38.333333333333329</v>
      </c>
      <c r="Q57">
        <f t="shared" si="11"/>
        <v>38.333333333333329</v>
      </c>
      <c r="R57">
        <f t="shared" si="11"/>
        <v>38.333333333333329</v>
      </c>
      <c r="S57">
        <f t="shared" si="11"/>
        <v>38.333333333333329</v>
      </c>
      <c r="T57">
        <f t="shared" si="11"/>
        <v>38.333333333333329</v>
      </c>
      <c r="U57">
        <f t="shared" si="11"/>
        <v>38.333333333333329</v>
      </c>
      <c r="V57">
        <f t="shared" si="11"/>
        <v>38.333333333333329</v>
      </c>
      <c r="W57">
        <f t="shared" si="11"/>
        <v>38.333333333333329</v>
      </c>
      <c r="X57">
        <f t="shared" si="11"/>
        <v>38.333333333333329</v>
      </c>
      <c r="Y57">
        <f t="shared" si="11"/>
        <v>38.333333333333329</v>
      </c>
    </row>
    <row r="59" spans="9:25" x14ac:dyDescent="0.35">
      <c r="I59" t="str">
        <f>Binnendifferenzierung!A24&amp;": "&amp;I60</f>
        <v>: Maximum in % des Bundesdurchschnitts</v>
      </c>
    </row>
    <row r="60" spans="9:25" x14ac:dyDescent="0.35">
      <c r="I60" t="str">
        <f>Binnendifferenzierung!A31</f>
        <v>Maximum in % des Bundesdurchschnitts</v>
      </c>
      <c r="J60">
        <f>Binnendifferenzierung!B31</f>
        <v>186.66666666666666</v>
      </c>
      <c r="K60">
        <f>Binnendifferenzierung!C31</f>
        <v>170</v>
      </c>
      <c r="L60">
        <f>Binnendifferenzierung!D31</f>
        <v>148.33333333333334</v>
      </c>
      <c r="M60">
        <f>Binnendifferenzierung!E31</f>
        <v>170</v>
      </c>
      <c r="N60">
        <f>Binnendifferenzierung!F31</f>
        <v>165</v>
      </c>
    </row>
    <row r="61" spans="9:25" x14ac:dyDescent="0.35">
      <c r="O61" t="str">
        <f>Binnendifferenzierung!G31</f>
        <v>.</v>
      </c>
    </row>
    <row r="62" spans="9:25" x14ac:dyDescent="0.35">
      <c r="P62">
        <f>Binnendifferenzierung!L31</f>
        <v>126.66666666666666</v>
      </c>
      <c r="Q62">
        <f>Binnendifferenzierung!M31</f>
        <v>115.00000000000001</v>
      </c>
      <c r="R62">
        <f>Binnendifferenzierung!N31</f>
        <v>241.66666666666666</v>
      </c>
      <c r="S62" t="str">
        <f>Binnendifferenzierung!O31</f>
        <v>.</v>
      </c>
      <c r="T62">
        <f>Binnendifferenzierung!P31</f>
        <v>153.33333333333331</v>
      </c>
      <c r="U62">
        <f>Binnendifferenzierung!Q31</f>
        <v>195</v>
      </c>
      <c r="V62">
        <f>Binnendifferenzierung!R31</f>
        <v>246.66666666666669</v>
      </c>
      <c r="W62">
        <f>Binnendifferenzierung!S31</f>
        <v>200</v>
      </c>
      <c r="X62">
        <f>Binnendifferenzierung!T31</f>
        <v>161.66666666666666</v>
      </c>
      <c r="Y62">
        <f>Binnendifferenzierung!U31</f>
        <v>143.33333333333334</v>
      </c>
    </row>
    <row r="63" spans="9:25" x14ac:dyDescent="0.35">
      <c r="J63">
        <f>Binnendifferenzierung!H31</f>
        <v>186.66666666666666</v>
      </c>
      <c r="K63">
        <f t="shared" ref="K63:O63" si="12">J63</f>
        <v>186.66666666666666</v>
      </c>
      <c r="L63">
        <f t="shared" si="12"/>
        <v>186.66666666666666</v>
      </c>
      <c r="M63">
        <f t="shared" si="12"/>
        <v>186.66666666666666</v>
      </c>
      <c r="N63">
        <f t="shared" si="12"/>
        <v>186.66666666666666</v>
      </c>
      <c r="O63">
        <f t="shared" si="12"/>
        <v>186.66666666666666</v>
      </c>
    </row>
    <row r="64" spans="9:25" x14ac:dyDescent="0.35">
      <c r="P64">
        <f>Binnendifferenzierung!K31</f>
        <v>246.66666666666669</v>
      </c>
      <c r="Q64">
        <f t="shared" ref="Q64:Y64" si="13">P64</f>
        <v>246.66666666666669</v>
      </c>
      <c r="R64">
        <f t="shared" si="13"/>
        <v>246.66666666666669</v>
      </c>
      <c r="S64">
        <f t="shared" si="13"/>
        <v>246.66666666666669</v>
      </c>
      <c r="T64">
        <f t="shared" si="13"/>
        <v>246.66666666666669</v>
      </c>
      <c r="U64">
        <f t="shared" si="13"/>
        <v>246.66666666666669</v>
      </c>
      <c r="V64">
        <f t="shared" si="13"/>
        <v>246.66666666666669</v>
      </c>
      <c r="W64">
        <f t="shared" si="13"/>
        <v>246.66666666666669</v>
      </c>
      <c r="X64">
        <f t="shared" si="13"/>
        <v>246.66666666666669</v>
      </c>
      <c r="Y64">
        <f t="shared" si="13"/>
        <v>246.66666666666669</v>
      </c>
    </row>
    <row r="67" spans="9:25" x14ac:dyDescent="0.35">
      <c r="I67" t="str">
        <f>Staat!A60&amp;", "&amp;I68</f>
        <v>Öffentliche Investitionen in % des BIP (Investitionsquote), 2023, Länder/Gemeinden</v>
      </c>
    </row>
    <row r="68" spans="9:25" x14ac:dyDescent="0.35">
      <c r="I68" t="str">
        <f>Staat!A61</f>
        <v>Länder/Gemeinden</v>
      </c>
      <c r="J68">
        <f>Staat!B61</f>
        <v>3.5648567952802939</v>
      </c>
      <c r="K68">
        <f>Staat!C61</f>
        <v>4.4910773846417085</v>
      </c>
      <c r="L68">
        <f>Staat!D61</f>
        <v>3.4179767146274207</v>
      </c>
      <c r="M68">
        <f>Staat!E61</f>
        <v>3.1515000744682102</v>
      </c>
      <c r="N68">
        <f>Staat!F61</f>
        <v>3.3870988037271808</v>
      </c>
    </row>
    <row r="69" spans="9:25" x14ac:dyDescent="0.35">
      <c r="O69">
        <f>Staat!G61</f>
        <v>2.188167036080626</v>
      </c>
    </row>
    <row r="70" spans="9:25" x14ac:dyDescent="0.35">
      <c r="P70">
        <f>Staat!L61</f>
        <v>2.2951625808487317</v>
      </c>
      <c r="Q70">
        <f>Staat!M61</f>
        <v>2.7928126893391125</v>
      </c>
      <c r="R70">
        <f>Staat!N61</f>
        <v>2.7101264783204462</v>
      </c>
      <c r="S70">
        <f>Staat!O61</f>
        <v>2.1730509932804409</v>
      </c>
      <c r="T70">
        <f>Staat!P61</f>
        <v>2.2691540821419625</v>
      </c>
      <c r="U70">
        <f>Staat!Q61</f>
        <v>2.2215583426727132</v>
      </c>
      <c r="V70">
        <f>Staat!R61</f>
        <v>2.3136924523799824</v>
      </c>
      <c r="W70">
        <f>Staat!S61</f>
        <v>2.0392667730105249</v>
      </c>
      <c r="X70">
        <f>Staat!T61</f>
        <v>1.9492319032159782</v>
      </c>
      <c r="Y70">
        <f>Staat!U61</f>
        <v>3.318773180159325</v>
      </c>
    </row>
    <row r="71" spans="9:25" x14ac:dyDescent="0.35">
      <c r="J71">
        <f>Staat!H61</f>
        <v>3.1344165205573939</v>
      </c>
      <c r="K71">
        <f t="shared" ref="K71:O71" si="14">J71</f>
        <v>3.1344165205573939</v>
      </c>
      <c r="L71">
        <f t="shared" si="14"/>
        <v>3.1344165205573939</v>
      </c>
      <c r="M71">
        <f t="shared" si="14"/>
        <v>3.1344165205573939</v>
      </c>
      <c r="N71">
        <f t="shared" si="14"/>
        <v>3.1344165205573939</v>
      </c>
      <c r="O71">
        <f t="shared" si="14"/>
        <v>3.1344165205573939</v>
      </c>
    </row>
    <row r="72" spans="9:25" x14ac:dyDescent="0.35">
      <c r="P72">
        <f>Staat!K61</f>
        <v>2.4164174243284133</v>
      </c>
      <c r="Q72">
        <f t="shared" ref="Q72:Y72" si="15">P72</f>
        <v>2.4164174243284133</v>
      </c>
      <c r="R72">
        <f t="shared" si="15"/>
        <v>2.4164174243284133</v>
      </c>
      <c r="S72">
        <f t="shared" si="15"/>
        <v>2.4164174243284133</v>
      </c>
      <c r="T72">
        <f t="shared" si="15"/>
        <v>2.4164174243284133</v>
      </c>
      <c r="U72">
        <f t="shared" si="15"/>
        <v>2.4164174243284133</v>
      </c>
      <c r="V72">
        <f t="shared" si="15"/>
        <v>2.4164174243284133</v>
      </c>
      <c r="W72">
        <f t="shared" si="15"/>
        <v>2.4164174243284133</v>
      </c>
      <c r="X72">
        <f t="shared" si="15"/>
        <v>2.4164174243284133</v>
      </c>
      <c r="Y72">
        <f t="shared" si="15"/>
        <v>2.4164174243284133</v>
      </c>
    </row>
    <row r="75" spans="9:25" x14ac:dyDescent="0.35">
      <c r="I75" t="str">
        <f>Staat!A63&amp;", "&amp;I76</f>
        <v>originäre Steuerkraft je Einwohner (Gemeindesteuern mit harmonisierten Realsteuersätzen), Westdeutschland ohne Berlin=100, 2023, Länder/Gemeinden</v>
      </c>
    </row>
    <row r="76" spans="9:25" x14ac:dyDescent="0.35">
      <c r="I76" t="s">
        <v>641</v>
      </c>
      <c r="J76">
        <f>Staat!B66</f>
        <v>69.201649268656226</v>
      </c>
      <c r="K76">
        <f>Staat!C66</f>
        <v>57.248098427390623</v>
      </c>
      <c r="L76">
        <f>Staat!D66</f>
        <v>57.460113155800705</v>
      </c>
      <c r="M76">
        <f>Staat!E66</f>
        <v>57.747831883804089</v>
      </c>
      <c r="N76">
        <f>Staat!F66</f>
        <v>54.452156563970213</v>
      </c>
    </row>
    <row r="77" spans="9:25" x14ac:dyDescent="0.35">
      <c r="O77">
        <f>Staat!G66</f>
        <v>96.191998681211089</v>
      </c>
    </row>
    <row r="78" spans="9:25" x14ac:dyDescent="0.35">
      <c r="P78">
        <f>Staat!L66</f>
        <v>105.91497968208985</v>
      </c>
      <c r="Q78">
        <f>Staat!M66</f>
        <v>116.70380638460145</v>
      </c>
      <c r="R78">
        <f>Staat!N66</f>
        <v>93.522348716136776</v>
      </c>
      <c r="S78">
        <f>Staat!O66</f>
        <v>155.0649492021239</v>
      </c>
      <c r="T78">
        <f>Staat!P66</f>
        <v>111.87323548774775</v>
      </c>
      <c r="U78">
        <f>Staat!Q66</f>
        <v>82.425654333545069</v>
      </c>
      <c r="V78">
        <f>Staat!R66</f>
        <v>87.603544984771034</v>
      </c>
      <c r="W78">
        <f>Staat!S66</f>
        <v>94.56486636011131</v>
      </c>
      <c r="X78">
        <f>Staat!T66</f>
        <v>66.807337658957294</v>
      </c>
      <c r="Y78">
        <f>Staat!U66</f>
        <v>85.470722448657327</v>
      </c>
    </row>
    <row r="79" spans="9:25" x14ac:dyDescent="0.35">
      <c r="J79">
        <f>Staat!H66</f>
        <v>67.851952723178272</v>
      </c>
      <c r="K79">
        <f t="shared" ref="K79:O79" si="16">J79</f>
        <v>67.851952723178272</v>
      </c>
      <c r="L79">
        <f t="shared" si="16"/>
        <v>67.851952723178272</v>
      </c>
      <c r="M79">
        <f t="shared" si="16"/>
        <v>67.851952723178272</v>
      </c>
      <c r="N79">
        <f t="shared" si="16"/>
        <v>67.851952723178272</v>
      </c>
      <c r="O79">
        <f t="shared" si="16"/>
        <v>67.851952723178272</v>
      </c>
    </row>
    <row r="80" spans="9:25" x14ac:dyDescent="0.35">
      <c r="P80">
        <f>Staat!K66</f>
        <v>100</v>
      </c>
      <c r="Q80">
        <f t="shared" ref="Q80:Y80" si="17">P80</f>
        <v>100</v>
      </c>
      <c r="R80">
        <f t="shared" si="17"/>
        <v>100</v>
      </c>
      <c r="S80">
        <f t="shared" si="17"/>
        <v>100</v>
      </c>
      <c r="T80">
        <f t="shared" si="17"/>
        <v>100</v>
      </c>
      <c r="U80">
        <f t="shared" si="17"/>
        <v>100</v>
      </c>
      <c r="V80">
        <f t="shared" si="17"/>
        <v>100</v>
      </c>
      <c r="W80">
        <f t="shared" si="17"/>
        <v>100</v>
      </c>
      <c r="X80">
        <f t="shared" si="17"/>
        <v>100</v>
      </c>
      <c r="Y80">
        <f t="shared" si="17"/>
        <v>100</v>
      </c>
    </row>
    <row r="83" spans="9:25" x14ac:dyDescent="0.35">
      <c r="I83" t="str">
        <f>Staat!A68&amp;", "&amp;I84</f>
        <v>Öffentliche Verschuldung (Kern- und Extrahaushalte) in % des BIP, Land und Kommunen zusammen, 2023</v>
      </c>
    </row>
    <row r="84" spans="9:25" x14ac:dyDescent="0.35">
      <c r="I84">
        <f>Staat!A73</f>
        <v>2023</v>
      </c>
      <c r="J84">
        <f>Staat!B73</f>
        <v>21.783028509199642</v>
      </c>
      <c r="K84">
        <f>Staat!C73</f>
        <v>15.356213449136016</v>
      </c>
      <c r="L84">
        <f>Staat!D73</f>
        <v>5.58239526102144</v>
      </c>
      <c r="M84">
        <f>Staat!E73</f>
        <v>32.042068326269671</v>
      </c>
      <c r="N84">
        <f>Staat!F73</f>
        <v>22.340058484486324</v>
      </c>
    </row>
    <row r="85" spans="9:25" x14ac:dyDescent="0.35">
      <c r="O85">
        <f>Staat!G73</f>
        <v>31.628782567027081</v>
      </c>
    </row>
    <row r="86" spans="9:25" x14ac:dyDescent="0.35">
      <c r="P86">
        <f>Staat!L73</f>
        <v>8.383949666558836</v>
      </c>
      <c r="Q86">
        <f>Staat!M73</f>
        <v>4.6769421803803617</v>
      </c>
      <c r="R86">
        <f>Staat!N73</f>
        <v>58.047414387439012</v>
      </c>
      <c r="S86">
        <f>Staat!O73</f>
        <v>21.132785056952983</v>
      </c>
      <c r="T86">
        <f>Staat!P73</f>
        <v>16.426300820215157</v>
      </c>
      <c r="U86">
        <f>Staat!Q73</f>
        <v>20.450129922432296</v>
      </c>
      <c r="V86">
        <f>Staat!R73</f>
        <v>27.500606475678168</v>
      </c>
      <c r="W86">
        <f>Staat!S73</f>
        <v>21.694033858818671</v>
      </c>
      <c r="X86">
        <f>Staat!T73</f>
        <v>37.848623759010081</v>
      </c>
      <c r="Y86">
        <f>Staat!U73</f>
        <v>30.362510705219098</v>
      </c>
    </row>
    <row r="87" spans="9:25" x14ac:dyDescent="0.35">
      <c r="J87">
        <f>Staat!H73</f>
        <v>21.571602160580454</v>
      </c>
      <c r="K87">
        <f t="shared" ref="K87:O87" si="18">J87</f>
        <v>21.571602160580454</v>
      </c>
      <c r="L87">
        <f t="shared" si="18"/>
        <v>21.571602160580454</v>
      </c>
      <c r="M87">
        <f t="shared" si="18"/>
        <v>21.571602160580454</v>
      </c>
      <c r="N87">
        <f t="shared" si="18"/>
        <v>21.571602160580454</v>
      </c>
      <c r="O87">
        <f t="shared" si="18"/>
        <v>21.571602160580454</v>
      </c>
    </row>
    <row r="88" spans="9:25" x14ac:dyDescent="0.35">
      <c r="P88">
        <f>Staat!K73</f>
        <v>17.193443308606906</v>
      </c>
      <c r="Q88">
        <f t="shared" ref="Q88:Y88" si="19">P88</f>
        <v>17.193443308606906</v>
      </c>
      <c r="R88">
        <f t="shared" si="19"/>
        <v>17.193443308606906</v>
      </c>
      <c r="S88">
        <f t="shared" si="19"/>
        <v>17.193443308606906</v>
      </c>
      <c r="T88">
        <f t="shared" si="19"/>
        <v>17.193443308606906</v>
      </c>
      <c r="U88">
        <f t="shared" si="19"/>
        <v>17.193443308606906</v>
      </c>
      <c r="V88">
        <f t="shared" si="19"/>
        <v>17.193443308606906</v>
      </c>
      <c r="W88">
        <f t="shared" si="19"/>
        <v>17.193443308606906</v>
      </c>
      <c r="X88">
        <f t="shared" si="19"/>
        <v>17.193443308606906</v>
      </c>
      <c r="Y88">
        <f t="shared" si="19"/>
        <v>17.193443308606906</v>
      </c>
    </row>
  </sheetData>
  <pageMargins left="0.7" right="0.7" top="0.78740157499999996" bottom="0.78740157499999996"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C275B9-A9FC-4249-BD47-F38397EF5DD0}">
  <sheetPr codeName="Tabelle30"/>
  <dimension ref="A1:AX242"/>
  <sheetViews>
    <sheetView workbookViewId="0">
      <pane xSplit="2" ySplit="4" topLeftCell="C5" activePane="bottomRight" state="frozen"/>
      <selection pane="topRight" activeCell="C167" sqref="C167"/>
      <selection pane="bottomLeft" activeCell="C167" sqref="C167"/>
      <selection pane="bottomRight" activeCell="C5" sqref="C5"/>
    </sheetView>
  </sheetViews>
  <sheetFormatPr baseColWidth="10" defaultColWidth="11.453125" defaultRowHeight="14.5" x14ac:dyDescent="0.35"/>
  <cols>
    <col min="2" max="2" width="38.453125" customWidth="1"/>
    <col min="24" max="25" width="12.453125" bestFit="1" customWidth="1"/>
  </cols>
  <sheetData>
    <row r="1" spans="1:50" x14ac:dyDescent="0.35">
      <c r="A1" s="4" t="s">
        <v>688</v>
      </c>
    </row>
    <row r="2" spans="1:50" x14ac:dyDescent="0.35">
      <c r="B2" t="s">
        <v>689</v>
      </c>
      <c r="C2" s="4" t="s">
        <v>690</v>
      </c>
      <c r="H2" s="4" t="s">
        <v>26</v>
      </c>
      <c r="K2" s="4" t="s">
        <v>691</v>
      </c>
      <c r="N2" s="4" t="s">
        <v>692</v>
      </c>
      <c r="S2" s="4" t="s">
        <v>693</v>
      </c>
      <c r="X2" s="4" t="s">
        <v>694</v>
      </c>
      <c r="AC2" s="4" t="s">
        <v>695</v>
      </c>
      <c r="AF2" s="4" t="s">
        <v>696</v>
      </c>
      <c r="AK2" s="4" t="s">
        <v>697</v>
      </c>
      <c r="AN2" s="4" t="s">
        <v>698</v>
      </c>
      <c r="AQ2" s="4" t="s">
        <v>699</v>
      </c>
      <c r="AT2" s="4" t="s">
        <v>700</v>
      </c>
      <c r="AW2" s="4" t="s">
        <v>701</v>
      </c>
    </row>
    <row r="3" spans="1:50" x14ac:dyDescent="0.35">
      <c r="C3" t="s">
        <v>702</v>
      </c>
      <c r="E3" t="s">
        <v>467</v>
      </c>
      <c r="H3" t="s">
        <v>703</v>
      </c>
      <c r="I3" t="s">
        <v>467</v>
      </c>
      <c r="K3" t="s">
        <v>703</v>
      </c>
      <c r="L3" t="s">
        <v>467</v>
      </c>
      <c r="N3" t="s">
        <v>702</v>
      </c>
      <c r="P3" t="s">
        <v>467</v>
      </c>
      <c r="S3" t="s">
        <v>702</v>
      </c>
      <c r="U3" t="s">
        <v>467</v>
      </c>
      <c r="X3" t="s">
        <v>702</v>
      </c>
      <c r="Z3" t="s">
        <v>467</v>
      </c>
      <c r="AC3" t="s">
        <v>703</v>
      </c>
      <c r="AD3" t="s">
        <v>467</v>
      </c>
      <c r="AF3" t="s">
        <v>704</v>
      </c>
      <c r="AH3" t="s">
        <v>467</v>
      </c>
      <c r="AL3" t="s">
        <v>467</v>
      </c>
      <c r="AO3" t="s">
        <v>467</v>
      </c>
      <c r="AQ3" t="s">
        <v>705</v>
      </c>
      <c r="AR3" t="s">
        <v>467</v>
      </c>
      <c r="AT3" t="s">
        <v>705</v>
      </c>
      <c r="AU3" t="s">
        <v>467</v>
      </c>
      <c r="AW3" t="s">
        <v>705</v>
      </c>
      <c r="AX3" t="s">
        <v>467</v>
      </c>
    </row>
    <row r="4" spans="1:50" x14ac:dyDescent="0.35">
      <c r="C4">
        <v>2019</v>
      </c>
      <c r="D4">
        <v>2023</v>
      </c>
      <c r="E4">
        <v>2019</v>
      </c>
      <c r="F4">
        <v>2023</v>
      </c>
      <c r="H4" t="s">
        <v>706</v>
      </c>
      <c r="K4" t="s">
        <v>706</v>
      </c>
      <c r="N4">
        <v>2019</v>
      </c>
      <c r="O4">
        <v>2022</v>
      </c>
      <c r="P4">
        <v>2019</v>
      </c>
      <c r="Q4">
        <v>2022</v>
      </c>
      <c r="S4">
        <v>2019</v>
      </c>
      <c r="T4">
        <v>2022</v>
      </c>
      <c r="U4">
        <v>2019</v>
      </c>
      <c r="V4">
        <v>2022</v>
      </c>
      <c r="X4">
        <v>2019</v>
      </c>
      <c r="Y4">
        <v>2022</v>
      </c>
      <c r="Z4">
        <v>2019</v>
      </c>
      <c r="AA4">
        <v>2022</v>
      </c>
      <c r="AC4" t="s">
        <v>706</v>
      </c>
      <c r="AF4">
        <v>2019</v>
      </c>
      <c r="AG4">
        <v>2022</v>
      </c>
      <c r="AH4">
        <v>2019</v>
      </c>
      <c r="AI4">
        <v>2022</v>
      </c>
      <c r="AK4">
        <v>2021</v>
      </c>
      <c r="AL4">
        <v>2021</v>
      </c>
      <c r="AQ4">
        <v>2024</v>
      </c>
      <c r="AT4">
        <v>2024</v>
      </c>
      <c r="AW4">
        <v>2024</v>
      </c>
    </row>
    <row r="5" spans="1:50" x14ac:dyDescent="0.35">
      <c r="A5" t="s">
        <v>707</v>
      </c>
      <c r="B5" t="s">
        <v>708</v>
      </c>
      <c r="C5">
        <f>VLOOKUP($B5,'[9]BIP je EW'!$A$4:$P$128,12,0)</f>
        <v>100</v>
      </c>
      <c r="D5">
        <f>VLOOKUP($B5,'[9]BIP je EW'!$A$4:$P$128,13,0)</f>
        <v>100</v>
      </c>
      <c r="H5" s="3">
        <f>VLOOKUP($B5,[9]Wirtschaftswachstum!$A$4:$Z$128,23,0)</f>
        <v>1.1046517455574474</v>
      </c>
      <c r="K5" s="3">
        <f>VLOOKUP($B5,[9]Wirtschaftswachstum!$A$4:$AY$128,50,0)</f>
        <v>0.85171704865636855</v>
      </c>
      <c r="N5">
        <f>VLOOKUP($B5,'[9]Verfügbare Eink'!$A$4:$P$135,12,0)</f>
        <v>100</v>
      </c>
      <c r="O5">
        <f>VLOOKUP($B5,'[9]Verfügbare Eink'!$A$4:$P$135,13,0)</f>
        <v>100</v>
      </c>
      <c r="S5" s="3">
        <f>VLOOKUP($B5,'[9]BIP je Arbeitsstunde'!$A$4:$P$127,12,0)</f>
        <v>100</v>
      </c>
      <c r="T5" s="3">
        <f>VLOOKUP($B5,'[9]BIP je Arbeitsstunde'!$A$4:$P$127,13,0)</f>
        <v>100</v>
      </c>
      <c r="X5" s="3">
        <f>VLOOKUP($B5,[9]ALQ!$A$4:$P$128,6,0)</f>
        <v>6.6</v>
      </c>
      <c r="Y5" s="3">
        <f>VLOOKUP($B5,[9]ALQ!$A$4:$P$128,10,0)</f>
        <v>5.8</v>
      </c>
      <c r="AC5" s="3">
        <f>VLOOKUP($B5,[9]Erwerbstätigkeit!$A$4:$P$128,14,0)</f>
        <v>0.89712317046620171</v>
      </c>
      <c r="AD5" s="3"/>
      <c r="AF5" s="3">
        <f>VLOOKUP($B5,[9]Erwerbstätigkeit!$A$4:$T$128,17,0)</f>
        <v>14.543475934702796</v>
      </c>
      <c r="AG5" s="3">
        <f>VLOOKUP($B5,[9]Erwerbstätigkeit!$A$4:$T$128,18,0)</f>
        <v>13.990688235087328</v>
      </c>
      <c r="AK5" s="3">
        <f>VLOOKUP($B5,[9]FuE!$A$4:$I$128,7,0)</f>
        <v>2.2400000000000002</v>
      </c>
      <c r="AN5" s="3">
        <f>VLOOKUP($B5,[9]Bevölkerung!$A$4:$S$128,15,0)</f>
        <v>105.31080037622141</v>
      </c>
      <c r="AQ5" s="3">
        <f>VLOOKUP($B5,[9]Tabelle9!$A$4:$N$128,12,0)</f>
        <v>36.253084720552081</v>
      </c>
      <c r="AT5" s="3">
        <f>VLOOKUP($B5,[9]Tabelle1!$A$4:$L$126,8,0)</f>
        <v>5.1652347768135254</v>
      </c>
      <c r="AW5" s="3">
        <f>VLOOKUP($B5,[9]HRST!$A$4:$L$126,8,0)</f>
        <v>60.940556046535207</v>
      </c>
    </row>
    <row r="6" spans="1:50" x14ac:dyDescent="0.35">
      <c r="B6" s="4" t="s">
        <v>709</v>
      </c>
      <c r="K6" s="3"/>
      <c r="AQ6" s="3"/>
      <c r="AT6" s="3"/>
    </row>
    <row r="7" spans="1:50" x14ac:dyDescent="0.35">
      <c r="A7" t="s">
        <v>710</v>
      </c>
      <c r="B7" t="s">
        <v>711</v>
      </c>
      <c r="C7" s="3">
        <f>VLOOKUP($B7,'[9]BIP je EW'!$A$4:$P$128,12,0)</f>
        <v>138.29113924050634</v>
      </c>
      <c r="D7" s="3">
        <f>VLOOKUP($B7,'[9]BIP je EW'!$A$4:$P$128,13,0)</f>
        <v>138.48684210526315</v>
      </c>
      <c r="E7" s="7">
        <f>RANK(C7,C$7:C$99)</f>
        <v>9</v>
      </c>
      <c r="F7" s="7">
        <f t="shared" ref="F7:F22" si="0">RANK(D7,D$7:D$99)</f>
        <v>10</v>
      </c>
      <c r="H7" s="3">
        <f>VLOOKUP($B7,[9]Wirtschaftswachstum!$A$4:$Z$128,23,0)</f>
        <v>7.0348267210150084E-2</v>
      </c>
      <c r="I7" s="7">
        <f>RANK(H7,H$7:H$99)</f>
        <v>78</v>
      </c>
      <c r="K7" s="3">
        <f>VLOOKUP($B7,[9]Wirtschaftswachstum!$A$4:$AY$128,50,0)</f>
        <v>-0.4306228362218576</v>
      </c>
      <c r="L7" s="7">
        <f>RANK(K7,K$7:K$99)</f>
        <v>83</v>
      </c>
      <c r="N7" s="3">
        <f>VLOOKUP($B7,'[9]Verfügbare Eink'!$A$4:$P$135,12,0)</f>
        <v>137.57225433526011</v>
      </c>
      <c r="O7" s="3">
        <f>VLOOKUP($B7,'[9]Verfügbare Eink'!$A$4:$P$135,13,0)</f>
        <v>132.4742268041237</v>
      </c>
      <c r="P7" s="7">
        <f>RANK(N7,N$7:N$99)</f>
        <v>3</v>
      </c>
      <c r="Q7" s="7">
        <f t="shared" ref="Q7:Q22" si="1">RANK(O7,O$7:O$99)</f>
        <v>4</v>
      </c>
      <c r="S7" s="3">
        <f>VLOOKUP($B7,'[9]BIP je Arbeitsstunde'!$A$4:$P$127,12,0)</f>
        <v>133.45976386973172</v>
      </c>
      <c r="T7" s="3">
        <f>VLOOKUP($B7,'[9]BIP je Arbeitsstunde'!$A$4:$P$127,13,0)</f>
        <v>132.69529855158305</v>
      </c>
      <c r="U7" s="7">
        <f>RANK(S7,S$7:S$99)</f>
        <v>9</v>
      </c>
      <c r="V7" s="7">
        <f t="shared" ref="V7:V22" si="2">RANK(T7,T$7:T$99)</f>
        <v>9</v>
      </c>
      <c r="W7" s="7"/>
      <c r="X7" s="3">
        <f>VLOOKUP($B7,[9]ALQ!$A$4:$P$128,6,0)</f>
        <v>2.2999999999999998</v>
      </c>
      <c r="Y7" s="3">
        <f>VLOOKUP($B7,[9]ALQ!$A$4:$P$128,10,0)</f>
        <v>2.6</v>
      </c>
      <c r="Z7" s="7">
        <f>92-RANK(X7,X$7:X$99)</f>
        <v>4</v>
      </c>
      <c r="AA7" s="7">
        <f>92-RANK(Y7,Y$7:Y$99)</f>
        <v>9</v>
      </c>
      <c r="AC7" s="3">
        <f>VLOOKUP($B7,[9]Erwerbstätigkeit!$A$4:$P$128,14,0)</f>
        <v>0.19132876492244577</v>
      </c>
      <c r="AD7" s="7">
        <f>RANK(AC7,AC$7:AC$99)</f>
        <v>77</v>
      </c>
      <c r="AF7" s="3">
        <f>VLOOKUP($B7,[9]Erwerbstätigkeit!$A$4:$T$128,17,0)</f>
        <v>24.787995957643126</v>
      </c>
      <c r="AG7" s="3">
        <f>VLOOKUP($B7,[9]Erwerbstätigkeit!$A$4:$T$128,18,0)</f>
        <v>23.369055161062633</v>
      </c>
      <c r="AH7" s="7">
        <f>RANK(AF7,AF$7:AF$99)</f>
        <v>5</v>
      </c>
      <c r="AI7" s="7">
        <f t="shared" ref="AI7:AI70" si="3">RANK(AG7,AG$7:AG$99)</f>
        <v>5</v>
      </c>
      <c r="AK7" s="3">
        <f>VLOOKUP($B7,[9]FuE!$A$4:$I$128,7,0)</f>
        <v>5.59</v>
      </c>
      <c r="AL7" s="7">
        <f>RANK(AK7,AK$7:AK$99)</f>
        <v>1</v>
      </c>
      <c r="AN7" s="3">
        <f>VLOOKUP($B7,[9]Bevölkerung!$A$4:$S$128,15,0)</f>
        <v>109.17526927599074</v>
      </c>
      <c r="AO7" s="7">
        <f t="shared" ref="AO7:AO22" si="4">RANK(AN7,AN$7:AN$99)</f>
        <v>36</v>
      </c>
      <c r="AQ7" s="3">
        <f>VLOOKUP($B7,[9]Tabelle9!$A$4:$N$128,12,0)</f>
        <v>33.772348622040766</v>
      </c>
      <c r="AR7" s="7">
        <f t="shared" ref="AR7:AR22" si="5">RANK(AQ7,AQ$7:AQ$99)</f>
        <v>52</v>
      </c>
      <c r="AT7" s="3">
        <f>VLOOKUP($B7,[9]Tabelle1!$A$4:$L$126,8,0)</f>
        <v>7.2602153369991109</v>
      </c>
      <c r="AU7" s="7">
        <f t="shared" ref="AU7:AU22" si="6">RANK(AT7,AT$7:AT$99)</f>
        <v>11</v>
      </c>
      <c r="AW7" s="3">
        <f>VLOOKUP($B7,[9]HRST!$A$4:$L$126,8,0)</f>
        <v>62.660103388100495</v>
      </c>
      <c r="AX7" s="7">
        <f t="shared" ref="AX7:AX22" si="7">RANK(AW7,AW$7:AW$99)</f>
        <v>41</v>
      </c>
    </row>
    <row r="8" spans="1:50" x14ac:dyDescent="0.35">
      <c r="B8" t="s">
        <v>299</v>
      </c>
      <c r="C8" s="3">
        <f>VLOOKUP($B8,'[9]BIP je EW'!$A$4:$P$128,12,0)</f>
        <v>143.67088607594937</v>
      </c>
      <c r="D8" s="3">
        <f>VLOOKUP($B8,'[9]BIP je EW'!$A$4:$P$128,13,0)</f>
        <v>144.73684210526315</v>
      </c>
      <c r="E8" s="7">
        <f t="shared" ref="E8:E22" si="8">RANK(C8,C$7:C$99)</f>
        <v>7</v>
      </c>
      <c r="F8" s="7">
        <f t="shared" si="0"/>
        <v>7</v>
      </c>
      <c r="H8" s="3">
        <f>VLOOKUP($B8,[9]Wirtschaftswachstum!$A$4:$Z$128,23,0)</f>
        <v>0.50310300273687858</v>
      </c>
      <c r="I8" s="7">
        <f t="shared" ref="I8:I71" si="9">RANK(H8,H$7:H$99)</f>
        <v>61</v>
      </c>
      <c r="K8" s="3">
        <f>VLOOKUP($B8,[9]Wirtschaftswachstum!$A$4:$AY$128,50,0)</f>
        <v>-6.6927547315941638E-2</v>
      </c>
      <c r="L8" s="7">
        <f t="shared" ref="L8:L71" si="10">RANK(K8,K$7:K$99)</f>
        <v>67</v>
      </c>
      <c r="N8" s="3">
        <f>VLOOKUP($B8,'[9]Verfügbare Eink'!$A$4:$P$135,12,0)</f>
        <v>142.19653179190752</v>
      </c>
      <c r="O8" s="3">
        <f>VLOOKUP($B8,'[9]Verfügbare Eink'!$A$4:$P$135,13,0)</f>
        <v>138.14432989690721</v>
      </c>
      <c r="P8" s="7">
        <f t="shared" ref="P8:P22" si="11">RANK(N8,N$7:N$99)</f>
        <v>2</v>
      </c>
      <c r="Q8" s="7">
        <f t="shared" si="1"/>
        <v>2</v>
      </c>
      <c r="S8" s="3">
        <f>VLOOKUP($B8,'[9]BIP je Arbeitsstunde'!$A$4:$P$127,12,0)</f>
        <v>134.39825334698332</v>
      </c>
      <c r="T8" s="3">
        <f>VLOOKUP($B8,'[9]BIP je Arbeitsstunde'!$A$4:$P$127,13,0)</f>
        <v>134.96552549575284</v>
      </c>
      <c r="U8" s="7">
        <f t="shared" ref="U8:U22" si="12">RANK(S8,S$7:S$99)</f>
        <v>7</v>
      </c>
      <c r="V8" s="7">
        <f t="shared" si="2"/>
        <v>7</v>
      </c>
      <c r="W8" s="7"/>
      <c r="X8" s="3">
        <f>VLOOKUP($B8,[9]ALQ!$A$4:$P$128,6,0)</f>
        <v>2</v>
      </c>
      <c r="Y8" s="3">
        <f>VLOOKUP($B8,[9]ALQ!$A$4:$P$128,10,0)</f>
        <v>2.1</v>
      </c>
      <c r="Z8" s="7">
        <f t="shared" ref="Z8:Z71" si="13">92-RANK(X8,X$7:X$99)</f>
        <v>2</v>
      </c>
      <c r="AA8" s="7">
        <f t="shared" ref="AA8:AA71" si="14">92-RANK(Y8,Y$7:Y$99)</f>
        <v>1</v>
      </c>
      <c r="AC8" s="3">
        <f>VLOOKUP($B8,[9]Erwerbstätigkeit!$A$4:$P$128,14,0)</f>
        <v>0.41750188146312439</v>
      </c>
      <c r="AD8" s="7">
        <f t="shared" ref="AD8:AD71" si="15">RANK(AC8,AC$7:AC$99)</f>
        <v>72</v>
      </c>
      <c r="AF8" s="3">
        <f>VLOOKUP($B8,[9]Erwerbstätigkeit!$A$4:$T$128,17,0)</f>
        <v>20.397551223095263</v>
      </c>
      <c r="AG8" s="3">
        <f>VLOOKUP($B8,[9]Erwerbstätigkeit!$A$4:$T$128,18,0)</f>
        <v>19.471673120686532</v>
      </c>
      <c r="AH8" s="7">
        <f t="shared" ref="AH8:AI71" si="16">RANK(AF8,AF$7:AF$99)</f>
        <v>15</v>
      </c>
      <c r="AI8" s="7">
        <f t="shared" si="3"/>
        <v>17</v>
      </c>
      <c r="AK8" s="3">
        <f>VLOOKUP($B8,[9]FuE!$A$4:$I$128,7,0)</f>
        <v>3.37</v>
      </c>
      <c r="AL8" s="7">
        <f t="shared" ref="AL8:AL71" si="17">RANK(AK8,AK$7:AK$99)</f>
        <v>8</v>
      </c>
      <c r="AN8" s="3">
        <f>VLOOKUP($B8,[9]Bevölkerung!$A$4:$S$128,15,0)</f>
        <v>110.63460773290934</v>
      </c>
      <c r="AO8" s="7">
        <f t="shared" si="4"/>
        <v>34</v>
      </c>
      <c r="AQ8" s="3">
        <f>VLOOKUP($B8,[9]Tabelle9!$A$4:$N$128,12,0)</f>
        <v>33.108313316215252</v>
      </c>
      <c r="AR8" s="7">
        <f t="shared" si="5"/>
        <v>55</v>
      </c>
      <c r="AT8" s="3">
        <f>VLOOKUP($B8,[9]Tabelle1!$A$4:$L$126,8,0)</f>
        <v>6.662249095778459</v>
      </c>
      <c r="AU8" s="7">
        <f t="shared" si="6"/>
        <v>13</v>
      </c>
      <c r="AW8" s="3">
        <f>VLOOKUP($B8,[9]HRST!$A$4:$L$126,8,0)</f>
        <v>61.246859383196671</v>
      </c>
      <c r="AX8" s="7">
        <f t="shared" si="7"/>
        <v>48</v>
      </c>
    </row>
    <row r="9" spans="1:50" x14ac:dyDescent="0.35">
      <c r="B9" t="s">
        <v>293</v>
      </c>
      <c r="C9" s="3">
        <f>VLOOKUP($B9,'[9]BIP je EW'!$A$4:$P$128,12,0)</f>
        <v>125.9493670886076</v>
      </c>
      <c r="D9" s="3">
        <f>VLOOKUP($B9,'[9]BIP je EW'!$A$4:$P$128,13,0)</f>
        <v>128.94736842105263</v>
      </c>
      <c r="E9" s="7">
        <f t="shared" si="8"/>
        <v>13</v>
      </c>
      <c r="F9" s="7">
        <f t="shared" si="0"/>
        <v>15</v>
      </c>
      <c r="H9" s="3">
        <f>VLOOKUP($B9,[9]Wirtschaftswachstum!$A$4:$Z$128,23,0)</f>
        <v>1.7195902554355484</v>
      </c>
      <c r="I9" s="7">
        <f t="shared" si="9"/>
        <v>32</v>
      </c>
      <c r="K9" s="3">
        <f>VLOOKUP($B9,[9]Wirtschaftswachstum!$A$4:$AY$128,50,0)</f>
        <v>0.95832213504488095</v>
      </c>
      <c r="L9" s="7">
        <f t="shared" si="10"/>
        <v>40</v>
      </c>
      <c r="N9" s="3">
        <f>VLOOKUP($B9,'[9]Verfügbare Eink'!$A$4:$P$135,12,0)</f>
        <v>116.76300578034682</v>
      </c>
      <c r="O9" s="3">
        <f>VLOOKUP($B9,'[9]Verfügbare Eink'!$A$4:$P$135,13,0)</f>
        <v>114.94845360824742</v>
      </c>
      <c r="P9" s="7">
        <f t="shared" si="11"/>
        <v>20</v>
      </c>
      <c r="Q9" s="7">
        <f t="shared" si="1"/>
        <v>17</v>
      </c>
      <c r="S9" s="3">
        <f>VLOOKUP($B9,'[9]BIP je Arbeitsstunde'!$A$4:$P$127,12,0)</f>
        <v>121.63574714513472</v>
      </c>
      <c r="T9" s="3">
        <f>VLOOKUP($B9,'[9]BIP je Arbeitsstunde'!$A$4:$P$127,13,0)</f>
        <v>120.44914726265617</v>
      </c>
      <c r="U9" s="7">
        <f t="shared" si="12"/>
        <v>16</v>
      </c>
      <c r="V9" s="7">
        <f t="shared" si="2"/>
        <v>16</v>
      </c>
      <c r="W9" s="7"/>
      <c r="X9" s="3">
        <f>VLOOKUP($B9,[9]ALQ!$A$4:$P$128,6,0)</f>
        <v>5.2</v>
      </c>
      <c r="Y9" s="3">
        <f>VLOOKUP($B9,[9]ALQ!$A$4:$P$128,10,0)</f>
        <v>5</v>
      </c>
      <c r="Z9" s="7">
        <f t="shared" si="13"/>
        <v>44</v>
      </c>
      <c r="AA9" s="7">
        <f t="shared" si="14"/>
        <v>43</v>
      </c>
      <c r="AC9" s="3">
        <f>VLOOKUP($B9,[9]Erwerbstätigkeit!$A$4:$P$128,14,0)</f>
        <v>1.4027932132073602</v>
      </c>
      <c r="AD9" s="7">
        <f t="shared" si="15"/>
        <v>22</v>
      </c>
      <c r="AF9" s="3">
        <f>VLOOKUP($B9,[9]Erwerbstätigkeit!$A$4:$T$128,17,0)</f>
        <v>5.5488790752672612</v>
      </c>
      <c r="AG9" s="3">
        <f>VLOOKUP($B9,[9]Erwerbstätigkeit!$A$4:$T$128,18,0)</f>
        <v>5.2086280220570167</v>
      </c>
      <c r="AH9" s="7">
        <f t="shared" si="16"/>
        <v>83</v>
      </c>
      <c r="AI9" s="7">
        <f t="shared" si="3"/>
        <v>83</v>
      </c>
      <c r="AK9" s="3">
        <f>VLOOKUP($B9,[9]FuE!$A$4:$I$128,7,0)</f>
        <v>3.37</v>
      </c>
      <c r="AL9" s="7">
        <f t="shared" si="17"/>
        <v>8</v>
      </c>
      <c r="AN9" s="3">
        <f>VLOOKUP($B9,[9]Bevölkerung!$A$4:$S$128,15,0)</f>
        <v>114.24483374307704</v>
      </c>
      <c r="AO9" s="7">
        <f t="shared" si="4"/>
        <v>23</v>
      </c>
      <c r="AQ9" s="3">
        <f>VLOOKUP($B9,[9]Tabelle9!$A$4:$N$128,12,0)</f>
        <v>49.021025985431628</v>
      </c>
      <c r="AR9" s="7">
        <f t="shared" si="5"/>
        <v>10</v>
      </c>
      <c r="AT9" s="3">
        <f>VLOOKUP($B9,[9]Tabelle1!$A$4:$L$126,8,0)</f>
        <v>9.8620654026966985</v>
      </c>
      <c r="AU9" s="7">
        <f t="shared" si="6"/>
        <v>3</v>
      </c>
      <c r="AW9" s="3">
        <f>VLOOKUP($B9,[9]HRST!$A$4:$L$126,8,0)</f>
        <v>77.336364106008162</v>
      </c>
      <c r="AX9" s="7">
        <f t="shared" si="7"/>
        <v>5</v>
      </c>
    </row>
    <row r="10" spans="1:50" x14ac:dyDescent="0.35">
      <c r="B10" t="s">
        <v>339</v>
      </c>
      <c r="C10" s="3">
        <f>VLOOKUP($B10,'[9]BIP je EW'!$A$4:$P$128,12,0)</f>
        <v>86.70886075949366</v>
      </c>
      <c r="D10" s="3">
        <f>VLOOKUP($B10,'[9]BIP je EW'!$A$4:$P$128,13,0)</f>
        <v>89.14473684210526</v>
      </c>
      <c r="E10" s="7">
        <f t="shared" si="8"/>
        <v>52</v>
      </c>
      <c r="F10" s="7">
        <f t="shared" si="0"/>
        <v>46</v>
      </c>
      <c r="H10" s="3">
        <f>VLOOKUP($B10,[9]Wirtschaftswachstum!$A$4:$Z$128,23,0)</f>
        <v>0.89653834923673514</v>
      </c>
      <c r="I10" s="7">
        <f t="shared" si="9"/>
        <v>48</v>
      </c>
      <c r="K10" s="3">
        <f>VLOOKUP($B10,[9]Wirtschaftswachstum!$A$4:$AY$128,50,0)</f>
        <v>0.29926069265269462</v>
      </c>
      <c r="L10" s="7">
        <f t="shared" si="10"/>
        <v>56</v>
      </c>
      <c r="N10" s="3">
        <f>VLOOKUP($B10,'[9]Verfügbare Eink'!$A$4:$P$135,12,0)</f>
        <v>116.76300578034682</v>
      </c>
      <c r="O10" s="3">
        <f>VLOOKUP($B10,'[9]Verfügbare Eink'!$A$4:$P$135,13,0)</f>
        <v>114.43298969072164</v>
      </c>
      <c r="P10" s="7">
        <f t="shared" si="11"/>
        <v>20</v>
      </c>
      <c r="Q10" s="7">
        <f t="shared" si="1"/>
        <v>19</v>
      </c>
      <c r="S10" s="3">
        <f>VLOOKUP($B10,'[9]BIP je Arbeitsstunde'!$A$4:$P$127,12,0)</f>
        <v>102.86965212281794</v>
      </c>
      <c r="T10" s="3">
        <f>VLOOKUP($B10,'[9]BIP je Arbeitsstunde'!$A$4:$P$127,13,0)</f>
        <v>109.60023929144657</v>
      </c>
      <c r="U10" s="7">
        <f t="shared" si="12"/>
        <v>45</v>
      </c>
      <c r="V10" s="7">
        <f t="shared" si="2"/>
        <v>28</v>
      </c>
      <c r="W10" s="7"/>
      <c r="X10" s="3">
        <f>VLOOKUP($B10,[9]ALQ!$A$4:$P$128,6,0)</f>
        <v>3.3</v>
      </c>
      <c r="Y10" s="3">
        <f>VLOOKUP($B10,[9]ALQ!$A$4:$P$128,10,0)</f>
        <v>3.1</v>
      </c>
      <c r="Z10" s="7">
        <f t="shared" si="13"/>
        <v>22</v>
      </c>
      <c r="AA10" s="7">
        <f t="shared" si="14"/>
        <v>20</v>
      </c>
      <c r="AC10" s="3">
        <f>VLOOKUP($B10,[9]Erwerbstätigkeit!$A$4:$P$128,14,0)</f>
        <v>0.33727811009134712</v>
      </c>
      <c r="AD10" s="7">
        <f t="shared" si="15"/>
        <v>74</v>
      </c>
      <c r="AF10" s="3">
        <f>VLOOKUP($B10,[9]Erwerbstätigkeit!$A$4:$T$128,17,0)</f>
        <v>11.51985281760528</v>
      </c>
      <c r="AG10" s="3">
        <f>VLOOKUP($B10,[9]Erwerbstätigkeit!$A$4:$T$128,18,0)</f>
        <v>11.631225542122268</v>
      </c>
      <c r="AH10" s="7">
        <f t="shared" si="16"/>
        <v>54</v>
      </c>
      <c r="AI10" s="7">
        <f t="shared" si="3"/>
        <v>54</v>
      </c>
      <c r="AK10" s="3">
        <f>VLOOKUP($B10,[9]FuE!$A$4:$I$128,7,0)</f>
        <v>1.75</v>
      </c>
      <c r="AL10" s="7">
        <f t="shared" si="17"/>
        <v>38</v>
      </c>
      <c r="AN10" s="3">
        <f>VLOOKUP($B10,[9]Bevölkerung!$A$4:$S$128,15,0)</f>
        <v>99.874062736132373</v>
      </c>
      <c r="AO10" s="7">
        <f t="shared" si="4"/>
        <v>64</v>
      </c>
      <c r="AQ10" s="3">
        <f>VLOOKUP($B10,[9]Tabelle9!$A$4:$N$128,12,0)</f>
        <v>30.298198054536758</v>
      </c>
      <c r="AR10" s="7">
        <f t="shared" si="5"/>
        <v>67</v>
      </c>
      <c r="AT10" s="3">
        <f>VLOOKUP($B10,[9]Tabelle1!$A$4:$L$126,8,0)</f>
        <v>4.5287832881518097</v>
      </c>
      <c r="AU10" s="7">
        <f t="shared" si="6"/>
        <v>52</v>
      </c>
      <c r="AW10" s="3">
        <f>VLOOKUP($B10,[9]HRST!$A$4:$L$126,8,0)</f>
        <v>65.44410779779939</v>
      </c>
      <c r="AX10" s="7">
        <f t="shared" si="7"/>
        <v>29</v>
      </c>
    </row>
    <row r="11" spans="1:50" x14ac:dyDescent="0.35">
      <c r="B11" t="s">
        <v>300</v>
      </c>
      <c r="C11" s="3">
        <f>VLOOKUP($B11,'[9]BIP je EW'!$A$4:$P$128,12,0)</f>
        <v>141.77215189873417</v>
      </c>
      <c r="D11" s="3">
        <f>VLOOKUP($B11,'[9]BIP je EW'!$A$4:$P$128,13,0)</f>
        <v>142.43421052631581</v>
      </c>
      <c r="E11" s="7">
        <f t="shared" si="8"/>
        <v>8</v>
      </c>
      <c r="F11" s="7">
        <f t="shared" si="0"/>
        <v>8</v>
      </c>
      <c r="H11" s="3">
        <f>VLOOKUP($B11,[9]Wirtschaftswachstum!$A$4:$Z$128,23,0)</f>
        <v>0.26984177566555445</v>
      </c>
      <c r="I11" s="7">
        <f t="shared" si="9"/>
        <v>69</v>
      </c>
      <c r="K11" s="3">
        <f>VLOOKUP($B11,[9]Wirtschaftswachstum!$A$4:$AY$128,50,0)</f>
        <v>4.3634925168191785E-2</v>
      </c>
      <c r="L11" s="7">
        <f t="shared" si="10"/>
        <v>63</v>
      </c>
      <c r="N11" s="3">
        <f>VLOOKUP($B11,'[9]Verfügbare Eink'!$A$4:$P$135,12,0)</f>
        <v>120.23121387283237</v>
      </c>
      <c r="O11" s="3">
        <f>VLOOKUP($B11,'[9]Verfügbare Eink'!$A$4:$P$135,13,0)</f>
        <v>113.91752577319588</v>
      </c>
      <c r="P11" s="7">
        <f t="shared" si="11"/>
        <v>13</v>
      </c>
      <c r="Q11" s="7">
        <f t="shared" si="1"/>
        <v>20</v>
      </c>
      <c r="S11" s="3">
        <f>VLOOKUP($B11,'[9]BIP je Arbeitsstunde'!$A$4:$P$127,12,0)</f>
        <v>124.91300347014864</v>
      </c>
      <c r="T11" s="3">
        <f>VLOOKUP($B11,'[9]BIP je Arbeitsstunde'!$A$4:$P$127,13,0)</f>
        <v>123.92660292878213</v>
      </c>
      <c r="U11" s="7">
        <f t="shared" si="12"/>
        <v>12</v>
      </c>
      <c r="V11" s="7">
        <f t="shared" si="2"/>
        <v>14</v>
      </c>
      <c r="W11" s="7"/>
      <c r="X11" s="3">
        <f>VLOOKUP($B11,[9]ALQ!$A$4:$P$128,6,0)</f>
        <v>4.9000000000000004</v>
      </c>
      <c r="Y11" s="3">
        <f>VLOOKUP($B11,[9]ALQ!$A$4:$P$128,10,0)</f>
        <v>4.3</v>
      </c>
      <c r="Z11" s="7">
        <f t="shared" si="13"/>
        <v>43</v>
      </c>
      <c r="AA11" s="7">
        <f t="shared" si="14"/>
        <v>37</v>
      </c>
      <c r="AC11" s="3">
        <f>VLOOKUP($B11,[9]Erwerbstätigkeit!$A$4:$P$128,14,0)</f>
        <v>0.32674241820767236</v>
      </c>
      <c r="AD11" s="7">
        <f t="shared" si="15"/>
        <v>75</v>
      </c>
      <c r="AF11" s="3">
        <f>VLOOKUP($B11,[9]Erwerbstätigkeit!$A$4:$T$128,17,0)</f>
        <v>13.770065669463699</v>
      </c>
      <c r="AG11" s="3">
        <f>VLOOKUP($B11,[9]Erwerbstätigkeit!$A$4:$T$128,18,0)</f>
        <v>13.010198287414543</v>
      </c>
      <c r="AH11" s="7">
        <f t="shared" si="16"/>
        <v>39</v>
      </c>
      <c r="AI11" s="7">
        <f t="shared" si="3"/>
        <v>39</v>
      </c>
      <c r="AK11" s="3">
        <f>VLOOKUP($B11,[9]FuE!$A$4:$I$128,7,0)</f>
        <v>3.25</v>
      </c>
      <c r="AL11" s="7">
        <f t="shared" si="17"/>
        <v>10</v>
      </c>
      <c r="AN11" s="3">
        <f>VLOOKUP($B11,[9]Bevölkerung!$A$4:$S$128,15,0)</f>
        <v>104.72278011076624</v>
      </c>
      <c r="AO11" s="7">
        <f t="shared" si="4"/>
        <v>51</v>
      </c>
      <c r="AQ11" s="3">
        <f>VLOOKUP($B11,[9]Tabelle9!$A$4:$N$128,12,0)</f>
        <v>30.820668693009118</v>
      </c>
      <c r="AR11" s="7">
        <f t="shared" si="5"/>
        <v>65</v>
      </c>
      <c r="AT11" s="3">
        <f>VLOOKUP($B11,[9]Tabelle1!$A$4:$L$126,8,0)</f>
        <v>5.4711246200607899</v>
      </c>
      <c r="AU11" s="7">
        <f t="shared" si="6"/>
        <v>31</v>
      </c>
      <c r="AW11" s="3">
        <f>VLOOKUP($B11,[9]HRST!$A$4:$L$126,8,0)</f>
        <v>59.179331306990882</v>
      </c>
      <c r="AX11" s="7">
        <f t="shared" si="7"/>
        <v>57</v>
      </c>
    </row>
    <row r="12" spans="1:50" x14ac:dyDescent="0.35">
      <c r="B12" t="s">
        <v>301</v>
      </c>
      <c r="C12" s="3">
        <f>VLOOKUP($B12,'[9]BIP je EW'!$A$4:$P$128,12,0)</f>
        <v>199.36708860759492</v>
      </c>
      <c r="D12" s="3">
        <f>VLOOKUP($B12,'[9]BIP je EW'!$A$4:$P$128,13,0)</f>
        <v>197.36842105263156</v>
      </c>
      <c r="E12" s="7">
        <f t="shared" si="8"/>
        <v>3</v>
      </c>
      <c r="F12" s="7">
        <f t="shared" si="0"/>
        <v>4</v>
      </c>
      <c r="H12" s="3">
        <f>VLOOKUP($B12,[9]Wirtschaftswachstum!$A$4:$Z$128,23,0)</f>
        <v>0.18587440792731513</v>
      </c>
      <c r="I12" s="7">
        <f t="shared" si="9"/>
        <v>76</v>
      </c>
      <c r="K12" s="3">
        <f>VLOOKUP($B12,[9]Wirtschaftswachstum!$A$4:$AY$128,50,0)</f>
        <v>-0.57258463375907809</v>
      </c>
      <c r="L12" s="7">
        <f t="shared" si="10"/>
        <v>86</v>
      </c>
      <c r="N12" s="3">
        <f>VLOOKUP($B12,'[9]Verfügbare Eink'!$A$4:$P$135,12,0)</f>
        <v>136.41618497109826</v>
      </c>
      <c r="O12" s="3">
        <f>VLOOKUP($B12,'[9]Verfügbare Eink'!$A$4:$P$135,13,0)</f>
        <v>132.98969072164948</v>
      </c>
      <c r="P12" s="7">
        <f t="shared" si="11"/>
        <v>4</v>
      </c>
      <c r="Q12" s="7">
        <f t="shared" si="1"/>
        <v>3</v>
      </c>
      <c r="S12" s="3">
        <f>VLOOKUP($B12,'[9]BIP je Arbeitsstunde'!$A$4:$P$127,12,0)</f>
        <v>153.9541242559651</v>
      </c>
      <c r="T12" s="3">
        <f>VLOOKUP($B12,'[9]BIP je Arbeitsstunde'!$A$4:$P$127,13,0)</f>
        <v>157.7798938062956</v>
      </c>
      <c r="U12" s="7">
        <f t="shared" si="12"/>
        <v>5</v>
      </c>
      <c r="V12" s="7">
        <f t="shared" si="2"/>
        <v>4</v>
      </c>
      <c r="W12" s="7"/>
      <c r="X12" s="3">
        <f>VLOOKUP($B12,[9]ALQ!$A$4:$P$128,6,0)</f>
        <v>3.5</v>
      </c>
      <c r="Y12" s="3">
        <f>VLOOKUP($B12,[9]ALQ!$A$4:$P$128,10,0)</f>
        <v>4.0999999999999996</v>
      </c>
      <c r="Z12" s="7">
        <f t="shared" si="13"/>
        <v>26</v>
      </c>
      <c r="AA12" s="7">
        <f t="shared" si="14"/>
        <v>35</v>
      </c>
      <c r="AC12" s="3">
        <f>VLOOKUP($B12,[9]Erwerbstätigkeit!$A$4:$P$128,14,0)</f>
        <v>1.0618468556865253</v>
      </c>
      <c r="AD12" s="7">
        <f t="shared" si="15"/>
        <v>45</v>
      </c>
      <c r="AF12" s="3">
        <f>VLOOKUP($B12,[9]Erwerbstätigkeit!$A$4:$T$128,17,0)</f>
        <v>8.1096529510362014</v>
      </c>
      <c r="AG12" s="3">
        <f>VLOOKUP($B12,[9]Erwerbstätigkeit!$A$4:$T$128,18,0)</f>
        <v>7.9329355788837708</v>
      </c>
      <c r="AH12" s="7">
        <f t="shared" si="16"/>
        <v>73</v>
      </c>
      <c r="AI12" s="7">
        <f t="shared" si="3"/>
        <v>71</v>
      </c>
      <c r="AK12" s="3">
        <f>VLOOKUP($B12,[9]FuE!$A$4:$I$128,7,0)</f>
        <v>2.21</v>
      </c>
      <c r="AL12" s="7">
        <f t="shared" si="17"/>
        <v>25</v>
      </c>
      <c r="AN12" s="3">
        <f>VLOOKUP($B12,[9]Bevölkerung!$A$4:$S$128,15,0)</f>
        <v>113.66919379140458</v>
      </c>
      <c r="AO12" s="7">
        <f t="shared" si="4"/>
        <v>24</v>
      </c>
      <c r="AQ12" s="3">
        <f>VLOOKUP($B12,[9]Tabelle9!$A$4:$N$128,12,0)</f>
        <v>38.502726822012889</v>
      </c>
      <c r="AR12" s="7">
        <f t="shared" si="5"/>
        <v>38</v>
      </c>
      <c r="AT12" s="3">
        <f>VLOOKUP($B12,[9]Tabelle1!$A$4:$L$126,8,0)</f>
        <v>7.3078829945463566</v>
      </c>
      <c r="AU12" s="7">
        <f t="shared" si="6"/>
        <v>10</v>
      </c>
      <c r="AW12" s="3">
        <f>VLOOKUP($B12,[9]HRST!$A$4:$L$126,8,0)</f>
        <v>72.751611303916704</v>
      </c>
      <c r="AX12" s="7">
        <f t="shared" si="7"/>
        <v>13</v>
      </c>
    </row>
    <row r="13" spans="1:50" x14ac:dyDescent="0.35">
      <c r="B13" t="s">
        <v>302</v>
      </c>
      <c r="C13" s="3">
        <f>VLOOKUP($B13,'[9]BIP je EW'!$A$4:$P$128,12,0)</f>
        <v>137.97468354430379</v>
      </c>
      <c r="D13" s="3">
        <f>VLOOKUP($B13,'[9]BIP je EW'!$A$4:$P$128,13,0)</f>
        <v>138.48684210526315</v>
      </c>
      <c r="E13" s="7">
        <f t="shared" si="8"/>
        <v>10</v>
      </c>
      <c r="F13" s="7">
        <f t="shared" si="0"/>
        <v>10</v>
      </c>
      <c r="H13" s="3">
        <f>VLOOKUP($B13,[9]Wirtschaftswachstum!$A$4:$Z$128,23,0)</f>
        <v>0.25578630035096239</v>
      </c>
      <c r="I13" s="7">
        <f t="shared" si="9"/>
        <v>71</v>
      </c>
      <c r="K13" s="3">
        <f>VLOOKUP($B13,[9]Wirtschaftswachstum!$A$4:$AY$128,50,0)</f>
        <v>-0.25314685756133315</v>
      </c>
      <c r="L13" s="7">
        <f t="shared" si="10"/>
        <v>79</v>
      </c>
      <c r="N13" s="3">
        <f>VLOOKUP($B13,'[9]Verfügbare Eink'!$A$4:$P$135,12,0)</f>
        <v>130.635838150289</v>
      </c>
      <c r="O13" s="3">
        <f>VLOOKUP($B13,'[9]Verfügbare Eink'!$A$4:$P$135,13,0)</f>
        <v>125.25773195876289</v>
      </c>
      <c r="P13" s="7">
        <f t="shared" si="11"/>
        <v>5</v>
      </c>
      <c r="Q13" s="7">
        <f t="shared" si="1"/>
        <v>7</v>
      </c>
      <c r="S13" s="3">
        <f>VLOOKUP($B13,'[9]BIP je Arbeitsstunde'!$A$4:$P$127,12,0)</f>
        <v>136.20079591600157</v>
      </c>
      <c r="T13" s="3">
        <f>VLOOKUP($B13,'[9]BIP je Arbeitsstunde'!$A$4:$P$127,13,0)</f>
        <v>131.77813657567111</v>
      </c>
      <c r="U13" s="7">
        <f t="shared" si="12"/>
        <v>6</v>
      </c>
      <c r="V13" s="7">
        <f t="shared" si="2"/>
        <v>11</v>
      </c>
      <c r="W13" s="7"/>
      <c r="X13" s="3">
        <f>VLOOKUP($B13,[9]ALQ!$A$4:$P$128,6,0)</f>
        <v>3</v>
      </c>
      <c r="Y13" s="3">
        <f>VLOOKUP($B13,[9]ALQ!$A$4:$P$128,10,0)</f>
        <v>2.8</v>
      </c>
      <c r="Z13" s="7">
        <f t="shared" si="13"/>
        <v>16</v>
      </c>
      <c r="AA13" s="7">
        <f t="shared" si="14"/>
        <v>12</v>
      </c>
      <c r="AC13" s="3">
        <f>VLOOKUP($B13,[9]Erwerbstätigkeit!$A$4:$P$128,14,0)</f>
        <v>0.52988582104411819</v>
      </c>
      <c r="AD13" s="7">
        <f t="shared" si="15"/>
        <v>67</v>
      </c>
      <c r="AF13" s="3">
        <f>VLOOKUP($B13,[9]Erwerbstätigkeit!$A$4:$T$128,17,0)</f>
        <v>14.28547157630056</v>
      </c>
      <c r="AG13" s="3">
        <f>VLOOKUP($B13,[9]Erwerbstätigkeit!$A$4:$T$128,18,0)</f>
        <v>13.495159497158987</v>
      </c>
      <c r="AH13" s="7">
        <f t="shared" si="16"/>
        <v>35</v>
      </c>
      <c r="AI13" s="7">
        <f t="shared" si="3"/>
        <v>37</v>
      </c>
      <c r="AK13" s="3">
        <f>VLOOKUP($B13,[9]FuE!$A$4:$I$128,7,0)</f>
        <v>3.07</v>
      </c>
      <c r="AL13" s="7">
        <f t="shared" si="17"/>
        <v>13</v>
      </c>
      <c r="AN13" s="3">
        <f>VLOOKUP($B13,[9]Bevölkerung!$A$4:$S$128,15,0)</f>
        <v>106.53668141806322</v>
      </c>
      <c r="AO13" s="7">
        <f t="shared" si="4"/>
        <v>42</v>
      </c>
      <c r="AQ13" s="3">
        <f>VLOOKUP($B13,[9]Tabelle9!$A$4:$N$128,12,0)</f>
        <v>32.383117282054435</v>
      </c>
      <c r="AR13" s="7">
        <f t="shared" si="5"/>
        <v>60</v>
      </c>
      <c r="AT13" s="3">
        <f>VLOOKUP($B13,[9]Tabelle1!$A$4:$L$126,8,0)</f>
        <v>6.0944891564784669</v>
      </c>
      <c r="AU13" s="7">
        <f t="shared" si="6"/>
        <v>20</v>
      </c>
      <c r="AW13" s="3">
        <f>VLOOKUP($B13,[9]HRST!$A$4:$L$126,8,0)</f>
        <v>63.488357805492413</v>
      </c>
      <c r="AX13" s="7">
        <f t="shared" si="7"/>
        <v>39</v>
      </c>
    </row>
    <row r="14" spans="1:50" x14ac:dyDescent="0.35">
      <c r="B14" t="s">
        <v>712</v>
      </c>
      <c r="C14" s="3">
        <f>VLOOKUP($B14,'[9]BIP je EW'!$A$4:$P$128,12,0)</f>
        <v>85.759493670886073</v>
      </c>
      <c r="D14" s="3">
        <f>VLOOKUP($B14,'[9]BIP je EW'!$A$4:$P$128,13,0)</f>
        <v>87.171052631578945</v>
      </c>
      <c r="E14" s="7">
        <f t="shared" si="8"/>
        <v>53</v>
      </c>
      <c r="F14" s="7">
        <f t="shared" si="0"/>
        <v>51</v>
      </c>
      <c r="H14" s="3">
        <f>VLOOKUP($B14,[9]Wirtschaftswachstum!$A$4:$Z$128,23,0)</f>
        <v>1.0667570624636795</v>
      </c>
      <c r="I14" s="7">
        <f t="shared" si="9"/>
        <v>45</v>
      </c>
      <c r="K14" s="3">
        <f>VLOOKUP($B14,[9]Wirtschaftswachstum!$A$4:$AY$128,50,0)</f>
        <v>0.75493554384198092</v>
      </c>
      <c r="L14" s="7">
        <f t="shared" si="10"/>
        <v>47</v>
      </c>
      <c r="N14" s="3">
        <f>VLOOKUP($B14,'[9]Verfügbare Eink'!$A$4:$P$135,12,0)</f>
        <v>112.13872832369943</v>
      </c>
      <c r="O14" s="3">
        <f>VLOOKUP($B14,'[9]Verfügbare Eink'!$A$4:$P$135,13,0)</f>
        <v>111.34020618556701</v>
      </c>
      <c r="P14" s="7">
        <f t="shared" si="11"/>
        <v>24</v>
      </c>
      <c r="Q14" s="7">
        <f t="shared" si="1"/>
        <v>24</v>
      </c>
      <c r="S14" s="3">
        <f>VLOOKUP($B14,'[9]BIP je Arbeitsstunde'!$A$4:$P$127,12,0)</f>
        <v>96.804397377545769</v>
      </c>
      <c r="T14" s="3">
        <f>VLOOKUP($B14,'[9]BIP je Arbeitsstunde'!$A$4:$P$127,13,0)</f>
        <v>101.85252612325525</v>
      </c>
      <c r="U14" s="7">
        <f t="shared" si="12"/>
        <v>52</v>
      </c>
      <c r="V14" s="7">
        <f t="shared" si="2"/>
        <v>43</v>
      </c>
      <c r="W14" s="7"/>
      <c r="X14" s="3">
        <f>VLOOKUP($B14,[9]ALQ!$A$4:$P$128,6,0)</f>
        <v>3.9</v>
      </c>
      <c r="Y14" s="3">
        <f>VLOOKUP($B14,[9]ALQ!$A$4:$P$128,10,0)</f>
        <v>4.4000000000000004</v>
      </c>
      <c r="Z14" s="7">
        <f t="shared" si="13"/>
        <v>34</v>
      </c>
      <c r="AA14" s="7">
        <f t="shared" si="14"/>
        <v>38</v>
      </c>
      <c r="AC14" s="3">
        <f>VLOOKUP($B14,[9]Erwerbstätigkeit!$A$4:$P$128,14,0)</f>
        <v>1.6396049869200624E-3</v>
      </c>
      <c r="AD14" s="7">
        <f t="shared" si="15"/>
        <v>82</v>
      </c>
      <c r="AF14" s="3">
        <f>VLOOKUP($B14,[9]Erwerbstätigkeit!$A$4:$T$128,17,0)</f>
        <v>11.052521118631619</v>
      </c>
      <c r="AG14" s="3">
        <f>VLOOKUP($B14,[9]Erwerbstätigkeit!$A$4:$T$128,18,0)</f>
        <v>10.216380872351042</v>
      </c>
      <c r="AH14" s="7">
        <f t="shared" si="16"/>
        <v>58</v>
      </c>
      <c r="AI14" s="7">
        <f t="shared" si="3"/>
        <v>62</v>
      </c>
      <c r="AK14" s="3">
        <f>VLOOKUP($B14,[9]FuE!$A$4:$I$128,7,0)</f>
        <v>1.77</v>
      </c>
      <c r="AL14" s="7">
        <f t="shared" si="17"/>
        <v>37</v>
      </c>
      <c r="AN14" s="3">
        <f>VLOOKUP($B14,[9]Bevölkerung!$A$4:$S$128,15,0)</f>
        <v>92.026258996870169</v>
      </c>
      <c r="AO14" s="7">
        <f t="shared" si="4"/>
        <v>78</v>
      </c>
      <c r="AQ14" s="3">
        <f>VLOOKUP($B14,[9]Tabelle9!$A$4:$N$128,12,0)</f>
        <v>26.526315789473681</v>
      </c>
      <c r="AR14" s="7">
        <f t="shared" si="5"/>
        <v>78</v>
      </c>
      <c r="AT14" s="3">
        <f>VLOOKUP($B14,[9]Tabelle1!$A$4:$L$126,8,0)</f>
        <v>2.8552631578947367</v>
      </c>
      <c r="AU14" s="7">
        <f t="shared" si="6"/>
        <v>77</v>
      </c>
      <c r="AW14" s="3">
        <f>VLOOKUP($B14,[9]HRST!$A$4:$L$126,8,0)</f>
        <v>60.368421052631582</v>
      </c>
      <c r="AX14" s="7">
        <f t="shared" si="7"/>
        <v>52</v>
      </c>
    </row>
    <row r="15" spans="1:50" x14ac:dyDescent="0.35">
      <c r="B15" t="s">
        <v>340</v>
      </c>
      <c r="C15" s="3">
        <f>VLOOKUP($B15,'[9]BIP je EW'!$A$4:$P$128,12,0)</f>
        <v>113.29113924050634</v>
      </c>
      <c r="D15" s="3">
        <f>VLOOKUP($B15,'[9]BIP je EW'!$A$4:$P$128,13,0)</f>
        <v>113.81578947368421</v>
      </c>
      <c r="E15" s="7">
        <f t="shared" si="8"/>
        <v>24</v>
      </c>
      <c r="F15" s="7">
        <f t="shared" si="0"/>
        <v>22</v>
      </c>
      <c r="H15" s="3">
        <f>VLOOKUP($B15,[9]Wirtschaftswachstum!$A$4:$Z$128,23,0)</f>
        <v>-0.40975138949958989</v>
      </c>
      <c r="I15" s="7">
        <f t="shared" si="9"/>
        <v>90</v>
      </c>
      <c r="K15" s="3">
        <f>VLOOKUP($B15,[9]Wirtschaftswachstum!$A$4:$AY$128,50,0)</f>
        <v>-0.91163030078131158</v>
      </c>
      <c r="L15" s="7">
        <f t="shared" si="10"/>
        <v>91</v>
      </c>
      <c r="N15" s="3">
        <f>VLOOKUP($B15,'[9]Verfügbare Eink'!$A$4:$P$135,12,0)</f>
        <v>123.69942196531791</v>
      </c>
      <c r="O15" s="3">
        <f>VLOOKUP($B15,'[9]Verfügbare Eink'!$A$4:$P$135,13,0)</f>
        <v>119.0721649484536</v>
      </c>
      <c r="P15" s="7">
        <f t="shared" si="11"/>
        <v>8</v>
      </c>
      <c r="Q15" s="7">
        <f t="shared" si="1"/>
        <v>14</v>
      </c>
      <c r="S15" s="3">
        <f>VLOOKUP($B15,'[9]BIP je Arbeitsstunde'!$A$4:$P$127,12,0)</f>
        <v>122.12601942347881</v>
      </c>
      <c r="T15" s="3">
        <f>VLOOKUP($B15,'[9]BIP je Arbeitsstunde'!$A$4:$P$127,13,0)</f>
        <v>118.60603426556465</v>
      </c>
      <c r="U15" s="7">
        <f t="shared" si="12"/>
        <v>15</v>
      </c>
      <c r="V15" s="7">
        <f t="shared" si="2"/>
        <v>22</v>
      </c>
      <c r="W15" s="7"/>
      <c r="X15" s="3">
        <f>VLOOKUP($B15,[9]ALQ!$A$4:$P$128,6,0)</f>
        <v>3.1</v>
      </c>
      <c r="Y15" s="3">
        <f>VLOOKUP($B15,[9]ALQ!$A$4:$P$128,10,0)</f>
        <v>2.7</v>
      </c>
      <c r="Z15" s="7">
        <f t="shared" si="13"/>
        <v>18</v>
      </c>
      <c r="AA15" s="7">
        <f t="shared" si="14"/>
        <v>10</v>
      </c>
      <c r="AC15" s="3">
        <f>VLOOKUP($B15,[9]Erwerbstätigkeit!$A$4:$P$128,14,0)</f>
        <v>0.5352222520262444</v>
      </c>
      <c r="AD15" s="7">
        <f t="shared" si="15"/>
        <v>66</v>
      </c>
      <c r="AF15" s="3">
        <f>VLOOKUP($B15,[9]Erwerbstätigkeit!$A$4:$T$128,17,0)</f>
        <v>16.358292377373036</v>
      </c>
      <c r="AG15" s="3">
        <f>VLOOKUP($B15,[9]Erwerbstätigkeit!$A$4:$T$128,18,0)</f>
        <v>16.503040576583413</v>
      </c>
      <c r="AH15" s="7">
        <f t="shared" si="16"/>
        <v>29</v>
      </c>
      <c r="AI15" s="7">
        <f t="shared" si="3"/>
        <v>28</v>
      </c>
      <c r="AK15" s="3">
        <f>VLOOKUP($B15,[9]FuE!$A$4:$I$128,7,0)</f>
        <v>2.7</v>
      </c>
      <c r="AL15" s="7">
        <f t="shared" si="17"/>
        <v>22</v>
      </c>
      <c r="AN15" s="3">
        <f>VLOOKUP($B15,[9]Bevölkerung!$A$4:$S$128,15,0)</f>
        <v>103.92622361395152</v>
      </c>
      <c r="AO15" s="7">
        <f t="shared" si="4"/>
        <v>52</v>
      </c>
      <c r="AQ15" s="3">
        <f>VLOOKUP($B15,[9]Tabelle9!$A$4:$N$128,12,0)</f>
        <v>29.487894137320957</v>
      </c>
      <c r="AR15" s="7">
        <f t="shared" si="5"/>
        <v>69</v>
      </c>
      <c r="AT15" s="3">
        <f>VLOOKUP($B15,[9]Tabelle1!$A$4:$L$126,8,0)</f>
        <v>4.1831269237294295</v>
      </c>
      <c r="AU15" s="7">
        <f t="shared" si="6"/>
        <v>53</v>
      </c>
      <c r="AW15" s="3">
        <f>VLOOKUP($B15,[9]HRST!$A$4:$L$126,8,0)</f>
        <v>59.618041249606158</v>
      </c>
      <c r="AX15" s="7">
        <f t="shared" si="7"/>
        <v>55</v>
      </c>
    </row>
    <row r="16" spans="1:50" x14ac:dyDescent="0.35">
      <c r="B16" t="s">
        <v>713</v>
      </c>
      <c r="C16" s="3">
        <f>VLOOKUP($B16,'[9]BIP je EW'!$A$4:$P$128,12,0)</f>
        <v>116.45569620253164</v>
      </c>
      <c r="D16" s="3">
        <f>VLOOKUP($B16,'[9]BIP je EW'!$A$4:$P$128,13,0)</f>
        <v>118.75</v>
      </c>
      <c r="E16" s="7">
        <f t="shared" si="8"/>
        <v>21</v>
      </c>
      <c r="F16" s="7">
        <f t="shared" si="0"/>
        <v>19</v>
      </c>
      <c r="H16" s="3">
        <f>VLOOKUP($B16,[9]Wirtschaftswachstum!$A$4:$Z$128,23,0)</f>
        <v>-0.40724285883901246</v>
      </c>
      <c r="I16" s="7">
        <f t="shared" si="9"/>
        <v>89</v>
      </c>
      <c r="K16" s="3">
        <f>VLOOKUP($B16,[9]Wirtschaftswachstum!$A$4:$AY$128,50,0)</f>
        <v>-0.71682756536424108</v>
      </c>
      <c r="L16" s="7">
        <f t="shared" si="10"/>
        <v>88</v>
      </c>
      <c r="N16" s="3">
        <f>VLOOKUP($B16,'[9]Verfügbare Eink'!$A$4:$P$135,12,0)</f>
        <v>123.69942196531791</v>
      </c>
      <c r="O16" s="3">
        <f>VLOOKUP($B16,'[9]Verfügbare Eink'!$A$4:$P$135,13,0)</f>
        <v>120.10309278350515</v>
      </c>
      <c r="P16" s="7">
        <f t="shared" si="11"/>
        <v>8</v>
      </c>
      <c r="Q16" s="7">
        <f t="shared" si="1"/>
        <v>12</v>
      </c>
      <c r="S16" s="3">
        <f>VLOOKUP($B16,'[9]BIP je Arbeitsstunde'!$A$4:$P$127,12,0)</f>
        <v>122.8351097716852</v>
      </c>
      <c r="T16" s="3">
        <f>VLOOKUP($B16,'[9]BIP je Arbeitsstunde'!$A$4:$P$127,13,0)</f>
        <v>120.41340007572599</v>
      </c>
      <c r="U16" s="7">
        <f t="shared" si="12"/>
        <v>13</v>
      </c>
      <c r="V16" s="7">
        <f t="shared" si="2"/>
        <v>17</v>
      </c>
      <c r="W16" s="7"/>
      <c r="X16" s="3">
        <f>VLOOKUP($B16,[9]ALQ!$A$4:$P$128,6,0)</f>
        <v>3.6</v>
      </c>
      <c r="Y16" s="3">
        <f>VLOOKUP($B16,[9]ALQ!$A$4:$P$128,10,0)</f>
        <v>3.3</v>
      </c>
      <c r="Z16" s="7">
        <f t="shared" si="13"/>
        <v>27</v>
      </c>
      <c r="AA16" s="7">
        <f t="shared" si="14"/>
        <v>26</v>
      </c>
      <c r="AC16" s="3">
        <f>VLOOKUP($B16,[9]Erwerbstätigkeit!$A$4:$P$128,14,0)</f>
        <v>0.44735235649903871</v>
      </c>
      <c r="AD16" s="7">
        <f t="shared" si="15"/>
        <v>71</v>
      </c>
      <c r="AF16" s="3">
        <f>VLOOKUP($B16,[9]Erwerbstätigkeit!$A$4:$T$128,17,0)</f>
        <v>15.902368473126883</v>
      </c>
      <c r="AG16" s="3">
        <f>VLOOKUP($B16,[9]Erwerbstätigkeit!$A$4:$T$128,18,0)</f>
        <v>15.167541281549585</v>
      </c>
      <c r="AH16" s="7">
        <f t="shared" si="16"/>
        <v>32</v>
      </c>
      <c r="AI16" s="7">
        <f t="shared" si="3"/>
        <v>31</v>
      </c>
      <c r="AJ16" s="3"/>
      <c r="AK16" s="3">
        <f>VLOOKUP($B16,[9]FuE!$A$4:$I$128,7,0)</f>
        <v>2.21</v>
      </c>
      <c r="AL16" s="7">
        <f t="shared" si="17"/>
        <v>25</v>
      </c>
      <c r="AN16" s="3">
        <f>VLOOKUP($B16,[9]Bevölkerung!$A$4:$S$128,15,0)</f>
        <v>101.72802820758517</v>
      </c>
      <c r="AO16" s="7">
        <f t="shared" si="4"/>
        <v>60</v>
      </c>
      <c r="AQ16" s="3">
        <f>VLOOKUP($B16,[9]Tabelle9!$A$4:$N$128,12,0)</f>
        <v>29.579895139703115</v>
      </c>
      <c r="AR16" s="7">
        <f t="shared" si="5"/>
        <v>68</v>
      </c>
      <c r="AT16" s="3">
        <f>VLOOKUP($B16,[9]Tabelle1!$A$4:$L$126,8,0)</f>
        <v>5.1180231400570753</v>
      </c>
      <c r="AU16" s="7">
        <f t="shared" si="6"/>
        <v>41</v>
      </c>
      <c r="AW16" s="3">
        <f>VLOOKUP($B16,[9]HRST!$A$4:$L$126,8,0)</f>
        <v>61.619803995310043</v>
      </c>
      <c r="AX16" s="7">
        <f t="shared" si="7"/>
        <v>46</v>
      </c>
    </row>
    <row r="17" spans="1:50" x14ac:dyDescent="0.35">
      <c r="B17" t="s">
        <v>305</v>
      </c>
      <c r="C17" s="3">
        <f>VLOOKUP($B17,'[9]BIP je EW'!$A$4:$P$128,12,0)</f>
        <v>105.0632911392405</v>
      </c>
      <c r="D17" s="3">
        <f>VLOOKUP($B17,'[9]BIP je EW'!$A$4:$P$128,13,0)</f>
        <v>106.25</v>
      </c>
      <c r="E17" s="7">
        <f t="shared" si="8"/>
        <v>33</v>
      </c>
      <c r="F17" s="7">
        <f t="shared" si="0"/>
        <v>29</v>
      </c>
      <c r="H17" s="3">
        <f>VLOOKUP($B17,[9]Wirtschaftswachstum!$A$4:$Z$128,23,0)</f>
        <v>0.26515840777902611</v>
      </c>
      <c r="I17" s="7">
        <f t="shared" si="9"/>
        <v>70</v>
      </c>
      <c r="K17" s="3">
        <f>VLOOKUP($B17,[9]Wirtschaftswachstum!$A$4:$AY$128,50,0)</f>
        <v>-0.20343995183242214</v>
      </c>
      <c r="L17" s="7">
        <f t="shared" si="10"/>
        <v>73</v>
      </c>
      <c r="N17" s="3">
        <f>VLOOKUP($B17,'[9]Verfügbare Eink'!$A$4:$P$135,12,0)</f>
        <v>126.01156069364161</v>
      </c>
      <c r="O17" s="3">
        <f>VLOOKUP($B17,'[9]Verfügbare Eink'!$A$4:$P$135,13,0)</f>
        <v>123.1958762886598</v>
      </c>
      <c r="P17" s="7">
        <f t="shared" si="11"/>
        <v>7</v>
      </c>
      <c r="Q17" s="7">
        <f t="shared" si="1"/>
        <v>10</v>
      </c>
      <c r="S17" s="3">
        <f>VLOOKUP($B17,'[9]BIP je Arbeitsstunde'!$A$4:$P$127,12,0)</f>
        <v>118.99191875575414</v>
      </c>
      <c r="T17" s="3">
        <f>VLOOKUP($B17,'[9]BIP je Arbeitsstunde'!$A$4:$P$127,13,0)</f>
        <v>124.67840877598411</v>
      </c>
      <c r="U17" s="7">
        <f t="shared" si="12"/>
        <v>18</v>
      </c>
      <c r="V17" s="7">
        <f t="shared" si="2"/>
        <v>12</v>
      </c>
      <c r="W17" s="7"/>
      <c r="X17" s="3">
        <f>VLOOKUP($B17,[9]ALQ!$A$4:$P$128,6,0)</f>
        <v>2.6</v>
      </c>
      <c r="Y17" s="3">
        <f>VLOOKUP($B17,[9]ALQ!$A$4:$P$128,10,0)</f>
        <v>3</v>
      </c>
      <c r="Z17" s="7">
        <f t="shared" si="13"/>
        <v>10</v>
      </c>
      <c r="AA17" s="7">
        <f t="shared" si="14"/>
        <v>19</v>
      </c>
      <c r="AC17" s="3">
        <f>VLOOKUP($B17,[9]Erwerbstätigkeit!$A$4:$P$128,14,0)</f>
        <v>0.22261708776333933</v>
      </c>
      <c r="AD17" s="7">
        <f t="shared" si="15"/>
        <v>76</v>
      </c>
      <c r="AF17" s="3">
        <f>VLOOKUP($B17,[9]Erwerbstätigkeit!$A$4:$T$128,17,0)</f>
        <v>18.048298884169675</v>
      </c>
      <c r="AG17" s="3">
        <f>VLOOKUP($B17,[9]Erwerbstätigkeit!$A$4:$T$128,18,0)</f>
        <v>17.675362206026872</v>
      </c>
      <c r="AH17" s="7">
        <f t="shared" si="16"/>
        <v>24</v>
      </c>
      <c r="AI17" s="7">
        <f t="shared" si="3"/>
        <v>23</v>
      </c>
      <c r="AK17" s="3">
        <f>VLOOKUP($B17,[9]FuE!$A$4:$I$128,7,0)</f>
        <v>2.75</v>
      </c>
      <c r="AL17" s="7">
        <f t="shared" si="17"/>
        <v>20</v>
      </c>
      <c r="AN17" s="3">
        <f>VLOOKUP($B17,[9]Bevölkerung!$A$4:$S$128,15,0)</f>
        <v>103.44696602936028</v>
      </c>
      <c r="AO17" s="7">
        <f t="shared" si="4"/>
        <v>54</v>
      </c>
      <c r="AQ17" s="3">
        <f>VLOOKUP($B17,[9]Tabelle9!$A$4:$N$128,12,0)</f>
        <v>29.325205962188672</v>
      </c>
      <c r="AR17" s="7">
        <f t="shared" si="5"/>
        <v>70</v>
      </c>
      <c r="AT17" s="3">
        <f>VLOOKUP($B17,[9]Tabelle1!$A$4:$L$126,8,0)</f>
        <v>5.6669365207867033</v>
      </c>
      <c r="AU17" s="7">
        <f t="shared" si="6"/>
        <v>25</v>
      </c>
      <c r="AW17" s="3">
        <f>VLOOKUP($B17,[9]HRST!$A$4:$L$126,8,0)</f>
        <v>59.121862945854566</v>
      </c>
      <c r="AX17" s="7">
        <f t="shared" si="7"/>
        <v>58</v>
      </c>
    </row>
    <row r="18" spans="1:50" x14ac:dyDescent="0.35">
      <c r="B18" t="s">
        <v>306</v>
      </c>
      <c r="C18" s="3">
        <f>VLOOKUP($B18,'[9]BIP je EW'!$A$4:$P$128,12,0)</f>
        <v>106.01265822784811</v>
      </c>
      <c r="D18" s="3">
        <f>VLOOKUP($B18,'[9]BIP je EW'!$A$4:$P$128,13,0)</f>
        <v>105.92105263157893</v>
      </c>
      <c r="E18" s="7">
        <f t="shared" si="8"/>
        <v>31</v>
      </c>
      <c r="F18" s="7">
        <f t="shared" si="0"/>
        <v>30</v>
      </c>
      <c r="H18" s="3">
        <f>VLOOKUP($B18,[9]Wirtschaftswachstum!$A$4:$Z$128,23,0)</f>
        <v>-0.58713449907040172</v>
      </c>
      <c r="I18" s="7">
        <f t="shared" si="9"/>
        <v>91</v>
      </c>
      <c r="K18" s="3">
        <f>VLOOKUP($B18,[9]Wirtschaftswachstum!$A$4:$AY$128,50,0)</f>
        <v>-0.70842799396828582</v>
      </c>
      <c r="L18" s="7">
        <f t="shared" si="10"/>
        <v>87</v>
      </c>
      <c r="N18" s="3">
        <f>VLOOKUP($B18,'[9]Verfügbare Eink'!$A$4:$P$135,12,0)</f>
        <v>118.49710982658959</v>
      </c>
      <c r="O18" s="3">
        <f>VLOOKUP($B18,'[9]Verfügbare Eink'!$A$4:$P$135,13,0)</f>
        <v>113.91752577319588</v>
      </c>
      <c r="P18" s="7">
        <f t="shared" si="11"/>
        <v>17</v>
      </c>
      <c r="Q18" s="7">
        <f t="shared" si="1"/>
        <v>20</v>
      </c>
      <c r="S18" s="3">
        <f>VLOOKUP($B18,'[9]BIP je Arbeitsstunde'!$A$4:$P$127,12,0)</f>
        <v>111.61977028629411</v>
      </c>
      <c r="T18" s="3">
        <f>VLOOKUP($B18,'[9]BIP je Arbeitsstunde'!$A$4:$P$127,13,0)</f>
        <v>110.68466938661352</v>
      </c>
      <c r="U18" s="7">
        <f t="shared" si="12"/>
        <v>27</v>
      </c>
      <c r="V18" s="7">
        <f t="shared" si="2"/>
        <v>27</v>
      </c>
      <c r="W18" s="7"/>
      <c r="X18" s="3">
        <f>VLOOKUP($B18,[9]ALQ!$A$4:$P$128,6,0)</f>
        <v>3.7</v>
      </c>
      <c r="Y18" s="3">
        <f>VLOOKUP($B18,[9]ALQ!$A$4:$P$128,10,0)</f>
        <v>3.3</v>
      </c>
      <c r="Z18" s="7">
        <f t="shared" si="13"/>
        <v>29</v>
      </c>
      <c r="AA18" s="7">
        <f t="shared" si="14"/>
        <v>26</v>
      </c>
      <c r="AC18" s="3">
        <f>VLOOKUP($B18,[9]Erwerbstätigkeit!$A$4:$P$128,14,0)</f>
        <v>-0.39808378933196309</v>
      </c>
      <c r="AD18" s="7">
        <f t="shared" si="15"/>
        <v>86</v>
      </c>
      <c r="AF18" s="3">
        <f>VLOOKUP($B18,[9]Erwerbstätigkeit!$A$4:$T$128,17,0)</f>
        <v>19.554857879688289</v>
      </c>
      <c r="AG18" s="3">
        <f>VLOOKUP($B18,[9]Erwerbstätigkeit!$A$4:$T$128,18,0)</f>
        <v>18.093248504415534</v>
      </c>
      <c r="AH18" s="7">
        <f t="shared" si="16"/>
        <v>18</v>
      </c>
      <c r="AI18" s="7">
        <f t="shared" si="3"/>
        <v>21</v>
      </c>
      <c r="AK18" s="3">
        <f>VLOOKUP($B18,[9]FuE!$A$4:$I$128,7,0)</f>
        <v>1.96</v>
      </c>
      <c r="AL18" s="7">
        <f t="shared" si="17"/>
        <v>33</v>
      </c>
      <c r="AN18" s="3">
        <f>VLOOKUP($B18,[9]Bevölkerung!$A$4:$S$128,15,0)</f>
        <v>93.539579724335312</v>
      </c>
      <c r="AO18" s="7">
        <f t="shared" si="4"/>
        <v>75</v>
      </c>
      <c r="AQ18" s="3">
        <f>VLOOKUP($B18,[9]Tabelle9!$A$4:$N$128,12,0)</f>
        <v>27.543896763274802</v>
      </c>
      <c r="AR18" s="7">
        <f t="shared" si="5"/>
        <v>75</v>
      </c>
      <c r="AT18" s="3">
        <f>VLOOKUP($B18,[9]Tabelle1!$A$4:$L$126,8,0)</f>
        <v>4.9714406600380787</v>
      </c>
      <c r="AU18" s="7">
        <f t="shared" si="6"/>
        <v>45</v>
      </c>
      <c r="AW18" s="3">
        <f>VLOOKUP($B18,[9]HRST!$A$4:$L$126,8,0)</f>
        <v>58.62068965517242</v>
      </c>
      <c r="AX18" s="7">
        <f t="shared" si="7"/>
        <v>61</v>
      </c>
    </row>
    <row r="19" spans="1:50" x14ac:dyDescent="0.35">
      <c r="B19" t="s">
        <v>290</v>
      </c>
      <c r="C19" s="3">
        <f>VLOOKUP($B19,'[9]BIP je EW'!$A$4:$P$128,12,0)</f>
        <v>92.721518987341767</v>
      </c>
      <c r="D19" s="3">
        <f>VLOOKUP($B19,'[9]BIP je EW'!$A$4:$P$128,13,0)</f>
        <v>94.73684210526315</v>
      </c>
      <c r="E19" s="7">
        <f t="shared" si="8"/>
        <v>43</v>
      </c>
      <c r="F19" s="7">
        <f t="shared" si="0"/>
        <v>42</v>
      </c>
      <c r="H19" s="3">
        <f>VLOOKUP($B19,[9]Wirtschaftswachstum!$A$4:$Z$128,23,0)</f>
        <v>2.3487964038821474E-2</v>
      </c>
      <c r="I19" s="7">
        <f t="shared" si="9"/>
        <v>80</v>
      </c>
      <c r="K19" s="3">
        <f>VLOOKUP($B19,[9]Wirtschaftswachstum!$A$4:$AY$128,50,0)</f>
        <v>-5.5210638078065699E-2</v>
      </c>
      <c r="L19" s="7">
        <f t="shared" si="10"/>
        <v>66</v>
      </c>
      <c r="N19" s="3">
        <f>VLOOKUP($B19,'[9]Verfügbare Eink'!$A$4:$P$135,12,0)</f>
        <v>114.45086705202311</v>
      </c>
      <c r="O19" s="3">
        <f>VLOOKUP($B19,'[9]Verfügbare Eink'!$A$4:$P$135,13,0)</f>
        <v>111.85567010309279</v>
      </c>
      <c r="P19" s="7">
        <f t="shared" si="11"/>
        <v>22</v>
      </c>
      <c r="Q19" s="7">
        <f t="shared" si="1"/>
        <v>23</v>
      </c>
      <c r="S19" s="3">
        <f>VLOOKUP($B19,'[9]BIP je Arbeitsstunde'!$A$4:$P$127,12,0)</f>
        <v>98.384388324249684</v>
      </c>
      <c r="T19" s="3">
        <f>VLOOKUP($B19,'[9]BIP je Arbeitsstunde'!$A$4:$P$127,13,0)</f>
        <v>101.47105236281482</v>
      </c>
      <c r="U19" s="7">
        <f t="shared" si="12"/>
        <v>50</v>
      </c>
      <c r="V19" s="7">
        <f t="shared" si="2"/>
        <v>44</v>
      </c>
      <c r="W19" s="7"/>
      <c r="X19" s="3">
        <f>VLOOKUP($B19,[9]ALQ!$A$4:$P$128,6,0)</f>
        <v>3.9</v>
      </c>
      <c r="Y19" s="3">
        <f>VLOOKUP($B19,[9]ALQ!$A$4:$P$128,10,0)</f>
        <v>3.4</v>
      </c>
      <c r="Z19" s="7">
        <f t="shared" si="13"/>
        <v>34</v>
      </c>
      <c r="AA19" s="7">
        <f t="shared" si="14"/>
        <v>29</v>
      </c>
      <c r="AC19" s="3">
        <f>VLOOKUP($B19,[9]Erwerbstätigkeit!$A$4:$P$128,14,0)</f>
        <v>2.0502703212741835E-2</v>
      </c>
      <c r="AD19" s="7">
        <f t="shared" si="15"/>
        <v>81</v>
      </c>
      <c r="AF19" s="3">
        <f>VLOOKUP($B19,[9]Erwerbstätigkeit!$A$4:$T$128,17,0)</f>
        <v>17.669597444336134</v>
      </c>
      <c r="AG19" s="3">
        <f>VLOOKUP($B19,[9]Erwerbstätigkeit!$A$4:$T$128,18,0)</f>
        <v>17.009071182443371</v>
      </c>
      <c r="AH19" s="7">
        <f t="shared" si="16"/>
        <v>26</v>
      </c>
      <c r="AI19" s="7">
        <f t="shared" si="3"/>
        <v>27</v>
      </c>
      <c r="AJ19" s="3"/>
      <c r="AK19" s="3">
        <f>VLOOKUP($B19,[9]FuE!$A$4:$I$128,7,0)</f>
        <v>3.08</v>
      </c>
      <c r="AL19" s="7">
        <f t="shared" si="17"/>
        <v>12</v>
      </c>
      <c r="AN19" s="3">
        <f>VLOOKUP($B19,[9]Bevölkerung!$A$4:$S$128,15,0)</f>
        <v>92.862351516693508</v>
      </c>
      <c r="AO19" s="7">
        <f t="shared" si="4"/>
        <v>76</v>
      </c>
      <c r="AQ19" s="3">
        <f>VLOOKUP($B19,[9]Tabelle9!$A$4:$N$128,12,0)</f>
        <v>31.479875529255729</v>
      </c>
      <c r="AR19" s="7">
        <f t="shared" si="5"/>
        <v>64</v>
      </c>
      <c r="AT19" s="3">
        <f>VLOOKUP($B19,[9]Tabelle1!$A$4:$L$126,8,0)</f>
        <v>5.9429679130745292</v>
      </c>
      <c r="AU19" s="7">
        <f t="shared" si="6"/>
        <v>21</v>
      </c>
      <c r="AW19" s="3">
        <f>VLOOKUP($B19,[9]HRST!$A$4:$L$126,8,0)</f>
        <v>63.490282099678616</v>
      </c>
      <c r="AX19" s="7">
        <f t="shared" si="7"/>
        <v>38</v>
      </c>
    </row>
    <row r="20" spans="1:50" x14ac:dyDescent="0.35">
      <c r="B20" t="s">
        <v>291</v>
      </c>
      <c r="C20" s="3">
        <f>VLOOKUP($B20,'[9]BIP je EW'!$A$4:$P$128,12,0)</f>
        <v>85.12658227848101</v>
      </c>
      <c r="D20" s="3">
        <f>VLOOKUP($B20,'[9]BIP je EW'!$A$4:$P$128,13,0)</f>
        <v>87.5</v>
      </c>
      <c r="E20" s="7">
        <f t="shared" si="8"/>
        <v>57</v>
      </c>
      <c r="F20" s="7">
        <f t="shared" si="0"/>
        <v>50</v>
      </c>
      <c r="H20" s="3">
        <f>VLOOKUP($B20,[9]Wirtschaftswachstum!$A$4:$Z$128,23,0)</f>
        <v>-0.14454386126287488</v>
      </c>
      <c r="I20" s="7">
        <f t="shared" si="9"/>
        <v>83</v>
      </c>
      <c r="K20" s="3">
        <f>VLOOKUP($B20,[9]Wirtschaftswachstum!$A$4:$AY$128,50,0)</f>
        <v>6.0726123053385095E-2</v>
      </c>
      <c r="L20" s="7">
        <f t="shared" si="10"/>
        <v>62</v>
      </c>
      <c r="N20" s="3">
        <f>VLOOKUP($B20,'[9]Verfügbare Eink'!$A$4:$P$135,12,0)</f>
        <v>110.40462427745665</v>
      </c>
      <c r="O20" s="3">
        <f>VLOOKUP($B20,'[9]Verfügbare Eink'!$A$4:$P$135,13,0)</f>
        <v>109.27835051546391</v>
      </c>
      <c r="P20" s="7">
        <f t="shared" si="11"/>
        <v>26</v>
      </c>
      <c r="Q20" s="7">
        <f t="shared" si="1"/>
        <v>29</v>
      </c>
      <c r="S20" s="3">
        <f>VLOOKUP($B20,'[9]BIP je Arbeitsstunde'!$A$4:$P$127,12,0)</f>
        <v>99.164361053219068</v>
      </c>
      <c r="T20" s="3">
        <f>VLOOKUP($B20,'[9]BIP je Arbeitsstunde'!$A$4:$P$127,13,0)</f>
        <v>106.23570358076995</v>
      </c>
      <c r="U20" s="7">
        <f t="shared" si="12"/>
        <v>49</v>
      </c>
      <c r="V20" s="7">
        <f t="shared" si="2"/>
        <v>37</v>
      </c>
      <c r="W20" s="7"/>
      <c r="X20" s="3">
        <f>VLOOKUP($B20,[9]ALQ!$A$4:$P$128,6,0)</f>
        <v>4.5999999999999996</v>
      </c>
      <c r="Y20" s="3">
        <f>VLOOKUP($B20,[9]ALQ!$A$4:$P$128,10,0)</f>
        <v>3.6</v>
      </c>
      <c r="Z20" s="7">
        <f t="shared" si="13"/>
        <v>40</v>
      </c>
      <c r="AA20" s="7">
        <f t="shared" si="14"/>
        <v>31</v>
      </c>
      <c r="AC20" s="3">
        <f>VLOOKUP($B20,[9]Erwerbstätigkeit!$A$4:$P$128,14,0)</f>
        <v>-0.29449441308733526</v>
      </c>
      <c r="AD20" s="7">
        <f t="shared" si="15"/>
        <v>85</v>
      </c>
      <c r="AF20" s="3">
        <f>VLOOKUP($B20,[9]Erwerbstätigkeit!$A$4:$T$128,17,0)</f>
        <v>16.164329056003186</v>
      </c>
      <c r="AG20" s="3">
        <f>VLOOKUP($B20,[9]Erwerbstätigkeit!$A$4:$T$128,18,0)</f>
        <v>15.656737987234553</v>
      </c>
      <c r="AH20" s="7">
        <f t="shared" si="16"/>
        <v>30</v>
      </c>
      <c r="AI20" s="7">
        <f t="shared" si="3"/>
        <v>30</v>
      </c>
      <c r="AK20" s="3">
        <f>VLOOKUP($B20,[9]FuE!$A$4:$I$128,7,0)</f>
        <v>1.6</v>
      </c>
      <c r="AL20" s="7">
        <f t="shared" si="17"/>
        <v>47</v>
      </c>
      <c r="AN20" s="3">
        <f>VLOOKUP($B20,[9]Bevölkerung!$A$4:$S$128,15,0)</f>
        <v>83.531558551355573</v>
      </c>
      <c r="AO20" s="7">
        <f t="shared" si="4"/>
        <v>87</v>
      </c>
      <c r="AQ20" s="3">
        <f>VLOOKUP($B20,[9]Tabelle9!$A$4:$N$128,12,0)</f>
        <v>25.458187280921379</v>
      </c>
      <c r="AR20" s="7">
        <f t="shared" si="5"/>
        <v>81</v>
      </c>
      <c r="AT20" s="3">
        <f>VLOOKUP($B20,[9]Tabelle1!$A$4:$L$126,8,0)</f>
        <v>3.4852278417626432</v>
      </c>
      <c r="AU20" s="7">
        <f t="shared" si="6"/>
        <v>66</v>
      </c>
      <c r="AW20" s="3">
        <f>VLOOKUP($B20,[9]HRST!$A$4:$L$126,8,0)</f>
        <v>57.956935403104659</v>
      </c>
      <c r="AX20" s="7">
        <f t="shared" si="7"/>
        <v>62</v>
      </c>
    </row>
    <row r="21" spans="1:50" x14ac:dyDescent="0.35">
      <c r="B21" t="s">
        <v>714</v>
      </c>
      <c r="C21" s="3">
        <f>VLOOKUP($B21,'[9]BIP je EW'!$A$4:$P$128,12,0)</f>
        <v>99.683544303797461</v>
      </c>
      <c r="D21" s="3">
        <f>VLOOKUP($B21,'[9]BIP je EW'!$A$4:$P$128,13,0)</f>
        <v>102.96052631578947</v>
      </c>
      <c r="E21" s="7">
        <f t="shared" si="8"/>
        <v>38</v>
      </c>
      <c r="F21" s="7">
        <f t="shared" si="0"/>
        <v>35</v>
      </c>
      <c r="H21" s="3">
        <f>VLOOKUP($B21,[9]Wirtschaftswachstum!$A$4:$Z$128,23,0)</f>
        <v>-0.32475492611625612</v>
      </c>
      <c r="I21" s="7">
        <f t="shared" si="9"/>
        <v>87</v>
      </c>
      <c r="K21" s="3">
        <f>VLOOKUP($B21,[9]Wirtschaftswachstum!$A$4:$AY$128,50,0)</f>
        <v>-0.82734403947043234</v>
      </c>
      <c r="L21" s="7">
        <f t="shared" si="10"/>
        <v>89</v>
      </c>
      <c r="N21" s="3">
        <f>VLOOKUP($B21,'[9]Verfügbare Eink'!$A$4:$P$135,12,0)</f>
        <v>130.05780346820811</v>
      </c>
      <c r="O21" s="3">
        <f>VLOOKUP($B21,'[9]Verfügbare Eink'!$A$4:$P$135,13,0)</f>
        <v>127.31958762886597</v>
      </c>
      <c r="P21" s="7">
        <f t="shared" si="11"/>
        <v>6</v>
      </c>
      <c r="Q21" s="7">
        <f t="shared" si="1"/>
        <v>5</v>
      </c>
      <c r="S21" s="3">
        <f>VLOOKUP($B21,'[9]BIP je Arbeitsstunde'!$A$4:$P$127,12,0)</f>
        <v>112.04278374412087</v>
      </c>
      <c r="T21" s="3">
        <f>VLOOKUP($B21,'[9]BIP je Arbeitsstunde'!$A$4:$P$127,13,0)</f>
        <v>113.31705754956958</v>
      </c>
      <c r="U21" s="7">
        <f t="shared" si="12"/>
        <v>26</v>
      </c>
      <c r="V21" s="7">
        <f t="shared" si="2"/>
        <v>25</v>
      </c>
      <c r="W21" s="7"/>
      <c r="X21" s="3">
        <f>VLOOKUP($B21,[9]ALQ!$A$4:$P$128,6,0)</f>
        <v>2.7</v>
      </c>
      <c r="Y21" s="3">
        <f>VLOOKUP($B21,[9]ALQ!$A$4:$P$128,10,0)</f>
        <v>3</v>
      </c>
      <c r="Z21" s="7">
        <f t="shared" si="13"/>
        <v>12</v>
      </c>
      <c r="AA21" s="7">
        <f t="shared" si="14"/>
        <v>19</v>
      </c>
      <c r="AC21" s="3">
        <f>VLOOKUP($B21,[9]Erwerbstätigkeit!$A$4:$P$128,14,0)</f>
        <v>0.71003516574199921</v>
      </c>
      <c r="AD21" s="7">
        <f t="shared" si="15"/>
        <v>59</v>
      </c>
      <c r="AF21" s="3">
        <f>VLOOKUP($B21,[9]Erwerbstätigkeit!$A$4:$T$128,17,0)</f>
        <v>12.070745111166904</v>
      </c>
      <c r="AG21" s="3">
        <f>VLOOKUP($B21,[9]Erwerbstätigkeit!$A$4:$T$128,18,0)</f>
        <v>11.732301761963994</v>
      </c>
      <c r="AH21" s="7">
        <f t="shared" si="16"/>
        <v>53</v>
      </c>
      <c r="AI21" s="7">
        <f t="shared" si="3"/>
        <v>52</v>
      </c>
      <c r="AK21" s="3">
        <f>VLOOKUP($B21,[9]FuE!$A$4:$I$128,7,0)</f>
        <v>1.67</v>
      </c>
      <c r="AL21" s="7">
        <f t="shared" si="17"/>
        <v>44</v>
      </c>
      <c r="AN21" s="3">
        <f>VLOOKUP($B21,[9]Bevölkerung!$A$4:$S$128,15,0)</f>
        <v>107.04331313862012</v>
      </c>
      <c r="AO21" s="7">
        <f t="shared" si="4"/>
        <v>40</v>
      </c>
      <c r="AQ21" s="3">
        <f>VLOOKUP($B21,[9]Tabelle9!$A$4:$N$128,12,0)</f>
        <v>26.306913996627319</v>
      </c>
      <c r="AR21" s="7">
        <f t="shared" si="5"/>
        <v>80</v>
      </c>
      <c r="AT21" s="3">
        <f>VLOOKUP($B21,[9]Tabelle1!$A$4:$L$126,8,0)</f>
        <v>3.5008431703204042</v>
      </c>
      <c r="AU21" s="7">
        <f t="shared" si="6"/>
        <v>65</v>
      </c>
      <c r="AW21" s="3">
        <f>VLOOKUP($B21,[9]HRST!$A$4:$L$126,8,0)</f>
        <v>60.317032040472171</v>
      </c>
      <c r="AX21" s="7">
        <f t="shared" si="7"/>
        <v>54</v>
      </c>
    </row>
    <row r="22" spans="1:50" x14ac:dyDescent="0.35">
      <c r="B22" t="s">
        <v>292</v>
      </c>
      <c r="C22" s="3">
        <f>VLOOKUP($B22,'[9]BIP je EW'!$A$4:$P$128,12,0)</f>
        <v>87.025316455696199</v>
      </c>
      <c r="D22" s="3">
        <f>VLOOKUP($B22,'[9]BIP je EW'!$A$4:$P$128,13,0)</f>
        <v>89.473684210526315</v>
      </c>
      <c r="E22" s="7">
        <f t="shared" si="8"/>
        <v>49</v>
      </c>
      <c r="F22" s="7">
        <f t="shared" si="0"/>
        <v>45</v>
      </c>
      <c r="H22" s="3">
        <f>VLOOKUP($B22,[9]Wirtschaftswachstum!$A$4:$Z$128,23,0)</f>
        <v>0.19361174852923568</v>
      </c>
      <c r="I22" s="7">
        <f t="shared" si="9"/>
        <v>74</v>
      </c>
      <c r="K22" s="3">
        <f>VLOOKUP($B22,[9]Wirtschaftswachstum!$A$4:$AY$128,50,0)</f>
        <v>0.35439033553666377</v>
      </c>
      <c r="L22" s="7">
        <f t="shared" si="10"/>
        <v>55</v>
      </c>
      <c r="N22" s="3">
        <f>VLOOKUP($B22,'[9]Verfügbare Eink'!$A$4:$P$135,12,0)</f>
        <v>112.13872832369943</v>
      </c>
      <c r="O22" s="3">
        <f>VLOOKUP($B22,'[9]Verfügbare Eink'!$A$4:$P$135,13,0)</f>
        <v>110.82474226804125</v>
      </c>
      <c r="P22" s="7">
        <f t="shared" si="11"/>
        <v>24</v>
      </c>
      <c r="Q22" s="7">
        <f t="shared" si="1"/>
        <v>26</v>
      </c>
      <c r="S22" s="3">
        <f>VLOOKUP($B22,'[9]BIP je Arbeitsstunde'!$A$4:$P$127,12,0)</f>
        <v>95.290190762087136</v>
      </c>
      <c r="T22" s="3">
        <f>VLOOKUP($B22,'[9]BIP je Arbeitsstunde'!$A$4:$P$127,13,0)</f>
        <v>98.998230034680176</v>
      </c>
      <c r="U22" s="7">
        <f t="shared" si="12"/>
        <v>53</v>
      </c>
      <c r="V22" s="7">
        <f t="shared" si="2"/>
        <v>48</v>
      </c>
      <c r="W22" s="7"/>
      <c r="X22" s="3">
        <f>VLOOKUP($B22,[9]ALQ!$A$4:$P$128,6,0)</f>
        <v>3.7</v>
      </c>
      <c r="Y22" s="3">
        <f>VLOOKUP($B22,[9]ALQ!$A$4:$P$128,10,0)</f>
        <v>3</v>
      </c>
      <c r="Z22" s="7">
        <f t="shared" si="13"/>
        <v>29</v>
      </c>
      <c r="AA22" s="7">
        <f t="shared" si="14"/>
        <v>19</v>
      </c>
      <c r="AC22" s="3">
        <f>VLOOKUP($B22,[9]Erwerbstätigkeit!$A$4:$P$128,14,0)</f>
        <v>-0.46694069950912365</v>
      </c>
      <c r="AD22" s="7">
        <f t="shared" si="15"/>
        <v>89</v>
      </c>
      <c r="AF22" s="3">
        <f>VLOOKUP($B22,[9]Erwerbstätigkeit!$A$4:$T$128,17,0)</f>
        <v>21.153772574227119</v>
      </c>
      <c r="AG22" s="3">
        <f>VLOOKUP($B22,[9]Erwerbstätigkeit!$A$4:$T$128,18,0)</f>
        <v>20.530601114184428</v>
      </c>
      <c r="AH22" s="7">
        <f t="shared" si="16"/>
        <v>12</v>
      </c>
      <c r="AI22" s="7">
        <f t="shared" si="3"/>
        <v>13</v>
      </c>
      <c r="AK22" s="3">
        <f>VLOOKUP($B22,[9]FuE!$A$4:$I$128,7,0)</f>
        <v>2.76</v>
      </c>
      <c r="AL22" s="7">
        <f t="shared" si="17"/>
        <v>19</v>
      </c>
      <c r="AN22" s="3">
        <f>VLOOKUP($B22,[9]Bevölkerung!$A$4:$S$128,15,0)</f>
        <v>87.744027092324544</v>
      </c>
      <c r="AO22" s="7">
        <f t="shared" si="4"/>
        <v>84</v>
      </c>
      <c r="AQ22" s="3">
        <f>VLOOKUP($B22,[9]Tabelle9!$A$4:$N$128,12,0)</f>
        <v>29.249327086033293</v>
      </c>
      <c r="AR22" s="7">
        <f t="shared" si="5"/>
        <v>71</v>
      </c>
      <c r="AT22" s="3">
        <f>VLOOKUP($B22,[9]Tabelle1!$A$4:$L$126,8,0)</f>
        <v>4.9446715182932905</v>
      </c>
      <c r="AU22" s="7">
        <f t="shared" si="6"/>
        <v>47</v>
      </c>
      <c r="AW22" s="3">
        <f>VLOOKUP($B22,[9]HRST!$A$4:$L$126,8,0)</f>
        <v>60.342936895623552</v>
      </c>
      <c r="AX22" s="7">
        <f t="shared" si="7"/>
        <v>53</v>
      </c>
    </row>
    <row r="23" spans="1:50" x14ac:dyDescent="0.35">
      <c r="B23" s="4" t="s">
        <v>715</v>
      </c>
      <c r="C23" s="3"/>
      <c r="D23" s="3"/>
      <c r="E23" s="7"/>
      <c r="F23" s="7"/>
      <c r="I23" s="7"/>
      <c r="K23" s="3"/>
      <c r="L23" s="7"/>
      <c r="N23" s="3"/>
      <c r="O23" s="3"/>
      <c r="P23" s="7"/>
      <c r="Q23" s="7"/>
      <c r="S23" s="3"/>
      <c r="T23" s="3"/>
      <c r="U23" s="7"/>
      <c r="V23" s="7"/>
      <c r="W23" s="7"/>
      <c r="X23" s="3"/>
      <c r="Y23" s="3"/>
      <c r="Z23" s="7"/>
      <c r="AA23" s="7"/>
      <c r="AD23" s="7"/>
      <c r="AF23" s="3"/>
      <c r="AG23" s="3"/>
      <c r="AH23" s="7"/>
      <c r="AI23" s="7"/>
      <c r="AK23" s="3"/>
      <c r="AL23" s="7"/>
      <c r="AN23" s="3"/>
      <c r="AO23" s="7"/>
      <c r="AT23" s="3"/>
    </row>
    <row r="24" spans="1:50" x14ac:dyDescent="0.35">
      <c r="A24" t="s">
        <v>716</v>
      </c>
      <c r="B24" t="s">
        <v>717</v>
      </c>
      <c r="C24" s="3">
        <f>VLOOKUP($B24,'[9]BIP je EW'!$A$4:$P$128,12,0)</f>
        <v>200.63291139240508</v>
      </c>
      <c r="D24" s="3">
        <f>VLOOKUP($B24,'[9]BIP je EW'!$A$4:$P$128,13,0)</f>
        <v>201.97368421052633</v>
      </c>
      <c r="E24" s="7">
        <f t="shared" ref="E24:E87" si="18">RANK(C24,C$7:C$99)</f>
        <v>2</v>
      </c>
      <c r="F24" s="7">
        <f t="shared" ref="F24:F87" si="19">RANK(D24,D$7:D$99)</f>
        <v>3</v>
      </c>
      <c r="H24" s="3">
        <f>VLOOKUP($B24,[9]Wirtschaftswachstum!$A$4:$Z$128,23,0)</f>
        <v>0.45233864660833945</v>
      </c>
      <c r="I24" s="7">
        <f t="shared" si="9"/>
        <v>64</v>
      </c>
      <c r="K24" s="3">
        <f>VLOOKUP($B24,[9]Wirtschaftswachstum!$A$4:$AY$128,50,0)</f>
        <v>-0.34412461859399457</v>
      </c>
      <c r="L24" s="7">
        <f t="shared" si="10"/>
        <v>81</v>
      </c>
      <c r="N24" s="3">
        <f>VLOOKUP($B24,'[9]Verfügbare Eink'!$A$4:$P$135,12,0)</f>
        <v>101.15606936416187</v>
      </c>
      <c r="O24" s="3">
        <f>VLOOKUP($B24,'[9]Verfügbare Eink'!$A$4:$P$135,13,0)</f>
        <v>101.54639175257731</v>
      </c>
      <c r="P24" s="7">
        <f t="shared" ref="P24:P87" si="20">RANK(N24,N$7:N$99)</f>
        <v>43</v>
      </c>
      <c r="Q24" s="7">
        <f t="shared" ref="Q24:Q87" si="21">RANK(O24,O$7:O$99)</f>
        <v>43</v>
      </c>
      <c r="S24" s="3">
        <f>VLOOKUP($B24,'[9]BIP je Arbeitsstunde'!$A$4:$P$127,12,0)</f>
        <v>169.82070379766924</v>
      </c>
      <c r="T24" s="3">
        <f>VLOOKUP($B24,'[9]BIP je Arbeitsstunde'!$A$4:$P$127,13,0)</f>
        <v>166.78137600844164</v>
      </c>
      <c r="U24" s="7">
        <f t="shared" ref="U24:U87" si="22">RANK(S24,S$7:S$99)</f>
        <v>4</v>
      </c>
      <c r="V24" s="7">
        <f t="shared" ref="V24:V87" si="23">RANK(T24,T$7:T$99)</f>
        <v>3</v>
      </c>
      <c r="W24" s="7"/>
      <c r="X24" s="3">
        <f>VLOOKUP($B24,[9]ALQ!$A$4:$P$128,6,0)</f>
        <v>12.5</v>
      </c>
      <c r="Y24" s="3">
        <f>VLOOKUP($B24,[9]ALQ!$A$4:$P$128,10,0)</f>
        <v>10.4</v>
      </c>
      <c r="Z24" s="7">
        <f t="shared" si="13"/>
        <v>81</v>
      </c>
      <c r="AA24" s="7">
        <f t="shared" si="14"/>
        <v>83</v>
      </c>
      <c r="AC24" s="3">
        <f>VLOOKUP($B24,[9]Erwerbstätigkeit!$A$4:$P$128,14,0)</f>
        <v>0.49350382025552619</v>
      </c>
      <c r="AD24" s="7">
        <f t="shared" si="15"/>
        <v>68</v>
      </c>
      <c r="AF24" s="3">
        <f>VLOOKUP($B24,[9]Erwerbstätigkeit!$A$4:$T$128,17,0)</f>
        <v>2.6894077416823166</v>
      </c>
      <c r="AG24" s="3">
        <f>VLOOKUP($B24,[9]Erwerbstätigkeit!$A$4:$T$128,18,0)</f>
        <v>2.5281910619787773</v>
      </c>
      <c r="AH24" s="7">
        <f t="shared" si="16"/>
        <v>92</v>
      </c>
      <c r="AI24" s="7">
        <f t="shared" si="3"/>
        <v>92</v>
      </c>
      <c r="AK24" s="3">
        <f>VLOOKUP($B24,[9]FuE!$A$4:$I$128,7,0)</f>
        <v>2.4900000000000002</v>
      </c>
      <c r="AL24" s="7">
        <f t="shared" si="17"/>
        <v>23</v>
      </c>
      <c r="AN24" s="3">
        <f>VLOOKUP($B24,[9]Bevölkerung!$A$4:$S$128,15,0)</f>
        <v>130.86527565522047</v>
      </c>
      <c r="AO24" s="7">
        <f t="shared" ref="AO24:AO87" si="24">RANK(AN24,AN$7:AN$99)</f>
        <v>8</v>
      </c>
      <c r="AQ24" s="3">
        <f>VLOOKUP($B24,[9]Tabelle9!$A$4:$N$128,12,0)</f>
        <v>61.939133827545845</v>
      </c>
      <c r="AR24" s="7">
        <f t="shared" ref="AR24:AR87" si="25">RANK(AQ24,AQ$7:AQ$99)</f>
        <v>1</v>
      </c>
      <c r="AT24" s="3">
        <f>VLOOKUP($B24,[9]Tabelle1!$A$4:$L$126,8,0)</f>
        <v>7.5887631681623091</v>
      </c>
      <c r="AU24" s="7">
        <f t="shared" ref="AU24:AU86" si="26">RANK(AT24,AT$7:AT$99)</f>
        <v>9</v>
      </c>
      <c r="AW24" s="3">
        <f>VLOOKUP($B24,[9]HRST!$A$4:$L$126,8,0)</f>
        <v>89.641045649629334</v>
      </c>
      <c r="AX24" s="7">
        <f t="shared" ref="AX24:AX87" si="27">RANK(AW24,AW$7:AW$99)</f>
        <v>1</v>
      </c>
    </row>
    <row r="25" spans="1:50" x14ac:dyDescent="0.35">
      <c r="B25" t="s">
        <v>718</v>
      </c>
      <c r="C25" s="3">
        <f>VLOOKUP($B25,'[9]BIP je EW'!$A$4:$P$128,12,0)</f>
        <v>118.03797468354431</v>
      </c>
      <c r="D25" s="3">
        <f>VLOOKUP($B25,'[9]BIP je EW'!$A$4:$P$128,13,0)</f>
        <v>119.4078947368421</v>
      </c>
      <c r="E25" s="7">
        <f t="shared" si="18"/>
        <v>19</v>
      </c>
      <c r="F25" s="7">
        <f t="shared" si="19"/>
        <v>18</v>
      </c>
      <c r="H25" s="3">
        <f>VLOOKUP($B25,[9]Wirtschaftswachstum!$A$4:$Z$128,23,0)</f>
        <v>2.2982790952138572</v>
      </c>
      <c r="I25" s="7">
        <f t="shared" si="9"/>
        <v>15</v>
      </c>
      <c r="K25" s="3">
        <f>VLOOKUP($B25,[9]Wirtschaftswachstum!$A$4:$AY$128,50,0)</f>
        <v>1.5552033167298021</v>
      </c>
      <c r="L25" s="7">
        <f t="shared" si="10"/>
        <v>30</v>
      </c>
      <c r="N25" s="3">
        <f>VLOOKUP($B25,'[9]Verfügbare Eink'!$A$4:$P$135,12,0)</f>
        <v>117.34104046242774</v>
      </c>
      <c r="O25" s="3">
        <f>VLOOKUP($B25,'[9]Verfügbare Eink'!$A$4:$P$135,13,0)</f>
        <v>119.0721649484536</v>
      </c>
      <c r="P25" s="7">
        <f t="shared" si="20"/>
        <v>19</v>
      </c>
      <c r="Q25" s="7">
        <f t="shared" si="21"/>
        <v>14</v>
      </c>
      <c r="S25" s="3">
        <f>VLOOKUP($B25,'[9]BIP je Arbeitsstunde'!$A$4:$P$127,12,0)</f>
        <v>129.67176282902085</v>
      </c>
      <c r="T25" s="3">
        <f>VLOOKUP($B25,'[9]BIP je Arbeitsstunde'!$A$4:$P$127,13,0)</f>
        <v>131.82691144030693</v>
      </c>
      <c r="U25" s="7">
        <f t="shared" si="22"/>
        <v>11</v>
      </c>
      <c r="V25" s="7">
        <f t="shared" si="23"/>
        <v>10</v>
      </c>
      <c r="W25" s="7"/>
      <c r="X25" s="3">
        <f>VLOOKUP($B25,[9]ALQ!$A$4:$P$128,6,0)</f>
        <v>3</v>
      </c>
      <c r="Y25" s="3">
        <f>VLOOKUP($B25,[9]ALQ!$A$4:$P$128,10,0)</f>
        <v>3</v>
      </c>
      <c r="Z25" s="7">
        <f t="shared" si="13"/>
        <v>16</v>
      </c>
      <c r="AA25" s="7">
        <f t="shared" si="14"/>
        <v>19</v>
      </c>
      <c r="AC25" s="3">
        <f>VLOOKUP($B25,[9]Erwerbstätigkeit!$A$4:$P$128,14,0)</f>
        <v>1.1898142870711723</v>
      </c>
      <c r="AD25" s="7">
        <f t="shared" si="15"/>
        <v>36</v>
      </c>
      <c r="AF25" s="3">
        <f>VLOOKUP($B25,[9]Erwerbstätigkeit!$A$4:$T$128,17,0)</f>
        <v>12.474469592763953</v>
      </c>
      <c r="AG25" s="3">
        <f>VLOOKUP($B25,[9]Erwerbstätigkeit!$A$4:$T$128,18,0)</f>
        <v>12.043180480496551</v>
      </c>
      <c r="AH25" s="7">
        <f t="shared" si="16"/>
        <v>49</v>
      </c>
      <c r="AI25" s="7">
        <f t="shared" si="3"/>
        <v>49</v>
      </c>
      <c r="AK25" s="3">
        <f>VLOOKUP($B25,[9]FuE!$A$4:$I$128,7,0)</f>
        <v>3.65</v>
      </c>
      <c r="AL25" s="7">
        <f t="shared" si="17"/>
        <v>4</v>
      </c>
      <c r="AN25" s="3">
        <f>VLOOKUP($B25,[9]Bevölkerung!$A$4:$S$128,15,0)</f>
        <v>114.58224723106987</v>
      </c>
      <c r="AO25" s="7">
        <f t="shared" si="24"/>
        <v>22</v>
      </c>
      <c r="AQ25" s="3">
        <f>VLOOKUP($B25,[9]Tabelle9!$A$4:$N$128,12,0)</f>
        <v>50.069572533410991</v>
      </c>
      <c r="AR25" s="7">
        <f t="shared" si="25"/>
        <v>8</v>
      </c>
      <c r="AT25" s="3">
        <f>VLOOKUP($B25,[9]Tabelle1!$A$4:$L$126,8,0)</f>
        <v>5.5722745364527713</v>
      </c>
      <c r="AU25" s="7">
        <f t="shared" si="26"/>
        <v>26</v>
      </c>
      <c r="AW25" s="3">
        <f>VLOOKUP($B25,[9]HRST!$A$4:$L$126,8,0)</f>
        <v>69.520758502410771</v>
      </c>
      <c r="AX25" s="7">
        <f t="shared" si="27"/>
        <v>20</v>
      </c>
    </row>
    <row r="26" spans="1:50" x14ac:dyDescent="0.35">
      <c r="B26" t="s">
        <v>719</v>
      </c>
      <c r="C26" s="3">
        <f>VLOOKUP($B26,'[9]BIP je EW'!$A$4:$P$128,12,0)</f>
        <v>85.443037974683548</v>
      </c>
      <c r="D26" s="3">
        <f>VLOOKUP($B26,'[9]BIP je EW'!$A$4:$P$128,13,0)</f>
        <v>87.171052631578945</v>
      </c>
      <c r="E26" s="7">
        <f t="shared" si="18"/>
        <v>56</v>
      </c>
      <c r="F26" s="7">
        <f t="shared" si="19"/>
        <v>51</v>
      </c>
      <c r="H26" s="3">
        <f>VLOOKUP($B26,[9]Wirtschaftswachstum!$A$4:$Z$128,23,0)</f>
        <v>1.0822134610988883</v>
      </c>
      <c r="I26" s="7">
        <f t="shared" si="9"/>
        <v>43</v>
      </c>
      <c r="K26" s="3">
        <f>VLOOKUP($B26,[9]Wirtschaftswachstum!$A$4:$AY$128,50,0)</f>
        <v>0.7002220566179318</v>
      </c>
      <c r="L26" s="7">
        <f t="shared" si="10"/>
        <v>48</v>
      </c>
      <c r="N26" s="3">
        <f>VLOOKUP($B26,'[9]Verfügbare Eink'!$A$4:$P$135,12,0)</f>
        <v>100.57803468208093</v>
      </c>
      <c r="O26" s="3">
        <f>VLOOKUP($B26,'[9]Verfügbare Eink'!$A$4:$P$135,13,0)</f>
        <v>102.57731958762886</v>
      </c>
      <c r="P26" s="7">
        <f t="shared" si="20"/>
        <v>47</v>
      </c>
      <c r="Q26" s="7">
        <f t="shared" si="21"/>
        <v>38</v>
      </c>
      <c r="S26" s="3">
        <f>VLOOKUP($B26,'[9]BIP je Arbeitsstunde'!$A$4:$P$127,12,0)</f>
        <v>117.15457655495385</v>
      </c>
      <c r="T26" s="3">
        <f>VLOOKUP($B26,'[9]BIP je Arbeitsstunde'!$A$4:$P$127,13,0)</f>
        <v>117.06266549075688</v>
      </c>
      <c r="U26" s="7">
        <f t="shared" si="22"/>
        <v>20</v>
      </c>
      <c r="V26" s="7">
        <f t="shared" si="23"/>
        <v>23</v>
      </c>
      <c r="W26" s="7"/>
      <c r="X26" s="3">
        <f>VLOOKUP($B26,[9]ALQ!$A$4:$P$128,6,0)</f>
        <v>7.1</v>
      </c>
      <c r="Y26" s="3">
        <f>VLOOKUP($B26,[9]ALQ!$A$4:$P$128,10,0)</f>
        <v>7.9</v>
      </c>
      <c r="Z26" s="7">
        <f t="shared" si="13"/>
        <v>64</v>
      </c>
      <c r="AA26" s="7">
        <f t="shared" si="14"/>
        <v>75</v>
      </c>
      <c r="AC26" s="3">
        <f>VLOOKUP($B26,[9]Erwerbstätigkeit!$A$4:$P$128,14,0)</f>
        <v>0.83656249927588533</v>
      </c>
      <c r="AD26" s="7">
        <f t="shared" si="15"/>
        <v>53</v>
      </c>
      <c r="AF26" s="3">
        <f>VLOOKUP($B26,[9]Erwerbstätigkeit!$A$4:$T$128,17,0)</f>
        <v>10.130816971598643</v>
      </c>
      <c r="AG26" s="3">
        <f>VLOOKUP($B26,[9]Erwerbstätigkeit!$A$4:$T$128,18,0)</f>
        <v>9.653276766107469</v>
      </c>
      <c r="AH26" s="7">
        <f t="shared" si="16"/>
        <v>63</v>
      </c>
      <c r="AI26" s="7">
        <f t="shared" si="3"/>
        <v>63</v>
      </c>
      <c r="AK26" s="3">
        <f>VLOOKUP($B26,[9]FuE!$A$4:$I$128,7,0)</f>
        <v>3.61</v>
      </c>
      <c r="AL26" s="7">
        <f t="shared" si="17"/>
        <v>5</v>
      </c>
      <c r="AN26" s="3">
        <f>VLOOKUP($B26,[9]Bevölkerung!$A$4:$S$128,15,0)</f>
        <v>110.91245210097608</v>
      </c>
      <c r="AO26" s="7">
        <f t="shared" si="24"/>
        <v>32</v>
      </c>
      <c r="AQ26" s="3">
        <f>VLOOKUP($B26,[9]Tabelle9!$A$4:$N$128,12,0)</f>
        <v>47.915233246181366</v>
      </c>
      <c r="AR26" s="7">
        <f t="shared" si="25"/>
        <v>13</v>
      </c>
      <c r="AT26" s="3">
        <f>VLOOKUP($B26,[9]Tabelle1!$A$4:$L$126,8,0)</f>
        <v>4.9539011971927893</v>
      </c>
      <c r="AU26" s="7">
        <f t="shared" si="26"/>
        <v>46</v>
      </c>
      <c r="AW26" s="3">
        <f>VLOOKUP($B26,[9]HRST!$A$4:$L$126,8,0)</f>
        <v>72.877390945369484</v>
      </c>
      <c r="AX26" s="7">
        <f t="shared" si="27"/>
        <v>12</v>
      </c>
    </row>
    <row r="27" spans="1:50" x14ac:dyDescent="0.35">
      <c r="A27" t="s">
        <v>720</v>
      </c>
      <c r="B27" t="s">
        <v>721</v>
      </c>
      <c r="C27" s="3">
        <f>VLOOKUP($B27,'[9]BIP je EW'!$A$4:$P$128,12,0)</f>
        <v>39.556962025316459</v>
      </c>
      <c r="D27" s="3">
        <f>VLOOKUP($B27,'[9]BIP je EW'!$A$4:$P$128,13,0)</f>
        <v>40.789473684210527</v>
      </c>
      <c r="E27" s="7">
        <f t="shared" si="18"/>
        <v>92</v>
      </c>
      <c r="F27" s="7">
        <f t="shared" si="19"/>
        <v>92</v>
      </c>
      <c r="H27" s="3">
        <f>VLOOKUP($B27,[9]Wirtschaftswachstum!$A$4:$Z$128,23,0)</f>
        <v>0.6854410743997903</v>
      </c>
      <c r="I27" s="7">
        <f t="shared" si="9"/>
        <v>54</v>
      </c>
      <c r="K27" s="3">
        <f>VLOOKUP($B27,[9]Wirtschaftswachstum!$A$4:$AY$128,50,0)</f>
        <v>1.6636430123371042</v>
      </c>
      <c r="L27" s="7">
        <f t="shared" si="10"/>
        <v>28</v>
      </c>
      <c r="N27" s="3">
        <f>VLOOKUP($B27,'[9]Verfügbare Eink'!$A$4:$P$135,12,0)</f>
        <v>45.664739884393065</v>
      </c>
      <c r="O27" s="3">
        <f>VLOOKUP($B27,'[9]Verfügbare Eink'!$A$4:$P$135,13,0)</f>
        <v>50</v>
      </c>
      <c r="P27" s="7">
        <f t="shared" si="20"/>
        <v>92</v>
      </c>
      <c r="Q27" s="7">
        <f t="shared" si="21"/>
        <v>92</v>
      </c>
      <c r="S27" s="3">
        <f>VLOOKUP($B27,'[9]BIP je Arbeitsstunde'!$A$4:$P$127,12,0)</f>
        <v>38.523204452345119</v>
      </c>
      <c r="T27" s="3">
        <f>VLOOKUP($B27,'[9]BIP je Arbeitsstunde'!$A$4:$P$127,13,0)</f>
        <v>44.179617444095513</v>
      </c>
      <c r="U27" s="7">
        <f t="shared" si="22"/>
        <v>92</v>
      </c>
      <c r="V27" s="7">
        <f t="shared" si="23"/>
        <v>91</v>
      </c>
      <c r="W27" s="7"/>
      <c r="X27" s="3">
        <f>VLOOKUP($B27,[9]ALQ!$A$4:$P$128,6,0)</f>
        <v>6</v>
      </c>
      <c r="Y27" s="3">
        <f>VLOOKUP($B27,[9]ALQ!$A$4:$P$128,10,0)</f>
        <v>5.4</v>
      </c>
      <c r="Z27" s="7">
        <f t="shared" si="13"/>
        <v>49</v>
      </c>
      <c r="AA27" s="7">
        <f t="shared" si="14"/>
        <v>47</v>
      </c>
      <c r="AC27" s="3">
        <f>VLOOKUP($B27,[9]Erwerbstätigkeit!$A$4:$P$128,14,0)</f>
        <v>-2.7772910332169261</v>
      </c>
      <c r="AD27" s="7">
        <f t="shared" si="15"/>
        <v>92</v>
      </c>
      <c r="AF27" s="3">
        <f>VLOOKUP($B27,[9]Erwerbstätigkeit!$A$4:$T$128,17,0)</f>
        <v>18.90038169430585</v>
      </c>
      <c r="AG27" s="3">
        <f>VLOOKUP($B27,[9]Erwerbstätigkeit!$A$4:$T$128,18,0)</f>
        <v>19.483287489739194</v>
      </c>
      <c r="AH27" s="7">
        <f t="shared" si="16"/>
        <v>20</v>
      </c>
      <c r="AI27" s="7">
        <f t="shared" si="3"/>
        <v>16</v>
      </c>
      <c r="AK27" s="3">
        <f>VLOOKUP($B27,[9]FuE!$A$4:$I$128,7,0)</f>
        <v>0.32</v>
      </c>
      <c r="AL27" s="7">
        <f t="shared" si="17"/>
        <v>90</v>
      </c>
      <c r="AN27" s="3">
        <f>VLOOKUP($B27,[9]Bevölkerung!$A$4:$S$128,15,0)</f>
        <v>71.916706736576202</v>
      </c>
      <c r="AO27" s="7">
        <f t="shared" si="24"/>
        <v>92</v>
      </c>
      <c r="AQ27" s="3">
        <f>VLOOKUP($B27,[9]Tabelle9!$A$4:$N$128,12,0)</f>
        <v>27.069269151746404</v>
      </c>
      <c r="AR27" s="7">
        <f t="shared" si="25"/>
        <v>76</v>
      </c>
      <c r="AT27" s="3">
        <f>VLOOKUP($B27,[9]Tabelle1!$A$4:$L$126,8,0)</f>
        <v>2.1646609920751394</v>
      </c>
      <c r="AU27" s="7">
        <f t="shared" si="26"/>
        <v>82</v>
      </c>
      <c r="AW27" s="3">
        <f>VLOOKUP($B27,[9]HRST!$A$4:$L$126,8,0)</f>
        <v>48.371000880540073</v>
      </c>
      <c r="AX27" s="7">
        <f t="shared" si="27"/>
        <v>79</v>
      </c>
    </row>
    <row r="28" spans="1:50" x14ac:dyDescent="0.35">
      <c r="B28" t="s">
        <v>722</v>
      </c>
      <c r="C28" s="3">
        <f>VLOOKUP($B28,'[9]BIP je EW'!$A$4:$P$128,12,0)</f>
        <v>70.25316455696202</v>
      </c>
      <c r="D28" s="3">
        <f>VLOOKUP($B28,'[9]BIP je EW'!$A$4:$P$128,13,0)</f>
        <v>73.68421052631578</v>
      </c>
      <c r="E28" s="7">
        <f t="shared" si="18"/>
        <v>72</v>
      </c>
      <c r="F28" s="7">
        <f t="shared" si="19"/>
        <v>70</v>
      </c>
      <c r="H28" s="3">
        <f>VLOOKUP($B28,[9]Wirtschaftswachstum!$A$4:$Z$128,23,0)</f>
        <v>3.5792498105666795</v>
      </c>
      <c r="I28" s="7">
        <f t="shared" si="9"/>
        <v>6</v>
      </c>
      <c r="K28" s="3">
        <f>VLOOKUP($B28,[9]Wirtschaftswachstum!$A$4:$AY$128,50,0)</f>
        <v>3.9428243214383514</v>
      </c>
      <c r="L28" s="7">
        <f t="shared" si="10"/>
        <v>5</v>
      </c>
      <c r="N28" s="3">
        <f>VLOOKUP($B28,'[9]Verfügbare Eink'!$A$4:$P$135,12,0)</f>
        <v>67.052023121387279</v>
      </c>
      <c r="O28" s="3">
        <f>VLOOKUP($B28,'[9]Verfügbare Eink'!$A$4:$P$135,13,0)</f>
        <v>72.680412371134011</v>
      </c>
      <c r="P28" s="7">
        <f t="shared" si="20"/>
        <v>80</v>
      </c>
      <c r="Q28" s="7">
        <f t="shared" si="21"/>
        <v>78</v>
      </c>
      <c r="S28" s="3">
        <f>VLOOKUP($B28,'[9]BIP je Arbeitsstunde'!$A$4:$P$127,12,0)</f>
        <v>56.886302685634938</v>
      </c>
      <c r="T28" s="3">
        <f>VLOOKUP($B28,'[9]BIP je Arbeitsstunde'!$A$4:$P$127,13,0)</f>
        <v>66.01295276966988</v>
      </c>
      <c r="U28" s="7">
        <f t="shared" si="22"/>
        <v>83</v>
      </c>
      <c r="V28" s="7">
        <f t="shared" si="23"/>
        <v>76</v>
      </c>
      <c r="W28" s="7"/>
      <c r="X28" s="3">
        <f>VLOOKUP($B28,[9]ALQ!$A$4:$P$128,6,0)</f>
        <v>2.5</v>
      </c>
      <c r="Y28" s="3">
        <f>VLOOKUP($B28,[9]ALQ!$A$4:$P$128,10,0)</f>
        <v>3.3</v>
      </c>
      <c r="Z28" s="7">
        <f t="shared" si="13"/>
        <v>6</v>
      </c>
      <c r="AA28" s="7">
        <f t="shared" si="14"/>
        <v>26</v>
      </c>
      <c r="AC28" s="3">
        <f>VLOOKUP($B28,[9]Erwerbstätigkeit!$A$4:$P$128,14,0)</f>
        <v>2.2190530452019317</v>
      </c>
      <c r="AD28" s="7">
        <f t="shared" si="15"/>
        <v>5</v>
      </c>
      <c r="AF28" s="3">
        <f>VLOOKUP($B28,[9]Erwerbstätigkeit!$A$4:$T$128,17,0)</f>
        <v>16.542470063443766</v>
      </c>
      <c r="AG28" s="3">
        <f>VLOOKUP($B28,[9]Erwerbstätigkeit!$A$4:$T$128,18,0)</f>
        <v>15.072824743872895</v>
      </c>
      <c r="AH28" s="7">
        <f t="shared" si="16"/>
        <v>28</v>
      </c>
      <c r="AI28" s="7">
        <f t="shared" si="3"/>
        <v>32</v>
      </c>
      <c r="AK28" s="3">
        <f>VLOOKUP($B28,[9]FuE!$A$4:$I$128,7,0)</f>
        <v>1.03</v>
      </c>
      <c r="AL28" s="7">
        <f t="shared" si="17"/>
        <v>71</v>
      </c>
      <c r="AN28" s="3">
        <f>VLOOKUP($B28,[9]Bevölkerung!$A$4:$S$128,15,0)</f>
        <v>86.847212051469825</v>
      </c>
      <c r="AO28" s="7">
        <f t="shared" si="24"/>
        <v>85</v>
      </c>
      <c r="AQ28" s="3">
        <f>VLOOKUP($B28,[9]Tabelle9!$A$4:$N$128,12,0)</f>
        <v>39.212800000000001</v>
      </c>
      <c r="AR28" s="7">
        <f t="shared" si="25"/>
        <v>32</v>
      </c>
      <c r="AT28" s="3">
        <f>VLOOKUP($B28,[9]Tabelle1!$A$4:$L$126,8,0)</f>
        <v>7.6672000000000002</v>
      </c>
      <c r="AU28" s="7">
        <f t="shared" si="26"/>
        <v>8</v>
      </c>
      <c r="AW28" s="3">
        <f>VLOOKUP($B28,[9]HRST!$A$4:$L$126,8,0)</f>
        <v>55.686400000000006</v>
      </c>
      <c r="AX28" s="7">
        <f t="shared" si="27"/>
        <v>67</v>
      </c>
    </row>
    <row r="29" spans="1:50" x14ac:dyDescent="0.35">
      <c r="A29" t="s">
        <v>723</v>
      </c>
      <c r="B29" t="s">
        <v>724</v>
      </c>
      <c r="C29" s="3">
        <f>VLOOKUP($B29,'[9]BIP je EW'!$A$4:$P$128,12,0)</f>
        <v>94.936708860759495</v>
      </c>
      <c r="D29" s="3">
        <f>VLOOKUP($B29,'[9]BIP je EW'!$A$4:$P$128,13,0)</f>
        <v>96.05263157894737</v>
      </c>
      <c r="E29" s="7">
        <f t="shared" si="18"/>
        <v>42</v>
      </c>
      <c r="F29" s="7">
        <f t="shared" si="19"/>
        <v>41</v>
      </c>
      <c r="H29" s="3">
        <f>VLOOKUP($B29,[9]Wirtschaftswachstum!$A$4:$Z$128,23,0)</f>
        <v>0.30323068370354633</v>
      </c>
      <c r="I29" s="7">
        <f t="shared" si="9"/>
        <v>68</v>
      </c>
      <c r="K29" s="3">
        <f>VLOOKUP($B29,[9]Wirtschaftswachstum!$A$4:$AY$128,50,0)</f>
        <v>-0.46093342857081154</v>
      </c>
      <c r="L29" s="7">
        <f t="shared" si="10"/>
        <v>84</v>
      </c>
      <c r="N29" s="3">
        <f>VLOOKUP($B29,'[9]Verfügbare Eink'!$A$4:$P$135,12,0)</f>
        <v>83.236994219653184</v>
      </c>
      <c r="O29" s="3">
        <f>VLOOKUP($B29,'[9]Verfügbare Eink'!$A$4:$P$135,13,0)</f>
        <v>81.958762886597938</v>
      </c>
      <c r="P29" s="7">
        <f t="shared" si="20"/>
        <v>64</v>
      </c>
      <c r="Q29" s="7">
        <f t="shared" si="21"/>
        <v>68</v>
      </c>
      <c r="S29" s="3">
        <f>VLOOKUP($B29,'[9]BIP je Arbeitsstunde'!$A$4:$P$127,12,0)</f>
        <v>79.974529464292402</v>
      </c>
      <c r="T29" s="3">
        <f>VLOOKUP($B29,'[9]BIP je Arbeitsstunde'!$A$4:$P$127,13,0)</f>
        <v>77.964799165861166</v>
      </c>
      <c r="U29" s="7">
        <f t="shared" si="22"/>
        <v>64</v>
      </c>
      <c r="V29" s="7">
        <f t="shared" si="23"/>
        <v>65</v>
      </c>
      <c r="W29" s="7"/>
      <c r="X29" s="3">
        <f>VLOOKUP($B29,[9]ALQ!$A$4:$P$128,6,0)</f>
        <v>2</v>
      </c>
      <c r="Y29" s="3">
        <f>VLOOKUP($B29,[9]ALQ!$A$4:$P$128,10,0)</f>
        <v>2.5</v>
      </c>
      <c r="Z29" s="7">
        <f t="shared" si="13"/>
        <v>2</v>
      </c>
      <c r="AA29" s="7">
        <f t="shared" si="14"/>
        <v>5</v>
      </c>
      <c r="AC29" s="3">
        <f>VLOOKUP($B29,[9]Erwerbstätigkeit!$A$4:$P$128,14,0)</f>
        <v>0.17031506501842841</v>
      </c>
      <c r="AD29" s="7">
        <f t="shared" si="15"/>
        <v>78</v>
      </c>
      <c r="AF29" s="3">
        <f>VLOOKUP($B29,[9]Erwerbstätigkeit!$A$4:$T$128,17,0)</f>
        <v>26.432857380446499</v>
      </c>
      <c r="AG29" s="3">
        <f>VLOOKUP($B29,[9]Erwerbstätigkeit!$A$4:$T$128,18,0)</f>
        <v>25.384955785399804</v>
      </c>
      <c r="AH29" s="7">
        <f t="shared" si="16"/>
        <v>2</v>
      </c>
      <c r="AI29" s="7">
        <f t="shared" si="3"/>
        <v>2</v>
      </c>
      <c r="AK29" s="3">
        <f>VLOOKUP($B29,[9]FuE!$A$4:$I$128,7,0)</f>
        <v>2</v>
      </c>
      <c r="AL29" s="7">
        <f t="shared" si="17"/>
        <v>32</v>
      </c>
      <c r="AN29" s="3">
        <f>VLOOKUP($B29,[9]Bevölkerung!$A$4:$S$128,15,0)</f>
        <v>105.89476758335363</v>
      </c>
      <c r="AO29" s="7">
        <f t="shared" si="24"/>
        <v>46</v>
      </c>
      <c r="AQ29" s="3">
        <f>VLOOKUP($B29,[9]Tabelle9!$A$4:$N$128,12,0)</f>
        <v>26.969638367820536</v>
      </c>
      <c r="AR29" s="7">
        <f t="shared" si="25"/>
        <v>77</v>
      </c>
      <c r="AT29" s="3">
        <f>VLOOKUP($B29,[9]Tabelle1!$A$4:$L$126,8,0)</f>
        <v>5.3684006961902924</v>
      </c>
      <c r="AU29" s="7">
        <f t="shared" si="26"/>
        <v>34</v>
      </c>
      <c r="AW29" s="3">
        <f>VLOOKUP($B29,[9]HRST!$A$4:$L$126,8,0)</f>
        <v>50.357764455617868</v>
      </c>
      <c r="AX29" s="7">
        <f t="shared" si="27"/>
        <v>77</v>
      </c>
    </row>
    <row r="30" spans="1:50" x14ac:dyDescent="0.35">
      <c r="A30" t="s">
        <v>725</v>
      </c>
      <c r="B30" t="s">
        <v>726</v>
      </c>
      <c r="C30" s="3">
        <f>VLOOKUP($B30,'[9]BIP je EW'!$A$4:$P$128,12,0)</f>
        <v>123.41772151898734</v>
      </c>
      <c r="D30" s="3">
        <f>VLOOKUP($B30,'[9]BIP je EW'!$A$4:$P$128,13,0)</f>
        <v>130.92105263157893</v>
      </c>
      <c r="E30" s="7">
        <f t="shared" si="18"/>
        <v>16</v>
      </c>
      <c r="F30" s="7">
        <f t="shared" si="19"/>
        <v>13</v>
      </c>
      <c r="H30" s="3">
        <f>VLOOKUP($B30,[9]Wirtschaftswachstum!$A$4:$Z$128,23,0)</f>
        <v>2.3457714278960111</v>
      </c>
      <c r="I30" s="7">
        <f t="shared" si="9"/>
        <v>14</v>
      </c>
      <c r="K30" s="3">
        <f>VLOOKUP($B30,[9]Wirtschaftswachstum!$A$4:$AY$128,50,0)</f>
        <v>1.7773156897512195</v>
      </c>
      <c r="L30" s="7">
        <f t="shared" si="10"/>
        <v>24</v>
      </c>
      <c r="N30" s="3">
        <f>VLOOKUP($B30,'[9]Verfügbare Eink'!$A$4:$P$135,12,0)</f>
        <v>93.641618497109818</v>
      </c>
      <c r="O30" s="3">
        <f>VLOOKUP($B30,'[9]Verfügbare Eink'!$A$4:$P$135,13,0)</f>
        <v>93.678160919540232</v>
      </c>
      <c r="P30" s="7">
        <f t="shared" si="20"/>
        <v>55</v>
      </c>
      <c r="Q30" s="7">
        <f t="shared" si="21"/>
        <v>54</v>
      </c>
      <c r="S30" s="3">
        <f>VLOOKUP($B30,'[9]BIP je Arbeitsstunde'!$A$4:$P$127,12,0)</f>
        <v>133.96983757032712</v>
      </c>
      <c r="T30" s="3">
        <f>VLOOKUP($B30,'[9]BIP je Arbeitsstunde'!$A$4:$P$127,13,0)</f>
        <v>139.9423088220808</v>
      </c>
      <c r="U30" s="7">
        <f t="shared" si="22"/>
        <v>8</v>
      </c>
      <c r="V30" s="7">
        <f t="shared" si="23"/>
        <v>6</v>
      </c>
      <c r="W30" s="7"/>
      <c r="X30" s="3">
        <f>VLOOKUP($B30,[9]ALQ!$A$4:$P$128,6,0)</f>
        <v>4.7</v>
      </c>
      <c r="Y30" s="3">
        <f>VLOOKUP($B30,[9]ALQ!$A$4:$P$128,10,0)</f>
        <v>4.7</v>
      </c>
      <c r="Z30" s="7">
        <f t="shared" si="13"/>
        <v>42</v>
      </c>
      <c r="AA30" s="7">
        <f t="shared" si="14"/>
        <v>41</v>
      </c>
      <c r="AC30" s="3">
        <f>VLOOKUP($B30,[9]Erwerbstätigkeit!$A$4:$P$128,14,0)</f>
        <v>1.6099009744083332</v>
      </c>
      <c r="AD30" s="7">
        <f t="shared" si="15"/>
        <v>12</v>
      </c>
      <c r="AF30" s="3">
        <f>VLOOKUP($B30,[9]Erwerbstätigkeit!$A$4:$T$128,17,0)</f>
        <v>9.688135570652987</v>
      </c>
      <c r="AG30" s="3">
        <f>VLOOKUP($B30,[9]Erwerbstätigkeit!$A$4:$T$128,18,0)</f>
        <v>9.6382644795463754</v>
      </c>
      <c r="AH30" s="7">
        <f t="shared" si="16"/>
        <v>65</v>
      </c>
      <c r="AI30" s="7">
        <f t="shared" si="3"/>
        <v>64</v>
      </c>
      <c r="AK30" s="3">
        <f>VLOOKUP($B30,[9]FuE!$A$4:$I$128,7,0)</f>
        <v>2.74</v>
      </c>
      <c r="AL30" s="7">
        <f t="shared" si="17"/>
        <v>21</v>
      </c>
      <c r="AN30" s="3">
        <f>VLOOKUP($B30,[9]Bevölkerung!$A$4:$S$128,15,0)</f>
        <v>111.41708610487235</v>
      </c>
      <c r="AO30" s="7">
        <f t="shared" si="24"/>
        <v>29</v>
      </c>
      <c r="AQ30" s="3">
        <f>VLOOKUP($B30,[9]Tabelle9!$A$4:$N$128,12,0)</f>
        <v>38.671849480629774</v>
      </c>
      <c r="AR30" s="7">
        <f t="shared" si="25"/>
        <v>36</v>
      </c>
      <c r="AT30" s="3">
        <f>VLOOKUP($B30,[9]Tabelle1!$A$4:$L$126,8,0)</f>
        <v>6.3631018488273332</v>
      </c>
      <c r="AU30" s="7">
        <f t="shared" si="26"/>
        <v>15</v>
      </c>
      <c r="AW30" s="3">
        <f>VLOOKUP($B30,[9]HRST!$A$4:$L$126,8,0)</f>
        <v>65.623570915267521</v>
      </c>
      <c r="AX30" s="7">
        <f t="shared" si="27"/>
        <v>27</v>
      </c>
    </row>
    <row r="31" spans="1:50" x14ac:dyDescent="0.35">
      <c r="A31" t="s">
        <v>727</v>
      </c>
      <c r="B31" t="s">
        <v>728</v>
      </c>
      <c r="C31" s="3">
        <f>VLOOKUP($B31,'[9]BIP je EW'!$A$4:$P$128,12,0)</f>
        <v>83.544303797468359</v>
      </c>
      <c r="D31" s="3">
        <f>VLOOKUP($B31,'[9]BIP je EW'!$A$4:$P$128,13,0)</f>
        <v>85.526315789473685</v>
      </c>
      <c r="E31" s="7">
        <f t="shared" si="18"/>
        <v>59</v>
      </c>
      <c r="F31" s="7">
        <f t="shared" si="19"/>
        <v>58</v>
      </c>
      <c r="H31" s="3">
        <f>VLOOKUP($B31,[9]Wirtschaftswachstum!$A$4:$Z$128,23,0)</f>
        <v>0.2552126238959147</v>
      </c>
      <c r="I31" s="7">
        <f t="shared" si="9"/>
        <v>72</v>
      </c>
      <c r="K31" s="3">
        <f>VLOOKUP($B31,[9]Wirtschaftswachstum!$A$4:$AY$128,50,0)</f>
        <v>-0.50688120022959993</v>
      </c>
      <c r="L31" s="7">
        <f t="shared" si="10"/>
        <v>85</v>
      </c>
      <c r="N31" s="3">
        <f>VLOOKUP($B31,'[9]Verfügbare Eink'!$A$4:$P$135,12,0)</f>
        <v>74.566473988439313</v>
      </c>
      <c r="O31" s="3">
        <f>VLOOKUP($B31,'[9]Verfügbare Eink'!$A$4:$P$135,13,0)</f>
        <v>71.134020618556704</v>
      </c>
      <c r="P31" s="7">
        <f t="shared" si="20"/>
        <v>76</v>
      </c>
      <c r="Q31" s="7">
        <f t="shared" si="21"/>
        <v>81</v>
      </c>
      <c r="S31" s="3">
        <f>VLOOKUP($B31,'[9]BIP je Arbeitsstunde'!$A$4:$P$127,12,0)</f>
        <v>72.378096714314381</v>
      </c>
      <c r="T31" s="3">
        <f>VLOOKUP($B31,'[9]BIP je Arbeitsstunde'!$A$4:$P$127,13,0)</f>
        <v>76.930208011405369</v>
      </c>
      <c r="U31" s="7">
        <f t="shared" si="22"/>
        <v>68</v>
      </c>
      <c r="V31" s="7">
        <f t="shared" si="23"/>
        <v>67</v>
      </c>
      <c r="W31" s="7"/>
      <c r="X31" s="3">
        <f>VLOOKUP($B31,[9]ALQ!$A$4:$P$128,6,0)</f>
        <v>4.4000000000000004</v>
      </c>
      <c r="Y31" s="3">
        <f>VLOOKUP($B31,[9]ALQ!$A$4:$P$128,10,0)</f>
        <v>6.2</v>
      </c>
      <c r="Z31" s="7">
        <f t="shared" si="13"/>
        <v>37</v>
      </c>
      <c r="AA31" s="7">
        <f t="shared" si="14"/>
        <v>60</v>
      </c>
      <c r="AC31" s="3">
        <f>VLOOKUP($B31,[9]Erwerbstätigkeit!$A$4:$P$128,14,0)</f>
        <v>1.2675624628049462</v>
      </c>
      <c r="AD31" s="7">
        <f t="shared" si="15"/>
        <v>31</v>
      </c>
      <c r="AF31" s="3">
        <f>VLOOKUP($B31,[9]Erwerbstätigkeit!$A$4:$T$128,17,0)</f>
        <v>18.539137331462388</v>
      </c>
      <c r="AG31" s="3">
        <f>VLOOKUP($B31,[9]Erwerbstätigkeit!$A$4:$T$128,18,0)</f>
        <v>18.223865405340678</v>
      </c>
      <c r="AH31" s="7">
        <f t="shared" si="16"/>
        <v>22</v>
      </c>
      <c r="AI31" s="7">
        <f t="shared" si="3"/>
        <v>20</v>
      </c>
      <c r="AK31" s="3">
        <f>VLOOKUP($B31,[9]FuE!$A$4:$I$128,7,0)</f>
        <v>1.75</v>
      </c>
      <c r="AL31" s="7">
        <f t="shared" si="17"/>
        <v>38</v>
      </c>
      <c r="AN31" s="3">
        <f>VLOOKUP($B31,[9]Bevölkerung!$A$4:$S$128,15,0)</f>
        <v>97.472347106258482</v>
      </c>
      <c r="AO31" s="7">
        <f t="shared" si="24"/>
        <v>68</v>
      </c>
      <c r="AQ31" s="3">
        <f>VLOOKUP($B31,[9]Tabelle9!$A$4:$N$128,12,0)</f>
        <v>41.440022902948755</v>
      </c>
      <c r="AR31" s="7">
        <f t="shared" si="25"/>
        <v>29</v>
      </c>
      <c r="AT31" s="3">
        <f>VLOOKUP($B31,[9]Tabelle1!$A$4:$L$126,8,0)</f>
        <v>6.6418551388491256</v>
      </c>
      <c r="AU31" s="7">
        <f t="shared" si="26"/>
        <v>14</v>
      </c>
      <c r="AW31" s="3">
        <f>VLOOKUP($B31,[9]HRST!$A$4:$L$126,8,0)</f>
        <v>64.013741769252789</v>
      </c>
      <c r="AX31" s="7">
        <f t="shared" si="27"/>
        <v>35</v>
      </c>
    </row>
    <row r="32" spans="1:50" x14ac:dyDescent="0.35">
      <c r="A32" t="s">
        <v>729</v>
      </c>
      <c r="B32" t="s">
        <v>730</v>
      </c>
      <c r="C32" s="3">
        <f>VLOOKUP($B32,'[9]BIP je EW'!$A$4:$P$128,12,0)</f>
        <v>189.87341772151899</v>
      </c>
      <c r="D32" s="3">
        <f>VLOOKUP($B32,'[9]BIP je EW'!$A$4:$P$128,13,0)</f>
        <v>205.59210526315786</v>
      </c>
      <c r="E32" s="7">
        <f t="shared" si="18"/>
        <v>4</v>
      </c>
      <c r="F32" s="7">
        <f t="shared" si="19"/>
        <v>2</v>
      </c>
      <c r="H32" s="3">
        <f>VLOOKUP($B32,[9]Wirtschaftswachstum!$A$4:$Z$128,23,0)</f>
        <v>6.3454346812459335</v>
      </c>
      <c r="I32" s="7">
        <f t="shared" si="9"/>
        <v>2</v>
      </c>
      <c r="K32" s="3">
        <f>VLOOKUP($B32,[9]Wirtschaftswachstum!$A$4:$AY$128,50,0)</f>
        <v>4.6569602330036446</v>
      </c>
      <c r="L32" s="7">
        <f t="shared" si="10"/>
        <v>3</v>
      </c>
      <c r="N32" s="3">
        <f>VLOOKUP($B32,'[9]Verfügbare Eink'!$A$4:$P$135,12,0)</f>
        <v>96.531791907514446</v>
      </c>
      <c r="O32" s="3">
        <f>VLOOKUP($B32,'[9]Verfügbare Eink'!$A$4:$P$135,13,0)</f>
        <v>96.907216494845358</v>
      </c>
      <c r="P32" s="7">
        <f t="shared" si="20"/>
        <v>52</v>
      </c>
      <c r="Q32" s="7">
        <f t="shared" si="21"/>
        <v>51</v>
      </c>
      <c r="S32" s="3">
        <f>VLOOKUP($B32,'[9]BIP je Arbeitsstunde'!$A$4:$P$127,12,0)</f>
        <v>176.46881508274967</v>
      </c>
      <c r="T32" s="3">
        <f>VLOOKUP($B32,'[9]BIP je Arbeitsstunde'!$A$4:$P$127,13,0)</f>
        <v>220.67211749668783</v>
      </c>
      <c r="U32" s="7">
        <f t="shared" si="22"/>
        <v>1</v>
      </c>
      <c r="V32" s="7">
        <f t="shared" si="23"/>
        <v>1</v>
      </c>
      <c r="W32" s="7"/>
      <c r="X32" s="3">
        <f>VLOOKUP($B32,[9]ALQ!$A$4:$P$128,6,0)</f>
        <v>4.5999999999999996</v>
      </c>
      <c r="Y32" s="3">
        <f>VLOOKUP($B32,[9]ALQ!$A$4:$P$128,10,0)</f>
        <v>3.9</v>
      </c>
      <c r="Z32" s="7">
        <f t="shared" si="13"/>
        <v>40</v>
      </c>
      <c r="AA32" s="7">
        <f t="shared" si="14"/>
        <v>33</v>
      </c>
      <c r="AC32" s="3">
        <f>VLOOKUP($B32,[9]Erwerbstätigkeit!$A$4:$P$128,14,0)</f>
        <v>3.545043018345865</v>
      </c>
      <c r="AD32" s="7">
        <f t="shared" si="15"/>
        <v>3</v>
      </c>
      <c r="AF32" s="3">
        <f>VLOOKUP($B32,[9]Erwerbstätigkeit!$A$4:$T$128,17,0)</f>
        <v>10.979270418060128</v>
      </c>
      <c r="AG32" s="3">
        <f>VLOOKUP($B32,[9]Erwerbstätigkeit!$A$4:$T$128,18,0)</f>
        <v>11.181215865686656</v>
      </c>
      <c r="AH32" s="7">
        <f t="shared" si="16"/>
        <v>60</v>
      </c>
      <c r="AI32" s="7">
        <f t="shared" si="3"/>
        <v>56</v>
      </c>
      <c r="AK32" s="3">
        <f>VLOOKUP($B32,[9]FuE!$A$4:$I$128,7,0)</f>
        <v>1.07</v>
      </c>
      <c r="AL32" s="7">
        <f t="shared" si="17"/>
        <v>66</v>
      </c>
      <c r="AN32" s="3">
        <f>VLOOKUP($B32,[9]Bevölkerung!$A$4:$S$128,15,0)</f>
        <v>139.20930538213841</v>
      </c>
      <c r="AO32" s="7">
        <f t="shared" si="24"/>
        <v>3</v>
      </c>
      <c r="AQ32" s="3">
        <f>VLOOKUP($B32,[9]Tabelle9!$A$4:$N$128,12,0)</f>
        <v>49.934239368697945</v>
      </c>
      <c r="AR32" s="7">
        <f t="shared" si="25"/>
        <v>9</v>
      </c>
      <c r="AT32" s="3">
        <f>VLOOKUP($B32,[9]Tabelle1!$A$4:$L$126,8,0)</f>
        <v>10.116177115300307</v>
      </c>
      <c r="AU32" s="7">
        <f t="shared" si="26"/>
        <v>2</v>
      </c>
      <c r="AW32" s="3">
        <f>VLOOKUP($B32,[9]HRST!$A$4:$L$126,8,0)</f>
        <v>72.932193482390772</v>
      </c>
      <c r="AX32" s="7">
        <f t="shared" si="27"/>
        <v>10</v>
      </c>
    </row>
    <row r="33" spans="1:50" x14ac:dyDescent="0.35">
      <c r="A33" t="s">
        <v>731</v>
      </c>
      <c r="B33" t="s">
        <v>732</v>
      </c>
      <c r="C33" s="3">
        <f>VLOOKUP($B33,'[9]BIP je EW'!$A$4:$P$128,12,0)</f>
        <v>90.506329113924053</v>
      </c>
      <c r="D33" s="3">
        <f>VLOOKUP($B33,'[9]BIP je EW'!$A$4:$P$128,13,0)</f>
        <v>86.18421052631578</v>
      </c>
      <c r="E33" s="7">
        <f t="shared" si="18"/>
        <v>46</v>
      </c>
      <c r="F33" s="7">
        <f t="shared" si="19"/>
        <v>54</v>
      </c>
      <c r="H33" s="3">
        <f>VLOOKUP($B33,[9]Wirtschaftswachstum!$A$4:$Z$128,23,0)</f>
        <v>2.2723879349690179</v>
      </c>
      <c r="I33" s="7">
        <f t="shared" si="9"/>
        <v>17</v>
      </c>
      <c r="K33" s="3">
        <f>VLOOKUP($B33,[9]Wirtschaftswachstum!$A$4:$AY$128,50,0)</f>
        <v>2.6134955688533239</v>
      </c>
      <c r="L33" s="7">
        <f t="shared" si="10"/>
        <v>14</v>
      </c>
      <c r="N33" s="3">
        <f>VLOOKUP($B33,'[9]Verfügbare Eink'!$A$4:$P$135,12,0)</f>
        <v>80.346820809248555</v>
      </c>
      <c r="O33" s="3">
        <f>VLOOKUP($B33,'[9]Verfügbare Eink'!$A$4:$P$135,13,0)</f>
        <v>83.505154639175259</v>
      </c>
      <c r="P33" s="7">
        <f t="shared" si="20"/>
        <v>68</v>
      </c>
      <c r="Q33" s="7">
        <f t="shared" si="21"/>
        <v>64</v>
      </c>
      <c r="S33" s="3">
        <f>VLOOKUP($B33,'[9]BIP je Arbeitsstunde'!$A$4:$P$127,12,0)</f>
        <v>70.939420178459756</v>
      </c>
      <c r="T33" s="3">
        <f>VLOOKUP($B33,'[9]BIP je Arbeitsstunde'!$A$4:$P$127,13,0)</f>
        <v>69.396253021136218</v>
      </c>
      <c r="U33" s="7">
        <f t="shared" si="22"/>
        <v>69</v>
      </c>
      <c r="V33" s="7">
        <f t="shared" si="23"/>
        <v>72</v>
      </c>
      <c r="W33" s="7"/>
      <c r="X33" s="3">
        <f>VLOOKUP($B33,[9]ALQ!$A$4:$P$128,6,0)</f>
        <v>16.899999999999999</v>
      </c>
      <c r="Y33" s="3">
        <f>VLOOKUP($B33,[9]ALQ!$A$4:$P$128,10,0)</f>
        <v>9.3000000000000007</v>
      </c>
      <c r="Z33" s="7">
        <f t="shared" si="13"/>
        <v>84</v>
      </c>
      <c r="AA33" s="7">
        <f t="shared" si="14"/>
        <v>78</v>
      </c>
      <c r="AC33" s="3">
        <f>VLOOKUP($B33,[9]Erwerbstätigkeit!$A$4:$P$128,14,0)</f>
        <v>1.5218844135600307</v>
      </c>
      <c r="AD33" s="7">
        <f t="shared" si="15"/>
        <v>16</v>
      </c>
      <c r="AF33" s="3">
        <f>VLOOKUP($B33,[9]Erwerbstätigkeit!$A$4:$T$128,17,0)</f>
        <v>8.1988841978287095</v>
      </c>
      <c r="AG33" s="3">
        <f>VLOOKUP($B33,[9]Erwerbstätigkeit!$A$4:$T$128,18,0)</f>
        <v>8.495783286480961</v>
      </c>
      <c r="AH33" s="7">
        <f t="shared" si="16"/>
        <v>70</v>
      </c>
      <c r="AI33" s="7">
        <f t="shared" si="3"/>
        <v>69</v>
      </c>
      <c r="AK33" s="3">
        <f>VLOOKUP($B33,[9]FuE!$A$4:$I$128,7,0)</f>
        <v>1.79</v>
      </c>
      <c r="AL33" s="7">
        <f t="shared" si="17"/>
        <v>36</v>
      </c>
      <c r="AN33" s="3">
        <f>VLOOKUP($B33,[9]Bevölkerung!$A$4:$S$128,15,0)</f>
        <v>95.039794423373522</v>
      </c>
      <c r="AO33" s="7">
        <f t="shared" si="24"/>
        <v>73</v>
      </c>
      <c r="AQ33" s="3">
        <f>VLOOKUP($B33,[9]Tabelle9!$A$4:$N$128,12,0)</f>
        <v>50.482436778709719</v>
      </c>
      <c r="AR33" s="7">
        <f t="shared" si="25"/>
        <v>6</v>
      </c>
      <c r="AT33" s="3">
        <f>VLOOKUP($B33,[9]Tabelle1!$A$4:$L$126,8,0)</f>
        <v>5.7955477076370059</v>
      </c>
      <c r="AU33" s="7">
        <f t="shared" si="26"/>
        <v>22</v>
      </c>
      <c r="AW33" s="3">
        <f>VLOOKUP($B33,[9]HRST!$A$4:$L$126,8,0)</f>
        <v>71.053793277416915</v>
      </c>
      <c r="AX33" s="7">
        <f t="shared" si="27"/>
        <v>18</v>
      </c>
    </row>
    <row r="34" spans="1:50" x14ac:dyDescent="0.35">
      <c r="B34" t="s">
        <v>733</v>
      </c>
      <c r="C34" s="3">
        <f>VLOOKUP($B34,'[9]BIP je EW'!$A$4:$P$128,12,0)</f>
        <v>57.594936708860757</v>
      </c>
      <c r="D34" s="3">
        <f>VLOOKUP($B34,'[9]BIP je EW'!$A$4:$P$128,13,0)</f>
        <v>49.671052631578952</v>
      </c>
      <c r="E34" s="7">
        <f t="shared" si="18"/>
        <v>86</v>
      </c>
      <c r="F34" s="7">
        <f t="shared" si="19"/>
        <v>90</v>
      </c>
      <c r="H34" s="3">
        <f>VLOOKUP($B34,[9]Wirtschaftswachstum!$A$4:$Z$128,23,0)</f>
        <v>0.66957350312428332</v>
      </c>
      <c r="I34" s="7">
        <f t="shared" si="9"/>
        <v>55</v>
      </c>
      <c r="K34" s="3">
        <f>VLOOKUP($B34,[9]Wirtschaftswachstum!$A$4:$AY$128,50,0)</f>
        <v>0.83416159672482593</v>
      </c>
      <c r="L34" s="7">
        <f t="shared" si="10"/>
        <v>44</v>
      </c>
      <c r="N34" s="3">
        <f>VLOOKUP($B34,'[9]Verfügbare Eink'!$A$4:$P$135,12,0)</f>
        <v>72.832369942196522</v>
      </c>
      <c r="O34" s="3">
        <f>VLOOKUP($B34,'[9]Verfügbare Eink'!$A$4:$P$135,13,0)</f>
        <v>71.649484536082468</v>
      </c>
      <c r="P34" s="7">
        <f t="shared" si="20"/>
        <v>78</v>
      </c>
      <c r="Q34" s="7">
        <f t="shared" si="21"/>
        <v>80</v>
      </c>
      <c r="S34" s="3">
        <f>VLOOKUP($B34,'[9]BIP je Arbeitsstunde'!$A$4:$P$127,12,0)</f>
        <v>43.783466153442447</v>
      </c>
      <c r="T34" s="3">
        <f>VLOOKUP($B34,'[9]BIP je Arbeitsstunde'!$A$4:$P$127,13,0)</f>
        <v>43.072012850607059</v>
      </c>
      <c r="U34" s="7">
        <f t="shared" si="22"/>
        <v>91</v>
      </c>
      <c r="V34" s="7">
        <f t="shared" si="23"/>
        <v>92</v>
      </c>
      <c r="W34" s="7"/>
      <c r="X34" s="3">
        <f>VLOOKUP($B34,[9]ALQ!$A$4:$P$128,6,0)</f>
        <v>13.1</v>
      </c>
      <c r="Y34" s="3">
        <f>VLOOKUP($B34,[9]ALQ!$A$4:$P$128,10,0)</f>
        <v>9.6</v>
      </c>
      <c r="Z34" s="7">
        <f t="shared" si="13"/>
        <v>82</v>
      </c>
      <c r="AA34" s="7">
        <f t="shared" si="14"/>
        <v>79</v>
      </c>
      <c r="AC34" s="3">
        <f>VLOOKUP($B34,[9]Erwerbstätigkeit!$A$4:$P$128,14,0)</f>
        <v>1.1018269623558581</v>
      </c>
      <c r="AD34" s="7">
        <f t="shared" si="15"/>
        <v>42</v>
      </c>
      <c r="AF34" s="3">
        <f>VLOOKUP($B34,[9]Erwerbstätigkeit!$A$4:$T$128,17,0)</f>
        <v>4.1337340903187503</v>
      </c>
      <c r="AG34" s="3">
        <f>VLOOKUP($B34,[9]Erwerbstätigkeit!$A$4:$T$128,18,0)</f>
        <v>4.3704884558204515</v>
      </c>
      <c r="AH34" s="7">
        <f t="shared" si="16"/>
        <v>89</v>
      </c>
      <c r="AI34" s="7">
        <f t="shared" si="3"/>
        <v>87</v>
      </c>
      <c r="AK34" s="3">
        <f>VLOOKUP($B34,[9]FuE!$A$4:$I$128,7,0)</f>
        <v>1.2</v>
      </c>
      <c r="AL34" s="7">
        <f t="shared" si="17"/>
        <v>61</v>
      </c>
      <c r="AN34" s="3">
        <f>VLOOKUP($B34,[9]Bevölkerung!$A$4:$S$128,15,0)</f>
        <v>110.69931490406813</v>
      </c>
      <c r="AO34" s="7">
        <f t="shared" si="24"/>
        <v>33</v>
      </c>
      <c r="AQ34" s="3">
        <f>VLOOKUP($B34,[9]Tabelle9!$A$4:$N$128,12,0)</f>
        <v>28.904923599320881</v>
      </c>
      <c r="AR34" s="7">
        <f t="shared" si="25"/>
        <v>72</v>
      </c>
      <c r="AT34" s="3">
        <f>VLOOKUP($B34,[9]Tabelle1!$A$4:$L$126,8,0)</f>
        <v>1.400679117147708</v>
      </c>
      <c r="AU34" s="7">
        <f t="shared" si="26"/>
        <v>86</v>
      </c>
      <c r="AW34" s="3">
        <f>VLOOKUP($B34,[9]HRST!$A$4:$L$126,8,0)</f>
        <v>43.463497453310701</v>
      </c>
      <c r="AX34" s="7">
        <f t="shared" si="27"/>
        <v>85</v>
      </c>
    </row>
    <row r="35" spans="1:50" x14ac:dyDescent="0.35">
      <c r="B35" t="s">
        <v>734</v>
      </c>
      <c r="C35" s="3">
        <f>VLOOKUP($B35,'[9]BIP je EW'!$A$4:$P$128,12,0)</f>
        <v>49.683544303797468</v>
      </c>
      <c r="D35" s="3">
        <f>VLOOKUP($B35,'[9]BIP je EW'!$A$4:$P$128,13,0)</f>
        <v>47.368421052631575</v>
      </c>
      <c r="E35" s="7">
        <f t="shared" si="18"/>
        <v>89</v>
      </c>
      <c r="F35" s="7">
        <f t="shared" si="19"/>
        <v>91</v>
      </c>
      <c r="H35" s="3">
        <f>VLOOKUP($B35,[9]Wirtschaftswachstum!$A$4:$Z$128,23,0)</f>
        <v>1.2074621489526152</v>
      </c>
      <c r="I35" s="7">
        <f t="shared" si="9"/>
        <v>40</v>
      </c>
      <c r="K35" s="3">
        <f>VLOOKUP($B35,[9]Wirtschaftswachstum!$A$4:$AY$128,50,0)</f>
        <v>1.7244942008203736</v>
      </c>
      <c r="L35" s="7">
        <f t="shared" si="10"/>
        <v>26</v>
      </c>
      <c r="N35" s="3">
        <f>VLOOKUP($B35,'[9]Verfügbare Eink'!$A$4:$P$135,12,0)</f>
        <v>66.473988439306353</v>
      </c>
      <c r="O35" s="3">
        <f>VLOOKUP($B35,'[9]Verfügbare Eink'!$A$4:$P$135,13,0)</f>
        <v>66.494845360824741</v>
      </c>
      <c r="P35" s="7">
        <f t="shared" si="20"/>
        <v>81</v>
      </c>
      <c r="Q35" s="7">
        <f t="shared" si="21"/>
        <v>87</v>
      </c>
      <c r="S35" s="3">
        <f>VLOOKUP($B35,'[9]BIP je Arbeitsstunde'!$A$4:$P$127,12,0)</f>
        <v>47.641007816118425</v>
      </c>
      <c r="T35" s="3">
        <f>VLOOKUP($B35,'[9]BIP je Arbeitsstunde'!$A$4:$P$127,13,0)</f>
        <v>47.167622088917653</v>
      </c>
      <c r="U35" s="7">
        <f t="shared" si="22"/>
        <v>88</v>
      </c>
      <c r="V35" s="7">
        <f t="shared" si="23"/>
        <v>89</v>
      </c>
      <c r="W35" s="7"/>
      <c r="X35" s="3">
        <f>VLOOKUP($B35,[9]ALQ!$A$4:$P$128,6,0)</f>
        <v>19.100000000000001</v>
      </c>
      <c r="Y35" s="3">
        <f>VLOOKUP($B35,[9]ALQ!$A$4:$P$128,10,0)</f>
        <v>13.7</v>
      </c>
      <c r="Z35" s="7">
        <f t="shared" si="13"/>
        <v>88</v>
      </c>
      <c r="AA35" s="7">
        <f t="shared" si="14"/>
        <v>86</v>
      </c>
      <c r="AC35" s="3">
        <f>VLOOKUP($B35,[9]Erwerbstätigkeit!$A$4:$P$128,14,0)</f>
        <v>1.5909718582080501</v>
      </c>
      <c r="AD35" s="7">
        <f t="shared" si="15"/>
        <v>13</v>
      </c>
      <c r="AF35" s="3">
        <f>VLOOKUP($B35,[9]Erwerbstätigkeit!$A$4:$T$128,17,0)</f>
        <v>8.33583866223562</v>
      </c>
      <c r="AG35" s="3">
        <f>VLOOKUP($B35,[9]Erwerbstätigkeit!$A$4:$T$128,18,0)</f>
        <v>8.8775431267888916</v>
      </c>
      <c r="AH35" s="7">
        <f t="shared" si="16"/>
        <v>69</v>
      </c>
      <c r="AI35" s="7">
        <f t="shared" si="3"/>
        <v>68</v>
      </c>
      <c r="AK35" s="3">
        <f>VLOOKUP($B35,[9]FuE!$A$4:$I$128,7,0)</f>
        <v>1.28</v>
      </c>
      <c r="AL35" s="7">
        <f t="shared" si="17"/>
        <v>58</v>
      </c>
      <c r="AN35" s="3">
        <f>VLOOKUP($B35,[9]Bevölkerung!$A$4:$S$128,15,0)</f>
        <v>98.789695175193827</v>
      </c>
      <c r="AO35" s="7">
        <f t="shared" si="24"/>
        <v>67</v>
      </c>
      <c r="AQ35" s="3">
        <f>VLOOKUP($B35,[9]Tabelle9!$A$4:$N$128,12,0)</f>
        <v>33.038373181315414</v>
      </c>
      <c r="AR35" s="7">
        <f t="shared" si="25"/>
        <v>56</v>
      </c>
      <c r="AT35" s="3">
        <f>VLOOKUP($B35,[9]Tabelle1!$A$4:$L$126,8,0)</f>
        <v>2.1441334127456817</v>
      </c>
      <c r="AU35" s="7">
        <f t="shared" si="26"/>
        <v>83</v>
      </c>
      <c r="AW35" s="3">
        <f>VLOOKUP($B35,[9]HRST!$A$4:$L$126,8,0)</f>
        <v>57.074789415468388</v>
      </c>
      <c r="AX35" s="7">
        <f t="shared" si="27"/>
        <v>63</v>
      </c>
    </row>
    <row r="36" spans="1:50" x14ac:dyDescent="0.35">
      <c r="B36" t="s">
        <v>735</v>
      </c>
      <c r="C36" s="3">
        <f>VLOOKUP($B36,'[9]BIP je EW'!$A$4:$P$128,12,0)</f>
        <v>53.164556962025308</v>
      </c>
      <c r="D36" s="3">
        <f>VLOOKUP($B36,'[9]BIP je EW'!$A$4:$P$128,13,0)</f>
        <v>50.98684210526315</v>
      </c>
      <c r="E36" s="7">
        <f t="shared" si="18"/>
        <v>87</v>
      </c>
      <c r="F36" s="7">
        <f t="shared" si="19"/>
        <v>88</v>
      </c>
      <c r="H36" s="3">
        <f>VLOOKUP($B36,[9]Wirtschaftswachstum!$A$4:$Z$128,23,0)</f>
        <v>1.0676843759340926</v>
      </c>
      <c r="I36" s="7">
        <f t="shared" si="9"/>
        <v>44</v>
      </c>
      <c r="K36" s="3">
        <f>VLOOKUP($B36,[9]Wirtschaftswachstum!$A$4:$AY$128,50,0)</f>
        <v>1.5799593359737258</v>
      </c>
      <c r="L36" s="7">
        <f t="shared" si="10"/>
        <v>29</v>
      </c>
      <c r="N36" s="3">
        <f>VLOOKUP($B36,'[9]Verfügbare Eink'!$A$4:$P$135,12,0)</f>
        <v>64.739884393063591</v>
      </c>
      <c r="O36" s="3">
        <f>VLOOKUP($B36,'[9]Verfügbare Eink'!$A$4:$P$135,13,0)</f>
        <v>64.432989690721655</v>
      </c>
      <c r="P36" s="7">
        <f t="shared" si="20"/>
        <v>85</v>
      </c>
      <c r="Q36" s="7">
        <f t="shared" si="21"/>
        <v>88</v>
      </c>
      <c r="S36" s="3">
        <f>VLOOKUP($B36,'[9]BIP je Arbeitsstunde'!$A$4:$P$127,12,0)</f>
        <v>47.022240746919792</v>
      </c>
      <c r="T36" s="3">
        <f>VLOOKUP($B36,'[9]BIP je Arbeitsstunde'!$A$4:$P$127,13,0)</f>
        <v>46.992124579009861</v>
      </c>
      <c r="U36" s="7">
        <f t="shared" si="22"/>
        <v>89</v>
      </c>
      <c r="V36" s="7">
        <f t="shared" si="23"/>
        <v>90</v>
      </c>
      <c r="W36" s="7"/>
      <c r="X36" s="3">
        <f>VLOOKUP($B36,[9]ALQ!$A$4:$P$128,6,0)</f>
        <v>18</v>
      </c>
      <c r="Y36" s="3">
        <f>VLOOKUP($B36,[9]ALQ!$A$4:$P$128,10,0)</f>
        <v>11</v>
      </c>
      <c r="Z36" s="7">
        <f t="shared" si="13"/>
        <v>86</v>
      </c>
      <c r="AA36" s="7">
        <f t="shared" si="14"/>
        <v>84</v>
      </c>
      <c r="AC36" s="3">
        <f>VLOOKUP($B36,[9]Erwerbstätigkeit!$A$4:$P$128,14,0)</f>
        <v>1.5642491409105617</v>
      </c>
      <c r="AD36" s="7">
        <f t="shared" si="15"/>
        <v>15</v>
      </c>
      <c r="AF36" s="3">
        <f>VLOOKUP($B36,[9]Erwerbstätigkeit!$A$4:$T$128,17,0)</f>
        <v>7.3028765406865679</v>
      </c>
      <c r="AG36" s="3">
        <f>VLOOKUP($B36,[9]Erwerbstätigkeit!$A$4:$T$128,18,0)</f>
        <v>7.8441708611073313</v>
      </c>
      <c r="AH36" s="7">
        <f t="shared" si="16"/>
        <v>77</v>
      </c>
      <c r="AI36" s="7">
        <f t="shared" si="3"/>
        <v>73</v>
      </c>
      <c r="AK36" s="3">
        <f>VLOOKUP($B36,[9]FuE!$A$4:$I$128,7,0)</f>
        <v>1.01</v>
      </c>
      <c r="AL36" s="7">
        <f t="shared" si="17"/>
        <v>73</v>
      </c>
      <c r="AN36" s="3">
        <f>VLOOKUP($B36,[9]Bevölkerung!$A$4:$S$128,15,0)</f>
        <v>94.842946560293342</v>
      </c>
      <c r="AO36" s="7">
        <f t="shared" si="24"/>
        <v>74</v>
      </c>
      <c r="AQ36" s="3">
        <f>VLOOKUP($B36,[9]Tabelle9!$A$4:$N$128,12,0)</f>
        <v>28.760762310148014</v>
      </c>
      <c r="AR36" s="7">
        <f t="shared" si="25"/>
        <v>73</v>
      </c>
      <c r="AT36" s="3">
        <f>VLOOKUP($B36,[9]Tabelle1!$A$4:$L$126,8,0)</f>
        <v>1.1802263712876075</v>
      </c>
      <c r="AU36" s="7">
        <f t="shared" si="26"/>
        <v>88</v>
      </c>
      <c r="AW36" s="3">
        <f>VLOOKUP($B36,[9]HRST!$A$4:$L$126,8,0)</f>
        <v>44.984037922027667</v>
      </c>
      <c r="AX36" s="7">
        <f t="shared" si="27"/>
        <v>83</v>
      </c>
    </row>
    <row r="37" spans="1:50" x14ac:dyDescent="0.35">
      <c r="A37" t="s">
        <v>736</v>
      </c>
      <c r="B37" t="s">
        <v>737</v>
      </c>
      <c r="C37" s="3">
        <f>VLOOKUP($B37,'[9]BIP je EW'!$A$4:$P$128,12,0)</f>
        <v>81.012658227848107</v>
      </c>
      <c r="D37" s="3">
        <f>VLOOKUP($B37,'[9]BIP je EW'!$A$4:$P$128,13,0)</f>
        <v>75.328947368421055</v>
      </c>
      <c r="E37" s="7">
        <f t="shared" si="18"/>
        <v>64</v>
      </c>
      <c r="F37" s="7">
        <f t="shared" si="19"/>
        <v>67</v>
      </c>
      <c r="H37" s="3">
        <f>VLOOKUP($B37,[9]Wirtschaftswachstum!$A$4:$Z$128,23,0)</f>
        <v>0.77507506870860254</v>
      </c>
      <c r="I37" s="7">
        <f t="shared" si="9"/>
        <v>52</v>
      </c>
      <c r="K37" s="3">
        <f>VLOOKUP($B37,[9]Wirtschaftswachstum!$A$4:$AY$128,50,0)</f>
        <v>0.79324536108877908</v>
      </c>
      <c r="L37" s="7">
        <f t="shared" si="10"/>
        <v>45</v>
      </c>
      <c r="N37" s="3">
        <f>VLOOKUP($B37,'[9]Verfügbare Eink'!$A$4:$P$135,12,0)</f>
        <v>92.48554913294798</v>
      </c>
      <c r="O37" s="3">
        <f>VLOOKUP($B37,'[9]Verfügbare Eink'!$A$4:$P$135,13,0)</f>
        <v>92.268041237113408</v>
      </c>
      <c r="P37" s="7">
        <f t="shared" si="20"/>
        <v>57</v>
      </c>
      <c r="Q37" s="7">
        <f t="shared" si="21"/>
        <v>57</v>
      </c>
      <c r="S37" s="3">
        <f>VLOOKUP($B37,'[9]BIP je Arbeitsstunde'!$A$4:$P$127,12,0)</f>
        <v>90.184199084251716</v>
      </c>
      <c r="T37" s="3">
        <f>VLOOKUP($B37,'[9]BIP je Arbeitsstunde'!$A$4:$P$127,13,0)</f>
        <v>92.192389618287024</v>
      </c>
      <c r="U37" s="7">
        <f t="shared" si="22"/>
        <v>54</v>
      </c>
      <c r="V37" s="7">
        <f t="shared" si="23"/>
        <v>54</v>
      </c>
      <c r="W37" s="7"/>
      <c r="X37" s="3">
        <f>VLOOKUP($B37,[9]ALQ!$A$4:$P$128,6,0)</f>
        <v>12.1</v>
      </c>
      <c r="Y37" s="3">
        <f>VLOOKUP($B37,[9]ALQ!$A$4:$P$128,10,0)</f>
        <v>9.9</v>
      </c>
      <c r="Z37" s="7">
        <f t="shared" si="13"/>
        <v>80</v>
      </c>
      <c r="AA37" s="7">
        <f t="shared" si="14"/>
        <v>81</v>
      </c>
      <c r="AC37" s="3">
        <f>VLOOKUP($B37,[9]Erwerbstätigkeit!$A$4:$P$128,14,0)</f>
        <v>0.57389116847733135</v>
      </c>
      <c r="AD37" s="7">
        <f t="shared" si="15"/>
        <v>64</v>
      </c>
      <c r="AF37" s="3">
        <f>VLOOKUP($B37,[9]Erwerbstätigkeit!$A$4:$T$128,17,0)</f>
        <v>12.884460315631838</v>
      </c>
      <c r="AG37" s="3">
        <f>VLOOKUP($B37,[9]Erwerbstätigkeit!$A$4:$T$128,18,0)</f>
        <v>12.414270070889287</v>
      </c>
      <c r="AH37" s="7">
        <f t="shared" si="16"/>
        <v>44</v>
      </c>
      <c r="AI37" s="7">
        <f t="shared" si="3"/>
        <v>45</v>
      </c>
      <c r="AK37" s="3">
        <f>VLOOKUP($B37,[9]FuE!$A$4:$I$128,7,0)</f>
        <v>1.03</v>
      </c>
      <c r="AL37" s="7">
        <f t="shared" si="17"/>
        <v>71</v>
      </c>
      <c r="AN37" s="3">
        <f>VLOOKUP($B37,[9]Bevölkerung!$A$4:$S$128,15,0)</f>
        <v>99.962779444948495</v>
      </c>
      <c r="AO37" s="7">
        <f t="shared" si="24"/>
        <v>63</v>
      </c>
      <c r="AQ37" s="3">
        <f>VLOOKUP($B37,[9]Tabelle9!$A$4:$N$128,12,0)</f>
        <v>46.036719437115217</v>
      </c>
      <c r="AR37" s="7">
        <f t="shared" si="25"/>
        <v>16</v>
      </c>
      <c r="AT37" s="3">
        <f>VLOOKUP($B37,[9]Tabelle1!$A$4:$L$126,8,0)</f>
        <v>3.4080914687774846</v>
      </c>
      <c r="AU37" s="7">
        <f t="shared" si="26"/>
        <v>68</v>
      </c>
      <c r="AW37" s="3">
        <f>VLOOKUP($B37,[9]HRST!$A$4:$L$126,8,0)</f>
        <v>68.194810905892695</v>
      </c>
      <c r="AX37" s="7">
        <f t="shared" si="27"/>
        <v>22</v>
      </c>
    </row>
    <row r="38" spans="1:50" x14ac:dyDescent="0.35">
      <c r="B38" t="s">
        <v>738</v>
      </c>
      <c r="C38" s="3">
        <f>VLOOKUP($B38,'[9]BIP je EW'!$A$4:$P$128,12,0)</f>
        <v>107.91139240506328</v>
      </c>
      <c r="D38" s="3">
        <f>VLOOKUP($B38,'[9]BIP je EW'!$A$4:$P$128,13,0)</f>
        <v>99.671052631578945</v>
      </c>
      <c r="E38" s="7">
        <f t="shared" si="18"/>
        <v>27</v>
      </c>
      <c r="F38" s="7">
        <f t="shared" si="19"/>
        <v>38</v>
      </c>
      <c r="H38" s="3">
        <f>VLOOKUP($B38,[9]Wirtschaftswachstum!$A$4:$Z$128,23,0)</f>
        <v>0.88273807803771831</v>
      </c>
      <c r="I38" s="7">
        <f t="shared" si="9"/>
        <v>49</v>
      </c>
      <c r="K38" s="3">
        <f>VLOOKUP($B38,[9]Wirtschaftswachstum!$A$4:$AY$128,50,0)</f>
        <v>0.51124425317902933</v>
      </c>
      <c r="L38" s="7">
        <f t="shared" si="10"/>
        <v>52</v>
      </c>
      <c r="N38" s="3">
        <f>VLOOKUP($B38,'[9]Verfügbare Eink'!$A$4:$P$135,12,0)</f>
        <v>112.71676300578035</v>
      </c>
      <c r="O38" s="3">
        <f>VLOOKUP($B38,'[9]Verfügbare Eink'!$A$4:$P$135,13,0)</f>
        <v>110.82474226804125</v>
      </c>
      <c r="P38" s="7">
        <f t="shared" si="20"/>
        <v>23</v>
      </c>
      <c r="Q38" s="7">
        <f t="shared" si="21"/>
        <v>26</v>
      </c>
      <c r="S38" s="3">
        <f>VLOOKUP($B38,'[9]BIP je Arbeitsstunde'!$A$4:$P$127,12,0)</f>
        <v>106.71378875351417</v>
      </c>
      <c r="T38" s="3">
        <f>VLOOKUP($B38,'[9]BIP je Arbeitsstunde'!$A$4:$P$127,13,0)</f>
        <v>108.0764893107454</v>
      </c>
      <c r="U38" s="7">
        <f t="shared" si="22"/>
        <v>40</v>
      </c>
      <c r="V38" s="7">
        <f t="shared" si="23"/>
        <v>31</v>
      </c>
      <c r="W38" s="7"/>
      <c r="X38" s="3">
        <f>VLOOKUP($B38,[9]ALQ!$A$4:$P$128,6,0)</f>
        <v>9.1</v>
      </c>
      <c r="Y38" s="3">
        <f>VLOOKUP($B38,[9]ALQ!$A$4:$P$128,10,0)</f>
        <v>8.1999999999999993</v>
      </c>
      <c r="Z38" s="7">
        <f t="shared" si="13"/>
        <v>76</v>
      </c>
      <c r="AA38" s="7">
        <f t="shared" si="14"/>
        <v>76</v>
      </c>
      <c r="AC38" s="3">
        <f>VLOOKUP($B38,[9]Erwerbstätigkeit!$A$4:$P$128,14,0)</f>
        <v>0.67480607042134011</v>
      </c>
      <c r="AD38" s="7">
        <f t="shared" si="15"/>
        <v>61</v>
      </c>
      <c r="AF38" s="3">
        <f>VLOOKUP($B38,[9]Erwerbstätigkeit!$A$4:$T$128,17,0)</f>
        <v>18.802162367223062</v>
      </c>
      <c r="AG38" s="3">
        <f>VLOOKUP($B38,[9]Erwerbstätigkeit!$A$4:$T$128,18,0)</f>
        <v>18.235042124803655</v>
      </c>
      <c r="AH38" s="7">
        <f t="shared" si="16"/>
        <v>21</v>
      </c>
      <c r="AI38" s="7">
        <f t="shared" si="3"/>
        <v>19</v>
      </c>
      <c r="AK38" s="3">
        <f>VLOOKUP($B38,[9]FuE!$A$4:$I$128,7,0)</f>
        <v>1.81</v>
      </c>
      <c r="AL38" s="7">
        <f t="shared" si="17"/>
        <v>35</v>
      </c>
      <c r="AN38" s="3">
        <f>VLOOKUP($B38,[9]Bevölkerung!$A$4:$S$128,15,0)</f>
        <v>111.15708513848999</v>
      </c>
      <c r="AO38" s="7">
        <f t="shared" si="24"/>
        <v>31</v>
      </c>
      <c r="AQ38" s="3">
        <f>VLOOKUP($B38,[9]Tabelle9!$A$4:$N$128,12,0)</f>
        <v>52.893602595767355</v>
      </c>
      <c r="AR38" s="7">
        <f t="shared" si="25"/>
        <v>3</v>
      </c>
      <c r="AT38" s="3">
        <f>VLOOKUP($B38,[9]Tabelle1!$A$4:$L$126,8,0)</f>
        <v>4.0873650055692767</v>
      </c>
      <c r="AU38" s="7">
        <f t="shared" si="26"/>
        <v>55</v>
      </c>
      <c r="AW38" s="3">
        <f>VLOOKUP($B38,[9]HRST!$A$4:$L$126,8,0)</f>
        <v>74.550825705845327</v>
      </c>
      <c r="AX38" s="7">
        <f t="shared" si="27"/>
        <v>7</v>
      </c>
    </row>
    <row r="39" spans="1:50" x14ac:dyDescent="0.35">
      <c r="B39" t="s">
        <v>739</v>
      </c>
      <c r="C39" s="3">
        <f>VLOOKUP($B39,'[9]BIP je EW'!$A$4:$P$128,12,0)</f>
        <v>124.68354430379746</v>
      </c>
      <c r="D39" s="3">
        <f>VLOOKUP($B39,'[9]BIP je EW'!$A$4:$P$128,13,0)</f>
        <v>113.81578947368421</v>
      </c>
      <c r="E39" s="7">
        <f t="shared" si="18"/>
        <v>15</v>
      </c>
      <c r="F39" s="7">
        <f t="shared" si="19"/>
        <v>22</v>
      </c>
      <c r="H39" s="3">
        <f>VLOOKUP($B39,[9]Wirtschaftswachstum!$A$4:$Z$128,23,0)</f>
        <v>1.413323977060557</v>
      </c>
      <c r="I39" s="7">
        <f t="shared" si="9"/>
        <v>36</v>
      </c>
      <c r="K39" s="3">
        <f>VLOOKUP($B39,[9]Wirtschaftswachstum!$A$4:$AY$128,50,0)</f>
        <v>0.36105237955061398</v>
      </c>
      <c r="L39" s="7">
        <f t="shared" si="10"/>
        <v>53</v>
      </c>
      <c r="N39" s="3">
        <f>VLOOKUP($B39,'[9]Verfügbare Eink'!$A$4:$P$135,12,0)</f>
        <v>120.23121387283237</v>
      </c>
      <c r="O39" s="3">
        <f>VLOOKUP($B39,'[9]Verfügbare Eink'!$A$4:$P$135,13,0)</f>
        <v>112.37113402061856</v>
      </c>
      <c r="P39" s="7">
        <f t="shared" si="20"/>
        <v>13</v>
      </c>
      <c r="Q39" s="7">
        <f t="shared" si="21"/>
        <v>22</v>
      </c>
      <c r="S39" s="3">
        <f>VLOOKUP($B39,'[9]BIP je Arbeitsstunde'!$A$4:$P$127,12,0)</f>
        <v>106.75221024155874</v>
      </c>
      <c r="T39" s="3">
        <f>VLOOKUP($B39,'[9]BIP je Arbeitsstunde'!$A$4:$P$127,13,0)</f>
        <v>103.94543694069705</v>
      </c>
      <c r="U39" s="7">
        <f t="shared" si="22"/>
        <v>39</v>
      </c>
      <c r="V39" s="7">
        <f t="shared" si="23"/>
        <v>40</v>
      </c>
      <c r="W39" s="7"/>
      <c r="X39" s="3">
        <f>VLOOKUP($B39,[9]ALQ!$A$4:$P$128,6,0)</f>
        <v>10.4</v>
      </c>
      <c r="Y39" s="3">
        <f>VLOOKUP($B39,[9]ALQ!$A$4:$P$128,10,0)</f>
        <v>9.6999999999999993</v>
      </c>
      <c r="Z39" s="7">
        <f t="shared" si="13"/>
        <v>78</v>
      </c>
      <c r="AA39" s="7">
        <f t="shared" si="14"/>
        <v>80</v>
      </c>
      <c r="AC39" s="3">
        <f>VLOOKUP($B39,[9]Erwerbstätigkeit!$A$4:$P$128,14,0)</f>
        <v>1.9130009981872718</v>
      </c>
      <c r="AD39" s="7">
        <f t="shared" si="15"/>
        <v>9</v>
      </c>
      <c r="AF39" s="3">
        <f>VLOOKUP($B39,[9]Erwerbstätigkeit!$A$4:$T$128,17,0)</f>
        <v>5.3695426049309836</v>
      </c>
      <c r="AG39" s="3">
        <f>VLOOKUP($B39,[9]Erwerbstätigkeit!$A$4:$T$128,18,0)</f>
        <v>5.0032383419689124</v>
      </c>
      <c r="AH39" s="7">
        <f t="shared" si="16"/>
        <v>84</v>
      </c>
      <c r="AI39" s="7">
        <f t="shared" si="3"/>
        <v>85</v>
      </c>
      <c r="AK39" s="3">
        <f>VLOOKUP($B39,[9]FuE!$A$4:$I$128,7,0)</f>
        <v>1.93</v>
      </c>
      <c r="AL39" s="7">
        <f t="shared" si="17"/>
        <v>34</v>
      </c>
      <c r="AN39" s="3">
        <f>VLOOKUP($B39,[9]Bevölkerung!$A$4:$S$128,15,0)</f>
        <v>129.73437441625885</v>
      </c>
      <c r="AO39" s="7">
        <f t="shared" si="24"/>
        <v>9</v>
      </c>
      <c r="AQ39" s="3">
        <f>VLOOKUP($B39,[9]Tabelle9!$A$4:$N$128,12,0)</f>
        <v>50.142574487895708</v>
      </c>
      <c r="AR39" s="7">
        <f t="shared" si="25"/>
        <v>7</v>
      </c>
      <c r="AT39" s="3">
        <f>VLOOKUP($B39,[9]Tabelle1!$A$4:$L$126,8,0)</f>
        <v>8.8541666666666679</v>
      </c>
      <c r="AU39" s="7">
        <f t="shared" si="26"/>
        <v>5</v>
      </c>
      <c r="AW39" s="3">
        <f>VLOOKUP($B39,[9]HRST!$A$4:$L$126,8,0)</f>
        <v>73.743016759776538</v>
      </c>
      <c r="AX39" s="7">
        <f t="shared" si="27"/>
        <v>8</v>
      </c>
    </row>
    <row r="40" spans="1:50" x14ac:dyDescent="0.35">
      <c r="B40" t="s">
        <v>740</v>
      </c>
      <c r="C40" s="3">
        <f>VLOOKUP($B40,'[9]BIP je EW'!$A$4:$P$128,12,0)</f>
        <v>76.898734177215189</v>
      </c>
      <c r="D40" s="3">
        <f>VLOOKUP($B40,'[9]BIP je EW'!$A$4:$P$128,13,0)</f>
        <v>72.368421052631575</v>
      </c>
      <c r="E40" s="7">
        <f t="shared" si="18"/>
        <v>66</v>
      </c>
      <c r="F40" s="7">
        <f t="shared" si="19"/>
        <v>71</v>
      </c>
      <c r="H40" s="3">
        <f>VLOOKUP($B40,[9]Wirtschaftswachstum!$A$4:$Z$128,23,0)</f>
        <v>0.48127894040990782</v>
      </c>
      <c r="I40" s="7">
        <f t="shared" si="9"/>
        <v>62</v>
      </c>
      <c r="K40" s="3">
        <f>VLOOKUP($B40,[9]Wirtschaftswachstum!$A$4:$AY$128,50,0)</f>
        <v>0.35848933029085117</v>
      </c>
      <c r="L40" s="7">
        <f t="shared" si="10"/>
        <v>54</v>
      </c>
      <c r="N40" s="3">
        <f>VLOOKUP($B40,'[9]Verfügbare Eink'!$A$4:$P$135,12,0)</f>
        <v>86.705202312138724</v>
      </c>
      <c r="O40" s="3">
        <f>VLOOKUP($B40,'[9]Verfügbare Eink'!$A$4:$P$135,13,0)</f>
        <v>85.567010309278345</v>
      </c>
      <c r="P40" s="7">
        <f t="shared" si="20"/>
        <v>59</v>
      </c>
      <c r="Q40" s="7">
        <f t="shared" si="21"/>
        <v>62</v>
      </c>
      <c r="S40" s="3">
        <f>VLOOKUP($B40,'[9]BIP je Arbeitsstunde'!$A$4:$P$127,12,0)</f>
        <v>88.535863422387862</v>
      </c>
      <c r="T40" s="3">
        <f>VLOOKUP($B40,'[9]BIP je Arbeitsstunde'!$A$4:$P$127,13,0)</f>
        <v>89.686719103965089</v>
      </c>
      <c r="U40" s="7">
        <f t="shared" si="22"/>
        <v>57</v>
      </c>
      <c r="V40" s="7">
        <f t="shared" si="23"/>
        <v>57</v>
      </c>
      <c r="W40" s="7"/>
      <c r="X40" s="3">
        <f>VLOOKUP($B40,[9]ALQ!$A$4:$P$128,6,0)</f>
        <v>14.9</v>
      </c>
      <c r="Y40" s="3">
        <f>VLOOKUP($B40,[9]ALQ!$A$4:$P$128,10,0)</f>
        <v>12.3</v>
      </c>
      <c r="Z40" s="7">
        <f t="shared" si="13"/>
        <v>83</v>
      </c>
      <c r="AA40" s="7">
        <f t="shared" si="14"/>
        <v>85</v>
      </c>
      <c r="AC40" s="3">
        <f>VLOOKUP($B40,[9]Erwerbstätigkeit!$A$4:$P$128,14,0)</f>
        <v>0.82843354141752457</v>
      </c>
      <c r="AD40" s="7">
        <f t="shared" si="15"/>
        <v>54</v>
      </c>
      <c r="AF40" s="3">
        <f>VLOOKUP($B40,[9]Erwerbstätigkeit!$A$4:$T$128,17,0)</f>
        <v>12.191588785046727</v>
      </c>
      <c r="AG40" s="3">
        <f>VLOOKUP($B40,[9]Erwerbstätigkeit!$A$4:$T$128,18,0)</f>
        <v>12.100583495415393</v>
      </c>
      <c r="AH40" s="7">
        <f t="shared" si="16"/>
        <v>51</v>
      </c>
      <c r="AI40" s="7">
        <f t="shared" si="3"/>
        <v>48</v>
      </c>
      <c r="AK40" s="3">
        <f>VLOOKUP($B40,[9]FuE!$A$4:$I$128,7,0)</f>
        <v>1.07</v>
      </c>
      <c r="AL40" s="7">
        <f t="shared" si="17"/>
        <v>66</v>
      </c>
      <c r="AN40" s="3">
        <f>VLOOKUP($B40,[9]Bevölkerung!$A$4:$S$128,15,0)</f>
        <v>104.9340109223301</v>
      </c>
      <c r="AO40" s="7">
        <f t="shared" si="24"/>
        <v>48</v>
      </c>
      <c r="AQ40" s="3">
        <f>VLOOKUP($B40,[9]Tabelle9!$A$4:$N$128,12,0)</f>
        <v>39.183760683760681</v>
      </c>
      <c r="AR40" s="7">
        <f t="shared" si="25"/>
        <v>33</v>
      </c>
      <c r="AT40" s="3">
        <f>VLOOKUP($B40,[9]Tabelle1!$A$4:$L$126,8,0)</f>
        <v>3.0555555555555554</v>
      </c>
      <c r="AU40" s="7">
        <f t="shared" si="26"/>
        <v>73</v>
      </c>
      <c r="AW40" s="3">
        <f>VLOOKUP($B40,[9]HRST!$A$4:$L$126,8,0)</f>
        <v>60.444444444444443</v>
      </c>
      <c r="AX40" s="7">
        <f t="shared" si="27"/>
        <v>51</v>
      </c>
    </row>
    <row r="41" spans="1:50" x14ac:dyDescent="0.35">
      <c r="B41" t="s">
        <v>741</v>
      </c>
      <c r="C41" s="3">
        <f>VLOOKUP($B41,'[9]BIP je EW'!$A$4:$P$128,12,0)</f>
        <v>96.202531645569621</v>
      </c>
      <c r="D41" s="3">
        <f>VLOOKUP($B41,'[9]BIP je EW'!$A$4:$P$128,13,0)</f>
        <v>86.18421052631578</v>
      </c>
      <c r="E41" s="7">
        <f t="shared" si="18"/>
        <v>41</v>
      </c>
      <c r="F41" s="7">
        <f t="shared" si="19"/>
        <v>54</v>
      </c>
      <c r="H41" s="3">
        <f>VLOOKUP($B41,[9]Wirtschaftswachstum!$A$4:$Z$128,23,0)</f>
        <v>0.86858171491716973</v>
      </c>
      <c r="I41" s="7">
        <f t="shared" si="9"/>
        <v>50</v>
      </c>
      <c r="K41" s="3">
        <f>VLOOKUP($B41,[9]Wirtschaftswachstum!$A$4:$AY$128,50,0)</f>
        <v>-0.22733821626633244</v>
      </c>
      <c r="L41" s="7">
        <f t="shared" si="10"/>
        <v>77</v>
      </c>
      <c r="N41" s="3">
        <f>VLOOKUP($B41,'[9]Verfügbare Eink'!$A$4:$P$135,12,0)</f>
        <v>98.843930635838149</v>
      </c>
      <c r="O41" s="3">
        <f>VLOOKUP($B41,'[9]Verfügbare Eink'!$A$4:$P$135,13,0)</f>
        <v>93.298969072164951</v>
      </c>
      <c r="P41" s="7">
        <f t="shared" si="20"/>
        <v>50</v>
      </c>
      <c r="Q41" s="7">
        <f t="shared" si="21"/>
        <v>55</v>
      </c>
      <c r="S41" s="3">
        <f>VLOOKUP($B41,'[9]BIP je Arbeitsstunde'!$A$4:$P$127,12,0)</f>
        <v>96.817693417859388</v>
      </c>
      <c r="T41" s="3">
        <f>VLOOKUP($B41,'[9]BIP je Arbeitsstunde'!$A$4:$P$127,13,0)</f>
        <v>95.411131425456404</v>
      </c>
      <c r="U41" s="7">
        <f t="shared" si="22"/>
        <v>51</v>
      </c>
      <c r="V41" s="7">
        <f t="shared" si="23"/>
        <v>52</v>
      </c>
      <c r="W41" s="7"/>
      <c r="X41" s="3">
        <f>VLOOKUP($B41,[9]ALQ!$A$4:$P$128,6,0)</f>
        <v>11.8</v>
      </c>
      <c r="Y41" s="3">
        <f>VLOOKUP($B41,[9]ALQ!$A$4:$P$128,10,0)</f>
        <v>10.3</v>
      </c>
      <c r="Z41" s="7">
        <f t="shared" si="13"/>
        <v>79</v>
      </c>
      <c r="AA41" s="7">
        <f t="shared" si="14"/>
        <v>82</v>
      </c>
      <c r="AC41" s="3">
        <f>VLOOKUP($B41,[9]Erwerbstätigkeit!$A$4:$P$128,14,0)</f>
        <v>1.0771961176721874</v>
      </c>
      <c r="AD41" s="7">
        <f t="shared" si="15"/>
        <v>43</v>
      </c>
      <c r="AF41" s="3">
        <f>VLOOKUP($B41,[9]Erwerbstätigkeit!$A$4:$T$128,17,0)</f>
        <v>12.330501682962012</v>
      </c>
      <c r="AG41" s="3">
        <f>VLOOKUP($B41,[9]Erwerbstätigkeit!$A$4:$T$128,18,0)</f>
        <v>11.871045495631213</v>
      </c>
      <c r="AH41" s="7">
        <f t="shared" si="16"/>
        <v>50</v>
      </c>
      <c r="AI41" s="7">
        <f t="shared" si="3"/>
        <v>50</v>
      </c>
      <c r="AK41" s="3">
        <f>VLOOKUP($B41,[9]FuE!$A$4:$I$128,7,0)</f>
        <v>1.5</v>
      </c>
      <c r="AL41" s="7">
        <f t="shared" si="17"/>
        <v>49</v>
      </c>
      <c r="AN41" s="3">
        <f>VLOOKUP($B41,[9]Bevölkerung!$A$4:$S$128,15,0)</f>
        <v>128.7793853326927</v>
      </c>
      <c r="AO41" s="7">
        <f t="shared" si="24"/>
        <v>10</v>
      </c>
      <c r="AQ41" s="3">
        <f>VLOOKUP($B41,[9]Tabelle9!$A$4:$N$128,12,0)</f>
        <v>42.412204270904105</v>
      </c>
      <c r="AR41" s="7">
        <f t="shared" si="25"/>
        <v>24</v>
      </c>
      <c r="AT41" s="3">
        <f>VLOOKUP($B41,[9]Tabelle1!$A$4:$L$126,8,0)</f>
        <v>5.2057181675872055</v>
      </c>
      <c r="AU41" s="7">
        <f t="shared" si="26"/>
        <v>40</v>
      </c>
      <c r="AW41" s="3">
        <f>VLOOKUP($B41,[9]HRST!$A$4:$L$126,8,0)</f>
        <v>64.601116460406999</v>
      </c>
      <c r="AX41" s="7">
        <f t="shared" si="27"/>
        <v>31</v>
      </c>
    </row>
    <row r="42" spans="1:50" x14ac:dyDescent="0.35">
      <c r="B42" t="s">
        <v>742</v>
      </c>
      <c r="C42" s="3">
        <f>VLOOKUP($B42,'[9]BIP je EW'!$A$4:$P$128,12,0)</f>
        <v>68.35443037974683</v>
      </c>
      <c r="D42" s="3">
        <f>VLOOKUP($B42,'[9]BIP je EW'!$A$4:$P$128,13,0)</f>
        <v>62.828947368421048</v>
      </c>
      <c r="E42" s="7">
        <f t="shared" si="18"/>
        <v>75</v>
      </c>
      <c r="F42" s="7">
        <f t="shared" si="19"/>
        <v>81</v>
      </c>
      <c r="H42" s="3">
        <f>VLOOKUP($B42,[9]Wirtschaftswachstum!$A$4:$Z$128,23,0)</f>
        <v>0.56595355104418843</v>
      </c>
      <c r="I42" s="7">
        <f t="shared" si="9"/>
        <v>57</v>
      </c>
      <c r="K42" s="3">
        <f>VLOOKUP($B42,[9]Wirtschaftswachstum!$A$4:$AY$128,50,0)</f>
        <v>-1.851528226957555E-2</v>
      </c>
      <c r="L42" s="7">
        <f t="shared" si="10"/>
        <v>65</v>
      </c>
      <c r="N42" s="3">
        <f>VLOOKUP($B42,'[9]Verfügbare Eink'!$A$4:$P$135,12,0)</f>
        <v>76.878612716763001</v>
      </c>
      <c r="O42" s="3">
        <f>VLOOKUP($B42,'[9]Verfügbare Eink'!$A$4:$P$135,13,0)</f>
        <v>76.288659793814432</v>
      </c>
      <c r="P42" s="7">
        <f t="shared" si="20"/>
        <v>74</v>
      </c>
      <c r="Q42" s="7">
        <f t="shared" si="21"/>
        <v>76</v>
      </c>
      <c r="S42" s="3">
        <f>VLOOKUP($B42,'[9]BIP je Arbeitsstunde'!$A$4:$P$127,12,0)</f>
        <v>82.156083210992051</v>
      </c>
      <c r="T42" s="3">
        <f>VLOOKUP($B42,'[9]BIP je Arbeitsstunde'!$A$4:$P$127,13,0)</f>
        <v>82.14325431941279</v>
      </c>
      <c r="U42" s="7">
        <f t="shared" si="22"/>
        <v>60</v>
      </c>
      <c r="V42" s="7">
        <f t="shared" si="23"/>
        <v>61</v>
      </c>
      <c r="W42" s="7"/>
      <c r="X42" s="3">
        <f>VLOOKUP($B42,[9]ALQ!$A$4:$P$128,6,0)</f>
        <v>19.899999999999999</v>
      </c>
      <c r="Y42" s="3">
        <f>VLOOKUP($B42,[9]ALQ!$A$4:$P$128,10,0)</f>
        <v>17.100000000000001</v>
      </c>
      <c r="Z42" s="7">
        <f t="shared" si="13"/>
        <v>89</v>
      </c>
      <c r="AA42" s="7">
        <f t="shared" si="14"/>
        <v>91</v>
      </c>
      <c r="AC42" s="3">
        <f>VLOOKUP($B42,[9]Erwerbstätigkeit!$A$4:$P$128,14,0)</f>
        <v>1.0460871106712517</v>
      </c>
      <c r="AD42" s="7">
        <f t="shared" si="15"/>
        <v>47</v>
      </c>
      <c r="AF42" s="3">
        <f>VLOOKUP($B42,[9]Erwerbstätigkeit!$A$4:$T$128,17,0)</f>
        <v>7.5150116684584534</v>
      </c>
      <c r="AG42" s="3">
        <f>VLOOKUP($B42,[9]Erwerbstätigkeit!$A$4:$T$128,18,0)</f>
        <v>7.3800453047775942</v>
      </c>
      <c r="AH42" s="7">
        <f t="shared" si="16"/>
        <v>75</v>
      </c>
      <c r="AI42" s="7">
        <f t="shared" si="3"/>
        <v>76</v>
      </c>
      <c r="AK42" s="3">
        <f>VLOOKUP($B42,[9]FuE!$A$4:$I$128,7,0)</f>
        <v>1.05</v>
      </c>
      <c r="AL42" s="7">
        <f t="shared" si="17"/>
        <v>68</v>
      </c>
      <c r="AN42" s="3">
        <f>VLOOKUP($B42,[9]Bevölkerung!$A$4:$S$128,15,0)</f>
        <v>120.04155976828687</v>
      </c>
      <c r="AO42" s="7">
        <f t="shared" si="24"/>
        <v>13</v>
      </c>
      <c r="AQ42" s="3">
        <f>VLOOKUP($B42,[9]Tabelle9!$A$4:$N$128,12,0)</f>
        <v>38.423598370225641</v>
      </c>
      <c r="AR42" s="7">
        <f t="shared" si="25"/>
        <v>40</v>
      </c>
      <c r="AT42" s="3">
        <f>VLOOKUP($B42,[9]Tabelle1!$A$4:$L$126,8,0)</f>
        <v>3.1237341847554152</v>
      </c>
      <c r="AU42" s="7">
        <f t="shared" si="26"/>
        <v>71</v>
      </c>
      <c r="AW42" s="3">
        <f>VLOOKUP($B42,[9]HRST!$A$4:$L$126,8,0)</f>
        <v>61.340513235959882</v>
      </c>
      <c r="AX42" s="7">
        <f t="shared" si="27"/>
        <v>47</v>
      </c>
    </row>
    <row r="43" spans="1:50" x14ac:dyDescent="0.35">
      <c r="B43" t="s">
        <v>743</v>
      </c>
      <c r="C43" s="3">
        <f>VLOOKUP($B43,'[9]BIP je EW'!$A$4:$P$128,12,0)</f>
        <v>72.151898734177209</v>
      </c>
      <c r="D43" s="3">
        <f>VLOOKUP($B43,'[9]BIP je EW'!$A$4:$P$128,13,0)</f>
        <v>59.868421052631582</v>
      </c>
      <c r="E43" s="7">
        <f t="shared" si="18"/>
        <v>69</v>
      </c>
      <c r="F43" s="7">
        <f t="shared" si="19"/>
        <v>85</v>
      </c>
      <c r="H43" s="3">
        <f>VLOOKUP($B43,[9]Wirtschaftswachstum!$A$4:$Z$128,23,0)</f>
        <v>0.97919999524174273</v>
      </c>
      <c r="I43" s="7">
        <f t="shared" si="9"/>
        <v>46</v>
      </c>
      <c r="K43" s="3">
        <f>VLOOKUP($B43,[9]Wirtschaftswachstum!$A$4:$AY$128,50,0)</f>
        <v>0.25588802371659369</v>
      </c>
      <c r="L43" s="7">
        <f t="shared" si="10"/>
        <v>58</v>
      </c>
      <c r="N43" s="3">
        <f>VLOOKUP($B43,'[9]Verfügbare Eink'!$A$4:$P$135,12,0)</f>
        <v>80.924855491329481</v>
      </c>
      <c r="O43" s="3">
        <f>VLOOKUP($B43,'[9]Verfügbare Eink'!$A$4:$P$135,13,0)</f>
        <v>77.319587628865989</v>
      </c>
      <c r="P43" s="7">
        <f t="shared" si="20"/>
        <v>67</v>
      </c>
      <c r="Q43" s="7">
        <f t="shared" si="21"/>
        <v>75</v>
      </c>
      <c r="S43" s="3">
        <f>VLOOKUP($B43,'[9]BIP je Arbeitsstunde'!$A$4:$P$127,12,0)</f>
        <v>81.020395575484756</v>
      </c>
      <c r="T43" s="3">
        <f>VLOOKUP($B43,'[9]BIP je Arbeitsstunde'!$A$4:$P$127,13,0)</f>
        <v>78.253318128900645</v>
      </c>
      <c r="U43" s="7">
        <f t="shared" si="22"/>
        <v>63</v>
      </c>
      <c r="V43" s="7">
        <f t="shared" si="23"/>
        <v>64</v>
      </c>
      <c r="W43" s="7"/>
      <c r="X43" s="3">
        <f>VLOOKUP($B43,[9]ALQ!$A$4:$P$128,6,0)</f>
        <v>20.2</v>
      </c>
      <c r="Y43" s="3">
        <f>VLOOKUP($B43,[9]ALQ!$A$4:$P$128,10,0)</f>
        <v>15.9</v>
      </c>
      <c r="Z43" s="7">
        <f t="shared" si="13"/>
        <v>90</v>
      </c>
      <c r="AA43" s="7">
        <f t="shared" si="14"/>
        <v>89</v>
      </c>
      <c r="AC43" s="3">
        <f>VLOOKUP($B43,[9]Erwerbstätigkeit!$A$4:$P$128,14,0)</f>
        <v>1.3353332183996685</v>
      </c>
      <c r="AD43" s="7">
        <f t="shared" si="15"/>
        <v>26</v>
      </c>
      <c r="AF43" s="3">
        <f>VLOOKUP($B43,[9]Erwerbstätigkeit!$A$4:$T$128,17,0)</f>
        <v>3.2579710144927541</v>
      </c>
      <c r="AG43" s="3">
        <f>VLOOKUP($B43,[9]Erwerbstätigkeit!$A$4:$T$128,18,0)</f>
        <v>3.2132201055772325</v>
      </c>
      <c r="AH43" s="7">
        <f t="shared" si="16"/>
        <v>91</v>
      </c>
      <c r="AI43" s="7">
        <f t="shared" si="3"/>
        <v>91</v>
      </c>
      <c r="AK43" s="3">
        <f>VLOOKUP($B43,[9]FuE!$A$4:$I$128,7,0)</f>
        <v>0.56000000000000005</v>
      </c>
      <c r="AL43" s="7">
        <f t="shared" si="17"/>
        <v>84</v>
      </c>
      <c r="AN43" s="3">
        <f>VLOOKUP($B43,[9]Bevölkerung!$A$4:$S$128,15,0)</f>
        <v>133.50725680700489</v>
      </c>
      <c r="AO43" s="7">
        <f t="shared" si="24"/>
        <v>6</v>
      </c>
      <c r="AQ43" s="3">
        <f>VLOOKUP($B43,[9]Tabelle9!$A$4:$N$128,12,0)</f>
        <v>38.77388535031848</v>
      </c>
      <c r="AR43" s="7">
        <f t="shared" si="25"/>
        <v>34</v>
      </c>
      <c r="AT43" s="3">
        <f>VLOOKUP($B43,[9]Tabelle1!$A$4:$L$126,8,0)</f>
        <v>2.0800159235668789</v>
      </c>
      <c r="AU43" s="7">
        <f t="shared" si="26"/>
        <v>84</v>
      </c>
      <c r="AW43" s="3">
        <f>VLOOKUP($B43,[9]HRST!$A$4:$L$126,8,0)</f>
        <v>58.658439490445858</v>
      </c>
      <c r="AX43" s="7">
        <f t="shared" si="27"/>
        <v>60</v>
      </c>
    </row>
    <row r="44" spans="1:50" x14ac:dyDescent="0.35">
      <c r="A44" t="s">
        <v>744</v>
      </c>
      <c r="B44" t="s">
        <v>745</v>
      </c>
      <c r="C44" s="3">
        <f>VLOOKUP($B44,'[9]BIP je EW'!$A$4:$P$128,12,0)</f>
        <v>180.0632911392405</v>
      </c>
      <c r="D44" s="3">
        <f>VLOOKUP($B44,'[9]BIP je EW'!$A$4:$P$128,13,0)</f>
        <v>172.69736842105263</v>
      </c>
      <c r="E44" s="7">
        <f t="shared" si="18"/>
        <v>5</v>
      </c>
      <c r="F44" s="7">
        <f t="shared" si="19"/>
        <v>5</v>
      </c>
      <c r="H44" s="3">
        <f>VLOOKUP($B44,[9]Wirtschaftswachstum!$A$4:$Z$128,23,0)</f>
        <v>0.45517789688219068</v>
      </c>
      <c r="I44" s="7">
        <f t="shared" si="9"/>
        <v>63</v>
      </c>
      <c r="K44" s="3">
        <f>VLOOKUP($B44,[9]Wirtschaftswachstum!$A$4:$AY$128,50,0)</f>
        <v>0.16419595278247812</v>
      </c>
      <c r="L44" s="7">
        <f t="shared" si="10"/>
        <v>60</v>
      </c>
      <c r="N44" s="3">
        <f>VLOOKUP($B44,'[9]Verfügbare Eink'!$A$4:$P$135,12,0)</f>
        <v>121.96531791907515</v>
      </c>
      <c r="O44" s="3">
        <f>VLOOKUP($B44,'[9]Verfügbare Eink'!$A$4:$P$135,13,0)</f>
        <v>120.10309278350515</v>
      </c>
      <c r="P44" s="7">
        <f t="shared" si="20"/>
        <v>11</v>
      </c>
      <c r="Q44" s="7">
        <f t="shared" si="21"/>
        <v>12</v>
      </c>
      <c r="S44" s="3">
        <f>VLOOKUP($B44,'[9]BIP je Arbeitsstunde'!$A$4:$P$127,12,0)</f>
        <v>169.88744029858515</v>
      </c>
      <c r="T44" s="3">
        <f>VLOOKUP($B44,'[9]BIP je Arbeitsstunde'!$A$4:$P$127,13,0)</f>
        <v>149.50607108403833</v>
      </c>
      <c r="U44" s="7">
        <f t="shared" si="22"/>
        <v>3</v>
      </c>
      <c r="V44" s="7">
        <f t="shared" si="23"/>
        <v>5</v>
      </c>
      <c r="W44" s="7"/>
      <c r="X44" s="3">
        <f>VLOOKUP($B44,[9]ALQ!$A$4:$P$128,6,0)</f>
        <v>7.8</v>
      </c>
      <c r="Y44" s="3">
        <f>VLOOKUP($B44,[9]ALQ!$A$4:$P$128,10,0)</f>
        <v>7.4</v>
      </c>
      <c r="Z44" s="7">
        <f t="shared" si="13"/>
        <v>69</v>
      </c>
      <c r="AA44" s="7">
        <f t="shared" si="14"/>
        <v>74</v>
      </c>
      <c r="AC44" s="3">
        <f>VLOOKUP($B44,[9]Erwerbstätigkeit!$A$4:$P$128,14,0)</f>
        <v>1.3600900677567012</v>
      </c>
      <c r="AD44" s="7">
        <f t="shared" si="15"/>
        <v>25</v>
      </c>
      <c r="AF44" s="3">
        <f>VLOOKUP($B44,[9]Erwerbstätigkeit!$A$4:$T$128,17,0)</f>
        <v>5.0136198547215498</v>
      </c>
      <c r="AG44" s="3">
        <f>VLOOKUP($B44,[9]Erwerbstätigkeit!$A$4:$T$128,18,0)</f>
        <v>4.859327616477314</v>
      </c>
      <c r="AH44" s="7">
        <f t="shared" si="16"/>
        <v>86</v>
      </c>
      <c r="AI44" s="7">
        <f t="shared" si="3"/>
        <v>86</v>
      </c>
      <c r="AK44" s="3">
        <f>VLOOKUP($B44,[9]FuE!$A$4:$I$128,7,0)</f>
        <v>2.83</v>
      </c>
      <c r="AL44" s="7">
        <f t="shared" si="17"/>
        <v>18</v>
      </c>
      <c r="AN44" s="3">
        <f>VLOOKUP($B44,[9]Bevölkerung!$A$4:$S$128,15,0)</f>
        <v>112.18052994975235</v>
      </c>
      <c r="AO44" s="7">
        <f t="shared" si="24"/>
        <v>28</v>
      </c>
      <c r="AQ44" s="3">
        <f>VLOOKUP($B44,[9]Tabelle9!$A$4:$N$128,12,0)</f>
        <v>57.722615547863001</v>
      </c>
      <c r="AR44" s="7">
        <f t="shared" si="25"/>
        <v>2</v>
      </c>
      <c r="AT44" s="3">
        <f>VLOOKUP($B44,[9]Tabelle1!$A$4:$L$126,8,0)</f>
        <v>8.6663071650981962</v>
      </c>
      <c r="AU44" s="7">
        <f t="shared" si="26"/>
        <v>6</v>
      </c>
      <c r="AW44" s="3">
        <f>VLOOKUP($B44,[9]HRST!$A$4:$L$126,8,0)</f>
        <v>84.702628420338527</v>
      </c>
      <c r="AX44" s="7">
        <f t="shared" si="27"/>
        <v>3</v>
      </c>
    </row>
    <row r="45" spans="1:50" x14ac:dyDescent="0.35">
      <c r="B45" t="s">
        <v>746</v>
      </c>
      <c r="C45" s="3">
        <f>VLOOKUP($B45,'[9]BIP je EW'!$A$4:$P$128,12,0)</f>
        <v>85.759493670886073</v>
      </c>
      <c r="D45" s="3">
        <f>VLOOKUP($B45,'[9]BIP je EW'!$A$4:$P$128,13,0)</f>
        <v>85.85526315789474</v>
      </c>
      <c r="E45" s="7">
        <f t="shared" si="18"/>
        <v>53</v>
      </c>
      <c r="F45" s="7">
        <f t="shared" si="19"/>
        <v>56</v>
      </c>
      <c r="H45" s="3">
        <f>VLOOKUP($B45,[9]Wirtschaftswachstum!$A$4:$Z$128,23,0)</f>
        <v>0.97875368270368313</v>
      </c>
      <c r="I45" s="7">
        <f t="shared" si="9"/>
        <v>47</v>
      </c>
      <c r="K45" s="3">
        <f>VLOOKUP($B45,[9]Wirtschaftswachstum!$A$4:$AY$128,50,0)</f>
        <v>0.94740112014750366</v>
      </c>
      <c r="L45" s="7">
        <f t="shared" si="10"/>
        <v>41</v>
      </c>
      <c r="N45" s="3">
        <f>VLOOKUP($B45,'[9]Verfügbare Eink'!$A$4:$P$135,12,0)</f>
        <v>106.35838150289017</v>
      </c>
      <c r="O45" s="3">
        <f>VLOOKUP($B45,'[9]Verfügbare Eink'!$A$4:$P$135,13,0)</f>
        <v>104.1237113402062</v>
      </c>
      <c r="P45" s="7">
        <f t="shared" si="20"/>
        <v>32</v>
      </c>
      <c r="Q45" s="7">
        <f t="shared" si="21"/>
        <v>34</v>
      </c>
      <c r="S45" s="3">
        <f>VLOOKUP($B45,'[9]BIP je Arbeitsstunde'!$A$4:$P$127,12,0)</f>
        <v>110.66663117942575</v>
      </c>
      <c r="T45" s="3">
        <f>VLOOKUP($B45,'[9]BIP je Arbeitsstunde'!$A$4:$P$127,13,0)</f>
        <v>99.990813923876459</v>
      </c>
      <c r="U45" s="7">
        <f t="shared" si="22"/>
        <v>29</v>
      </c>
      <c r="V45" s="7">
        <f t="shared" si="23"/>
        <v>47</v>
      </c>
      <c r="W45" s="7"/>
      <c r="X45" s="3">
        <f>VLOOKUP($B45,[9]ALQ!$A$4:$P$128,6,0)</f>
        <v>7.9</v>
      </c>
      <c r="Y45" s="3">
        <f>VLOOKUP($B45,[9]ALQ!$A$4:$P$128,10,0)</f>
        <v>5.2</v>
      </c>
      <c r="Z45" s="7">
        <f t="shared" si="13"/>
        <v>70</v>
      </c>
      <c r="AA45" s="7">
        <f t="shared" si="14"/>
        <v>45</v>
      </c>
      <c r="AC45" s="3">
        <f>VLOOKUP($B45,[9]Erwerbstätigkeit!$A$4:$P$128,14,0)</f>
        <v>1.4256300990788588</v>
      </c>
      <c r="AD45" s="7">
        <f t="shared" si="15"/>
        <v>20</v>
      </c>
      <c r="AF45" s="3">
        <f>VLOOKUP($B45,[9]Erwerbstätigkeit!$A$4:$T$128,17,0)</f>
        <v>12.526096033402922</v>
      </c>
      <c r="AG45" s="3">
        <f>VLOOKUP($B45,[9]Erwerbstätigkeit!$A$4:$T$128,18,0)</f>
        <v>11.680425087769237</v>
      </c>
      <c r="AH45" s="7">
        <f t="shared" si="16"/>
        <v>47</v>
      </c>
      <c r="AI45" s="7">
        <f t="shared" si="3"/>
        <v>53</v>
      </c>
      <c r="AK45" s="3">
        <f>VLOOKUP($B45,[9]FuE!$A$4:$I$128,7,0)</f>
        <v>1.5</v>
      </c>
      <c r="AL45" s="7">
        <f t="shared" si="17"/>
        <v>49</v>
      </c>
      <c r="AN45" s="3">
        <f>VLOOKUP($B45,[9]Bevölkerung!$A$4:$S$128,15,0)</f>
        <v>104.92510582872028</v>
      </c>
      <c r="AO45" s="7">
        <f t="shared" si="24"/>
        <v>49</v>
      </c>
      <c r="AQ45" s="3">
        <f>VLOOKUP($B45,[9]Tabelle9!$A$4:$N$128,12,0)</f>
        <v>36.07062019013128</v>
      </c>
      <c r="AR45" s="7">
        <f t="shared" si="25"/>
        <v>46</v>
      </c>
      <c r="AT45" s="3">
        <f>VLOOKUP($B45,[9]Tabelle1!$A$4:$L$126,8,0)</f>
        <v>3.6668175645088277</v>
      </c>
      <c r="AU45" s="7">
        <f t="shared" si="26"/>
        <v>62</v>
      </c>
      <c r="AW45" s="3">
        <f>VLOOKUP($B45,[9]HRST!$A$4:$L$126,8,0)</f>
        <v>64.843820733363515</v>
      </c>
      <c r="AX45" s="7">
        <f t="shared" si="27"/>
        <v>30</v>
      </c>
    </row>
    <row r="46" spans="1:50" x14ac:dyDescent="0.35">
      <c r="B46" t="s">
        <v>747</v>
      </c>
      <c r="C46" s="3">
        <f>VLOOKUP($B46,'[9]BIP je EW'!$A$4:$P$128,12,0)</f>
        <v>82.594936708860757</v>
      </c>
      <c r="D46" s="3">
        <f>VLOOKUP($B46,'[9]BIP je EW'!$A$4:$P$128,13,0)</f>
        <v>83.55263157894737</v>
      </c>
      <c r="E46" s="7">
        <f t="shared" si="18"/>
        <v>61</v>
      </c>
      <c r="F46" s="7">
        <f t="shared" si="19"/>
        <v>61</v>
      </c>
      <c r="H46" s="3">
        <f>VLOOKUP($B46,[9]Wirtschaftswachstum!$A$4:$Z$128,23,0)</f>
        <v>-0.26754465655830018</v>
      </c>
      <c r="I46" s="7">
        <f t="shared" si="9"/>
        <v>86</v>
      </c>
      <c r="K46" s="3">
        <f>VLOOKUP($B46,[9]Wirtschaftswachstum!$A$4:$AY$128,50,0)</f>
        <v>-0.2257114971184393</v>
      </c>
      <c r="L46" s="7">
        <f t="shared" si="10"/>
        <v>76</v>
      </c>
      <c r="N46" s="3">
        <f>VLOOKUP($B46,'[9]Verfügbare Eink'!$A$4:$P$135,12,0)</f>
        <v>105.78034682080926</v>
      </c>
      <c r="O46" s="3">
        <f>VLOOKUP($B46,'[9]Verfügbare Eink'!$A$4:$P$135,13,0)</f>
        <v>104.1237113402062</v>
      </c>
      <c r="P46" s="7">
        <f t="shared" si="20"/>
        <v>33</v>
      </c>
      <c r="Q46" s="7">
        <f t="shared" si="21"/>
        <v>34</v>
      </c>
      <c r="S46" s="3">
        <f>VLOOKUP($B46,'[9]BIP je Arbeitsstunde'!$A$4:$P$127,12,0)</f>
        <v>107.85850123607884</v>
      </c>
      <c r="T46" s="3">
        <f>VLOOKUP($B46,'[9]BIP je Arbeitsstunde'!$A$4:$P$127,13,0)</f>
        <v>104.74665311618665</v>
      </c>
      <c r="U46" s="7">
        <f t="shared" si="22"/>
        <v>35</v>
      </c>
      <c r="V46" s="7">
        <f t="shared" si="23"/>
        <v>39</v>
      </c>
      <c r="W46" s="7"/>
      <c r="X46" s="3">
        <f>VLOOKUP($B46,[9]ALQ!$A$4:$P$128,6,0)</f>
        <v>7.6</v>
      </c>
      <c r="Y46" s="3">
        <f>VLOOKUP($B46,[9]ALQ!$A$4:$P$128,10,0)</f>
        <v>6.1</v>
      </c>
      <c r="Z46" s="7">
        <f t="shared" si="13"/>
        <v>67</v>
      </c>
      <c r="AA46" s="7">
        <f t="shared" si="14"/>
        <v>58</v>
      </c>
      <c r="AC46" s="3">
        <f>VLOOKUP($B46,[9]Erwerbstätigkeit!$A$4:$P$128,14,0)</f>
        <v>0.54131957801153874</v>
      </c>
      <c r="AD46" s="7">
        <f t="shared" si="15"/>
        <v>65</v>
      </c>
      <c r="AF46" s="3">
        <f>VLOOKUP($B46,[9]Erwerbstätigkeit!$A$4:$T$128,17,0)</f>
        <v>14.073869393018329</v>
      </c>
      <c r="AG46" s="3">
        <f>VLOOKUP($B46,[9]Erwerbstätigkeit!$A$4:$T$128,18,0)</f>
        <v>13.54204586821988</v>
      </c>
      <c r="AH46" s="7">
        <f t="shared" si="16"/>
        <v>36</v>
      </c>
      <c r="AI46" s="7">
        <f t="shared" si="3"/>
        <v>36</v>
      </c>
      <c r="AK46" s="3">
        <f>VLOOKUP($B46,[9]FuE!$A$4:$I$128,7,0)</f>
        <v>1.73</v>
      </c>
      <c r="AL46" s="7">
        <f t="shared" si="17"/>
        <v>42</v>
      </c>
      <c r="AN46" s="3">
        <f>VLOOKUP($B46,[9]Bevölkerung!$A$4:$S$128,15,0)</f>
        <v>102.19764173328952</v>
      </c>
      <c r="AO46" s="7">
        <f t="shared" si="24"/>
        <v>59</v>
      </c>
      <c r="AQ46" s="3">
        <f>VLOOKUP($B46,[9]Tabelle9!$A$4:$N$128,12,0)</f>
        <v>39.892417143848697</v>
      </c>
      <c r="AR46" s="7">
        <f t="shared" si="25"/>
        <v>31</v>
      </c>
      <c r="AT46" s="3">
        <f>VLOOKUP($B46,[9]Tabelle1!$A$4:$L$126,8,0)</f>
        <v>3.5051188617039735</v>
      </c>
      <c r="AU46" s="7">
        <f t="shared" si="26"/>
        <v>64</v>
      </c>
      <c r="AW46" s="3">
        <f>VLOOKUP($B46,[9]HRST!$A$4:$L$126,8,0)</f>
        <v>61.747353808780161</v>
      </c>
      <c r="AX46" s="7">
        <f t="shared" si="27"/>
        <v>44</v>
      </c>
    </row>
    <row r="47" spans="1:50" x14ac:dyDescent="0.35">
      <c r="B47" t="s">
        <v>748</v>
      </c>
      <c r="C47" s="3">
        <f>VLOOKUP($B47,'[9]BIP je EW'!$A$4:$P$128,12,0)</f>
        <v>84.493670886075947</v>
      </c>
      <c r="D47" s="3">
        <f>VLOOKUP($B47,'[9]BIP je EW'!$A$4:$P$128,13,0)</f>
        <v>84.539473684210535</v>
      </c>
      <c r="E47" s="7">
        <f t="shared" si="18"/>
        <v>58</v>
      </c>
      <c r="F47" s="7">
        <f t="shared" si="19"/>
        <v>60</v>
      </c>
      <c r="H47" s="3">
        <f>VLOOKUP($B47,[9]Wirtschaftswachstum!$A$4:$Z$128,23,0)</f>
        <v>1.8481319608364117</v>
      </c>
      <c r="I47" s="7">
        <f t="shared" si="9"/>
        <v>27</v>
      </c>
      <c r="K47" s="3">
        <f>VLOOKUP($B47,[9]Wirtschaftswachstum!$A$4:$AY$128,50,0)</f>
        <v>1.7930871614117336</v>
      </c>
      <c r="L47" s="7">
        <f t="shared" si="10"/>
        <v>21</v>
      </c>
      <c r="N47" s="3">
        <f>VLOOKUP($B47,'[9]Verfügbare Eink'!$A$4:$P$135,12,0)</f>
        <v>101.73410404624276</v>
      </c>
      <c r="O47" s="3">
        <f>VLOOKUP($B47,'[9]Verfügbare Eink'!$A$4:$P$135,13,0)</f>
        <v>101.03092783505154</v>
      </c>
      <c r="P47" s="7">
        <f t="shared" si="20"/>
        <v>41</v>
      </c>
      <c r="Q47" s="7">
        <f t="shared" si="21"/>
        <v>45</v>
      </c>
      <c r="S47" s="3">
        <f>VLOOKUP($B47,'[9]BIP je Arbeitsstunde'!$A$4:$P$127,12,0)</f>
        <v>108.79426677815238</v>
      </c>
      <c r="T47" s="3">
        <f>VLOOKUP($B47,'[9]BIP je Arbeitsstunde'!$A$4:$P$127,13,0)</f>
        <v>108.17378666461256</v>
      </c>
      <c r="U47" s="7">
        <f t="shared" si="22"/>
        <v>32</v>
      </c>
      <c r="V47" s="7">
        <f t="shared" si="23"/>
        <v>30</v>
      </c>
      <c r="W47" s="7"/>
      <c r="X47" s="3">
        <f>VLOOKUP($B47,[9]ALQ!$A$4:$P$128,6,0)</f>
        <v>8.6</v>
      </c>
      <c r="Y47" s="3">
        <f>VLOOKUP($B47,[9]ALQ!$A$4:$P$128,10,0)</f>
        <v>5.9</v>
      </c>
      <c r="Z47" s="7">
        <f t="shared" si="13"/>
        <v>75</v>
      </c>
      <c r="AA47" s="7">
        <f t="shared" si="14"/>
        <v>55</v>
      </c>
      <c r="AC47" s="3">
        <f>VLOOKUP($B47,[9]Erwerbstätigkeit!$A$4:$P$128,14,0)</f>
        <v>0.74713217374609542</v>
      </c>
      <c r="AD47" s="7">
        <f t="shared" si="15"/>
        <v>57</v>
      </c>
      <c r="AF47" s="3">
        <f>VLOOKUP($B47,[9]Erwerbstätigkeit!$A$4:$T$128,17,0)</f>
        <v>13.236419280795717</v>
      </c>
      <c r="AG47" s="3">
        <f>VLOOKUP($B47,[9]Erwerbstätigkeit!$A$4:$T$128,18,0)</f>
        <v>12.91023527648734</v>
      </c>
      <c r="AH47" s="7">
        <f t="shared" si="16"/>
        <v>40</v>
      </c>
      <c r="AI47" s="7">
        <f t="shared" si="3"/>
        <v>40</v>
      </c>
      <c r="AK47" s="3">
        <f>VLOOKUP($B47,[9]FuE!$A$4:$I$128,7,0)</f>
        <v>1.41</v>
      </c>
      <c r="AL47" s="7">
        <f t="shared" si="17"/>
        <v>55</v>
      </c>
      <c r="AN47" s="3">
        <f>VLOOKUP($B47,[9]Bevölkerung!$A$4:$S$128,15,0)</f>
        <v>103.58630119957735</v>
      </c>
      <c r="AO47" s="7">
        <f t="shared" si="24"/>
        <v>53</v>
      </c>
      <c r="AQ47" s="3">
        <f>VLOOKUP($B47,[9]Tabelle9!$A$4:$N$128,12,0)</f>
        <v>38.74194265392309</v>
      </c>
      <c r="AR47" s="7">
        <f t="shared" si="25"/>
        <v>35</v>
      </c>
      <c r="AT47" s="3">
        <f>VLOOKUP($B47,[9]Tabelle1!$A$4:$L$126,8,0)</f>
        <v>2.5709416907460918</v>
      </c>
      <c r="AU47" s="7">
        <f t="shared" si="26"/>
        <v>78</v>
      </c>
      <c r="AW47" s="3">
        <f>VLOOKUP($B47,[9]HRST!$A$4:$L$126,8,0)</f>
        <v>62.028598947914347</v>
      </c>
      <c r="AX47" s="7">
        <f t="shared" si="27"/>
        <v>43</v>
      </c>
    </row>
    <row r="48" spans="1:50" x14ac:dyDescent="0.35">
      <c r="B48" t="s">
        <v>749</v>
      </c>
      <c r="C48" s="3">
        <f>VLOOKUP($B48,'[9]BIP je EW'!$A$4:$P$128,12,0)</f>
        <v>82.278481012658233</v>
      </c>
      <c r="D48" s="3">
        <f>VLOOKUP($B48,'[9]BIP je EW'!$A$4:$P$128,13,0)</f>
        <v>82.89473684210526</v>
      </c>
      <c r="E48" s="7">
        <f t="shared" si="18"/>
        <v>62</v>
      </c>
      <c r="F48" s="7">
        <f t="shared" si="19"/>
        <v>62</v>
      </c>
      <c r="H48" s="3">
        <f>VLOOKUP($B48,[9]Wirtschaftswachstum!$A$4:$Z$128,23,0)</f>
        <v>-0.14468328216297266</v>
      </c>
      <c r="I48" s="7">
        <f t="shared" si="9"/>
        <v>84</v>
      </c>
      <c r="K48" s="3">
        <f>VLOOKUP($B48,[9]Wirtschaftswachstum!$A$4:$AY$128,50,0)</f>
        <v>-0.12720852825697193</v>
      </c>
      <c r="L48" s="7">
        <f t="shared" si="10"/>
        <v>70</v>
      </c>
      <c r="N48" s="3">
        <f>VLOOKUP($B48,'[9]Verfügbare Eink'!$A$4:$P$135,12,0)</f>
        <v>93.641618497109818</v>
      </c>
      <c r="O48" s="3">
        <f>VLOOKUP($B48,'[9]Verfügbare Eink'!$A$4:$P$135,13,0)</f>
        <v>93.298969072164951</v>
      </c>
      <c r="P48" s="7">
        <f t="shared" si="20"/>
        <v>55</v>
      </c>
      <c r="Q48" s="7">
        <f t="shared" si="21"/>
        <v>55</v>
      </c>
      <c r="S48" s="3">
        <f>VLOOKUP($B48,'[9]BIP je Arbeitsstunde'!$A$4:$P$127,12,0)</f>
        <v>113.02645712171572</v>
      </c>
      <c r="T48" s="3">
        <f>VLOOKUP($B48,'[9]BIP je Arbeitsstunde'!$A$4:$P$127,13,0)</f>
        <v>107.32754046997263</v>
      </c>
      <c r="U48" s="7">
        <f t="shared" si="22"/>
        <v>25</v>
      </c>
      <c r="V48" s="7">
        <f t="shared" si="23"/>
        <v>33</v>
      </c>
      <c r="W48" s="7"/>
      <c r="X48" s="3">
        <f>VLOOKUP($B48,[9]ALQ!$A$4:$P$128,6,0)</f>
        <v>9.9</v>
      </c>
      <c r="Y48" s="3">
        <f>VLOOKUP($B48,[9]ALQ!$A$4:$P$128,10,0)</f>
        <v>9</v>
      </c>
      <c r="Z48" s="7">
        <f t="shared" si="13"/>
        <v>77</v>
      </c>
      <c r="AA48" s="7">
        <f t="shared" si="14"/>
        <v>77</v>
      </c>
      <c r="AC48" s="3">
        <f>VLOOKUP($B48,[9]Erwerbstätigkeit!$A$4:$P$128,14,0)</f>
        <v>1.2792692043921221</v>
      </c>
      <c r="AD48" s="7">
        <f t="shared" si="15"/>
        <v>28</v>
      </c>
      <c r="AF48" s="3">
        <f>VLOOKUP($B48,[9]Erwerbstätigkeit!$A$4:$T$128,17,0)</f>
        <v>11.008805256335762</v>
      </c>
      <c r="AG48" s="3">
        <f>VLOOKUP($B48,[9]Erwerbstätigkeit!$A$4:$T$128,18,0)</f>
        <v>11.053422012443683</v>
      </c>
      <c r="AH48" s="7">
        <f t="shared" si="16"/>
        <v>59</v>
      </c>
      <c r="AI48" s="7">
        <f t="shared" si="3"/>
        <v>57</v>
      </c>
      <c r="AK48" s="3">
        <f>VLOOKUP($B48,[9]FuE!$A$4:$I$128,7,0)</f>
        <v>1.08</v>
      </c>
      <c r="AL48" s="7">
        <f t="shared" si="17"/>
        <v>65</v>
      </c>
      <c r="AN48" s="3">
        <f>VLOOKUP($B48,[9]Bevölkerung!$A$4:$S$128,15,0)</f>
        <v>102.23267546102193</v>
      </c>
      <c r="AO48" s="7">
        <f t="shared" si="24"/>
        <v>58</v>
      </c>
      <c r="AQ48" s="3">
        <f>VLOOKUP($B48,[9]Tabelle9!$A$4:$N$128,12,0)</f>
        <v>37.873740318147746</v>
      </c>
      <c r="AR48" s="7">
        <f t="shared" si="25"/>
        <v>43</v>
      </c>
      <c r="AT48" s="3">
        <f>VLOOKUP($B48,[9]Tabelle1!$A$4:$L$126,8,0)</f>
        <v>3.1065211959690178</v>
      </c>
      <c r="AU48" s="7">
        <f t="shared" si="26"/>
        <v>72</v>
      </c>
      <c r="AW48" s="3">
        <f>VLOOKUP($B48,[9]HRST!$A$4:$L$126,8,0)</f>
        <v>64.591488298492536</v>
      </c>
      <c r="AX48" s="7">
        <f t="shared" si="27"/>
        <v>32</v>
      </c>
    </row>
    <row r="49" spans="1:50" x14ac:dyDescent="0.35">
      <c r="B49" t="s">
        <v>750</v>
      </c>
      <c r="C49" s="3">
        <f>VLOOKUP($B49,'[9]BIP je EW'!$A$4:$P$128,12,0)</f>
        <v>85.759493670886073</v>
      </c>
      <c r="D49" s="3">
        <f>VLOOKUP($B49,'[9]BIP je EW'!$A$4:$P$128,13,0)</f>
        <v>85.526315789473685</v>
      </c>
      <c r="E49" s="7">
        <f t="shared" si="18"/>
        <v>53</v>
      </c>
      <c r="F49" s="7">
        <f t="shared" si="19"/>
        <v>58</v>
      </c>
      <c r="H49" s="3">
        <f>VLOOKUP($B49,[9]Wirtschaftswachstum!$A$4:$Z$128,23,0)</f>
        <v>-0.14496293240189573</v>
      </c>
      <c r="I49" s="7">
        <f t="shared" si="9"/>
        <v>85</v>
      </c>
      <c r="K49" s="3">
        <f>VLOOKUP($B49,[9]Wirtschaftswachstum!$A$4:$AY$128,50,0)</f>
        <v>-0.21532240107863743</v>
      </c>
      <c r="L49" s="7">
        <f t="shared" si="10"/>
        <v>74</v>
      </c>
      <c r="N49" s="3">
        <f>VLOOKUP($B49,'[9]Verfügbare Eink'!$A$4:$P$135,12,0)</f>
        <v>102.3121387283237</v>
      </c>
      <c r="O49" s="3">
        <f>VLOOKUP($B49,'[9]Verfügbare Eink'!$A$4:$P$135,13,0)</f>
        <v>101.54639175257731</v>
      </c>
      <c r="P49" s="7">
        <f t="shared" si="20"/>
        <v>39</v>
      </c>
      <c r="Q49" s="7">
        <f t="shared" si="21"/>
        <v>43</v>
      </c>
      <c r="S49" s="3">
        <f>VLOOKUP($B49,'[9]BIP je Arbeitsstunde'!$A$4:$P$127,12,0)</f>
        <v>113.76050696053348</v>
      </c>
      <c r="T49" s="3">
        <f>VLOOKUP($B49,'[9]BIP je Arbeitsstunde'!$A$4:$P$127,13,0)</f>
        <v>107.72561249831061</v>
      </c>
      <c r="U49" s="7">
        <f t="shared" si="22"/>
        <v>24</v>
      </c>
      <c r="V49" s="7">
        <f t="shared" si="23"/>
        <v>32</v>
      </c>
      <c r="W49" s="7"/>
      <c r="X49" s="3">
        <f>VLOOKUP($B49,[9]ALQ!$A$4:$P$128,6,0)</f>
        <v>7.7</v>
      </c>
      <c r="Y49" s="3">
        <f>VLOOKUP($B49,[9]ALQ!$A$4:$P$128,10,0)</f>
        <v>6.3</v>
      </c>
      <c r="Z49" s="7">
        <f t="shared" si="13"/>
        <v>68</v>
      </c>
      <c r="AA49" s="7">
        <f t="shared" si="14"/>
        <v>61</v>
      </c>
      <c r="AC49" s="3">
        <f>VLOOKUP($B49,[9]Erwerbstätigkeit!$A$4:$P$128,14,0)</f>
        <v>0.94542797174106852</v>
      </c>
      <c r="AD49" s="7">
        <f t="shared" si="15"/>
        <v>51</v>
      </c>
      <c r="AF49" s="3">
        <f>VLOOKUP($B49,[9]Erwerbstätigkeit!$A$4:$T$128,17,0)</f>
        <v>12.643192488262912</v>
      </c>
      <c r="AG49" s="3">
        <f>VLOOKUP($B49,[9]Erwerbstätigkeit!$A$4:$T$128,18,0)</f>
        <v>12.139889512852118</v>
      </c>
      <c r="AH49" s="7">
        <f t="shared" si="16"/>
        <v>46</v>
      </c>
      <c r="AI49" s="7">
        <f t="shared" si="3"/>
        <v>47</v>
      </c>
      <c r="AK49" s="3">
        <f>VLOOKUP($B49,[9]FuE!$A$4:$I$128,7,0)</f>
        <v>1.41</v>
      </c>
      <c r="AL49" s="7">
        <f t="shared" si="17"/>
        <v>55</v>
      </c>
      <c r="AN49" s="3">
        <f>VLOOKUP($B49,[9]Bevölkerung!$A$4:$S$128,15,0)</f>
        <v>103.06060214020367</v>
      </c>
      <c r="AO49" s="7">
        <f t="shared" si="24"/>
        <v>55</v>
      </c>
      <c r="AQ49" s="3">
        <f>VLOOKUP($B49,[9]Tabelle9!$A$4:$N$128,12,0)</f>
        <v>38.163256552138293</v>
      </c>
      <c r="AR49" s="7">
        <f t="shared" si="25"/>
        <v>42</v>
      </c>
      <c r="AT49" s="3">
        <f>VLOOKUP($B49,[9]Tabelle1!$A$4:$L$126,8,0)</f>
        <v>2.9640114957319943</v>
      </c>
      <c r="AU49" s="7">
        <f t="shared" si="26"/>
        <v>76</v>
      </c>
      <c r="AW49" s="3">
        <f>VLOOKUP($B49,[9]HRST!$A$4:$L$126,8,0)</f>
        <v>64.530519452665885</v>
      </c>
      <c r="AX49" s="7">
        <f t="shared" si="27"/>
        <v>33</v>
      </c>
    </row>
    <row r="50" spans="1:50" x14ac:dyDescent="0.35">
      <c r="B50" t="s">
        <v>751</v>
      </c>
      <c r="C50" s="3">
        <f>VLOOKUP($B50,'[9]BIP je EW'!$A$4:$P$128,12,0)</f>
        <v>92.721518987341767</v>
      </c>
      <c r="D50" s="3">
        <f>VLOOKUP($B50,'[9]BIP je EW'!$A$4:$P$128,13,0)</f>
        <v>94.407894736842096</v>
      </c>
      <c r="E50" s="7">
        <f t="shared" si="18"/>
        <v>43</v>
      </c>
      <c r="F50" s="7">
        <f t="shared" si="19"/>
        <v>43</v>
      </c>
      <c r="H50" s="3">
        <f>VLOOKUP($B50,[9]Wirtschaftswachstum!$A$4:$Z$128,23,0)</f>
        <v>0.41523384401338603</v>
      </c>
      <c r="I50" s="7">
        <f t="shared" si="9"/>
        <v>65</v>
      </c>
      <c r="K50" s="3">
        <f>VLOOKUP($B50,[9]Wirtschaftswachstum!$A$4:$AY$128,50,0)</f>
        <v>-0.16636727701599341</v>
      </c>
      <c r="L50" s="7">
        <f t="shared" si="10"/>
        <v>71</v>
      </c>
      <c r="N50" s="3">
        <f>VLOOKUP($B50,'[9]Verfügbare Eink'!$A$4:$P$135,12,0)</f>
        <v>101.15606936416187</v>
      </c>
      <c r="O50" s="3">
        <f>VLOOKUP($B50,'[9]Verfügbare Eink'!$A$4:$P$135,13,0)</f>
        <v>99.484536082474222</v>
      </c>
      <c r="P50" s="7">
        <f t="shared" si="20"/>
        <v>43</v>
      </c>
      <c r="Q50" s="7">
        <f t="shared" si="21"/>
        <v>46</v>
      </c>
      <c r="S50" s="3">
        <f>VLOOKUP($B50,'[9]BIP je Arbeitsstunde'!$A$4:$P$127,12,0)</f>
        <v>108.35224428386263</v>
      </c>
      <c r="T50" s="3">
        <f>VLOOKUP($B50,'[9]BIP je Arbeitsstunde'!$A$4:$P$127,13,0)</f>
        <v>103.25624589829681</v>
      </c>
      <c r="U50" s="7">
        <f t="shared" si="22"/>
        <v>34</v>
      </c>
      <c r="V50" s="7">
        <f t="shared" si="23"/>
        <v>42</v>
      </c>
      <c r="W50" s="7"/>
      <c r="X50" s="3">
        <f>VLOOKUP($B50,[9]ALQ!$A$4:$P$128,6,0)</f>
        <v>7.3</v>
      </c>
      <c r="Y50" s="3">
        <f>VLOOKUP($B50,[9]ALQ!$A$4:$P$128,10,0)</f>
        <v>5.6</v>
      </c>
      <c r="Z50" s="7">
        <f t="shared" si="13"/>
        <v>65</v>
      </c>
      <c r="AA50" s="7">
        <f t="shared" si="14"/>
        <v>48</v>
      </c>
      <c r="AC50" s="3">
        <f>VLOOKUP($B50,[9]Erwerbstätigkeit!$A$4:$P$128,14,0)</f>
        <v>1.1854298807705703</v>
      </c>
      <c r="AD50" s="7">
        <f t="shared" si="15"/>
        <v>37</v>
      </c>
      <c r="AF50" s="3">
        <f>VLOOKUP($B50,[9]Erwerbstätigkeit!$A$4:$T$128,17,0)</f>
        <v>14.059067610446668</v>
      </c>
      <c r="AG50" s="3">
        <f>VLOOKUP($B50,[9]Erwerbstätigkeit!$A$4:$T$128,18,0)</f>
        <v>13.751543300605562</v>
      </c>
      <c r="AH50" s="7">
        <f t="shared" si="16"/>
        <v>37</v>
      </c>
      <c r="AI50" s="7">
        <f t="shared" si="3"/>
        <v>34</v>
      </c>
      <c r="AK50" s="3">
        <f>VLOOKUP($B50,[9]FuE!$A$4:$I$128,7,0)</f>
        <v>1.33</v>
      </c>
      <c r="AL50" s="7">
        <f t="shared" si="17"/>
        <v>57</v>
      </c>
      <c r="AN50" s="3">
        <f>VLOOKUP($B50,[9]Bevölkerung!$A$4:$S$128,15,0)</f>
        <v>119.6969233124139</v>
      </c>
      <c r="AO50" s="7">
        <f t="shared" si="24"/>
        <v>14</v>
      </c>
      <c r="AQ50" s="3">
        <f>VLOOKUP($B50,[9]Tabelle9!$A$4:$N$128,12,0)</f>
        <v>41.80913348946136</v>
      </c>
      <c r="AR50" s="7">
        <f t="shared" si="25"/>
        <v>28</v>
      </c>
      <c r="AT50" s="3">
        <f>VLOOKUP($B50,[9]Tabelle1!$A$4:$L$126,8,0)</f>
        <v>3.8875878220140518</v>
      </c>
      <c r="AU50" s="7">
        <f t="shared" si="26"/>
        <v>58</v>
      </c>
      <c r="AW50" s="3">
        <f>VLOOKUP($B50,[9]HRST!$A$4:$L$126,8,0)</f>
        <v>63.711943793911004</v>
      </c>
      <c r="AX50" s="7">
        <f t="shared" si="27"/>
        <v>36</v>
      </c>
    </row>
    <row r="51" spans="1:50" x14ac:dyDescent="0.35">
      <c r="B51" t="s">
        <v>752</v>
      </c>
      <c r="C51" s="3">
        <f>VLOOKUP($B51,'[9]BIP je EW'!$A$4:$P$128,12,0)</f>
        <v>88.29113924050634</v>
      </c>
      <c r="D51" s="3">
        <f>VLOOKUP($B51,'[9]BIP je EW'!$A$4:$P$128,13,0)</f>
        <v>89.14473684210526</v>
      </c>
      <c r="E51" s="7">
        <f t="shared" si="18"/>
        <v>47</v>
      </c>
      <c r="F51" s="7">
        <f t="shared" si="19"/>
        <v>46</v>
      </c>
      <c r="H51" s="3">
        <f>VLOOKUP($B51,[9]Wirtschaftswachstum!$A$4:$Z$128,23,0)</f>
        <v>0.55301647341421756</v>
      </c>
      <c r="I51" s="7">
        <f t="shared" si="9"/>
        <v>58</v>
      </c>
      <c r="K51" s="3">
        <f>VLOOKUP($B51,[9]Wirtschaftswachstum!$A$4:$AY$128,50,0)</f>
        <v>3.3285584416091751E-3</v>
      </c>
      <c r="L51" s="7">
        <f t="shared" si="10"/>
        <v>64</v>
      </c>
      <c r="N51" s="3">
        <f>VLOOKUP($B51,'[9]Verfügbare Eink'!$A$4:$P$135,12,0)</f>
        <v>102.3121387283237</v>
      </c>
      <c r="O51" s="3">
        <f>VLOOKUP($B51,'[9]Verfügbare Eink'!$A$4:$P$135,13,0)</f>
        <v>102.06185567010309</v>
      </c>
      <c r="P51" s="7">
        <f t="shared" si="20"/>
        <v>39</v>
      </c>
      <c r="Q51" s="7">
        <f t="shared" si="21"/>
        <v>41</v>
      </c>
      <c r="S51" s="3">
        <f>VLOOKUP($B51,'[9]BIP je Arbeitsstunde'!$A$4:$P$127,12,0)</f>
        <v>107.64068436962266</v>
      </c>
      <c r="T51" s="3">
        <f>VLOOKUP($B51,'[9]BIP je Arbeitsstunde'!$A$4:$P$127,13,0)</f>
        <v>95.847431210563187</v>
      </c>
      <c r="U51" s="7">
        <f t="shared" si="22"/>
        <v>37</v>
      </c>
      <c r="V51" s="7">
        <f t="shared" si="23"/>
        <v>51</v>
      </c>
      <c r="W51" s="7"/>
      <c r="X51" s="3">
        <f>VLOOKUP($B51,[9]ALQ!$A$4:$P$128,6,0)</f>
        <v>6.7</v>
      </c>
      <c r="Y51" s="3">
        <f>VLOOKUP($B51,[9]ALQ!$A$4:$P$128,10,0)</f>
        <v>5.0999999999999996</v>
      </c>
      <c r="Z51" s="7">
        <f t="shared" si="13"/>
        <v>61</v>
      </c>
      <c r="AA51" s="7">
        <f t="shared" si="14"/>
        <v>44</v>
      </c>
      <c r="AC51" s="3">
        <f>VLOOKUP($B51,[9]Erwerbstätigkeit!$A$4:$P$128,14,0)</f>
        <v>2.1983484031709395</v>
      </c>
      <c r="AD51" s="7">
        <f t="shared" si="15"/>
        <v>7</v>
      </c>
      <c r="AF51" s="3">
        <f>VLOOKUP($B51,[9]Erwerbstätigkeit!$A$4:$T$128,17,0)</f>
        <v>11.438874864767399</v>
      </c>
      <c r="AG51" s="3">
        <f>VLOOKUP($B51,[9]Erwerbstätigkeit!$A$4:$T$128,18,0)</f>
        <v>10.620237936104798</v>
      </c>
      <c r="AH51" s="7">
        <f t="shared" si="16"/>
        <v>55</v>
      </c>
      <c r="AI51" s="7">
        <f t="shared" si="3"/>
        <v>60</v>
      </c>
      <c r="AK51" s="3">
        <f>VLOOKUP($B51,[9]FuE!$A$4:$I$128,7,0)</f>
        <v>1.75</v>
      </c>
      <c r="AL51" s="7">
        <f t="shared" si="17"/>
        <v>38</v>
      </c>
      <c r="AN51" s="3">
        <f>VLOOKUP($B51,[9]Bevölkerung!$A$4:$S$128,15,0)</f>
        <v>116.91706322229776</v>
      </c>
      <c r="AO51" s="7">
        <f t="shared" si="24"/>
        <v>18</v>
      </c>
      <c r="AQ51" s="3">
        <f>VLOOKUP($B51,[9]Tabelle9!$A$4:$N$128,12,0)</f>
        <v>42.046357615894038</v>
      </c>
      <c r="AR51" s="7">
        <f t="shared" si="25"/>
        <v>25</v>
      </c>
      <c r="AT51" s="3">
        <f>VLOOKUP($B51,[9]Tabelle1!$A$4:$L$126,8,0)</f>
        <v>4.0927152317880795</v>
      </c>
      <c r="AU51" s="7">
        <f t="shared" si="26"/>
        <v>54</v>
      </c>
      <c r="AW51" s="3">
        <f>VLOOKUP($B51,[9]HRST!$A$4:$L$126,8,0)</f>
        <v>65.900662251655632</v>
      </c>
      <c r="AX51" s="7">
        <f t="shared" si="27"/>
        <v>26</v>
      </c>
    </row>
    <row r="52" spans="1:50" x14ac:dyDescent="0.35">
      <c r="B52" t="s">
        <v>753</v>
      </c>
      <c r="C52" s="3">
        <f>VLOOKUP($B52,'[9]BIP je EW'!$A$4:$P$128,12,0)</f>
        <v>87.974683544303801</v>
      </c>
      <c r="D52" s="3">
        <f>VLOOKUP($B52,'[9]BIP je EW'!$A$4:$P$128,13,0)</f>
        <v>88.157894736842096</v>
      </c>
      <c r="E52" s="7">
        <f t="shared" si="18"/>
        <v>48</v>
      </c>
      <c r="F52" s="7">
        <f t="shared" si="19"/>
        <v>48</v>
      </c>
      <c r="H52" s="3">
        <f>VLOOKUP($B52,[9]Wirtschaftswachstum!$A$4:$Z$128,23,0)</f>
        <v>0.74216593393936137</v>
      </c>
      <c r="I52" s="7">
        <f t="shared" si="9"/>
        <v>53</v>
      </c>
      <c r="K52" s="3">
        <f>VLOOKUP($B52,[9]Wirtschaftswachstum!$A$4:$AY$128,50,0)</f>
        <v>0.27146768941514665</v>
      </c>
      <c r="L52" s="7">
        <f t="shared" si="10"/>
        <v>57</v>
      </c>
      <c r="N52" s="3">
        <f>VLOOKUP($B52,'[9]Verfügbare Eink'!$A$4:$P$135,12,0)</f>
        <v>104.62427745664739</v>
      </c>
      <c r="O52" s="3">
        <f>VLOOKUP($B52,'[9]Verfügbare Eink'!$A$4:$P$135,13,0)</f>
        <v>102.57731958762886</v>
      </c>
      <c r="P52" s="7">
        <f t="shared" si="20"/>
        <v>36</v>
      </c>
      <c r="Q52" s="7">
        <f t="shared" si="21"/>
        <v>38</v>
      </c>
      <c r="S52" s="3">
        <f>VLOOKUP($B52,'[9]BIP je Arbeitsstunde'!$A$4:$P$127,12,0)</f>
        <v>107.37225936390686</v>
      </c>
      <c r="T52" s="3">
        <f>VLOOKUP($B52,'[9]BIP je Arbeitsstunde'!$A$4:$P$127,13,0)</f>
        <v>98.989935665491885</v>
      </c>
      <c r="U52" s="7">
        <f t="shared" si="22"/>
        <v>38</v>
      </c>
      <c r="V52" s="7">
        <f t="shared" si="23"/>
        <v>49</v>
      </c>
      <c r="W52" s="7"/>
      <c r="X52" s="3">
        <f>VLOOKUP($B52,[9]ALQ!$A$4:$P$128,6,0)</f>
        <v>8.3000000000000007</v>
      </c>
      <c r="Y52" s="3">
        <f>VLOOKUP($B52,[9]ALQ!$A$4:$P$128,10,0)</f>
        <v>6.8</v>
      </c>
      <c r="Z52" s="7">
        <f t="shared" si="13"/>
        <v>72</v>
      </c>
      <c r="AA52" s="7">
        <f t="shared" si="14"/>
        <v>70</v>
      </c>
      <c r="AC52" s="3">
        <f>VLOOKUP($B52,[9]Erwerbstätigkeit!$A$4:$P$128,14,0)</f>
        <v>1.4384771761741746</v>
      </c>
      <c r="AD52" s="7">
        <f t="shared" si="15"/>
        <v>18</v>
      </c>
      <c r="AF52" s="3">
        <f>VLOOKUP($B52,[9]Erwerbstätigkeit!$A$4:$T$128,17,0)</f>
        <v>9.4910312993480996</v>
      </c>
      <c r="AG52" s="3">
        <f>VLOOKUP($B52,[9]Erwerbstätigkeit!$A$4:$T$128,18,0)</f>
        <v>9.4111278660634881</v>
      </c>
      <c r="AH52" s="7">
        <f t="shared" si="16"/>
        <v>66</v>
      </c>
      <c r="AI52" s="7">
        <f t="shared" si="3"/>
        <v>66</v>
      </c>
      <c r="AK52" s="3">
        <f>VLOOKUP($B52,[9]FuE!$A$4:$I$128,7,0)</f>
        <v>1.48</v>
      </c>
      <c r="AL52" s="7">
        <f t="shared" si="17"/>
        <v>52</v>
      </c>
      <c r="AN52" s="3">
        <f>VLOOKUP($B52,[9]Bevölkerung!$A$4:$S$128,15,0)</f>
        <v>115.34760463848744</v>
      </c>
      <c r="AO52" s="7">
        <f t="shared" si="24"/>
        <v>21</v>
      </c>
      <c r="AQ52" s="3">
        <f>VLOOKUP($B52,[9]Tabelle9!$A$4:$N$128,12,0)</f>
        <v>41.222014569586939</v>
      </c>
      <c r="AR52" s="7">
        <f t="shared" si="25"/>
        <v>30</v>
      </c>
      <c r="AT52" s="3">
        <f>VLOOKUP($B52,[9]Tabelle1!$A$4:$L$126,8,0)</f>
        <v>2.5401426446470117</v>
      </c>
      <c r="AU52" s="7">
        <f t="shared" si="26"/>
        <v>79</v>
      </c>
      <c r="AW52" s="3">
        <f>VLOOKUP($B52,[9]HRST!$A$4:$L$126,8,0)</f>
        <v>67.012471871543539</v>
      </c>
      <c r="AX52" s="7">
        <f t="shared" si="27"/>
        <v>25</v>
      </c>
    </row>
    <row r="53" spans="1:50" x14ac:dyDescent="0.35">
      <c r="B53" t="s">
        <v>754</v>
      </c>
      <c r="C53" s="3">
        <f>VLOOKUP($B53,'[9]BIP je EW'!$A$4:$P$128,12,0)</f>
        <v>87.025316455696199</v>
      </c>
      <c r="D53" s="3">
        <f>VLOOKUP($B53,'[9]BIP je EW'!$A$4:$P$128,13,0)</f>
        <v>85.85526315789474</v>
      </c>
      <c r="E53" s="7">
        <f t="shared" si="18"/>
        <v>49</v>
      </c>
      <c r="F53" s="7">
        <f t="shared" si="19"/>
        <v>56</v>
      </c>
      <c r="H53" s="3">
        <f>VLOOKUP($B53,[9]Wirtschaftswachstum!$A$4:$Z$128,23,0)</f>
        <v>2.2030735206186307</v>
      </c>
      <c r="I53" s="7">
        <f t="shared" si="9"/>
        <v>19</v>
      </c>
      <c r="K53" s="3">
        <f>VLOOKUP($B53,[9]Wirtschaftswachstum!$A$4:$AY$128,50,0)</f>
        <v>1.497155950470642</v>
      </c>
      <c r="L53" s="7">
        <f t="shared" si="10"/>
        <v>31</v>
      </c>
      <c r="N53" s="3">
        <f>VLOOKUP($B53,'[9]Verfügbare Eink'!$A$4:$P$135,12,0)</f>
        <v>100</v>
      </c>
      <c r="O53" s="3">
        <f>VLOOKUP($B53,'[9]Verfügbare Eink'!$A$4:$P$135,13,0)</f>
        <v>97.9381443298969</v>
      </c>
      <c r="P53" s="7">
        <f t="shared" si="20"/>
        <v>48</v>
      </c>
      <c r="Q53" s="7">
        <f t="shared" si="21"/>
        <v>49</v>
      </c>
      <c r="S53" s="3">
        <f>VLOOKUP($B53,'[9]BIP je Arbeitsstunde'!$A$4:$P$127,12,0)</f>
        <v>110.21545847150105</v>
      </c>
      <c r="T53" s="3">
        <f>VLOOKUP($B53,'[9]BIP je Arbeitsstunde'!$A$4:$P$127,13,0)</f>
        <v>95.365286482845534</v>
      </c>
      <c r="U53" s="7">
        <f t="shared" si="22"/>
        <v>30</v>
      </c>
      <c r="V53" s="7">
        <f t="shared" si="23"/>
        <v>53</v>
      </c>
      <c r="W53" s="7"/>
      <c r="X53" s="3">
        <f>VLOOKUP($B53,[9]ALQ!$A$4:$P$128,6,0)</f>
        <v>8.1999999999999993</v>
      </c>
      <c r="Y53" s="3">
        <f>VLOOKUP($B53,[9]ALQ!$A$4:$P$128,10,0)</f>
        <v>7.3</v>
      </c>
      <c r="Z53" s="7">
        <f t="shared" si="13"/>
        <v>71</v>
      </c>
      <c r="AA53" s="7">
        <f t="shared" si="14"/>
        <v>73</v>
      </c>
      <c r="AC53" s="3">
        <f>VLOOKUP($B53,[9]Erwerbstätigkeit!$A$4:$P$128,14,0)</f>
        <v>2.2185537287432879</v>
      </c>
      <c r="AD53" s="7">
        <f t="shared" si="15"/>
        <v>6</v>
      </c>
      <c r="AF53" s="3">
        <f>VLOOKUP($B53,[9]Erwerbstätigkeit!$A$4:$T$128,17,0)</f>
        <v>8.16395236291714</v>
      </c>
      <c r="AG53" s="3">
        <f>VLOOKUP($B53,[9]Erwerbstätigkeit!$A$4:$T$128,18,0)</f>
        <v>7.6167841976078234</v>
      </c>
      <c r="AH53" s="7">
        <f t="shared" si="16"/>
        <v>72</v>
      </c>
      <c r="AI53" s="7">
        <f t="shared" si="3"/>
        <v>75</v>
      </c>
      <c r="AK53" s="3">
        <f>VLOOKUP($B53,[9]FuE!$A$4:$I$128,7,0)</f>
        <v>3.61</v>
      </c>
      <c r="AL53" s="7">
        <f t="shared" si="17"/>
        <v>5</v>
      </c>
      <c r="AN53" s="3">
        <f>VLOOKUP($B53,[9]Bevölkerung!$A$4:$S$128,15,0)</f>
        <v>124.099487158697</v>
      </c>
      <c r="AO53" s="7">
        <f t="shared" si="24"/>
        <v>12</v>
      </c>
      <c r="AQ53" s="3">
        <f>VLOOKUP($B53,[9]Tabelle9!$A$4:$N$128,12,0)</f>
        <v>43.649795661741585</v>
      </c>
      <c r="AR53" s="7">
        <f t="shared" si="25"/>
        <v>21</v>
      </c>
      <c r="AT53" s="3">
        <f>VLOOKUP($B53,[9]Tabelle1!$A$4:$L$126,8,0)</f>
        <v>5.2224143351147436</v>
      </c>
      <c r="AU53" s="7">
        <f t="shared" si="26"/>
        <v>39</v>
      </c>
      <c r="AW53" s="3">
        <f>VLOOKUP($B53,[9]HRST!$A$4:$L$126,8,0)</f>
        <v>76.09635334800376</v>
      </c>
      <c r="AX53" s="7">
        <f t="shared" si="27"/>
        <v>6</v>
      </c>
    </row>
    <row r="54" spans="1:50" x14ac:dyDescent="0.35">
      <c r="B54" t="s">
        <v>755</v>
      </c>
      <c r="C54" s="3">
        <f>VLOOKUP($B54,'[9]BIP je EW'!$A$4:$P$128,12,0)</f>
        <v>101.8987341772152</v>
      </c>
      <c r="D54" s="3">
        <f>VLOOKUP($B54,'[9]BIP je EW'!$A$4:$P$128,13,0)</f>
        <v>101.64473684210526</v>
      </c>
      <c r="E54" s="7">
        <f t="shared" si="18"/>
        <v>35</v>
      </c>
      <c r="F54" s="7">
        <f t="shared" si="19"/>
        <v>37</v>
      </c>
      <c r="H54" s="3">
        <f>VLOOKUP($B54,[9]Wirtschaftswachstum!$A$4:$Z$128,23,0)</f>
        <v>0.38835682176090813</v>
      </c>
      <c r="I54" s="7">
        <f t="shared" si="9"/>
        <v>66</v>
      </c>
      <c r="K54" s="3">
        <f>VLOOKUP($B54,[9]Wirtschaftswachstum!$A$4:$AY$128,50,0)</f>
        <v>-7.1081615022904998E-2</v>
      </c>
      <c r="L54" s="7">
        <f t="shared" si="10"/>
        <v>68</v>
      </c>
      <c r="N54" s="3">
        <f>VLOOKUP($B54,'[9]Verfügbare Eink'!$A$4:$P$135,12,0)</f>
        <v>105.78034682080926</v>
      </c>
      <c r="O54" s="3">
        <f>VLOOKUP($B54,'[9]Verfügbare Eink'!$A$4:$P$135,13,0)</f>
        <v>103.60824742268042</v>
      </c>
      <c r="P54" s="7">
        <f t="shared" si="20"/>
        <v>33</v>
      </c>
      <c r="Q54" s="7">
        <f t="shared" si="21"/>
        <v>36</v>
      </c>
      <c r="S54" s="3">
        <f>VLOOKUP($B54,'[9]BIP je Arbeitsstunde'!$A$4:$P$127,12,0)</f>
        <v>119.06272188013433</v>
      </c>
      <c r="T54" s="3">
        <f>VLOOKUP($B54,'[9]BIP je Arbeitsstunde'!$A$4:$P$127,13,0)</f>
        <v>106.69390722182727</v>
      </c>
      <c r="U54" s="7">
        <f t="shared" si="22"/>
        <v>17</v>
      </c>
      <c r="V54" s="7">
        <f t="shared" si="23"/>
        <v>36</v>
      </c>
      <c r="W54" s="7"/>
      <c r="X54" s="3">
        <f>VLOOKUP($B54,[9]ALQ!$A$4:$P$128,6,0)</f>
        <v>6.6</v>
      </c>
      <c r="Y54" s="3">
        <f>VLOOKUP($B54,[9]ALQ!$A$4:$P$128,10,0)</f>
        <v>6.1</v>
      </c>
      <c r="Z54" s="7">
        <f t="shared" si="13"/>
        <v>60</v>
      </c>
      <c r="AA54" s="7">
        <f t="shared" si="14"/>
        <v>58</v>
      </c>
      <c r="AC54" s="3">
        <f>VLOOKUP($B54,[9]Erwerbstätigkeit!$A$4:$P$128,14,0)</f>
        <v>1.3946089793018359</v>
      </c>
      <c r="AD54" s="7">
        <f t="shared" si="15"/>
        <v>23</v>
      </c>
      <c r="AF54" s="3">
        <f>VLOOKUP($B54,[9]Erwerbstätigkeit!$A$4:$T$128,17,0)</f>
        <v>12.165541026009484</v>
      </c>
      <c r="AG54" s="3">
        <f>VLOOKUP($B54,[9]Erwerbstätigkeit!$A$4:$T$128,18,0)</f>
        <v>11.862777411557898</v>
      </c>
      <c r="AH54" s="7">
        <f t="shared" si="16"/>
        <v>52</v>
      </c>
      <c r="AI54" s="7">
        <f t="shared" si="3"/>
        <v>51</v>
      </c>
      <c r="AK54" s="3">
        <f>VLOOKUP($B54,[9]FuE!$A$4:$I$128,7,0)</f>
        <v>2.88</v>
      </c>
      <c r="AL54" s="7">
        <f t="shared" si="17"/>
        <v>17</v>
      </c>
      <c r="AN54" s="3">
        <f>VLOOKUP($B54,[9]Bevölkerung!$A$4:$S$128,15,0)</f>
        <v>116.78257035994139</v>
      </c>
      <c r="AO54" s="7">
        <f t="shared" si="24"/>
        <v>19</v>
      </c>
      <c r="AQ54" s="3">
        <f>VLOOKUP($B54,[9]Tabelle9!$A$4:$N$128,12,0)</f>
        <v>47.114906317360308</v>
      </c>
      <c r="AR54" s="7">
        <f t="shared" si="25"/>
        <v>15</v>
      </c>
      <c r="AT54" s="3">
        <f>VLOOKUP($B54,[9]Tabelle1!$A$4:$L$126,8,0)</f>
        <v>4.860995965290444</v>
      </c>
      <c r="AU54" s="7">
        <f t="shared" si="26"/>
        <v>49</v>
      </c>
      <c r="AW54" s="3">
        <f>VLOOKUP($B54,[9]HRST!$A$4:$L$126,8,0)</f>
        <v>71.845465096998851</v>
      </c>
      <c r="AX54" s="7">
        <f t="shared" si="27"/>
        <v>15</v>
      </c>
    </row>
    <row r="55" spans="1:50" x14ac:dyDescent="0.35">
      <c r="B55" t="s">
        <v>756</v>
      </c>
      <c r="C55" s="3">
        <f>VLOOKUP($B55,'[9]BIP je EW'!$A$4:$P$128,12,0)</f>
        <v>97.151898734177209</v>
      </c>
      <c r="D55" s="3">
        <f>VLOOKUP($B55,'[9]BIP je EW'!$A$4:$P$128,13,0)</f>
        <v>96.381578947368425</v>
      </c>
      <c r="E55" s="7">
        <f t="shared" si="18"/>
        <v>40</v>
      </c>
      <c r="F55" s="7">
        <f t="shared" si="19"/>
        <v>40</v>
      </c>
      <c r="H55" s="3">
        <f>VLOOKUP($B55,[9]Wirtschaftswachstum!$A$4:$Z$128,23,0)</f>
        <v>0.18850225022654854</v>
      </c>
      <c r="I55" s="7">
        <f t="shared" si="9"/>
        <v>75</v>
      </c>
      <c r="K55" s="3">
        <f>VLOOKUP($B55,[9]Wirtschaftswachstum!$A$4:$AY$128,50,0)</f>
        <v>-0.2648554206155751</v>
      </c>
      <c r="L55" s="7">
        <f t="shared" si="10"/>
        <v>80</v>
      </c>
      <c r="N55" s="3">
        <f>VLOOKUP($B55,'[9]Verfügbare Eink'!$A$4:$P$135,12,0)</f>
        <v>104.62427745664739</v>
      </c>
      <c r="O55" s="3">
        <f>VLOOKUP($B55,'[9]Verfügbare Eink'!$A$4:$P$135,13,0)</f>
        <v>102.57731958762886</v>
      </c>
      <c r="P55" s="7">
        <f t="shared" si="20"/>
        <v>36</v>
      </c>
      <c r="Q55" s="7">
        <f t="shared" si="21"/>
        <v>38</v>
      </c>
      <c r="S55" s="3">
        <f>VLOOKUP($B55,'[9]BIP je Arbeitsstunde'!$A$4:$P$127,12,0)</f>
        <v>116.36841855694308</v>
      </c>
      <c r="T55" s="3">
        <f>VLOOKUP($B55,'[9]BIP je Arbeitsstunde'!$A$4:$P$127,13,0)</f>
        <v>121.35894692854785</v>
      </c>
      <c r="U55" s="7">
        <f t="shared" si="22"/>
        <v>22</v>
      </c>
      <c r="V55" s="7">
        <f t="shared" si="23"/>
        <v>15</v>
      </c>
      <c r="W55" s="7"/>
      <c r="X55" s="3">
        <f>VLOOKUP($B55,[9]ALQ!$A$4:$P$128,6,0)</f>
        <v>8.6</v>
      </c>
      <c r="Y55" s="3">
        <f>VLOOKUP($B55,[9]ALQ!$A$4:$P$128,10,0)</f>
        <v>6.7</v>
      </c>
      <c r="Z55" s="7">
        <f t="shared" si="13"/>
        <v>75</v>
      </c>
      <c r="AA55" s="7">
        <f t="shared" si="14"/>
        <v>68</v>
      </c>
      <c r="AC55" s="3">
        <f>VLOOKUP($B55,[9]Erwerbstätigkeit!$A$4:$P$128,14,0)</f>
        <v>1.277340015743647</v>
      </c>
      <c r="AD55" s="7">
        <f t="shared" si="15"/>
        <v>30</v>
      </c>
      <c r="AF55" s="3">
        <f>VLOOKUP($B55,[9]Erwerbstätigkeit!$A$4:$T$128,17,0)</f>
        <v>6.1061987870931906</v>
      </c>
      <c r="AG55" s="3">
        <f>VLOOKUP($B55,[9]Erwerbstätigkeit!$A$4:$T$128,18,0)</f>
        <v>6.5028002489110142</v>
      </c>
      <c r="AH55" s="7">
        <f t="shared" si="16"/>
        <v>80</v>
      </c>
      <c r="AI55" s="7">
        <f t="shared" si="3"/>
        <v>79</v>
      </c>
      <c r="AK55" s="3">
        <f>VLOOKUP($B55,[9]FuE!$A$4:$I$128,7,0)</f>
        <v>2.16</v>
      </c>
      <c r="AL55" s="7">
        <f t="shared" si="17"/>
        <v>28</v>
      </c>
      <c r="AN55" s="3">
        <f>VLOOKUP($B55,[9]Bevölkerung!$A$4:$S$128,15,0)</f>
        <v>113.57651440464454</v>
      </c>
      <c r="AO55" s="7">
        <f t="shared" si="24"/>
        <v>25</v>
      </c>
      <c r="AQ55" s="3">
        <f>VLOOKUP($B55,[9]Tabelle9!$A$4:$N$128,12,0)</f>
        <v>44.921190893169879</v>
      </c>
      <c r="AR55" s="7">
        <f t="shared" si="25"/>
        <v>19</v>
      </c>
      <c r="AT55" s="3">
        <f>VLOOKUP($B55,[9]Tabelle1!$A$4:$L$126,8,0)</f>
        <v>3.7604592333138744</v>
      </c>
      <c r="AU55" s="7">
        <f t="shared" si="26"/>
        <v>59</v>
      </c>
      <c r="AW55" s="3">
        <f>VLOOKUP($B55,[9]HRST!$A$4:$L$126,8,0)</f>
        <v>72.942206654991253</v>
      </c>
      <c r="AX55" s="7">
        <f t="shared" si="27"/>
        <v>9</v>
      </c>
    </row>
    <row r="56" spans="1:50" x14ac:dyDescent="0.35">
      <c r="B56" t="s">
        <v>757</v>
      </c>
      <c r="C56" s="3">
        <f>VLOOKUP($B56,'[9]BIP je EW'!$A$4:$P$128,12,0)</f>
        <v>81.962025316455694</v>
      </c>
      <c r="D56" s="3">
        <f>VLOOKUP($B56,'[9]BIP je EW'!$A$4:$P$128,13,0)</f>
        <v>79.276315789473685</v>
      </c>
      <c r="E56" s="7">
        <f t="shared" si="18"/>
        <v>63</v>
      </c>
      <c r="F56" s="7">
        <f t="shared" si="19"/>
        <v>64</v>
      </c>
      <c r="H56" s="3">
        <f>VLOOKUP($B56,[9]Wirtschaftswachstum!$A$4:$Z$128,23,0)</f>
        <v>7.1812994999745712</v>
      </c>
      <c r="I56" s="7">
        <f t="shared" si="9"/>
        <v>1</v>
      </c>
      <c r="K56" s="3">
        <f>VLOOKUP($B56,[9]Wirtschaftswachstum!$A$4:$AY$128,50,0)</f>
        <v>6.2990107144692331</v>
      </c>
      <c r="L56" s="7">
        <f t="shared" si="10"/>
        <v>1</v>
      </c>
      <c r="N56" s="3">
        <f>VLOOKUP($B56,'[9]Verfügbare Eink'!$A$4:$P$135,12,0)</f>
        <v>105.20231213872833</v>
      </c>
      <c r="O56" s="3">
        <f>VLOOKUP($B56,'[9]Verfügbare Eink'!$A$4:$P$135,13,0)</f>
        <v>103.09278350515463</v>
      </c>
      <c r="P56" s="7">
        <f t="shared" si="20"/>
        <v>35</v>
      </c>
      <c r="Q56" s="7">
        <f t="shared" si="21"/>
        <v>37</v>
      </c>
      <c r="S56" s="3">
        <f>VLOOKUP($B56,'[9]BIP je Arbeitsstunde'!$A$4:$P$127,12,0)</f>
        <v>103.76527749286983</v>
      </c>
      <c r="T56" s="3">
        <f>VLOOKUP($B56,'[9]BIP je Arbeitsstunde'!$A$4:$P$127,13,0)</f>
        <v>97.778790876800542</v>
      </c>
      <c r="U56" s="7">
        <f t="shared" si="22"/>
        <v>44</v>
      </c>
      <c r="V56" s="7">
        <f t="shared" si="23"/>
        <v>50</v>
      </c>
      <c r="W56" s="7"/>
      <c r="X56" s="3">
        <f>VLOOKUP($B56,[9]ALQ!$A$4:$P$128,6,0)</f>
        <v>6.4</v>
      </c>
      <c r="Y56" s="3">
        <f>VLOOKUP($B56,[9]ALQ!$A$4:$P$128,10,0)</f>
        <v>5.7</v>
      </c>
      <c r="Z56" s="7">
        <f t="shared" si="13"/>
        <v>59</v>
      </c>
      <c r="AA56" s="7">
        <f t="shared" si="14"/>
        <v>51</v>
      </c>
      <c r="AC56" s="3">
        <f>VLOOKUP($B56,[9]Erwerbstätigkeit!$A$4:$P$128,14,0)</f>
        <v>1.0587348730405353</v>
      </c>
      <c r="AD56" s="7">
        <f t="shared" si="15"/>
        <v>46</v>
      </c>
      <c r="AF56" s="3">
        <f>VLOOKUP($B56,[9]Erwerbstätigkeit!$A$4:$T$128,17,0)</f>
        <v>3.857566765578635</v>
      </c>
      <c r="AG56" s="3">
        <f>VLOOKUP($B56,[9]Erwerbstätigkeit!$A$4:$T$128,18,0)</f>
        <v>4.2354630294328786</v>
      </c>
      <c r="AH56" s="7">
        <f t="shared" si="16"/>
        <v>90</v>
      </c>
      <c r="AI56" s="7">
        <f t="shared" si="3"/>
        <v>88</v>
      </c>
      <c r="AK56" s="3">
        <f>VLOOKUP($B56,[9]FuE!$A$4:$I$128,7,0)</f>
        <v>0.37</v>
      </c>
      <c r="AL56" s="7">
        <f t="shared" si="17"/>
        <v>89</v>
      </c>
      <c r="AN56" s="3">
        <f>VLOOKUP($B56,[9]Bevölkerung!$A$4:$S$128,15,0)</f>
        <v>132.43445692883896</v>
      </c>
      <c r="AO56" s="7">
        <f t="shared" si="24"/>
        <v>7</v>
      </c>
      <c r="AQ56" s="3">
        <f>VLOOKUP($B56,[9]Tabelle9!$A$4:$N$128,12,0)</f>
        <v>32.605633802816897</v>
      </c>
      <c r="AR56" s="7">
        <f t="shared" si="25"/>
        <v>59</v>
      </c>
      <c r="AT56" s="3"/>
      <c r="AU56" s="7"/>
      <c r="AW56" s="3">
        <f>VLOOKUP($B56,[9]HRST!$A$4:$L$126,8,0)</f>
        <v>58.661971830985912</v>
      </c>
      <c r="AX56" s="7">
        <f t="shared" si="27"/>
        <v>59</v>
      </c>
    </row>
    <row r="57" spans="1:50" x14ac:dyDescent="0.35">
      <c r="B57" t="s">
        <v>758</v>
      </c>
      <c r="C57" s="3">
        <f>VLOOKUP($B57,'[9]BIP je EW'!$A$4:$P$128,12,0)</f>
        <v>59.177215189873422</v>
      </c>
      <c r="D57" s="3">
        <f>VLOOKUP($B57,'[9]BIP je EW'!$A$4:$P$128,13,0)</f>
        <v>60.19736842105263</v>
      </c>
      <c r="E57" s="7">
        <f t="shared" si="18"/>
        <v>85</v>
      </c>
      <c r="F57" s="7">
        <f t="shared" si="19"/>
        <v>83</v>
      </c>
      <c r="H57" s="3">
        <f>VLOOKUP($B57,[9]Wirtschaftswachstum!$A$4:$Z$128,23,0)</f>
        <v>1.8169946576733054</v>
      </c>
      <c r="I57" s="7">
        <f t="shared" si="9"/>
        <v>29</v>
      </c>
      <c r="K57" s="3">
        <f>VLOOKUP($B57,[9]Wirtschaftswachstum!$A$4:$AY$128,50,0)</f>
        <v>1.4613828270834546</v>
      </c>
      <c r="L57" s="7">
        <f t="shared" si="10"/>
        <v>32</v>
      </c>
      <c r="N57" s="3">
        <f>VLOOKUP($B57,'[9]Verfügbare Eink'!$A$4:$P$135,12,0)</f>
        <v>74.566473988439313</v>
      </c>
      <c r="O57" s="3">
        <f>VLOOKUP($B57,'[9]Verfügbare Eink'!$A$4:$P$135,13,0)</f>
        <v>76.288659793814432</v>
      </c>
      <c r="P57" s="7">
        <f t="shared" si="20"/>
        <v>76</v>
      </c>
      <c r="Q57" s="7">
        <f t="shared" si="21"/>
        <v>76</v>
      </c>
      <c r="S57" s="3">
        <f>VLOOKUP($B57,'[9]BIP je Arbeitsstunde'!$A$4:$P$127,12,0)</f>
        <v>106.37141512083106</v>
      </c>
      <c r="T57" s="3">
        <f>VLOOKUP($B57,'[9]BIP je Arbeitsstunde'!$A$4:$P$127,13,0)</f>
        <v>78.38226542593722</v>
      </c>
      <c r="U57" s="7">
        <f t="shared" si="22"/>
        <v>41</v>
      </c>
      <c r="V57" s="7">
        <f t="shared" si="23"/>
        <v>63</v>
      </c>
      <c r="W57" s="7"/>
      <c r="X57" s="3">
        <f>VLOOKUP($B57,[9]ALQ!$A$4:$P$128,6,0)</f>
        <v>20.3</v>
      </c>
      <c r="Y57" s="3">
        <f>VLOOKUP($B57,[9]ALQ!$A$4:$P$128,10,0)</f>
        <v>16.3</v>
      </c>
      <c r="Z57" s="7">
        <f t="shared" si="13"/>
        <v>91</v>
      </c>
      <c r="AA57" s="7">
        <f t="shared" si="14"/>
        <v>90</v>
      </c>
      <c r="AC57" s="3">
        <f>VLOOKUP($B57,[9]Erwerbstätigkeit!$A$4:$P$128,14,0)</f>
        <v>6.6823312493967819</v>
      </c>
      <c r="AD57" s="7">
        <f t="shared" si="15"/>
        <v>1</v>
      </c>
      <c r="AF57" s="3">
        <f>VLOOKUP($B57,[9]Erwerbstätigkeit!$A$4:$T$128,17,0)</f>
        <v>4.4831880448318806</v>
      </c>
      <c r="AG57" s="3">
        <f>VLOOKUP($B57,[9]Erwerbstätigkeit!$A$4:$T$128,18,0)</f>
        <v>3.9859035119698625</v>
      </c>
      <c r="AH57" s="7">
        <f t="shared" si="16"/>
        <v>88</v>
      </c>
      <c r="AI57" s="7">
        <f t="shared" si="3"/>
        <v>89</v>
      </c>
      <c r="AK57" s="3">
        <f>VLOOKUP($B57,[9]FuE!$A$4:$I$128,7,0)</f>
        <v>0.74</v>
      </c>
      <c r="AL57" s="7">
        <f t="shared" si="17"/>
        <v>81</v>
      </c>
      <c r="AN57" s="3">
        <f>VLOOKUP($B57,[9]Bevölkerung!$A$4:$S$128,15,0)</f>
        <v>134.13108839446784</v>
      </c>
      <c r="AO57" s="7">
        <f t="shared" si="24"/>
        <v>4</v>
      </c>
      <c r="AQ57" s="3">
        <f>VLOOKUP($B57,[9]Tabelle9!$A$4:$N$128,12,0)</f>
        <v>32.932499599166263</v>
      </c>
      <c r="AR57" s="7">
        <f t="shared" si="25"/>
        <v>57</v>
      </c>
      <c r="AT57" s="3">
        <f>VLOOKUP($B57,[9]Tabelle1!$A$4:$L$126,8,0)</f>
        <v>1.5071348404681737</v>
      </c>
      <c r="AU57" s="7">
        <f t="shared" si="26"/>
        <v>85</v>
      </c>
      <c r="AW57" s="3">
        <f>VLOOKUP($B57,[9]HRST!$A$4:$L$126,8,0)</f>
        <v>56.244989578322915</v>
      </c>
      <c r="AX57" s="7">
        <f t="shared" si="27"/>
        <v>65</v>
      </c>
    </row>
    <row r="58" spans="1:50" x14ac:dyDescent="0.35">
      <c r="A58" t="s">
        <v>759</v>
      </c>
      <c r="B58" t="s">
        <v>760</v>
      </c>
      <c r="C58" s="3">
        <f>VLOOKUP($B58,'[9]BIP je EW'!$A$4:$P$128,12,0)</f>
        <v>67.405063291139243</v>
      </c>
      <c r="D58" s="3">
        <f>VLOOKUP($B58,'[9]BIP je EW'!$A$4:$P$128,13,0)</f>
        <v>65.789473684210535</v>
      </c>
      <c r="E58" s="7">
        <f t="shared" si="18"/>
        <v>76</v>
      </c>
      <c r="F58" s="7">
        <f t="shared" si="19"/>
        <v>78</v>
      </c>
      <c r="H58" s="3">
        <f>VLOOKUP($B58,[9]Wirtschaftswachstum!$A$4:$Z$128,23,0)</f>
        <v>3.4344976316124587</v>
      </c>
      <c r="I58" s="7">
        <f t="shared" si="9"/>
        <v>7</v>
      </c>
      <c r="K58" s="3">
        <f>VLOOKUP($B58,[9]Wirtschaftswachstum!$A$4:$AY$128,50,0)</f>
        <v>3.7267173564874412</v>
      </c>
      <c r="L58" s="7">
        <f t="shared" si="10"/>
        <v>6</v>
      </c>
      <c r="N58" s="3">
        <f>VLOOKUP($B58,'[9]Verfügbare Eink'!$A$4:$P$135,12,0)</f>
        <v>62.427745664739888</v>
      </c>
      <c r="O58" s="3">
        <f>VLOOKUP($B58,'[9]Verfügbare Eink'!$A$4:$P$135,13,0)</f>
        <v>69.587628865979383</v>
      </c>
      <c r="P58" s="7">
        <f t="shared" si="20"/>
        <v>89</v>
      </c>
      <c r="Q58" s="7">
        <f t="shared" si="21"/>
        <v>83</v>
      </c>
      <c r="S58" s="3">
        <f>VLOOKUP($B58,'[9]BIP je Arbeitsstunde'!$A$4:$P$127,12,0)</f>
        <v>63.038074753300791</v>
      </c>
      <c r="T58" s="3">
        <f>VLOOKUP($B58,'[9]BIP je Arbeitsstunde'!$A$4:$P$127,13,0)</f>
        <v>66.313533135738155</v>
      </c>
      <c r="U58" s="7">
        <f t="shared" si="22"/>
        <v>76</v>
      </c>
      <c r="V58" s="7">
        <f t="shared" si="23"/>
        <v>75</v>
      </c>
      <c r="W58" s="7"/>
      <c r="X58" s="3">
        <f>VLOOKUP($B58,[9]ALQ!$A$4:$P$128,6,0)</f>
        <v>6.3</v>
      </c>
      <c r="Y58" s="3">
        <f>VLOOKUP($B58,[9]ALQ!$A$4:$P$128,10,0)</f>
        <v>5.8</v>
      </c>
      <c r="Z58" s="7">
        <f t="shared" si="13"/>
        <v>53</v>
      </c>
      <c r="AA58" s="7">
        <f t="shared" si="14"/>
        <v>53</v>
      </c>
      <c r="AC58" s="3">
        <f>VLOOKUP($B58,[9]Erwerbstätigkeit!$A$4:$P$128,14,0)</f>
        <v>1.1450524086022966</v>
      </c>
      <c r="AD58" s="7">
        <f t="shared" si="15"/>
        <v>40</v>
      </c>
      <c r="AF58" s="3">
        <f>VLOOKUP($B58,[9]Erwerbstätigkeit!$A$4:$T$128,17,0)</f>
        <v>17.744373840046215</v>
      </c>
      <c r="AG58" s="3">
        <f>VLOOKUP($B58,[9]Erwerbstätigkeit!$A$4:$T$128,18,0)</f>
        <v>17.273360306388295</v>
      </c>
      <c r="AH58" s="7">
        <f t="shared" si="16"/>
        <v>25</v>
      </c>
      <c r="AI58" s="7">
        <f t="shared" si="3"/>
        <v>26</v>
      </c>
      <c r="AK58" s="3">
        <f>VLOOKUP($B58,[9]FuE!$A$4:$I$128,7,0)</f>
        <v>1.24</v>
      </c>
      <c r="AL58" s="7">
        <f t="shared" si="17"/>
        <v>59</v>
      </c>
      <c r="AN58" s="3">
        <f>VLOOKUP($B58,[9]Bevölkerung!$A$4:$S$128,15,0)</f>
        <v>88.228632813374219</v>
      </c>
      <c r="AO58" s="7">
        <f t="shared" si="24"/>
        <v>82</v>
      </c>
      <c r="AQ58" s="3">
        <f>VLOOKUP($B58,[9]Tabelle9!$A$4:$N$128,12,0)</f>
        <v>28.523849173307958</v>
      </c>
      <c r="AR58" s="7">
        <f t="shared" si="25"/>
        <v>74</v>
      </c>
      <c r="AT58" s="3">
        <f>VLOOKUP($B58,[9]Tabelle1!$A$4:$L$126,8,0)</f>
        <v>5.2515760675627448</v>
      </c>
      <c r="AU58" s="7">
        <f t="shared" si="26"/>
        <v>38</v>
      </c>
      <c r="AW58" s="3">
        <f>VLOOKUP($B58,[9]HRST!$A$4:$L$126,8,0)</f>
        <v>53.544665159985719</v>
      </c>
      <c r="AX58" s="7">
        <f t="shared" si="27"/>
        <v>72</v>
      </c>
    </row>
    <row r="59" spans="1:50" x14ac:dyDescent="0.35">
      <c r="A59" t="s">
        <v>761</v>
      </c>
      <c r="B59" t="s">
        <v>762</v>
      </c>
      <c r="C59" s="3">
        <f>VLOOKUP($B59,'[9]BIP je EW'!$A$4:$P$128,12,0)</f>
        <v>117.40506329113924</v>
      </c>
      <c r="D59" s="3">
        <f>VLOOKUP($B59,'[9]BIP je EW'!$A$4:$P$128,13,0)</f>
        <v>114.4736842105263</v>
      </c>
      <c r="E59" s="7">
        <f t="shared" si="18"/>
        <v>20</v>
      </c>
      <c r="F59" s="7">
        <f t="shared" si="19"/>
        <v>21</v>
      </c>
      <c r="H59" s="3">
        <f>VLOOKUP($B59,[9]Wirtschaftswachstum!$A$4:$Z$128,23,0)</f>
        <v>1.1435763464198203</v>
      </c>
      <c r="I59" s="7">
        <f t="shared" si="9"/>
        <v>42</v>
      </c>
      <c r="K59" s="3">
        <f>VLOOKUP($B59,[9]Wirtschaftswachstum!$A$4:$AY$128,50,0)</f>
        <v>1.3279713525579524</v>
      </c>
      <c r="L59" s="7">
        <f t="shared" si="10"/>
        <v>33</v>
      </c>
      <c r="N59" s="3">
        <f>VLOOKUP($B59,'[9]Verfügbare Eink'!$A$4:$P$135,12,0)</f>
        <v>121.96531791907515</v>
      </c>
      <c r="O59" s="3">
        <f>VLOOKUP($B59,'[9]Verfügbare Eink'!$A$4:$P$135,13,0)</f>
        <v>121.64948453608247</v>
      </c>
      <c r="P59" s="7">
        <f t="shared" si="20"/>
        <v>11</v>
      </c>
      <c r="Q59" s="7">
        <f t="shared" si="21"/>
        <v>11</v>
      </c>
      <c r="S59" s="3">
        <f>VLOOKUP($B59,'[9]BIP je Arbeitsstunde'!$A$4:$P$127,12,0)</f>
        <v>111.56200067294687</v>
      </c>
      <c r="T59" s="3">
        <f>VLOOKUP($B59,'[9]BIP je Arbeitsstunde'!$A$4:$P$127,13,0)</f>
        <v>115.91786261722979</v>
      </c>
      <c r="U59" s="7">
        <f t="shared" si="22"/>
        <v>28</v>
      </c>
      <c r="V59" s="7">
        <f t="shared" si="23"/>
        <v>24</v>
      </c>
      <c r="W59" s="7"/>
      <c r="X59" s="3">
        <f>VLOOKUP($B59,[9]ALQ!$A$4:$P$128,6,0)</f>
        <v>6.4</v>
      </c>
      <c r="Y59" s="3">
        <f>VLOOKUP($B59,[9]ALQ!$A$4:$P$128,10,0)</f>
        <v>4.5999999999999996</v>
      </c>
      <c r="Z59" s="7">
        <f t="shared" si="13"/>
        <v>59</v>
      </c>
      <c r="AA59" s="7">
        <f t="shared" si="14"/>
        <v>40</v>
      </c>
      <c r="AC59" s="3">
        <f>VLOOKUP($B59,[9]Erwerbstätigkeit!$A$4:$P$128,14,0)</f>
        <v>0.33982837407067734</v>
      </c>
      <c r="AD59" s="7">
        <f t="shared" si="15"/>
        <v>73</v>
      </c>
      <c r="AF59" s="3">
        <f>VLOOKUP($B59,[9]Erwerbstätigkeit!$A$4:$T$128,17,0)</f>
        <v>18.392653039525801</v>
      </c>
      <c r="AG59" s="3">
        <f>VLOOKUP($B59,[9]Erwerbstätigkeit!$A$4:$T$128,18,0)</f>
        <v>17.918252215333034</v>
      </c>
      <c r="AH59" s="7">
        <f t="shared" si="16"/>
        <v>23</v>
      </c>
      <c r="AI59" s="7">
        <f t="shared" si="3"/>
        <v>22</v>
      </c>
      <c r="AK59" s="3">
        <f>VLOOKUP($B59,[9]FuE!$A$4:$I$128,7,0)</f>
        <v>1.49</v>
      </c>
      <c r="AL59" s="7">
        <f t="shared" si="17"/>
        <v>51</v>
      </c>
      <c r="AN59" s="3">
        <f>VLOOKUP($B59,[9]Bevölkerung!$A$4:$S$128,15,0)</f>
        <v>106.47071170251074</v>
      </c>
      <c r="AO59" s="7">
        <f t="shared" si="24"/>
        <v>43</v>
      </c>
      <c r="AQ59" s="3">
        <f>VLOOKUP($B59,[9]Tabelle9!$A$4:$N$128,12,0)</f>
        <v>23.200758916561654</v>
      </c>
      <c r="AR59" s="7">
        <f t="shared" si="25"/>
        <v>86</v>
      </c>
      <c r="AT59" s="3">
        <f>VLOOKUP($B59,[9]Tabelle1!$A$4:$L$126,8,0)</f>
        <v>5.2812663712178063</v>
      </c>
      <c r="AU59" s="7">
        <f t="shared" si="26"/>
        <v>37</v>
      </c>
      <c r="AW59" s="3">
        <f>VLOOKUP($B59,[9]HRST!$A$4:$L$126,8,0)</f>
        <v>48.026958528608041</v>
      </c>
      <c r="AX59" s="7">
        <f t="shared" si="27"/>
        <v>80</v>
      </c>
    </row>
    <row r="60" spans="1:50" x14ac:dyDescent="0.35">
      <c r="B60" t="s">
        <v>763</v>
      </c>
      <c r="C60" s="3">
        <f>VLOOKUP($B60,'[9]BIP je EW'!$A$4:$P$128,12,0)</f>
        <v>63.607594936708857</v>
      </c>
      <c r="D60" s="3">
        <f>VLOOKUP($B60,'[9]BIP je EW'!$A$4:$P$128,13,0)</f>
        <v>62.171052631578952</v>
      </c>
      <c r="E60" s="7">
        <f t="shared" si="18"/>
        <v>79</v>
      </c>
      <c r="F60" s="7">
        <f t="shared" si="19"/>
        <v>82</v>
      </c>
      <c r="H60" s="3">
        <f>VLOOKUP($B60,[9]Wirtschaftswachstum!$A$4:$Z$128,23,0)</f>
        <v>1.2024280403231984</v>
      </c>
      <c r="I60" s="7">
        <f t="shared" si="9"/>
        <v>41</v>
      </c>
      <c r="K60" s="3">
        <f>VLOOKUP($B60,[9]Wirtschaftswachstum!$A$4:$AY$128,50,0)</f>
        <v>1.7795415947634154</v>
      </c>
      <c r="L60" s="7">
        <f t="shared" si="10"/>
        <v>23</v>
      </c>
      <c r="N60" s="3">
        <f>VLOOKUP($B60,'[9]Verfügbare Eink'!$A$4:$P$135,12,0)</f>
        <v>77.456647398843927</v>
      </c>
      <c r="O60" s="3">
        <f>VLOOKUP($B60,'[9]Verfügbare Eink'!$A$4:$P$135,13,0)</f>
        <v>79.896907216494853</v>
      </c>
      <c r="P60" s="7">
        <f t="shared" si="20"/>
        <v>73</v>
      </c>
      <c r="Q60" s="7">
        <f t="shared" si="21"/>
        <v>73</v>
      </c>
      <c r="S60" s="3">
        <f>VLOOKUP($B60,'[9]BIP je Arbeitsstunde'!$A$4:$P$127,12,0)</f>
        <v>81.327938177888669</v>
      </c>
      <c r="T60" s="3">
        <f>VLOOKUP($B60,'[9]BIP je Arbeitsstunde'!$A$4:$P$127,13,0)</f>
        <v>82.40791466315352</v>
      </c>
      <c r="U60" s="7">
        <f t="shared" si="22"/>
        <v>62</v>
      </c>
      <c r="V60" s="7">
        <f t="shared" si="23"/>
        <v>60</v>
      </c>
      <c r="W60" s="7"/>
      <c r="X60" s="3">
        <f>VLOOKUP($B60,[9]ALQ!$A$4:$P$128,6,0)</f>
        <v>17</v>
      </c>
      <c r="Y60" s="3">
        <f>VLOOKUP($B60,[9]ALQ!$A$4:$P$128,10,0)</f>
        <v>13.9</v>
      </c>
      <c r="Z60" s="7">
        <f t="shared" si="13"/>
        <v>85</v>
      </c>
      <c r="AA60" s="7">
        <f t="shared" si="14"/>
        <v>87</v>
      </c>
      <c r="AC60" s="3">
        <f>VLOOKUP($B60,[9]Erwerbstätigkeit!$A$4:$P$128,14,0)</f>
        <v>0.87459019711999986</v>
      </c>
      <c r="AD60" s="7">
        <f t="shared" si="15"/>
        <v>52</v>
      </c>
      <c r="AF60" s="3">
        <f>VLOOKUP($B60,[9]Erwerbstätigkeit!$A$4:$T$128,17,0)</f>
        <v>11.350939563230064</v>
      </c>
      <c r="AG60" s="3">
        <f>VLOOKUP($B60,[9]Erwerbstätigkeit!$A$4:$T$128,18,0)</f>
        <v>10.944318015742114</v>
      </c>
      <c r="AH60" s="7">
        <f t="shared" si="16"/>
        <v>56</v>
      </c>
      <c r="AI60" s="7">
        <f t="shared" si="3"/>
        <v>58</v>
      </c>
      <c r="AK60" s="3">
        <f>VLOOKUP($B60,[9]FuE!$A$4:$I$128,7,0)</f>
        <v>1.04</v>
      </c>
      <c r="AL60" s="7">
        <f t="shared" si="17"/>
        <v>69</v>
      </c>
      <c r="AN60" s="3">
        <f>VLOOKUP($B60,[9]Bevölkerung!$A$4:$S$128,15,0)</f>
        <v>96.344197942921369</v>
      </c>
      <c r="AO60" s="7">
        <f t="shared" si="24"/>
        <v>70</v>
      </c>
      <c r="AQ60" s="3">
        <f>VLOOKUP($B60,[9]Tabelle9!$A$4:$N$128,12,0)</f>
        <v>22.347913524384111</v>
      </c>
      <c r="AR60" s="7">
        <f t="shared" si="25"/>
        <v>88</v>
      </c>
      <c r="AT60" s="3">
        <f>VLOOKUP($B60,[9]Tabelle1!$A$4:$L$126,8,0)</f>
        <v>3.0257324374971435</v>
      </c>
      <c r="AU60" s="7">
        <f t="shared" si="26"/>
        <v>74</v>
      </c>
      <c r="AW60" s="3">
        <f>VLOOKUP($B60,[9]HRST!$A$4:$L$126,8,0)</f>
        <v>48.555692673339728</v>
      </c>
      <c r="AX60" s="7">
        <f t="shared" si="27"/>
        <v>78</v>
      </c>
    </row>
    <row r="61" spans="1:50" x14ac:dyDescent="0.35">
      <c r="B61" t="s">
        <v>764</v>
      </c>
      <c r="C61" s="3">
        <f>VLOOKUP($B61,'[9]BIP je EW'!$A$4:$P$128,12,0)</f>
        <v>61.075949367088612</v>
      </c>
      <c r="D61" s="3">
        <f>VLOOKUP($B61,'[9]BIP je EW'!$A$4:$P$128,13,0)</f>
        <v>60.19736842105263</v>
      </c>
      <c r="E61" s="7">
        <f t="shared" si="18"/>
        <v>84</v>
      </c>
      <c r="F61" s="7">
        <f t="shared" si="19"/>
        <v>83</v>
      </c>
      <c r="H61" s="3">
        <f>VLOOKUP($B61,[9]Wirtschaftswachstum!$A$4:$Z$128,23,0)</f>
        <v>1.9956315893920618</v>
      </c>
      <c r="I61" s="7">
        <f t="shared" si="9"/>
        <v>25</v>
      </c>
      <c r="K61" s="3">
        <f>VLOOKUP($B61,[9]Wirtschaftswachstum!$A$4:$AY$128,50,0)</f>
        <v>2.5065539316582459</v>
      </c>
      <c r="L61" s="7">
        <f t="shared" si="10"/>
        <v>15</v>
      </c>
      <c r="N61" s="3">
        <f>VLOOKUP($B61,'[9]Verfügbare Eink'!$A$4:$P$135,12,0)</f>
        <v>78.612716763005778</v>
      </c>
      <c r="O61" s="3">
        <f>VLOOKUP($B61,'[9]Verfügbare Eink'!$A$4:$P$135,13,0)</f>
        <v>81.958762886597938</v>
      </c>
      <c r="P61" s="7">
        <f t="shared" si="20"/>
        <v>71</v>
      </c>
      <c r="Q61" s="7">
        <f t="shared" si="21"/>
        <v>68</v>
      </c>
      <c r="S61" s="3">
        <f>VLOOKUP($B61,'[9]BIP je Arbeitsstunde'!$A$4:$P$127,12,0)</f>
        <v>81.832300932115615</v>
      </c>
      <c r="T61" s="3">
        <f>VLOOKUP($B61,'[9]BIP je Arbeitsstunde'!$A$4:$P$127,13,0)</f>
        <v>86.600766261518828</v>
      </c>
      <c r="U61" s="7">
        <f t="shared" si="22"/>
        <v>61</v>
      </c>
      <c r="V61" s="7">
        <f t="shared" si="23"/>
        <v>58</v>
      </c>
      <c r="W61" s="7"/>
      <c r="X61" s="3">
        <f>VLOOKUP($B61,[9]ALQ!$A$4:$P$128,6,0)</f>
        <v>18.3</v>
      </c>
      <c r="Y61" s="3">
        <f>VLOOKUP($B61,[9]ALQ!$A$4:$P$128,10,0)</f>
        <v>14.1</v>
      </c>
      <c r="Z61" s="7">
        <f t="shared" si="13"/>
        <v>87</v>
      </c>
      <c r="AA61" s="7">
        <f t="shared" si="14"/>
        <v>88</v>
      </c>
      <c r="AC61" s="3">
        <f>VLOOKUP($B61,[9]Erwerbstätigkeit!$A$4:$P$128,14,0)</f>
        <v>1.390745612635186</v>
      </c>
      <c r="AD61" s="7">
        <f t="shared" si="15"/>
        <v>24</v>
      </c>
      <c r="AF61" s="3">
        <f>VLOOKUP($B61,[9]Erwerbstätigkeit!$A$4:$T$128,17,0)</f>
        <v>6.4446529080675425</v>
      </c>
      <c r="AG61" s="3">
        <f>VLOOKUP($B61,[9]Erwerbstätigkeit!$A$4:$T$128,18,0)</f>
        <v>6.3343000506375731</v>
      </c>
      <c r="AH61" s="7">
        <f t="shared" si="16"/>
        <v>79</v>
      </c>
      <c r="AI61" s="7">
        <f t="shared" si="3"/>
        <v>81</v>
      </c>
      <c r="AK61" s="3">
        <f>VLOOKUP($B61,[9]FuE!$A$4:$I$128,7,0)</f>
        <v>0.89</v>
      </c>
      <c r="AL61" s="7">
        <f t="shared" si="17"/>
        <v>77</v>
      </c>
      <c r="AN61" s="3">
        <f>VLOOKUP($B61,[9]Bevölkerung!$A$4:$S$128,15,0)</f>
        <v>96.342750661035097</v>
      </c>
      <c r="AO61" s="7">
        <f t="shared" si="24"/>
        <v>71</v>
      </c>
      <c r="AQ61" s="3">
        <f>VLOOKUP($B61,[9]Tabelle9!$A$4:$N$128,12,0)</f>
        <v>20.708539304061258</v>
      </c>
      <c r="AR61" s="7">
        <f t="shared" si="25"/>
        <v>90</v>
      </c>
      <c r="AT61" s="3">
        <f>VLOOKUP($B61,[9]Tabelle1!$A$4:$L$126,8,0)</f>
        <v>2.2874866724823106</v>
      </c>
      <c r="AU61" s="7">
        <f t="shared" si="26"/>
        <v>81</v>
      </c>
      <c r="AW61" s="3">
        <f>VLOOKUP($B61,[9]HRST!$A$4:$L$126,8,0)</f>
        <v>45.899970921779584</v>
      </c>
      <c r="AX61" s="7">
        <f t="shared" si="27"/>
        <v>82</v>
      </c>
    </row>
    <row r="62" spans="1:50" x14ac:dyDescent="0.35">
      <c r="B62" t="s">
        <v>765</v>
      </c>
      <c r="C62" s="3">
        <f>VLOOKUP($B62,'[9]BIP je EW'!$A$4:$P$128,12,0)</f>
        <v>113.60759493670886</v>
      </c>
      <c r="D62" s="3">
        <f>VLOOKUP($B62,'[9]BIP je EW'!$A$4:$P$128,13,0)</f>
        <v>110.19736842105263</v>
      </c>
      <c r="E62" s="7">
        <f t="shared" si="18"/>
        <v>23</v>
      </c>
      <c r="F62" s="7">
        <f t="shared" si="19"/>
        <v>27</v>
      </c>
      <c r="H62" s="3">
        <f>VLOOKUP($B62,[9]Wirtschaftswachstum!$A$4:$Z$128,23,0)</f>
        <v>0.84001777903064578</v>
      </c>
      <c r="I62" s="7">
        <f t="shared" si="9"/>
        <v>51</v>
      </c>
      <c r="K62" s="3">
        <f>VLOOKUP($B62,[9]Wirtschaftswachstum!$A$4:$AY$128,50,0)</f>
        <v>0.96637483406962588</v>
      </c>
      <c r="L62" s="7">
        <f t="shared" si="10"/>
        <v>39</v>
      </c>
      <c r="N62" s="3">
        <f>VLOOKUP($B62,'[9]Verfügbare Eink'!$A$4:$P$135,12,0)</f>
        <v>117.91907514450868</v>
      </c>
      <c r="O62" s="3">
        <f>VLOOKUP($B62,'[9]Verfügbare Eink'!$A$4:$P$135,13,0)</f>
        <v>117.01030927835052</v>
      </c>
      <c r="P62" s="7">
        <f t="shared" si="20"/>
        <v>18</v>
      </c>
      <c r="Q62" s="7">
        <f t="shared" si="21"/>
        <v>16</v>
      </c>
      <c r="S62" s="3">
        <f>VLOOKUP($B62,'[9]BIP je Arbeitsstunde'!$A$4:$P$127,12,0)</f>
        <v>104.46216804668379</v>
      </c>
      <c r="T62" s="3">
        <f>VLOOKUP($B62,'[9]BIP je Arbeitsstunde'!$A$4:$P$127,13,0)</f>
        <v>107.28480973934622</v>
      </c>
      <c r="U62" s="7">
        <f t="shared" si="22"/>
        <v>43</v>
      </c>
      <c r="V62" s="7">
        <f t="shared" si="23"/>
        <v>34</v>
      </c>
      <c r="W62" s="7"/>
      <c r="X62" s="3">
        <f>VLOOKUP($B62,[9]ALQ!$A$4:$P$128,6,0)</f>
        <v>5.3</v>
      </c>
      <c r="Y62" s="3">
        <f>VLOOKUP($B62,[9]ALQ!$A$4:$P$128,10,0)</f>
        <v>4.3</v>
      </c>
      <c r="Z62" s="7">
        <f t="shared" si="13"/>
        <v>46</v>
      </c>
      <c r="AA62" s="7">
        <f t="shared" si="14"/>
        <v>37</v>
      </c>
      <c r="AC62" s="3">
        <f>VLOOKUP($B62,[9]Erwerbstätigkeit!$A$4:$P$128,14,0)</f>
        <v>0.45225965099643872</v>
      </c>
      <c r="AD62" s="7">
        <f t="shared" si="15"/>
        <v>70</v>
      </c>
      <c r="AF62" s="3">
        <f>VLOOKUP($B62,[9]Erwerbstätigkeit!$A$4:$T$128,17,0)</f>
        <v>21.362190592959827</v>
      </c>
      <c r="AG62" s="3">
        <f>VLOOKUP($B62,[9]Erwerbstätigkeit!$A$4:$T$128,18,0)</f>
        <v>21.128891578703787</v>
      </c>
      <c r="AH62" s="7">
        <f t="shared" si="16"/>
        <v>11</v>
      </c>
      <c r="AI62" s="7">
        <f t="shared" si="3"/>
        <v>10</v>
      </c>
      <c r="AK62" s="3">
        <f>VLOOKUP($B62,[9]FuE!$A$4:$I$128,7,0)</f>
        <v>1.64</v>
      </c>
      <c r="AL62" s="7">
        <f t="shared" si="17"/>
        <v>45</v>
      </c>
      <c r="AN62" s="3">
        <f>VLOOKUP($B62,[9]Bevölkerung!$A$4:$S$128,15,0)</f>
        <v>109.51585850210324</v>
      </c>
      <c r="AO62" s="7">
        <f t="shared" si="24"/>
        <v>35</v>
      </c>
      <c r="AQ62" s="3">
        <f>VLOOKUP($B62,[9]Tabelle9!$A$4:$N$128,12,0)</f>
        <v>22.788548924568307</v>
      </c>
      <c r="AR62" s="7">
        <f t="shared" si="25"/>
        <v>87</v>
      </c>
      <c r="AT62" s="3">
        <f>VLOOKUP($B62,[9]Tabelle1!$A$4:$L$126,8,0)</f>
        <v>3.4232050893668582</v>
      </c>
      <c r="AU62" s="7">
        <f t="shared" si="26"/>
        <v>67</v>
      </c>
      <c r="AW62" s="3">
        <f>VLOOKUP($B62,[9]HRST!$A$4:$L$126,8,0)</f>
        <v>46.883520145410472</v>
      </c>
      <c r="AX62" s="7">
        <f t="shared" si="27"/>
        <v>81</v>
      </c>
    </row>
    <row r="63" spans="1:50" x14ac:dyDescent="0.35">
      <c r="B63" t="s">
        <v>766</v>
      </c>
      <c r="C63" s="3">
        <f>VLOOKUP($B63,'[9]BIP je EW'!$A$4:$P$128,12,0)</f>
        <v>104.74683544303798</v>
      </c>
      <c r="D63" s="3">
        <f>VLOOKUP($B63,'[9]BIP je EW'!$A$4:$P$128,13,0)</f>
        <v>99.671052631578945</v>
      </c>
      <c r="E63" s="7">
        <f t="shared" si="18"/>
        <v>34</v>
      </c>
      <c r="F63" s="7">
        <f t="shared" si="19"/>
        <v>38</v>
      </c>
      <c r="H63" s="3">
        <f>VLOOKUP($B63,[9]Wirtschaftswachstum!$A$4:$Z$128,23,0)</f>
        <v>0.33199413244263098</v>
      </c>
      <c r="I63" s="7">
        <f t="shared" si="9"/>
        <v>67</v>
      </c>
      <c r="K63" s="3">
        <f>VLOOKUP($B63,[9]Wirtschaftswachstum!$A$4:$AY$128,50,0)</f>
        <v>0.61486876715721905</v>
      </c>
      <c r="L63" s="7">
        <f t="shared" si="10"/>
        <v>49</v>
      </c>
      <c r="N63" s="3">
        <f>VLOOKUP($B63,'[9]Verfügbare Eink'!$A$4:$P$135,12,0)</f>
        <v>108.09248554913296</v>
      </c>
      <c r="O63" s="3">
        <f>VLOOKUP($B63,'[9]Verfügbare Eink'!$A$4:$P$135,13,0)</f>
        <v>107.73195876288659</v>
      </c>
      <c r="P63" s="7">
        <f t="shared" si="20"/>
        <v>29</v>
      </c>
      <c r="Q63" s="7">
        <f t="shared" si="21"/>
        <v>31</v>
      </c>
      <c r="S63" s="3">
        <f>VLOOKUP($B63,'[9]BIP je Arbeitsstunde'!$A$4:$P$127,12,0)</f>
        <v>101.76843268925198</v>
      </c>
      <c r="T63" s="3">
        <f>VLOOKUP($B63,'[9]BIP je Arbeitsstunde'!$A$4:$P$127,13,0)</f>
        <v>104.99089022816599</v>
      </c>
      <c r="U63" s="7">
        <f t="shared" si="22"/>
        <v>46</v>
      </c>
      <c r="V63" s="7">
        <f t="shared" si="23"/>
        <v>38</v>
      </c>
      <c r="W63" s="7"/>
      <c r="X63" s="3">
        <f>VLOOKUP($B63,[9]ALQ!$A$4:$P$128,6,0)</f>
        <v>8.6</v>
      </c>
      <c r="Y63" s="3">
        <f>VLOOKUP($B63,[9]ALQ!$A$4:$P$128,10,0)</f>
        <v>6.2</v>
      </c>
      <c r="Z63" s="7">
        <f t="shared" si="13"/>
        <v>75</v>
      </c>
      <c r="AA63" s="7">
        <f t="shared" si="14"/>
        <v>60</v>
      </c>
      <c r="AC63" s="3">
        <f>VLOOKUP($B63,[9]Erwerbstätigkeit!$A$4:$P$128,14,0)</f>
        <v>0.14500927914728834</v>
      </c>
      <c r="AD63" s="7">
        <f t="shared" si="15"/>
        <v>79</v>
      </c>
      <c r="AF63" s="3">
        <f>VLOOKUP($B63,[9]Erwerbstätigkeit!$A$4:$T$128,17,0)</f>
        <v>12.695664850483809</v>
      </c>
      <c r="AG63" s="3">
        <f>VLOOKUP($B63,[9]Erwerbstätigkeit!$A$4:$T$128,18,0)</f>
        <v>12.385354758236113</v>
      </c>
      <c r="AH63" s="7">
        <f t="shared" si="16"/>
        <v>45</v>
      </c>
      <c r="AI63" s="7">
        <f t="shared" si="3"/>
        <v>46</v>
      </c>
      <c r="AK63" s="3">
        <f>VLOOKUP($B63,[9]FuE!$A$4:$I$128,7,0)</f>
        <v>1.7</v>
      </c>
      <c r="AL63" s="7">
        <f t="shared" si="17"/>
        <v>43</v>
      </c>
      <c r="AN63" s="3">
        <f>VLOOKUP($B63,[9]Bevölkerung!$A$4:$S$128,15,0)</f>
        <v>107.56461900582757</v>
      </c>
      <c r="AO63" s="7">
        <f t="shared" si="24"/>
        <v>38</v>
      </c>
      <c r="AQ63" s="3">
        <f>VLOOKUP($B63,[9]Tabelle9!$A$4:$N$128,12,0)</f>
        <v>26.509578694779908</v>
      </c>
      <c r="AR63" s="7">
        <f t="shared" si="25"/>
        <v>79</v>
      </c>
      <c r="AT63" s="3">
        <f>VLOOKUP($B63,[9]Tabelle1!$A$4:$L$126,8,0)</f>
        <v>5.6685417568152312</v>
      </c>
      <c r="AU63" s="7">
        <f t="shared" si="26"/>
        <v>24</v>
      </c>
      <c r="AW63" s="3">
        <f>VLOOKUP($B63,[9]HRST!$A$4:$L$126,8,0)</f>
        <v>50.438613744541918</v>
      </c>
      <c r="AX63" s="7">
        <f t="shared" si="27"/>
        <v>76</v>
      </c>
    </row>
    <row r="64" spans="1:50" x14ac:dyDescent="0.35">
      <c r="A64" t="s">
        <v>767</v>
      </c>
      <c r="B64" t="s">
        <v>768</v>
      </c>
      <c r="C64" s="3">
        <f>VLOOKUP($B64,'[9]BIP je EW'!$A$4:$P$128,12,0)</f>
        <v>92.721518987341767</v>
      </c>
      <c r="D64" s="3">
        <f>VLOOKUP($B64,'[9]BIP je EW'!$A$4:$P$128,13,0)</f>
        <v>91.118421052631575</v>
      </c>
      <c r="E64" s="7">
        <f t="shared" si="18"/>
        <v>43</v>
      </c>
      <c r="F64" s="7">
        <f t="shared" si="19"/>
        <v>44</v>
      </c>
      <c r="H64" s="3">
        <f>VLOOKUP($B64,[9]Wirtschaftswachstum!$A$4:$Z$128,23,0)</f>
        <v>4.3942141954243112</v>
      </c>
      <c r="I64" s="7">
        <f t="shared" si="9"/>
        <v>4</v>
      </c>
      <c r="K64" s="3">
        <f>VLOOKUP($B64,[9]Wirtschaftswachstum!$A$4:$AY$128,50,0)</f>
        <v>3.0990359525735727</v>
      </c>
      <c r="L64" s="7">
        <f t="shared" si="10"/>
        <v>8</v>
      </c>
      <c r="N64" s="3">
        <f>VLOOKUP($B64,'[9]Verfügbare Eink'!$A$4:$P$135,12,0)</f>
        <v>106.93641618497109</v>
      </c>
      <c r="O64" s="3">
        <f>VLOOKUP($B64,'[9]Verfügbare Eink'!$A$4:$P$135,13,0)</f>
        <v>111.34020618556701</v>
      </c>
      <c r="P64" s="7">
        <f t="shared" si="20"/>
        <v>31</v>
      </c>
      <c r="Q64" s="7">
        <f t="shared" si="21"/>
        <v>24</v>
      </c>
      <c r="S64" s="3">
        <f>VLOOKUP($B64,'[9]BIP je Arbeitsstunde'!$A$4:$P$127,12,0)</f>
        <v>76.115251049914065</v>
      </c>
      <c r="T64" s="3">
        <f>VLOOKUP($B64,'[9]BIP je Arbeitsstunde'!$A$4:$P$127,13,0)</f>
        <v>77.366605076994858</v>
      </c>
      <c r="U64" s="7">
        <f t="shared" si="22"/>
        <v>66</v>
      </c>
      <c r="V64" s="7">
        <f t="shared" si="23"/>
        <v>66</v>
      </c>
      <c r="W64" s="7"/>
      <c r="X64" s="3">
        <f>VLOOKUP($B64,[9]ALQ!$A$4:$P$128,6,0)</f>
        <v>7.1</v>
      </c>
      <c r="Y64" s="3">
        <f>VLOOKUP($B64,[9]ALQ!$A$4:$P$128,10,0)</f>
        <v>5.8</v>
      </c>
      <c r="Z64" s="7">
        <f t="shared" si="13"/>
        <v>64</v>
      </c>
      <c r="AA64" s="7">
        <f t="shared" si="14"/>
        <v>53</v>
      </c>
      <c r="AC64" s="3">
        <f>VLOOKUP($B64,[9]Erwerbstätigkeit!$A$4:$P$128,14,0)</f>
        <v>2.0010393408265372</v>
      </c>
      <c r="AD64" s="7">
        <f t="shared" si="15"/>
        <v>8</v>
      </c>
      <c r="AF64" s="3">
        <f>VLOOKUP($B64,[9]Erwerbstätigkeit!$A$4:$T$128,17,0)</f>
        <v>7.4491849689248673</v>
      </c>
      <c r="AG64" s="3">
        <f>VLOOKUP($B64,[9]Erwerbstätigkeit!$A$4:$T$128,18,0)</f>
        <v>7.3055480715425585</v>
      </c>
      <c r="AH64" s="7">
        <f t="shared" si="16"/>
        <v>76</v>
      </c>
      <c r="AI64" s="7">
        <f t="shared" si="3"/>
        <v>77</v>
      </c>
      <c r="AK64" s="3">
        <f>VLOOKUP($B64,[9]FuE!$A$4:$I$128,7,0)</f>
        <v>0.83</v>
      </c>
      <c r="AL64" s="7">
        <f t="shared" si="17"/>
        <v>78</v>
      </c>
      <c r="AN64" s="3">
        <f>VLOOKUP($B64,[9]Bevölkerung!$A$4:$S$128,15,0)</f>
        <v>133.58933717579251</v>
      </c>
      <c r="AO64" s="7">
        <f t="shared" si="24"/>
        <v>5</v>
      </c>
      <c r="AQ64" s="3">
        <f>VLOOKUP($B64,[9]Tabelle9!$A$4:$N$128,12,0)</f>
        <v>47.773195876288661</v>
      </c>
      <c r="AR64" s="7">
        <f t="shared" si="25"/>
        <v>14</v>
      </c>
      <c r="AT64" s="3">
        <f>VLOOKUP($B64,[9]Tabelle1!$A$4:$L$126,8,0)</f>
        <v>5.463917525773196</v>
      </c>
      <c r="AU64" s="7">
        <f t="shared" si="26"/>
        <v>32</v>
      </c>
      <c r="AW64" s="3">
        <f>VLOOKUP($B64,[9]HRST!$A$4:$L$126,8,0)</f>
        <v>69.257731958762875</v>
      </c>
      <c r="AX64" s="7">
        <f t="shared" si="27"/>
        <v>21</v>
      </c>
    </row>
    <row r="65" spans="1:50" x14ac:dyDescent="0.35">
      <c r="A65" t="s">
        <v>769</v>
      </c>
      <c r="B65" t="s">
        <v>770</v>
      </c>
      <c r="C65" s="3">
        <f>VLOOKUP($B65,'[9]BIP je EW'!$A$4:$P$128,12,0)</f>
        <v>66.139240506329116</v>
      </c>
      <c r="D65" s="3">
        <f>VLOOKUP($B65,'[9]BIP je EW'!$A$4:$P$128,13,0)</f>
        <v>68.75</v>
      </c>
      <c r="E65" s="7">
        <f t="shared" si="18"/>
        <v>77</v>
      </c>
      <c r="F65" s="7">
        <f t="shared" si="19"/>
        <v>73</v>
      </c>
      <c r="H65" s="3">
        <f>VLOOKUP($B65,[9]Wirtschaftswachstum!$A$4:$Z$128,23,0)</f>
        <v>1.8244601098570001</v>
      </c>
      <c r="I65" s="7">
        <f t="shared" si="9"/>
        <v>28</v>
      </c>
      <c r="K65" s="3">
        <f>VLOOKUP($B65,[9]Wirtschaftswachstum!$A$4:$AY$128,50,0)</f>
        <v>2.2499908319323794</v>
      </c>
      <c r="L65" s="7">
        <f t="shared" si="10"/>
        <v>18</v>
      </c>
      <c r="N65" s="3">
        <f>VLOOKUP($B65,'[9]Verfügbare Eink'!$A$4:$P$135,12,0)</f>
        <v>64.739884393063591</v>
      </c>
      <c r="O65" s="3">
        <f>VLOOKUP($B65,'[9]Verfügbare Eink'!$A$4:$P$135,13,0)</f>
        <v>67.525773195876297</v>
      </c>
      <c r="P65" s="7">
        <f t="shared" si="20"/>
        <v>85</v>
      </c>
      <c r="Q65" s="7">
        <f t="shared" si="21"/>
        <v>84</v>
      </c>
      <c r="S65" s="3">
        <f>VLOOKUP($B65,'[9]BIP je Arbeitsstunde'!$A$4:$P$127,12,0)</f>
        <v>55.092717665197554</v>
      </c>
      <c r="T65" s="3">
        <f>VLOOKUP($B65,'[9]BIP je Arbeitsstunde'!$A$4:$P$127,13,0)</f>
        <v>59.541186776675502</v>
      </c>
      <c r="U65" s="7">
        <f t="shared" si="22"/>
        <v>85</v>
      </c>
      <c r="V65" s="7">
        <f t="shared" si="23"/>
        <v>82</v>
      </c>
      <c r="W65" s="7"/>
      <c r="X65" s="3">
        <f>VLOOKUP($B65,[9]ALQ!$A$4:$P$128,6,0)</f>
        <v>6.4</v>
      </c>
      <c r="Y65" s="3">
        <f>VLOOKUP($B65,[9]ALQ!$A$4:$P$128,10,0)</f>
        <v>6.7</v>
      </c>
      <c r="Z65" s="7">
        <f t="shared" si="13"/>
        <v>59</v>
      </c>
      <c r="AA65" s="7">
        <f t="shared" si="14"/>
        <v>68</v>
      </c>
      <c r="AC65" s="3">
        <f>VLOOKUP($B65,[9]Erwerbstätigkeit!$A$4:$P$128,14,0)</f>
        <v>-0.40283314409531101</v>
      </c>
      <c r="AD65" s="7">
        <f t="shared" si="15"/>
        <v>87</v>
      </c>
      <c r="AF65" s="3">
        <f>VLOOKUP($B65,[9]Erwerbstätigkeit!$A$4:$T$128,17,0)</f>
        <v>12.510437111658119</v>
      </c>
      <c r="AG65" s="3">
        <f>VLOOKUP($B65,[9]Erwerbstätigkeit!$A$4:$T$128,18,0)</f>
        <v>12.808061187325482</v>
      </c>
      <c r="AH65" s="7">
        <f t="shared" si="16"/>
        <v>48</v>
      </c>
      <c r="AI65" s="7">
        <f t="shared" si="3"/>
        <v>42</v>
      </c>
      <c r="AK65" s="3">
        <f>VLOOKUP($B65,[9]FuE!$A$4:$I$128,7,0)</f>
        <v>0.74</v>
      </c>
      <c r="AL65" s="7">
        <f t="shared" si="17"/>
        <v>81</v>
      </c>
      <c r="AN65" s="3">
        <f>VLOOKUP($B65,[9]Bevölkerung!$A$4:$S$128,15,0)</f>
        <v>79.470014064816411</v>
      </c>
      <c r="AO65" s="7">
        <f t="shared" si="24"/>
        <v>91</v>
      </c>
      <c r="AQ65" s="3">
        <f>VLOOKUP($B65,[9]Tabelle9!$A$4:$N$128,12,0)</f>
        <v>41.964896284476865</v>
      </c>
      <c r="AR65" s="7">
        <f t="shared" si="25"/>
        <v>27</v>
      </c>
      <c r="AT65" s="3">
        <f>VLOOKUP($B65,[9]Tabelle1!$A$4:$L$126,8,0)</f>
        <v>5.5504900843400966</v>
      </c>
      <c r="AU65" s="7">
        <f t="shared" si="26"/>
        <v>27</v>
      </c>
      <c r="AW65" s="3">
        <f>VLOOKUP($B65,[9]HRST!$A$4:$L$126,8,0)</f>
        <v>60.73626624116708</v>
      </c>
      <c r="AX65" s="7">
        <f t="shared" si="27"/>
        <v>50</v>
      </c>
    </row>
    <row r="66" spans="1:50" x14ac:dyDescent="0.35">
      <c r="A66" t="s">
        <v>771</v>
      </c>
      <c r="B66" t="s">
        <v>772</v>
      </c>
      <c r="C66" s="3">
        <f>VLOOKUP($B66,'[9]BIP je EW'!$A$4:$P$128,12,0)</f>
        <v>83.544303797468359</v>
      </c>
      <c r="D66" s="3">
        <f>VLOOKUP($B66,'[9]BIP je EW'!$A$4:$P$128,13,0)</f>
        <v>86.842105263157904</v>
      </c>
      <c r="E66" s="7">
        <f t="shared" si="18"/>
        <v>59</v>
      </c>
      <c r="F66" s="7">
        <f t="shared" si="19"/>
        <v>53</v>
      </c>
      <c r="H66" s="3">
        <f>VLOOKUP($B66,[9]Wirtschaftswachstum!$A$4:$Z$128,23,0)</f>
        <v>2.292814163438166</v>
      </c>
      <c r="I66" s="7">
        <f t="shared" si="9"/>
        <v>16</v>
      </c>
      <c r="K66" s="3">
        <f>VLOOKUP($B66,[9]Wirtschaftswachstum!$A$4:$AY$128,50,0)</f>
        <v>1.7497160847523645</v>
      </c>
      <c r="L66" s="7">
        <f t="shared" si="10"/>
        <v>25</v>
      </c>
      <c r="N66" s="3">
        <f>VLOOKUP($B66,'[9]Verfügbare Eink'!$A$4:$P$135,12,0)</f>
        <v>83.815028901734095</v>
      </c>
      <c r="O66" s="3">
        <f>VLOOKUP($B66,'[9]Verfügbare Eink'!$A$4:$P$135,13,0)</f>
        <v>87.628865979381445</v>
      </c>
      <c r="P66" s="7">
        <f t="shared" si="20"/>
        <v>61</v>
      </c>
      <c r="Q66" s="7">
        <f t="shared" si="21"/>
        <v>60</v>
      </c>
      <c r="S66" s="3">
        <f>VLOOKUP($B66,'[9]BIP je Arbeitsstunde'!$A$4:$P$127,12,0)</f>
        <v>68.187984732327081</v>
      </c>
      <c r="T66" s="3">
        <f>VLOOKUP($B66,'[9]BIP je Arbeitsstunde'!$A$4:$P$127,13,0)</f>
        <v>71.632885050408476</v>
      </c>
      <c r="U66" s="7">
        <f t="shared" si="22"/>
        <v>71</v>
      </c>
      <c r="V66" s="7">
        <f t="shared" si="23"/>
        <v>71</v>
      </c>
      <c r="W66" s="7"/>
      <c r="X66" s="3">
        <f>VLOOKUP($B66,[9]ALQ!$A$4:$P$128,6,0)</f>
        <v>6.4</v>
      </c>
      <c r="Y66" s="3">
        <f>VLOOKUP($B66,[9]ALQ!$A$4:$P$128,10,0)</f>
        <v>7</v>
      </c>
      <c r="Z66" s="7">
        <f t="shared" si="13"/>
        <v>59</v>
      </c>
      <c r="AA66" s="7">
        <f t="shared" si="14"/>
        <v>72</v>
      </c>
      <c r="AC66" s="3">
        <f>VLOOKUP($B66,[9]Erwerbstätigkeit!$A$4:$P$128,14,0)</f>
        <v>1.5008301172409517</v>
      </c>
      <c r="AD66" s="7">
        <f t="shared" si="15"/>
        <v>17</v>
      </c>
      <c r="AF66" s="3">
        <f>VLOOKUP($B66,[9]Erwerbstätigkeit!$A$4:$T$128,17,0)</f>
        <v>15.872787554929049</v>
      </c>
      <c r="AG66" s="3">
        <f>VLOOKUP($B66,[9]Erwerbstätigkeit!$A$4:$T$128,18,0)</f>
        <v>15.693686511154791</v>
      </c>
      <c r="AH66" s="7">
        <f t="shared" si="16"/>
        <v>33</v>
      </c>
      <c r="AI66" s="7">
        <f t="shared" si="3"/>
        <v>29</v>
      </c>
      <c r="AK66" s="3">
        <f>VLOOKUP($B66,[9]FuE!$A$4:$I$128,7,0)</f>
        <v>1.1100000000000001</v>
      </c>
      <c r="AL66" s="7">
        <f t="shared" si="17"/>
        <v>64</v>
      </c>
      <c r="AN66" s="3">
        <f>VLOOKUP($B66,[9]Bevölkerung!$A$4:$S$128,15,0)</f>
        <v>82.056213102293455</v>
      </c>
      <c r="AO66" s="7">
        <f t="shared" si="24"/>
        <v>89</v>
      </c>
      <c r="AQ66" s="3">
        <f>VLOOKUP($B66,[9]Tabelle9!$A$4:$N$128,12,0)</f>
        <v>48.643450786455112</v>
      </c>
      <c r="AR66" s="7">
        <f t="shared" si="25"/>
        <v>11</v>
      </c>
      <c r="AT66" s="3">
        <f>VLOOKUP($B66,[9]Tabelle1!$A$4:$L$126,8,0)</f>
        <v>5.5154887011470564</v>
      </c>
      <c r="AU66" s="7">
        <f t="shared" si="26"/>
        <v>29</v>
      </c>
      <c r="AW66" s="3">
        <f>VLOOKUP($B66,[9]HRST!$A$4:$L$126,8,0)</f>
        <v>67.648876983309293</v>
      </c>
      <c r="AX66" s="7">
        <f t="shared" si="27"/>
        <v>24</v>
      </c>
    </row>
    <row r="67" spans="1:50" x14ac:dyDescent="0.35">
      <c r="A67" t="s">
        <v>773</v>
      </c>
      <c r="B67" t="s">
        <v>774</v>
      </c>
      <c r="C67" s="3">
        <f>VLOOKUP($B67,'[9]BIP je EW'!$A$4:$P$128,12,0)</f>
        <v>249.36708860759492</v>
      </c>
      <c r="D67" s="3">
        <f>VLOOKUP($B67,'[9]BIP je EW'!$A$4:$P$128,13,0)</f>
        <v>256.25</v>
      </c>
      <c r="E67" s="7">
        <f t="shared" si="18"/>
        <v>1</v>
      </c>
      <c r="F67" s="7">
        <f t="shared" si="19"/>
        <v>1</v>
      </c>
      <c r="H67" s="3">
        <f>VLOOKUP($B67,[9]Wirtschaftswachstum!$A$4:$Z$128,23,0)</f>
        <v>1.5863980301751326</v>
      </c>
      <c r="I67" s="7">
        <f t="shared" si="9"/>
        <v>33</v>
      </c>
      <c r="K67" s="3">
        <f>VLOOKUP($B67,[9]Wirtschaftswachstum!$A$4:$AY$128,50,0)</f>
        <v>-0.21942883443770711</v>
      </c>
      <c r="L67" s="7">
        <f t="shared" si="10"/>
        <v>75</v>
      </c>
      <c r="N67" s="3">
        <f>VLOOKUP($B67,'[9]Verfügbare Eink'!$A$4:$P$135,12,0)</f>
        <v>152.60115606936415</v>
      </c>
      <c r="O67" s="3">
        <f>VLOOKUP($B67,'[9]Verfügbare Eink'!$A$4:$P$135,13,0)</f>
        <v>143.81443298969072</v>
      </c>
      <c r="P67" s="7">
        <f t="shared" si="20"/>
        <v>1</v>
      </c>
      <c r="Q67" s="7">
        <f t="shared" si="21"/>
        <v>1</v>
      </c>
      <c r="S67" s="3">
        <f>VLOOKUP($B67,'[9]BIP je Arbeitsstunde'!$A$4:$P$127,12,0)</f>
        <v>170.55331583797232</v>
      </c>
      <c r="T67" s="3">
        <f>VLOOKUP($B67,'[9]BIP je Arbeitsstunde'!$A$4:$P$127,13,0)</f>
        <v>173.3898988930776</v>
      </c>
      <c r="U67" s="7">
        <f t="shared" si="22"/>
        <v>2</v>
      </c>
      <c r="V67" s="7">
        <f t="shared" si="23"/>
        <v>2</v>
      </c>
      <c r="W67" s="7"/>
      <c r="X67" s="3">
        <f>VLOOKUP($B67,[9]ALQ!$A$4:$P$128,6,0)</f>
        <v>5.3</v>
      </c>
      <c r="Y67" s="3">
        <f>VLOOKUP($B67,[9]ALQ!$A$4:$P$128,10,0)</f>
        <v>4.5999999999999996</v>
      </c>
      <c r="Z67" s="7">
        <f t="shared" si="13"/>
        <v>46</v>
      </c>
      <c r="AA67" s="7">
        <f t="shared" si="14"/>
        <v>40</v>
      </c>
      <c r="AC67" s="3">
        <f>VLOOKUP($B67,[9]Erwerbstätigkeit!$A$4:$P$128,14,0)</f>
        <v>2.5575904956732529</v>
      </c>
      <c r="AD67" s="7">
        <f t="shared" si="15"/>
        <v>4</v>
      </c>
      <c r="AF67" s="3">
        <f>VLOOKUP($B67,[9]Erwerbstätigkeit!$A$4:$T$128,17,0)</f>
        <v>7.2842250663673838</v>
      </c>
      <c r="AG67" s="3">
        <f>VLOOKUP($B67,[9]Erwerbstätigkeit!$A$4:$T$128,18,0)</f>
        <v>6.6388800255264835</v>
      </c>
      <c r="AH67" s="7">
        <f t="shared" si="16"/>
        <v>78</v>
      </c>
      <c r="AI67" s="7">
        <f t="shared" si="3"/>
        <v>78</v>
      </c>
      <c r="AK67" s="3">
        <f>VLOOKUP($B67,[9]FuE!$A$4:$I$128,7,0)</f>
        <v>1.04</v>
      </c>
      <c r="AL67" s="7">
        <f t="shared" si="17"/>
        <v>69</v>
      </c>
      <c r="AN67" s="3">
        <f>VLOOKUP($B67,[9]Bevölkerung!$A$4:$S$128,15,0)</f>
        <v>152.81248569728592</v>
      </c>
      <c r="AO67" s="7">
        <f t="shared" si="24"/>
        <v>1</v>
      </c>
      <c r="AQ67" s="3">
        <f>VLOOKUP($B67,[9]Tabelle9!$A$4:$N$128,12,0)</f>
        <v>52.87747524752475</v>
      </c>
      <c r="AR67" s="7">
        <f t="shared" si="25"/>
        <v>4</v>
      </c>
      <c r="AT67" s="3">
        <f>VLOOKUP($B67,[9]Tabelle1!$A$4:$L$126,8,0)</f>
        <v>5.4764851485148514</v>
      </c>
      <c r="AU67" s="7">
        <f t="shared" si="26"/>
        <v>30</v>
      </c>
      <c r="AW67" s="3">
        <f>VLOOKUP($B67,[9]HRST!$A$4:$L$126,8,0)</f>
        <v>85.179455445544562</v>
      </c>
      <c r="AX67" s="7">
        <f t="shared" si="27"/>
        <v>2</v>
      </c>
    </row>
    <row r="68" spans="1:50" x14ac:dyDescent="0.35">
      <c r="A68" t="s">
        <v>775</v>
      </c>
      <c r="B68" t="s">
        <v>776</v>
      </c>
      <c r="C68" s="3">
        <f>VLOOKUP($B68,'[9]BIP je EW'!$A$4:$P$128,12,0)</f>
        <v>113.9240506329114</v>
      </c>
      <c r="D68" s="3">
        <f>VLOOKUP($B68,'[9]BIP je EW'!$A$4:$P$128,13,0)</f>
        <v>115.46052631578947</v>
      </c>
      <c r="E68" s="7">
        <f t="shared" si="18"/>
        <v>22</v>
      </c>
      <c r="F68" s="7">
        <f t="shared" si="19"/>
        <v>20</v>
      </c>
      <c r="H68" s="3">
        <f>VLOOKUP($B68,[9]Wirtschaftswachstum!$A$4:$Z$128,23,0)</f>
        <v>2.7798800414504399</v>
      </c>
      <c r="I68" s="7">
        <f t="shared" si="9"/>
        <v>10</v>
      </c>
      <c r="K68" s="3">
        <f>VLOOKUP($B68,[9]Wirtschaftswachstum!$A$4:$AY$128,50,0)</f>
        <v>2.6874644913566357</v>
      </c>
      <c r="L68" s="7">
        <f t="shared" si="10"/>
        <v>12</v>
      </c>
      <c r="N68" s="3">
        <f>VLOOKUP($B68,'[9]Verfügbare Eink'!$A$4:$P$135,12,0)</f>
        <v>90.173410404624278</v>
      </c>
      <c r="O68" s="3">
        <f>VLOOKUP($B68,'[9]Verfügbare Eink'!$A$4:$P$135,13,0)</f>
        <v>97.9381443298969</v>
      </c>
      <c r="P68" s="7">
        <f t="shared" si="20"/>
        <v>58</v>
      </c>
      <c r="Q68" s="7">
        <f t="shared" si="21"/>
        <v>49</v>
      </c>
      <c r="S68" s="3">
        <f>VLOOKUP($B68,'[9]BIP je Arbeitsstunde'!$A$4:$P$127,12,0)</f>
        <v>73.633367962791624</v>
      </c>
      <c r="T68" s="3">
        <f>VLOOKUP($B68,'[9]BIP je Arbeitsstunde'!$A$4:$P$127,13,0)</f>
        <v>76.265583422637178</v>
      </c>
      <c r="U68" s="7">
        <f t="shared" si="22"/>
        <v>67</v>
      </c>
      <c r="V68" s="7">
        <f t="shared" si="23"/>
        <v>69</v>
      </c>
      <c r="W68" s="7"/>
      <c r="X68" s="3">
        <f>VLOOKUP($B68,[9]ALQ!$A$4:$P$128,6,0)</f>
        <v>2.2999999999999998</v>
      </c>
      <c r="Y68" s="3">
        <f>VLOOKUP($B68,[9]ALQ!$A$4:$P$128,10,0)</f>
        <v>2.6</v>
      </c>
      <c r="Z68" s="7">
        <f t="shared" si="13"/>
        <v>4</v>
      </c>
      <c r="AA68" s="7">
        <f t="shared" si="14"/>
        <v>9</v>
      </c>
      <c r="AC68" s="3">
        <f>VLOOKUP($B68,[9]Erwerbstätigkeit!$A$4:$P$128,14,0)</f>
        <v>1.1789206203304445</v>
      </c>
      <c r="AD68" s="7">
        <f t="shared" si="15"/>
        <v>39</v>
      </c>
      <c r="AF68" s="3">
        <f>VLOOKUP($B68,[9]Erwerbstätigkeit!$A$4:$T$128,17,0)</f>
        <v>10.625300163288831</v>
      </c>
      <c r="AG68" s="3">
        <f>VLOOKUP($B68,[9]Erwerbstätigkeit!$A$4:$T$128,18,0)</f>
        <v>10.306078767123289</v>
      </c>
      <c r="AH68" s="7">
        <f t="shared" si="16"/>
        <v>62</v>
      </c>
      <c r="AI68" s="7">
        <f t="shared" si="3"/>
        <v>61</v>
      </c>
      <c r="AK68" s="3">
        <f>VLOOKUP($B68,[9]FuE!$A$4:$I$128,7,0)</f>
        <v>2.2599999999999998</v>
      </c>
      <c r="AL68" s="7">
        <f t="shared" si="17"/>
        <v>24</v>
      </c>
      <c r="AN68" s="3">
        <f>VLOOKUP($B68,[9]Bevölkerung!$A$4:$S$128,15,0)</f>
        <v>106.05091052601905</v>
      </c>
      <c r="AO68" s="7">
        <f t="shared" si="24"/>
        <v>44</v>
      </c>
      <c r="AQ68" s="3">
        <f>VLOOKUP($B68,[9]Tabelle9!$A$4:$N$128,12,0)</f>
        <v>45.891221730733292</v>
      </c>
      <c r="AR68" s="7">
        <f t="shared" si="25"/>
        <v>18</v>
      </c>
      <c r="AT68" s="3">
        <f>VLOOKUP($B68,[9]Tabelle1!$A$4:$L$126,8,0)</f>
        <v>11.083421593670177</v>
      </c>
      <c r="AU68" s="7">
        <f t="shared" si="26"/>
        <v>1</v>
      </c>
      <c r="AW68" s="3">
        <f>VLOOKUP($B68,[9]HRST!$A$4:$L$126,8,0)</f>
        <v>70.437978942121987</v>
      </c>
      <c r="AX68" s="7">
        <f t="shared" si="27"/>
        <v>19</v>
      </c>
    </row>
    <row r="69" spans="1:50" x14ac:dyDescent="0.35">
      <c r="B69" t="s">
        <v>777</v>
      </c>
      <c r="C69" s="3">
        <f>VLOOKUP($B69,'[9]BIP je EW'!$A$4:$P$128,12,0)</f>
        <v>62.974683544303801</v>
      </c>
      <c r="D69" s="3">
        <f>VLOOKUP($B69,'[9]BIP je EW'!$A$4:$P$128,13,0)</f>
        <v>63.157894736842103</v>
      </c>
      <c r="E69" s="7">
        <f t="shared" si="18"/>
        <v>81</v>
      </c>
      <c r="F69" s="7">
        <f t="shared" si="19"/>
        <v>80</v>
      </c>
      <c r="H69" s="3">
        <f>VLOOKUP($B69,[9]Wirtschaftswachstum!$A$4:$Z$128,23,0)</f>
        <v>0.10946923887460969</v>
      </c>
      <c r="I69" s="7">
        <f t="shared" si="9"/>
        <v>77</v>
      </c>
      <c r="K69" s="3">
        <f>VLOOKUP($B69,[9]Wirtschaftswachstum!$A$4:$AY$128,50,0)</f>
        <v>0.25244038472982311</v>
      </c>
      <c r="L69" s="7">
        <f t="shared" si="10"/>
        <v>59</v>
      </c>
      <c r="N69" s="3">
        <f>VLOOKUP($B69,'[9]Verfügbare Eink'!$A$4:$P$135,12,0)</f>
        <v>65.317919075144502</v>
      </c>
      <c r="O69" s="3">
        <f>VLOOKUP($B69,'[9]Verfügbare Eink'!$A$4:$P$135,13,0)</f>
        <v>67.010309278350505</v>
      </c>
      <c r="P69" s="7">
        <f t="shared" si="20"/>
        <v>83</v>
      </c>
      <c r="Q69" s="7">
        <f t="shared" si="21"/>
        <v>85</v>
      </c>
      <c r="S69" s="3">
        <f>VLOOKUP($B69,'[9]BIP je Arbeitsstunde'!$A$4:$P$127,12,0)</f>
        <v>65.200538041497282</v>
      </c>
      <c r="T69" s="3">
        <f>VLOOKUP($B69,'[9]BIP je Arbeitsstunde'!$A$4:$P$127,13,0)</f>
        <v>66.883368230528077</v>
      </c>
      <c r="U69" s="7">
        <f t="shared" si="22"/>
        <v>73</v>
      </c>
      <c r="V69" s="7">
        <f t="shared" si="23"/>
        <v>73</v>
      </c>
      <c r="W69" s="7"/>
      <c r="X69" s="3">
        <f>VLOOKUP($B69,[9]ALQ!$A$4:$P$128,6,0)</f>
        <v>2.6</v>
      </c>
      <c r="Y69" s="3">
        <f>VLOOKUP($B69,[9]ALQ!$A$4:$P$128,10,0)</f>
        <v>3.3</v>
      </c>
      <c r="Z69" s="7">
        <f t="shared" si="13"/>
        <v>10</v>
      </c>
      <c r="AA69" s="7">
        <f t="shared" si="14"/>
        <v>26</v>
      </c>
      <c r="AC69" s="3">
        <f>VLOOKUP($B69,[9]Erwerbstätigkeit!$A$4:$P$128,14,0)</f>
        <v>-0.22407378749034024</v>
      </c>
      <c r="AD69" s="7">
        <f t="shared" si="15"/>
        <v>84</v>
      </c>
      <c r="AF69" s="3">
        <f>VLOOKUP($B69,[9]Erwerbstätigkeit!$A$4:$T$128,17,0)</f>
        <v>28.079553115669846</v>
      </c>
      <c r="AG69" s="3">
        <f>VLOOKUP($B69,[9]Erwerbstätigkeit!$A$4:$T$128,18,0)</f>
        <v>26.553867946800974</v>
      </c>
      <c r="AH69" s="7">
        <f t="shared" si="16"/>
        <v>1</v>
      </c>
      <c r="AI69" s="7">
        <f t="shared" si="3"/>
        <v>1</v>
      </c>
      <c r="AK69" s="3">
        <f>VLOOKUP($B69,[9]FuE!$A$4:$I$128,7,0)</f>
        <v>1.1200000000000001</v>
      </c>
      <c r="AL69" s="7">
        <f t="shared" si="17"/>
        <v>63</v>
      </c>
      <c r="AN69" s="3">
        <f>VLOOKUP($B69,[9]Bevölkerung!$A$4:$S$128,15,0)</f>
        <v>92.736448083407254</v>
      </c>
      <c r="AO69" s="7">
        <f t="shared" si="24"/>
        <v>77</v>
      </c>
      <c r="AQ69" s="3">
        <f>VLOOKUP($B69,[9]Tabelle9!$A$4:$N$128,12,0)</f>
        <v>23.974267333809863</v>
      </c>
      <c r="AR69" s="7">
        <f t="shared" si="25"/>
        <v>82</v>
      </c>
      <c r="AT69" s="3">
        <f>VLOOKUP($B69,[9]Tabelle1!$A$4:$L$126,8,0)</f>
        <v>4.7748391708363114</v>
      </c>
      <c r="AU69" s="7">
        <f t="shared" si="26"/>
        <v>50</v>
      </c>
      <c r="AW69" s="3">
        <f>VLOOKUP($B69,[9]HRST!$A$4:$L$126,8,0)</f>
        <v>42.609006433166549</v>
      </c>
      <c r="AX69" s="7">
        <f t="shared" si="27"/>
        <v>86</v>
      </c>
    </row>
    <row r="70" spans="1:50" x14ac:dyDescent="0.35">
      <c r="B70" t="s">
        <v>778</v>
      </c>
      <c r="C70" s="3">
        <f>VLOOKUP($B70,'[9]BIP je EW'!$A$4:$P$128,12,0)</f>
        <v>49.050632911392405</v>
      </c>
      <c r="D70" s="3">
        <f>VLOOKUP($B70,'[9]BIP je EW'!$A$4:$P$128,13,0)</f>
        <v>51.315789473684212</v>
      </c>
      <c r="E70" s="7">
        <f t="shared" si="18"/>
        <v>90</v>
      </c>
      <c r="F70" s="7">
        <f t="shared" si="19"/>
        <v>87</v>
      </c>
      <c r="H70" s="3">
        <f>VLOOKUP($B70,[9]Wirtschaftswachstum!$A$4:$Z$128,23,0)</f>
        <v>0.21575098431185324</v>
      </c>
      <c r="I70" s="7">
        <f t="shared" si="9"/>
        <v>73</v>
      </c>
      <c r="K70" s="3">
        <f>VLOOKUP($B70,[9]Wirtschaftswachstum!$A$4:$AY$128,50,0)</f>
        <v>0.86758514541416787</v>
      </c>
      <c r="L70" s="7">
        <f t="shared" si="10"/>
        <v>42</v>
      </c>
      <c r="N70" s="3">
        <f>VLOOKUP($B70,'[9]Verfügbare Eink'!$A$4:$P$135,12,0)</f>
        <v>57.225433526011557</v>
      </c>
      <c r="O70" s="3">
        <f>VLOOKUP($B70,'[9]Verfügbare Eink'!$A$4:$P$135,13,0)</f>
        <v>56.701030927835049</v>
      </c>
      <c r="P70" s="7">
        <f t="shared" si="20"/>
        <v>90</v>
      </c>
      <c r="Q70" s="7">
        <f t="shared" si="21"/>
        <v>90</v>
      </c>
      <c r="S70" s="3">
        <f>VLOOKUP($B70,'[9]BIP je Arbeitsstunde'!$A$4:$P$127,12,0)</f>
        <v>60.771101421832711</v>
      </c>
      <c r="T70" s="3">
        <f>VLOOKUP($B70,'[9]BIP je Arbeitsstunde'!$A$4:$P$127,13,0)</f>
        <v>63.683106418012827</v>
      </c>
      <c r="U70" s="7">
        <f t="shared" si="22"/>
        <v>81</v>
      </c>
      <c r="V70" s="7">
        <f t="shared" si="23"/>
        <v>80</v>
      </c>
      <c r="W70" s="7"/>
      <c r="X70" s="3">
        <f>VLOOKUP($B70,[9]ALQ!$A$4:$P$128,6,0)</f>
        <v>4.5999999999999996</v>
      </c>
      <c r="Y70" s="3">
        <f>VLOOKUP($B70,[9]ALQ!$A$4:$P$128,10,0)</f>
        <v>5.7</v>
      </c>
      <c r="Z70" s="7">
        <f t="shared" si="13"/>
        <v>40</v>
      </c>
      <c r="AA70" s="7">
        <f t="shared" si="14"/>
        <v>51</v>
      </c>
      <c r="AC70" s="3">
        <f>VLOOKUP($B70,[9]Erwerbstätigkeit!$A$4:$P$128,14,0)</f>
        <v>0.46519164798139911</v>
      </c>
      <c r="AD70" s="7">
        <f t="shared" si="15"/>
        <v>69</v>
      </c>
      <c r="AF70" s="3">
        <f>VLOOKUP($B70,[9]Erwerbstätigkeit!$A$4:$T$128,17,0)</f>
        <v>23.536478481624759</v>
      </c>
      <c r="AG70" s="3">
        <f>VLOOKUP($B70,[9]Erwerbstätigkeit!$A$4:$T$128,18,0)</f>
        <v>23.799793416266226</v>
      </c>
      <c r="AH70" s="7">
        <f t="shared" si="16"/>
        <v>7</v>
      </c>
      <c r="AI70" s="7">
        <f t="shared" si="3"/>
        <v>4</v>
      </c>
      <c r="AK70" s="3">
        <f>VLOOKUP($B70,[9]FuE!$A$4:$I$128,7,0)</f>
        <v>1.01</v>
      </c>
      <c r="AL70" s="7">
        <f t="shared" si="17"/>
        <v>73</v>
      </c>
      <c r="AN70" s="3">
        <f>VLOOKUP($B70,[9]Bevölkerung!$A$4:$S$128,15,0)</f>
        <v>86.737834289398251</v>
      </c>
      <c r="AO70" s="7">
        <f t="shared" si="24"/>
        <v>86</v>
      </c>
      <c r="AQ70" s="3">
        <f>VLOOKUP($B70,[9]Tabelle9!$A$4:$N$128,12,0)</f>
        <v>23.826097215667765</v>
      </c>
      <c r="AR70" s="7">
        <f t="shared" si="25"/>
        <v>84</v>
      </c>
      <c r="AT70" s="3">
        <f>VLOOKUP($B70,[9]Tabelle1!$A$4:$L$126,8,0)</f>
        <v>4.0821142048135917</v>
      </c>
      <c r="AU70" s="7">
        <f t="shared" si="26"/>
        <v>56</v>
      </c>
      <c r="AW70" s="3">
        <f>VLOOKUP($B70,[9]HRST!$A$4:$L$126,8,0)</f>
        <v>41.045304388862668</v>
      </c>
      <c r="AX70" s="7">
        <f t="shared" si="27"/>
        <v>87</v>
      </c>
    </row>
    <row r="71" spans="1:50" x14ac:dyDescent="0.35">
      <c r="A71" t="s">
        <v>779</v>
      </c>
      <c r="B71" t="s">
        <v>780</v>
      </c>
      <c r="C71" s="3">
        <f>VLOOKUP($B71,'[9]BIP je EW'!$A$4:$P$128,12,0)</f>
        <v>105.37974683544304</v>
      </c>
      <c r="D71" s="3">
        <f>VLOOKUP($B71,'[9]BIP je EW'!$A$4:$P$128,13,0)</f>
        <v>104.93421052631579</v>
      </c>
      <c r="E71" s="7">
        <f t="shared" si="18"/>
        <v>32</v>
      </c>
      <c r="F71" s="7">
        <f t="shared" si="19"/>
        <v>31</v>
      </c>
      <c r="H71" s="3">
        <f>VLOOKUP($B71,[9]Wirtschaftswachstum!$A$4:$Z$128,23,0)</f>
        <v>5.0535505296709999</v>
      </c>
      <c r="I71" s="7">
        <f t="shared" si="9"/>
        <v>3</v>
      </c>
      <c r="K71" s="3">
        <f>VLOOKUP($B71,[9]Wirtschaftswachstum!$A$4:$AY$128,50,0)</f>
        <v>2.6464281702895533</v>
      </c>
      <c r="L71" s="7">
        <f t="shared" si="10"/>
        <v>13</v>
      </c>
      <c r="N71" s="3">
        <f>VLOOKUP($B71,'[9]Verfügbare Eink'!$A$4:$P$135,12,0)</f>
        <v>95.95375722543352</v>
      </c>
      <c r="O71" s="3">
        <f>VLOOKUP($B71,'[9]Verfügbare Eink'!$A$4:$P$135,13,0)</f>
        <v>90.206185567010309</v>
      </c>
      <c r="P71" s="7">
        <f t="shared" si="20"/>
        <v>53</v>
      </c>
      <c r="Q71" s="7">
        <f t="shared" si="21"/>
        <v>58</v>
      </c>
      <c r="S71" s="3">
        <f>VLOOKUP($B71,'[9]BIP je Arbeitsstunde'!$A$4:$P$127,12,0)</f>
        <v>78.592723613742635</v>
      </c>
      <c r="T71" s="3">
        <f>VLOOKUP($B71,'[9]BIP je Arbeitsstunde'!$A$4:$P$127,13,0)</f>
        <v>80.875720148225966</v>
      </c>
      <c r="U71" s="7">
        <f t="shared" si="22"/>
        <v>65</v>
      </c>
      <c r="V71" s="7">
        <f t="shared" si="23"/>
        <v>62</v>
      </c>
      <c r="W71" s="7"/>
      <c r="X71" s="3">
        <f>VLOOKUP($B71,[9]ALQ!$A$4:$P$128,6,0)</f>
        <v>3.8</v>
      </c>
      <c r="Y71" s="3">
        <f>VLOOKUP($B71,[9]ALQ!$A$4:$P$128,10,0)</f>
        <v>3.2</v>
      </c>
      <c r="Z71" s="7">
        <f t="shared" si="13"/>
        <v>32</v>
      </c>
      <c r="AA71" s="7">
        <f t="shared" si="14"/>
        <v>22</v>
      </c>
      <c r="AC71" s="3">
        <f>VLOOKUP($B71,[9]Erwerbstätigkeit!$A$4:$P$128,14,0)</f>
        <v>4.2625503012349242</v>
      </c>
      <c r="AD71" s="7">
        <f t="shared" si="15"/>
        <v>2</v>
      </c>
      <c r="AF71" s="3">
        <f>VLOOKUP($B71,[9]Erwerbstätigkeit!$A$4:$T$128,17,0)</f>
        <v>8.9453425712086219</v>
      </c>
      <c r="AG71" s="3">
        <f>VLOOKUP($B71,[9]Erwerbstätigkeit!$A$4:$T$128,18,0)</f>
        <v>8.099018826058316</v>
      </c>
      <c r="AH71" s="7">
        <f t="shared" si="16"/>
        <v>68</v>
      </c>
      <c r="AI71" s="7">
        <f t="shared" si="16"/>
        <v>70</v>
      </c>
      <c r="AK71" s="3">
        <f>VLOOKUP($B71,[9]FuE!$A$4:$I$128,7,0)</f>
        <v>0.6</v>
      </c>
      <c r="AL71" s="7">
        <f t="shared" si="17"/>
        <v>83</v>
      </c>
      <c r="AN71" s="3">
        <f>VLOOKUP($B71,[9]Bevölkerung!$A$4:$S$128,15,0)</f>
        <v>143.34023821853964</v>
      </c>
      <c r="AO71" s="7">
        <f t="shared" si="24"/>
        <v>2</v>
      </c>
      <c r="AQ71" s="3">
        <f>VLOOKUP($B71,[9]Tabelle9!$A$4:$N$128,12,0)</f>
        <v>30.436146846564167</v>
      </c>
      <c r="AR71" s="7">
        <f t="shared" si="25"/>
        <v>66</v>
      </c>
      <c r="AT71" s="3">
        <f>VLOOKUP($B71,[9]Tabelle1!$A$4:$L$126,8,0)</f>
        <v>6.1813617822403515</v>
      </c>
      <c r="AU71" s="7">
        <f t="shared" si="26"/>
        <v>19</v>
      </c>
      <c r="AW71" s="3">
        <f>VLOOKUP($B71,[9]HRST!$A$4:$L$126,8,0)</f>
        <v>54.377157201129592</v>
      </c>
      <c r="AX71" s="7">
        <f t="shared" si="27"/>
        <v>71</v>
      </c>
    </row>
    <row r="72" spans="1:50" x14ac:dyDescent="0.35">
      <c r="A72" t="s">
        <v>781</v>
      </c>
      <c r="B72" t="s">
        <v>782</v>
      </c>
      <c r="C72" s="3">
        <f>VLOOKUP($B72,'[9]BIP je EW'!$A$4:$P$128,12,0)</f>
        <v>100.63291139240506</v>
      </c>
      <c r="D72" s="3">
        <f>VLOOKUP($B72,'[9]BIP je EW'!$A$4:$P$128,13,0)</f>
        <v>101.9736842105263</v>
      </c>
      <c r="E72" s="7">
        <f t="shared" si="18"/>
        <v>37</v>
      </c>
      <c r="F72" s="7">
        <f t="shared" si="19"/>
        <v>36</v>
      </c>
      <c r="H72" s="3">
        <f>VLOOKUP($B72,[9]Wirtschaftswachstum!$A$4:$Z$128,23,0)</f>
        <v>-0.34088638185762932</v>
      </c>
      <c r="I72" s="7">
        <f t="shared" ref="I72:I99" si="28">RANK(H72,H$7:H$99)</f>
        <v>88</v>
      </c>
      <c r="K72" s="3">
        <f>VLOOKUP($B72,[9]Wirtschaftswachstum!$A$4:$AY$128,50,0)</f>
        <v>-0.8676368013025666</v>
      </c>
      <c r="L72" s="7">
        <f t="shared" ref="L72:L99" si="29">RANK(K72,K$7:K$99)</f>
        <v>90</v>
      </c>
      <c r="N72" s="3">
        <f>VLOOKUP($B72,'[9]Verfügbare Eink'!$A$4:$P$135,12,0)</f>
        <v>98.265895953757223</v>
      </c>
      <c r="O72" s="3">
        <f>VLOOKUP($B72,'[9]Verfügbare Eink'!$A$4:$P$135,13,0)</f>
        <v>102.06185567010309</v>
      </c>
      <c r="P72" s="7">
        <f t="shared" si="20"/>
        <v>51</v>
      </c>
      <c r="Q72" s="7">
        <f t="shared" si="21"/>
        <v>41</v>
      </c>
      <c r="S72" s="3">
        <f>VLOOKUP($B72,'[9]BIP je Arbeitsstunde'!$A$4:$P$127,12,0)</f>
        <v>109.17262012248996</v>
      </c>
      <c r="T72" s="3">
        <f>VLOOKUP($B72,'[9]BIP je Arbeitsstunde'!$A$4:$P$127,13,0)</f>
        <v>120.29816736158043</v>
      </c>
      <c r="U72" s="7">
        <f t="shared" si="22"/>
        <v>31</v>
      </c>
      <c r="V72" s="7">
        <f t="shared" si="23"/>
        <v>18</v>
      </c>
      <c r="W72" s="7"/>
      <c r="X72" s="3">
        <f>VLOOKUP($B72,[9]ALQ!$A$4:$P$128,6,0)</f>
        <v>3.4</v>
      </c>
      <c r="Y72" s="3">
        <f>VLOOKUP($B72,[9]ALQ!$A$4:$P$128,10,0)</f>
        <v>3.2</v>
      </c>
      <c r="Z72" s="7">
        <f t="shared" ref="Z72:Z95" si="30">92-RANK(X72,X$7:X$99)</f>
        <v>24</v>
      </c>
      <c r="AA72" s="7">
        <f t="shared" ref="AA72:AA95" si="31">92-RANK(Y72,Y$7:Y$99)</f>
        <v>22</v>
      </c>
      <c r="AC72" s="3">
        <f>VLOOKUP($B72,[9]Erwerbstätigkeit!$A$4:$P$128,14,0)</f>
        <v>1.7030580389300241</v>
      </c>
      <c r="AD72" s="7">
        <f t="shared" ref="AD72:AD99" si="32">RANK(AC72,AC$7:AC$99)</f>
        <v>10</v>
      </c>
      <c r="AF72" s="3">
        <f>VLOOKUP($B72,[9]Erwerbstätigkeit!$A$4:$T$128,17,0)</f>
        <v>8.1812831077104171</v>
      </c>
      <c r="AG72" s="3">
        <f>VLOOKUP($B72,[9]Erwerbstätigkeit!$A$4:$T$128,18,0)</f>
        <v>7.890929326655538</v>
      </c>
      <c r="AH72" s="7">
        <f t="shared" ref="AH72:AH99" si="33">RANK(AF72,AF$7:AF$99)</f>
        <v>71</v>
      </c>
      <c r="AI72" s="7">
        <f t="shared" ref="AI72:AI99" si="34">RANK(AG72,AG$7:AG$99)</f>
        <v>72</v>
      </c>
      <c r="AK72" s="3">
        <f>VLOOKUP($B72,[9]FuE!$A$4:$I$128,7,0)</f>
        <v>1.61</v>
      </c>
      <c r="AL72" s="7">
        <f t="shared" ref="AL72:AL99" si="35">RANK(AK72,AK$7:AK$99)</f>
        <v>46</v>
      </c>
      <c r="AN72" s="3">
        <f>VLOOKUP($B72,[9]Bevölkerung!$A$4:$S$128,15,0)</f>
        <v>106.00961538461537</v>
      </c>
      <c r="AO72" s="7">
        <f t="shared" si="24"/>
        <v>45</v>
      </c>
      <c r="AQ72" s="3">
        <f>VLOOKUP($B72,[9]Tabelle9!$A$4:$N$128,12,0)</f>
        <v>34.605461191141686</v>
      </c>
      <c r="AR72" s="7">
        <f t="shared" si="25"/>
        <v>51</v>
      </c>
      <c r="AT72" s="3">
        <f>VLOOKUP($B72,[9]Tabelle1!$A$4:$L$126,8,0)</f>
        <v>3.5261234143195006</v>
      </c>
      <c r="AU72" s="7">
        <f t="shared" si="26"/>
        <v>63</v>
      </c>
      <c r="AW72" s="3">
        <f>VLOOKUP($B72,[9]HRST!$A$4:$L$126,8,0)</f>
        <v>63.44872070522468</v>
      </c>
      <c r="AX72" s="7">
        <f t="shared" si="27"/>
        <v>40</v>
      </c>
    </row>
    <row r="73" spans="1:50" x14ac:dyDescent="0.35">
      <c r="B73" t="s">
        <v>783</v>
      </c>
      <c r="C73" s="3">
        <f>VLOOKUP($B73,'[9]BIP je EW'!$A$4:$P$128,12,0)</f>
        <v>107.27848101265822</v>
      </c>
      <c r="D73" s="3">
        <f>VLOOKUP($B73,'[9]BIP je EW'!$A$4:$P$128,13,0)</f>
        <v>111.51315789473684</v>
      </c>
      <c r="E73" s="7">
        <f t="shared" si="18"/>
        <v>29</v>
      </c>
      <c r="F73" s="7">
        <f t="shared" si="19"/>
        <v>26</v>
      </c>
      <c r="H73" s="3">
        <f>VLOOKUP($B73,[9]Wirtschaftswachstum!$A$4:$Z$128,23,0)</f>
        <v>2.0888094097230976</v>
      </c>
      <c r="I73" s="7">
        <f t="shared" si="28"/>
        <v>24</v>
      </c>
      <c r="K73" s="3">
        <f>VLOOKUP($B73,[9]Wirtschaftswachstum!$A$4:$AY$128,50,0)</f>
        <v>1.2884266814948688</v>
      </c>
      <c r="L73" s="7">
        <f t="shared" si="29"/>
        <v>35</v>
      </c>
      <c r="N73" s="3">
        <f>VLOOKUP($B73,'[9]Verfügbare Eink'!$A$4:$P$135,12,0)</f>
        <v>101.15606936416187</v>
      </c>
      <c r="O73" s="3">
        <f>VLOOKUP($B73,'[9]Verfügbare Eink'!$A$4:$P$135,13,0)</f>
        <v>107.21649484536083</v>
      </c>
      <c r="P73" s="7">
        <f t="shared" si="20"/>
        <v>43</v>
      </c>
      <c r="Q73" s="7">
        <f t="shared" si="21"/>
        <v>32</v>
      </c>
      <c r="S73" s="3">
        <f>VLOOKUP($B73,'[9]BIP je Arbeitsstunde'!$A$4:$P$127,12,0)</f>
        <v>108.58599540689879</v>
      </c>
      <c r="T73" s="3">
        <f>VLOOKUP($B73,'[9]BIP je Arbeitsstunde'!$A$4:$P$127,13,0)</f>
        <v>111.9108309338026</v>
      </c>
      <c r="U73" s="7">
        <f t="shared" si="22"/>
        <v>33</v>
      </c>
      <c r="V73" s="7">
        <f t="shared" si="23"/>
        <v>26</v>
      </c>
      <c r="W73" s="7"/>
      <c r="X73" s="3">
        <f>VLOOKUP($B73,[9]ALQ!$A$4:$P$128,6,0)</f>
        <v>2.7</v>
      </c>
      <c r="Y73" s="3">
        <f>VLOOKUP($B73,[9]ALQ!$A$4:$P$128,10,0)</f>
        <v>2.8</v>
      </c>
      <c r="Z73" s="7">
        <f t="shared" si="30"/>
        <v>12</v>
      </c>
      <c r="AA73" s="7">
        <f t="shared" si="31"/>
        <v>12</v>
      </c>
      <c r="AC73" s="3">
        <f>VLOOKUP($B73,[9]Erwerbstätigkeit!$A$4:$P$128,14,0)</f>
        <v>1.6464206166009916</v>
      </c>
      <c r="AD73" s="7">
        <f t="shared" si="32"/>
        <v>11</v>
      </c>
      <c r="AF73" s="3">
        <f>VLOOKUP($B73,[9]Erwerbstätigkeit!$A$4:$T$128,17,0)</f>
        <v>9.1065381609794223</v>
      </c>
      <c r="AG73" s="3">
        <f>VLOOKUP($B73,[9]Erwerbstätigkeit!$A$4:$T$128,18,0)</f>
        <v>9.0783432887396938</v>
      </c>
      <c r="AH73" s="7">
        <f t="shared" si="33"/>
        <v>67</v>
      </c>
      <c r="AI73" s="7">
        <f t="shared" si="34"/>
        <v>67</v>
      </c>
      <c r="AK73" s="3">
        <f>VLOOKUP($B73,[9]FuE!$A$4:$I$128,7,0)</f>
        <v>2.2000000000000002</v>
      </c>
      <c r="AL73" s="7">
        <f t="shared" si="35"/>
        <v>27</v>
      </c>
      <c r="AN73" s="3">
        <f>VLOOKUP($B73,[9]Bevölkerung!$A$4:$S$128,15,0)</f>
        <v>113.29531812725091</v>
      </c>
      <c r="AO73" s="7">
        <f t="shared" si="24"/>
        <v>26</v>
      </c>
      <c r="AQ73" s="3">
        <f>VLOOKUP($B73,[9]Tabelle9!$A$4:$N$128,12,0)</f>
        <v>36.89718364197531</v>
      </c>
      <c r="AR73" s="7">
        <f t="shared" si="25"/>
        <v>45</v>
      </c>
      <c r="AT73" s="3">
        <f>VLOOKUP($B73,[9]Tabelle1!$A$4:$L$126,8,0)</f>
        <v>5.0395447530864201</v>
      </c>
      <c r="AU73" s="7">
        <f t="shared" si="26"/>
        <v>43</v>
      </c>
      <c r="AW73" s="3">
        <f>VLOOKUP($B73,[9]HRST!$A$4:$L$126,8,0)</f>
        <v>64.197530864197532</v>
      </c>
      <c r="AX73" s="7">
        <f t="shared" si="27"/>
        <v>34</v>
      </c>
    </row>
    <row r="74" spans="1:50" x14ac:dyDescent="0.35">
      <c r="B74" t="s">
        <v>784</v>
      </c>
      <c r="C74" s="3">
        <f>VLOOKUP($B74,'[9]BIP je EW'!$A$4:$P$128,12,0)</f>
        <v>143.98734177215189</v>
      </c>
      <c r="D74" s="3">
        <f>VLOOKUP($B74,'[9]BIP je EW'!$A$4:$P$128,13,0)</f>
        <v>146.71052631578948</v>
      </c>
      <c r="E74" s="7">
        <f t="shared" si="18"/>
        <v>6</v>
      </c>
      <c r="F74" s="7">
        <f t="shared" si="19"/>
        <v>6</v>
      </c>
      <c r="H74" s="3">
        <f>VLOOKUP($B74,[9]Wirtschaftswachstum!$A$4:$Z$128,23,0)</f>
        <v>2.1376799995630051</v>
      </c>
      <c r="I74" s="7">
        <f t="shared" si="28"/>
        <v>23</v>
      </c>
      <c r="K74" s="3">
        <f>VLOOKUP($B74,[9]Wirtschaftswachstum!$A$4:$AY$128,50,0)</f>
        <v>1.2900411889887664</v>
      </c>
      <c r="L74" s="7">
        <f t="shared" si="29"/>
        <v>34</v>
      </c>
      <c r="N74" s="3">
        <f>VLOOKUP($B74,'[9]Verfügbare Eink'!$A$4:$P$135,12,0)</f>
        <v>107.51445086705202</v>
      </c>
      <c r="O74" s="3">
        <f>VLOOKUP($B74,'[9]Verfügbare Eink'!$A$4:$P$135,13,0)</f>
        <v>114.94845360824742</v>
      </c>
      <c r="P74" s="7">
        <f t="shared" si="20"/>
        <v>30</v>
      </c>
      <c r="Q74" s="7">
        <f t="shared" si="21"/>
        <v>17</v>
      </c>
      <c r="S74" s="3">
        <f>VLOOKUP($B74,'[9]BIP je Arbeitsstunde'!$A$4:$P$127,12,0)</f>
        <v>130.290708937696</v>
      </c>
      <c r="T74" s="3">
        <f>VLOOKUP($B74,'[9]BIP je Arbeitsstunde'!$A$4:$P$127,13,0)</f>
        <v>133.05821163994406</v>
      </c>
      <c r="U74" s="7">
        <f t="shared" si="22"/>
        <v>10</v>
      </c>
      <c r="V74" s="7">
        <f t="shared" si="23"/>
        <v>8</v>
      </c>
      <c r="W74" s="7"/>
      <c r="X74" s="3">
        <f>VLOOKUP($B74,[9]ALQ!$A$4:$P$128,6,0)</f>
        <v>3.1</v>
      </c>
      <c r="Y74" s="3">
        <f>VLOOKUP($B74,[9]ALQ!$A$4:$P$128,10,0)</f>
        <v>3</v>
      </c>
      <c r="Z74" s="7">
        <f t="shared" si="30"/>
        <v>18</v>
      </c>
      <c r="AA74" s="7">
        <f t="shared" si="31"/>
        <v>19</v>
      </c>
      <c r="AC74" s="3">
        <f>VLOOKUP($B74,[9]Erwerbstätigkeit!$A$4:$P$128,14,0)</f>
        <v>1.573352375579006</v>
      </c>
      <c r="AD74" s="7">
        <f t="shared" si="32"/>
        <v>14</v>
      </c>
      <c r="AF74" s="3">
        <f>VLOOKUP($B74,[9]Erwerbstätigkeit!$A$4:$T$128,17,0)</f>
        <v>5.3538331929233358</v>
      </c>
      <c r="AG74" s="3">
        <f>VLOOKUP($B74,[9]Erwerbstätigkeit!$A$4:$T$128,18,0)</f>
        <v>5.1037767948281729</v>
      </c>
      <c r="AH74" s="7">
        <f t="shared" si="33"/>
        <v>85</v>
      </c>
      <c r="AI74" s="7">
        <f t="shared" si="34"/>
        <v>84</v>
      </c>
      <c r="AK74" s="3">
        <f>VLOOKUP($B74,[9]FuE!$A$4:$I$128,7,0)</f>
        <v>2.11</v>
      </c>
      <c r="AL74" s="7">
        <f t="shared" si="35"/>
        <v>31</v>
      </c>
      <c r="AN74" s="3">
        <f>VLOOKUP($B74,[9]Bevölkerung!$A$4:$S$128,15,0)</f>
        <v>115.4810024252223</v>
      </c>
      <c r="AO74" s="7">
        <f t="shared" si="24"/>
        <v>20</v>
      </c>
      <c r="AQ74" s="3">
        <f>VLOOKUP($B74,[9]Tabelle9!$A$4:$N$128,12,0)</f>
        <v>44.503400501126478</v>
      </c>
      <c r="AR74" s="7">
        <f t="shared" si="25"/>
        <v>20</v>
      </c>
      <c r="AT74" s="3">
        <f>VLOOKUP($B74,[9]Tabelle1!$A$4:$L$126,8,0)</f>
        <v>6.2577643021076783</v>
      </c>
      <c r="AU74" s="7">
        <f t="shared" si="26"/>
        <v>17</v>
      </c>
      <c r="AW74" s="3">
        <f>VLOOKUP($B74,[9]HRST!$A$4:$L$126,8,0)</f>
        <v>71.663192470469326</v>
      </c>
      <c r="AX74" s="7">
        <f t="shared" si="27"/>
        <v>17</v>
      </c>
    </row>
    <row r="75" spans="1:50" x14ac:dyDescent="0.35">
      <c r="B75" t="s">
        <v>785</v>
      </c>
      <c r="C75" s="3">
        <f>VLOOKUP($B75,'[9]BIP je EW'!$A$4:$P$128,12,0)</f>
        <v>125.31645569620254</v>
      </c>
      <c r="D75" s="3">
        <f>VLOOKUP($B75,'[9]BIP je EW'!$A$4:$P$128,13,0)</f>
        <v>129.93421052631581</v>
      </c>
      <c r="E75" s="7">
        <f t="shared" si="18"/>
        <v>14</v>
      </c>
      <c r="F75" s="7">
        <f t="shared" si="19"/>
        <v>14</v>
      </c>
      <c r="H75" s="3">
        <f>VLOOKUP($B75,[9]Wirtschaftswachstum!$A$4:$Z$128,23,0)</f>
        <v>1.7702118603094732</v>
      </c>
      <c r="I75" s="7">
        <f t="shared" si="28"/>
        <v>31</v>
      </c>
      <c r="K75" s="3">
        <f>VLOOKUP($B75,[9]Wirtschaftswachstum!$A$4:$AY$128,50,0)</f>
        <v>1.1086448513185019</v>
      </c>
      <c r="L75" s="7">
        <f t="shared" si="29"/>
        <v>38</v>
      </c>
      <c r="N75" s="3">
        <f>VLOOKUP($B75,'[9]Verfügbare Eink'!$A$4:$P$135,12,0)</f>
        <v>103.46820809248555</v>
      </c>
      <c r="O75" s="3">
        <f>VLOOKUP($B75,'[9]Verfügbare Eink'!$A$4:$P$135,13,0)</f>
        <v>109.79381443298971</v>
      </c>
      <c r="P75" s="7">
        <f t="shared" si="20"/>
        <v>38</v>
      </c>
      <c r="Q75" s="7">
        <f t="shared" si="21"/>
        <v>28</v>
      </c>
      <c r="S75" s="3">
        <f>VLOOKUP($B75,'[9]BIP je Arbeitsstunde'!$A$4:$P$127,12,0)</f>
        <v>116.9396242710782</v>
      </c>
      <c r="T75" s="3">
        <f>VLOOKUP($B75,'[9]BIP je Arbeitsstunde'!$A$4:$P$127,13,0)</f>
        <v>119.39832558359637</v>
      </c>
      <c r="U75" s="7">
        <f t="shared" si="22"/>
        <v>21</v>
      </c>
      <c r="V75" s="7">
        <f t="shared" si="23"/>
        <v>21</v>
      </c>
      <c r="W75" s="7"/>
      <c r="X75" s="3">
        <f>VLOOKUP($B75,[9]ALQ!$A$4:$P$128,6,0)</f>
        <v>2.8</v>
      </c>
      <c r="Y75" s="3">
        <f>VLOOKUP($B75,[9]ALQ!$A$4:$P$128,10,0)</f>
        <v>2.6</v>
      </c>
      <c r="Z75" s="7">
        <f t="shared" si="30"/>
        <v>13</v>
      </c>
      <c r="AA75" s="7">
        <f t="shared" si="31"/>
        <v>9</v>
      </c>
      <c r="AC75" s="3">
        <f>VLOOKUP($B75,[9]Erwerbstätigkeit!$A$4:$P$128,14,0)</f>
        <v>1.4062514191194708</v>
      </c>
      <c r="AD75" s="7">
        <f t="shared" si="32"/>
        <v>21</v>
      </c>
      <c r="AF75" s="3">
        <f>VLOOKUP($B75,[9]Erwerbstätigkeit!$A$4:$T$128,17,0)</f>
        <v>10.942826531606116</v>
      </c>
      <c r="AG75" s="3">
        <f>VLOOKUP($B75,[9]Erwerbstätigkeit!$A$4:$T$128,18,0)</f>
        <v>10.933569365508246</v>
      </c>
      <c r="AH75" s="7">
        <f t="shared" si="33"/>
        <v>61</v>
      </c>
      <c r="AI75" s="7">
        <f t="shared" si="34"/>
        <v>59</v>
      </c>
      <c r="AK75" s="3">
        <f>VLOOKUP($B75,[9]FuE!$A$4:$I$128,7,0)</f>
        <v>3.19</v>
      </c>
      <c r="AL75" s="7">
        <f t="shared" si="35"/>
        <v>11</v>
      </c>
      <c r="AN75" s="3">
        <f>VLOOKUP($B75,[9]Bevölkerung!$A$4:$S$128,15,0)</f>
        <v>107.41374394069005</v>
      </c>
      <c r="AO75" s="7">
        <f t="shared" si="24"/>
        <v>39</v>
      </c>
      <c r="AQ75" s="3">
        <f>VLOOKUP($B75,[9]Tabelle9!$A$4:$N$128,12,0)</f>
        <v>38.297872340425535</v>
      </c>
      <c r="AR75" s="7">
        <f t="shared" si="25"/>
        <v>41</v>
      </c>
      <c r="AT75" s="3">
        <f>VLOOKUP($B75,[9]Tabelle1!$A$4:$L$126,8,0)</f>
        <v>4.9938860357055512</v>
      </c>
      <c r="AU75" s="7">
        <f t="shared" si="26"/>
        <v>44</v>
      </c>
      <c r="AW75" s="3">
        <f>VLOOKUP($B75,[9]HRST!$A$4:$L$126,8,0)</f>
        <v>63.502078747860111</v>
      </c>
      <c r="AX75" s="7">
        <f t="shared" si="27"/>
        <v>37</v>
      </c>
    </row>
    <row r="76" spans="1:50" x14ac:dyDescent="0.35">
      <c r="A76" t="s">
        <v>786</v>
      </c>
      <c r="B76" t="s">
        <v>787</v>
      </c>
      <c r="C76" s="3">
        <f>VLOOKUP($B76,'[9]BIP je EW'!$A$4:$P$128,12,0)</f>
        <v>122.78481012658229</v>
      </c>
      <c r="D76" s="3">
        <f>VLOOKUP($B76,'[9]BIP je EW'!$A$4:$P$128,13,0)</f>
        <v>121.05263157894737</v>
      </c>
      <c r="E76" s="7">
        <f t="shared" si="18"/>
        <v>17</v>
      </c>
      <c r="F76" s="7">
        <f t="shared" si="19"/>
        <v>17</v>
      </c>
      <c r="H76" s="3">
        <f>VLOOKUP($B76,[9]Wirtschaftswachstum!$A$4:$Z$128,23,0)</f>
        <v>0.64076504412975055</v>
      </c>
      <c r="I76" s="7">
        <f t="shared" si="28"/>
        <v>56</v>
      </c>
      <c r="K76" s="3">
        <f>VLOOKUP($B76,[9]Wirtschaftswachstum!$A$4:$AY$128,50,0)</f>
        <v>-0.23517257695583282</v>
      </c>
      <c r="L76" s="7">
        <f t="shared" si="29"/>
        <v>78</v>
      </c>
      <c r="N76" s="3">
        <f>VLOOKUP($B76,'[9]Verfügbare Eink'!$A$4:$P$135,12,0)</f>
        <v>119.65317919075144</v>
      </c>
      <c r="O76" s="3">
        <f>VLOOKUP($B76,'[9]Verfügbare Eink'!$A$4:$P$135,13,0)</f>
        <v>123.71134020618557</v>
      </c>
      <c r="P76" s="7">
        <f t="shared" si="20"/>
        <v>15</v>
      </c>
      <c r="Q76" s="7">
        <f t="shared" si="21"/>
        <v>9</v>
      </c>
      <c r="S76" s="3">
        <f>VLOOKUP($B76,'[9]BIP je Arbeitsstunde'!$A$4:$P$127,12,0)</f>
        <v>116.33734298171889</v>
      </c>
      <c r="T76" s="3">
        <f>VLOOKUP($B76,'[9]BIP je Arbeitsstunde'!$A$4:$P$127,13,0)</f>
        <v>119.54033794354871</v>
      </c>
      <c r="U76" s="7">
        <f t="shared" si="22"/>
        <v>23</v>
      </c>
      <c r="V76" s="7">
        <f t="shared" si="23"/>
        <v>20</v>
      </c>
      <c r="W76" s="7"/>
      <c r="X76" s="3">
        <f>VLOOKUP($B76,[9]ALQ!$A$4:$P$128,6,0)</f>
        <v>6.4</v>
      </c>
      <c r="Y76" s="3">
        <f>VLOOKUP($B76,[9]ALQ!$A$4:$P$128,10,0)</f>
        <v>6.7</v>
      </c>
      <c r="Z76" s="7">
        <f t="shared" si="30"/>
        <v>59</v>
      </c>
      <c r="AA76" s="7">
        <f t="shared" si="31"/>
        <v>68</v>
      </c>
      <c r="AC76" s="3">
        <f>VLOOKUP($B76,[9]Erwerbstätigkeit!$A$4:$P$128,14,0)</f>
        <v>1.182612094386343</v>
      </c>
      <c r="AD76" s="7">
        <f t="shared" si="32"/>
        <v>38</v>
      </c>
      <c r="AF76" s="3">
        <f>VLOOKUP($B76,[9]Erwerbstätigkeit!$A$4:$T$128,17,0)</f>
        <v>9.7493903388159602</v>
      </c>
      <c r="AG76" s="3">
        <f>VLOOKUP($B76,[9]Erwerbstätigkeit!$A$4:$T$128,18,0)</f>
        <v>9.5409901783924642</v>
      </c>
      <c r="AH76" s="7">
        <f t="shared" si="33"/>
        <v>64</v>
      </c>
      <c r="AI76" s="7">
        <f t="shared" si="34"/>
        <v>65</v>
      </c>
      <c r="AK76" s="3">
        <f>VLOOKUP($B76,[9]FuE!$A$4:$I$128,7,0)</f>
        <v>3.04</v>
      </c>
      <c r="AL76" s="7">
        <f t="shared" si="35"/>
        <v>14</v>
      </c>
      <c r="AN76" s="3">
        <f>VLOOKUP($B76,[9]Bevölkerung!$A$4:$S$128,15,0)</f>
        <v>119.35213502982533</v>
      </c>
      <c r="AO76" s="7">
        <f t="shared" si="24"/>
        <v>16</v>
      </c>
      <c r="AQ76" s="3">
        <f>VLOOKUP($B76,[9]Tabelle9!$A$4:$N$128,12,0)</f>
        <v>42.032091151413795</v>
      </c>
      <c r="AR76" s="7">
        <f t="shared" si="25"/>
        <v>26</v>
      </c>
      <c r="AT76" s="3">
        <f>VLOOKUP($B76,[9]Tabelle1!$A$4:$L$126,8,0)</f>
        <v>6.3607379919510789</v>
      </c>
      <c r="AU76" s="7">
        <f t="shared" si="26"/>
        <v>16</v>
      </c>
      <c r="AW76" s="3">
        <f>VLOOKUP($B76,[9]HRST!$A$4:$L$126,8,0)</f>
        <v>72.900224742591334</v>
      </c>
      <c r="AX76" s="7">
        <f t="shared" si="27"/>
        <v>11</v>
      </c>
    </row>
    <row r="77" spans="1:50" x14ac:dyDescent="0.35">
      <c r="B77" t="s">
        <v>788</v>
      </c>
      <c r="C77" s="3">
        <f>VLOOKUP($B77,'[9]BIP je EW'!$A$4:$P$128,12,0)</f>
        <v>112.65822784810126</v>
      </c>
      <c r="D77" s="3">
        <f>VLOOKUP($B77,'[9]BIP je EW'!$A$4:$P$128,13,0)</f>
        <v>111.8421052631579</v>
      </c>
      <c r="E77" s="7">
        <f t="shared" si="18"/>
        <v>25</v>
      </c>
      <c r="F77" s="7">
        <f t="shared" si="19"/>
        <v>24</v>
      </c>
      <c r="H77" s="3">
        <f>VLOOKUP($B77,[9]Wirtschaftswachstum!$A$4:$Z$128,23,0)</f>
        <v>0.5434982736478986</v>
      </c>
      <c r="I77" s="7">
        <f t="shared" si="28"/>
        <v>60</v>
      </c>
      <c r="K77" s="3">
        <f>VLOOKUP($B77,[9]Wirtschaftswachstum!$A$4:$AY$128,50,0)</f>
        <v>0.11785908926333377</v>
      </c>
      <c r="L77" s="7">
        <f t="shared" si="29"/>
        <v>61</v>
      </c>
      <c r="N77" s="3">
        <f>VLOOKUP($B77,'[9]Verfügbare Eink'!$A$4:$P$135,12,0)</f>
        <v>119.07514450867052</v>
      </c>
      <c r="O77" s="3">
        <f>VLOOKUP($B77,'[9]Verfügbare Eink'!$A$4:$P$135,13,0)</f>
        <v>124.74226804123711</v>
      </c>
      <c r="P77" s="7">
        <f t="shared" si="20"/>
        <v>16</v>
      </c>
      <c r="Q77" s="7">
        <f t="shared" si="21"/>
        <v>8</v>
      </c>
      <c r="S77" s="3">
        <f>VLOOKUP($B77,'[9]BIP je Arbeitsstunde'!$A$4:$P$127,12,0)</f>
        <v>104.65098831505115</v>
      </c>
      <c r="T77" s="3">
        <f>VLOOKUP($B77,'[9]BIP je Arbeitsstunde'!$A$4:$P$127,13,0)</f>
        <v>108.60815033116906</v>
      </c>
      <c r="U77" s="7">
        <f t="shared" si="22"/>
        <v>42</v>
      </c>
      <c r="V77" s="7">
        <f t="shared" si="23"/>
        <v>29</v>
      </c>
      <c r="W77" s="7"/>
      <c r="X77" s="3">
        <f>VLOOKUP($B77,[9]ALQ!$A$4:$P$128,6,0)</f>
        <v>3.3</v>
      </c>
      <c r="Y77" s="3">
        <f>VLOOKUP($B77,[9]ALQ!$A$4:$P$128,10,0)</f>
        <v>4.0999999999999996</v>
      </c>
      <c r="Z77" s="7">
        <f t="shared" si="30"/>
        <v>22</v>
      </c>
      <c r="AA77" s="7">
        <f t="shared" si="31"/>
        <v>35</v>
      </c>
      <c r="AC77" s="3">
        <f>VLOOKUP($B77,[9]Erwerbstätigkeit!$A$4:$P$128,14,0)</f>
        <v>0.67726425771546417</v>
      </c>
      <c r="AD77" s="7">
        <f t="shared" si="32"/>
        <v>60</v>
      </c>
      <c r="AF77" s="3">
        <f>VLOOKUP($B77,[9]Erwerbstätigkeit!$A$4:$T$128,17,0)</f>
        <v>17.523725446921208</v>
      </c>
      <c r="AG77" s="3">
        <f>VLOOKUP($B77,[9]Erwerbstätigkeit!$A$4:$T$128,18,0)</f>
        <v>17.476876747687676</v>
      </c>
      <c r="AH77" s="7">
        <f t="shared" si="33"/>
        <v>27</v>
      </c>
      <c r="AI77" s="7">
        <f t="shared" si="34"/>
        <v>24</v>
      </c>
      <c r="AK77" s="3">
        <f>VLOOKUP($B77,[9]FuE!$A$4:$I$128,7,0)</f>
        <v>4.5</v>
      </c>
      <c r="AL77" s="7">
        <f t="shared" si="35"/>
        <v>2</v>
      </c>
      <c r="AN77" s="3">
        <f>VLOOKUP($B77,[9]Bevölkerung!$A$4:$S$128,15,0)</f>
        <v>105.37184629243914</v>
      </c>
      <c r="AO77" s="7">
        <f t="shared" si="24"/>
        <v>47</v>
      </c>
      <c r="AQ77" s="3">
        <f>VLOOKUP($B77,[9]Tabelle9!$A$4:$N$128,12,0)</f>
        <v>35.021478634411032</v>
      </c>
      <c r="AR77" s="7">
        <f t="shared" si="25"/>
        <v>49</v>
      </c>
      <c r="AT77" s="3">
        <f>VLOOKUP($B77,[9]Tabelle1!$A$4:$L$126,8,0)</f>
        <v>5.2905267917702909</v>
      </c>
      <c r="AU77" s="7">
        <f t="shared" si="26"/>
        <v>36</v>
      </c>
      <c r="AW77" s="3">
        <f>VLOOKUP($B77,[9]HRST!$A$4:$L$126,8,0)</f>
        <v>61.666289848519106</v>
      </c>
      <c r="AX77" s="7">
        <f t="shared" si="27"/>
        <v>45</v>
      </c>
    </row>
    <row r="78" spans="1:50" x14ac:dyDescent="0.35">
      <c r="B78" t="s">
        <v>789</v>
      </c>
      <c r="C78" s="3">
        <f>VLOOKUP($B78,'[9]BIP je EW'!$A$4:$P$128,12,0)</f>
        <v>132.59493670886076</v>
      </c>
      <c r="D78" s="3">
        <f>VLOOKUP($B78,'[9]BIP je EW'!$A$4:$P$128,13,0)</f>
        <v>131.25</v>
      </c>
      <c r="E78" s="7">
        <f t="shared" si="18"/>
        <v>12</v>
      </c>
      <c r="F78" s="7">
        <f t="shared" si="19"/>
        <v>12</v>
      </c>
      <c r="H78" s="3">
        <f>VLOOKUP($B78,[9]Wirtschaftswachstum!$A$4:$Z$128,23,0)</f>
        <v>0.54399105542665893</v>
      </c>
      <c r="I78" s="7">
        <f t="shared" si="28"/>
        <v>59</v>
      </c>
      <c r="K78" s="3">
        <f>VLOOKUP($B78,[9]Wirtschaftswachstum!$A$4:$AY$128,50,0)</f>
        <v>-0.10785364896049998</v>
      </c>
      <c r="L78" s="7">
        <f t="shared" si="29"/>
        <v>69</v>
      </c>
      <c r="N78" s="3">
        <f>VLOOKUP($B78,'[9]Verfügbare Eink'!$A$4:$P$135,12,0)</f>
        <v>122.54335260115607</v>
      </c>
      <c r="O78" s="3">
        <f>VLOOKUP($B78,'[9]Verfügbare Eink'!$A$4:$P$135,13,0)</f>
        <v>126.28865979381443</v>
      </c>
      <c r="P78" s="7">
        <f t="shared" si="20"/>
        <v>10</v>
      </c>
      <c r="Q78" s="7">
        <f t="shared" si="21"/>
        <v>6</v>
      </c>
      <c r="S78" s="3">
        <f>VLOOKUP($B78,'[9]BIP je Arbeitsstunde'!$A$4:$P$127,12,0)</f>
        <v>117.45622342719146</v>
      </c>
      <c r="T78" s="3">
        <f>VLOOKUP($B78,'[9]BIP je Arbeitsstunde'!$A$4:$P$127,13,0)</f>
        <v>124.2661392654109</v>
      </c>
      <c r="U78" s="7">
        <f t="shared" si="22"/>
        <v>19</v>
      </c>
      <c r="V78" s="7">
        <f t="shared" si="23"/>
        <v>13</v>
      </c>
      <c r="W78" s="7"/>
      <c r="X78" s="3">
        <f>VLOOKUP($B78,[9]ALQ!$A$4:$P$128,6,0)</f>
        <v>2.5</v>
      </c>
      <c r="Y78" s="3">
        <f>VLOOKUP($B78,[9]ALQ!$A$4:$P$128,10,0)</f>
        <v>3</v>
      </c>
      <c r="Z78" s="7">
        <f t="shared" si="30"/>
        <v>6</v>
      </c>
      <c r="AA78" s="7">
        <f t="shared" si="31"/>
        <v>19</v>
      </c>
      <c r="AC78" s="3">
        <f>VLOOKUP($B78,[9]Erwerbstätigkeit!$A$4:$P$128,14,0)</f>
        <v>0.80238629071973833</v>
      </c>
      <c r="AD78" s="7">
        <f t="shared" si="32"/>
        <v>55</v>
      </c>
      <c r="AF78" s="3">
        <f>VLOOKUP($B78,[9]Erwerbstätigkeit!$A$4:$T$128,17,0)</f>
        <v>19.257012888551934</v>
      </c>
      <c r="AG78" s="3">
        <f>VLOOKUP($B78,[9]Erwerbstätigkeit!$A$4:$T$128,18,0)</f>
        <v>19.187204735613868</v>
      </c>
      <c r="AH78" s="7">
        <f t="shared" si="33"/>
        <v>19</v>
      </c>
      <c r="AI78" s="7">
        <f t="shared" si="34"/>
        <v>18</v>
      </c>
      <c r="AK78" s="3">
        <f>VLOOKUP($B78,[9]FuE!$A$4:$I$128,7,0)</f>
        <v>2.91</v>
      </c>
      <c r="AL78" s="7">
        <f t="shared" si="35"/>
        <v>16</v>
      </c>
      <c r="AN78" s="3">
        <f>VLOOKUP($B78,[9]Bevölkerung!$A$4:$S$128,15,0)</f>
        <v>112.89240717721636</v>
      </c>
      <c r="AO78" s="7">
        <f t="shared" si="24"/>
        <v>27</v>
      </c>
      <c r="AQ78" s="3">
        <f>VLOOKUP($B78,[9]Tabelle9!$A$4:$N$128,12,0)</f>
        <v>33.122840462290007</v>
      </c>
      <c r="AR78" s="7">
        <f t="shared" si="25"/>
        <v>54</v>
      </c>
      <c r="AT78" s="3">
        <f>VLOOKUP($B78,[9]Tabelle1!$A$4:$L$126,8,0)</f>
        <v>3.7054688430835223</v>
      </c>
      <c r="AU78" s="7">
        <f t="shared" si="26"/>
        <v>61</v>
      </c>
      <c r="AW78" s="3">
        <f>VLOOKUP($B78,[9]HRST!$A$4:$L$126,8,0)</f>
        <v>59.263672107708807</v>
      </c>
      <c r="AX78" s="7">
        <f t="shared" si="27"/>
        <v>56</v>
      </c>
    </row>
    <row r="79" spans="1:50" x14ac:dyDescent="0.35">
      <c r="A79" t="s">
        <v>790</v>
      </c>
      <c r="B79" t="s">
        <v>791</v>
      </c>
      <c r="C79" s="3">
        <f>VLOOKUP($B79,'[9]BIP je EW'!$A$4:$P$128,12,0)</f>
        <v>72.151898734177209</v>
      </c>
      <c r="D79" s="3">
        <f>VLOOKUP($B79,'[9]BIP je EW'!$A$4:$P$128,13,0)</f>
        <v>75.328947368421055</v>
      </c>
      <c r="E79" s="7">
        <f t="shared" si="18"/>
        <v>69</v>
      </c>
      <c r="F79" s="7">
        <f t="shared" si="19"/>
        <v>67</v>
      </c>
      <c r="H79" s="3">
        <f>VLOOKUP($B79,[9]Wirtschaftswachstum!$A$4:$Z$128,23,0)</f>
        <v>2.3919673031582676</v>
      </c>
      <c r="I79" s="7">
        <f t="shared" si="28"/>
        <v>13</v>
      </c>
      <c r="K79" s="3">
        <f>VLOOKUP($B79,[9]Wirtschaftswachstum!$A$4:$AY$128,50,0)</f>
        <v>2.7708158178698596</v>
      </c>
      <c r="L79" s="7">
        <f t="shared" si="29"/>
        <v>11</v>
      </c>
      <c r="N79" s="3">
        <f>VLOOKUP($B79,'[9]Verfügbare Eink'!$A$4:$P$135,12,0)</f>
        <v>82.080924855491332</v>
      </c>
      <c r="O79" s="3">
        <f>VLOOKUP($B79,'[9]Verfügbare Eink'!$A$4:$P$135,13,0)</f>
        <v>85.051546391752581</v>
      </c>
      <c r="P79" s="7">
        <f t="shared" si="20"/>
        <v>65</v>
      </c>
      <c r="Q79" s="7">
        <f t="shared" si="21"/>
        <v>63</v>
      </c>
      <c r="S79" s="3">
        <f>VLOOKUP($B79,'[9]BIP je Arbeitsstunde'!$A$4:$P$127,12,0)</f>
        <v>63.77819203870515</v>
      </c>
      <c r="T79" s="3">
        <f>VLOOKUP($B79,'[9]BIP je Arbeitsstunde'!$A$4:$P$127,13,0)</f>
        <v>63.710426855203892</v>
      </c>
      <c r="U79" s="7">
        <f t="shared" si="22"/>
        <v>75</v>
      </c>
      <c r="V79" s="7">
        <f t="shared" si="23"/>
        <v>79</v>
      </c>
      <c r="W79" s="7"/>
      <c r="X79" s="3">
        <f>VLOOKUP($B79,[9]ALQ!$A$4:$P$128,6,0)</f>
        <v>2.6</v>
      </c>
      <c r="Y79" s="3">
        <f>VLOOKUP($B79,[9]ALQ!$A$4:$P$128,10,0)</f>
        <v>2.4</v>
      </c>
      <c r="Z79" s="7">
        <f t="shared" si="30"/>
        <v>10</v>
      </c>
      <c r="AA79" s="7">
        <f t="shared" si="31"/>
        <v>4</v>
      </c>
      <c r="AC79" s="3">
        <f>VLOOKUP($B79,[9]Erwerbstätigkeit!$A$4:$P$128,14,0)</f>
        <v>1.3328398637739696</v>
      </c>
      <c r="AD79" s="7">
        <f t="shared" si="32"/>
        <v>27</v>
      </c>
      <c r="AF79" s="3">
        <f>VLOOKUP($B79,[9]Erwerbstätigkeit!$A$4:$T$128,17,0)</f>
        <v>20.250207027090976</v>
      </c>
      <c r="AG79" s="3">
        <f>VLOOKUP($B79,[9]Erwerbstätigkeit!$A$4:$T$128,18,0)</f>
        <v>19.683194036593633</v>
      </c>
      <c r="AH79" s="7">
        <f t="shared" si="33"/>
        <v>16</v>
      </c>
      <c r="AI79" s="7">
        <f t="shared" si="34"/>
        <v>14</v>
      </c>
      <c r="AK79" s="3">
        <f>VLOOKUP($B79,[9]FuE!$A$4:$I$128,7,0)</f>
        <v>1.59</v>
      </c>
      <c r="AL79" s="7">
        <f t="shared" si="35"/>
        <v>48</v>
      </c>
      <c r="AN79" s="3">
        <f>VLOOKUP($B79,[9]Bevölkerung!$A$4:$S$128,15,0)</f>
        <v>96.724109666867307</v>
      </c>
      <c r="AO79" s="7">
        <f t="shared" si="24"/>
        <v>69</v>
      </c>
      <c r="AQ79" s="3">
        <f>VLOOKUP($B79,[9]Tabelle9!$A$4:$N$128,12,0)</f>
        <v>38.499682869169121</v>
      </c>
      <c r="AR79" s="7">
        <f t="shared" si="25"/>
        <v>39</v>
      </c>
      <c r="AT79" s="3">
        <f>VLOOKUP($B79,[9]Tabelle1!$A$4:$L$126,8,0)</f>
        <v>5.4517672836302831</v>
      </c>
      <c r="AU79" s="7">
        <f t="shared" si="26"/>
        <v>33</v>
      </c>
      <c r="AW79" s="3">
        <f>VLOOKUP($B79,[9]HRST!$A$4:$L$126,8,0)</f>
        <v>62.324857291126115</v>
      </c>
      <c r="AX79" s="7">
        <f t="shared" si="27"/>
        <v>42</v>
      </c>
    </row>
    <row r="80" spans="1:50" x14ac:dyDescent="0.35">
      <c r="B80" t="s">
        <v>792</v>
      </c>
      <c r="C80" s="3">
        <f>VLOOKUP($B80,'[9]BIP je EW'!$A$4:$P$128,12,0)</f>
        <v>71.51898734177216</v>
      </c>
      <c r="D80" s="3">
        <f>VLOOKUP($B80,'[9]BIP je EW'!$A$4:$P$128,13,0)</f>
        <v>76.31578947368422</v>
      </c>
      <c r="E80" s="7">
        <f t="shared" si="18"/>
        <v>71</v>
      </c>
      <c r="F80" s="7">
        <f t="shared" si="19"/>
        <v>65</v>
      </c>
      <c r="H80" s="3">
        <f>VLOOKUP($B80,[9]Wirtschaftswachstum!$A$4:$Z$128,23,0)</f>
        <v>2.2472288085889858</v>
      </c>
      <c r="I80" s="7">
        <f t="shared" si="28"/>
        <v>18</v>
      </c>
      <c r="K80" s="3">
        <f>VLOOKUP($B80,[9]Wirtschaftswachstum!$A$4:$AY$128,50,0)</f>
        <v>2.2849248423332256</v>
      </c>
      <c r="L80" s="7">
        <f t="shared" si="29"/>
        <v>17</v>
      </c>
      <c r="N80" s="3">
        <f>VLOOKUP($B80,'[9]Verfügbare Eink'!$A$4:$P$135,12,0)</f>
        <v>78.034682080924853</v>
      </c>
      <c r="O80" s="3">
        <f>VLOOKUP($B80,'[9]Verfügbare Eink'!$A$4:$P$135,13,0)</f>
        <v>81.44329896907216</v>
      </c>
      <c r="P80" s="7">
        <f t="shared" si="20"/>
        <v>72</v>
      </c>
      <c r="Q80" s="7">
        <f t="shared" si="21"/>
        <v>71</v>
      </c>
      <c r="S80" s="3">
        <f>VLOOKUP($B80,'[9]BIP je Arbeitsstunde'!$A$4:$P$127,12,0)</f>
        <v>60.463208799861377</v>
      </c>
      <c r="T80" s="3">
        <f>VLOOKUP($B80,'[9]BIP je Arbeitsstunde'!$A$4:$P$127,13,0)</f>
        <v>59.451139284423505</v>
      </c>
      <c r="U80" s="7">
        <f t="shared" si="22"/>
        <v>82</v>
      </c>
      <c r="V80" s="7">
        <f t="shared" si="23"/>
        <v>83</v>
      </c>
      <c r="W80" s="7"/>
      <c r="X80" s="3">
        <f>VLOOKUP($B80,[9]ALQ!$A$4:$P$128,6,0)</f>
        <v>2.6</v>
      </c>
      <c r="Y80" s="3">
        <f>VLOOKUP($B80,[9]ALQ!$A$4:$P$128,10,0)</f>
        <v>2.4</v>
      </c>
      <c r="Z80" s="7">
        <f t="shared" si="30"/>
        <v>10</v>
      </c>
      <c r="AA80" s="7">
        <f t="shared" si="31"/>
        <v>4</v>
      </c>
      <c r="AC80" s="3">
        <f>VLOOKUP($B80,[9]Erwerbstätigkeit!$A$4:$P$128,14,0)</f>
        <v>1.1191368976727318</v>
      </c>
      <c r="AD80" s="7">
        <f t="shared" si="32"/>
        <v>41</v>
      </c>
      <c r="AF80" s="3">
        <f>VLOOKUP($B80,[9]Erwerbstätigkeit!$A$4:$T$128,17,0)</f>
        <v>24.19231190450115</v>
      </c>
      <c r="AG80" s="3">
        <f>VLOOKUP($B80,[9]Erwerbstätigkeit!$A$4:$T$128,18,0)</f>
        <v>23.325667293888074</v>
      </c>
      <c r="AH80" s="7">
        <f t="shared" si="33"/>
        <v>6</v>
      </c>
      <c r="AI80" s="7">
        <f t="shared" si="34"/>
        <v>6</v>
      </c>
      <c r="AK80" s="3">
        <f>VLOOKUP($B80,[9]FuE!$A$4:$I$128,7,0)</f>
        <v>0.77</v>
      </c>
      <c r="AL80" s="7">
        <f t="shared" si="35"/>
        <v>79</v>
      </c>
      <c r="AN80" s="3">
        <f>VLOOKUP($B80,[9]Bevölkerung!$A$4:$S$128,15,0)</f>
        <v>101.5279911240598</v>
      </c>
      <c r="AO80" s="7">
        <f t="shared" si="24"/>
        <v>61</v>
      </c>
      <c r="AQ80" s="3">
        <f>VLOOKUP($B80,[9]Tabelle9!$A$4:$N$128,12,0)</f>
        <v>33.234063674395522</v>
      </c>
      <c r="AR80" s="7">
        <f t="shared" si="25"/>
        <v>53</v>
      </c>
      <c r="AT80" s="3">
        <f>VLOOKUP($B80,[9]Tabelle1!$A$4:$L$126,8,0)</f>
        <v>2.9745444231723752</v>
      </c>
      <c r="AU80" s="7">
        <f t="shared" si="26"/>
        <v>75</v>
      </c>
      <c r="AW80" s="3">
        <f>VLOOKUP($B80,[9]HRST!$A$4:$L$126,8,0)</f>
        <v>53.169538396085947</v>
      </c>
      <c r="AX80" s="7">
        <f t="shared" si="27"/>
        <v>73</v>
      </c>
    </row>
    <row r="81" spans="1:50" x14ac:dyDescent="0.35">
      <c r="B81" t="s">
        <v>793</v>
      </c>
      <c r="C81" s="3">
        <f>VLOOKUP($B81,'[9]BIP je EW'!$A$4:$P$128,12,0)</f>
        <v>75.632911392405063</v>
      </c>
      <c r="D81" s="3">
        <f>VLOOKUP($B81,'[9]BIP je EW'!$A$4:$P$128,13,0)</f>
        <v>80.592105263157904</v>
      </c>
      <c r="E81" s="7">
        <f t="shared" si="18"/>
        <v>67</v>
      </c>
      <c r="F81" s="7">
        <f t="shared" si="19"/>
        <v>63</v>
      </c>
      <c r="H81" s="3">
        <f>VLOOKUP($B81,[9]Wirtschaftswachstum!$A$4:$Z$128,23,0)</f>
        <v>2.1428965801752184</v>
      </c>
      <c r="I81" s="7">
        <f t="shared" si="28"/>
        <v>22</v>
      </c>
      <c r="K81" s="3">
        <f>VLOOKUP($B81,[9]Wirtschaftswachstum!$A$4:$AY$128,50,0)</f>
        <v>1.9844391166660813</v>
      </c>
      <c r="L81" s="7">
        <f t="shared" si="29"/>
        <v>20</v>
      </c>
      <c r="N81" s="3">
        <f>VLOOKUP($B81,'[9]Verfügbare Eink'!$A$4:$P$135,12,0)</f>
        <v>79.76878612716763</v>
      </c>
      <c r="O81" s="3">
        <f>VLOOKUP($B81,'[9]Verfügbare Eink'!$A$4:$P$135,13,0)</f>
        <v>81.958762886597938</v>
      </c>
      <c r="P81" s="7">
        <f t="shared" si="20"/>
        <v>69</v>
      </c>
      <c r="Q81" s="7">
        <f t="shared" si="21"/>
        <v>68</v>
      </c>
      <c r="S81" s="3">
        <f>VLOOKUP($B81,'[9]BIP je Arbeitsstunde'!$A$4:$P$127,12,0)</f>
        <v>62.854057402765598</v>
      </c>
      <c r="T81" s="3">
        <f>VLOOKUP($B81,'[9]BIP je Arbeitsstunde'!$A$4:$P$127,13,0)</f>
        <v>66.526938968984226</v>
      </c>
      <c r="U81" s="7">
        <f t="shared" si="22"/>
        <v>77</v>
      </c>
      <c r="V81" s="7">
        <f t="shared" si="23"/>
        <v>74</v>
      </c>
      <c r="W81" s="7"/>
      <c r="X81" s="3">
        <f>VLOOKUP($B81,[9]ALQ!$A$4:$P$128,6,0)</f>
        <v>3.2</v>
      </c>
      <c r="Y81" s="3">
        <f>VLOOKUP($B81,[9]ALQ!$A$4:$P$128,10,0)</f>
        <v>2.9</v>
      </c>
      <c r="Z81" s="7">
        <f t="shared" si="30"/>
        <v>20</v>
      </c>
      <c r="AA81" s="7">
        <f t="shared" si="31"/>
        <v>13</v>
      </c>
      <c r="AC81" s="3">
        <f>VLOOKUP($B81,[9]Erwerbstätigkeit!$A$4:$P$128,14,0)</f>
        <v>0.73056513859590666</v>
      </c>
      <c r="AD81" s="7">
        <f t="shared" si="32"/>
        <v>58</v>
      </c>
      <c r="AF81" s="3">
        <f>VLOOKUP($B81,[9]Erwerbstätigkeit!$A$4:$T$128,17,0)</f>
        <v>22.779833487511564</v>
      </c>
      <c r="AG81" s="3">
        <f>VLOOKUP($B81,[9]Erwerbstätigkeit!$A$4:$T$128,18,0)</f>
        <v>21.453719477569564</v>
      </c>
      <c r="AH81" s="7">
        <f t="shared" si="33"/>
        <v>8</v>
      </c>
      <c r="AI81" s="7">
        <f t="shared" si="34"/>
        <v>8</v>
      </c>
      <c r="AK81" s="3">
        <f>VLOOKUP($B81,[9]FuE!$A$4:$I$128,7,0)</f>
        <v>1.23</v>
      </c>
      <c r="AL81" s="7">
        <f t="shared" si="35"/>
        <v>60</v>
      </c>
      <c r="AN81" s="3">
        <f>VLOOKUP($B81,[9]Bevölkerung!$A$4:$S$128,15,0)</f>
        <v>96.095417482838442</v>
      </c>
      <c r="AO81" s="7">
        <f t="shared" si="24"/>
        <v>72</v>
      </c>
      <c r="AQ81" s="3">
        <f>VLOOKUP($B81,[9]Tabelle9!$A$4:$N$128,12,0)</f>
        <v>37.148470390120679</v>
      </c>
      <c r="AR81" s="7">
        <f t="shared" si="25"/>
        <v>44</v>
      </c>
      <c r="AT81" s="3">
        <f>VLOOKUP($B81,[9]Tabelle1!$A$4:$L$126,8,0)</f>
        <v>5.0743755262419308</v>
      </c>
      <c r="AU81" s="7">
        <f t="shared" si="26"/>
        <v>42</v>
      </c>
      <c r="AW81" s="3">
        <f>VLOOKUP($B81,[9]HRST!$A$4:$L$126,8,0)</f>
        <v>61.145102441762553</v>
      </c>
      <c r="AX81" s="7">
        <f t="shared" si="27"/>
        <v>49</v>
      </c>
    </row>
    <row r="82" spans="1:50" x14ac:dyDescent="0.35">
      <c r="B82" t="s">
        <v>794</v>
      </c>
      <c r="C82" s="3">
        <f>VLOOKUP($B82,'[9]BIP je EW'!$A$4:$P$128,12,0)</f>
        <v>62.025316455696199</v>
      </c>
      <c r="D82" s="3">
        <f>VLOOKUP($B82,'[9]BIP je EW'!$A$4:$P$128,13,0)</f>
        <v>66.44736842105263</v>
      </c>
      <c r="E82" s="7">
        <f t="shared" si="18"/>
        <v>82</v>
      </c>
      <c r="F82" s="7">
        <f t="shared" si="19"/>
        <v>76</v>
      </c>
      <c r="H82" s="3">
        <f>VLOOKUP($B82,[9]Wirtschaftswachstum!$A$4:$Z$128,23,0)</f>
        <v>2.6560110625298421</v>
      </c>
      <c r="I82" s="7">
        <f t="shared" si="28"/>
        <v>11</v>
      </c>
      <c r="K82" s="3">
        <f>VLOOKUP($B82,[9]Wirtschaftswachstum!$A$4:$AY$128,50,0)</f>
        <v>3.169099575312103</v>
      </c>
      <c r="L82" s="7">
        <f t="shared" si="29"/>
        <v>7</v>
      </c>
      <c r="N82" s="3">
        <f>VLOOKUP($B82,'[9]Verfügbare Eink'!$A$4:$P$135,12,0)</f>
        <v>72.25433526011561</v>
      </c>
      <c r="O82" s="3">
        <f>VLOOKUP($B82,'[9]Verfügbare Eink'!$A$4:$P$135,13,0)</f>
        <v>77.835051546391753</v>
      </c>
      <c r="P82" s="7">
        <f t="shared" si="20"/>
        <v>79</v>
      </c>
      <c r="Q82" s="7">
        <f t="shared" si="21"/>
        <v>74</v>
      </c>
      <c r="S82" s="3">
        <f>VLOOKUP($B82,'[9]BIP je Arbeitsstunde'!$A$4:$P$127,12,0)</f>
        <v>53.665638119386827</v>
      </c>
      <c r="T82" s="3">
        <f>VLOOKUP($B82,'[9]BIP je Arbeitsstunde'!$A$4:$P$127,13,0)</f>
        <v>55.3917411725512</v>
      </c>
      <c r="U82" s="7">
        <f t="shared" si="22"/>
        <v>86</v>
      </c>
      <c r="V82" s="7">
        <f t="shared" si="23"/>
        <v>86</v>
      </c>
      <c r="W82" s="7"/>
      <c r="X82" s="3">
        <f>VLOOKUP($B82,[9]ALQ!$A$4:$P$128,6,0)</f>
        <v>3.2</v>
      </c>
      <c r="Y82" s="3">
        <f>VLOOKUP($B82,[9]ALQ!$A$4:$P$128,10,0)</f>
        <v>2.6</v>
      </c>
      <c r="Z82" s="7">
        <f t="shared" si="30"/>
        <v>20</v>
      </c>
      <c r="AA82" s="7">
        <f t="shared" si="31"/>
        <v>9</v>
      </c>
      <c r="AC82" s="3">
        <f>VLOOKUP($B82,[9]Erwerbstätigkeit!$A$4:$P$128,14,0)</f>
        <v>0.76177186529466212</v>
      </c>
      <c r="AD82" s="7">
        <f t="shared" si="32"/>
        <v>56</v>
      </c>
      <c r="AF82" s="3">
        <f>VLOOKUP($B82,[9]Erwerbstätigkeit!$A$4:$T$128,17,0)</f>
        <v>20.768125199616737</v>
      </c>
      <c r="AG82" s="3">
        <f>VLOOKUP($B82,[9]Erwerbstätigkeit!$A$4:$T$128,18,0)</f>
        <v>19.564129221054255</v>
      </c>
      <c r="AH82" s="7">
        <f t="shared" si="33"/>
        <v>14</v>
      </c>
      <c r="AI82" s="7">
        <f t="shared" si="34"/>
        <v>15</v>
      </c>
      <c r="AK82" s="3">
        <f>VLOOKUP($B82,[9]FuE!$A$4:$I$128,7,0)</f>
        <v>1.44</v>
      </c>
      <c r="AL82" s="7">
        <f t="shared" si="35"/>
        <v>54</v>
      </c>
      <c r="AN82" s="3">
        <f>VLOOKUP($B82,[9]Bevölkerung!$A$4:$S$128,15,0)</f>
        <v>99.751377752193548</v>
      </c>
      <c r="AO82" s="7">
        <f t="shared" si="24"/>
        <v>66</v>
      </c>
      <c r="AQ82" s="3">
        <f>VLOOKUP($B82,[9]Tabelle9!$A$4:$N$128,12,0)</f>
        <v>35.960533952408589</v>
      </c>
      <c r="AR82" s="7">
        <f t="shared" si="25"/>
        <v>47</v>
      </c>
      <c r="AT82" s="3">
        <f>VLOOKUP($B82,[9]Tabelle1!$A$4:$L$126,8,0)</f>
        <v>4.7127103888566451</v>
      </c>
      <c r="AU82" s="7">
        <f t="shared" si="26"/>
        <v>51</v>
      </c>
      <c r="AW82" s="3">
        <f>VLOOKUP($B82,[9]HRST!$A$4:$L$126,8,0)</f>
        <v>55.503965950860902</v>
      </c>
      <c r="AX82" s="7">
        <f t="shared" si="27"/>
        <v>68</v>
      </c>
    </row>
    <row r="83" spans="1:50" x14ac:dyDescent="0.35">
      <c r="B83" t="s">
        <v>795</v>
      </c>
      <c r="C83" s="3">
        <f>VLOOKUP($B83,'[9]BIP je EW'!$A$4:$P$128,12,0)</f>
        <v>63.607594936708857</v>
      </c>
      <c r="D83" s="3">
        <f>VLOOKUP($B83,'[9]BIP je EW'!$A$4:$P$128,13,0)</f>
        <v>70.39473684210526</v>
      </c>
      <c r="E83" s="7">
        <f t="shared" si="18"/>
        <v>79</v>
      </c>
      <c r="F83" s="7">
        <f t="shared" si="19"/>
        <v>72</v>
      </c>
      <c r="H83" s="3">
        <f>VLOOKUP($B83,[9]Wirtschaftswachstum!$A$4:$Z$128,23,0)</f>
        <v>1.916739809879985</v>
      </c>
      <c r="I83" s="7">
        <f t="shared" si="28"/>
        <v>26</v>
      </c>
      <c r="K83" s="3">
        <f>VLOOKUP($B83,[9]Wirtschaftswachstum!$A$4:$AY$128,50,0)</f>
        <v>2.8497008997244109</v>
      </c>
      <c r="L83" s="7">
        <f t="shared" si="29"/>
        <v>10</v>
      </c>
      <c r="N83" s="3">
        <f>VLOOKUP($B83,'[9]Verfügbare Eink'!$A$4:$P$135,12,0)</f>
        <v>75.144508670520224</v>
      </c>
      <c r="O83" s="3">
        <f>VLOOKUP($B83,'[9]Verfügbare Eink'!$A$4:$P$135,13,0)</f>
        <v>81.44329896907216</v>
      </c>
      <c r="P83" s="7">
        <f t="shared" si="20"/>
        <v>75</v>
      </c>
      <c r="Q83" s="7">
        <f t="shared" si="21"/>
        <v>71</v>
      </c>
      <c r="S83" s="3">
        <f>VLOOKUP($B83,'[9]BIP je Arbeitsstunde'!$A$4:$P$127,12,0)</f>
        <v>56.414982557220007</v>
      </c>
      <c r="T83" s="3">
        <f>VLOOKUP($B83,'[9]BIP je Arbeitsstunde'!$A$4:$P$127,13,0)</f>
        <v>55.954393985058438</v>
      </c>
      <c r="U83" s="7">
        <f t="shared" si="22"/>
        <v>84</v>
      </c>
      <c r="V83" s="7">
        <f t="shared" si="23"/>
        <v>85</v>
      </c>
      <c r="W83" s="7"/>
      <c r="X83" s="3">
        <f>VLOOKUP($B83,[9]ALQ!$A$4:$P$128,6,0)</f>
        <v>3.8</v>
      </c>
      <c r="Y83" s="3">
        <f>VLOOKUP($B83,[9]ALQ!$A$4:$P$128,10,0)</f>
        <v>3.9</v>
      </c>
      <c r="Z83" s="7">
        <f t="shared" si="30"/>
        <v>32</v>
      </c>
      <c r="AA83" s="7">
        <f t="shared" si="31"/>
        <v>33</v>
      </c>
      <c r="AC83" s="3">
        <f>VLOOKUP($B83,[9]Erwerbstätigkeit!$A$4:$P$128,14,0)</f>
        <v>0.65051744523263721</v>
      </c>
      <c r="AD83" s="7">
        <f t="shared" si="32"/>
        <v>63</v>
      </c>
      <c r="AF83" s="3">
        <f>VLOOKUP($B83,[9]Erwerbstätigkeit!$A$4:$T$128,17,0)</f>
        <v>22.105864432597109</v>
      </c>
      <c r="AG83" s="3">
        <f>VLOOKUP($B83,[9]Erwerbstätigkeit!$A$4:$T$128,18,0)</f>
        <v>20.814725407362701</v>
      </c>
      <c r="AH83" s="7">
        <f t="shared" si="33"/>
        <v>9</v>
      </c>
      <c r="AI83" s="7">
        <f t="shared" si="34"/>
        <v>11</v>
      </c>
      <c r="AK83" s="3">
        <f>VLOOKUP($B83,[9]FuE!$A$4:$I$128,7,0)</f>
        <v>0.95</v>
      </c>
      <c r="AL83" s="7">
        <f t="shared" si="35"/>
        <v>75</v>
      </c>
      <c r="AN83" s="3">
        <f>VLOOKUP($B83,[9]Bevölkerung!$A$4:$S$128,15,0)</f>
        <v>89.888482637186172</v>
      </c>
      <c r="AO83" s="7">
        <f t="shared" si="24"/>
        <v>80</v>
      </c>
      <c r="AQ83" s="3">
        <f>VLOOKUP($B83,[9]Tabelle9!$A$4:$N$128,12,0)</f>
        <v>34.91055972302366</v>
      </c>
      <c r="AR83" s="7">
        <f t="shared" si="25"/>
        <v>50</v>
      </c>
      <c r="AT83" s="3">
        <f>VLOOKUP($B83,[9]Tabelle1!$A$4:$L$126,8,0)</f>
        <v>3.2955055459383216</v>
      </c>
      <c r="AU83" s="7">
        <f t="shared" si="26"/>
        <v>69</v>
      </c>
      <c r="AW83" s="3">
        <f>VLOOKUP($B83,[9]HRST!$A$4:$L$126,8,0)</f>
        <v>54.459190870039109</v>
      </c>
      <c r="AX83" s="7">
        <f t="shared" si="27"/>
        <v>70</v>
      </c>
    </row>
    <row r="84" spans="1:50" x14ac:dyDescent="0.35">
      <c r="B84" t="s">
        <v>796</v>
      </c>
      <c r="C84" s="3">
        <f>VLOOKUP($B84,'[9]BIP je EW'!$A$4:$P$128,12,0)</f>
        <v>52.215189873417721</v>
      </c>
      <c r="D84" s="3">
        <f>VLOOKUP($B84,'[9]BIP je EW'!$A$4:$P$128,13,0)</f>
        <v>56.907894736842103</v>
      </c>
      <c r="E84" s="7">
        <f t="shared" si="18"/>
        <v>88</v>
      </c>
      <c r="F84" s="7">
        <f t="shared" si="19"/>
        <v>86</v>
      </c>
      <c r="H84" s="3">
        <f>VLOOKUP($B84,[9]Wirtschaftswachstum!$A$4:$Z$128,23,0)</f>
        <v>2.6429415572831516</v>
      </c>
      <c r="I84" s="7">
        <f t="shared" si="28"/>
        <v>12</v>
      </c>
      <c r="K84" s="3">
        <f>VLOOKUP($B84,[9]Wirtschaftswachstum!$A$4:$AY$128,50,0)</f>
        <v>3.9653189582179209</v>
      </c>
      <c r="L84" s="7">
        <f t="shared" si="29"/>
        <v>4</v>
      </c>
      <c r="N84" s="3">
        <f>VLOOKUP($B84,'[9]Verfügbare Eink'!$A$4:$P$135,12,0)</f>
        <v>64.739884393063591</v>
      </c>
      <c r="O84" s="3">
        <f>VLOOKUP($B84,'[9]Verfügbare Eink'!$A$4:$P$135,13,0)</f>
        <v>72.164948453608247</v>
      </c>
      <c r="P84" s="7">
        <f t="shared" si="20"/>
        <v>85</v>
      </c>
      <c r="Q84" s="7">
        <f t="shared" si="21"/>
        <v>79</v>
      </c>
      <c r="S84" s="3">
        <f>VLOOKUP($B84,'[9]BIP je Arbeitsstunde'!$A$4:$P$127,12,0)</f>
        <v>49.489170065162753</v>
      </c>
      <c r="T84" s="3">
        <f>VLOOKUP($B84,'[9]BIP je Arbeitsstunde'!$A$4:$P$127,13,0)</f>
        <v>48.720404573298978</v>
      </c>
      <c r="U84" s="7">
        <f t="shared" si="22"/>
        <v>87</v>
      </c>
      <c r="V84" s="7">
        <f t="shared" si="23"/>
        <v>87</v>
      </c>
      <c r="W84" s="7"/>
      <c r="X84" s="3">
        <f>VLOOKUP($B84,[9]ALQ!$A$4:$P$128,6,0)</f>
        <v>4.7</v>
      </c>
      <c r="Y84" s="3">
        <f>VLOOKUP($B84,[9]ALQ!$A$4:$P$128,10,0)</f>
        <v>3.6</v>
      </c>
      <c r="Z84" s="7">
        <f t="shared" si="30"/>
        <v>42</v>
      </c>
      <c r="AA84" s="7">
        <f t="shared" si="31"/>
        <v>31</v>
      </c>
      <c r="AC84" s="3">
        <f>VLOOKUP($B84,[9]Erwerbstätigkeit!$A$4:$P$128,14,0)</f>
        <v>1.0654240234400731</v>
      </c>
      <c r="AD84" s="7">
        <f t="shared" si="32"/>
        <v>44</v>
      </c>
      <c r="AF84" s="3">
        <f>VLOOKUP($B84,[9]Erwerbstätigkeit!$A$4:$T$128,17,0)</f>
        <v>19.694932542074273</v>
      </c>
      <c r="AG84" s="3">
        <f>VLOOKUP($B84,[9]Erwerbstätigkeit!$A$4:$T$128,18,0)</f>
        <v>17.327812653043054</v>
      </c>
      <c r="AH84" s="7">
        <f t="shared" si="33"/>
        <v>17</v>
      </c>
      <c r="AI84" s="7">
        <f t="shared" si="34"/>
        <v>25</v>
      </c>
      <c r="AK84" s="3">
        <f>VLOOKUP($B84,[9]FuE!$A$4:$I$128,7,0)</f>
        <v>1.1399999999999999</v>
      </c>
      <c r="AL84" s="7">
        <f t="shared" si="35"/>
        <v>62</v>
      </c>
      <c r="AN84" s="3">
        <f>VLOOKUP($B84,[9]Bevölkerung!$A$4:$S$128,15,0)</f>
        <v>91.683470390118131</v>
      </c>
      <c r="AO84" s="7">
        <f t="shared" si="24"/>
        <v>79</v>
      </c>
      <c r="AQ84" s="3">
        <f>VLOOKUP($B84,[9]Tabelle9!$A$4:$N$128,12,0)</f>
        <v>35.30640984872575</v>
      </c>
      <c r="AR84" s="7">
        <f t="shared" si="25"/>
        <v>48</v>
      </c>
      <c r="AT84" s="3">
        <f>VLOOKUP($B84,[9]Tabelle1!$A$4:$L$126,8,0)</f>
        <v>2.3622404942533959</v>
      </c>
      <c r="AU84" s="7">
        <f t="shared" si="26"/>
        <v>80</v>
      </c>
      <c r="AW84" s="3">
        <f>VLOOKUP($B84,[9]HRST!$A$4:$L$126,8,0)</f>
        <v>54.908463180847676</v>
      </c>
      <c r="AX84" s="7">
        <f t="shared" si="27"/>
        <v>69</v>
      </c>
    </row>
    <row r="85" spans="1:50" x14ac:dyDescent="0.35">
      <c r="B85" t="s">
        <v>797</v>
      </c>
      <c r="C85" s="3">
        <f>VLOOKUP($B85,'[9]BIP je EW'!$A$4:$P$128,12,0)</f>
        <v>118.67088607594938</v>
      </c>
      <c r="D85" s="3">
        <f>VLOOKUP($B85,'[9]BIP je EW'!$A$4:$P$128,13,0)</f>
        <v>122.03947368421053</v>
      </c>
      <c r="E85" s="7">
        <f t="shared" si="18"/>
        <v>18</v>
      </c>
      <c r="F85" s="7">
        <f t="shared" si="19"/>
        <v>16</v>
      </c>
      <c r="H85" s="3">
        <f>VLOOKUP($B85,[9]Wirtschaftswachstum!$A$4:$Z$128,23,0)</f>
        <v>3.0245506141195477</v>
      </c>
      <c r="I85" s="7">
        <f t="shared" si="28"/>
        <v>8</v>
      </c>
      <c r="K85" s="3">
        <f>VLOOKUP($B85,[9]Wirtschaftswachstum!$A$4:$AY$128,50,0)</f>
        <v>1.666805993126701</v>
      </c>
      <c r="L85" s="7">
        <f t="shared" si="29"/>
        <v>27</v>
      </c>
      <c r="N85" s="3">
        <f>VLOOKUP($B85,'[9]Verfügbare Eink'!$A$4:$P$135,12,0)</f>
        <v>101.73410404624276</v>
      </c>
      <c r="O85" s="3">
        <f>VLOOKUP($B85,'[9]Verfügbare Eink'!$A$4:$P$135,13,0)</f>
        <v>99.484536082474222</v>
      </c>
      <c r="P85" s="7">
        <f t="shared" si="20"/>
        <v>41</v>
      </c>
      <c r="Q85" s="7">
        <f t="shared" si="21"/>
        <v>46</v>
      </c>
      <c r="S85" s="3">
        <f>VLOOKUP($B85,'[9]BIP je Arbeitsstunde'!$A$4:$P$127,12,0)</f>
        <v>88.664763000745722</v>
      </c>
      <c r="T85" s="3">
        <f>VLOOKUP($B85,'[9]BIP je Arbeitsstunde'!$A$4:$P$127,13,0)</f>
        <v>90.449258336184286</v>
      </c>
      <c r="U85" s="7">
        <f t="shared" si="22"/>
        <v>56</v>
      </c>
      <c r="V85" s="7">
        <f t="shared" si="23"/>
        <v>56</v>
      </c>
      <c r="W85" s="7"/>
      <c r="X85" s="3">
        <f>VLOOKUP($B85,[9]ALQ!$A$4:$P$128,6,0)</f>
        <v>2.9</v>
      </c>
      <c r="Y85" s="3">
        <f>VLOOKUP($B85,[9]ALQ!$A$4:$P$128,10,0)</f>
        <v>2.2999999999999998</v>
      </c>
      <c r="Z85" s="7">
        <f t="shared" si="30"/>
        <v>14</v>
      </c>
      <c r="AA85" s="7">
        <f t="shared" si="31"/>
        <v>2</v>
      </c>
      <c r="AC85" s="3">
        <f>VLOOKUP($B85,[9]Erwerbstätigkeit!$A$4:$P$128,14,0)</f>
        <v>1.4286174179536175</v>
      </c>
      <c r="AD85" s="7">
        <f t="shared" si="32"/>
        <v>19</v>
      </c>
      <c r="AF85" s="3">
        <f>VLOOKUP($B85,[9]Erwerbstätigkeit!$A$4:$T$128,17,0)</f>
        <v>15.342061589526093</v>
      </c>
      <c r="AG85" s="3">
        <f>VLOOKUP($B85,[9]Erwerbstätigkeit!$A$4:$T$128,18,0)</f>
        <v>13.587377614989082</v>
      </c>
      <c r="AH85" s="7">
        <f t="shared" si="33"/>
        <v>34</v>
      </c>
      <c r="AI85" s="7">
        <f t="shared" si="34"/>
        <v>35</v>
      </c>
      <c r="AK85" s="3">
        <f>VLOOKUP($B85,[9]FuE!$A$4:$I$128,7,0)</f>
        <v>2.16</v>
      </c>
      <c r="AL85" s="7">
        <f t="shared" si="35"/>
        <v>28</v>
      </c>
      <c r="AN85" s="3">
        <f>VLOOKUP($B85,[9]Bevölkerung!$A$4:$S$128,15,0)</f>
        <v>111.16326023543405</v>
      </c>
      <c r="AO85" s="7">
        <f t="shared" si="24"/>
        <v>30</v>
      </c>
      <c r="AQ85" s="3">
        <f>VLOOKUP($B85,[9]Tabelle9!$A$4:$N$128,12,0)</f>
        <v>48.213963882781236</v>
      </c>
      <c r="AR85" s="7">
        <f t="shared" si="25"/>
        <v>12</v>
      </c>
      <c r="AT85" s="3">
        <f>VLOOKUP($B85,[9]Tabelle1!$A$4:$L$126,8,0)</f>
        <v>7.6884259092383669</v>
      </c>
      <c r="AU85" s="7">
        <f t="shared" si="26"/>
        <v>7</v>
      </c>
      <c r="AW85" s="3">
        <f>VLOOKUP($B85,[9]HRST!$A$4:$L$126,8,0)</f>
        <v>71.780268896658612</v>
      </c>
      <c r="AX85" s="7">
        <f t="shared" si="27"/>
        <v>16</v>
      </c>
    </row>
    <row r="86" spans="1:50" x14ac:dyDescent="0.35">
      <c r="A86" t="s">
        <v>798</v>
      </c>
      <c r="B86" t="s">
        <v>799</v>
      </c>
      <c r="C86" s="3">
        <f>VLOOKUP($B86,'[9]BIP je EW'!$A$4:$P$128,12,0)</f>
        <v>78.164556962025316</v>
      </c>
      <c r="D86" s="3">
        <f>VLOOKUP($B86,'[9]BIP je EW'!$A$4:$P$128,13,0)</f>
        <v>75.657894736842096</v>
      </c>
      <c r="E86" s="7">
        <f t="shared" si="18"/>
        <v>65</v>
      </c>
      <c r="F86" s="7">
        <f t="shared" si="19"/>
        <v>66</v>
      </c>
      <c r="H86" s="3">
        <f>VLOOKUP($B86,[9]Wirtschaftswachstum!$A$4:$Z$128,23,0)</f>
        <v>1.5111011710988009</v>
      </c>
      <c r="I86" s="7">
        <f t="shared" si="28"/>
        <v>35</v>
      </c>
      <c r="K86" s="3">
        <f>VLOOKUP($B86,[9]Wirtschaftswachstum!$A$4:$AY$128,50,0)</f>
        <v>0.76575661424247699</v>
      </c>
      <c r="L86" s="7">
        <f t="shared" si="29"/>
        <v>46</v>
      </c>
      <c r="N86" s="3">
        <f>VLOOKUP($B86,'[9]Verfügbare Eink'!$A$4:$P$135,12,0)</f>
        <v>83.815028901734095</v>
      </c>
      <c r="O86" s="3">
        <f>VLOOKUP($B86,'[9]Verfügbare Eink'!$A$4:$P$135,13,0)</f>
        <v>83.505154639175259</v>
      </c>
      <c r="P86" s="7">
        <f t="shared" si="20"/>
        <v>61</v>
      </c>
      <c r="Q86" s="7">
        <f t="shared" si="21"/>
        <v>64</v>
      </c>
      <c r="S86" s="3">
        <f>VLOOKUP($B86,'[9]BIP je Arbeitsstunde'!$A$4:$P$127,12,0)</f>
        <v>65.226283531684487</v>
      </c>
      <c r="T86" s="3">
        <f>VLOOKUP($B86,'[9]BIP je Arbeitsstunde'!$A$4:$P$127,13,0)</f>
        <v>65.363896237575489</v>
      </c>
      <c r="U86" s="7">
        <f t="shared" si="22"/>
        <v>72</v>
      </c>
      <c r="V86" s="7">
        <f t="shared" si="23"/>
        <v>77</v>
      </c>
      <c r="W86" s="7"/>
      <c r="X86" s="3">
        <f>VLOOKUP($B86,[9]ALQ!$A$4:$P$128,6,0)</f>
        <v>6.4</v>
      </c>
      <c r="Y86" s="3">
        <f>VLOOKUP($B86,[9]ALQ!$A$4:$P$128,10,0)</f>
        <v>6.4</v>
      </c>
      <c r="Z86" s="7">
        <f t="shared" si="30"/>
        <v>59</v>
      </c>
      <c r="AA86" s="7">
        <f t="shared" si="31"/>
        <v>63</v>
      </c>
      <c r="AC86" s="3">
        <f>VLOOKUP($B86,[9]Erwerbstätigkeit!$A$4:$P$128,14,0)</f>
        <v>1.1979831157221383</v>
      </c>
      <c r="AD86" s="7">
        <f t="shared" si="32"/>
        <v>33</v>
      </c>
      <c r="AF86" s="3">
        <f>VLOOKUP($B86,[9]Erwerbstätigkeit!$A$4:$T$128,17,0)</f>
        <v>16.079569089195818</v>
      </c>
      <c r="AG86" s="3">
        <f>VLOOKUP($B86,[9]Erwerbstätigkeit!$A$4:$T$128,18,0)</f>
        <v>14.826220403689682</v>
      </c>
      <c r="AH86" s="7">
        <f t="shared" si="33"/>
        <v>31</v>
      </c>
      <c r="AI86" s="7">
        <f t="shared" si="34"/>
        <v>33</v>
      </c>
      <c r="AK86" s="3">
        <f>VLOOKUP($B86,[9]FuE!$A$4:$I$128,7,0)</f>
        <v>1.74</v>
      </c>
      <c r="AL86" s="7">
        <f t="shared" si="35"/>
        <v>41</v>
      </c>
      <c r="AN86" s="3">
        <f>VLOOKUP($B86,[9]Bevölkerung!$A$4:$S$128,15,0)</f>
        <v>102.82407341305858</v>
      </c>
      <c r="AO86" s="7">
        <f t="shared" si="24"/>
        <v>56</v>
      </c>
      <c r="AQ86" s="3">
        <f>VLOOKUP($B86,[9]Tabelle9!$A$4:$N$128,12,0)</f>
        <v>31.841001590810485</v>
      </c>
      <c r="AR86" s="7">
        <f t="shared" si="25"/>
        <v>62</v>
      </c>
      <c r="AT86" s="3">
        <f>VLOOKUP($B86,[9]Tabelle1!$A$4:$L$126,8,0)</f>
        <v>4.9253145466190116</v>
      </c>
      <c r="AU86" s="7">
        <f t="shared" si="26"/>
        <v>48</v>
      </c>
      <c r="AW86" s="3">
        <f>VLOOKUP($B86,[9]HRST!$A$4:$L$126,8,0)</f>
        <v>51.562919653740465</v>
      </c>
      <c r="AX86" s="7">
        <f t="shared" si="27"/>
        <v>74</v>
      </c>
    </row>
    <row r="87" spans="1:50" x14ac:dyDescent="0.35">
      <c r="B87" t="s">
        <v>800</v>
      </c>
      <c r="C87" s="3">
        <f>VLOOKUP($B87,'[9]BIP je EW'!$A$4:$P$128,12,0)</f>
        <v>68.987341772151893</v>
      </c>
      <c r="D87" s="3">
        <f>VLOOKUP($B87,'[9]BIP je EW'!$A$4:$P$128,13,0)</f>
        <v>66.44736842105263</v>
      </c>
      <c r="E87" s="7">
        <f t="shared" si="18"/>
        <v>74</v>
      </c>
      <c r="F87" s="7">
        <f t="shared" si="19"/>
        <v>76</v>
      </c>
      <c r="H87" s="3">
        <f>VLOOKUP($B87,[9]Wirtschaftswachstum!$A$4:$Z$128,23,0)</f>
        <v>1.7768937284234028</v>
      </c>
      <c r="I87" s="7">
        <f t="shared" si="28"/>
        <v>30</v>
      </c>
      <c r="K87" s="3">
        <f>VLOOKUP($B87,[9]Wirtschaftswachstum!$A$4:$AY$128,50,0)</f>
        <v>2.0140380119843257</v>
      </c>
      <c r="L87" s="7">
        <f t="shared" si="29"/>
        <v>19</v>
      </c>
      <c r="N87" s="3">
        <f>VLOOKUP($B87,'[9]Verfügbare Eink'!$A$4:$P$135,12,0)</f>
        <v>82.080924855491332</v>
      </c>
      <c r="O87" s="3">
        <f>VLOOKUP($B87,'[9]Verfügbare Eink'!$A$4:$P$135,13,0)</f>
        <v>82.989690721649495</v>
      </c>
      <c r="P87" s="7">
        <f t="shared" si="20"/>
        <v>65</v>
      </c>
      <c r="Q87" s="7">
        <f t="shared" si="21"/>
        <v>67</v>
      </c>
      <c r="S87" s="3">
        <f>VLOOKUP($B87,'[9]BIP je Arbeitsstunde'!$A$4:$P$127,12,0)</f>
        <v>60.888879999516242</v>
      </c>
      <c r="T87" s="3">
        <f>VLOOKUP($B87,'[9]BIP je Arbeitsstunde'!$A$4:$P$127,13,0)</f>
        <v>57.515910407795168</v>
      </c>
      <c r="U87" s="7">
        <f t="shared" si="22"/>
        <v>80</v>
      </c>
      <c r="V87" s="7">
        <f t="shared" si="23"/>
        <v>84</v>
      </c>
      <c r="W87" s="7"/>
      <c r="X87" s="3">
        <f>VLOOKUP($B87,[9]ALQ!$A$4:$P$128,6,0)</f>
        <v>7.5</v>
      </c>
      <c r="Y87" s="3">
        <f>VLOOKUP($B87,[9]ALQ!$A$4:$P$128,10,0)</f>
        <v>6.4</v>
      </c>
      <c r="Z87" s="7">
        <f t="shared" si="30"/>
        <v>66</v>
      </c>
      <c r="AA87" s="7">
        <f t="shared" si="31"/>
        <v>63</v>
      </c>
      <c r="AC87" s="3">
        <f>VLOOKUP($B87,[9]Erwerbstätigkeit!$A$4:$P$128,14,0)</f>
        <v>0.95252931535108587</v>
      </c>
      <c r="AD87" s="7">
        <f t="shared" si="32"/>
        <v>50</v>
      </c>
      <c r="AF87" s="3">
        <f>VLOOKUP($B87,[9]Erwerbstätigkeit!$A$4:$T$128,17,0)</f>
        <v>5.8582869080779947</v>
      </c>
      <c r="AG87" s="3">
        <f>VLOOKUP($B87,[9]Erwerbstätigkeit!$A$4:$T$128,18,0)</f>
        <v>5.7552148781100776</v>
      </c>
      <c r="AH87" s="7">
        <f t="shared" si="33"/>
        <v>82</v>
      </c>
      <c r="AI87" s="7">
        <f t="shared" si="34"/>
        <v>82</v>
      </c>
      <c r="AK87" s="3">
        <f>VLOOKUP($B87,[9]FuE!$A$4:$I$128,7,0)</f>
        <v>0.41</v>
      </c>
      <c r="AL87" s="7">
        <f t="shared" si="35"/>
        <v>87</v>
      </c>
      <c r="AN87" s="3">
        <f>VLOOKUP($B87,[9]Bevölkerung!$A$4:$S$128,15,0)</f>
        <v>99.792591363504386</v>
      </c>
      <c r="AO87" s="7">
        <f t="shared" si="24"/>
        <v>65</v>
      </c>
      <c r="AQ87" s="3">
        <f>VLOOKUP($B87,[9]Tabelle9!$A$4:$N$128,12,0)</f>
        <v>19.371282922684792</v>
      </c>
      <c r="AR87" s="7">
        <f t="shared" si="25"/>
        <v>91</v>
      </c>
      <c r="AT87" s="3"/>
      <c r="AU87" s="7"/>
      <c r="AW87" s="3">
        <f>VLOOKUP($B87,[9]HRST!$A$4:$L$126,8,0)</f>
        <v>34.069668649107903</v>
      </c>
      <c r="AX87" s="7">
        <f t="shared" si="27"/>
        <v>90</v>
      </c>
    </row>
    <row r="88" spans="1:50" x14ac:dyDescent="0.35">
      <c r="B88" t="s">
        <v>801</v>
      </c>
      <c r="C88" s="3">
        <f>VLOOKUP($B88,'[9]BIP je EW'!$A$4:$P$128,12,0)</f>
        <v>75.316455696202539</v>
      </c>
      <c r="D88" s="3">
        <f>VLOOKUP($B88,'[9]BIP je EW'!$A$4:$P$128,13,0)</f>
        <v>67.76315789473685</v>
      </c>
      <c r="E88" s="7">
        <f t="shared" ref="E88:E99" si="36">RANK(C88,C$7:C$99)</f>
        <v>68</v>
      </c>
      <c r="F88" s="7">
        <f t="shared" ref="F88:F99" si="37">RANK(D88,D$7:D$99)</f>
        <v>75</v>
      </c>
      <c r="H88" s="3">
        <f>VLOOKUP($B88,[9]Wirtschaftswachstum!$A$4:$Z$128,23,0)</f>
        <v>2.9806035075768449</v>
      </c>
      <c r="I88" s="7">
        <f t="shared" si="28"/>
        <v>9</v>
      </c>
      <c r="K88" s="3">
        <f>VLOOKUP($B88,[9]Wirtschaftswachstum!$A$4:$AY$128,50,0)</f>
        <v>2.8543427524079732</v>
      </c>
      <c r="L88" s="7">
        <f t="shared" si="29"/>
        <v>9</v>
      </c>
      <c r="N88" s="3">
        <f>VLOOKUP($B88,'[9]Verfügbare Eink'!$A$4:$P$135,12,0)</f>
        <v>79.76878612716763</v>
      </c>
      <c r="O88" s="3">
        <f>VLOOKUP($B88,'[9]Verfügbare Eink'!$A$4:$P$135,13,0)</f>
        <v>83.505154639175259</v>
      </c>
      <c r="P88" s="7">
        <f t="shared" ref="P88:P99" si="38">RANK(N88,N$7:N$99)</f>
        <v>69</v>
      </c>
      <c r="Q88" s="7">
        <f t="shared" ref="Q88:Q99" si="39">RANK(O88,O$7:O$99)</f>
        <v>64</v>
      </c>
      <c r="S88" s="3">
        <f>VLOOKUP($B88,'[9]BIP je Arbeitsstunde'!$A$4:$P$127,12,0)</f>
        <v>64.646505007149258</v>
      </c>
      <c r="T88" s="3">
        <f>VLOOKUP($B88,'[9]BIP je Arbeitsstunde'!$A$4:$P$127,13,0)</f>
        <v>71.688863546265651</v>
      </c>
      <c r="U88" s="7">
        <f t="shared" ref="U88:U99" si="40">RANK(S88,S$7:S$99)</f>
        <v>74</v>
      </c>
      <c r="V88" s="7">
        <f t="shared" ref="V88:V99" si="41">RANK(T88,T$7:T$99)</f>
        <v>70</v>
      </c>
      <c r="W88" s="7"/>
      <c r="X88" s="3">
        <f>VLOOKUP($B88,[9]ALQ!$A$4:$P$128,6,0)</f>
        <v>7</v>
      </c>
      <c r="Y88" s="3">
        <f>VLOOKUP($B88,[9]ALQ!$A$4:$P$128,10,0)</f>
        <v>5.9</v>
      </c>
      <c r="Z88" s="7">
        <f t="shared" si="30"/>
        <v>62</v>
      </c>
      <c r="AA88" s="7">
        <f t="shared" si="31"/>
        <v>55</v>
      </c>
      <c r="AC88" s="3">
        <f>VLOOKUP($B88,[9]Erwerbstätigkeit!$A$4:$P$128,14,0)</f>
        <v>1.1905077964935629</v>
      </c>
      <c r="AD88" s="7">
        <f t="shared" si="32"/>
        <v>35</v>
      </c>
      <c r="AF88" s="3">
        <f>VLOOKUP($B88,[9]Erwerbstätigkeit!$A$4:$T$128,17,0)</f>
        <v>4.6285018270401945</v>
      </c>
      <c r="AG88" s="3">
        <f>VLOOKUP($B88,[9]Erwerbstätigkeit!$A$4:$T$128,18,0)</f>
        <v>3.6820480404551201</v>
      </c>
      <c r="AH88" s="7">
        <f t="shared" si="33"/>
        <v>87</v>
      </c>
      <c r="AI88" s="7">
        <f t="shared" si="34"/>
        <v>90</v>
      </c>
      <c r="AK88" s="3">
        <f>VLOOKUP($B88,[9]FuE!$A$4:$I$128,7,0)</f>
        <v>0.46</v>
      </c>
      <c r="AL88" s="7">
        <f t="shared" si="35"/>
        <v>85</v>
      </c>
      <c r="AN88" s="3">
        <f>VLOOKUP($B88,[9]Bevölkerung!$A$4:$S$128,15,0)</f>
        <v>104.87083658466464</v>
      </c>
      <c r="AO88" s="7">
        <f t="shared" ref="AO88:AO95" si="42">RANK(AN88,AN$7:AN$99)</f>
        <v>50</v>
      </c>
      <c r="AQ88" s="3">
        <f>VLOOKUP($B88,[9]Tabelle9!$A$4:$N$128,12,0)</f>
        <v>23.843700159489632</v>
      </c>
      <c r="AR88" s="7">
        <f t="shared" ref="AR88:AR96" si="43">RANK(AQ88,AQ$7:AQ$99)</f>
        <v>83</v>
      </c>
      <c r="AT88" s="3"/>
      <c r="AU88" s="7"/>
      <c r="AW88" s="3">
        <f>VLOOKUP($B88,[9]HRST!$A$4:$L$126,8,0)</f>
        <v>37.320574162679421</v>
      </c>
      <c r="AX88" s="7">
        <f t="shared" ref="AX88:AX96" si="44">RANK(AW88,AW$7:AW$99)</f>
        <v>88</v>
      </c>
    </row>
    <row r="89" spans="1:50" x14ac:dyDescent="0.35">
      <c r="A89" t="s">
        <v>802</v>
      </c>
      <c r="B89" t="s">
        <v>803</v>
      </c>
      <c r="C89" s="3">
        <f>VLOOKUP($B89,'[9]BIP je EW'!$A$4:$P$128,12,0)</f>
        <v>64.556962025316452</v>
      </c>
      <c r="D89" s="3">
        <f>VLOOKUP($B89,'[9]BIP je EW'!$A$4:$P$128,13,0)</f>
        <v>68.092105263157904</v>
      </c>
      <c r="E89" s="7">
        <f t="shared" si="36"/>
        <v>78</v>
      </c>
      <c r="F89" s="7">
        <f t="shared" si="37"/>
        <v>74</v>
      </c>
      <c r="H89" s="3">
        <f>VLOOKUP($B89,[9]Wirtschaftswachstum!$A$4:$Z$128,23,0)</f>
        <v>2.1637243381941431</v>
      </c>
      <c r="I89" s="7">
        <f t="shared" si="28"/>
        <v>21</v>
      </c>
      <c r="K89" s="3">
        <f>VLOOKUP($B89,[9]Wirtschaftswachstum!$A$4:$AY$128,50,0)</f>
        <v>2.4105446258771508</v>
      </c>
      <c r="L89" s="7">
        <f t="shared" si="29"/>
        <v>16</v>
      </c>
      <c r="N89" s="3">
        <f>VLOOKUP($B89,'[9]Verfügbare Eink'!$A$4:$P$135,12,0)</f>
        <v>65.895953757225428</v>
      </c>
      <c r="O89" s="3">
        <f>VLOOKUP($B89,'[9]Verfügbare Eink'!$A$4:$P$135,13,0)</f>
        <v>67.010309278350505</v>
      </c>
      <c r="P89" s="7">
        <f t="shared" si="38"/>
        <v>82</v>
      </c>
      <c r="Q89" s="7">
        <f t="shared" si="39"/>
        <v>85</v>
      </c>
      <c r="S89" s="3">
        <f>VLOOKUP($B89,'[9]BIP je Arbeitsstunde'!$A$4:$P$127,12,0)</f>
        <v>62.552130151083361</v>
      </c>
      <c r="T89" s="3">
        <f>VLOOKUP($B89,'[9]BIP je Arbeitsstunde'!$A$4:$P$127,13,0)</f>
        <v>62.779652021326761</v>
      </c>
      <c r="U89" s="7">
        <f t="shared" si="40"/>
        <v>78</v>
      </c>
      <c r="V89" s="7">
        <f t="shared" si="41"/>
        <v>81</v>
      </c>
      <c r="W89" s="7"/>
      <c r="X89" s="3">
        <f>VLOOKUP($B89,[9]ALQ!$A$4:$P$128,6,0)</f>
        <v>3.8</v>
      </c>
      <c r="Y89" s="3">
        <f>VLOOKUP($B89,[9]ALQ!$A$4:$P$128,10,0)</f>
        <v>3.4</v>
      </c>
      <c r="Z89" s="7">
        <f t="shared" si="30"/>
        <v>32</v>
      </c>
      <c r="AA89" s="7">
        <f t="shared" si="31"/>
        <v>29</v>
      </c>
      <c r="AC89" s="3">
        <f>VLOOKUP($B89,[9]Erwerbstätigkeit!$A$4:$P$128,14,0)</f>
        <v>0.67128073507902286</v>
      </c>
      <c r="AD89" s="7">
        <f t="shared" si="32"/>
        <v>62</v>
      </c>
      <c r="AF89" s="3">
        <f>VLOOKUP($B89,[9]Erwerbstätigkeit!$A$4:$T$128,17,0)</f>
        <v>25.266888470996673</v>
      </c>
      <c r="AG89" s="3">
        <f>VLOOKUP($B89,[9]Erwerbstätigkeit!$A$4:$T$128,18,0)</f>
        <v>24.438732107852204</v>
      </c>
      <c r="AH89" s="7">
        <f t="shared" si="33"/>
        <v>3</v>
      </c>
      <c r="AI89" s="7">
        <f t="shared" si="34"/>
        <v>3</v>
      </c>
      <c r="AK89" s="3">
        <f>VLOOKUP($B89,[9]FuE!$A$4:$I$128,7,0)</f>
        <v>0.3</v>
      </c>
      <c r="AL89" s="7">
        <f t="shared" si="35"/>
        <v>91</v>
      </c>
      <c r="AN89" s="3">
        <f>VLOOKUP($B89,[9]Bevölkerung!$A$4:$S$128,15,0)</f>
        <v>87.896214206295681</v>
      </c>
      <c r="AO89" s="7">
        <f t="shared" si="42"/>
        <v>83</v>
      </c>
      <c r="AQ89" s="3">
        <f>VLOOKUP($B89,[9]Tabelle9!$A$4:$N$128,12,0)</f>
        <v>22.25759912442167</v>
      </c>
      <c r="AR89" s="7">
        <f t="shared" si="43"/>
        <v>89</v>
      </c>
      <c r="AT89" s="3">
        <f>VLOOKUP($B89,[9]Tabelle1!$A$4:$L$126,8,0)</f>
        <v>3.2087955823093379</v>
      </c>
      <c r="AU89" s="7">
        <f t="shared" ref="AU89:AU95" si="45">RANK(AT89,AT$7:AT$99)</f>
        <v>70</v>
      </c>
      <c r="AW89" s="3">
        <f>VLOOKUP($B89,[9]HRST!$A$4:$L$126,8,0)</f>
        <v>33.475946470324857</v>
      </c>
      <c r="AX89" s="7">
        <f t="shared" si="44"/>
        <v>91</v>
      </c>
    </row>
    <row r="90" spans="1:50" x14ac:dyDescent="0.35">
      <c r="B90" t="s">
        <v>804</v>
      </c>
      <c r="C90" s="3">
        <f>VLOOKUP($B90,'[9]BIP je EW'!$A$4:$P$128,12,0)</f>
        <v>49.050632911392405</v>
      </c>
      <c r="D90" s="3">
        <f>VLOOKUP($B90,'[9]BIP je EW'!$A$4:$P$128,13,0)</f>
        <v>50.98684210526315</v>
      </c>
      <c r="E90" s="7">
        <f t="shared" si="36"/>
        <v>90</v>
      </c>
      <c r="F90" s="7">
        <f t="shared" si="37"/>
        <v>88</v>
      </c>
      <c r="H90" s="3">
        <f>VLOOKUP($B90,[9]Wirtschaftswachstum!$A$4:$Z$128,23,0)</f>
        <v>-1.0543817835608849</v>
      </c>
      <c r="I90" s="7">
        <f t="shared" si="28"/>
        <v>92</v>
      </c>
      <c r="K90" s="3">
        <f>VLOOKUP($B90,[9]Wirtschaftswachstum!$A$4:$AY$128,50,0)</f>
        <v>-0.99152156201512298</v>
      </c>
      <c r="L90" s="7">
        <f t="shared" si="29"/>
        <v>92</v>
      </c>
      <c r="N90" s="3">
        <f>VLOOKUP($B90,'[9]Verfügbare Eink'!$A$4:$P$135,12,0)</f>
        <v>53.75722543352601</v>
      </c>
      <c r="O90" s="3">
        <f>VLOOKUP($B90,'[9]Verfügbare Eink'!$A$4:$P$135,13,0)</f>
        <v>52.577319587628871</v>
      </c>
      <c r="P90" s="7">
        <f t="shared" si="38"/>
        <v>91</v>
      </c>
      <c r="Q90" s="7">
        <f t="shared" si="39"/>
        <v>91</v>
      </c>
      <c r="S90" s="3">
        <f>VLOOKUP($B90,'[9]BIP je Arbeitsstunde'!$A$4:$P$127,12,0)</f>
        <v>46.824175100634662</v>
      </c>
      <c r="T90" s="3">
        <f>VLOOKUP($B90,'[9]BIP je Arbeitsstunde'!$A$4:$P$127,13,0)</f>
        <v>47.822046858751598</v>
      </c>
      <c r="U90" s="7">
        <f t="shared" si="40"/>
        <v>90</v>
      </c>
      <c r="V90" s="7">
        <f t="shared" si="41"/>
        <v>88</v>
      </c>
      <c r="W90" s="7"/>
      <c r="X90" s="3">
        <f>VLOOKUP($B90,[9]ALQ!$A$4:$P$128,6,0)</f>
        <v>3.5</v>
      </c>
      <c r="Y90" s="3">
        <f>VLOOKUP($B90,[9]ALQ!$A$4:$P$128,10,0)</f>
        <v>6.8</v>
      </c>
      <c r="Z90" s="7">
        <f t="shared" si="30"/>
        <v>26</v>
      </c>
      <c r="AA90" s="7">
        <f t="shared" si="31"/>
        <v>70</v>
      </c>
      <c r="AC90" s="3">
        <f>VLOOKUP($B90,[9]Erwerbstätigkeit!$A$4:$P$128,14,0)</f>
        <v>-0.45383855168826415</v>
      </c>
      <c r="AD90" s="7">
        <f t="shared" si="32"/>
        <v>88</v>
      </c>
      <c r="AF90" s="3">
        <f>VLOOKUP($B90,[9]Erwerbstätigkeit!$A$4:$T$128,17,0)</f>
        <v>13.000407376651049</v>
      </c>
      <c r="AG90" s="3">
        <f>VLOOKUP($B90,[9]Erwerbstätigkeit!$A$4:$T$128,18,0)</f>
        <v>12.72303928328008</v>
      </c>
      <c r="AH90" s="7">
        <f t="shared" si="33"/>
        <v>43</v>
      </c>
      <c r="AI90" s="7">
        <f t="shared" si="34"/>
        <v>43</v>
      </c>
      <c r="AK90" s="3">
        <f>VLOOKUP($B90,[9]FuE!$A$4:$I$128,7,0)</f>
        <v>0.18</v>
      </c>
      <c r="AL90" s="7">
        <f t="shared" si="35"/>
        <v>92</v>
      </c>
      <c r="AN90" s="3">
        <f>VLOOKUP($B90,[9]Bevölkerung!$A$4:$S$128,15,0)</f>
        <v>82.493119062416767</v>
      </c>
      <c r="AO90" s="7">
        <f t="shared" si="42"/>
        <v>88</v>
      </c>
      <c r="AQ90" s="3">
        <f>VLOOKUP($B90,[9]Tabelle9!$A$4:$N$128,12,0)</f>
        <v>17.407686510926908</v>
      </c>
      <c r="AR90" s="7">
        <f t="shared" si="43"/>
        <v>92</v>
      </c>
      <c r="AT90" s="3">
        <f>VLOOKUP($B90,[9]Tabelle1!$A$4:$L$126,8,0)</f>
        <v>1.196307460437076</v>
      </c>
      <c r="AU90" s="7">
        <f t="shared" si="45"/>
        <v>87</v>
      </c>
      <c r="AW90" s="3">
        <f>VLOOKUP($B90,[9]HRST!$A$4:$L$126,8,0)</f>
        <v>28.028447626224569</v>
      </c>
      <c r="AX90" s="7">
        <f t="shared" si="44"/>
        <v>92</v>
      </c>
    </row>
    <row r="91" spans="1:50" x14ac:dyDescent="0.35">
      <c r="B91" t="s">
        <v>805</v>
      </c>
      <c r="C91" s="3">
        <f>VLOOKUP($B91,'[9]BIP je EW'!$A$4:$P$128,12,0)</f>
        <v>99.683544303797461</v>
      </c>
      <c r="D91" s="3">
        <f>VLOOKUP($B91,'[9]BIP je EW'!$A$4:$P$128,13,0)</f>
        <v>103.94736842105263</v>
      </c>
      <c r="E91" s="7">
        <f t="shared" si="36"/>
        <v>38</v>
      </c>
      <c r="F91" s="7">
        <f t="shared" si="37"/>
        <v>32</v>
      </c>
      <c r="H91" s="3">
        <f>VLOOKUP($B91,[9]Wirtschaftswachstum!$A$4:$Z$128,23,0)</f>
        <v>4.3377091651990014</v>
      </c>
      <c r="I91" s="7">
        <f t="shared" si="28"/>
        <v>5</v>
      </c>
      <c r="K91" s="3">
        <f>VLOOKUP($B91,[9]Wirtschaftswachstum!$A$4:$AY$128,50,0)</f>
        <v>4.8754298991127172</v>
      </c>
      <c r="L91" s="7">
        <f t="shared" si="29"/>
        <v>2</v>
      </c>
      <c r="N91" s="3">
        <f>VLOOKUP($B91,'[9]Verfügbare Eink'!$A$4:$P$135,12,0)</f>
        <v>85.549132947976886</v>
      </c>
      <c r="O91" s="3">
        <f>VLOOKUP($B91,'[9]Verfügbare Eink'!$A$4:$P$135,13,0)</f>
        <v>87.628865979381445</v>
      </c>
      <c r="P91" s="7">
        <f t="shared" si="38"/>
        <v>60</v>
      </c>
      <c r="Q91" s="7">
        <f t="shared" si="39"/>
        <v>60</v>
      </c>
      <c r="S91" s="3">
        <f>VLOOKUP($B91,'[9]BIP je Arbeitsstunde'!$A$4:$P$127,12,0)</f>
        <v>89.638523879451142</v>
      </c>
      <c r="T91" s="3">
        <f>VLOOKUP($B91,'[9]BIP je Arbeitsstunde'!$A$4:$P$127,13,0)</f>
        <v>101.13290341705358</v>
      </c>
      <c r="U91" s="7">
        <f t="shared" si="40"/>
        <v>55</v>
      </c>
      <c r="V91" s="7">
        <f t="shared" si="41"/>
        <v>45</v>
      </c>
      <c r="W91" s="7"/>
      <c r="X91" s="3">
        <f>VLOOKUP($B91,[9]ALQ!$A$4:$P$128,6,0)</f>
        <v>3.4</v>
      </c>
      <c r="Y91" s="3">
        <f>VLOOKUP($B91,[9]ALQ!$A$4:$P$128,10,0)</f>
        <v>4.9000000000000004</v>
      </c>
      <c r="Z91" s="7">
        <f t="shared" si="30"/>
        <v>24</v>
      </c>
      <c r="AA91" s="7">
        <f t="shared" si="31"/>
        <v>42</v>
      </c>
      <c r="AC91" s="3">
        <f>VLOOKUP($B91,[9]Erwerbstätigkeit!$A$4:$P$128,14,0)</f>
        <v>-1.2435037405133755</v>
      </c>
      <c r="AD91" s="7">
        <f t="shared" si="32"/>
        <v>91</v>
      </c>
      <c r="AF91" s="3">
        <f>VLOOKUP($B91,[9]Erwerbstätigkeit!$A$4:$T$128,17,0)</f>
        <v>13.876114001911469</v>
      </c>
      <c r="AG91" s="3">
        <f>VLOOKUP($B91,[9]Erwerbstätigkeit!$A$4:$T$128,18,0)</f>
        <v>13.398142639544647</v>
      </c>
      <c r="AH91" s="7">
        <f t="shared" si="33"/>
        <v>38</v>
      </c>
      <c r="AI91" s="7">
        <f t="shared" si="34"/>
        <v>38</v>
      </c>
      <c r="AK91" s="3">
        <f>VLOOKUP($B91,[9]FuE!$A$4:$I$128,7,0)</f>
        <v>0.76</v>
      </c>
      <c r="AL91" s="7">
        <f t="shared" si="35"/>
        <v>80</v>
      </c>
      <c r="AN91" s="3">
        <f>VLOOKUP($B91,[9]Bevölkerung!$A$4:$S$128,15,0)</f>
        <v>89.28680741539425</v>
      </c>
      <c r="AO91" s="7">
        <f t="shared" si="42"/>
        <v>81</v>
      </c>
      <c r="AQ91" s="3">
        <f>VLOOKUP($B91,[9]Tabelle9!$A$4:$N$128,12,0)</f>
        <v>31.936609103828435</v>
      </c>
      <c r="AR91" s="7">
        <f t="shared" si="43"/>
        <v>61</v>
      </c>
      <c r="AT91" s="3">
        <f>VLOOKUP($B91,[9]Tabelle1!$A$4:$L$126,8,0)</f>
        <v>5.3443004177253348</v>
      </c>
      <c r="AU91" s="7">
        <f t="shared" si="45"/>
        <v>35</v>
      </c>
      <c r="AW91" s="3">
        <f>VLOOKUP($B91,[9]HRST!$A$4:$L$126,8,0)</f>
        <v>43.675982946470867</v>
      </c>
      <c r="AX91" s="7">
        <f t="shared" si="44"/>
        <v>84</v>
      </c>
    </row>
    <row r="92" spans="1:50" x14ac:dyDescent="0.35">
      <c r="B92" t="s">
        <v>806</v>
      </c>
      <c r="C92" s="3">
        <f>VLOOKUP($B92,'[9]BIP je EW'!$A$4:$P$128,12,0)</f>
        <v>62.025316455696199</v>
      </c>
      <c r="D92" s="3">
        <f>VLOOKUP($B92,'[9]BIP je EW'!$A$4:$P$128,13,0)</f>
        <v>63.815789473684212</v>
      </c>
      <c r="E92" s="7">
        <f t="shared" si="36"/>
        <v>82</v>
      </c>
      <c r="F92" s="7">
        <f t="shared" si="37"/>
        <v>79</v>
      </c>
      <c r="H92" s="3">
        <f>VLOOKUP($B92,[9]Wirtschaftswachstum!$A$4:$Z$128,23,0)</f>
        <v>0</v>
      </c>
      <c r="I92" s="7">
        <f t="shared" si="28"/>
        <v>81</v>
      </c>
      <c r="K92" s="3">
        <f>VLOOKUP($B92,[9]Wirtschaftswachstum!$A$4:$AY$128,50,0)</f>
        <v>1.1337137998262676</v>
      </c>
      <c r="L92" s="7">
        <f t="shared" si="29"/>
        <v>37</v>
      </c>
      <c r="N92" s="3">
        <f>VLOOKUP($B92,'[9]Verfügbare Eink'!$A$4:$P$135,12,0)</f>
        <v>64.739884393063591</v>
      </c>
      <c r="O92" s="3">
        <f>VLOOKUP($B92,'[9]Verfügbare Eink'!$A$4:$P$135,13,0)</f>
        <v>62.886597938144327</v>
      </c>
      <c r="P92" s="7">
        <f t="shared" si="38"/>
        <v>85</v>
      </c>
      <c r="Q92" s="7">
        <f t="shared" si="39"/>
        <v>89</v>
      </c>
      <c r="S92" s="3">
        <f>VLOOKUP($B92,'[9]BIP je Arbeitsstunde'!$A$4:$P$127,12,0)</f>
        <v>60.899232855438221</v>
      </c>
      <c r="T92" s="3">
        <f>VLOOKUP($B92,'[9]BIP je Arbeitsstunde'!$A$4:$P$127,13,0)</f>
        <v>64.625729425165773</v>
      </c>
      <c r="U92" s="7">
        <f t="shared" si="40"/>
        <v>79</v>
      </c>
      <c r="V92" s="7">
        <f t="shared" si="41"/>
        <v>78</v>
      </c>
      <c r="W92" s="7"/>
      <c r="X92" s="3">
        <f>VLOOKUP($B92,[9]ALQ!$A$4:$P$128,6,0)</f>
        <v>4.2</v>
      </c>
      <c r="Y92" s="3">
        <f>VLOOKUP($B92,[9]ALQ!$A$4:$P$128,10,0)</f>
        <v>6</v>
      </c>
      <c r="Z92" s="7">
        <f t="shared" si="30"/>
        <v>35</v>
      </c>
      <c r="AA92" s="7">
        <f t="shared" si="31"/>
        <v>56</v>
      </c>
      <c r="AC92" s="3">
        <f>VLOOKUP($B92,[9]Erwerbstätigkeit!$A$4:$P$128,14,0)</f>
        <v>-1.1155301403937585</v>
      </c>
      <c r="AD92" s="7">
        <f t="shared" si="32"/>
        <v>90</v>
      </c>
      <c r="AF92" s="3">
        <f>VLOOKUP($B92,[9]Erwerbstätigkeit!$A$4:$T$128,17,0)</f>
        <v>24.82198324323981</v>
      </c>
      <c r="AG92" s="3">
        <f>VLOOKUP($B92,[9]Erwerbstätigkeit!$A$4:$T$128,18,0)</f>
        <v>21.836312717564844</v>
      </c>
      <c r="AH92" s="7">
        <f t="shared" si="33"/>
        <v>4</v>
      </c>
      <c r="AI92" s="7">
        <f t="shared" si="34"/>
        <v>7</v>
      </c>
      <c r="AK92" s="3">
        <f>VLOOKUP($B92,[9]FuE!$A$4:$I$128,7,0)</f>
        <v>0.42</v>
      </c>
      <c r="AL92" s="7">
        <f t="shared" si="35"/>
        <v>86</v>
      </c>
      <c r="AN92" s="3">
        <f>VLOOKUP($B92,[9]Bevölkerung!$A$4:$S$128,15,0)</f>
        <v>79.543571267732489</v>
      </c>
      <c r="AO92" s="7">
        <f t="shared" si="42"/>
        <v>90</v>
      </c>
      <c r="AQ92" s="3">
        <f>VLOOKUP($B92,[9]Tabelle9!$A$4:$N$128,12,0)</f>
        <v>23.205690063941372</v>
      </c>
      <c r="AR92" s="7">
        <f t="shared" si="43"/>
        <v>85</v>
      </c>
      <c r="AT92" s="3">
        <f>VLOOKUP($B92,[9]Tabelle1!$A$4:$L$126,8,0)</f>
        <v>3.7143472950643006</v>
      </c>
      <c r="AU92" s="7">
        <f t="shared" si="45"/>
        <v>60</v>
      </c>
      <c r="AW92" s="3">
        <f>VLOOKUP($B92,[9]HRST!$A$4:$L$126,8,0)</f>
        <v>34.420576190818302</v>
      </c>
      <c r="AX92" s="7">
        <f t="shared" si="44"/>
        <v>89</v>
      </c>
    </row>
    <row r="93" spans="1:50" x14ac:dyDescent="0.35">
      <c r="A93" t="s">
        <v>807</v>
      </c>
      <c r="B93" t="s">
        <v>808</v>
      </c>
      <c r="C93" s="3">
        <f>VLOOKUP($B93,'[9]BIP je EW'!$A$4:$P$128,12,0)</f>
        <v>87.025316455696199</v>
      </c>
      <c r="D93" s="3">
        <f>VLOOKUP($B93,'[9]BIP je EW'!$A$4:$P$128,13,0)</f>
        <v>87.828947368421055</v>
      </c>
      <c r="E93" s="7">
        <f t="shared" si="36"/>
        <v>49</v>
      </c>
      <c r="F93" s="7">
        <f t="shared" si="37"/>
        <v>49</v>
      </c>
      <c r="H93" s="3">
        <f>VLOOKUP($B93,[9]Wirtschaftswachstum!$A$4:$Z$128,23,0)</f>
        <v>2.1700121032135513</v>
      </c>
      <c r="I93" s="7">
        <f t="shared" si="28"/>
        <v>20</v>
      </c>
      <c r="K93" s="3">
        <f>VLOOKUP($B93,[9]Wirtschaftswachstum!$A$4:$AY$128,50,0)</f>
        <v>1.788088165463833</v>
      </c>
      <c r="L93" s="7">
        <f t="shared" si="29"/>
        <v>22</v>
      </c>
      <c r="N93" s="3">
        <f>VLOOKUP($B93,'[9]Verfügbare Eink'!$A$4:$P$135,12,0)</f>
        <v>83.815028901734095</v>
      </c>
      <c r="O93" s="3">
        <f>VLOOKUP($B93,'[9]Verfügbare Eink'!$A$4:$P$135,13,0)</f>
        <v>89.690721649484544</v>
      </c>
      <c r="P93" s="7">
        <f t="shared" si="38"/>
        <v>61</v>
      </c>
      <c r="Q93" s="7">
        <f t="shared" si="39"/>
        <v>59</v>
      </c>
      <c r="S93" s="3">
        <f>VLOOKUP($B93,'[9]BIP je Arbeitsstunde'!$A$4:$P$127,12,0)</f>
        <v>82.842523358498255</v>
      </c>
      <c r="T93" s="3">
        <f>VLOOKUP($B93,'[9]BIP je Arbeitsstunde'!$A$4:$P$127,13,0)</f>
        <v>82.982507380587307</v>
      </c>
      <c r="U93" s="7">
        <f t="shared" si="40"/>
        <v>59</v>
      </c>
      <c r="V93" s="7">
        <f t="shared" si="41"/>
        <v>59</v>
      </c>
      <c r="W93" s="7"/>
      <c r="X93" s="3">
        <f>VLOOKUP($B93,[9]ALQ!$A$4:$P$128,6,0)</f>
        <v>4.4000000000000004</v>
      </c>
      <c r="Y93" s="3">
        <f>VLOOKUP($B93,[9]ALQ!$A$4:$P$128,10,0)</f>
        <v>3.4</v>
      </c>
      <c r="Z93" s="7">
        <f t="shared" si="30"/>
        <v>37</v>
      </c>
      <c r="AA93" s="7">
        <f t="shared" si="31"/>
        <v>29</v>
      </c>
      <c r="AC93" s="3">
        <f>VLOOKUP($B93,[9]Erwerbstätigkeit!$A$4:$P$128,14,0)</f>
        <v>1.2777648252353231</v>
      </c>
      <c r="AD93" s="7">
        <f t="shared" si="32"/>
        <v>29</v>
      </c>
      <c r="AF93" s="3">
        <f>VLOOKUP($B93,[9]Erwerbstätigkeit!$A$4:$T$128,17,0)</f>
        <v>21.045987893393008</v>
      </c>
      <c r="AG93" s="3">
        <f>VLOOKUP($B93,[9]Erwerbstätigkeit!$A$4:$T$128,18,0)</f>
        <v>20.731865045637633</v>
      </c>
      <c r="AH93" s="7">
        <f t="shared" si="33"/>
        <v>13</v>
      </c>
      <c r="AI93" s="7">
        <f t="shared" si="34"/>
        <v>12</v>
      </c>
      <c r="AK93" s="3">
        <f>VLOOKUP($B93,[9]FuE!$A$4:$I$128,7,0)</f>
        <v>2.13</v>
      </c>
      <c r="AL93" s="7">
        <f t="shared" si="35"/>
        <v>30</v>
      </c>
      <c r="AN93" s="3">
        <f>VLOOKUP($B93,[9]Bevölkerung!$A$4:$S$128,15,0)</f>
        <v>106.59193726751784</v>
      </c>
      <c r="AO93" s="7">
        <f t="shared" si="42"/>
        <v>41</v>
      </c>
      <c r="AQ93" s="3">
        <f>VLOOKUP($B93,[9]Tabelle9!$A$4:$N$128,12,0)</f>
        <v>42.415420138540306</v>
      </c>
      <c r="AR93" s="7">
        <f t="shared" si="43"/>
        <v>23</v>
      </c>
      <c r="AT93" s="3">
        <f>VLOOKUP($B93,[9]Tabelle1!$A$4:$L$126,8,0)</f>
        <v>6.2543921293042857</v>
      </c>
      <c r="AU93" s="7">
        <f t="shared" si="45"/>
        <v>18</v>
      </c>
      <c r="AW93" s="3">
        <f>VLOOKUP($B93,[9]HRST!$A$4:$L$126,8,0)</f>
        <v>55.908041361309103</v>
      </c>
      <c r="AX93" s="7">
        <f t="shared" si="44"/>
        <v>66</v>
      </c>
    </row>
    <row r="94" spans="1:50" x14ac:dyDescent="0.35">
      <c r="A94" t="s">
        <v>809</v>
      </c>
      <c r="B94" t="s">
        <v>810</v>
      </c>
      <c r="C94" s="3">
        <f>VLOOKUP($B94,'[9]BIP je EW'!$A$4:$P$128,12,0)</f>
        <v>69.936708860759495</v>
      </c>
      <c r="D94" s="3">
        <f>VLOOKUP($B94,'[9]BIP je EW'!$A$4:$P$128,13,0)</f>
        <v>74.342105263157904</v>
      </c>
      <c r="E94" s="7">
        <f t="shared" si="36"/>
        <v>73</v>
      </c>
      <c r="F94" s="7">
        <f t="shared" si="37"/>
        <v>69</v>
      </c>
      <c r="H94" s="3">
        <f>VLOOKUP($B94,[9]Wirtschaftswachstum!$A$4:$Z$128,23,0)</f>
        <v>1.209941799347618</v>
      </c>
      <c r="I94" s="7">
        <f t="shared" si="28"/>
        <v>39</v>
      </c>
      <c r="K94" s="3">
        <f>VLOOKUP($B94,[9]Wirtschaftswachstum!$A$4:$AY$128,50,0)</f>
        <v>1.1902318262592786</v>
      </c>
      <c r="L94" s="7">
        <f t="shared" si="29"/>
        <v>36</v>
      </c>
      <c r="N94" s="3">
        <f>VLOOKUP($B94,'[9]Verfügbare Eink'!$A$4:$P$135,12,0)</f>
        <v>65.317919075144502</v>
      </c>
      <c r="O94" s="3">
        <f>VLOOKUP($B94,'[9]Verfügbare Eink'!$A$4:$P$135,13,0)</f>
        <v>70.618556701030926</v>
      </c>
      <c r="P94" s="7">
        <f t="shared" si="38"/>
        <v>83</v>
      </c>
      <c r="Q94" s="7">
        <f t="shared" si="39"/>
        <v>82</v>
      </c>
      <c r="S94" s="3">
        <f>VLOOKUP($B94,'[9]BIP je Arbeitsstunde'!$A$4:$P$127,12,0)</f>
        <v>70.239396979982828</v>
      </c>
      <c r="T94" s="3">
        <f>VLOOKUP($B94,'[9]BIP je Arbeitsstunde'!$A$4:$P$127,13,0)</f>
        <v>76.606763091699065</v>
      </c>
      <c r="U94" s="7">
        <f t="shared" si="40"/>
        <v>70</v>
      </c>
      <c r="V94" s="7">
        <f t="shared" si="41"/>
        <v>68</v>
      </c>
      <c r="W94" s="7"/>
      <c r="X94" s="3">
        <f>VLOOKUP($B94,[9]ALQ!$A$4:$P$128,6,0)</f>
        <v>5.6</v>
      </c>
      <c r="Y94" s="3">
        <f>VLOOKUP($B94,[9]ALQ!$A$4:$P$128,10,0)</f>
        <v>5.7</v>
      </c>
      <c r="Z94" s="7">
        <f t="shared" si="30"/>
        <v>48</v>
      </c>
      <c r="AA94" s="7">
        <f t="shared" si="31"/>
        <v>51</v>
      </c>
      <c r="AC94" s="3">
        <f>VLOOKUP($B94,[9]Erwerbstätigkeit!$A$4:$P$128,14,0)</f>
        <v>-0.1139895943717022</v>
      </c>
      <c r="AD94" s="7">
        <f t="shared" si="32"/>
        <v>83</v>
      </c>
      <c r="AF94" s="3">
        <f>VLOOKUP($B94,[9]Erwerbstätigkeit!$A$4:$T$128,17,0)</f>
        <v>21.978251178844996</v>
      </c>
      <c r="AG94" s="3">
        <f>VLOOKUP($B94,[9]Erwerbstätigkeit!$A$4:$T$128,18,0)</f>
        <v>21.296090306101426</v>
      </c>
      <c r="AH94" s="7">
        <f t="shared" si="33"/>
        <v>10</v>
      </c>
      <c r="AI94" s="7">
        <f t="shared" si="34"/>
        <v>9</v>
      </c>
      <c r="AK94" s="3">
        <f>VLOOKUP($B94,[9]FuE!$A$4:$I$128,7,0)</f>
        <v>0.93</v>
      </c>
      <c r="AL94" s="7">
        <f t="shared" si="35"/>
        <v>76</v>
      </c>
      <c r="AN94" s="3">
        <f>VLOOKUP($B94,[9]Bevölkerung!$A$4:$S$128,15,0)</f>
        <v>101.05153035717591</v>
      </c>
      <c r="AO94" s="7">
        <f t="shared" si="42"/>
        <v>62</v>
      </c>
      <c r="AQ94" s="3">
        <f>VLOOKUP($B94,[9]Tabelle9!$A$4:$N$128,12,0)</f>
        <v>31.697161847282167</v>
      </c>
      <c r="AR94" s="7">
        <f t="shared" si="43"/>
        <v>63</v>
      </c>
      <c r="AT94" s="3">
        <f>VLOOKUP($B94,[9]Tabelle1!$A$4:$L$126,8,0)</f>
        <v>5.7947209595477283</v>
      </c>
      <c r="AU94" s="7">
        <f t="shared" si="45"/>
        <v>23</v>
      </c>
      <c r="AW94" s="3">
        <f>VLOOKUP($B94,[9]HRST!$A$4:$L$126,8,0)</f>
        <v>51.526032315978455</v>
      </c>
      <c r="AX94" s="7">
        <f t="shared" si="44"/>
        <v>75</v>
      </c>
    </row>
    <row r="95" spans="1:50" x14ac:dyDescent="0.35">
      <c r="A95" t="s">
        <v>811</v>
      </c>
      <c r="B95" t="s">
        <v>812</v>
      </c>
      <c r="C95" s="3">
        <f>VLOOKUP($B95,'[9]BIP je EW'!$A$4:$P$128,12,0)</f>
        <v>107.59493670886076</v>
      </c>
      <c r="D95" s="3">
        <f>VLOOKUP($B95,'[9]BIP je EW'!$A$4:$P$128,13,0)</f>
        <v>111.8421052631579</v>
      </c>
      <c r="E95" s="7">
        <f t="shared" si="36"/>
        <v>28</v>
      </c>
      <c r="F95" s="7">
        <f t="shared" si="37"/>
        <v>24</v>
      </c>
      <c r="H95" s="3">
        <f>VLOOKUP($B95,[9]Wirtschaftswachstum!$A$4:$Z$128,23,0)</f>
        <v>-0.1150882330090468</v>
      </c>
      <c r="I95" s="7">
        <f t="shared" si="28"/>
        <v>82</v>
      </c>
      <c r="K95" s="3">
        <f>VLOOKUP($B95,[9]Wirtschaftswachstum!$A$4:$AY$128,50,0)</f>
        <v>-0.36465430760345896</v>
      </c>
      <c r="L95" s="7">
        <f t="shared" si="29"/>
        <v>82</v>
      </c>
      <c r="N95" s="3">
        <f>VLOOKUP($B95,'[9]Verfügbare Eink'!$A$4:$P$135,12,0)</f>
        <v>101.15606936416187</v>
      </c>
      <c r="O95" s="3">
        <f>VLOOKUP($B95,'[9]Verfügbare Eink'!$A$4:$P$135,13,0)</f>
        <v>96.907216494845358</v>
      </c>
      <c r="P95" s="7">
        <f t="shared" si="38"/>
        <v>43</v>
      </c>
      <c r="Q95" s="7">
        <f t="shared" si="39"/>
        <v>51</v>
      </c>
      <c r="S95" s="3">
        <f>VLOOKUP($B95,'[9]BIP je Arbeitsstunde'!$A$4:$P$127,12,0)</f>
        <v>107.81198996145491</v>
      </c>
      <c r="T95" s="3">
        <f>VLOOKUP($B95,'[9]BIP je Arbeitsstunde'!$A$4:$P$127,13,0)</f>
        <v>106.89393798462012</v>
      </c>
      <c r="U95" s="7">
        <f t="shared" si="40"/>
        <v>36</v>
      </c>
      <c r="V95" s="7">
        <f t="shared" si="41"/>
        <v>35</v>
      </c>
      <c r="W95" s="7"/>
      <c r="X95" s="3">
        <f>VLOOKUP($B95,[9]ALQ!$A$4:$P$128,6,0)</f>
        <v>6.1</v>
      </c>
      <c r="Y95" s="3">
        <f>VLOOKUP($B95,[9]ALQ!$A$4:$P$128,10,0)</f>
        <v>6.6</v>
      </c>
      <c r="Z95" s="7">
        <f t="shared" si="30"/>
        <v>51</v>
      </c>
      <c r="AA95" s="7">
        <f t="shared" si="31"/>
        <v>65</v>
      </c>
      <c r="AC95" s="3">
        <f>VLOOKUP($B95,[9]Erwerbstätigkeit!$A$4:$P$128,14,0)</f>
        <v>1.0422830935569323</v>
      </c>
      <c r="AD95" s="7">
        <f t="shared" si="32"/>
        <v>48</v>
      </c>
      <c r="AF95" s="3">
        <f>VLOOKUP($B95,[9]Erwerbstätigkeit!$A$4:$T$128,17,0)</f>
        <v>13.003612220014965</v>
      </c>
      <c r="AG95" s="3">
        <f>VLOOKUP($B95,[9]Erwerbstätigkeit!$A$4:$T$128,18,0)</f>
        <v>12.673403294387203</v>
      </c>
      <c r="AH95" s="7">
        <f t="shared" si="33"/>
        <v>42</v>
      </c>
      <c r="AI95" s="7">
        <f t="shared" si="34"/>
        <v>44</v>
      </c>
      <c r="AK95" s="3">
        <f>VLOOKUP($B95,[9]FuE!$A$4:$I$128,7,0)</f>
        <v>2.99</v>
      </c>
      <c r="AL95" s="7">
        <f t="shared" si="35"/>
        <v>15</v>
      </c>
      <c r="AN95" s="3">
        <f>VLOOKUP($B95,[9]Bevölkerung!$A$4:$S$128,15,0)</f>
        <v>107.69892397960569</v>
      </c>
      <c r="AO95" s="7">
        <f t="shared" si="42"/>
        <v>37</v>
      </c>
      <c r="AQ95" s="3">
        <f>VLOOKUP($B95,[9]Tabelle9!$A$4:$N$128,12,0)</f>
        <v>42.696455490703876</v>
      </c>
      <c r="AR95" s="7">
        <f t="shared" si="43"/>
        <v>22</v>
      </c>
      <c r="AT95" s="3">
        <f>VLOOKUP($B95,[9]Tabelle1!$A$4:$L$126,8,0)</f>
        <v>6.7604653859533848</v>
      </c>
      <c r="AU95" s="7">
        <f t="shared" si="45"/>
        <v>12</v>
      </c>
      <c r="AW95" s="3">
        <f>VLOOKUP($B95,[9]HRST!$A$4:$L$126,8,0)</f>
        <v>67.995052375246416</v>
      </c>
      <c r="AX95" s="7">
        <f t="shared" si="44"/>
        <v>23</v>
      </c>
    </row>
    <row r="96" spans="1:50" x14ac:dyDescent="0.35">
      <c r="B96" t="s">
        <v>813</v>
      </c>
      <c r="C96" s="3">
        <f>VLOOKUP($B96,'[9]BIP je EW'!$A$4:$P$128,12,0)</f>
        <v>112.34177215189874</v>
      </c>
      <c r="D96" s="3">
        <f>VLOOKUP($B96,'[9]BIP je EW'!$A$4:$P$128,13,0)</f>
        <v>103.61842105263158</v>
      </c>
      <c r="E96" s="7">
        <f t="shared" si="36"/>
        <v>26</v>
      </c>
      <c r="F96" s="7">
        <f t="shared" si="37"/>
        <v>34</v>
      </c>
      <c r="H96" s="3">
        <f>VLOOKUP($B96,[9]Wirtschaftswachstum!$A$4:$Z$128,23,0)</f>
        <v>1.3254807355255878</v>
      </c>
      <c r="I96" s="7">
        <f t="shared" si="28"/>
        <v>38</v>
      </c>
      <c r="K96" s="3">
        <f>VLOOKUP($B96,[9]Wirtschaftswachstum!$A$4:$AY$128,50,0)</f>
        <v>0.8472993745367603</v>
      </c>
      <c r="L96" s="7">
        <f t="shared" si="29"/>
        <v>43</v>
      </c>
      <c r="N96" s="3">
        <f>VLOOKUP($B96,'[9]Verfügbare Eink'!$A$4:$P$135,12,0)</f>
        <v>109.2485549132948</v>
      </c>
      <c r="O96" s="3">
        <f>VLOOKUP($B96,'[9]Verfügbare Eink'!$A$4:$P$135,13,0)</f>
        <v>106.18556701030928</v>
      </c>
      <c r="P96" s="7">
        <f t="shared" si="38"/>
        <v>28</v>
      </c>
      <c r="Q96" s="7">
        <f t="shared" si="39"/>
        <v>33</v>
      </c>
      <c r="S96" s="3">
        <f>VLOOKUP($B96,'[9]BIP je Arbeitsstunde'!$A$4:$P$127,12,0)</f>
        <v>88.34339846200514</v>
      </c>
      <c r="T96" s="3">
        <f>VLOOKUP($B96,'[9]BIP je Arbeitsstunde'!$A$4:$P$127,13,0)</f>
        <v>92.106554753850787</v>
      </c>
      <c r="U96" s="7">
        <f t="shared" si="40"/>
        <v>58</v>
      </c>
      <c r="V96" s="7">
        <f t="shared" si="41"/>
        <v>55</v>
      </c>
      <c r="W96" s="7"/>
      <c r="X96" s="62"/>
      <c r="Y96" s="3"/>
      <c r="Z96" s="7"/>
      <c r="AA96" s="7"/>
      <c r="AC96" s="3">
        <f>VLOOKUP($B96,[9]Erwerbstätigkeit!$A$4:$P$128,14,0)</f>
        <v>0.13890851649840386</v>
      </c>
      <c r="AD96" s="7">
        <f t="shared" si="32"/>
        <v>80</v>
      </c>
      <c r="AF96" s="3">
        <f>VLOOKUP($B96,[9]Erwerbstätigkeit!$A$4:$T$128,17,0)</f>
        <v>5.9020044543429844</v>
      </c>
      <c r="AG96" s="3">
        <f>VLOOKUP($B96,[9]Erwerbstätigkeit!$A$4:$T$128,18,0)</f>
        <v>6.4606741573033695</v>
      </c>
      <c r="AH96" s="7">
        <f t="shared" si="33"/>
        <v>81</v>
      </c>
      <c r="AI96" s="7">
        <f t="shared" si="34"/>
        <v>80</v>
      </c>
      <c r="AK96" s="3">
        <f>VLOOKUP($B96,[9]FuE!$A$4:$I$128,7,0)</f>
        <v>0.39</v>
      </c>
      <c r="AL96" s="7">
        <f t="shared" si="35"/>
        <v>88</v>
      </c>
      <c r="AN96" s="3">
        <f>VLOOKUP($B96,[9]Bevölkerung!$A$4:$S$128,15,0)</f>
        <v>118.14296814296814</v>
      </c>
      <c r="AO96" s="7">
        <f t="shared" ref="AO96:AO99" si="46">RANK(AN96,AN$7:AN$99)</f>
        <v>17</v>
      </c>
      <c r="AQ96" s="3">
        <f>VLOOKUP($B96,[9]Tabelle9!$A$4:$N$128,12,0)</f>
        <v>32.894736842105267</v>
      </c>
      <c r="AR96" s="7">
        <f t="shared" si="43"/>
        <v>58</v>
      </c>
      <c r="AT96" s="3"/>
      <c r="AU96" s="7"/>
      <c r="AW96" s="3">
        <f>VLOOKUP($B96,[9]HRST!$A$4:$L$126,8,0)</f>
        <v>56.578947368421048</v>
      </c>
      <c r="AX96" s="7">
        <f t="shared" si="44"/>
        <v>64</v>
      </c>
    </row>
    <row r="97" spans="1:50" x14ac:dyDescent="0.35">
      <c r="A97" t="s">
        <v>814</v>
      </c>
      <c r="B97" t="s">
        <v>815</v>
      </c>
      <c r="C97" s="3">
        <f>VLOOKUP($B97,'[9]BIP je EW'!$A$4:$P$128,12,0)</f>
        <v>135.75949367088606</v>
      </c>
      <c r="D97" s="3">
        <f>VLOOKUP($B97,'[9]BIP je EW'!$A$4:$P$128,13,0)</f>
        <v>140.78947368421052</v>
      </c>
      <c r="E97" s="7">
        <f t="shared" si="36"/>
        <v>11</v>
      </c>
      <c r="F97" s="7">
        <f t="shared" si="37"/>
        <v>9</v>
      </c>
      <c r="H97" s="3">
        <f>VLOOKUP($B97,[9]Wirtschaftswachstum!$A$4:$Z$128,23,0)</f>
        <v>1.5258080432060979</v>
      </c>
      <c r="I97" s="7">
        <f t="shared" si="28"/>
        <v>34</v>
      </c>
      <c r="K97" s="3">
        <f>VLOOKUP($B97,[9]Wirtschaftswachstum!$A$4:$AY$128,50,0)</f>
        <v>0.56939877942410533</v>
      </c>
      <c r="L97" s="7">
        <f t="shared" si="29"/>
        <v>51</v>
      </c>
      <c r="N97" s="3">
        <f>VLOOKUP($B97,'[9]Verfügbare Eink'!$A$4:$P$135,12,0)</f>
        <v>109.82658959537572</v>
      </c>
      <c r="O97" s="3">
        <f>VLOOKUP($B97,'[9]Verfügbare Eink'!$A$4:$P$135,13,0)</f>
        <v>109.27835051546391</v>
      </c>
      <c r="P97" s="7">
        <f t="shared" si="38"/>
        <v>27</v>
      </c>
      <c r="Q97" s="7">
        <f t="shared" si="39"/>
        <v>29</v>
      </c>
      <c r="S97" s="3">
        <f>VLOOKUP($B97,'[9]BIP je Arbeitsstunde'!$A$4:$P$127,12,0)</f>
        <v>122.77409065657446</v>
      </c>
      <c r="T97" s="3">
        <f>VLOOKUP($B97,'[9]BIP je Arbeitsstunde'!$A$4:$P$127,13,0)</f>
        <v>120.00658794428625</v>
      </c>
      <c r="U97" s="7">
        <f t="shared" si="40"/>
        <v>14</v>
      </c>
      <c r="V97" s="7">
        <f t="shared" si="41"/>
        <v>19</v>
      </c>
      <c r="W97" s="7"/>
      <c r="X97" s="3">
        <f>VLOOKUP($B97,[9]ALQ!$A$4:$P$128,6,0)</f>
        <v>5.6</v>
      </c>
      <c r="Y97" s="3">
        <f>VLOOKUP($B97,[9]ALQ!$A$4:$P$128,10,0)</f>
        <v>6.6</v>
      </c>
      <c r="Z97" s="7">
        <f t="shared" ref="Z97:Z99" si="47">92-RANK(X97,X$7:X$99)</f>
        <v>48</v>
      </c>
      <c r="AA97" s="7">
        <f t="shared" ref="AA97:AA99" si="48">92-RANK(Y97,Y$7:Y$99)</f>
        <v>65</v>
      </c>
      <c r="AC97" s="3">
        <f>VLOOKUP($B97,[9]Erwerbstätigkeit!$A$4:$P$128,14,0)</f>
        <v>1.0260994930919765</v>
      </c>
      <c r="AD97" s="7">
        <f t="shared" si="32"/>
        <v>49</v>
      </c>
      <c r="AF97" s="3">
        <f>VLOOKUP($B97,[9]Erwerbstätigkeit!$A$4:$T$128,17,0)</f>
        <v>7.8866522995093762</v>
      </c>
      <c r="AG97" s="3">
        <f>VLOOKUP($B97,[9]Erwerbstätigkeit!$A$4:$T$128,18,0)</f>
        <v>7.8033537256282743</v>
      </c>
      <c r="AH97" s="7">
        <f t="shared" si="33"/>
        <v>74</v>
      </c>
      <c r="AI97" s="7">
        <f t="shared" si="34"/>
        <v>74</v>
      </c>
      <c r="AK97" s="3">
        <f>VLOOKUP($B97,[9]FuE!$A$4:$I$128,7,0)</f>
        <v>3.59</v>
      </c>
      <c r="AL97" s="7">
        <f t="shared" si="35"/>
        <v>7</v>
      </c>
      <c r="AN97" s="3">
        <f>VLOOKUP($B97,[9]Bevölkerung!$A$4:$S$128,15,0)</f>
        <v>128.26835018567334</v>
      </c>
      <c r="AO97" s="7">
        <f t="shared" si="46"/>
        <v>11</v>
      </c>
      <c r="AQ97" s="3">
        <f>VLOOKUP($B97,[9]Tabelle9!$A$4:$N$128,12,0)</f>
        <v>50.797637319194457</v>
      </c>
      <c r="AR97" s="7">
        <f>RANK(AQ97,AQ$7:AQ$99)</f>
        <v>5</v>
      </c>
      <c r="AT97" s="3">
        <f>VLOOKUP($B97,[9]Tabelle1!$A$4:$L$126,8,0)</f>
        <v>9.2367796846658301</v>
      </c>
      <c r="AU97" s="7">
        <f>RANK(AT97,AT$7:AT$99)</f>
        <v>4</v>
      </c>
      <c r="AW97" s="3">
        <f>VLOOKUP($B97,[9]HRST!$A$4:$L$126,8,0)</f>
        <v>79.154457932189203</v>
      </c>
      <c r="AX97" s="7">
        <f>RANK(AW97,AW$7:AW$99)</f>
        <v>4</v>
      </c>
    </row>
    <row r="98" spans="1:50" x14ac:dyDescent="0.35">
      <c r="B98" t="s">
        <v>816</v>
      </c>
      <c r="C98" s="3">
        <f>VLOOKUP($B98,'[9]BIP je EW'!$A$4:$P$128,12,0)</f>
        <v>106.32911392405062</v>
      </c>
      <c r="D98" s="3">
        <f>VLOOKUP($B98,'[9]BIP je EW'!$A$4:$P$128,13,0)</f>
        <v>109.21052631578947</v>
      </c>
      <c r="E98" s="7">
        <f t="shared" si="36"/>
        <v>30</v>
      </c>
      <c r="F98" s="7">
        <f t="shared" si="37"/>
        <v>28</v>
      </c>
      <c r="H98" s="3">
        <f>VLOOKUP($B98,[9]Wirtschaftswachstum!$A$4:$Z$128,23,0)</f>
        <v>1.404011095240449</v>
      </c>
      <c r="I98" s="7">
        <f t="shared" si="28"/>
        <v>37</v>
      </c>
      <c r="K98" s="3">
        <f>VLOOKUP($B98,[9]Wirtschaftswachstum!$A$4:$AY$128,50,0)</f>
        <v>0.60922675141799232</v>
      </c>
      <c r="L98" s="7">
        <f t="shared" si="29"/>
        <v>50</v>
      </c>
      <c r="N98" s="3">
        <f>VLOOKUP($B98,'[9]Verfügbare Eink'!$A$4:$P$135,12,0)</f>
        <v>100</v>
      </c>
      <c r="O98" s="3">
        <f>VLOOKUP($B98,'[9]Verfügbare Eink'!$A$4:$P$135,13,0)</f>
        <v>98.969072164948457</v>
      </c>
      <c r="P98" s="7">
        <f t="shared" si="38"/>
        <v>48</v>
      </c>
      <c r="Q98" s="7">
        <f t="shared" si="39"/>
        <v>48</v>
      </c>
      <c r="S98" s="3">
        <f>VLOOKUP($B98,'[9]BIP je Arbeitsstunde'!$A$4:$P$127,12,0)</f>
        <v>101.70654619378496</v>
      </c>
      <c r="T98" s="3">
        <f>VLOOKUP($B98,'[9]BIP je Arbeitsstunde'!$A$4:$P$127,13,0)</f>
        <v>100.43955793375517</v>
      </c>
      <c r="U98" s="7">
        <f t="shared" si="40"/>
        <v>47</v>
      </c>
      <c r="V98" s="7">
        <f t="shared" si="41"/>
        <v>46</v>
      </c>
      <c r="W98" s="7"/>
      <c r="X98" s="3">
        <f>VLOOKUP($B98,[9]ALQ!$A$4:$P$128,6,0)</f>
        <v>6.2</v>
      </c>
      <c r="Y98" s="3">
        <f>VLOOKUP($B98,[9]ALQ!$A$4:$P$128,10,0)</f>
        <v>6.9</v>
      </c>
      <c r="Z98" s="7">
        <f t="shared" si="47"/>
        <v>52</v>
      </c>
      <c r="AA98" s="7">
        <f t="shared" si="48"/>
        <v>71</v>
      </c>
      <c r="AC98" s="3">
        <f>VLOOKUP($B98,[9]Erwerbstätigkeit!$A$4:$P$128,14,0)</f>
        <v>1.2492142672268614</v>
      </c>
      <c r="AD98" s="7">
        <f t="shared" si="32"/>
        <v>32</v>
      </c>
      <c r="AF98" s="3">
        <f>VLOOKUP($B98,[9]Erwerbstätigkeit!$A$4:$T$128,17,0)</f>
        <v>13.203786746387644</v>
      </c>
      <c r="AG98" s="3">
        <f>VLOOKUP($B98,[9]Erwerbstätigkeit!$A$4:$T$128,18,0)</f>
        <v>12.888130849295898</v>
      </c>
      <c r="AH98" s="7">
        <f t="shared" si="33"/>
        <v>41</v>
      </c>
      <c r="AI98" s="7">
        <f t="shared" si="34"/>
        <v>41</v>
      </c>
      <c r="AK98" s="3">
        <f>VLOOKUP($B98,[9]FuE!$A$4:$I$128,7,0)</f>
        <v>3.96</v>
      </c>
      <c r="AL98" s="7">
        <f t="shared" si="35"/>
        <v>3</v>
      </c>
      <c r="AN98" s="3">
        <f>VLOOKUP($B98,[9]Bevölkerung!$A$4:$S$128,15,0)</f>
        <v>119.54328268822665</v>
      </c>
      <c r="AO98" s="7">
        <f t="shared" si="46"/>
        <v>15</v>
      </c>
      <c r="AQ98" s="3">
        <f>VLOOKUP($B98,[9]Tabelle9!$A$4:$N$128,12,0)</f>
        <v>45.910207728389544</v>
      </c>
      <c r="AR98" s="7">
        <f>RANK(AQ98,AQ$7:AQ$99)</f>
        <v>17</v>
      </c>
      <c r="AT98" s="3">
        <f>VLOOKUP($B98,[9]Tabelle1!$A$4:$L$126,8,0)</f>
        <v>5.5260218896582538</v>
      </c>
      <c r="AU98" s="7">
        <f>RANK(AT98,AT$7:AT$99)</f>
        <v>28</v>
      </c>
      <c r="AW98" s="3">
        <f>VLOOKUP($B98,[9]HRST!$A$4:$L$126,8,0)</f>
        <v>72.115255751619387</v>
      </c>
      <c r="AX98" s="7">
        <f>RANK(AW98,AW$7:AW$99)</f>
        <v>14</v>
      </c>
    </row>
    <row r="99" spans="1:50" x14ac:dyDescent="0.35">
      <c r="B99" t="s">
        <v>817</v>
      </c>
      <c r="C99" s="3">
        <f>VLOOKUP($B99,'[9]BIP je EW'!$A$4:$P$128,12,0)</f>
        <v>101.8987341772152</v>
      </c>
      <c r="D99" s="3">
        <f>VLOOKUP($B99,'[9]BIP je EW'!$A$4:$P$128,13,0)</f>
        <v>103.94736842105263</v>
      </c>
      <c r="E99" s="7">
        <f t="shared" si="36"/>
        <v>35</v>
      </c>
      <c r="F99" s="7">
        <f t="shared" si="37"/>
        <v>32</v>
      </c>
      <c r="H99" s="3">
        <f>VLOOKUP($B99,[9]Wirtschaftswachstum!$A$4:$Z$128,23,0)</f>
        <v>2.3576566532440779E-2</v>
      </c>
      <c r="I99" s="7">
        <f t="shared" si="28"/>
        <v>79</v>
      </c>
      <c r="K99" s="3">
        <f>VLOOKUP($B99,[9]Wirtschaftswachstum!$A$4:$AY$128,50,0)</f>
        <v>-0.19780839054878641</v>
      </c>
      <c r="L99" s="7">
        <f t="shared" si="29"/>
        <v>72</v>
      </c>
      <c r="N99" s="3">
        <f>VLOOKUP($B99,'[9]Verfügbare Eink'!$A$4:$P$135,12,0)</f>
        <v>95.375722543352609</v>
      </c>
      <c r="O99" s="3">
        <f>VLOOKUP($B99,'[9]Verfügbare Eink'!$A$4:$P$135,13,0)</f>
        <v>94.845360824742258</v>
      </c>
      <c r="P99" s="7">
        <f t="shared" si="38"/>
        <v>54</v>
      </c>
      <c r="Q99" s="7">
        <f t="shared" si="39"/>
        <v>53</v>
      </c>
      <c r="S99" s="3">
        <f>VLOOKUP($B99,'[9]BIP je Arbeitsstunde'!$A$4:$P$127,12,0)</f>
        <v>99.412485174366154</v>
      </c>
      <c r="T99" s="3">
        <f>VLOOKUP($B99,'[9]BIP je Arbeitsstunde'!$A$4:$P$127,13,0)</f>
        <v>103.74915318039548</v>
      </c>
      <c r="U99" s="7">
        <f t="shared" si="40"/>
        <v>48</v>
      </c>
      <c r="V99" s="7">
        <f t="shared" si="41"/>
        <v>41</v>
      </c>
      <c r="W99" s="7"/>
      <c r="X99" s="3">
        <f>VLOOKUP($B99,[9]ALQ!$A$4:$P$128,6,0)</f>
        <v>6.1</v>
      </c>
      <c r="Y99" s="3">
        <f>VLOOKUP($B99,[9]ALQ!$A$4:$P$128,10,0)</f>
        <v>5.4</v>
      </c>
      <c r="Z99" s="7">
        <f t="shared" si="47"/>
        <v>51</v>
      </c>
      <c r="AA99" s="7">
        <f t="shared" si="48"/>
        <v>47</v>
      </c>
      <c r="AC99" s="3">
        <f>VLOOKUP($B99,[9]Erwerbstätigkeit!$A$4:$P$128,14,0)</f>
        <v>1.1978891609041113</v>
      </c>
      <c r="AD99" s="7">
        <f t="shared" si="32"/>
        <v>34</v>
      </c>
      <c r="AF99" s="3">
        <f>VLOOKUP($B99,[9]Erwerbstätigkeit!$A$4:$T$128,17,0)</f>
        <v>11.178029390508311</v>
      </c>
      <c r="AG99" s="3">
        <f>VLOOKUP($B99,[9]Erwerbstätigkeit!$A$4:$T$128,18,0)</f>
        <v>11.405803996194102</v>
      </c>
      <c r="AH99" s="7">
        <f t="shared" si="33"/>
        <v>57</v>
      </c>
      <c r="AI99" s="7">
        <f t="shared" si="34"/>
        <v>55</v>
      </c>
      <c r="AK99" s="3">
        <f>VLOOKUP($B99,[9]FuE!$A$4:$I$128,7,0)</f>
        <v>1.48</v>
      </c>
      <c r="AL99" s="7">
        <f t="shared" si="35"/>
        <v>52</v>
      </c>
      <c r="AN99" s="3">
        <f>VLOOKUP($B99,[9]Bevölkerung!$A$4:$S$128,15,0)</f>
        <v>102.52284810786394</v>
      </c>
      <c r="AO99" s="7">
        <f t="shared" si="46"/>
        <v>57</v>
      </c>
      <c r="AQ99" s="3">
        <f>VLOOKUP($B99,[9]Tabelle9!$A$4:$N$128,12,0)</f>
        <v>38.57879924953096</v>
      </c>
      <c r="AR99" s="7">
        <f>RANK(AQ99,AQ$7:AQ$99)</f>
        <v>37</v>
      </c>
      <c r="AT99" s="3">
        <f>VLOOKUP($B99,[9]Tabelle1!$A$4:$L$126,8,0)</f>
        <v>4.0337711069418383</v>
      </c>
      <c r="AU99" s="7">
        <f>RANK(AT99,AT$7:AT$99)</f>
        <v>57</v>
      </c>
      <c r="AW99" s="3">
        <f>VLOOKUP($B99,[9]HRST!$A$4:$L$126,8,0)</f>
        <v>65.525328330206378</v>
      </c>
      <c r="AX99" s="7">
        <f>RANK(AW99,AW$7:AW$99)</f>
        <v>28</v>
      </c>
    </row>
    <row r="100" spans="1:50" x14ac:dyDescent="0.35">
      <c r="C100" s="3"/>
      <c r="D100" s="3"/>
      <c r="E100" s="7"/>
      <c r="H100" s="3"/>
      <c r="K100" s="3"/>
      <c r="N100" s="3"/>
      <c r="O100" s="3"/>
      <c r="P100" s="7"/>
      <c r="S100" s="3"/>
      <c r="T100" s="3"/>
      <c r="U100" s="7"/>
      <c r="W100" s="7"/>
      <c r="X100" s="3"/>
      <c r="Y100" s="3"/>
      <c r="Z100" s="7"/>
      <c r="AF100" s="3"/>
      <c r="AG100" s="3"/>
      <c r="AH100" s="7"/>
      <c r="AK100" s="3"/>
      <c r="AN100" s="3"/>
      <c r="AO100" s="7"/>
      <c r="AT100" s="3"/>
    </row>
    <row r="101" spans="1:50" x14ac:dyDescent="0.35">
      <c r="B101" s="4" t="s">
        <v>818</v>
      </c>
      <c r="C101" s="3"/>
      <c r="D101" s="3"/>
      <c r="E101" s="7"/>
      <c r="H101" s="3"/>
      <c r="K101" s="3"/>
      <c r="N101" s="3"/>
      <c r="O101" s="3"/>
      <c r="P101" s="7"/>
      <c r="S101" s="3"/>
      <c r="T101" s="3"/>
      <c r="U101" s="7"/>
      <c r="W101" s="7"/>
      <c r="X101" s="3"/>
      <c r="Y101" s="3"/>
      <c r="Z101" s="7"/>
      <c r="AF101" s="3"/>
      <c r="AG101" s="3"/>
      <c r="AH101" s="7"/>
      <c r="AK101" s="3"/>
      <c r="AN101" s="3"/>
      <c r="AO101" s="7"/>
      <c r="AT101" s="3"/>
    </row>
    <row r="102" spans="1:50" x14ac:dyDescent="0.35">
      <c r="B102" t="s">
        <v>708</v>
      </c>
      <c r="C102" s="3">
        <f>VLOOKUP($B102,'[9]BIP je EW'!$A$4:$P$128,12,0)</f>
        <v>100</v>
      </c>
      <c r="D102" s="3">
        <f>VLOOKUP($B102,'[9]BIP je EW'!$A$4:$P$128,13,0)</f>
        <v>100</v>
      </c>
      <c r="E102" s="7"/>
      <c r="F102" s="7"/>
      <c r="H102" s="3">
        <f>VLOOKUP($B102,[9]Wirtschaftswachstum!$A$4:$Z$128,23,0)</f>
        <v>1.1046517455574474</v>
      </c>
      <c r="K102" s="3">
        <f>VLOOKUP($B102,[9]Wirtschaftswachstum!$A$4:$AY$128,50,0)</f>
        <v>0.85171704865636855</v>
      </c>
      <c r="N102" s="3">
        <f>VLOOKUP($B102,'[9]Verfügbare Eink'!$A$4:$P$135,12,0)</f>
        <v>100</v>
      </c>
      <c r="O102" s="3">
        <f>VLOOKUP($B102,'[9]Verfügbare Eink'!$A$4:$P$135,13,0)</f>
        <v>100</v>
      </c>
      <c r="P102" s="7"/>
      <c r="Q102" s="7"/>
      <c r="S102" s="3">
        <f>VLOOKUP($B102,'[9]BIP je Arbeitsstunde'!$A$4:$P$128,12,0)</f>
        <v>100</v>
      </c>
      <c r="T102" s="3">
        <f>VLOOKUP($B102,'[9]BIP je Arbeitsstunde'!$A$4:$P$128,13,0)</f>
        <v>100</v>
      </c>
      <c r="U102" s="7"/>
      <c r="V102" s="7"/>
      <c r="W102" s="7"/>
      <c r="X102" s="3">
        <f>VLOOKUP($B102,[9]ALQ!$A$4:$P$128,6,0)</f>
        <v>6.6</v>
      </c>
      <c r="Y102" s="3">
        <f>VLOOKUP($B102,[9]ALQ!$A$4:$P$128,10,0)</f>
        <v>5.8</v>
      </c>
      <c r="Z102" s="7"/>
      <c r="AA102" s="7"/>
      <c r="AC102" s="3">
        <f>VLOOKUP($B102,[9]Erwerbstätigkeit!$A$4:$P$128,14,0)</f>
        <v>0.89712317046620171</v>
      </c>
      <c r="AF102" s="3">
        <f>VLOOKUP($B102,[9]Erwerbstätigkeit!$A$4:$T$128,17,0)</f>
        <v>14.543475934702796</v>
      </c>
      <c r="AG102" s="3">
        <f>VLOOKUP($B102,[9]Erwerbstätigkeit!$A$4:$T$128,18,0)</f>
        <v>13.990688235087328</v>
      </c>
      <c r="AH102" s="7"/>
      <c r="AI102" s="7"/>
      <c r="AK102" s="3">
        <f>VLOOKUP($B102,[9]FuE!$A$4:$I$128,7,0)</f>
        <v>2.2400000000000002</v>
      </c>
      <c r="AN102" s="3">
        <f>VLOOKUP($B102,[9]Bevölkerung!$A$4:$S$128,15,0)</f>
        <v>105.31080037622141</v>
      </c>
      <c r="AO102" s="7"/>
      <c r="AQ102" s="3">
        <f>VLOOKUP($B102,[9]Tabelle9!$A$4:$N$128,12,0)</f>
        <v>36.253084720552081</v>
      </c>
      <c r="AR102" s="7"/>
      <c r="AT102" s="3">
        <f>VLOOKUP($B102,[9]Tabelle1!$A$4:$L$126,8,0)</f>
        <v>5.1652347768135254</v>
      </c>
      <c r="AU102" s="7"/>
      <c r="AW102" s="3">
        <f>VLOOKUP($B102,[9]HRST!$A$4:$L$126,8,0)</f>
        <v>60.940556046535207</v>
      </c>
      <c r="AX102" s="7"/>
    </row>
    <row r="103" spans="1:50" x14ac:dyDescent="0.35">
      <c r="A103" t="s">
        <v>716</v>
      </c>
      <c r="B103" t="s">
        <v>819</v>
      </c>
      <c r="C103" s="3">
        <f>VLOOKUP($B103,'[9]BIP je EW'!$A$4:$P$128,12,0)</f>
        <v>116.45569620253164</v>
      </c>
      <c r="D103" s="3">
        <f>VLOOKUP($B103,'[9]BIP je EW'!$A$4:$P$128,13,0)</f>
        <v>117.76315789473684</v>
      </c>
      <c r="E103" s="7">
        <f>RANK(C103,C$103:C$129)</f>
        <v>8</v>
      </c>
      <c r="F103" s="7">
        <f>RANK(D103,D$103:D$129)</f>
        <v>8</v>
      </c>
      <c r="H103" s="3">
        <f>VLOOKUP($B103,[9]Wirtschaftswachstum!$A$4:$Z$128,23,0)</f>
        <v>1.6843235755503088</v>
      </c>
      <c r="I103">
        <f>RANK(H103,H$103:H$129)</f>
        <v>12</v>
      </c>
      <c r="K103" s="3">
        <f>VLOOKUP($B103,[9]Wirtschaftswachstum!$A$4:$AY$128,50,0)</f>
        <v>1.0504469386263224</v>
      </c>
      <c r="L103">
        <f>RANK(K103,K$103:K$129)</f>
        <v>16</v>
      </c>
      <c r="N103" s="3">
        <f>VLOOKUP($B103,'[9]Verfügbare Eink'!$A$4:$P$135,12,0)</f>
        <v>110.40462427745665</v>
      </c>
      <c r="O103" s="3">
        <f>VLOOKUP($B103,'[9]Verfügbare Eink'!$A$4:$P$135,13,0)</f>
        <v>113.79310344827587</v>
      </c>
      <c r="P103" s="7">
        <f>RANK(N103,N$103:N$129)</f>
        <v>4</v>
      </c>
      <c r="Q103" s="7">
        <f>RANK(O103,O$103:O$129)</f>
        <v>4</v>
      </c>
      <c r="S103" s="3">
        <f>VLOOKUP($B103,'[9]BIP je Arbeitsstunde'!$A$4:$P$128,12,0)</f>
        <v>132.10002091488749</v>
      </c>
      <c r="T103" s="3">
        <f>VLOOKUP($B103,'[9]BIP je Arbeitsstunde'!$A$4:$P$128,13,0)</f>
        <v>132.8137634638201</v>
      </c>
      <c r="U103" s="7">
        <f>RANK(S103,S$103:S$129)</f>
        <v>4</v>
      </c>
      <c r="V103" s="7">
        <f>RANK(T103,T$103:T$129)</f>
        <v>4</v>
      </c>
      <c r="W103" s="7"/>
      <c r="X103" s="3">
        <f>VLOOKUP($B103,[9]ALQ!$A$4:$P$128,6,0)</f>
        <v>5.2</v>
      </c>
      <c r="Y103" s="3">
        <f>VLOOKUP($B103,[9]ALQ!$A$4:$P$128,10,0)</f>
        <v>5.3</v>
      </c>
      <c r="Z103" s="7">
        <f>28-RANK(X103,X$103:X$129)</f>
        <v>14</v>
      </c>
      <c r="AA103" s="7">
        <f>28-RANK(Y103,Y$103:Y$129)</f>
        <v>14</v>
      </c>
      <c r="AC103" s="3">
        <f>VLOOKUP($B103,[9]Erwerbstätigkeit!$A$4:$P$128,14,0)</f>
        <v>0.99213972837472397</v>
      </c>
      <c r="AD103">
        <f>RANK(AC103,AC$103:AC$129)</f>
        <v>18</v>
      </c>
      <c r="AF103" s="3">
        <f>VLOOKUP($B103,[9]Erwerbstätigkeit!$A$4:$T$128,17,0)</f>
        <v>10.41934785362047</v>
      </c>
      <c r="AG103" s="3">
        <f>VLOOKUP($B103,[9]Erwerbstätigkeit!$A$4:$T$128,18,0)</f>
        <v>10.045855490883328</v>
      </c>
      <c r="AH103" s="7">
        <f>RANK(AF103,AF$103:AF$129)</f>
        <v>20</v>
      </c>
      <c r="AI103" s="7">
        <f>RANK(AG103,AG$103:AG$129)</f>
        <v>20</v>
      </c>
      <c r="AK103" s="3">
        <f>VLOOKUP($B103,[9]FuE!$A$4:$I$128,7,0)</f>
        <v>3.41</v>
      </c>
      <c r="AL103">
        <f>RANK(AK103,AK$103:AK$129)</f>
        <v>2</v>
      </c>
      <c r="AN103" s="3">
        <f>VLOOKUP($B103,[9]Bevölkerung!$A$4:$S$128,15,0)</f>
        <v>114.91337599500547</v>
      </c>
      <c r="AO103">
        <f>RANK(AN103,AN$103:AN$129)</f>
        <v>7</v>
      </c>
      <c r="AQ103" s="3">
        <f>VLOOKUP($B103,[9]Tabelle9!$A$4:$N$128,12,0)</f>
        <v>50.653640013448566</v>
      </c>
      <c r="AR103" s="7">
        <f>RANK(AQ103,AQ$103:AQ$129)</f>
        <v>2</v>
      </c>
      <c r="AT103" s="3">
        <f>VLOOKUP($B103,[9]Tabelle1!$A$4:$L$128,8,0)</f>
        <v>5.5989557581630836</v>
      </c>
      <c r="AU103" s="7">
        <f>RANK(AT103,AT$103:AT$129)</f>
        <v>11</v>
      </c>
      <c r="AW103" s="3">
        <f>VLOOKUP($B103,[9]HRST!$A$4:$L$128,8,0)</f>
        <v>72.525364396891007</v>
      </c>
      <c r="AX103" s="7">
        <f>RANK(AW103,AW$103:AW$129)</f>
        <v>4</v>
      </c>
    </row>
    <row r="104" spans="1:50" x14ac:dyDescent="0.35">
      <c r="A104" t="s">
        <v>720</v>
      </c>
      <c r="B104" t="s">
        <v>820</v>
      </c>
      <c r="C104" s="3">
        <f>VLOOKUP($B104,'[9]BIP je EW'!$A$4:$P$128,12,0)</f>
        <v>55.063291139240512</v>
      </c>
      <c r="D104" s="3">
        <f>VLOOKUP($B104,'[9]BIP je EW'!$A$4:$P$128,13,0)</f>
        <v>57.565789473684212</v>
      </c>
      <c r="E104" s="7">
        <f t="shared" ref="E104:E129" si="49">RANK(C104,C$103:C$129)</f>
        <v>27</v>
      </c>
      <c r="F104" s="7">
        <f t="shared" ref="F104:F129" si="50">RANK(D104,D$103:D$129)</f>
        <v>27</v>
      </c>
      <c r="H104" s="3">
        <f>VLOOKUP($B104,[9]Wirtschaftswachstum!$A$4:$Z$128,23,0)</f>
        <v>2.5412321238837734</v>
      </c>
      <c r="I104">
        <f t="shared" ref="I104:I129" si="51">RANK(H104,H$103:H$129)</f>
        <v>5</v>
      </c>
      <c r="K104" s="3">
        <f>VLOOKUP($B104,[9]Wirtschaftswachstum!$A$4:$AY$128,50,0)</f>
        <v>3.2111706432126539</v>
      </c>
      <c r="L104">
        <f t="shared" ref="L104:L129" si="52">RANK(K104,K$103:K$129)</f>
        <v>3</v>
      </c>
      <c r="N104" s="3">
        <f>VLOOKUP($B104,'[9]Verfügbare Eink'!$A$4:$P$135,12,0)</f>
        <v>56.647398843930638</v>
      </c>
      <c r="O104" s="3">
        <f>VLOOKUP($B104,'[9]Verfügbare Eink'!$A$4:$P$135,13,0)</f>
        <v>54.022988505747129</v>
      </c>
      <c r="P104" s="7">
        <f t="shared" ref="P104:P129" si="53">RANK(N104,N$103:N$129)</f>
        <v>27</v>
      </c>
      <c r="Q104" s="7">
        <f t="shared" ref="Q104:Q129" si="54">RANK(O104,O$103:O$129)</f>
        <v>27</v>
      </c>
      <c r="S104" s="3">
        <f>VLOOKUP($B104,'[9]BIP je Arbeitsstunde'!$A$4:$P$128,12,0)</f>
        <v>48.694694494022485</v>
      </c>
      <c r="T104" s="3">
        <f>VLOOKUP($B104,'[9]BIP je Arbeitsstunde'!$A$4:$P$128,13,0)</f>
        <v>55.671531890700706</v>
      </c>
      <c r="U104" s="7">
        <f t="shared" ref="U104:U129" si="55">RANK(S104,S$103:S$129)</f>
        <v>27</v>
      </c>
      <c r="V104" s="7">
        <f t="shared" ref="V104:V129" si="56">RANK(T104,T$103:T$129)</f>
        <v>26</v>
      </c>
      <c r="W104" s="7"/>
      <c r="X104" s="3">
        <f>VLOOKUP($B104,[9]ALQ!$A$4:$P$128,6,0)</f>
        <v>4.0999999999999996</v>
      </c>
      <c r="Y104" s="3">
        <f>VLOOKUP($B104,[9]ALQ!$A$4:$P$128,10,0)</f>
        <v>4.3</v>
      </c>
      <c r="Z104" s="7">
        <f t="shared" ref="Z104:Z129" si="57">28-RANK(X104,X$103:X$129)</f>
        <v>8</v>
      </c>
      <c r="AA104" s="7">
        <f t="shared" ref="AA104:AA129" si="58">28-RANK(Y104,Y$103:Y$129)</f>
        <v>9</v>
      </c>
      <c r="AC104" s="3">
        <f>VLOOKUP($B104,[9]Erwerbstätigkeit!$A$4:$P$128,14,0)</f>
        <v>9.8838855486064858E-2</v>
      </c>
      <c r="AD104">
        <f t="shared" ref="AD104:AD129" si="59">RANK(AC104,AC$103:AC$129)</f>
        <v>24</v>
      </c>
      <c r="AF104" s="3">
        <f>VLOOKUP($B104,[9]Erwerbstätigkeit!$A$4:$T$128,17,0)</f>
        <v>17.586109444931484</v>
      </c>
      <c r="AG104" s="3">
        <f>VLOOKUP($B104,[9]Erwerbstätigkeit!$A$4:$T$128,18,0)</f>
        <v>16.851120659621412</v>
      </c>
      <c r="AH104" s="7">
        <f t="shared" ref="AH104:AI129" si="60">RANK(AF104,AF$103:AF$129)</f>
        <v>9</v>
      </c>
      <c r="AI104" s="7">
        <f t="shared" si="60"/>
        <v>9</v>
      </c>
      <c r="AK104" s="3">
        <f>VLOOKUP($B104,[9]FuE!$A$4:$I$128,7,0)</f>
        <v>0.77</v>
      </c>
      <c r="AL104">
        <f t="shared" ref="AL104:AL129" si="61">RANK(AK104,AK$103:AK$129)</f>
        <v>24</v>
      </c>
      <c r="AN104" s="3">
        <f>VLOOKUP($B104,[9]Bevölkerung!$A$4:$S$128,15,0)</f>
        <v>78.904110930372312</v>
      </c>
      <c r="AO104">
        <f t="shared" ref="AO104:AO129" si="62">RANK(AN104,AN$103:AN$129)</f>
        <v>27</v>
      </c>
      <c r="AQ104" s="3">
        <f>VLOOKUP($B104,[9]Tabelle9!$A$4:$N$128,12,0)</f>
        <v>33.554385725029057</v>
      </c>
      <c r="AR104" s="7">
        <f t="shared" ref="AR104:AR129" si="63">RANK(AQ104,AQ$103:AQ$129)</f>
        <v>18</v>
      </c>
      <c r="AT104" s="3">
        <f>VLOOKUP($B104,[9]Tabelle1!$A$4:$L$128,8,0)</f>
        <v>5.103575579407944</v>
      </c>
      <c r="AU104" s="7">
        <f t="shared" ref="AU104:AU129" si="64">RANK(AT104,AT$103:AT$129)</f>
        <v>20</v>
      </c>
      <c r="AW104" s="3">
        <f>VLOOKUP($B104,[9]HRST!$A$4:$L$128,8,0)</f>
        <v>52.276611745402334</v>
      </c>
      <c r="AX104" s="7">
        <f t="shared" ref="AX104:AX129" si="65">RANK(AW104,AW$103:AW$129)</f>
        <v>21</v>
      </c>
    </row>
    <row r="105" spans="1:50" x14ac:dyDescent="0.35">
      <c r="A105" t="s">
        <v>723</v>
      </c>
      <c r="B105" t="s">
        <v>821</v>
      </c>
      <c r="C105" s="3">
        <f>VLOOKUP($B105,'[9]BIP je EW'!$A$4:$P$128,12,0)</f>
        <v>94.936708860759495</v>
      </c>
      <c r="D105" s="3">
        <f>VLOOKUP($B105,'[9]BIP je EW'!$A$4:$P$128,13,0)</f>
        <v>96.05263157894737</v>
      </c>
      <c r="E105" s="7">
        <f t="shared" si="49"/>
        <v>13</v>
      </c>
      <c r="F105" s="7">
        <f t="shared" si="50"/>
        <v>12</v>
      </c>
      <c r="H105" s="3">
        <f>VLOOKUP($B105,[9]Wirtschaftswachstum!$A$4:$Z$128,23,0)</f>
        <v>0.30323068370354633</v>
      </c>
      <c r="I105">
        <f t="shared" si="51"/>
        <v>24</v>
      </c>
      <c r="K105" s="3">
        <f>VLOOKUP($B105,[9]Wirtschaftswachstum!$A$4:$AY$128,50,0)</f>
        <v>-0.46093342857081154</v>
      </c>
      <c r="L105">
        <f t="shared" si="52"/>
        <v>26</v>
      </c>
      <c r="N105" s="3">
        <f>VLOOKUP($B105,'[9]Verfügbare Eink'!$A$4:$P$135,12,0)</f>
        <v>83.236994219653184</v>
      </c>
      <c r="O105" s="3">
        <f>VLOOKUP($B105,'[9]Verfügbare Eink'!$A$4:$P$135,13,0)</f>
        <v>82.18390804597702</v>
      </c>
      <c r="P105" s="7">
        <f t="shared" si="53"/>
        <v>18</v>
      </c>
      <c r="Q105" s="7">
        <f t="shared" si="54"/>
        <v>18</v>
      </c>
      <c r="S105" s="3">
        <f>VLOOKUP($B105,'[9]BIP je Arbeitsstunde'!$A$4:$P$128,12,0)</f>
        <v>79.974529464292402</v>
      </c>
      <c r="T105" s="3">
        <f>VLOOKUP($B105,'[9]BIP je Arbeitsstunde'!$A$4:$P$128,13,0)</f>
        <v>77.964799165861166</v>
      </c>
      <c r="U105" s="7">
        <f t="shared" si="55"/>
        <v>14</v>
      </c>
      <c r="V105" s="7">
        <f t="shared" si="56"/>
        <v>15</v>
      </c>
      <c r="W105" s="7"/>
      <c r="X105" s="3">
        <f>VLOOKUP($B105,[9]ALQ!$A$4:$P$128,6,0)</f>
        <v>2</v>
      </c>
      <c r="Y105" s="3">
        <f>VLOOKUP($B105,[9]ALQ!$A$4:$P$128,10,0)</f>
        <v>2.5</v>
      </c>
      <c r="Z105" s="7">
        <f t="shared" si="57"/>
        <v>1</v>
      </c>
      <c r="AA105" s="7">
        <f t="shared" si="58"/>
        <v>1</v>
      </c>
      <c r="AC105" s="3">
        <f>VLOOKUP($B105,[9]Erwerbstätigkeit!$A$4:$P$128,14,0)</f>
        <v>0.17031506501842841</v>
      </c>
      <c r="AD105">
        <f t="shared" si="59"/>
        <v>23</v>
      </c>
      <c r="AF105" s="3">
        <f>VLOOKUP($B105,[9]Erwerbstätigkeit!$A$4:$T$128,17,0)</f>
        <v>26.432857380446499</v>
      </c>
      <c r="AG105" s="3">
        <f>VLOOKUP($B105,[9]Erwerbstätigkeit!$A$4:$T$128,18,0)</f>
        <v>25.384955785399804</v>
      </c>
      <c r="AH105" s="7">
        <f t="shared" si="60"/>
        <v>1</v>
      </c>
      <c r="AI105" s="7">
        <f t="shared" si="60"/>
        <v>1</v>
      </c>
      <c r="AK105" s="3">
        <f>VLOOKUP($B105,[9]FuE!$A$4:$I$128,7,0)</f>
        <v>1.93</v>
      </c>
      <c r="AL105">
        <f t="shared" si="61"/>
        <v>10</v>
      </c>
      <c r="AN105" s="3">
        <f>VLOOKUP($B105,[9]Bevölkerung!$A$4:$S$128,15,0)</f>
        <v>105.89476758335363</v>
      </c>
      <c r="AO105">
        <f t="shared" si="62"/>
        <v>14</v>
      </c>
      <c r="AQ105" s="3">
        <f>VLOOKUP($B105,[9]Tabelle9!$A$4:$N$128,12,0)</f>
        <v>26.969638367820536</v>
      </c>
      <c r="AR105" s="7">
        <f t="shared" si="63"/>
        <v>25</v>
      </c>
      <c r="AT105" s="3">
        <f>VLOOKUP($B105,[9]Tabelle1!$A$4:$L$128,8,0)</f>
        <v>5.3684006961902924</v>
      </c>
      <c r="AU105" s="7">
        <f t="shared" si="64"/>
        <v>17</v>
      </c>
      <c r="AW105" s="3">
        <f>VLOOKUP($B105,[9]HRST!$A$4:$L$128,8,0)</f>
        <v>50.357764455617868</v>
      </c>
      <c r="AX105" s="7">
        <f t="shared" si="65"/>
        <v>25</v>
      </c>
    </row>
    <row r="106" spans="1:50" x14ac:dyDescent="0.35">
      <c r="A106" t="s">
        <v>725</v>
      </c>
      <c r="B106" t="s">
        <v>726</v>
      </c>
      <c r="C106" s="3">
        <f>VLOOKUP($B106,'[9]BIP je EW'!$A$4:$P$128,12,0)</f>
        <v>123.41772151898734</v>
      </c>
      <c r="D106" s="3">
        <f>VLOOKUP($B106,'[9]BIP je EW'!$A$4:$P$128,13,0)</f>
        <v>130.92105263157893</v>
      </c>
      <c r="E106" s="7">
        <f t="shared" si="49"/>
        <v>5</v>
      </c>
      <c r="F106" s="7">
        <f t="shared" si="50"/>
        <v>4</v>
      </c>
      <c r="H106" s="3">
        <f>VLOOKUP($B106,[9]Wirtschaftswachstum!$A$4:$Z$128,23,0)</f>
        <v>2.3457714278960111</v>
      </c>
      <c r="I106">
        <f t="shared" si="51"/>
        <v>7</v>
      </c>
      <c r="K106" s="3">
        <f>VLOOKUP($B106,[9]Wirtschaftswachstum!$A$4:$AY$128,50,0)</f>
        <v>1.7773156897512195</v>
      </c>
      <c r="L106">
        <f t="shared" si="52"/>
        <v>11</v>
      </c>
      <c r="N106" s="3">
        <f>VLOOKUP($B106,'[9]Verfügbare Eink'!$A$4:$P$135,12,0)</f>
        <v>93.641618497109818</v>
      </c>
      <c r="O106" s="3">
        <f>VLOOKUP($B106,'[9]Verfügbare Eink'!$A$4:$P$135,13,0)</f>
        <v>93.678160919540232</v>
      </c>
      <c r="P106" s="7">
        <f t="shared" si="53"/>
        <v>14</v>
      </c>
      <c r="Q106" s="7">
        <f t="shared" si="54"/>
        <v>12</v>
      </c>
      <c r="S106" s="3">
        <f>VLOOKUP($B106,'[9]BIP je Arbeitsstunde'!$A$4:$P$128,12,0)</f>
        <v>133.96983757032712</v>
      </c>
      <c r="T106" s="3">
        <f>VLOOKUP($B106,'[9]BIP je Arbeitsstunde'!$A$4:$P$128,13,0)</f>
        <v>139.9423088220808</v>
      </c>
      <c r="U106" s="7">
        <f t="shared" si="55"/>
        <v>3</v>
      </c>
      <c r="V106" s="7">
        <f t="shared" si="56"/>
        <v>3</v>
      </c>
      <c r="W106" s="7"/>
      <c r="X106" s="3">
        <f>VLOOKUP($B106,[9]ALQ!$A$4:$P$128,6,0)</f>
        <v>4.7</v>
      </c>
      <c r="Y106" s="3">
        <f>VLOOKUP($B106,[9]ALQ!$A$4:$P$128,10,0)</f>
        <v>4.7</v>
      </c>
      <c r="Z106" s="7">
        <f t="shared" si="57"/>
        <v>13</v>
      </c>
      <c r="AA106" s="7">
        <f t="shared" si="58"/>
        <v>11</v>
      </c>
      <c r="AC106" s="3">
        <f>VLOOKUP($B106,[9]Erwerbstätigkeit!$A$4:$P$128,14,0)</f>
        <v>1.6099009744083332</v>
      </c>
      <c r="AD106">
        <f t="shared" si="59"/>
        <v>5</v>
      </c>
      <c r="AF106" s="3">
        <f>VLOOKUP($B106,[9]Erwerbstätigkeit!$A$4:$T$128,17,0)</f>
        <v>9.688135570652987</v>
      </c>
      <c r="AG106" s="3">
        <f>VLOOKUP($B106,[9]Erwerbstätigkeit!$A$4:$T$128,18,0)</f>
        <v>9.6382644795463754</v>
      </c>
      <c r="AH106" s="7">
        <f t="shared" si="60"/>
        <v>21</v>
      </c>
      <c r="AI106" s="7">
        <f t="shared" si="60"/>
        <v>21</v>
      </c>
      <c r="AK106" s="3">
        <f>VLOOKUP($B106,[9]FuE!$A$4:$I$128,7,0)</f>
        <v>2.74</v>
      </c>
      <c r="AL106">
        <f t="shared" si="61"/>
        <v>6</v>
      </c>
      <c r="AN106" s="3">
        <f>VLOOKUP($B106,[9]Bevölkerung!$A$4:$S$128,15,0)</f>
        <v>111.41708610487235</v>
      </c>
      <c r="AO106">
        <f t="shared" si="62"/>
        <v>11</v>
      </c>
      <c r="AQ106" s="3">
        <f>VLOOKUP($B106,[9]Tabelle9!$A$4:$N$128,12,0)</f>
        <v>38.671849480629774</v>
      </c>
      <c r="AR106" s="7">
        <f t="shared" si="63"/>
        <v>14</v>
      </c>
      <c r="AT106" s="3">
        <f>VLOOKUP($B106,[9]Tabelle1!$A$4:$L$128,8,0)</f>
        <v>6.3631018488273332</v>
      </c>
      <c r="AU106" s="7">
        <f t="shared" si="64"/>
        <v>6</v>
      </c>
      <c r="AW106" s="3">
        <f>VLOOKUP($B106,[9]HRST!$A$4:$L$128,8,0)</f>
        <v>65.623570915267521</v>
      </c>
      <c r="AX106" s="7">
        <f t="shared" si="65"/>
        <v>11</v>
      </c>
    </row>
    <row r="107" spans="1:50" x14ac:dyDescent="0.35">
      <c r="A107" t="s">
        <v>710</v>
      </c>
      <c r="B107" t="s">
        <v>822</v>
      </c>
      <c r="C107" s="3">
        <f>VLOOKUP($B107,'[9]BIP je EW'!$A$4:$P$128,12,0)</f>
        <v>121.83544303797468</v>
      </c>
      <c r="D107" s="3">
        <f>VLOOKUP($B107,'[9]BIP je EW'!$A$4:$P$128,13,0)</f>
        <v>123.35526315789474</v>
      </c>
      <c r="E107" s="7">
        <f t="shared" si="49"/>
        <v>6</v>
      </c>
      <c r="F107" s="7">
        <f t="shared" si="50"/>
        <v>5</v>
      </c>
      <c r="H107" s="3">
        <f>VLOOKUP($B107,[9]Wirtschaftswachstum!$A$4:$Z$128,23,0)</f>
        <v>0.13976274493319352</v>
      </c>
      <c r="I107">
        <f t="shared" si="51"/>
        <v>26</v>
      </c>
      <c r="K107" s="3">
        <f>VLOOKUP($B107,[9]Wirtschaftswachstum!$A$4:$AY$128,50,0)</f>
        <v>-0.28384968161824986</v>
      </c>
      <c r="L107">
        <f t="shared" si="52"/>
        <v>24</v>
      </c>
      <c r="N107" s="3">
        <f>VLOOKUP($B107,'[9]Verfügbare Eink'!$A$4:$P$135,12,0)</f>
        <v>127.7456647398844</v>
      </c>
      <c r="O107" s="3">
        <f>VLOOKUP($B107,'[9]Verfügbare Eink'!$A$4:$P$135,13,0)</f>
        <v>127.01149425287358</v>
      </c>
      <c r="P107" s="7">
        <f t="shared" si="53"/>
        <v>2</v>
      </c>
      <c r="Q107" s="7">
        <f t="shared" si="54"/>
        <v>2</v>
      </c>
      <c r="S107" s="3">
        <f>VLOOKUP($B107,'[9]BIP je Arbeitsstunde'!$A$4:$P$128,12,0)</f>
        <v>124.19494691010935</v>
      </c>
      <c r="T107" s="3">
        <f>VLOOKUP($B107,'[9]BIP je Arbeitsstunde'!$A$4:$P$128,13,0)</f>
        <v>124.05520725723289</v>
      </c>
      <c r="U107" s="7">
        <f t="shared" si="55"/>
        <v>6</v>
      </c>
      <c r="V107" s="7">
        <f t="shared" si="56"/>
        <v>6</v>
      </c>
      <c r="W107" s="7"/>
      <c r="X107" s="3">
        <f>VLOOKUP($B107,[9]ALQ!$A$4:$P$128,6,0)</f>
        <v>3.1</v>
      </c>
      <c r="Y107" s="3">
        <f>VLOOKUP($B107,[9]ALQ!$A$4:$P$128,10,0)</f>
        <v>3</v>
      </c>
      <c r="Z107" s="7">
        <f t="shared" si="57"/>
        <v>3</v>
      </c>
      <c r="AA107" s="7">
        <f t="shared" si="58"/>
        <v>4</v>
      </c>
      <c r="AC107" s="3">
        <f>VLOOKUP($B107,[9]Erwerbstätigkeit!$A$4:$P$128,14,0)</f>
        <v>0.40339665191466167</v>
      </c>
      <c r="AD107">
        <f t="shared" si="59"/>
        <v>22</v>
      </c>
      <c r="AF107" s="3">
        <f>VLOOKUP($B107,[9]Erwerbstätigkeit!$A$4:$T$128,17,0)</f>
        <v>17.154783991518684</v>
      </c>
      <c r="AG107" s="3">
        <f>VLOOKUP($B107,[9]Erwerbstätigkeit!$A$4:$T$128,18,0)</f>
        <v>16.415982484948003</v>
      </c>
      <c r="AH107" s="7">
        <f t="shared" si="60"/>
        <v>10</v>
      </c>
      <c r="AI107" s="7">
        <f t="shared" si="60"/>
        <v>10</v>
      </c>
      <c r="AK107" s="3">
        <f>VLOOKUP($B107,[9]FuE!$A$4:$I$128,7,0)</f>
        <v>3.08</v>
      </c>
      <c r="AL107">
        <f t="shared" si="61"/>
        <v>4</v>
      </c>
      <c r="AN107" s="3">
        <f>VLOOKUP($B107,[9]Bevölkerung!$A$4:$S$128,15,0)</f>
        <v>103.75290030322748</v>
      </c>
      <c r="AO107">
        <f t="shared" si="62"/>
        <v>15</v>
      </c>
      <c r="AQ107" s="3">
        <f>VLOOKUP($B107,[9]Tabelle9!$A$4:$N$128,12,0)</f>
        <v>31.864317790575846</v>
      </c>
      <c r="AR107" s="7">
        <f t="shared" si="63"/>
        <v>19</v>
      </c>
      <c r="AT107" s="3">
        <f>VLOOKUP($B107,[9]Tabelle1!$A$4:$L$128,8,0)</f>
        <v>5.8392787033014519</v>
      </c>
      <c r="AU107" s="7">
        <f t="shared" si="64"/>
        <v>9</v>
      </c>
      <c r="AW107" s="3">
        <f>VLOOKUP($B107,[9]HRST!$A$4:$L$128,8,0)</f>
        <v>62.462045269220134</v>
      </c>
      <c r="AX107" s="7">
        <f t="shared" si="65"/>
        <v>14</v>
      </c>
    </row>
    <row r="108" spans="1:50" x14ac:dyDescent="0.35">
      <c r="A108" t="s">
        <v>736</v>
      </c>
      <c r="B108" t="s">
        <v>823</v>
      </c>
      <c r="C108" s="3">
        <f>VLOOKUP($B108,'[9]BIP je EW'!$A$4:$P$128,12,0)</f>
        <v>83.544303797468359</v>
      </c>
      <c r="D108" s="3">
        <f>VLOOKUP($B108,'[9]BIP je EW'!$A$4:$P$128,13,0)</f>
        <v>85.526315789473685</v>
      </c>
      <c r="E108" s="7">
        <f t="shared" si="49"/>
        <v>17</v>
      </c>
      <c r="F108" s="7">
        <f t="shared" si="50"/>
        <v>17</v>
      </c>
      <c r="H108" s="3">
        <f>VLOOKUP($B108,[9]Wirtschaftswachstum!$A$4:$Z$128,23,0)</f>
        <v>0.2552126238959147</v>
      </c>
      <c r="I108">
        <f t="shared" si="51"/>
        <v>25</v>
      </c>
      <c r="K108" s="3">
        <f>VLOOKUP($B108,[9]Wirtschaftswachstum!$A$4:$AY$128,50,0)</f>
        <v>-0.50688120022959993</v>
      </c>
      <c r="L108">
        <f t="shared" si="52"/>
        <v>27</v>
      </c>
      <c r="N108" s="3">
        <f>VLOOKUP($B108,'[9]Verfügbare Eink'!$A$4:$P$135,12,0)</f>
        <v>74.566473988439313</v>
      </c>
      <c r="O108" s="3">
        <f>VLOOKUP($B108,'[9]Verfügbare Eink'!$A$4:$P$135,13,0)</f>
        <v>74.137931034482762</v>
      </c>
      <c r="P108" s="7">
        <f t="shared" si="53"/>
        <v>20</v>
      </c>
      <c r="Q108" s="7">
        <f t="shared" si="54"/>
        <v>20</v>
      </c>
      <c r="S108" s="3">
        <f>VLOOKUP($B108,'[9]BIP je Arbeitsstunde'!$A$4:$P$128,12,0)</f>
        <v>72.378096714314381</v>
      </c>
      <c r="T108" s="3">
        <f>VLOOKUP($B108,'[9]BIP je Arbeitsstunde'!$A$4:$P$128,13,0)</f>
        <v>76.930208011405369</v>
      </c>
      <c r="U108" s="7">
        <f t="shared" si="55"/>
        <v>17</v>
      </c>
      <c r="V108" s="7">
        <f t="shared" si="56"/>
        <v>17</v>
      </c>
      <c r="W108" s="7"/>
      <c r="X108" s="3">
        <f>VLOOKUP($B108,[9]ALQ!$A$4:$P$128,6,0)</f>
        <v>4.4000000000000004</v>
      </c>
      <c r="Y108" s="3">
        <f>VLOOKUP($B108,[9]ALQ!$A$4:$P$128,10,0)</f>
        <v>6.2</v>
      </c>
      <c r="Z108" s="7">
        <f t="shared" si="57"/>
        <v>11</v>
      </c>
      <c r="AA108" s="7">
        <f t="shared" si="58"/>
        <v>18</v>
      </c>
      <c r="AC108" s="3">
        <f>VLOOKUP($B108,[9]Erwerbstätigkeit!$A$4:$P$128,14,0)</f>
        <v>1.2675624628049462</v>
      </c>
      <c r="AD108">
        <f t="shared" si="59"/>
        <v>11</v>
      </c>
      <c r="AF108" s="3">
        <f>VLOOKUP($B108,[9]Erwerbstätigkeit!$A$4:$T$128,17,0)</f>
        <v>18.539137331462388</v>
      </c>
      <c r="AG108" s="3">
        <f>VLOOKUP($B108,[9]Erwerbstätigkeit!$A$4:$T$128,18,0)</f>
        <v>18.223865405340678</v>
      </c>
      <c r="AH108" s="7">
        <f t="shared" si="60"/>
        <v>6</v>
      </c>
      <c r="AI108" s="7">
        <f t="shared" si="60"/>
        <v>6</v>
      </c>
      <c r="AK108" s="3">
        <f>VLOOKUP($B108,[9]FuE!$A$4:$I$128,7,0)</f>
        <v>1.75</v>
      </c>
      <c r="AL108">
        <f t="shared" si="61"/>
        <v>11</v>
      </c>
      <c r="AN108" s="3">
        <f>VLOOKUP($B108,[9]Bevölkerung!$A$4:$S$128,15,0)</f>
        <v>97.472347106258482</v>
      </c>
      <c r="AO108">
        <f t="shared" si="62"/>
        <v>21</v>
      </c>
      <c r="AQ108" s="3">
        <f>VLOOKUP($B108,[9]Tabelle9!$A$4:$N$128,12,0)</f>
        <v>41.440022902948755</v>
      </c>
      <c r="AR108" s="7">
        <f t="shared" si="63"/>
        <v>12</v>
      </c>
      <c r="AT108" s="3">
        <f>VLOOKUP($B108,[9]Tabelle1!$A$4:$L$128,8,0)</f>
        <v>6.6418551388491256</v>
      </c>
      <c r="AU108" s="7">
        <f t="shared" si="64"/>
        <v>5</v>
      </c>
      <c r="AW108" s="3">
        <f>VLOOKUP($B108,[9]HRST!$A$4:$L$128,8,0)</f>
        <v>64.013741769252789</v>
      </c>
      <c r="AX108" s="7">
        <f t="shared" si="65"/>
        <v>13</v>
      </c>
    </row>
    <row r="109" spans="1:50" x14ac:dyDescent="0.35">
      <c r="A109" t="s">
        <v>729</v>
      </c>
      <c r="B109" t="s">
        <v>730</v>
      </c>
      <c r="C109" s="3">
        <f>VLOOKUP($B109,'[9]BIP je EW'!$A$4:$P$128,12,0)</f>
        <v>189.87341772151899</v>
      </c>
      <c r="D109" s="3">
        <f>VLOOKUP($B109,'[9]BIP je EW'!$A$4:$P$128,13,0)</f>
        <v>205.59210526315786</v>
      </c>
      <c r="E109" s="7">
        <f t="shared" si="49"/>
        <v>2</v>
      </c>
      <c r="F109" s="7">
        <f t="shared" si="50"/>
        <v>2</v>
      </c>
      <c r="H109" s="3">
        <f>VLOOKUP($B109,[9]Wirtschaftswachstum!$A$4:$Z$128,23,0)</f>
        <v>6.3454346812459335</v>
      </c>
      <c r="I109">
        <f t="shared" si="51"/>
        <v>1</v>
      </c>
      <c r="K109" s="3">
        <f>VLOOKUP($B109,[9]Wirtschaftswachstum!$A$4:$AY$128,50,0)</f>
        <v>4.6569602330036446</v>
      </c>
      <c r="L109">
        <f t="shared" si="52"/>
        <v>1</v>
      </c>
      <c r="N109" s="3">
        <f>VLOOKUP($B109,'[9]Verfügbare Eink'!$A$4:$P$135,12,0)</f>
        <v>96.531791907514446</v>
      </c>
      <c r="O109" s="3">
        <f>VLOOKUP($B109,'[9]Verfügbare Eink'!$A$4:$P$135,13,0)</f>
        <v>96.907216494845358</v>
      </c>
      <c r="P109" s="7">
        <f t="shared" si="53"/>
        <v>11</v>
      </c>
      <c r="Q109" s="7">
        <f t="shared" si="54"/>
        <v>11</v>
      </c>
      <c r="S109" s="3">
        <f>VLOOKUP($B109,'[9]BIP je Arbeitsstunde'!$A$4:$P$128,12,0)</f>
        <v>176.46881508274967</v>
      </c>
      <c r="T109" s="3">
        <f>VLOOKUP($B109,'[9]BIP je Arbeitsstunde'!$A$4:$P$128,13,0)</f>
        <v>220.67211749668783</v>
      </c>
      <c r="U109" s="7">
        <f t="shared" si="55"/>
        <v>1</v>
      </c>
      <c r="V109" s="7">
        <f t="shared" si="56"/>
        <v>1</v>
      </c>
      <c r="W109" s="7"/>
      <c r="X109" s="3">
        <f>VLOOKUP($B109,[9]ALQ!$A$4:$P$128,6,0)</f>
        <v>4.5999999999999996</v>
      </c>
      <c r="Y109" s="3">
        <f>VLOOKUP($B109,[9]ALQ!$A$4:$P$128,10,0)</f>
        <v>3.9</v>
      </c>
      <c r="Z109" s="7">
        <f t="shared" si="57"/>
        <v>12</v>
      </c>
      <c r="AA109" s="7">
        <f t="shared" si="58"/>
        <v>7</v>
      </c>
      <c r="AC109" s="3">
        <f>VLOOKUP($B109,[9]Erwerbstätigkeit!$A$4:$P$128,14,0)</f>
        <v>3.545043018345865</v>
      </c>
      <c r="AD109">
        <f t="shared" si="59"/>
        <v>2</v>
      </c>
      <c r="AF109" s="3">
        <f>VLOOKUP($B109,[9]Erwerbstätigkeit!$A$4:$T$128,17,0)</f>
        <v>10.979270418060128</v>
      </c>
      <c r="AG109" s="3">
        <f>VLOOKUP($B109,[9]Erwerbstätigkeit!$A$4:$T$128,18,0)</f>
        <v>11.181215865686656</v>
      </c>
      <c r="AH109" s="7">
        <f t="shared" si="60"/>
        <v>17</v>
      </c>
      <c r="AI109" s="7">
        <f t="shared" si="60"/>
        <v>17</v>
      </c>
      <c r="AK109" s="3">
        <f>VLOOKUP($B109,[9]FuE!$A$4:$I$128,7,0)</f>
        <v>1.07</v>
      </c>
      <c r="AL109">
        <f t="shared" si="61"/>
        <v>20</v>
      </c>
      <c r="AN109" s="3">
        <f>VLOOKUP($B109,[9]Bevölkerung!$A$4:$S$128,15,0)</f>
        <v>139.20930538213841</v>
      </c>
      <c r="AO109">
        <f t="shared" si="62"/>
        <v>3</v>
      </c>
      <c r="AQ109" s="3">
        <f>VLOOKUP($B109,[9]Tabelle9!$A$4:$N$128,12,0)</f>
        <v>49.934239368697945</v>
      </c>
      <c r="AR109" s="7">
        <f t="shared" si="63"/>
        <v>3</v>
      </c>
      <c r="AT109" s="3">
        <f>VLOOKUP($B109,[9]Tabelle1!$A$4:$L$128,8,0)</f>
        <v>10.116177115300307</v>
      </c>
      <c r="AU109" s="7">
        <f t="shared" si="64"/>
        <v>1</v>
      </c>
      <c r="AW109" s="3">
        <f>VLOOKUP($B109,[9]HRST!$A$4:$L$128,8,0)</f>
        <v>72.932193482390772</v>
      </c>
      <c r="AX109" s="7">
        <f t="shared" si="65"/>
        <v>3</v>
      </c>
    </row>
    <row r="110" spans="1:50" x14ac:dyDescent="0.35">
      <c r="A110" t="s">
        <v>731</v>
      </c>
      <c r="B110" t="s">
        <v>824</v>
      </c>
      <c r="C110" s="3">
        <f>VLOOKUP($B110,'[9]BIP je EW'!$A$4:$P$128,12,0)</f>
        <v>65.822784810126578</v>
      </c>
      <c r="D110" s="3">
        <f>VLOOKUP($B110,'[9]BIP je EW'!$A$4:$P$128,13,0)</f>
        <v>62.171052631578952</v>
      </c>
      <c r="E110" s="7">
        <f t="shared" si="49"/>
        <v>26</v>
      </c>
      <c r="F110" s="7">
        <f t="shared" si="50"/>
        <v>26</v>
      </c>
      <c r="H110" s="3">
        <f>VLOOKUP($B110,[9]Wirtschaftswachstum!$A$4:$Z$128,23,0)</f>
        <v>1.6580234029699881</v>
      </c>
      <c r="I110">
        <f t="shared" si="51"/>
        <v>14</v>
      </c>
      <c r="K110" s="3">
        <f>VLOOKUP($B110,[9]Wirtschaftswachstum!$A$4:$AY$128,50,0)</f>
        <v>2.0733306976329118</v>
      </c>
      <c r="L110">
        <f t="shared" si="52"/>
        <v>9</v>
      </c>
      <c r="N110" s="3">
        <f>VLOOKUP($B110,'[9]Verfügbare Eink'!$A$4:$P$135,12,0)</f>
        <v>71.676300578034684</v>
      </c>
      <c r="O110" s="3">
        <f>VLOOKUP($B110,'[9]Verfügbare Eink'!$A$4:$P$135,13,0)</f>
        <v>67.241379310344826</v>
      </c>
      <c r="P110" s="7">
        <f t="shared" si="53"/>
        <v>21</v>
      </c>
      <c r="Q110" s="7">
        <f t="shared" si="54"/>
        <v>22</v>
      </c>
      <c r="S110" s="3">
        <f>VLOOKUP($B110,'[9]BIP je Arbeitsstunde'!$A$4:$P$128,12,0)</f>
        <v>55.826506040502636</v>
      </c>
      <c r="T110" s="3">
        <f>VLOOKUP($B110,'[9]BIP je Arbeitsstunde'!$A$4:$P$128,13,0)</f>
        <v>55.117617313899892</v>
      </c>
      <c r="U110" s="7">
        <f t="shared" si="55"/>
        <v>25</v>
      </c>
      <c r="V110" s="7">
        <f t="shared" si="56"/>
        <v>27</v>
      </c>
      <c r="W110" s="7"/>
      <c r="X110" s="3">
        <f>VLOOKUP($B110,[9]ALQ!$A$4:$P$128,6,0)</f>
        <v>17.3</v>
      </c>
      <c r="Y110" s="3">
        <f>VLOOKUP($B110,[9]ALQ!$A$4:$P$128,10,0)</f>
        <v>11</v>
      </c>
      <c r="Z110" s="7">
        <f t="shared" si="57"/>
        <v>27</v>
      </c>
      <c r="AA110" s="7">
        <f t="shared" si="58"/>
        <v>26</v>
      </c>
      <c r="AC110" s="3">
        <f>VLOOKUP($B110,[9]Erwerbstätigkeit!$A$4:$P$128,14,0)</f>
        <v>1.5024292740891241</v>
      </c>
      <c r="AD110">
        <f t="shared" si="59"/>
        <v>7</v>
      </c>
      <c r="AF110" s="3">
        <f>VLOOKUP($B110,[9]Erwerbstätigkeit!$A$4:$T$128,17,0)</f>
        <v>7.5610905815705527</v>
      </c>
      <c r="AG110" s="3">
        <f>VLOOKUP($B110,[9]Erwerbstätigkeit!$A$4:$T$128,18,0)</f>
        <v>7.9789069836505035</v>
      </c>
      <c r="AH110" s="7">
        <f t="shared" si="60"/>
        <v>24</v>
      </c>
      <c r="AI110" s="7">
        <f t="shared" si="60"/>
        <v>24</v>
      </c>
      <c r="AK110" s="3">
        <f>VLOOKUP($B110,[9]FuE!$A$4:$I$128,7,0)</f>
        <v>1.43</v>
      </c>
      <c r="AL110">
        <f t="shared" si="61"/>
        <v>14</v>
      </c>
      <c r="AN110" s="3">
        <f>VLOOKUP($B110,[9]Bevölkerung!$A$4:$S$128,15,0)</f>
        <v>97.615539802698549</v>
      </c>
      <c r="AO110">
        <f t="shared" si="62"/>
        <v>20</v>
      </c>
      <c r="AQ110" s="3">
        <f>VLOOKUP($B110,[9]Tabelle9!$A$4:$N$128,12,0)</f>
        <v>38.03183384514405</v>
      </c>
      <c r="AR110" s="7">
        <f t="shared" si="63"/>
        <v>15</v>
      </c>
      <c r="AT110" s="3">
        <f>VLOOKUP($B110,[9]Tabelle1!$A$4:$L$128,8,0)</f>
        <v>3.188072856841464</v>
      </c>
      <c r="AU110" s="7">
        <f t="shared" si="64"/>
        <v>27</v>
      </c>
      <c r="AW110" s="3">
        <f>VLOOKUP($B110,[9]HRST!$A$4:$L$128,8,0)</f>
        <v>57.83773646827165</v>
      </c>
      <c r="AX110" s="7">
        <f t="shared" si="65"/>
        <v>17</v>
      </c>
    </row>
    <row r="111" spans="1:50" x14ac:dyDescent="0.35">
      <c r="A111" t="s">
        <v>736</v>
      </c>
      <c r="B111" t="s">
        <v>825</v>
      </c>
      <c r="C111" s="3">
        <f>VLOOKUP($B111,'[9]BIP je EW'!$A$4:$P$128,12,0)</f>
        <v>90.822784810126578</v>
      </c>
      <c r="D111" s="3">
        <f>VLOOKUP($B111,'[9]BIP je EW'!$A$4:$P$128,13,0)</f>
        <v>82.56578947368422</v>
      </c>
      <c r="E111" s="7">
        <f t="shared" si="49"/>
        <v>15</v>
      </c>
      <c r="F111" s="7">
        <f t="shared" si="50"/>
        <v>18</v>
      </c>
      <c r="H111" s="3">
        <f>VLOOKUP($B111,[9]Wirtschaftswachstum!$A$4:$Z$128,23,0)</f>
        <v>0.87013217991898273</v>
      </c>
      <c r="I111">
        <f t="shared" si="51"/>
        <v>21</v>
      </c>
      <c r="K111" s="3">
        <f>VLOOKUP($B111,[9]Wirtschaftswachstum!$A$4:$AY$128,50,0)</f>
        <v>0.18842400796539494</v>
      </c>
      <c r="L111">
        <f t="shared" si="52"/>
        <v>21</v>
      </c>
      <c r="N111" s="3">
        <f>VLOOKUP($B111,'[9]Verfügbare Eink'!$A$4:$P$135,12,0)</f>
        <v>95.95375722543352</v>
      </c>
      <c r="O111" s="3">
        <f>VLOOKUP($B111,'[9]Verfügbare Eink'!$A$4:$P$135,13,0)</f>
        <v>90.804597701149419</v>
      </c>
      <c r="P111" s="7">
        <f t="shared" si="53"/>
        <v>12</v>
      </c>
      <c r="Q111" s="7">
        <f t="shared" si="54"/>
        <v>13</v>
      </c>
      <c r="S111" s="3">
        <f>VLOOKUP($B111,'[9]BIP je Arbeitsstunde'!$A$4:$P$128,12,0)</f>
        <v>94.716471524193977</v>
      </c>
      <c r="T111" s="3">
        <f>VLOOKUP($B111,'[9]BIP je Arbeitsstunde'!$A$4:$P$128,13,0)</f>
        <v>94.133882859347267</v>
      </c>
      <c r="U111" s="7">
        <f t="shared" si="55"/>
        <v>12</v>
      </c>
      <c r="V111" s="7">
        <f t="shared" si="56"/>
        <v>12</v>
      </c>
      <c r="W111" s="7"/>
      <c r="X111" s="3">
        <f>VLOOKUP($B111,[9]ALQ!$A$4:$P$128,6,0)</f>
        <v>13.8</v>
      </c>
      <c r="Y111" s="3">
        <f>VLOOKUP($B111,[9]ALQ!$A$4:$P$128,10,0)</f>
        <v>11.9</v>
      </c>
      <c r="Z111" s="7">
        <f t="shared" si="57"/>
        <v>26</v>
      </c>
      <c r="AA111" s="7">
        <f t="shared" si="58"/>
        <v>27</v>
      </c>
      <c r="AC111" s="3">
        <f>VLOOKUP($B111,[9]Erwerbstätigkeit!$A$4:$P$128,14,0)</f>
        <v>1.1195915167348858</v>
      </c>
      <c r="AD111">
        <f t="shared" si="59"/>
        <v>15</v>
      </c>
      <c r="AF111" s="3">
        <f>VLOOKUP($B111,[9]Erwerbstätigkeit!$A$4:$T$128,17,0)</f>
        <v>10.53446751127419</v>
      </c>
      <c r="AG111" s="3">
        <f>VLOOKUP($B111,[9]Erwerbstätigkeit!$A$4:$T$128,18,0)</f>
        <v>10.149901798436478</v>
      </c>
      <c r="AH111" s="7">
        <f t="shared" si="60"/>
        <v>19</v>
      </c>
      <c r="AI111" s="7">
        <f t="shared" si="60"/>
        <v>19</v>
      </c>
      <c r="AK111" s="3">
        <f>VLOOKUP($B111,[9]FuE!$A$4:$I$128,7,0)</f>
        <v>1.4</v>
      </c>
      <c r="AL111">
        <f t="shared" si="61"/>
        <v>17</v>
      </c>
      <c r="AN111" s="3">
        <f>VLOOKUP($B111,[9]Bevölkerung!$A$4:$S$128,15,0)</f>
        <v>119.30276845490711</v>
      </c>
      <c r="AO111">
        <f t="shared" si="62"/>
        <v>6</v>
      </c>
      <c r="AQ111" s="3">
        <f>VLOOKUP($B111,[9]Tabelle9!$A$4:$N$128,12,0)</f>
        <v>43.653046131089951</v>
      </c>
      <c r="AR111" s="7">
        <f t="shared" si="63"/>
        <v>8</v>
      </c>
      <c r="AT111" s="3">
        <f>VLOOKUP($B111,[9]Tabelle1!$A$4:$L$128,8,0)</f>
        <v>4.7462327817324583</v>
      </c>
      <c r="AU111" s="7">
        <f t="shared" si="64"/>
        <v>22</v>
      </c>
      <c r="AW111" s="3">
        <f>VLOOKUP($B111,[9]HRST!$A$4:$L$128,8,0)</f>
        <v>65.947120273643336</v>
      </c>
      <c r="AX111" s="7">
        <f t="shared" si="65"/>
        <v>10</v>
      </c>
    </row>
    <row r="112" spans="1:50" x14ac:dyDescent="0.35">
      <c r="A112" t="s">
        <v>744</v>
      </c>
      <c r="B112" t="s">
        <v>826</v>
      </c>
      <c r="C112" s="3">
        <f>VLOOKUP($B112,'[9]BIP je EW'!$A$4:$P$128,12,0)</f>
        <v>105.0632911392405</v>
      </c>
      <c r="D112" s="3">
        <f>VLOOKUP($B112,'[9]BIP je EW'!$A$4:$P$128,13,0)</f>
        <v>103.94736842105263</v>
      </c>
      <c r="E112" s="7">
        <f t="shared" si="49"/>
        <v>11</v>
      </c>
      <c r="F112" s="7">
        <f t="shared" si="50"/>
        <v>11</v>
      </c>
      <c r="H112" s="3">
        <f>VLOOKUP($B112,[9]Wirtschaftswachstum!$A$4:$Z$128,23,0)</f>
        <v>0.60313566917054118</v>
      </c>
      <c r="I112">
        <f t="shared" si="51"/>
        <v>22</v>
      </c>
      <c r="K112" s="3">
        <f>VLOOKUP($B112,[9]Wirtschaftswachstum!$A$4:$AY$128,50,0)</f>
        <v>0.27328148515128703</v>
      </c>
      <c r="L112">
        <f t="shared" si="52"/>
        <v>20</v>
      </c>
      <c r="N112" s="3">
        <f>VLOOKUP($B112,'[9]Verfügbare Eink'!$A$4:$P$135,12,0)</f>
        <v>105.20231213872833</v>
      </c>
      <c r="O112" s="3">
        <f>VLOOKUP($B112,'[9]Verfügbare Eink'!$A$4:$P$135,13,0)</f>
        <v>105.17241379310344</v>
      </c>
      <c r="P112" s="7">
        <f t="shared" si="53"/>
        <v>6</v>
      </c>
      <c r="Q112" s="7">
        <f t="shared" si="54"/>
        <v>7</v>
      </c>
      <c r="S112" s="3">
        <f>VLOOKUP($B112,'[9]BIP je Arbeitsstunde'!$A$4:$P$128,12,0)</f>
        <v>125.26399953426281</v>
      </c>
      <c r="T112" s="3">
        <f>VLOOKUP($B112,'[9]BIP je Arbeitsstunde'!$A$4:$P$128,13,0)</f>
        <v>114.15344536924582</v>
      </c>
      <c r="U112" s="7">
        <f t="shared" si="55"/>
        <v>5</v>
      </c>
      <c r="V112" s="7">
        <f t="shared" si="56"/>
        <v>8</v>
      </c>
      <c r="W112" s="7"/>
      <c r="X112" s="3">
        <f>VLOOKUP($B112,[9]ALQ!$A$4:$P$128,6,0)</f>
        <v>8.1999999999999993</v>
      </c>
      <c r="Y112" s="3">
        <f>VLOOKUP($B112,[9]ALQ!$A$4:$P$128,10,0)</f>
        <v>7</v>
      </c>
      <c r="Z112" s="7">
        <f t="shared" si="57"/>
        <v>24</v>
      </c>
      <c r="AA112" s="7">
        <f t="shared" si="58"/>
        <v>24</v>
      </c>
      <c r="AC112" s="3">
        <f>VLOOKUP($B112,[9]Erwerbstätigkeit!$A$4:$P$128,14,0)</f>
        <v>1.5023337506973462</v>
      </c>
      <c r="AD112">
        <f t="shared" si="59"/>
        <v>8</v>
      </c>
      <c r="AF112" s="3">
        <f>VLOOKUP($B112,[9]Erwerbstätigkeit!$A$4:$T$128,17,0)</f>
        <v>9.4386295443444297</v>
      </c>
      <c r="AG112" s="3">
        <f>VLOOKUP($B112,[9]Erwerbstätigkeit!$A$4:$T$128,18,0)</f>
        <v>9.1396509970800164</v>
      </c>
      <c r="AH112" s="7">
        <f t="shared" si="60"/>
        <v>22</v>
      </c>
      <c r="AI112" s="7">
        <f t="shared" si="60"/>
        <v>22</v>
      </c>
      <c r="AK112" s="3">
        <f>VLOOKUP($B112,[9]FuE!$A$4:$I$128,7,0)</f>
        <v>2.21</v>
      </c>
      <c r="AL112">
        <f t="shared" si="61"/>
        <v>8</v>
      </c>
      <c r="AN112" s="3">
        <f>VLOOKUP($B112,[9]Bevölkerung!$A$4:$S$128,15,0)</f>
        <v>112.41517932103949</v>
      </c>
      <c r="AO112">
        <f t="shared" si="62"/>
        <v>9</v>
      </c>
      <c r="AQ112" s="3">
        <f>VLOOKUP($B112,[9]Tabelle9!$A$4:$N$128,12,0)</f>
        <v>44.683132325932895</v>
      </c>
      <c r="AR112" s="7">
        <f t="shared" si="63"/>
        <v>7</v>
      </c>
      <c r="AT112" s="3">
        <f>VLOOKUP($B112,[9]Tabelle1!$A$4:$L$128,8,0)</f>
        <v>4.6688825325894845</v>
      </c>
      <c r="AU112" s="7">
        <f t="shared" si="64"/>
        <v>23</v>
      </c>
      <c r="AW112" s="3">
        <f>VLOOKUP($B112,[9]HRST!$A$4:$L$128,8,0)</f>
        <v>70.903097946577105</v>
      </c>
      <c r="AX112" s="7">
        <f t="shared" si="65"/>
        <v>5</v>
      </c>
    </row>
    <row r="113" spans="1:50" x14ac:dyDescent="0.35">
      <c r="A113" t="s">
        <v>759</v>
      </c>
      <c r="B113" t="s">
        <v>827</v>
      </c>
      <c r="C113" s="3">
        <f>VLOOKUP($B113,'[9]BIP je EW'!$A$4:$P$128,12,0)</f>
        <v>67.405063291139243</v>
      </c>
      <c r="D113" s="3">
        <f>VLOOKUP($B113,'[9]BIP je EW'!$A$4:$P$128,13,0)</f>
        <v>65.789473684210535</v>
      </c>
      <c r="E113" s="7">
        <f t="shared" si="49"/>
        <v>24</v>
      </c>
      <c r="F113" s="7">
        <f t="shared" si="50"/>
        <v>25</v>
      </c>
      <c r="H113" s="3">
        <f>VLOOKUP($B113,[9]Wirtschaftswachstum!$A$4:$Z$128,23,0)</f>
        <v>3.4344976316124587</v>
      </c>
      <c r="I113">
        <f t="shared" si="51"/>
        <v>4</v>
      </c>
      <c r="K113" s="3">
        <f>VLOOKUP($B113,[9]Wirtschaftswachstum!$A$4:$AY$128,50,0)</f>
        <v>3.7267173564874412</v>
      </c>
      <c r="L113">
        <f t="shared" si="52"/>
        <v>2</v>
      </c>
      <c r="N113" s="3">
        <f>VLOOKUP($B113,'[9]Verfügbare Eink'!$A$4:$P$135,12,0)</f>
        <v>62.427745664739888</v>
      </c>
      <c r="O113" s="3">
        <f>VLOOKUP($B113,'[9]Verfügbare Eink'!$A$4:$P$135,13,0)</f>
        <v>63.218390804597703</v>
      </c>
      <c r="P113" s="7">
        <f t="shared" si="53"/>
        <v>26</v>
      </c>
      <c r="Q113" s="7">
        <f t="shared" si="54"/>
        <v>26</v>
      </c>
      <c r="S113" s="3">
        <f>VLOOKUP($B113,'[9]BIP je Arbeitsstunde'!$A$4:$P$128,12,0)</f>
        <v>63.038074753300791</v>
      </c>
      <c r="T113" s="3">
        <f>VLOOKUP($B113,'[9]BIP je Arbeitsstunde'!$A$4:$P$128,13,0)</f>
        <v>66.313533135738155</v>
      </c>
      <c r="U113" s="7">
        <f t="shared" si="55"/>
        <v>24</v>
      </c>
      <c r="V113" s="7">
        <f t="shared" si="56"/>
        <v>22</v>
      </c>
      <c r="W113" s="7"/>
      <c r="X113" s="3">
        <f>VLOOKUP($B113,[9]ALQ!$A$4:$P$128,6,0)</f>
        <v>6.3</v>
      </c>
      <c r="Y113" s="3">
        <f>VLOOKUP($B113,[9]ALQ!$A$4:$P$128,10,0)</f>
        <v>5.8</v>
      </c>
      <c r="Z113" s="7">
        <f t="shared" si="57"/>
        <v>19</v>
      </c>
      <c r="AA113" s="7">
        <f t="shared" si="58"/>
        <v>17</v>
      </c>
      <c r="AC113" s="3">
        <f>VLOOKUP($B113,[9]Erwerbstätigkeit!$A$4:$P$128,14,0)</f>
        <v>1.1450524086022966</v>
      </c>
      <c r="AD113">
        <f t="shared" si="59"/>
        <v>14</v>
      </c>
      <c r="AF113" s="3">
        <f>VLOOKUP($B113,[9]Erwerbstätigkeit!$A$4:$T$128,17,0)</f>
        <v>17.744373840046215</v>
      </c>
      <c r="AG113" s="3">
        <f>VLOOKUP($B113,[9]Erwerbstätigkeit!$A$4:$T$128,18,0)</f>
        <v>17.273360306388295</v>
      </c>
      <c r="AH113" s="7">
        <f t="shared" si="60"/>
        <v>8</v>
      </c>
      <c r="AI113" s="7">
        <f t="shared" si="60"/>
        <v>8</v>
      </c>
      <c r="AK113" s="3">
        <f>VLOOKUP($B113,[9]FuE!$A$4:$I$128,7,0)</f>
        <v>1.24</v>
      </c>
      <c r="AL113">
        <f t="shared" si="61"/>
        <v>18</v>
      </c>
      <c r="AN113" s="3">
        <f>VLOOKUP($B113,[9]Bevölkerung!$A$4:$S$128,15,0)</f>
        <v>88.228632813374219</v>
      </c>
      <c r="AO113">
        <f t="shared" si="62"/>
        <v>23</v>
      </c>
      <c r="AQ113" s="3">
        <f>VLOOKUP($B113,[9]Tabelle9!$A$4:$N$128,12,0)</f>
        <v>28.523849173307958</v>
      </c>
      <c r="AR113" s="7">
        <f t="shared" si="63"/>
        <v>24</v>
      </c>
      <c r="AT113" s="3">
        <f>VLOOKUP($B113,[9]Tabelle1!$A$4:$L$128,8,0)</f>
        <v>5.2515760675627448</v>
      </c>
      <c r="AU113" s="7">
        <f t="shared" si="64"/>
        <v>18</v>
      </c>
      <c r="AW113" s="3">
        <f>VLOOKUP($B113,[9]HRST!$A$4:$L$128,8,0)</f>
        <v>53.544665159985719</v>
      </c>
      <c r="AX113" s="7">
        <f t="shared" si="65"/>
        <v>20</v>
      </c>
    </row>
    <row r="114" spans="1:50" x14ac:dyDescent="0.35">
      <c r="A114" t="s">
        <v>761</v>
      </c>
      <c r="B114" t="s">
        <v>828</v>
      </c>
      <c r="C114" s="3">
        <f>VLOOKUP($B114,'[9]BIP je EW'!$A$4:$P$128,12,0)</f>
        <v>95.569620253164558</v>
      </c>
      <c r="D114" s="3">
        <f>VLOOKUP($B114,'[9]BIP je EW'!$A$4:$P$128,13,0)</f>
        <v>92.76315789473685</v>
      </c>
      <c r="E114" s="7">
        <f t="shared" si="49"/>
        <v>12</v>
      </c>
      <c r="F114" s="7">
        <f t="shared" si="50"/>
        <v>13</v>
      </c>
      <c r="H114" s="3">
        <f>VLOOKUP($B114,[9]Wirtschaftswachstum!$A$4:$Z$128,23,0)</f>
        <v>0.9676643238350664</v>
      </c>
      <c r="I114">
        <f t="shared" si="51"/>
        <v>20</v>
      </c>
      <c r="K114" s="3">
        <f>VLOOKUP($B114,[9]Wirtschaftswachstum!$A$4:$AY$128,50,0)</f>
        <v>1.2849409461828145</v>
      </c>
      <c r="L114">
        <f t="shared" si="52"/>
        <v>14</v>
      </c>
      <c r="N114" s="3">
        <f>VLOOKUP($B114,'[9]Verfügbare Eink'!$A$4:$P$135,12,0)</f>
        <v>103.46820809248555</v>
      </c>
      <c r="O114" s="3">
        <f>VLOOKUP($B114,'[9]Verfügbare Eink'!$A$4:$P$135,13,0)</f>
        <v>100.57471264367817</v>
      </c>
      <c r="P114" s="7">
        <f t="shared" si="53"/>
        <v>8</v>
      </c>
      <c r="Q114" s="7">
        <f t="shared" si="54"/>
        <v>9</v>
      </c>
      <c r="S114" s="3">
        <f>VLOOKUP($B114,'[9]BIP je Arbeitsstunde'!$A$4:$P$128,12,0)</f>
        <v>99.764844504804799</v>
      </c>
      <c r="T114" s="3">
        <f>VLOOKUP($B114,'[9]BIP je Arbeitsstunde'!$A$4:$P$128,13,0)</f>
        <v>102.91797782621902</v>
      </c>
      <c r="U114" s="7">
        <f t="shared" si="55"/>
        <v>11</v>
      </c>
      <c r="V114" s="7">
        <f t="shared" si="56"/>
        <v>11</v>
      </c>
      <c r="W114" s="7"/>
      <c r="X114" s="3">
        <f>VLOOKUP($B114,[9]ALQ!$A$4:$P$128,6,0)</f>
        <v>9.8000000000000007</v>
      </c>
      <c r="Y114" s="3">
        <f>VLOOKUP($B114,[9]ALQ!$A$4:$P$128,10,0)</f>
        <v>7.6</v>
      </c>
      <c r="Z114" s="7">
        <f t="shared" si="57"/>
        <v>25</v>
      </c>
      <c r="AA114" s="7">
        <f t="shared" si="58"/>
        <v>25</v>
      </c>
      <c r="AC114" s="3">
        <f>VLOOKUP($B114,[9]Erwerbstätigkeit!$A$4:$P$128,14,0)</f>
        <v>0.51176349271166544</v>
      </c>
      <c r="AD114">
        <f t="shared" si="59"/>
        <v>21</v>
      </c>
      <c r="AF114" s="3">
        <f>VLOOKUP($B114,[9]Erwerbstätigkeit!$A$4:$T$128,17,0)</f>
        <v>15.513705746964188</v>
      </c>
      <c r="AG114" s="3">
        <f>VLOOKUP($B114,[9]Erwerbstätigkeit!$A$4:$T$128,18,0)</f>
        <v>15.146961568111825</v>
      </c>
      <c r="AH114" s="7">
        <f t="shared" si="60"/>
        <v>13</v>
      </c>
      <c r="AI114" s="7">
        <f t="shared" si="60"/>
        <v>12</v>
      </c>
      <c r="AK114" s="3">
        <f>VLOOKUP($B114,[9]FuE!$A$4:$I$128,7,0)</f>
        <v>1.41</v>
      </c>
      <c r="AL114">
        <f t="shared" si="61"/>
        <v>16</v>
      </c>
      <c r="AN114" s="3">
        <f>VLOOKUP($B114,[9]Bevölkerung!$A$4:$S$128,15,0)</f>
        <v>103.58627447881268</v>
      </c>
      <c r="AO114">
        <f t="shared" si="62"/>
        <v>16</v>
      </c>
      <c r="AQ114" s="3">
        <f>VLOOKUP($B114,[9]Tabelle9!$A$4:$N$128,12,0)</f>
        <v>23.442141471528469</v>
      </c>
      <c r="AR114" s="7">
        <f t="shared" si="63"/>
        <v>27</v>
      </c>
      <c r="AT114" s="3">
        <f>VLOOKUP($B114,[9]Tabelle1!$A$4:$L$128,8,0)</f>
        <v>4.2802616087850947</v>
      </c>
      <c r="AU114" s="7">
        <f t="shared" si="64"/>
        <v>25</v>
      </c>
      <c r="AW114" s="3">
        <f>VLOOKUP($B114,[9]HRST!$A$4:$L$128,8,0)</f>
        <v>48.20028741772353</v>
      </c>
      <c r="AX114" s="7">
        <f t="shared" si="65"/>
        <v>26</v>
      </c>
    </row>
    <row r="115" spans="1:50" x14ac:dyDescent="0.35">
      <c r="A115" t="s">
        <v>767</v>
      </c>
      <c r="B115" t="s">
        <v>829</v>
      </c>
      <c r="C115" s="3">
        <f>VLOOKUP($B115,'[9]BIP je EW'!$A$4:$P$128,12,0)</f>
        <v>92.721518987341767</v>
      </c>
      <c r="D115" s="3">
        <f>VLOOKUP($B115,'[9]BIP je EW'!$A$4:$P$128,13,0)</f>
        <v>91.118421052631575</v>
      </c>
      <c r="E115" s="7">
        <f t="shared" si="49"/>
        <v>14</v>
      </c>
      <c r="F115" s="7">
        <f t="shared" si="50"/>
        <v>14</v>
      </c>
      <c r="H115" s="3">
        <f>VLOOKUP($B115,[9]Wirtschaftswachstum!$A$4:$Z$128,23,0)</f>
        <v>4.3942141954243112</v>
      </c>
      <c r="I115">
        <f t="shared" si="51"/>
        <v>3</v>
      </c>
      <c r="K115" s="3">
        <f>VLOOKUP($B115,[9]Wirtschaftswachstum!$A$4:$AY$128,50,0)</f>
        <v>3.0990359525735727</v>
      </c>
      <c r="L115">
        <f t="shared" si="52"/>
        <v>4</v>
      </c>
      <c r="N115" s="3">
        <f>VLOOKUP($B115,'[9]Verfügbare Eink'!$A$4:$P$135,12,0)</f>
        <v>106.93641618497109</v>
      </c>
      <c r="O115" s="3">
        <f>VLOOKUP($B115,'[9]Verfügbare Eink'!$A$4:$P$135,13,0)</f>
        <v>106.32183908045978</v>
      </c>
      <c r="P115" s="7">
        <f t="shared" si="53"/>
        <v>5</v>
      </c>
      <c r="Q115" s="7">
        <f t="shared" si="54"/>
        <v>6</v>
      </c>
      <c r="S115" s="3">
        <f>VLOOKUP($B115,'[9]BIP je Arbeitsstunde'!$A$4:$P$128,12,0)</f>
        <v>76.115251049914065</v>
      </c>
      <c r="T115" s="3">
        <f>VLOOKUP($B115,'[9]BIP je Arbeitsstunde'!$A$4:$P$128,13,0)</f>
        <v>77.366605076994858</v>
      </c>
      <c r="U115" s="7">
        <f t="shared" si="55"/>
        <v>16</v>
      </c>
      <c r="V115" s="7">
        <f t="shared" si="56"/>
        <v>16</v>
      </c>
      <c r="W115" s="7"/>
      <c r="X115" s="3">
        <f>VLOOKUP($B115,[9]ALQ!$A$4:$P$128,6,0)</f>
        <v>7.1</v>
      </c>
      <c r="Y115" s="3">
        <f>VLOOKUP($B115,[9]ALQ!$A$4:$P$128,10,0)</f>
        <v>5.8</v>
      </c>
      <c r="Z115" s="7">
        <f t="shared" si="57"/>
        <v>23</v>
      </c>
      <c r="AA115" s="7">
        <f t="shared" si="58"/>
        <v>17</v>
      </c>
      <c r="AC115" s="3">
        <f>VLOOKUP($B115,[9]Erwerbstätigkeit!$A$4:$P$128,14,0)</f>
        <v>2.0010393408265372</v>
      </c>
      <c r="AD115">
        <f t="shared" si="59"/>
        <v>4</v>
      </c>
      <c r="AF115" s="3">
        <f>VLOOKUP($B115,[9]Erwerbstätigkeit!$A$4:$T$128,17,0)</f>
        <v>7.4491849689248673</v>
      </c>
      <c r="AG115" s="3">
        <f>VLOOKUP($B115,[9]Erwerbstätigkeit!$A$4:$T$128,18,0)</f>
        <v>7.3055480715425585</v>
      </c>
      <c r="AH115" s="7">
        <f t="shared" si="60"/>
        <v>26</v>
      </c>
      <c r="AI115" s="7">
        <f t="shared" si="60"/>
        <v>26</v>
      </c>
      <c r="AK115" s="3">
        <f>VLOOKUP($B115,[9]FuE!$A$4:$I$128,7,0)</f>
        <v>0.78</v>
      </c>
      <c r="AL115">
        <f t="shared" si="61"/>
        <v>23</v>
      </c>
      <c r="AN115" s="3">
        <f>VLOOKUP($B115,[9]Bevölkerung!$A$4:$S$128,15,0)</f>
        <v>133.58933717579251</v>
      </c>
      <c r="AO115">
        <f t="shared" si="62"/>
        <v>4</v>
      </c>
      <c r="AQ115" s="3">
        <f>VLOOKUP($B115,[9]Tabelle9!$A$4:$N$128,12,0)</f>
        <v>47.773195876288661</v>
      </c>
      <c r="AR115" s="7">
        <f t="shared" si="63"/>
        <v>5</v>
      </c>
      <c r="AT115" s="3">
        <f>VLOOKUP($B115,[9]Tabelle1!$A$4:$L$128,8,0)</f>
        <v>5.463917525773196</v>
      </c>
      <c r="AU115" s="7">
        <f t="shared" si="64"/>
        <v>16</v>
      </c>
      <c r="AW115" s="3">
        <f>VLOOKUP($B115,[9]HRST!$A$4:$L$128,8,0)</f>
        <v>69.257731958762875</v>
      </c>
      <c r="AX115" s="7">
        <f t="shared" si="65"/>
        <v>6</v>
      </c>
    </row>
    <row r="116" spans="1:50" x14ac:dyDescent="0.35">
      <c r="A116" t="s">
        <v>769</v>
      </c>
      <c r="B116" t="s">
        <v>830</v>
      </c>
      <c r="C116" s="3">
        <f>VLOOKUP($B116,'[9]BIP je EW'!$A$4:$P$128,12,0)</f>
        <v>66.139240506329116</v>
      </c>
      <c r="D116" s="3">
        <f>VLOOKUP($B116,'[9]BIP je EW'!$A$4:$P$128,13,0)</f>
        <v>68.75</v>
      </c>
      <c r="E116" s="7">
        <f t="shared" si="49"/>
        <v>25</v>
      </c>
      <c r="F116" s="7">
        <f t="shared" si="50"/>
        <v>24</v>
      </c>
      <c r="H116" s="3">
        <f>VLOOKUP($B116,[9]Wirtschaftswachstum!$A$4:$Z$128,23,0)</f>
        <v>1.6635902243075265</v>
      </c>
      <c r="I116">
        <f t="shared" si="51"/>
        <v>13</v>
      </c>
      <c r="K116" s="3">
        <f>VLOOKUP($B116,[9]Wirtschaftswachstum!$A$4:$AY$128,50,0)</f>
        <v>2.0884486611728192</v>
      </c>
      <c r="L116">
        <f t="shared" si="52"/>
        <v>8</v>
      </c>
      <c r="N116" s="3">
        <f>VLOOKUP($B116,'[9]Verfügbare Eink'!$A$4:$P$135,12,0)</f>
        <v>64.739884393063591</v>
      </c>
      <c r="O116" s="3">
        <f>VLOOKUP($B116,'[9]Verfügbare Eink'!$A$4:$P$135,13,0)</f>
        <v>64.942528735632195</v>
      </c>
      <c r="P116" s="7">
        <f t="shared" si="53"/>
        <v>25</v>
      </c>
      <c r="Q116" s="7">
        <f t="shared" si="54"/>
        <v>25</v>
      </c>
      <c r="S116" s="3">
        <f>VLOOKUP($B116,'[9]BIP je Arbeitsstunde'!$A$4:$P$128,12,0)</f>
        <v>55.17066572632767</v>
      </c>
      <c r="T116" s="3">
        <f>VLOOKUP($B116,'[9]BIP je Arbeitsstunde'!$A$4:$P$128,13,0)</f>
        <v>59.618504080175114</v>
      </c>
      <c r="U116" s="7">
        <f t="shared" si="55"/>
        <v>26</v>
      </c>
      <c r="V116" s="7">
        <f t="shared" si="56"/>
        <v>25</v>
      </c>
      <c r="W116" s="7"/>
      <c r="X116" s="3">
        <f>VLOOKUP($B116,[9]ALQ!$A$4:$P$128,6,0)</f>
        <v>6.4</v>
      </c>
      <c r="Y116" s="3">
        <f>VLOOKUP($B116,[9]ALQ!$A$4:$P$128,10,0)</f>
        <v>6.7</v>
      </c>
      <c r="Z116" s="7">
        <f t="shared" si="57"/>
        <v>22</v>
      </c>
      <c r="AA116" s="7">
        <f t="shared" si="58"/>
        <v>22</v>
      </c>
      <c r="AC116" s="3">
        <f>VLOOKUP($B116,[9]Erwerbstätigkeit!$A$4:$P$128,14,0)</f>
        <v>-0.40283314409531101</v>
      </c>
      <c r="AD116">
        <f t="shared" si="59"/>
        <v>26</v>
      </c>
      <c r="AF116" s="3">
        <f>VLOOKUP($B116,[9]Erwerbstätigkeit!$A$4:$T$128,17,0)</f>
        <v>12.510437111658119</v>
      </c>
      <c r="AG116" s="3">
        <f>VLOOKUP($B116,[9]Erwerbstätigkeit!$A$4:$T$128,18,0)</f>
        <v>12.808061187325482</v>
      </c>
      <c r="AH116" s="7">
        <f t="shared" si="60"/>
        <v>16</v>
      </c>
      <c r="AI116" s="7">
        <f t="shared" si="60"/>
        <v>15</v>
      </c>
      <c r="AK116" s="3">
        <f>VLOOKUP($B116,[9]FuE!$A$4:$I$128,7,0)</f>
        <v>0.77</v>
      </c>
      <c r="AL116">
        <f t="shared" si="61"/>
        <v>24</v>
      </c>
      <c r="AN116" s="3">
        <f>VLOOKUP($B116,[9]Bevölkerung!$A$4:$S$128,15,0)</f>
        <v>79.470014064816411</v>
      </c>
      <c r="AO116">
        <f t="shared" si="62"/>
        <v>26</v>
      </c>
      <c r="AQ116" s="3">
        <f>VLOOKUP($B116,[9]Tabelle9!$A$4:$N$128,12,0)</f>
        <v>41.964896284476865</v>
      </c>
      <c r="AR116" s="7">
        <f t="shared" si="63"/>
        <v>11</v>
      </c>
      <c r="AT116" s="3">
        <f>VLOOKUP($B116,[9]Tabelle1!$A$4:$L$128,8,0)</f>
        <v>5.5504900843400966</v>
      </c>
      <c r="AU116" s="7">
        <f t="shared" si="64"/>
        <v>12</v>
      </c>
      <c r="AW116" s="3">
        <f>VLOOKUP($B116,[9]HRST!$A$4:$L$128,8,0)</f>
        <v>60.73626624116708</v>
      </c>
      <c r="AX116" s="7">
        <f t="shared" si="65"/>
        <v>15</v>
      </c>
    </row>
    <row r="117" spans="1:50" x14ac:dyDescent="0.35">
      <c r="A117" t="s">
        <v>771</v>
      </c>
      <c r="B117" t="s">
        <v>831</v>
      </c>
      <c r="C117" s="3">
        <f>VLOOKUP($B117,'[9]BIP je EW'!$A$4:$P$128,12,0)</f>
        <v>83.544303797468359</v>
      </c>
      <c r="D117" s="3">
        <f>VLOOKUP($B117,'[9]BIP je EW'!$A$4:$P$128,13,0)</f>
        <v>86.842105263157904</v>
      </c>
      <c r="E117" s="7">
        <f t="shared" si="49"/>
        <v>17</v>
      </c>
      <c r="F117" s="7">
        <f t="shared" si="50"/>
        <v>16</v>
      </c>
      <c r="H117" s="3">
        <f>VLOOKUP($B117,[9]Wirtschaftswachstum!$A$4:$Z$128,23,0)</f>
        <v>2.292814163438166</v>
      </c>
      <c r="I117">
        <f t="shared" si="51"/>
        <v>8</v>
      </c>
      <c r="K117" s="3">
        <f>VLOOKUP($B117,[9]Wirtschaftswachstum!$A$4:$AY$128,50,0)</f>
        <v>1.7497160847523645</v>
      </c>
      <c r="L117">
        <f t="shared" si="52"/>
        <v>12</v>
      </c>
      <c r="N117" s="3">
        <f>VLOOKUP($B117,'[9]Verfügbare Eink'!$A$4:$P$135,12,0)</f>
        <v>83.815028901734095</v>
      </c>
      <c r="O117" s="3">
        <f>VLOOKUP($B117,'[9]Verfügbare Eink'!$A$4:$P$135,13,0)</f>
        <v>88.505747126436788</v>
      </c>
      <c r="P117" s="7">
        <f t="shared" si="53"/>
        <v>15</v>
      </c>
      <c r="Q117" s="7">
        <f t="shared" si="54"/>
        <v>15</v>
      </c>
      <c r="S117" s="3">
        <f>VLOOKUP($B117,'[9]BIP je Arbeitsstunde'!$A$4:$P$128,12,0)</f>
        <v>68.187984732327081</v>
      </c>
      <c r="T117" s="3">
        <f>VLOOKUP($B117,'[9]BIP je Arbeitsstunde'!$A$4:$P$128,13,0)</f>
        <v>71.632885050408476</v>
      </c>
      <c r="U117" s="7">
        <f t="shared" si="55"/>
        <v>19</v>
      </c>
      <c r="V117" s="7">
        <f t="shared" si="56"/>
        <v>19</v>
      </c>
      <c r="W117" s="7"/>
      <c r="X117" s="3">
        <f>VLOOKUP($B117,[9]ALQ!$A$4:$P$128,6,0)</f>
        <v>6.4</v>
      </c>
      <c r="Y117" s="3">
        <f>VLOOKUP($B117,[9]ALQ!$A$4:$P$128,10,0)</f>
        <v>7</v>
      </c>
      <c r="Z117" s="7">
        <f t="shared" si="57"/>
        <v>22</v>
      </c>
      <c r="AA117" s="7">
        <f t="shared" si="58"/>
        <v>24</v>
      </c>
      <c r="AC117" s="3">
        <f>VLOOKUP($B117,[9]Erwerbstätigkeit!$A$4:$P$128,14,0)</f>
        <v>1.5008301172409517</v>
      </c>
      <c r="AD117">
        <f t="shared" si="59"/>
        <v>9</v>
      </c>
      <c r="AF117" s="3">
        <f>VLOOKUP($B117,[9]Erwerbstätigkeit!$A$4:$T$128,17,0)</f>
        <v>15.872787554929049</v>
      </c>
      <c r="AG117" s="3">
        <f>VLOOKUP($B117,[9]Erwerbstätigkeit!$A$4:$T$128,18,0)</f>
        <v>15.693686511154791</v>
      </c>
      <c r="AH117" s="7">
        <f t="shared" si="60"/>
        <v>11</v>
      </c>
      <c r="AI117" s="7">
        <f t="shared" si="60"/>
        <v>11</v>
      </c>
      <c r="AK117" s="3">
        <f>VLOOKUP($B117,[9]FuE!$A$4:$I$128,7,0)</f>
        <v>1.1000000000000001</v>
      </c>
      <c r="AL117">
        <f t="shared" si="61"/>
        <v>19</v>
      </c>
      <c r="AN117" s="3">
        <f>VLOOKUP($B117,[9]Bevölkerung!$A$4:$S$128,15,0)</f>
        <v>82.056213102293455</v>
      </c>
      <c r="AO117">
        <f t="shared" si="62"/>
        <v>25</v>
      </c>
      <c r="AQ117" s="3">
        <f>VLOOKUP($B117,[9]Tabelle9!$A$4:$N$128,12,0)</f>
        <v>48.643450786455112</v>
      </c>
      <c r="AR117" s="7">
        <f t="shared" si="63"/>
        <v>4</v>
      </c>
      <c r="AT117" s="3">
        <f>VLOOKUP($B117,[9]Tabelle1!$A$4:$L$128,8,0)</f>
        <v>5.5154887011470564</v>
      </c>
      <c r="AU117" s="7">
        <f t="shared" si="64"/>
        <v>13</v>
      </c>
      <c r="AW117" s="3">
        <f>VLOOKUP($B117,[9]HRST!$A$4:$L$128,8,0)</f>
        <v>67.648876983309293</v>
      </c>
      <c r="AX117" s="7">
        <f t="shared" si="65"/>
        <v>8</v>
      </c>
    </row>
    <row r="118" spans="1:50" x14ac:dyDescent="0.35">
      <c r="A118" t="s">
        <v>773</v>
      </c>
      <c r="B118" t="s">
        <v>774</v>
      </c>
      <c r="C118" s="3">
        <f>VLOOKUP($B118,'[9]BIP je EW'!$A$4:$P$128,12,0)</f>
        <v>249.36708860759492</v>
      </c>
      <c r="D118" s="3">
        <f>VLOOKUP($B118,'[9]BIP je EW'!$A$4:$P$128,13,0)</f>
        <v>256.25</v>
      </c>
      <c r="E118" s="7">
        <f t="shared" si="49"/>
        <v>1</v>
      </c>
      <c r="F118" s="7">
        <f t="shared" si="50"/>
        <v>1</v>
      </c>
      <c r="H118" s="3">
        <f>VLOOKUP($B118,[9]Wirtschaftswachstum!$A$4:$Z$128,23,0)</f>
        <v>1.5863980301751326</v>
      </c>
      <c r="I118">
        <f t="shared" si="51"/>
        <v>15</v>
      </c>
      <c r="K118" s="3">
        <f>VLOOKUP($B118,[9]Wirtschaftswachstum!$A$4:$AY$128,50,0)</f>
        <v>-0.21942883443770711</v>
      </c>
      <c r="L118">
        <f t="shared" si="52"/>
        <v>23</v>
      </c>
      <c r="N118" s="3">
        <f>VLOOKUP($B118,'[9]Verfügbare Eink'!$A$4:$P$135,12,0)</f>
        <v>152.60115606936415</v>
      </c>
      <c r="O118" s="3">
        <f>VLOOKUP($B118,'[9]Verfügbare Eink'!$A$4:$P$135,13,0)</f>
        <v>143.81443298969072</v>
      </c>
      <c r="P118" s="7">
        <f t="shared" si="53"/>
        <v>1</v>
      </c>
      <c r="Q118" s="7">
        <f t="shared" si="54"/>
        <v>1</v>
      </c>
      <c r="S118" s="3">
        <f>VLOOKUP($B118,'[9]BIP je Arbeitsstunde'!$A$4:$P$128,12,0)</f>
        <v>170.55331583797232</v>
      </c>
      <c r="T118" s="3">
        <f>VLOOKUP($B118,'[9]BIP je Arbeitsstunde'!$A$4:$P$128,13,0)</f>
        <v>173.3898988930776</v>
      </c>
      <c r="U118" s="7">
        <f t="shared" si="55"/>
        <v>2</v>
      </c>
      <c r="V118" s="7">
        <f t="shared" si="56"/>
        <v>2</v>
      </c>
      <c r="W118" s="7"/>
      <c r="X118" s="3">
        <f>VLOOKUP($B118,[9]ALQ!$A$4:$P$128,6,0)</f>
        <v>5.3</v>
      </c>
      <c r="Y118" s="3">
        <f>VLOOKUP($B118,[9]ALQ!$A$4:$P$128,10,0)</f>
        <v>4.5999999999999996</v>
      </c>
      <c r="Z118" s="7">
        <f t="shared" si="57"/>
        <v>15</v>
      </c>
      <c r="AA118" s="7">
        <f t="shared" si="58"/>
        <v>10</v>
      </c>
      <c r="AC118" s="3">
        <f>VLOOKUP($B118,[9]Erwerbstätigkeit!$A$4:$P$128,14,0)</f>
        <v>2.5575904956732529</v>
      </c>
      <c r="AD118">
        <f t="shared" si="59"/>
        <v>3</v>
      </c>
      <c r="AF118" s="3">
        <f>VLOOKUP($B118,[9]Erwerbstätigkeit!$A$4:$T$128,17,0)</f>
        <v>7.2842250663673838</v>
      </c>
      <c r="AG118" s="3">
        <f>VLOOKUP($B118,[9]Erwerbstätigkeit!$A$4:$T$128,18,0)</f>
        <v>6.6388800255264835</v>
      </c>
      <c r="AH118" s="7">
        <f t="shared" si="60"/>
        <v>27</v>
      </c>
      <c r="AI118" s="7">
        <f t="shared" si="60"/>
        <v>27</v>
      </c>
      <c r="AK118" s="3">
        <f>VLOOKUP($B118,[9]FuE!$A$4:$I$128,7,0)</f>
        <v>1.04</v>
      </c>
      <c r="AL118">
        <f t="shared" si="61"/>
        <v>21</v>
      </c>
      <c r="AN118" s="3">
        <f>VLOOKUP($B118,[9]Bevölkerung!$A$4:$S$128,15,0)</f>
        <v>152.81248569728592</v>
      </c>
      <c r="AO118">
        <f t="shared" si="62"/>
        <v>1</v>
      </c>
      <c r="AQ118" s="3">
        <f>VLOOKUP($B118,[9]Tabelle9!$A$4:$N$128,12,0)</f>
        <v>52.87747524752475</v>
      </c>
      <c r="AR118" s="7">
        <f t="shared" si="63"/>
        <v>1</v>
      </c>
      <c r="AT118" s="3">
        <f>VLOOKUP($B118,[9]Tabelle1!$A$4:$L$128,8,0)</f>
        <v>5.4764851485148514</v>
      </c>
      <c r="AU118" s="7">
        <f t="shared" si="64"/>
        <v>15</v>
      </c>
      <c r="AW118" s="3">
        <f>VLOOKUP($B118,[9]HRST!$A$4:$L$128,8,0)</f>
        <v>85.179455445544562</v>
      </c>
      <c r="AX118" s="7">
        <f t="shared" si="65"/>
        <v>1</v>
      </c>
    </row>
    <row r="119" spans="1:50" x14ac:dyDescent="0.35">
      <c r="A119" t="s">
        <v>775</v>
      </c>
      <c r="B119" t="s">
        <v>832</v>
      </c>
      <c r="C119" s="3">
        <f>VLOOKUP($B119,'[9]BIP je EW'!$A$4:$P$128,12,0)</f>
        <v>73.417721518987349</v>
      </c>
      <c r="D119" s="3">
        <f>VLOOKUP($B119,'[9]BIP je EW'!$A$4:$P$128,13,0)</f>
        <v>74.671052631578945</v>
      </c>
      <c r="E119" s="7">
        <f t="shared" si="49"/>
        <v>21</v>
      </c>
      <c r="F119" s="7">
        <f t="shared" si="50"/>
        <v>21</v>
      </c>
      <c r="H119" s="3">
        <f>VLOOKUP($B119,[9]Wirtschaftswachstum!$A$4:$Z$128,23,0)</f>
        <v>1.426127016378544</v>
      </c>
      <c r="I119">
        <f t="shared" si="51"/>
        <v>17</v>
      </c>
      <c r="K119" s="3">
        <f>VLOOKUP($B119,[9]Wirtschaftswachstum!$A$4:$AY$128,50,0)</f>
        <v>1.6963431304072003</v>
      </c>
      <c r="L119">
        <f t="shared" si="52"/>
        <v>13</v>
      </c>
      <c r="N119" s="3">
        <f>VLOOKUP($B119,'[9]Verfügbare Eink'!$A$4:$P$135,12,0)</f>
        <v>69.942196531791907</v>
      </c>
      <c r="O119" s="3">
        <f>VLOOKUP($B119,'[9]Verfügbare Eink'!$A$4:$P$135,13,0)</f>
        <v>67.241379310344826</v>
      </c>
      <c r="P119" s="7">
        <f t="shared" si="53"/>
        <v>22</v>
      </c>
      <c r="Q119" s="7">
        <f t="shared" si="54"/>
        <v>22</v>
      </c>
      <c r="S119" s="3">
        <f>VLOOKUP($B119,'[9]BIP je Arbeitsstunde'!$A$4:$P$128,12,0)</f>
        <v>67.634112213006105</v>
      </c>
      <c r="T119" s="3">
        <f>VLOOKUP($B119,'[9]BIP je Arbeitsstunde'!$A$4:$P$128,13,0)</f>
        <v>70.182529216830304</v>
      </c>
      <c r="U119" s="7">
        <f t="shared" si="55"/>
        <v>20</v>
      </c>
      <c r="V119" s="7">
        <f t="shared" si="56"/>
        <v>20</v>
      </c>
      <c r="W119" s="7"/>
      <c r="X119" s="3">
        <f>VLOOKUP($B119,[9]ALQ!$A$4:$P$128,6,0)</f>
        <v>3.3</v>
      </c>
      <c r="Y119" s="3">
        <f>VLOOKUP($B119,[9]ALQ!$A$4:$P$128,10,0)</f>
        <v>4</v>
      </c>
      <c r="Z119" s="7">
        <f t="shared" si="57"/>
        <v>5</v>
      </c>
      <c r="AA119" s="7">
        <f t="shared" si="58"/>
        <v>8</v>
      </c>
      <c r="AC119" s="3">
        <f>VLOOKUP($B119,[9]Erwerbstätigkeit!$A$4:$P$128,14,0)</f>
        <v>0.6051260546008308</v>
      </c>
      <c r="AD119">
        <f t="shared" si="59"/>
        <v>20</v>
      </c>
      <c r="AF119" s="3">
        <f>VLOOKUP($B119,[9]Erwerbstätigkeit!$A$4:$T$128,17,0)</f>
        <v>18.974045880296753</v>
      </c>
      <c r="AG119" s="3">
        <f>VLOOKUP($B119,[9]Erwerbstätigkeit!$A$4:$T$128,18,0)</f>
        <v>18.437962589153546</v>
      </c>
      <c r="AH119" s="7">
        <f t="shared" si="60"/>
        <v>5</v>
      </c>
      <c r="AI119" s="7">
        <f t="shared" si="60"/>
        <v>5</v>
      </c>
      <c r="AK119" s="3">
        <f>VLOOKUP($B119,[9]FuE!$A$4:$I$128,7,0)</f>
        <v>1.63</v>
      </c>
      <c r="AL119">
        <f t="shared" si="61"/>
        <v>13</v>
      </c>
      <c r="AN119" s="3">
        <f>VLOOKUP($B119,[9]Bevölkerung!$A$4:$S$128,15,0)</f>
        <v>93.940046831985612</v>
      </c>
      <c r="AO119">
        <f t="shared" si="62"/>
        <v>22</v>
      </c>
      <c r="AQ119" s="3">
        <f>VLOOKUP($B119,[9]Tabelle9!$A$4:$N$128,12,0)</f>
        <v>31.406805268869832</v>
      </c>
      <c r="AR119" s="7">
        <f t="shared" si="63"/>
        <v>21</v>
      </c>
      <c r="AT119" s="3">
        <f>VLOOKUP($B119,[9]Tabelle1!$A$4:$L$128,8,0)</f>
        <v>6.679718255910454</v>
      </c>
      <c r="AU119" s="7">
        <f t="shared" si="64"/>
        <v>4</v>
      </c>
      <c r="AW119" s="3">
        <f>VLOOKUP($B119,[9]HRST!$A$4:$L$128,8,0)</f>
        <v>51.550230885451022</v>
      </c>
      <c r="AX119" s="7">
        <f t="shared" si="65"/>
        <v>22</v>
      </c>
    </row>
    <row r="120" spans="1:50" x14ac:dyDescent="0.35">
      <c r="A120" t="s">
        <v>779</v>
      </c>
      <c r="B120" t="s">
        <v>780</v>
      </c>
      <c r="C120" s="3">
        <f>VLOOKUP($B120,'[9]BIP je EW'!$A$4:$P$128,12,0)</f>
        <v>105.37974683544304</v>
      </c>
      <c r="D120" s="3">
        <f>VLOOKUP($B120,'[9]BIP je EW'!$A$4:$P$128,13,0)</f>
        <v>104.93421052631579</v>
      </c>
      <c r="E120" s="7">
        <f t="shared" si="49"/>
        <v>10</v>
      </c>
      <c r="F120" s="7">
        <f t="shared" si="50"/>
        <v>10</v>
      </c>
      <c r="H120" s="3">
        <f>VLOOKUP($B120,[9]Wirtschaftswachstum!$A$4:$Z$128,23,0)</f>
        <v>5.0535505296709999</v>
      </c>
      <c r="I120">
        <f t="shared" si="51"/>
        <v>2</v>
      </c>
      <c r="K120" s="3">
        <f>VLOOKUP($B120,[9]Wirtschaftswachstum!$A$4:$AY$128,50,0)</f>
        <v>2.6464281702895533</v>
      </c>
      <c r="L120">
        <f t="shared" si="52"/>
        <v>6</v>
      </c>
      <c r="N120" s="3">
        <f>VLOOKUP($B120,'[9]Verfügbare Eink'!$A$4:$P$135,12,0)</f>
        <v>95.95375722543352</v>
      </c>
      <c r="O120" s="3">
        <f>VLOOKUP($B120,'[9]Verfügbare Eink'!$A$4:$P$135,13,0)</f>
        <v>90.206185567010309</v>
      </c>
      <c r="P120" s="7">
        <f t="shared" si="53"/>
        <v>12</v>
      </c>
      <c r="Q120" s="7">
        <f t="shared" si="54"/>
        <v>14</v>
      </c>
      <c r="S120" s="3">
        <f>VLOOKUP($B120,'[9]BIP je Arbeitsstunde'!$A$4:$P$128,12,0)</f>
        <v>78.592723613742635</v>
      </c>
      <c r="T120" s="3">
        <f>VLOOKUP($B120,'[9]BIP je Arbeitsstunde'!$A$4:$P$128,13,0)</f>
        <v>80.875720148225966</v>
      </c>
      <c r="U120" s="7">
        <f t="shared" si="55"/>
        <v>15</v>
      </c>
      <c r="V120" s="7">
        <f t="shared" si="56"/>
        <v>14</v>
      </c>
      <c r="W120" s="7"/>
      <c r="X120" s="3">
        <f>VLOOKUP($B120,[9]ALQ!$A$4:$P$128,6,0)</f>
        <v>3.8</v>
      </c>
      <c r="Y120" s="3">
        <f>VLOOKUP($B120,[9]ALQ!$A$4:$P$128,10,0)</f>
        <v>3.2</v>
      </c>
      <c r="Z120" s="7">
        <f t="shared" si="57"/>
        <v>7</v>
      </c>
      <c r="AA120" s="7">
        <f t="shared" si="58"/>
        <v>5</v>
      </c>
      <c r="AC120" s="3">
        <f>VLOOKUP($B120,[9]Erwerbstätigkeit!$A$4:$P$128,14,0)</f>
        <v>4.2625503012349242</v>
      </c>
      <c r="AD120">
        <f t="shared" si="59"/>
        <v>1</v>
      </c>
      <c r="AF120" s="3">
        <f>VLOOKUP($B120,[9]Erwerbstätigkeit!$A$4:$T$128,17,0)</f>
        <v>8.9453425712086219</v>
      </c>
      <c r="AG120" s="3">
        <f>VLOOKUP($B120,[9]Erwerbstätigkeit!$A$4:$T$128,18,0)</f>
        <v>8.099018826058316</v>
      </c>
      <c r="AH120" s="7">
        <f t="shared" si="60"/>
        <v>23</v>
      </c>
      <c r="AI120" s="7">
        <f t="shared" si="60"/>
        <v>23</v>
      </c>
      <c r="AK120" s="3">
        <f>VLOOKUP($B120,[9]FuE!$A$4:$I$128,7,0)</f>
        <v>0.6</v>
      </c>
      <c r="AL120">
        <f t="shared" si="61"/>
        <v>26</v>
      </c>
      <c r="AN120" s="3">
        <f>VLOOKUP($B120,[9]Bevölkerung!$A$4:$S$128,15,0)</f>
        <v>143.34023821853964</v>
      </c>
      <c r="AO120">
        <f t="shared" si="62"/>
        <v>2</v>
      </c>
      <c r="AQ120" s="3">
        <f>VLOOKUP($B120,[9]Tabelle9!$A$4:$N$128,12,0)</f>
        <v>30.436146846564167</v>
      </c>
      <c r="AR120" s="7">
        <f t="shared" si="63"/>
        <v>23</v>
      </c>
      <c r="AT120" s="3">
        <f>VLOOKUP($B120,[9]Tabelle1!$A$4:$L$128,8,0)</f>
        <v>6.1813617822403515</v>
      </c>
      <c r="AU120" s="7">
        <f t="shared" si="64"/>
        <v>8</v>
      </c>
      <c r="AW120" s="3">
        <f>VLOOKUP($B120,[9]HRST!$A$4:$L$128,8,0)</f>
        <v>54.377157201129592</v>
      </c>
      <c r="AX120" s="7">
        <f t="shared" si="65"/>
        <v>19</v>
      </c>
    </row>
    <row r="121" spans="1:50" x14ac:dyDescent="0.35">
      <c r="A121" t="s">
        <v>781</v>
      </c>
      <c r="B121" t="s">
        <v>833</v>
      </c>
      <c r="C121" s="3">
        <f>VLOOKUP($B121,'[9]BIP je EW'!$A$4:$P$128,12,0)</f>
        <v>128.1645569620253</v>
      </c>
      <c r="D121" s="3">
        <f>VLOOKUP($B121,'[9]BIP je EW'!$A$4:$P$128,13,0)</f>
        <v>131.57894736842107</v>
      </c>
      <c r="E121" s="7">
        <f t="shared" si="49"/>
        <v>3</v>
      </c>
      <c r="F121" s="7">
        <f t="shared" si="50"/>
        <v>3</v>
      </c>
      <c r="H121" s="3">
        <f>VLOOKUP($B121,[9]Wirtschaftswachstum!$A$4:$Z$128,23,0)</f>
        <v>1.7905683801193248</v>
      </c>
      <c r="I121">
        <f t="shared" si="51"/>
        <v>11</v>
      </c>
      <c r="K121" s="3">
        <f>VLOOKUP($B121,[9]Wirtschaftswachstum!$A$4:$AY$128,50,0)</f>
        <v>1.0246734707135943</v>
      </c>
      <c r="L121">
        <f t="shared" si="52"/>
        <v>17</v>
      </c>
      <c r="N121" s="3">
        <f>VLOOKUP($B121,'[9]Verfügbare Eink'!$A$4:$P$135,12,0)</f>
        <v>104.62427745664739</v>
      </c>
      <c r="O121" s="3">
        <f>VLOOKUP($B121,'[9]Verfügbare Eink'!$A$4:$P$135,13,0)</f>
        <v>108.04597701149426</v>
      </c>
      <c r="P121" s="7">
        <f t="shared" si="53"/>
        <v>7</v>
      </c>
      <c r="Q121" s="7">
        <f t="shared" si="54"/>
        <v>5</v>
      </c>
      <c r="S121" s="3">
        <f>VLOOKUP($B121,'[9]BIP je Arbeitsstunde'!$A$4:$P$128,12,0)</f>
        <v>121.58135378206632</v>
      </c>
      <c r="T121" s="3">
        <f>VLOOKUP($B121,'[9]BIP je Arbeitsstunde'!$A$4:$P$128,13,0)</f>
        <v>126.04576942364388</v>
      </c>
      <c r="U121" s="7">
        <f t="shared" si="55"/>
        <v>7</v>
      </c>
      <c r="V121" s="7">
        <f t="shared" si="56"/>
        <v>5</v>
      </c>
      <c r="W121" s="7"/>
      <c r="X121" s="3">
        <f>VLOOKUP($B121,[9]ALQ!$A$4:$P$128,6,0)</f>
        <v>3</v>
      </c>
      <c r="Y121" s="3">
        <f>VLOOKUP($B121,[9]ALQ!$A$4:$P$128,10,0)</f>
        <v>2.9</v>
      </c>
      <c r="Z121" s="7">
        <f t="shared" si="57"/>
        <v>2</v>
      </c>
      <c r="AA121" s="7">
        <f t="shared" si="58"/>
        <v>3</v>
      </c>
      <c r="AC121" s="3">
        <f>VLOOKUP($B121,[9]Erwerbstätigkeit!$A$4:$P$128,14,0)</f>
        <v>1.5627351955362485</v>
      </c>
      <c r="AD121">
        <f t="shared" si="59"/>
        <v>6</v>
      </c>
      <c r="AF121" s="3">
        <f>VLOOKUP($B121,[9]Erwerbstätigkeit!$A$4:$T$128,17,0)</f>
        <v>7.5548173451586278</v>
      </c>
      <c r="AG121" s="3">
        <f>VLOOKUP($B121,[9]Erwerbstätigkeit!$A$4:$T$128,18,0)</f>
        <v>7.3939080950631135</v>
      </c>
      <c r="AH121" s="7">
        <f t="shared" si="60"/>
        <v>25</v>
      </c>
      <c r="AI121" s="7">
        <f t="shared" si="60"/>
        <v>25</v>
      </c>
      <c r="AK121" s="3">
        <f>VLOOKUP($B121,[9]FuE!$A$4:$I$128,7,0)</f>
        <v>2.2200000000000002</v>
      </c>
      <c r="AL121">
        <f t="shared" si="61"/>
        <v>7</v>
      </c>
      <c r="AN121" s="3">
        <f>VLOOKUP($B121,[9]Bevölkerung!$A$4:$S$128,15,0)</f>
        <v>112.25040813763655</v>
      </c>
      <c r="AO121">
        <f t="shared" si="62"/>
        <v>10</v>
      </c>
      <c r="AQ121" s="3">
        <f>VLOOKUP($B121,[9]Tabelle9!$A$4:$N$128,12,0)</f>
        <v>40.659957540622187</v>
      </c>
      <c r="AR121" s="7">
        <f t="shared" si="63"/>
        <v>13</v>
      </c>
      <c r="AT121" s="3">
        <f>VLOOKUP($B121,[9]Tabelle1!$A$4:$L$128,8,0)</f>
        <v>5.476851473830326</v>
      </c>
      <c r="AU121" s="7">
        <f t="shared" si="64"/>
        <v>14</v>
      </c>
      <c r="AW121" s="3">
        <f>VLOOKUP($B121,[9]HRST!$A$4:$L$128,8,0)</f>
        <v>67.601249285539311</v>
      </c>
      <c r="AX121" s="7">
        <f t="shared" si="65"/>
        <v>9</v>
      </c>
    </row>
    <row r="122" spans="1:50" x14ac:dyDescent="0.35">
      <c r="A122" t="s">
        <v>786</v>
      </c>
      <c r="B122" t="s">
        <v>834</v>
      </c>
      <c r="C122" s="3">
        <f>VLOOKUP($B122,'[9]BIP je EW'!$A$4:$P$128,12,0)</f>
        <v>124.36708860759494</v>
      </c>
      <c r="D122" s="3">
        <f>VLOOKUP($B122,'[9]BIP je EW'!$A$4:$P$128,13,0)</f>
        <v>123.0263157894737</v>
      </c>
      <c r="E122" s="7">
        <f t="shared" si="49"/>
        <v>4</v>
      </c>
      <c r="F122" s="7">
        <f t="shared" si="50"/>
        <v>6</v>
      </c>
      <c r="H122" s="3">
        <f>VLOOKUP($B122,[9]Wirtschaftswachstum!$A$4:$Z$128,23,0)</f>
        <v>0.59160714753312504</v>
      </c>
      <c r="I122">
        <f t="shared" si="51"/>
        <v>23</v>
      </c>
      <c r="K122" s="3">
        <f>VLOOKUP($B122,[9]Wirtschaftswachstum!$A$4:$AY$128,50,0)</f>
        <v>-0.11281957883979032</v>
      </c>
      <c r="L122">
        <f t="shared" si="52"/>
        <v>22</v>
      </c>
      <c r="N122" s="3">
        <f>VLOOKUP($B122,'[9]Verfügbare Eink'!$A$4:$P$135,12,0)</f>
        <v>120.23121387283237</v>
      </c>
      <c r="O122" s="3">
        <f>VLOOKUP($B122,'[9]Verfügbare Eink'!$A$4:$P$135,13,0)</f>
        <v>120.68965517241379</v>
      </c>
      <c r="P122" s="7">
        <f t="shared" si="53"/>
        <v>3</v>
      </c>
      <c r="Q122" s="7">
        <f t="shared" si="54"/>
        <v>3</v>
      </c>
      <c r="S122" s="3">
        <f>VLOOKUP($B122,'[9]BIP je Arbeitsstunde'!$A$4:$P$128,12,0)</f>
        <v>114.39986383764077</v>
      </c>
      <c r="T122" s="3">
        <f>VLOOKUP($B122,'[9]BIP je Arbeitsstunde'!$A$4:$P$128,13,0)</f>
        <v>119.09430338168497</v>
      </c>
      <c r="U122" s="7">
        <f t="shared" si="55"/>
        <v>8</v>
      </c>
      <c r="V122" s="7">
        <f t="shared" si="56"/>
        <v>7</v>
      </c>
      <c r="W122" s="7"/>
      <c r="X122" s="3">
        <f>VLOOKUP($B122,[9]ALQ!$A$4:$P$128,6,0)</f>
        <v>4.3</v>
      </c>
      <c r="Y122" s="3">
        <f>VLOOKUP($B122,[9]ALQ!$A$4:$P$128,10,0)</f>
        <v>4.8</v>
      </c>
      <c r="Z122" s="7">
        <f t="shared" si="57"/>
        <v>9</v>
      </c>
      <c r="AA122" s="7">
        <f t="shared" si="58"/>
        <v>12</v>
      </c>
      <c r="AC122" s="3">
        <f>VLOOKUP($B122,[9]Erwerbstätigkeit!$A$4:$P$128,14,0)</f>
        <v>0.93784385677346904</v>
      </c>
      <c r="AD122">
        <f t="shared" si="59"/>
        <v>19</v>
      </c>
      <c r="AF122" s="3">
        <f>VLOOKUP($B122,[9]Erwerbstätigkeit!$A$4:$T$128,17,0)</f>
        <v>14.87505219894943</v>
      </c>
      <c r="AG122" s="3">
        <f>VLOOKUP($B122,[9]Erwerbstätigkeit!$A$4:$T$128,18,0)</f>
        <v>14.733763183739699</v>
      </c>
      <c r="AH122" s="7">
        <f t="shared" si="60"/>
        <v>14</v>
      </c>
      <c r="AI122" s="7">
        <f t="shared" si="60"/>
        <v>13</v>
      </c>
      <c r="AK122" s="3">
        <f>VLOOKUP($B122,[9]FuE!$A$4:$I$128,7,0)</f>
        <v>3.26</v>
      </c>
      <c r="AL122">
        <f t="shared" si="61"/>
        <v>3</v>
      </c>
      <c r="AN122" s="3">
        <f>VLOOKUP($B122,[9]Bevölkerung!$A$4:$S$128,15,0)</f>
        <v>113.96929690435206</v>
      </c>
      <c r="AO122">
        <f t="shared" si="62"/>
        <v>8</v>
      </c>
      <c r="AQ122" s="3">
        <f>VLOOKUP($B122,[9]Tabelle9!$A$4:$N$128,12,0)</f>
        <v>37.305930972858256</v>
      </c>
      <c r="AR122" s="7">
        <f t="shared" si="63"/>
        <v>17</v>
      </c>
      <c r="AT122" s="3">
        <f>VLOOKUP($B122,[9]Tabelle1!$A$4:$L$128,8,0)</f>
        <v>5.1513459175695298</v>
      </c>
      <c r="AU122" s="7">
        <f t="shared" si="64"/>
        <v>19</v>
      </c>
      <c r="AW122" s="3">
        <f>VLOOKUP($B122,[9]HRST!$A$4:$L$128,8,0)</f>
        <v>65.569082988942256</v>
      </c>
      <c r="AX122" s="7">
        <f t="shared" si="65"/>
        <v>12</v>
      </c>
    </row>
    <row r="123" spans="1:50" x14ac:dyDescent="0.35">
      <c r="A123" t="s">
        <v>790</v>
      </c>
      <c r="B123" t="s">
        <v>835</v>
      </c>
      <c r="C123" s="3">
        <f>VLOOKUP($B123,'[9]BIP je EW'!$A$4:$P$128,12,0)</f>
        <v>73.734177215189874</v>
      </c>
      <c r="D123" s="3">
        <f>VLOOKUP($B123,'[9]BIP je EW'!$A$4:$P$128,13,0)</f>
        <v>78.618421052631575</v>
      </c>
      <c r="E123" s="7">
        <f t="shared" si="49"/>
        <v>20</v>
      </c>
      <c r="F123" s="7">
        <f t="shared" si="50"/>
        <v>19</v>
      </c>
      <c r="H123" s="3">
        <f>VLOOKUP($B123,[9]Wirtschaftswachstum!$A$4:$Z$128,23,0)</f>
        <v>2.5001789262828709</v>
      </c>
      <c r="I123">
        <f t="shared" si="51"/>
        <v>6</v>
      </c>
      <c r="K123" s="3">
        <f>VLOOKUP($B123,[9]Wirtschaftswachstum!$A$4:$AY$128,50,0)</f>
        <v>2.7158333693152628</v>
      </c>
      <c r="L123">
        <f t="shared" si="52"/>
        <v>5</v>
      </c>
      <c r="N123" s="3">
        <f>VLOOKUP($B123,'[9]Verfügbare Eink'!$A$4:$P$135,12,0)</f>
        <v>79.190751445086704</v>
      </c>
      <c r="O123" s="3">
        <f>VLOOKUP($B123,'[9]Verfügbare Eink'!$A$4:$P$135,13,0)</f>
        <v>87.931034482758619</v>
      </c>
      <c r="P123" s="7">
        <f t="shared" si="53"/>
        <v>19</v>
      </c>
      <c r="Q123" s="7">
        <f t="shared" si="54"/>
        <v>16</v>
      </c>
      <c r="S123" s="3">
        <f>VLOOKUP($B123,'[9]BIP je Arbeitsstunde'!$A$4:$P$128,12,0)</f>
        <v>63.173335264954723</v>
      </c>
      <c r="T123" s="3">
        <f>VLOOKUP($B123,'[9]BIP je Arbeitsstunde'!$A$4:$P$128,13,0)</f>
        <v>63.766402399927436</v>
      </c>
      <c r="U123" s="7">
        <f t="shared" si="55"/>
        <v>23</v>
      </c>
      <c r="V123" s="7">
        <f t="shared" si="56"/>
        <v>24</v>
      </c>
      <c r="W123" s="7"/>
      <c r="X123" s="3">
        <f>VLOOKUP($B123,[9]ALQ!$A$4:$P$128,6,0)</f>
        <v>3.2</v>
      </c>
      <c r="Y123" s="3">
        <f>VLOOKUP($B123,[9]ALQ!$A$4:$P$128,10,0)</f>
        <v>2.8</v>
      </c>
      <c r="Z123" s="7">
        <f t="shared" si="57"/>
        <v>4</v>
      </c>
      <c r="AA123" s="7">
        <f t="shared" si="58"/>
        <v>2</v>
      </c>
      <c r="AC123" s="3">
        <f>VLOOKUP($B123,[9]Erwerbstätigkeit!$A$4:$P$128,14,0)</f>
        <v>1.069113087432072</v>
      </c>
      <c r="AD123">
        <f t="shared" si="59"/>
        <v>16</v>
      </c>
      <c r="AF123" s="3">
        <f>VLOOKUP($B123,[9]Erwerbstätigkeit!$A$4:$T$128,17,0)</f>
        <v>20.541225913601483</v>
      </c>
      <c r="AG123" s="3">
        <f>VLOOKUP($B123,[9]Erwerbstätigkeit!$A$4:$T$128,18,0)</f>
        <v>19.257080858839654</v>
      </c>
      <c r="AH123" s="7">
        <f t="shared" si="60"/>
        <v>4</v>
      </c>
      <c r="AI123" s="7">
        <f t="shared" si="60"/>
        <v>4</v>
      </c>
      <c r="AK123" s="3">
        <f>VLOOKUP($B123,[9]FuE!$A$4:$I$128,7,0)</f>
        <v>1.42</v>
      </c>
      <c r="AL123">
        <f t="shared" si="61"/>
        <v>15</v>
      </c>
      <c r="AN123" s="3">
        <f>VLOOKUP($B123,[9]Bevölkerung!$A$4:$S$128,15,0)</f>
        <v>98.364960221873986</v>
      </c>
      <c r="AO123">
        <f t="shared" si="62"/>
        <v>19</v>
      </c>
      <c r="AQ123" s="3">
        <f>VLOOKUP($B123,[9]Tabelle9!$A$4:$N$128,12,0)</f>
        <v>37.947121956894797</v>
      </c>
      <c r="AR123" s="7">
        <f t="shared" si="63"/>
        <v>16</v>
      </c>
      <c r="AT123" s="3">
        <f>VLOOKUP($B123,[9]Tabelle1!$A$4:$L$128,8,0)</f>
        <v>4.6647857828451755</v>
      </c>
      <c r="AU123" s="7">
        <f t="shared" si="64"/>
        <v>24</v>
      </c>
      <c r="AW123" s="3">
        <f>VLOOKUP($B123,[9]HRST!$A$4:$L$128,8,0)</f>
        <v>59.536953549925833</v>
      </c>
      <c r="AX123" s="7">
        <f t="shared" si="65"/>
        <v>16</v>
      </c>
    </row>
    <row r="124" spans="1:50" x14ac:dyDescent="0.35">
      <c r="A124" t="s">
        <v>798</v>
      </c>
      <c r="B124" t="s">
        <v>836</v>
      </c>
      <c r="C124" s="3">
        <f>VLOOKUP($B124,'[9]BIP je EW'!$A$4:$P$128,12,0)</f>
        <v>77.848101265822791</v>
      </c>
      <c r="D124" s="3">
        <f>VLOOKUP($B124,'[9]BIP je EW'!$A$4:$P$128,13,0)</f>
        <v>75.328947368421055</v>
      </c>
      <c r="E124" s="7">
        <f t="shared" si="49"/>
        <v>19</v>
      </c>
      <c r="F124" s="7">
        <f t="shared" si="50"/>
        <v>20</v>
      </c>
      <c r="H124" s="3">
        <f>VLOOKUP($B124,[9]Wirtschaftswachstum!$A$4:$Z$128,23,0)</f>
        <v>1.5552677257885108</v>
      </c>
      <c r="I124">
        <f t="shared" si="51"/>
        <v>16</v>
      </c>
      <c r="K124" s="3">
        <f>VLOOKUP($B124,[9]Wirtschaftswachstum!$A$4:$AY$128,50,0)</f>
        <v>0.84737922476337246</v>
      </c>
      <c r="L124">
        <f t="shared" si="52"/>
        <v>18</v>
      </c>
      <c r="N124" s="3">
        <f>VLOOKUP($B124,'[9]Verfügbare Eink'!$A$4:$P$135,12,0)</f>
        <v>83.815028901734095</v>
      </c>
      <c r="O124" s="3">
        <f>VLOOKUP($B124,'[9]Verfügbare Eink'!$A$4:$P$135,13,0)</f>
        <v>78.735632183908038</v>
      </c>
      <c r="P124" s="7">
        <f t="shared" si="53"/>
        <v>15</v>
      </c>
      <c r="Q124" s="7">
        <f t="shared" si="54"/>
        <v>19</v>
      </c>
      <c r="S124" s="3">
        <f>VLOOKUP($B124,'[9]BIP je Arbeitsstunde'!$A$4:$P$128,12,0)</f>
        <v>65.13321253789637</v>
      </c>
      <c r="T124" s="3">
        <f>VLOOKUP($B124,'[9]BIP je Arbeitsstunde'!$A$4:$P$128,13,0)</f>
        <v>65.362449833566643</v>
      </c>
      <c r="U124" s="7">
        <f t="shared" si="55"/>
        <v>22</v>
      </c>
      <c r="V124" s="7">
        <f t="shared" si="56"/>
        <v>23</v>
      </c>
      <c r="W124" s="7"/>
      <c r="X124" s="3">
        <f>VLOOKUP($B124,[9]ALQ!$A$4:$P$128,6,0)</f>
        <v>6.4</v>
      </c>
      <c r="Y124" s="3">
        <f>VLOOKUP($B124,[9]ALQ!$A$4:$P$128,10,0)</f>
        <v>6.4</v>
      </c>
      <c r="Z124" s="7">
        <f t="shared" si="57"/>
        <v>22</v>
      </c>
      <c r="AA124" s="7">
        <f t="shared" si="58"/>
        <v>19</v>
      </c>
      <c r="AC124" s="3">
        <f>VLOOKUP($B124,[9]Erwerbstätigkeit!$A$4:$P$128,14,0)</f>
        <v>1.1850551017654993</v>
      </c>
      <c r="AD124">
        <f t="shared" si="59"/>
        <v>12</v>
      </c>
      <c r="AF124" s="3">
        <f>VLOOKUP($B124,[9]Erwerbstätigkeit!$A$4:$T$128,17,0)</f>
        <v>15.548174769827169</v>
      </c>
      <c r="AG124" s="3">
        <f>VLOOKUP($B124,[9]Erwerbstätigkeit!$A$4:$T$128,18,0)</f>
        <v>14.336402031958585</v>
      </c>
      <c r="AH124" s="7">
        <f t="shared" si="60"/>
        <v>12</v>
      </c>
      <c r="AI124" s="7">
        <f t="shared" si="60"/>
        <v>14</v>
      </c>
      <c r="AK124" s="3">
        <f>VLOOKUP($B124,[9]FuE!$A$4:$I$128,7,0)</f>
        <v>1.67</v>
      </c>
      <c r="AL124">
        <f t="shared" si="61"/>
        <v>12</v>
      </c>
      <c r="AN124" s="3">
        <f>VLOOKUP($B124,[9]Bevölkerung!$A$4:$S$128,15,0)</f>
        <v>102.80148495126289</v>
      </c>
      <c r="AO124">
        <f t="shared" si="62"/>
        <v>17</v>
      </c>
      <c r="AQ124" s="3">
        <f>VLOOKUP($B124,[9]Tabelle9!$A$4:$N$128,12,0)</f>
        <v>31.354998622968882</v>
      </c>
      <c r="AR124" s="7">
        <f t="shared" si="63"/>
        <v>22</v>
      </c>
      <c r="AT124" s="3">
        <f>VLOOKUP($B124,[9]Tabelle1!$A$4:$L$128,8,0)</f>
        <v>4.7901011134280216</v>
      </c>
      <c r="AU124" s="7">
        <f t="shared" si="64"/>
        <v>21</v>
      </c>
      <c r="AW124" s="3">
        <f>VLOOKUP($B124,[9]HRST!$A$4:$L$128,8,0)</f>
        <v>50.80654679938624</v>
      </c>
      <c r="AX124" s="7">
        <f t="shared" si="65"/>
        <v>24</v>
      </c>
    </row>
    <row r="125" spans="1:50" x14ac:dyDescent="0.35">
      <c r="A125" t="s">
        <v>802</v>
      </c>
      <c r="B125" t="s">
        <v>837</v>
      </c>
      <c r="C125" s="3">
        <f>VLOOKUP($B125,'[9]BIP je EW'!$A$4:$P$128,12,0)</f>
        <v>69.303797468354432</v>
      </c>
      <c r="D125" s="3">
        <f>VLOOKUP($B125,'[9]BIP je EW'!$A$4:$P$128,13,0)</f>
        <v>72.039473684210535</v>
      </c>
      <c r="E125" s="7">
        <f t="shared" si="49"/>
        <v>23</v>
      </c>
      <c r="F125" s="7">
        <f t="shared" si="50"/>
        <v>23</v>
      </c>
      <c r="H125" s="3">
        <f>VLOOKUP($B125,[9]Wirtschaftswachstum!$A$4:$Z$128,23,0)</f>
        <v>1.9972301291985275</v>
      </c>
      <c r="I125">
        <f t="shared" si="51"/>
        <v>10</v>
      </c>
      <c r="K125" s="3">
        <f>VLOOKUP($B125,[9]Wirtschaftswachstum!$A$4:$AY$128,50,0)</f>
        <v>2.4365498309420559</v>
      </c>
      <c r="L125">
        <f t="shared" si="52"/>
        <v>7</v>
      </c>
      <c r="N125" s="3">
        <f>VLOOKUP($B125,'[9]Verfügbare Eink'!$A$4:$P$135,12,0)</f>
        <v>67.630057803468219</v>
      </c>
      <c r="O125" s="3">
        <f>VLOOKUP($B125,'[9]Verfügbare Eink'!$A$4:$P$135,13,0)</f>
        <v>66.666666666666657</v>
      </c>
      <c r="P125" s="7">
        <f t="shared" si="53"/>
        <v>23</v>
      </c>
      <c r="Q125" s="7">
        <f t="shared" si="54"/>
        <v>24</v>
      </c>
      <c r="S125" s="3">
        <f>VLOOKUP($B125,'[9]BIP je Arbeitsstunde'!$A$4:$P$128,12,0)</f>
        <v>65.50268984567785</v>
      </c>
      <c r="T125" s="3">
        <f>VLOOKUP($B125,'[9]BIP je Arbeitsstunde'!$A$4:$P$128,13,0)</f>
        <v>69.558126726717305</v>
      </c>
      <c r="U125" s="7">
        <f t="shared" si="55"/>
        <v>21</v>
      </c>
      <c r="V125" s="7">
        <f t="shared" si="56"/>
        <v>21</v>
      </c>
      <c r="W125" s="7"/>
      <c r="X125" s="3">
        <f>VLOOKUP($B125,[9]ALQ!$A$4:$P$128,6,0)</f>
        <v>3.7</v>
      </c>
      <c r="Y125" s="3">
        <f>VLOOKUP($B125,[9]ALQ!$A$4:$P$128,10,0)</f>
        <v>5.2</v>
      </c>
      <c r="Z125" s="7">
        <f t="shared" si="57"/>
        <v>6</v>
      </c>
      <c r="AA125" s="7">
        <f t="shared" si="58"/>
        <v>13</v>
      </c>
      <c r="AC125" s="3">
        <f>VLOOKUP($B125,[9]Erwerbstätigkeit!$A$4:$P$128,14,0)</f>
        <v>-0.51967363622217988</v>
      </c>
      <c r="AD125">
        <f t="shared" si="59"/>
        <v>27</v>
      </c>
      <c r="AF125" s="3">
        <f>VLOOKUP($B125,[9]Erwerbstätigkeit!$A$4:$T$128,17,0)</f>
        <v>18.340944563269552</v>
      </c>
      <c r="AG125" s="3">
        <f>VLOOKUP($B125,[9]Erwerbstätigkeit!$A$4:$T$128,18,0)</f>
        <v>17.475434618291761</v>
      </c>
      <c r="AH125" s="7">
        <f t="shared" si="60"/>
        <v>7</v>
      </c>
      <c r="AI125" s="7">
        <f t="shared" si="60"/>
        <v>7</v>
      </c>
      <c r="AK125" s="3">
        <f>VLOOKUP($B125,[9]FuE!$A$4:$I$128,7,0)</f>
        <v>0.47</v>
      </c>
      <c r="AL125">
        <f t="shared" si="61"/>
        <v>27</v>
      </c>
      <c r="AN125" s="3">
        <f>VLOOKUP($B125,[9]Bevölkerung!$A$4:$S$128,15,0)</f>
        <v>84.972059543904436</v>
      </c>
      <c r="AO125">
        <f t="shared" si="62"/>
        <v>24</v>
      </c>
      <c r="AQ125" s="3">
        <f>VLOOKUP($B125,[9]Tabelle9!$A$4:$N$128,12,0)</f>
        <v>23.977673849604319</v>
      </c>
      <c r="AR125" s="7">
        <f t="shared" si="63"/>
        <v>26</v>
      </c>
      <c r="AT125" s="3">
        <f>VLOOKUP($B125,[9]Tabelle1!$A$4:$L$128,8,0)</f>
        <v>3.3858779452805425</v>
      </c>
      <c r="AU125" s="7">
        <f t="shared" si="64"/>
        <v>26</v>
      </c>
      <c r="AW125" s="3">
        <f>VLOOKUP($B125,[9]HRST!$A$4:$L$128,8,0)</f>
        <v>35.187899022593761</v>
      </c>
      <c r="AX125" s="7">
        <f t="shared" si="65"/>
        <v>27</v>
      </c>
    </row>
    <row r="126" spans="1:50" x14ac:dyDescent="0.35">
      <c r="A126" t="s">
        <v>807</v>
      </c>
      <c r="B126" t="s">
        <v>838</v>
      </c>
      <c r="C126" s="3">
        <f>VLOOKUP($B126,'[9]BIP je EW'!$A$4:$P$128,12,0)</f>
        <v>87.025316455696199</v>
      </c>
      <c r="D126" s="3">
        <f>VLOOKUP($B126,'[9]BIP je EW'!$A$4:$P$128,13,0)</f>
        <v>87.828947368421055</v>
      </c>
      <c r="E126" s="7">
        <f t="shared" si="49"/>
        <v>16</v>
      </c>
      <c r="F126" s="7">
        <f t="shared" si="50"/>
        <v>15</v>
      </c>
      <c r="H126" s="3">
        <f>VLOOKUP($B126,[9]Wirtschaftswachstum!$A$4:$Z$128,23,0)</f>
        <v>2.1700121032135513</v>
      </c>
      <c r="I126">
        <f t="shared" si="51"/>
        <v>9</v>
      </c>
      <c r="K126" s="3">
        <f>VLOOKUP($B126,[9]Wirtschaftswachstum!$A$4:$AY$128,50,0)</f>
        <v>1.788088165463833</v>
      </c>
      <c r="L126">
        <f t="shared" si="52"/>
        <v>10</v>
      </c>
      <c r="N126" s="3">
        <f>VLOOKUP($B126,'[9]Verfügbare Eink'!$A$4:$P$135,12,0)</f>
        <v>83.815028901734095</v>
      </c>
      <c r="O126" s="3">
        <f>VLOOKUP($B126,'[9]Verfügbare Eink'!$A$4:$P$135,13,0)</f>
        <v>86.206896551724128</v>
      </c>
      <c r="P126" s="7">
        <f t="shared" si="53"/>
        <v>15</v>
      </c>
      <c r="Q126" s="7">
        <f t="shared" si="54"/>
        <v>17</v>
      </c>
      <c r="S126" s="3">
        <f>VLOOKUP($B126,'[9]BIP je Arbeitsstunde'!$A$4:$P$128,12,0)</f>
        <v>82.842523358498255</v>
      </c>
      <c r="T126" s="3">
        <f>VLOOKUP($B126,'[9]BIP je Arbeitsstunde'!$A$4:$P$128,13,0)</f>
        <v>82.982507380587307</v>
      </c>
      <c r="U126" s="7">
        <f t="shared" si="55"/>
        <v>13</v>
      </c>
      <c r="V126" s="7">
        <f t="shared" si="56"/>
        <v>13</v>
      </c>
      <c r="W126" s="7"/>
      <c r="X126" s="3">
        <f>VLOOKUP($B126,[9]ALQ!$A$4:$P$128,6,0)</f>
        <v>4.4000000000000004</v>
      </c>
      <c r="Y126" s="3">
        <f>VLOOKUP($B126,[9]ALQ!$A$4:$P$128,10,0)</f>
        <v>3.4</v>
      </c>
      <c r="Z126" s="7">
        <f t="shared" si="57"/>
        <v>11</v>
      </c>
      <c r="AA126" s="7">
        <f t="shared" si="58"/>
        <v>6</v>
      </c>
      <c r="AC126" s="3">
        <f>VLOOKUP($B126,[9]Erwerbstätigkeit!$A$4:$P$128,14,0)</f>
        <v>1.2777648252353231</v>
      </c>
      <c r="AD126">
        <f t="shared" si="59"/>
        <v>10</v>
      </c>
      <c r="AF126" s="3">
        <f>VLOOKUP($B126,[9]Erwerbstätigkeit!$A$4:$T$128,17,0)</f>
        <v>21.045987893393008</v>
      </c>
      <c r="AG126" s="3">
        <f>VLOOKUP($B126,[9]Erwerbstätigkeit!$A$4:$T$128,18,0)</f>
        <v>20.731865045637633</v>
      </c>
      <c r="AH126" s="7">
        <f t="shared" si="60"/>
        <v>3</v>
      </c>
      <c r="AI126" s="7">
        <f t="shared" si="60"/>
        <v>3</v>
      </c>
      <c r="AK126" s="3">
        <f>VLOOKUP($B126,[9]FuE!$A$4:$I$128,7,0)</f>
        <v>2.14</v>
      </c>
      <c r="AL126">
        <f t="shared" si="61"/>
        <v>9</v>
      </c>
      <c r="AN126" s="3">
        <f>VLOOKUP($B126,[9]Bevölkerung!$A$4:$S$128,15,0)</f>
        <v>106.59193726751784</v>
      </c>
      <c r="AO126">
        <f t="shared" si="62"/>
        <v>13</v>
      </c>
      <c r="AQ126" s="3">
        <f>VLOOKUP($B126,[9]Tabelle9!$A$4:$N$128,12,0)</f>
        <v>42.415420138540306</v>
      </c>
      <c r="AR126" s="7">
        <f t="shared" si="63"/>
        <v>10</v>
      </c>
      <c r="AT126" s="3">
        <f>VLOOKUP($B126,[9]Tabelle1!$A$4:$L$128,8,0)</f>
        <v>6.2543921293042857</v>
      </c>
      <c r="AU126" s="7">
        <f t="shared" si="64"/>
        <v>7</v>
      </c>
      <c r="AW126" s="3">
        <f>VLOOKUP($B126,[9]HRST!$A$4:$L$128,8,0)</f>
        <v>55.908041361309103</v>
      </c>
      <c r="AX126" s="7">
        <f t="shared" si="65"/>
        <v>18</v>
      </c>
    </row>
    <row r="127" spans="1:50" x14ac:dyDescent="0.35">
      <c r="A127" t="s">
        <v>809</v>
      </c>
      <c r="B127" t="s">
        <v>839</v>
      </c>
      <c r="C127" s="3">
        <f>VLOOKUP($B127,'[9]BIP je EW'!$A$4:$P$128,12,0)</f>
        <v>69.936708860759495</v>
      </c>
      <c r="D127" s="3">
        <f>VLOOKUP($B127,'[9]BIP je EW'!$A$4:$P$128,13,0)</f>
        <v>74.342105263157904</v>
      </c>
      <c r="E127" s="7">
        <f t="shared" si="49"/>
        <v>22</v>
      </c>
      <c r="F127" s="7">
        <f t="shared" si="50"/>
        <v>22</v>
      </c>
      <c r="H127" s="3">
        <f>VLOOKUP($B127,[9]Wirtschaftswachstum!$A$4:$Z$128,23,0)</f>
        <v>1.209941799347618</v>
      </c>
      <c r="I127">
        <f t="shared" si="51"/>
        <v>19</v>
      </c>
      <c r="K127" s="3">
        <f>VLOOKUP($B127,[9]Wirtschaftswachstum!$A$4:$AY$128,50,0)</f>
        <v>1.1902318262592786</v>
      </c>
      <c r="L127">
        <f t="shared" si="52"/>
        <v>15</v>
      </c>
      <c r="N127" s="3">
        <f>VLOOKUP($B127,'[9]Verfügbare Eink'!$A$4:$P$135,12,0)</f>
        <v>65.317919075144502</v>
      </c>
      <c r="O127" s="3">
        <f>VLOOKUP($B127,'[9]Verfügbare Eink'!$A$4:$P$135,13,0)</f>
        <v>70.114942528735639</v>
      </c>
      <c r="P127" s="7">
        <f t="shared" si="53"/>
        <v>24</v>
      </c>
      <c r="Q127" s="7">
        <f t="shared" si="54"/>
        <v>21</v>
      </c>
      <c r="S127" s="3">
        <f>VLOOKUP($B127,'[9]BIP je Arbeitsstunde'!$A$4:$P$128,12,0)</f>
        <v>70.239396979982828</v>
      </c>
      <c r="T127" s="3">
        <f>VLOOKUP($B127,'[9]BIP je Arbeitsstunde'!$A$4:$P$128,13,0)</f>
        <v>76.606763091699065</v>
      </c>
      <c r="U127" s="7">
        <f t="shared" si="55"/>
        <v>18</v>
      </c>
      <c r="V127" s="7">
        <f t="shared" si="56"/>
        <v>18</v>
      </c>
      <c r="W127" s="7"/>
      <c r="X127" s="3">
        <f>VLOOKUP($B127,[9]ALQ!$A$4:$P$128,6,0)</f>
        <v>5.6</v>
      </c>
      <c r="Y127" s="3">
        <f>VLOOKUP($B127,[9]ALQ!$A$4:$P$128,10,0)</f>
        <v>5.7</v>
      </c>
      <c r="Z127" s="7">
        <f t="shared" si="57"/>
        <v>16</v>
      </c>
      <c r="AA127" s="7">
        <f t="shared" si="58"/>
        <v>15</v>
      </c>
      <c r="AC127" s="3">
        <f>VLOOKUP($B127,[9]Erwerbstätigkeit!$A$4:$P$128,14,0)</f>
        <v>-0.1139895943717022</v>
      </c>
      <c r="AD127">
        <f t="shared" si="59"/>
        <v>25</v>
      </c>
      <c r="AF127" s="3">
        <f>VLOOKUP($B127,[9]Erwerbstätigkeit!$A$4:$T$128,17,0)</f>
        <v>21.978251178844996</v>
      </c>
      <c r="AG127" s="3">
        <f>VLOOKUP($B127,[9]Erwerbstätigkeit!$A$4:$T$128,18,0)</f>
        <v>21.296090306101426</v>
      </c>
      <c r="AH127" s="7">
        <f t="shared" si="60"/>
        <v>2</v>
      </c>
      <c r="AI127" s="7">
        <f t="shared" si="60"/>
        <v>2</v>
      </c>
      <c r="AK127" s="3">
        <f>VLOOKUP($B127,[9]FuE!$A$4:$I$128,7,0)</f>
        <v>0.9</v>
      </c>
      <c r="AL127">
        <f t="shared" si="61"/>
        <v>22</v>
      </c>
      <c r="AN127" s="3">
        <f>VLOOKUP($B127,[9]Bevölkerung!$A$4:$S$128,15,0)</f>
        <v>101.05153035717591</v>
      </c>
      <c r="AO127">
        <f t="shared" si="62"/>
        <v>18</v>
      </c>
      <c r="AQ127" s="3">
        <f>VLOOKUP($B127,[9]Tabelle9!$A$4:$N$128,12,0)</f>
        <v>31.697161847282167</v>
      </c>
      <c r="AR127" s="7">
        <f t="shared" si="63"/>
        <v>20</v>
      </c>
      <c r="AT127" s="3">
        <f>VLOOKUP($B127,[9]Tabelle1!$A$4:$L$128,8,0)</f>
        <v>5.7947209595477283</v>
      </c>
      <c r="AU127" s="7">
        <f t="shared" si="64"/>
        <v>10</v>
      </c>
      <c r="AW127" s="3">
        <f>VLOOKUP($B127,[9]HRST!$A$4:$L$128,8,0)</f>
        <v>51.526032315978455</v>
      </c>
      <c r="AX127" s="7">
        <f t="shared" si="65"/>
        <v>23</v>
      </c>
    </row>
    <row r="128" spans="1:50" x14ac:dyDescent="0.35">
      <c r="A128" t="s">
        <v>811</v>
      </c>
      <c r="B128" t="s">
        <v>840</v>
      </c>
      <c r="C128" s="3">
        <f>VLOOKUP($B128,'[9]BIP je EW'!$A$4:$P$128,12,0)</f>
        <v>107.59493670886076</v>
      </c>
      <c r="D128" s="3">
        <f>VLOOKUP($B128,'[9]BIP je EW'!$A$4:$P$128,13,0)</f>
        <v>111.8421052631579</v>
      </c>
      <c r="E128" s="7">
        <f t="shared" si="49"/>
        <v>9</v>
      </c>
      <c r="F128" s="7">
        <f t="shared" si="50"/>
        <v>9</v>
      </c>
      <c r="H128" s="3">
        <f>VLOOKUP($B128,[9]Wirtschaftswachstum!$A$4:$Z$128,23,0)</f>
        <v>-9.2123543190425039E-2</v>
      </c>
      <c r="I128">
        <f t="shared" si="51"/>
        <v>27</v>
      </c>
      <c r="K128" s="3">
        <f>VLOOKUP($B128,[9]Wirtschaftswachstum!$A$4:$AY$128,50,0)</f>
        <v>-0.3429526878054503</v>
      </c>
      <c r="L128">
        <f t="shared" si="52"/>
        <v>25</v>
      </c>
      <c r="N128" s="3">
        <f>VLOOKUP($B128,'[9]Verfügbare Eink'!$A$4:$P$135,12,0)</f>
        <v>101.15606936416187</v>
      </c>
      <c r="O128" s="3">
        <f>VLOOKUP($B128,'[9]Verfügbare Eink'!$A$4:$P$135,13,0)</f>
        <v>100.57471264367817</v>
      </c>
      <c r="P128" s="7">
        <f t="shared" si="53"/>
        <v>10</v>
      </c>
      <c r="Q128" s="7">
        <f t="shared" si="54"/>
        <v>9</v>
      </c>
      <c r="S128" s="3">
        <f>VLOOKUP($B128,'[9]BIP je Arbeitsstunde'!$A$4:$P$128,12,0)</f>
        <v>107.60904414736136</v>
      </c>
      <c r="T128" s="3">
        <f>VLOOKUP($B128,'[9]BIP je Arbeitsstunde'!$A$4:$P$128,13,0)</f>
        <v>106.73461384062269</v>
      </c>
      <c r="U128" s="7">
        <f t="shared" si="55"/>
        <v>10</v>
      </c>
      <c r="V128" s="7">
        <f t="shared" si="56"/>
        <v>10</v>
      </c>
      <c r="W128" s="7"/>
      <c r="X128" s="3">
        <f>VLOOKUP($B128,[9]ALQ!$A$4:$P$128,6,0)</f>
        <v>6.1</v>
      </c>
      <c r="Y128" s="3">
        <f>VLOOKUP($B128,[9]ALQ!$A$4:$P$128,10,0)</f>
        <v>6.6</v>
      </c>
      <c r="Z128" s="7">
        <f t="shared" si="57"/>
        <v>18</v>
      </c>
      <c r="AA128" s="7">
        <f t="shared" si="58"/>
        <v>21</v>
      </c>
      <c r="AC128" s="3">
        <f>VLOOKUP($B128,[9]Erwerbstätigkeit!$A$4:$P$128,14,0)</f>
        <v>1.0376199949851497</v>
      </c>
      <c r="AD128">
        <f t="shared" si="59"/>
        <v>17</v>
      </c>
      <c r="AF128" s="3">
        <f>VLOOKUP($B128,[9]Erwerbstätigkeit!$A$4:$T$128,17,0)</f>
        <v>12.948229704762262</v>
      </c>
      <c r="AG128" s="3">
        <f>VLOOKUP($B128,[9]Erwerbstätigkeit!$A$4:$T$128,18,0)</f>
        <v>12.625783870497301</v>
      </c>
      <c r="AH128" s="7">
        <f t="shared" si="60"/>
        <v>15</v>
      </c>
      <c r="AI128" s="7">
        <f t="shared" si="60"/>
        <v>16</v>
      </c>
      <c r="AK128" s="3">
        <f>VLOOKUP($B128,[9]FuE!$A$4:$I$128,7,0)</f>
        <v>3.01</v>
      </c>
      <c r="AL128">
        <f t="shared" si="61"/>
        <v>5</v>
      </c>
      <c r="AN128" s="3">
        <f>VLOOKUP($B128,[9]Bevölkerung!$A$4:$S$128,15,0)</f>
        <v>107.75085970402998</v>
      </c>
      <c r="AO128">
        <f t="shared" si="62"/>
        <v>12</v>
      </c>
      <c r="AQ128" s="3">
        <f>VLOOKUP($B128,[9]Tabelle9!$A$4:$N$128,12,0)</f>
        <v>42.63920378127041</v>
      </c>
      <c r="AR128" s="7">
        <f t="shared" si="63"/>
        <v>9</v>
      </c>
      <c r="AT128" s="3">
        <f>VLOOKUP($B128,[9]Tabelle1!$A$4:$L$128,8,0)</f>
        <v>6.7517196326326703</v>
      </c>
      <c r="AU128" s="7">
        <f t="shared" si="64"/>
        <v>3</v>
      </c>
      <c r="AW128" s="3">
        <f>VLOOKUP($B128,[9]HRST!$A$4:$L$128,8,0)</f>
        <v>67.928371056373209</v>
      </c>
      <c r="AX128" s="7">
        <f t="shared" si="65"/>
        <v>7</v>
      </c>
    </row>
    <row r="129" spans="1:50" x14ac:dyDescent="0.35">
      <c r="A129" t="s">
        <v>814</v>
      </c>
      <c r="B129" t="s">
        <v>841</v>
      </c>
      <c r="C129" s="3">
        <f>VLOOKUP($B129,'[9]BIP je EW'!$A$4:$P$128,12,0)</f>
        <v>117.40506329113924</v>
      </c>
      <c r="D129" s="3">
        <f>VLOOKUP($B129,'[9]BIP je EW'!$A$4:$P$128,13,0)</f>
        <v>120.7236842105263</v>
      </c>
      <c r="E129" s="7">
        <f t="shared" si="49"/>
        <v>7</v>
      </c>
      <c r="F129" s="7">
        <f t="shared" si="50"/>
        <v>7</v>
      </c>
      <c r="H129" s="3">
        <f>VLOOKUP($B129,[9]Wirtschaftswachstum!$A$4:$Z$128,23,0)</f>
        <v>1.2393938336790171</v>
      </c>
      <c r="I129">
        <f t="shared" si="51"/>
        <v>18</v>
      </c>
      <c r="K129" s="3">
        <f>VLOOKUP($B129,[9]Wirtschaftswachstum!$A$4:$AY$128,50,0)</f>
        <v>0.47785826546365229</v>
      </c>
      <c r="L129">
        <f t="shared" si="52"/>
        <v>19</v>
      </c>
      <c r="N129" s="3">
        <f>VLOOKUP($B129,'[9]Verfügbare Eink'!$A$4:$P$135,12,0)</f>
        <v>102.89017341040463</v>
      </c>
      <c r="O129" s="3">
        <f>VLOOKUP($B129,'[9]Verfügbare Eink'!$A$4:$P$135,13,0)</f>
        <v>101.14942528735634</v>
      </c>
      <c r="P129" s="7">
        <f t="shared" si="53"/>
        <v>9</v>
      </c>
      <c r="Q129" s="7">
        <f t="shared" si="54"/>
        <v>8</v>
      </c>
      <c r="S129" s="3">
        <f>VLOOKUP($B129,'[9]BIP je Arbeitsstunde'!$A$4:$P$128,12,0)</f>
        <v>110.0070500775914</v>
      </c>
      <c r="T129" s="3">
        <f>VLOOKUP($B129,'[9]BIP je Arbeitsstunde'!$A$4:$P$128,13,0)</f>
        <v>109.08995371229409</v>
      </c>
      <c r="U129" s="7">
        <f t="shared" si="55"/>
        <v>9</v>
      </c>
      <c r="V129" s="7">
        <f t="shared" si="56"/>
        <v>9</v>
      </c>
      <c r="W129" s="7"/>
      <c r="X129" s="3">
        <f>VLOOKUP($B129,[9]ALQ!$A$4:$P$128,6,0)</f>
        <v>6</v>
      </c>
      <c r="Y129" s="3">
        <f>VLOOKUP($B129,[9]ALQ!$A$4:$P$128,10,0)</f>
        <v>6.5</v>
      </c>
      <c r="Z129" s="7">
        <f t="shared" si="57"/>
        <v>17</v>
      </c>
      <c r="AA129" s="7">
        <f t="shared" si="58"/>
        <v>20</v>
      </c>
      <c r="AC129" s="3">
        <f>VLOOKUP($B129,[9]Erwerbstätigkeit!$A$4:$P$128,14,0)</f>
        <v>1.1478438944752156</v>
      </c>
      <c r="AD129">
        <f t="shared" si="59"/>
        <v>13</v>
      </c>
      <c r="AF129" s="3">
        <f>VLOOKUP($B129,[9]Erwerbstätigkeit!$A$4:$T$128,17,0)</f>
        <v>10.658313216078476</v>
      </c>
      <c r="AG129" s="3">
        <f>VLOOKUP($B129,[9]Erwerbstätigkeit!$A$4:$T$128,18,0)</f>
        <v>10.516471917186717</v>
      </c>
      <c r="AH129" s="7">
        <f t="shared" si="60"/>
        <v>18</v>
      </c>
      <c r="AI129" s="7">
        <f t="shared" si="60"/>
        <v>18</v>
      </c>
      <c r="AK129" s="3">
        <f>VLOOKUP($B129,[9]FuE!$A$4:$I$128,7,0)</f>
        <v>3.42</v>
      </c>
      <c r="AL129">
        <f t="shared" si="61"/>
        <v>1</v>
      </c>
      <c r="AN129" s="3">
        <f>VLOOKUP($B129,[9]Bevölkerung!$A$4:$S$128,15,0)</f>
        <v>119.48045653092856</v>
      </c>
      <c r="AO129">
        <f t="shared" si="62"/>
        <v>5</v>
      </c>
      <c r="AQ129" s="3">
        <f>VLOOKUP($B129,[9]Tabelle9!$A$4:$N$128,12,0)</f>
        <v>46.723141205426131</v>
      </c>
      <c r="AR129" s="7">
        <f t="shared" si="63"/>
        <v>6</v>
      </c>
      <c r="AT129" s="3">
        <f>VLOOKUP($B129,[9]Tabelle1!$A$4:$L$128,8,0)</f>
        <v>6.8055635052372496</v>
      </c>
      <c r="AU129" s="7">
        <f t="shared" si="64"/>
        <v>2</v>
      </c>
      <c r="AW129" s="3">
        <f>VLOOKUP($B129,[9]HRST!$A$4:$L$128,8,0)</f>
        <v>73.93013183752123</v>
      </c>
      <c r="AX129" s="7">
        <f t="shared" si="65"/>
        <v>2</v>
      </c>
    </row>
    <row r="130" spans="1:50" x14ac:dyDescent="0.35">
      <c r="X130" t="s">
        <v>842</v>
      </c>
      <c r="AT130" s="3"/>
    </row>
    <row r="131" spans="1:50" x14ac:dyDescent="0.35">
      <c r="AT131" s="3"/>
    </row>
    <row r="132" spans="1:50" x14ac:dyDescent="0.35">
      <c r="AT132" s="3"/>
    </row>
    <row r="133" spans="1:50" x14ac:dyDescent="0.35">
      <c r="AT133" s="3"/>
    </row>
    <row r="134" spans="1:50" x14ac:dyDescent="0.35">
      <c r="AT134" s="3"/>
    </row>
    <row r="135" spans="1:50" x14ac:dyDescent="0.35">
      <c r="AT135" s="3"/>
    </row>
    <row r="136" spans="1:50" x14ac:dyDescent="0.35">
      <c r="AT136" s="3"/>
    </row>
    <row r="137" spans="1:50" x14ac:dyDescent="0.35">
      <c r="AT137" s="3"/>
    </row>
    <row r="138" spans="1:50" x14ac:dyDescent="0.35">
      <c r="AT138" s="3"/>
    </row>
    <row r="139" spans="1:50" x14ac:dyDescent="0.35">
      <c r="AT139" s="3"/>
    </row>
    <row r="140" spans="1:50" x14ac:dyDescent="0.35">
      <c r="AT140" s="3"/>
    </row>
    <row r="141" spans="1:50" x14ac:dyDescent="0.35">
      <c r="AT141" s="3"/>
    </row>
    <row r="142" spans="1:50" x14ac:dyDescent="0.35">
      <c r="AT142" s="3"/>
    </row>
    <row r="143" spans="1:50" x14ac:dyDescent="0.35">
      <c r="AT143" s="3"/>
    </row>
    <row r="144" spans="1:50" x14ac:dyDescent="0.35">
      <c r="AT144" s="3"/>
    </row>
    <row r="145" spans="46:46" x14ac:dyDescent="0.35">
      <c r="AT145" s="3"/>
    </row>
    <row r="146" spans="46:46" x14ac:dyDescent="0.35">
      <c r="AT146" s="3"/>
    </row>
    <row r="147" spans="46:46" x14ac:dyDescent="0.35">
      <c r="AT147" s="3"/>
    </row>
    <row r="148" spans="46:46" x14ac:dyDescent="0.35">
      <c r="AT148" s="3"/>
    </row>
    <row r="149" spans="46:46" x14ac:dyDescent="0.35">
      <c r="AT149" s="3"/>
    </row>
    <row r="150" spans="46:46" x14ac:dyDescent="0.35">
      <c r="AT150" s="3"/>
    </row>
    <row r="151" spans="46:46" x14ac:dyDescent="0.35">
      <c r="AT151" s="3"/>
    </row>
    <row r="152" spans="46:46" x14ac:dyDescent="0.35">
      <c r="AT152" s="3"/>
    </row>
    <row r="153" spans="46:46" x14ac:dyDescent="0.35">
      <c r="AT153" s="3"/>
    </row>
    <row r="154" spans="46:46" x14ac:dyDescent="0.35">
      <c r="AT154" s="3"/>
    </row>
    <row r="155" spans="46:46" x14ac:dyDescent="0.35">
      <c r="AT155" s="3"/>
    </row>
    <row r="156" spans="46:46" x14ac:dyDescent="0.35">
      <c r="AT156" s="3"/>
    </row>
    <row r="157" spans="46:46" x14ac:dyDescent="0.35">
      <c r="AT157" s="3"/>
    </row>
    <row r="158" spans="46:46" x14ac:dyDescent="0.35">
      <c r="AT158" s="3"/>
    </row>
    <row r="159" spans="46:46" x14ac:dyDescent="0.35">
      <c r="AT159" s="3"/>
    </row>
    <row r="160" spans="46:46" x14ac:dyDescent="0.35">
      <c r="AT160" s="3"/>
    </row>
    <row r="161" spans="1:46" x14ac:dyDescent="0.35">
      <c r="AT161" s="3"/>
    </row>
    <row r="162" spans="1:46" x14ac:dyDescent="0.35">
      <c r="AT162" s="3"/>
    </row>
    <row r="163" spans="1:46" x14ac:dyDescent="0.35">
      <c r="AT163" s="3"/>
    </row>
    <row r="164" spans="1:46" x14ac:dyDescent="0.35">
      <c r="AT164" s="3"/>
    </row>
    <row r="165" spans="1:46" x14ac:dyDescent="0.35">
      <c r="AT165" s="3"/>
    </row>
    <row r="166" spans="1:46" x14ac:dyDescent="0.35">
      <c r="AT166" s="3"/>
    </row>
    <row r="167" spans="1:46" x14ac:dyDescent="0.35">
      <c r="AT167" s="3"/>
    </row>
    <row r="168" spans="1:46" x14ac:dyDescent="0.35">
      <c r="AT168" s="3"/>
    </row>
    <row r="169" spans="1:46" x14ac:dyDescent="0.35">
      <c r="AT169" s="3"/>
    </row>
    <row r="170" spans="1:46" x14ac:dyDescent="0.35">
      <c r="AT170" s="3"/>
    </row>
    <row r="171" spans="1:46" x14ac:dyDescent="0.35">
      <c r="AT171" s="3"/>
    </row>
    <row r="172" spans="1:46" x14ac:dyDescent="0.35">
      <c r="AT172" s="3"/>
    </row>
    <row r="173" spans="1:46" x14ac:dyDescent="0.35">
      <c r="A173" t="s">
        <v>280</v>
      </c>
      <c r="AT173" s="3"/>
    </row>
    <row r="174" spans="1:46" x14ac:dyDescent="0.35">
      <c r="AT174" s="3"/>
    </row>
    <row r="175" spans="1:46" x14ac:dyDescent="0.35">
      <c r="AT175" s="3"/>
    </row>
    <row r="176" spans="1:46" x14ac:dyDescent="0.35">
      <c r="AT176" s="3"/>
    </row>
    <row r="177" spans="46:46" x14ac:dyDescent="0.35">
      <c r="AT177" s="3"/>
    </row>
    <row r="178" spans="46:46" x14ac:dyDescent="0.35">
      <c r="AT178" s="3"/>
    </row>
    <row r="179" spans="46:46" x14ac:dyDescent="0.35">
      <c r="AT179" s="3"/>
    </row>
    <row r="180" spans="46:46" x14ac:dyDescent="0.35">
      <c r="AT180" s="3"/>
    </row>
    <row r="181" spans="46:46" x14ac:dyDescent="0.35">
      <c r="AT181" s="3"/>
    </row>
    <row r="182" spans="46:46" x14ac:dyDescent="0.35">
      <c r="AT182" s="3"/>
    </row>
    <row r="183" spans="46:46" x14ac:dyDescent="0.35">
      <c r="AT183" s="3"/>
    </row>
    <row r="184" spans="46:46" x14ac:dyDescent="0.35">
      <c r="AT184" s="3"/>
    </row>
    <row r="185" spans="46:46" x14ac:dyDescent="0.35">
      <c r="AT185" s="3"/>
    </row>
    <row r="186" spans="46:46" x14ac:dyDescent="0.35">
      <c r="AT186" s="3"/>
    </row>
    <row r="187" spans="46:46" x14ac:dyDescent="0.35">
      <c r="AT187" s="3"/>
    </row>
    <row r="188" spans="46:46" x14ac:dyDescent="0.35">
      <c r="AT188" s="3"/>
    </row>
    <row r="189" spans="46:46" x14ac:dyDescent="0.35">
      <c r="AT189" s="3"/>
    </row>
    <row r="190" spans="46:46" x14ac:dyDescent="0.35">
      <c r="AT190" s="3"/>
    </row>
    <row r="191" spans="46:46" x14ac:dyDescent="0.35">
      <c r="AT191" s="3"/>
    </row>
    <row r="192" spans="46:46" x14ac:dyDescent="0.35">
      <c r="AT192" s="3"/>
    </row>
    <row r="193" spans="46:46" x14ac:dyDescent="0.35">
      <c r="AT193" s="3"/>
    </row>
    <row r="194" spans="46:46" x14ac:dyDescent="0.35">
      <c r="AT194" s="3"/>
    </row>
    <row r="195" spans="46:46" x14ac:dyDescent="0.35">
      <c r="AT195" s="3"/>
    </row>
    <row r="196" spans="46:46" x14ac:dyDescent="0.35">
      <c r="AT196" s="3"/>
    </row>
    <row r="197" spans="46:46" x14ac:dyDescent="0.35">
      <c r="AT197" s="3"/>
    </row>
    <row r="198" spans="46:46" x14ac:dyDescent="0.35">
      <c r="AT198" s="3"/>
    </row>
    <row r="199" spans="46:46" x14ac:dyDescent="0.35">
      <c r="AT199" s="3"/>
    </row>
    <row r="200" spans="46:46" x14ac:dyDescent="0.35">
      <c r="AT200" s="3"/>
    </row>
    <row r="201" spans="46:46" x14ac:dyDescent="0.35">
      <c r="AT201" s="3"/>
    </row>
    <row r="202" spans="46:46" x14ac:dyDescent="0.35">
      <c r="AT202" s="3"/>
    </row>
    <row r="203" spans="46:46" x14ac:dyDescent="0.35">
      <c r="AT203" s="3"/>
    </row>
    <row r="204" spans="46:46" x14ac:dyDescent="0.35">
      <c r="AT204" s="3"/>
    </row>
    <row r="205" spans="46:46" x14ac:dyDescent="0.35">
      <c r="AT205" s="3"/>
    </row>
    <row r="206" spans="46:46" x14ac:dyDescent="0.35">
      <c r="AT206" s="3"/>
    </row>
    <row r="207" spans="46:46" x14ac:dyDescent="0.35">
      <c r="AT207" s="3"/>
    </row>
    <row r="208" spans="46:46" x14ac:dyDescent="0.35">
      <c r="AT208" s="3"/>
    </row>
    <row r="209" spans="46:46" x14ac:dyDescent="0.35">
      <c r="AT209" s="3"/>
    </row>
    <row r="210" spans="46:46" x14ac:dyDescent="0.35">
      <c r="AT210" s="3"/>
    </row>
    <row r="211" spans="46:46" x14ac:dyDescent="0.35">
      <c r="AT211" s="3"/>
    </row>
    <row r="212" spans="46:46" x14ac:dyDescent="0.35">
      <c r="AT212" s="3"/>
    </row>
    <row r="213" spans="46:46" x14ac:dyDescent="0.35">
      <c r="AT213" s="3"/>
    </row>
    <row r="214" spans="46:46" x14ac:dyDescent="0.35">
      <c r="AT214" s="3"/>
    </row>
    <row r="215" spans="46:46" x14ac:dyDescent="0.35">
      <c r="AT215" s="3"/>
    </row>
    <row r="216" spans="46:46" x14ac:dyDescent="0.35">
      <c r="AT216" s="3"/>
    </row>
    <row r="217" spans="46:46" x14ac:dyDescent="0.35">
      <c r="AT217" s="3"/>
    </row>
    <row r="218" spans="46:46" x14ac:dyDescent="0.35">
      <c r="AT218" s="3"/>
    </row>
    <row r="219" spans="46:46" x14ac:dyDescent="0.35">
      <c r="AT219" s="3"/>
    </row>
    <row r="220" spans="46:46" x14ac:dyDescent="0.35">
      <c r="AT220" s="3"/>
    </row>
    <row r="221" spans="46:46" x14ac:dyDescent="0.35">
      <c r="AT221" s="3"/>
    </row>
    <row r="222" spans="46:46" x14ac:dyDescent="0.35">
      <c r="AT222" s="3"/>
    </row>
    <row r="223" spans="46:46" x14ac:dyDescent="0.35">
      <c r="AT223" s="3"/>
    </row>
    <row r="224" spans="46:46" x14ac:dyDescent="0.35">
      <c r="AT224" s="3"/>
    </row>
    <row r="225" spans="46:46" x14ac:dyDescent="0.35">
      <c r="AT225" s="3"/>
    </row>
    <row r="226" spans="46:46" x14ac:dyDescent="0.35">
      <c r="AT226" s="3"/>
    </row>
    <row r="227" spans="46:46" x14ac:dyDescent="0.35">
      <c r="AT227" s="3"/>
    </row>
    <row r="228" spans="46:46" x14ac:dyDescent="0.35">
      <c r="AT228" s="3"/>
    </row>
    <row r="229" spans="46:46" x14ac:dyDescent="0.35">
      <c r="AT229" s="3"/>
    </row>
    <row r="230" spans="46:46" x14ac:dyDescent="0.35">
      <c r="AT230" s="3"/>
    </row>
    <row r="231" spans="46:46" x14ac:dyDescent="0.35">
      <c r="AT231" s="3"/>
    </row>
    <row r="232" spans="46:46" x14ac:dyDescent="0.35">
      <c r="AT232" s="3"/>
    </row>
    <row r="233" spans="46:46" x14ac:dyDescent="0.35">
      <c r="AT233" s="3"/>
    </row>
    <row r="234" spans="46:46" x14ac:dyDescent="0.35">
      <c r="AT234" s="3"/>
    </row>
    <row r="235" spans="46:46" x14ac:dyDescent="0.35">
      <c r="AT235" s="3"/>
    </row>
    <row r="236" spans="46:46" x14ac:dyDescent="0.35">
      <c r="AT236" s="3"/>
    </row>
    <row r="237" spans="46:46" x14ac:dyDescent="0.35">
      <c r="AT237" s="3"/>
    </row>
    <row r="238" spans="46:46" x14ac:dyDescent="0.35">
      <c r="AT238" s="3"/>
    </row>
    <row r="239" spans="46:46" x14ac:dyDescent="0.35">
      <c r="AT239" s="3"/>
    </row>
    <row r="240" spans="46:46" x14ac:dyDescent="0.35">
      <c r="AT240" s="3"/>
    </row>
    <row r="241" spans="46:46" x14ac:dyDescent="0.35">
      <c r="AT241" s="3"/>
    </row>
    <row r="242" spans="46:46" x14ac:dyDescent="0.35">
      <c r="AT242" s="3"/>
    </row>
  </sheetData>
  <pageMargins left="0.7" right="0.7" top="0.78740157499999996" bottom="0.78740157499999996"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CE469-81E2-4D63-8C8B-5F75F9BD295F}">
  <sheetPr codeName="Tabelle56"/>
  <dimension ref="C1:V766"/>
  <sheetViews>
    <sheetView topLeftCell="V1" workbookViewId="0">
      <pane xSplit="9" ySplit="1" topLeftCell="AE19" activePane="bottomRight" state="frozen"/>
      <selection pane="topRight" activeCell="AE1" sqref="AE1"/>
      <selection pane="bottomLeft" activeCell="V2" sqref="V2"/>
      <selection pane="bottomRight" activeCell="AE2" sqref="AE2"/>
    </sheetView>
  </sheetViews>
  <sheetFormatPr baseColWidth="10" defaultColWidth="11.453125" defaultRowHeight="14.5" x14ac:dyDescent="0.35"/>
  <cols>
    <col min="12" max="18" width="10.81640625" customWidth="1"/>
    <col min="21" max="21" width="21.81640625" customWidth="1"/>
  </cols>
  <sheetData>
    <row r="1" spans="3:22" x14ac:dyDescent="0.35">
      <c r="F1" s="57"/>
      <c r="G1" s="57"/>
      <c r="H1" s="40" t="str">
        <f>'EU-Vergleichsdaten'!C2&amp;", "&amp;'EU-Vergleichsdaten'!C3&amp;", "&amp;'EU-Vergleichsdaten'!D4</f>
        <v>BIP in KKS je Einwohner, EU27=100, 2023</v>
      </c>
      <c r="V1" s="4" t="s">
        <v>843</v>
      </c>
    </row>
    <row r="2" spans="3:22" x14ac:dyDescent="0.35">
      <c r="F2" s="57"/>
      <c r="G2" s="57"/>
      <c r="H2" s="57"/>
    </row>
    <row r="3" spans="3:22" x14ac:dyDescent="0.35">
      <c r="C3" s="60" t="str">
        <f>VLOOKUP(D3,'[10]2.4'!$D$7:$H$450,5,0)</f>
        <v>Hamburg</v>
      </c>
      <c r="D3" s="60" t="s">
        <v>331</v>
      </c>
      <c r="F3" s="57" t="str">
        <f>'EU-Vergleichsdaten'!B7</f>
        <v>Baden-Württemberg</v>
      </c>
      <c r="G3" t="s">
        <v>844</v>
      </c>
      <c r="H3" s="57">
        <f>'EU-Vergleichsdaten'!D7-ROW(H3)/1000000</f>
        <v>138.48683910526316</v>
      </c>
      <c r="J3">
        <v>1</v>
      </c>
      <c r="K3" s="59" t="str">
        <f>VLOOKUP(N3,H3:Q94,10,0)</f>
        <v>Luxembourg</v>
      </c>
      <c r="L3" t="str">
        <f t="shared" ref="L3:L16" si="0">IF(VLOOKUP(K3,F$3:G$94,2,0)="WD","WD",IF(VLOOKUP(K3,F$3:G$94,2,0)="OD","OD",""))</f>
        <v/>
      </c>
      <c r="M3" s="40" t="str">
        <f t="shared" ref="M3:M34" si="1">IF(VLOOKUP($K3,$F$3:$H$94,2,0)="WD",VLOOKUP($K3,C$3:D$18,2,0),IF(VLOOKUP($K3,$F$3:$H$94,2,0)="OD",VLOOKUP($K3,C$3:D$18,2,0),""))</f>
        <v/>
      </c>
      <c r="N3">
        <f>LARGE(H3:H94,J3)</f>
        <v>256.24993799999999</v>
      </c>
      <c r="O3" t="str">
        <f>IF(L3="WD",N3,"")</f>
        <v/>
      </c>
      <c r="P3" t="str">
        <f>IF(L3="OD",N3,"")</f>
        <v/>
      </c>
      <c r="Q3" t="str">
        <f t="shared" ref="Q3:Q34" si="2">F3</f>
        <v>Baden-Württemberg</v>
      </c>
    </row>
    <row r="4" spans="3:22" x14ac:dyDescent="0.35">
      <c r="C4" s="60" t="str">
        <f>VLOOKUP(D4,'[10]2.4'!$D$7:$H$450,5,0)</f>
        <v>Bayern</v>
      </c>
      <c r="D4" s="60" t="s">
        <v>329</v>
      </c>
      <c r="F4" s="57" t="str">
        <f>'EU-Vergleichsdaten'!B8</f>
        <v>Bayern</v>
      </c>
      <c r="G4" t="s">
        <v>844</v>
      </c>
      <c r="H4" s="57">
        <f>'EU-Vergleichsdaten'!D8-ROW(H4)/1000000</f>
        <v>144.73683810526316</v>
      </c>
      <c r="J4">
        <f>J3+1</f>
        <v>2</v>
      </c>
      <c r="K4" s="59" t="str">
        <f>VLOOKUP(N4,H3:Q94,10,0)</f>
        <v>Ireland</v>
      </c>
      <c r="L4" t="str">
        <f t="shared" si="0"/>
        <v/>
      </c>
      <c r="M4" s="40" t="str">
        <f t="shared" si="1"/>
        <v/>
      </c>
      <c r="N4">
        <f>LARGE(H3:H94,J4)</f>
        <v>205.59207826315787</v>
      </c>
      <c r="O4" t="str">
        <f t="shared" ref="O4:O67" si="3">IF(L4="WD",N4,"")</f>
        <v/>
      </c>
      <c r="P4" t="str">
        <f t="shared" ref="P4:P67" si="4">IF(L4="OD",N4,"")</f>
        <v/>
      </c>
      <c r="Q4" t="str">
        <f t="shared" si="2"/>
        <v>Bayern</v>
      </c>
    </row>
    <row r="5" spans="3:22" x14ac:dyDescent="0.35">
      <c r="C5" s="60" t="str">
        <f>VLOOKUP(D5,'[10]2.4'!$D$7:$H$450,5,0)</f>
        <v>Hessen</v>
      </c>
      <c r="D5" s="60" t="s">
        <v>332</v>
      </c>
      <c r="F5" s="58" t="str">
        <f>'EU-Vergleichsdaten'!B9</f>
        <v>Berlin</v>
      </c>
      <c r="G5" t="s">
        <v>845</v>
      </c>
      <c r="H5" s="57">
        <f>'EU-Vergleichsdaten'!D9-ROW(H5)/1000000</f>
        <v>128.94736342105264</v>
      </c>
      <c r="J5">
        <f t="shared" ref="J5:J68" si="5">J4+1</f>
        <v>3</v>
      </c>
      <c r="K5" s="59" t="str">
        <f>VLOOKUP(N5,H3:Q94,10,0)</f>
        <v>Région de Bruxelles-Capitale/Brussels Hoofdstedelijk Gewest</v>
      </c>
      <c r="L5" t="str">
        <f t="shared" si="0"/>
        <v/>
      </c>
      <c r="M5" s="40" t="str">
        <f t="shared" si="1"/>
        <v/>
      </c>
      <c r="N5">
        <f>LARGE(H3:H94,J5)</f>
        <v>201.97366521052632</v>
      </c>
      <c r="O5" t="str">
        <f t="shared" si="3"/>
        <v/>
      </c>
      <c r="P5" t="str">
        <f t="shared" si="4"/>
        <v/>
      </c>
      <c r="Q5" t="str">
        <f t="shared" si="2"/>
        <v>Berlin</v>
      </c>
    </row>
    <row r="6" spans="3:22" x14ac:dyDescent="0.35">
      <c r="C6" s="60" t="str">
        <f>VLOOKUP(D6,'[10]2.4'!$D$7:$H$450,5,0)</f>
        <v>Baden-Württemberg</v>
      </c>
      <c r="D6" s="60" t="s">
        <v>328</v>
      </c>
      <c r="F6" s="58" t="str">
        <f>'EU-Vergleichsdaten'!B10</f>
        <v>Brandenburg</v>
      </c>
      <c r="G6" t="s">
        <v>845</v>
      </c>
      <c r="H6" s="57">
        <f>'EU-Vergleichsdaten'!D10-ROW(H6)/1000000</f>
        <v>89.144730842105261</v>
      </c>
      <c r="J6">
        <f t="shared" si="5"/>
        <v>4</v>
      </c>
      <c r="K6" s="59" t="str">
        <f>VLOOKUP(N6,H3:Q94,10,0)</f>
        <v>Hamburg</v>
      </c>
      <c r="L6" t="str">
        <f t="shared" si="0"/>
        <v>WD</v>
      </c>
      <c r="M6" s="40" t="str">
        <f t="shared" si="1"/>
        <v>HH</v>
      </c>
      <c r="N6">
        <f>LARGE(H3:H94,J6)</f>
        <v>197.36841305263155</v>
      </c>
      <c r="O6">
        <f t="shared" si="3"/>
        <v>197.36841305263155</v>
      </c>
      <c r="P6" t="str">
        <f t="shared" si="4"/>
        <v/>
      </c>
      <c r="Q6" t="str">
        <f t="shared" si="2"/>
        <v>Brandenburg</v>
      </c>
    </row>
    <row r="7" spans="3:22" x14ac:dyDescent="0.35">
      <c r="C7" s="60" t="str">
        <f>VLOOKUP(D7,'[10]2.4'!$D$7:$H$450,5,0)</f>
        <v>Rheinland-Pfalz</v>
      </c>
      <c r="D7" s="60" t="s">
        <v>335</v>
      </c>
      <c r="F7" s="57" t="str">
        <f>'EU-Vergleichsdaten'!B11</f>
        <v>Bremen</v>
      </c>
      <c r="G7" t="s">
        <v>844</v>
      </c>
      <c r="H7" s="57">
        <f>'EU-Vergleichsdaten'!D11-ROW(H7)/1000000</f>
        <v>142.4342035263158</v>
      </c>
      <c r="J7">
        <f t="shared" si="5"/>
        <v>5</v>
      </c>
      <c r="K7" s="59" t="str">
        <f>VLOOKUP(N7,H3:Q94,10,0)</f>
        <v>Ile de France</v>
      </c>
      <c r="L7" t="str">
        <f t="shared" si="0"/>
        <v/>
      </c>
      <c r="M7" s="40" t="str">
        <f t="shared" si="1"/>
        <v/>
      </c>
      <c r="N7">
        <f>LARGE(H3:H94,J7)</f>
        <v>172.69732942105264</v>
      </c>
      <c r="O7" t="str">
        <f t="shared" si="3"/>
        <v/>
      </c>
      <c r="P7" t="str">
        <f t="shared" si="4"/>
        <v/>
      </c>
      <c r="Q7" t="str">
        <f t="shared" si="2"/>
        <v>Bremen</v>
      </c>
    </row>
    <row r="8" spans="3:22" x14ac:dyDescent="0.35">
      <c r="C8" s="60" t="str">
        <f>VLOOKUP(D8,'[10]2.4'!$D$7:$H$450,5,0)</f>
        <v>Bremen</v>
      </c>
      <c r="D8" s="60" t="s">
        <v>330</v>
      </c>
      <c r="F8" s="57" t="str">
        <f>'EU-Vergleichsdaten'!B12</f>
        <v>Hamburg</v>
      </c>
      <c r="G8" t="s">
        <v>844</v>
      </c>
      <c r="H8" s="57">
        <f>'EU-Vergleichsdaten'!D12-ROW(H8)/1000000</f>
        <v>197.36841305263155</v>
      </c>
      <c r="J8">
        <f t="shared" si="5"/>
        <v>6</v>
      </c>
      <c r="K8" s="59" t="str">
        <f>VLOOKUP(N8,H3:Q94,10,0)</f>
        <v>West-Nederland</v>
      </c>
      <c r="L8" t="str">
        <f t="shared" si="0"/>
        <v/>
      </c>
      <c r="M8" s="40" t="str">
        <f t="shared" si="1"/>
        <v/>
      </c>
      <c r="N8">
        <f>LARGE(H3:H94,J8)</f>
        <v>146.71045731578948</v>
      </c>
      <c r="O8" t="str">
        <f t="shared" si="3"/>
        <v/>
      </c>
      <c r="P8" t="str">
        <f t="shared" si="4"/>
        <v/>
      </c>
      <c r="Q8" t="str">
        <f t="shared" si="2"/>
        <v>Hamburg</v>
      </c>
    </row>
    <row r="9" spans="3:22" x14ac:dyDescent="0.35">
      <c r="C9" s="60" t="str">
        <f>VLOOKUP(D9,'[10]2.4'!$D$7:$H$450,5,0)</f>
        <v>Berlin</v>
      </c>
      <c r="D9" s="60" t="s">
        <v>716</v>
      </c>
      <c r="F9" s="57" t="str">
        <f>'EU-Vergleichsdaten'!B13</f>
        <v>Hessen</v>
      </c>
      <c r="G9" t="s">
        <v>844</v>
      </c>
      <c r="H9" s="57">
        <f>'EU-Vergleichsdaten'!D13-ROW(H9)/1000000</f>
        <v>138.48683310526314</v>
      </c>
      <c r="J9">
        <f t="shared" si="5"/>
        <v>7</v>
      </c>
      <c r="K9" s="59" t="str">
        <f>VLOOKUP(N9,H3:Q94,10,0)</f>
        <v>Bayern</v>
      </c>
      <c r="L9" t="str">
        <f t="shared" si="0"/>
        <v>WD</v>
      </c>
      <c r="M9" s="40" t="str">
        <f t="shared" si="1"/>
        <v>BY</v>
      </c>
      <c r="N9">
        <f>LARGE(H3:H94,J9)</f>
        <v>144.73683810526316</v>
      </c>
      <c r="O9">
        <f t="shared" si="3"/>
        <v>144.73683810526316</v>
      </c>
      <c r="P9" t="str">
        <f t="shared" si="4"/>
        <v/>
      </c>
      <c r="Q9" t="str">
        <f t="shared" si="2"/>
        <v>Hessen</v>
      </c>
    </row>
    <row r="10" spans="3:22" x14ac:dyDescent="0.35">
      <c r="C10" s="60" t="str">
        <f>VLOOKUP(D10,'[10]2.4'!$D$7:$H$450,5,0)</f>
        <v>Nordrhein-Westfalen</v>
      </c>
      <c r="D10" s="60" t="s">
        <v>334</v>
      </c>
      <c r="F10" s="58" t="str">
        <f>'EU-Vergleichsdaten'!B14</f>
        <v>Mecklenburg-Vorpommern</v>
      </c>
      <c r="G10" t="s">
        <v>845</v>
      </c>
      <c r="H10" s="57">
        <f>'EU-Vergleichsdaten'!D14-ROW(H10)/1000000</f>
        <v>87.171042631578942</v>
      </c>
      <c r="J10">
        <f t="shared" si="5"/>
        <v>8</v>
      </c>
      <c r="K10" s="59" t="str">
        <f>VLOOKUP(N10,H3:Q94,10,0)</f>
        <v>Bremen</v>
      </c>
      <c r="L10" t="str">
        <f t="shared" si="0"/>
        <v>WD</v>
      </c>
      <c r="M10" s="40" t="str">
        <f t="shared" si="1"/>
        <v>HB</v>
      </c>
      <c r="N10">
        <f>LARGE(H3:H94,J10)</f>
        <v>142.4342035263158</v>
      </c>
      <c r="O10">
        <f t="shared" si="3"/>
        <v>142.4342035263158</v>
      </c>
      <c r="P10" t="str">
        <f t="shared" si="4"/>
        <v/>
      </c>
      <c r="Q10" t="str">
        <f t="shared" si="2"/>
        <v>Mecklenburg-Vorpommern</v>
      </c>
    </row>
    <row r="11" spans="3:22" x14ac:dyDescent="0.35">
      <c r="C11" s="60" t="str">
        <f>VLOOKUP(D11,'[10]2.4'!$D$7:$H$450,5,0)</f>
        <v>Niedersachsen</v>
      </c>
      <c r="D11" s="60" t="s">
        <v>333</v>
      </c>
      <c r="F11" s="57" t="str">
        <f>'EU-Vergleichsdaten'!B15</f>
        <v>Niedersachsen</v>
      </c>
      <c r="G11" t="s">
        <v>844</v>
      </c>
      <c r="H11" s="57">
        <f>'EU-Vergleichsdaten'!D15-ROW(H11)/1000000</f>
        <v>113.8157784736842</v>
      </c>
      <c r="J11">
        <f t="shared" si="5"/>
        <v>9</v>
      </c>
      <c r="K11" s="59" t="str">
        <f>VLOOKUP(N11,H3:Q94,10,0)</f>
        <v>Östra Sverige</v>
      </c>
      <c r="L11" t="str">
        <f t="shared" si="0"/>
        <v/>
      </c>
      <c r="M11" s="40" t="str">
        <f t="shared" si="1"/>
        <v/>
      </c>
      <c r="N11">
        <f>LARGE(H3:H94,J11)</f>
        <v>140.78938168421053</v>
      </c>
      <c r="O11" t="str">
        <f t="shared" si="3"/>
        <v/>
      </c>
      <c r="P11" t="str">
        <f t="shared" si="4"/>
        <v/>
      </c>
      <c r="Q11" t="str">
        <f t="shared" si="2"/>
        <v>Niedersachsen</v>
      </c>
    </row>
    <row r="12" spans="3:22" x14ac:dyDescent="0.35">
      <c r="C12" s="60" t="str">
        <f>VLOOKUP(D12,'[10]2.4'!$D$7:$H$450,5,0)</f>
        <v>Schleswig-Holstein</v>
      </c>
      <c r="D12" s="60" t="s">
        <v>337</v>
      </c>
      <c r="F12" s="57" t="str">
        <f>'EU-Vergleichsdaten'!B16</f>
        <v>Nordrhein-Westfalen</v>
      </c>
      <c r="G12" t="s">
        <v>844</v>
      </c>
      <c r="H12" s="57">
        <f>'EU-Vergleichsdaten'!D16-ROW(H12)/1000000</f>
        <v>118.749988</v>
      </c>
      <c r="J12">
        <f t="shared" si="5"/>
        <v>10</v>
      </c>
      <c r="K12" s="59" t="str">
        <f>VLOOKUP(N12,H3:Q94,10,0)</f>
        <v>Baden-Württemberg</v>
      </c>
      <c r="L12" t="str">
        <f t="shared" si="0"/>
        <v>WD</v>
      </c>
      <c r="M12" s="40" t="str">
        <f t="shared" si="1"/>
        <v>BW</v>
      </c>
      <c r="N12">
        <f>LARGE(H3:H94,J12)</f>
        <v>138.48683910526316</v>
      </c>
      <c r="O12">
        <f t="shared" si="3"/>
        <v>138.48683910526316</v>
      </c>
      <c r="P12" t="str">
        <f t="shared" si="4"/>
        <v/>
      </c>
      <c r="Q12" t="str">
        <f t="shared" si="2"/>
        <v>Nordrhein-Westfalen</v>
      </c>
    </row>
    <row r="13" spans="3:22" x14ac:dyDescent="0.35">
      <c r="C13" s="60" t="str">
        <f>VLOOKUP(D13,'[10]2.4'!$D$7:$H$450,5,0)</f>
        <v>Brandenburg</v>
      </c>
      <c r="D13" s="60" t="s">
        <v>846</v>
      </c>
      <c r="F13" s="57" t="str">
        <f>'EU-Vergleichsdaten'!B17</f>
        <v>Rheinland-Pfalz</v>
      </c>
      <c r="G13" t="s">
        <v>844</v>
      </c>
      <c r="H13" s="57">
        <f>'EU-Vergleichsdaten'!D17-ROW(H13)/1000000</f>
        <v>106.249987</v>
      </c>
      <c r="J13">
        <f t="shared" si="5"/>
        <v>11</v>
      </c>
      <c r="K13" s="59" t="str">
        <f>VLOOKUP(N13,H3:Q94,10,0)</f>
        <v>Hessen</v>
      </c>
      <c r="L13" t="str">
        <f t="shared" si="0"/>
        <v>WD</v>
      </c>
      <c r="M13" s="40" t="str">
        <f t="shared" si="1"/>
        <v>HE</v>
      </c>
      <c r="N13">
        <f>LARGE(H3:H94,J13)</f>
        <v>138.48683310526314</v>
      </c>
      <c r="O13">
        <f t="shared" si="3"/>
        <v>138.48683310526314</v>
      </c>
      <c r="P13" t="str">
        <f t="shared" si="4"/>
        <v/>
      </c>
      <c r="Q13" t="str">
        <f t="shared" si="2"/>
        <v>Rheinland-Pfalz</v>
      </c>
    </row>
    <row r="14" spans="3:22" x14ac:dyDescent="0.35">
      <c r="C14" s="60" t="str">
        <f>VLOOKUP(D14,'[10]2.4'!$D$7:$H$450,5,0)</f>
        <v>Saarland</v>
      </c>
      <c r="D14" s="60" t="s">
        <v>336</v>
      </c>
      <c r="F14" s="57" t="str">
        <f>'EU-Vergleichsdaten'!B18</f>
        <v>Saarland</v>
      </c>
      <c r="G14" t="s">
        <v>844</v>
      </c>
      <c r="H14" s="57">
        <f>'EU-Vergleichsdaten'!D18-ROW(H14)/1000000</f>
        <v>105.92103863157894</v>
      </c>
      <c r="J14">
        <f t="shared" si="5"/>
        <v>12</v>
      </c>
      <c r="K14" s="59" t="str">
        <f>VLOOKUP(N14,H3:Q94,10,0)</f>
        <v>Westösterreich</v>
      </c>
      <c r="L14" t="str">
        <f t="shared" si="0"/>
        <v/>
      </c>
      <c r="M14" s="40" t="str">
        <f t="shared" si="1"/>
        <v/>
      </c>
      <c r="N14">
        <f>LARGE(H3:H94,J14)</f>
        <v>131.24992700000001</v>
      </c>
      <c r="O14" t="str">
        <f t="shared" si="3"/>
        <v/>
      </c>
      <c r="P14" t="str">
        <f t="shared" si="4"/>
        <v/>
      </c>
      <c r="Q14" t="str">
        <f t="shared" si="2"/>
        <v>Saarland</v>
      </c>
    </row>
    <row r="15" spans="3:22" x14ac:dyDescent="0.35">
      <c r="C15" s="60" t="str">
        <f>VLOOKUP(D15,'[10]2.4'!$D$7:$H$450,5,0)</f>
        <v>Sachsen-Anhalt</v>
      </c>
      <c r="D15" s="60" t="s">
        <v>847</v>
      </c>
      <c r="F15" s="58" t="str">
        <f>'EU-Vergleichsdaten'!B19</f>
        <v>Sachsen</v>
      </c>
      <c r="G15" t="s">
        <v>845</v>
      </c>
      <c r="H15" s="57">
        <f>'EU-Vergleichsdaten'!D19-ROW(H15)/1000000</f>
        <v>94.736827105263146</v>
      </c>
      <c r="J15">
        <f t="shared" si="5"/>
        <v>13</v>
      </c>
      <c r="K15" s="59" t="str">
        <f>VLOOKUP(N15,H3:Q94,10,0)</f>
        <v>Denmark</v>
      </c>
      <c r="L15" t="str">
        <f t="shared" si="0"/>
        <v/>
      </c>
      <c r="M15" s="40" t="str">
        <f t="shared" si="1"/>
        <v/>
      </c>
      <c r="N15">
        <f>LARGE(H3:H94,J15)</f>
        <v>130.92102763157894</v>
      </c>
      <c r="O15" t="str">
        <f t="shared" si="3"/>
        <v/>
      </c>
      <c r="P15" t="str">
        <f t="shared" si="4"/>
        <v/>
      </c>
      <c r="Q15" t="str">
        <f t="shared" si="2"/>
        <v>Sachsen</v>
      </c>
    </row>
    <row r="16" spans="3:22" x14ac:dyDescent="0.35">
      <c r="C16" s="60" t="str">
        <f>VLOOKUP(D16,'[10]2.4'!$D$7:$H$450,5,0)</f>
        <v>Mecklenburg-Vorpommern</v>
      </c>
      <c r="D16" s="60" t="s">
        <v>848</v>
      </c>
      <c r="F16" s="58" t="str">
        <f>'EU-Vergleichsdaten'!B20</f>
        <v>Sachsen-Anhalt</v>
      </c>
      <c r="G16" t="s">
        <v>845</v>
      </c>
      <c r="H16" s="57">
        <f>'EU-Vergleichsdaten'!D20-ROW(H16)/1000000</f>
        <v>87.499983999999998</v>
      </c>
      <c r="J16">
        <f t="shared" si="5"/>
        <v>14</v>
      </c>
      <c r="K16" s="59" t="str">
        <f>VLOOKUP(N16,H3:Q94,10,0)</f>
        <v>Zuid-Nederland</v>
      </c>
      <c r="L16" t="str">
        <f t="shared" si="0"/>
        <v/>
      </c>
      <c r="M16" s="40" t="str">
        <f t="shared" si="1"/>
        <v/>
      </c>
      <c r="N16">
        <f>LARGE(H3:H94,J16)</f>
        <v>129.93414052631582</v>
      </c>
      <c r="O16" t="str">
        <f t="shared" si="3"/>
        <v/>
      </c>
      <c r="P16" t="str">
        <f t="shared" si="4"/>
        <v/>
      </c>
      <c r="Q16" t="str">
        <f t="shared" si="2"/>
        <v>Sachsen-Anhalt</v>
      </c>
    </row>
    <row r="17" spans="3:17" x14ac:dyDescent="0.35">
      <c r="C17" s="60" t="str">
        <f>VLOOKUP(D17,'[10]2.4'!$D$7:$H$450,5,0)</f>
        <v>Sachsen</v>
      </c>
      <c r="D17" s="60" t="s">
        <v>849</v>
      </c>
      <c r="F17" s="57" t="str">
        <f>'EU-Vergleichsdaten'!B21</f>
        <v>Schleswig-Holstein</v>
      </c>
      <c r="G17" t="s">
        <v>844</v>
      </c>
      <c r="H17" s="57">
        <f>'EU-Vergleichsdaten'!D21-ROW(H17)/1000000</f>
        <v>102.96050931578947</v>
      </c>
      <c r="J17">
        <f t="shared" si="5"/>
        <v>15</v>
      </c>
      <c r="K17" s="59" t="str">
        <f>VLOOKUP(N17,H3:Q94,10,0)</f>
        <v>Berlin</v>
      </c>
      <c r="L17" t="str">
        <f t="shared" ref="L17:L77" si="6">IF(VLOOKUP(K17,F$3:G$94,2,0)="WD","WD",IF(VLOOKUP(K17,F$3:G$94,2,0)="OD","OD",""))</f>
        <v>OD</v>
      </c>
      <c r="M17" s="40" t="str">
        <f t="shared" si="1"/>
        <v>BE</v>
      </c>
      <c r="N17">
        <f>LARGE(H3:H94,J17)</f>
        <v>128.94736342105264</v>
      </c>
      <c r="O17" t="str">
        <f t="shared" si="3"/>
        <v/>
      </c>
      <c r="P17">
        <f t="shared" si="4"/>
        <v>128.94736342105264</v>
      </c>
      <c r="Q17" t="str">
        <f t="shared" si="2"/>
        <v>Schleswig-Holstein</v>
      </c>
    </row>
    <row r="18" spans="3:17" x14ac:dyDescent="0.35">
      <c r="C18" s="60" t="str">
        <f>VLOOKUP(D18,'[10]2.4'!$D$7:$H$450,5,0)</f>
        <v>Thüringen</v>
      </c>
      <c r="D18" s="60" t="s">
        <v>850</v>
      </c>
      <c r="F18" s="58" t="str">
        <f>'EU-Vergleichsdaten'!B22</f>
        <v>Thüringen</v>
      </c>
      <c r="G18" t="s">
        <v>845</v>
      </c>
      <c r="H18" s="57">
        <f>'EU-Vergleichsdaten'!D22-ROW(H18)/1000000</f>
        <v>89.473666210526318</v>
      </c>
      <c r="J18">
        <f t="shared" si="5"/>
        <v>16</v>
      </c>
      <c r="K18" s="59" t="str">
        <f>VLOOKUP(N18,H3:Q94,10,0)</f>
        <v>Makroregion województwo mazowieckie</v>
      </c>
      <c r="L18" t="str">
        <f t="shared" si="6"/>
        <v/>
      </c>
      <c r="M18" s="40" t="str">
        <f t="shared" si="1"/>
        <v/>
      </c>
      <c r="N18">
        <f>LARGE(H3:H94,J18)</f>
        <v>122.03939368421054</v>
      </c>
      <c r="O18" t="str">
        <f t="shared" si="3"/>
        <v/>
      </c>
      <c r="P18" t="str">
        <f t="shared" si="4"/>
        <v/>
      </c>
      <c r="Q18" t="str">
        <f t="shared" si="2"/>
        <v>Thüringen</v>
      </c>
    </row>
    <row r="19" spans="3:17" x14ac:dyDescent="0.35">
      <c r="D19" s="3"/>
      <c r="F19" t="str">
        <f>'EU-Vergleichsdaten'!B24</f>
        <v>Région de Bruxelles-Capitale/Brussels Hoofdstedelijk Gewest</v>
      </c>
      <c r="H19" s="57">
        <f>'EU-Vergleichsdaten'!D24-ROW(H19)/1000000</f>
        <v>201.97366521052632</v>
      </c>
      <c r="J19">
        <f t="shared" si="5"/>
        <v>17</v>
      </c>
      <c r="K19" s="59" t="str">
        <f>VLOOKUP(N19,H3:Q94,10,0)</f>
        <v>Ostösterreich</v>
      </c>
      <c r="L19" t="str">
        <f t="shared" si="6"/>
        <v/>
      </c>
      <c r="M19" s="40" t="str">
        <f t="shared" si="1"/>
        <v/>
      </c>
      <c r="N19">
        <f>LARGE(H3:H94,J19)</f>
        <v>121.05256057894736</v>
      </c>
      <c r="O19" t="str">
        <f t="shared" si="3"/>
        <v/>
      </c>
      <c r="P19" t="str">
        <f t="shared" si="4"/>
        <v/>
      </c>
      <c r="Q19" t="str">
        <f t="shared" si="2"/>
        <v>Région de Bruxelles-Capitale/Brussels Hoofdstedelijk Gewest</v>
      </c>
    </row>
    <row r="20" spans="3:17" x14ac:dyDescent="0.35">
      <c r="D20" s="3"/>
      <c r="F20" t="str">
        <f>'EU-Vergleichsdaten'!B25</f>
        <v>Vlaams Gewest</v>
      </c>
      <c r="H20" s="57">
        <f>'EU-Vergleichsdaten'!D25-ROW(H20)/1000000</f>
        <v>119.40787473684209</v>
      </c>
      <c r="J20">
        <f t="shared" si="5"/>
        <v>18</v>
      </c>
      <c r="K20" s="59" t="str">
        <f>VLOOKUP(N20,H3:Q94,10,0)</f>
        <v>Vlaams Gewest</v>
      </c>
      <c r="L20" t="str">
        <f t="shared" si="6"/>
        <v/>
      </c>
      <c r="M20" s="40" t="str">
        <f t="shared" si="1"/>
        <v/>
      </c>
      <c r="N20">
        <f>LARGE(H3:H94,J20)</f>
        <v>119.40787473684209</v>
      </c>
      <c r="O20" t="str">
        <f t="shared" si="3"/>
        <v/>
      </c>
      <c r="P20" t="str">
        <f t="shared" si="4"/>
        <v/>
      </c>
      <c r="Q20" t="str">
        <f t="shared" si="2"/>
        <v>Vlaams Gewest</v>
      </c>
    </row>
    <row r="21" spans="3:17" x14ac:dyDescent="0.35">
      <c r="D21" s="3"/>
      <c r="F21" t="str">
        <f>'EU-Vergleichsdaten'!B26</f>
        <v>Région wallonne</v>
      </c>
      <c r="H21" s="57">
        <f>'EU-Vergleichsdaten'!D26-ROW(H21)/1000000</f>
        <v>87.171031631578941</v>
      </c>
      <c r="J21">
        <f t="shared" si="5"/>
        <v>19</v>
      </c>
      <c r="K21" s="59" t="str">
        <f>VLOOKUP(N21,H3:Q94,10,0)</f>
        <v>Nordrhein-Westfalen</v>
      </c>
      <c r="L21" t="str">
        <f t="shared" si="6"/>
        <v>WD</v>
      </c>
      <c r="M21" s="40" t="str">
        <f t="shared" si="1"/>
        <v>NW</v>
      </c>
      <c r="N21">
        <f>LARGE(H3:H94,J21)</f>
        <v>118.749988</v>
      </c>
      <c r="O21">
        <f t="shared" si="3"/>
        <v>118.749988</v>
      </c>
      <c r="P21" t="str">
        <f t="shared" si="4"/>
        <v/>
      </c>
      <c r="Q21" t="str">
        <f t="shared" si="2"/>
        <v>Région wallonne</v>
      </c>
    </row>
    <row r="22" spans="3:17" x14ac:dyDescent="0.35">
      <c r="D22" s="3"/>
      <c r="F22" t="str">
        <f>'EU-Vergleichsdaten'!B27</f>
        <v>Severna i Yugoiztochna Bulgaria</v>
      </c>
      <c r="H22" s="57">
        <f>'EU-Vergleichsdaten'!D27-ROW(H22)/1000000</f>
        <v>40.789451684210526</v>
      </c>
      <c r="J22">
        <f t="shared" si="5"/>
        <v>20</v>
      </c>
      <c r="K22" s="59" t="str">
        <f>VLOOKUP(N22,H3:Q94,10,0)</f>
        <v>Közép-Magyarország</v>
      </c>
      <c r="L22" t="str">
        <f t="shared" si="6"/>
        <v/>
      </c>
      <c r="M22" s="40" t="str">
        <f t="shared" si="1"/>
        <v/>
      </c>
      <c r="N22">
        <f>LARGE(H3:H94,J22)</f>
        <v>115.46046331578947</v>
      </c>
      <c r="O22" t="str">
        <f t="shared" si="3"/>
        <v/>
      </c>
      <c r="P22" t="str">
        <f t="shared" si="4"/>
        <v/>
      </c>
      <c r="Q22" t="str">
        <f t="shared" si="2"/>
        <v>Severna i Yugoiztochna Bulgaria</v>
      </c>
    </row>
    <row r="23" spans="3:17" x14ac:dyDescent="0.35">
      <c r="D23" s="3"/>
      <c r="F23" t="str">
        <f>'EU-Vergleichsdaten'!B28</f>
        <v>Yugozapadna i Yuzhna tsentralna Bulgaria</v>
      </c>
      <c r="H23" s="57">
        <f>'EU-Vergleichsdaten'!D28-ROW(H23)/1000000</f>
        <v>73.684187526315782</v>
      </c>
      <c r="J23">
        <f t="shared" si="5"/>
        <v>21</v>
      </c>
      <c r="K23" s="59" t="str">
        <f>VLOOKUP(N23,H3:Q94,10,0)</f>
        <v>Nord-Ovest</v>
      </c>
      <c r="L23" t="str">
        <f t="shared" si="6"/>
        <v/>
      </c>
      <c r="M23" s="40" t="str">
        <f t="shared" si="1"/>
        <v/>
      </c>
      <c r="N23">
        <f>LARGE(H3:H94,J23)</f>
        <v>114.4736302105263</v>
      </c>
      <c r="O23" t="str">
        <f t="shared" si="3"/>
        <v/>
      </c>
      <c r="P23" t="str">
        <f t="shared" si="4"/>
        <v/>
      </c>
      <c r="Q23" t="str">
        <f t="shared" si="2"/>
        <v>Yugozapadna i Yuzhna tsentralna Bulgaria</v>
      </c>
    </row>
    <row r="24" spans="3:17" x14ac:dyDescent="0.35">
      <c r="D24" s="3"/>
      <c r="F24" t="str">
        <f>'EU-Vergleichsdaten'!B29</f>
        <v>Česko</v>
      </c>
      <c r="H24" s="57">
        <f>'EU-Vergleichsdaten'!D29-ROW(H24)/1000000</f>
        <v>96.052607578947374</v>
      </c>
      <c r="J24">
        <f t="shared" si="5"/>
        <v>22</v>
      </c>
      <c r="K24" s="59" t="str">
        <f>VLOOKUP(N24,H3:Q94,10,0)</f>
        <v>Niedersachsen</v>
      </c>
      <c r="L24" t="str">
        <f t="shared" si="6"/>
        <v>WD</v>
      </c>
      <c r="M24" s="40" t="str">
        <f t="shared" si="1"/>
        <v>NI</v>
      </c>
      <c r="N24">
        <f>LARGE(H3:H94,J24)</f>
        <v>113.8157784736842</v>
      </c>
      <c r="O24">
        <f t="shared" si="3"/>
        <v>113.8157784736842</v>
      </c>
      <c r="P24" t="str">
        <f t="shared" si="4"/>
        <v/>
      </c>
      <c r="Q24" t="str">
        <f t="shared" si="2"/>
        <v>Česko</v>
      </c>
    </row>
    <row r="25" spans="3:17" x14ac:dyDescent="0.35">
      <c r="D25" s="3"/>
      <c r="F25" t="str">
        <f>'EU-Vergleichsdaten'!B30</f>
        <v>Denmark</v>
      </c>
      <c r="H25" s="57">
        <f>'EU-Vergleichsdaten'!D30-ROW(H25)/1000000</f>
        <v>130.92102763157894</v>
      </c>
      <c r="J25">
        <f t="shared" si="5"/>
        <v>23</v>
      </c>
      <c r="K25" s="59" t="str">
        <f>VLOOKUP(N25,H3:Q94,10,0)</f>
        <v>Comunidad de Madrid</v>
      </c>
      <c r="L25" t="str">
        <f t="shared" si="6"/>
        <v/>
      </c>
      <c r="M25" s="40" t="str">
        <f t="shared" si="1"/>
        <v/>
      </c>
      <c r="N25">
        <f>LARGE(H3:H94,J25)</f>
        <v>113.81575547368421</v>
      </c>
      <c r="O25" t="str">
        <f t="shared" si="3"/>
        <v/>
      </c>
      <c r="P25" t="str">
        <f t="shared" si="4"/>
        <v/>
      </c>
      <c r="Q25" t="str">
        <f t="shared" si="2"/>
        <v>Denmark</v>
      </c>
    </row>
    <row r="26" spans="3:17" x14ac:dyDescent="0.35">
      <c r="D26" s="3"/>
      <c r="F26" t="str">
        <f>'EU-Vergleichsdaten'!B31</f>
        <v>Eesti</v>
      </c>
      <c r="H26" s="57">
        <f>'EU-Vergleichsdaten'!D31-ROW(H26)/1000000</f>
        <v>85.52628978947368</v>
      </c>
      <c r="J26">
        <f t="shared" si="5"/>
        <v>24</v>
      </c>
      <c r="K26" s="59" t="str">
        <f>VLOOKUP(N26,H3:Q94,10,0)</f>
        <v>Südösterreich</v>
      </c>
      <c r="L26" t="str">
        <f t="shared" si="6"/>
        <v/>
      </c>
      <c r="M26" s="40" t="str">
        <f t="shared" si="1"/>
        <v/>
      </c>
      <c r="N26">
        <f>LARGE(H3:H94,J26)</f>
        <v>111.8420332631579</v>
      </c>
      <c r="O26" t="str">
        <f t="shared" si="3"/>
        <v/>
      </c>
      <c r="P26" t="str">
        <f t="shared" si="4"/>
        <v/>
      </c>
      <c r="Q26" t="str">
        <f t="shared" si="2"/>
        <v>Eesti</v>
      </c>
    </row>
    <row r="27" spans="3:17" x14ac:dyDescent="0.35">
      <c r="D27" s="3"/>
      <c r="F27" t="str">
        <f>'EU-Vergleichsdaten'!B32</f>
        <v>Ireland</v>
      </c>
      <c r="H27" s="57">
        <f>'EU-Vergleichsdaten'!D32-ROW(H27)/1000000</f>
        <v>205.59207826315787</v>
      </c>
      <c r="J27">
        <f t="shared" si="5"/>
        <v>25</v>
      </c>
      <c r="K27" s="59" t="str">
        <f>VLOOKUP(N27,H3:Q94,10,0)</f>
        <v>Manner-Suomi</v>
      </c>
      <c r="L27" t="str">
        <f t="shared" si="6"/>
        <v/>
      </c>
      <c r="M27" s="40" t="str">
        <f t="shared" si="1"/>
        <v/>
      </c>
      <c r="N27">
        <f>LARGE(H3:H94,J27)</f>
        <v>111.8420152631579</v>
      </c>
      <c r="O27" t="str">
        <f t="shared" si="3"/>
        <v/>
      </c>
      <c r="P27" t="str">
        <f t="shared" si="4"/>
        <v/>
      </c>
      <c r="Q27" t="str">
        <f t="shared" si="2"/>
        <v>Ireland</v>
      </c>
    </row>
    <row r="28" spans="3:17" x14ac:dyDescent="0.35">
      <c r="D28" s="3"/>
      <c r="F28" t="str">
        <f>'EU-Vergleichsdaten'!B33</f>
        <v>Attiki</v>
      </c>
      <c r="H28" s="57">
        <f>'EU-Vergleichsdaten'!D33-ROW(H28)/1000000</f>
        <v>86.18418252631578</v>
      </c>
      <c r="J28">
        <f t="shared" si="5"/>
        <v>26</v>
      </c>
      <c r="K28" s="59" t="str">
        <f>VLOOKUP(N28,H3:Q94,10,0)</f>
        <v>Oost-Nederland</v>
      </c>
      <c r="L28" t="str">
        <f t="shared" si="6"/>
        <v/>
      </c>
      <c r="M28" s="40" t="str">
        <f t="shared" si="1"/>
        <v/>
      </c>
      <c r="N28">
        <f>LARGE(H3:H94,J28)</f>
        <v>111.51308989473684</v>
      </c>
      <c r="O28" t="str">
        <f t="shared" si="3"/>
        <v/>
      </c>
      <c r="P28" t="str">
        <f t="shared" si="4"/>
        <v/>
      </c>
      <c r="Q28" t="str">
        <f t="shared" si="2"/>
        <v>Attiki</v>
      </c>
    </row>
    <row r="29" spans="3:17" x14ac:dyDescent="0.35">
      <c r="D29" s="3"/>
      <c r="F29" t="str">
        <f>'EU-Vergleichsdaten'!B34</f>
        <v>Nisia Aigaiou, Kriti</v>
      </c>
      <c r="H29" s="57">
        <f>'EU-Vergleichsdaten'!D34-ROW(H29)/1000000</f>
        <v>49.671023631578954</v>
      </c>
      <c r="J29">
        <f t="shared" si="5"/>
        <v>27</v>
      </c>
      <c r="K29" s="59" t="str">
        <f>VLOOKUP(N29,H3:Q94,10,0)</f>
        <v>Nord-Est</v>
      </c>
      <c r="L29" t="str">
        <f t="shared" si="6"/>
        <v/>
      </c>
      <c r="M29" s="40" t="str">
        <f t="shared" si="1"/>
        <v/>
      </c>
      <c r="N29">
        <f>LARGE(H3:H94,J29)</f>
        <v>110.19731142105263</v>
      </c>
      <c r="O29" t="str">
        <f t="shared" si="3"/>
        <v/>
      </c>
      <c r="P29" t="str">
        <f t="shared" si="4"/>
        <v/>
      </c>
      <c r="Q29" t="str">
        <f t="shared" si="2"/>
        <v>Nisia Aigaiou, Kriti</v>
      </c>
    </row>
    <row r="30" spans="3:17" x14ac:dyDescent="0.35">
      <c r="D30" s="3"/>
      <c r="F30" t="str">
        <f>'EU-Vergleichsdaten'!B35</f>
        <v>Voreia Elláda</v>
      </c>
      <c r="H30" s="57">
        <f>'EU-Vergleichsdaten'!D35-ROW(H30)/1000000</f>
        <v>47.368391052631573</v>
      </c>
      <c r="J30">
        <f t="shared" si="5"/>
        <v>28</v>
      </c>
      <c r="K30" s="59" t="str">
        <f>VLOOKUP(N30,H3:Q94,10,0)</f>
        <v>Södra Sverige</v>
      </c>
      <c r="L30" t="str">
        <f t="shared" si="6"/>
        <v/>
      </c>
      <c r="M30" s="40" t="str">
        <f t="shared" si="1"/>
        <v/>
      </c>
      <c r="N30">
        <f>LARGE(H3:H94,J30)</f>
        <v>109.21043331578946</v>
      </c>
      <c r="O30" t="str">
        <f t="shared" si="3"/>
        <v/>
      </c>
      <c r="P30" t="str">
        <f t="shared" si="4"/>
        <v/>
      </c>
      <c r="Q30" t="str">
        <f t="shared" si="2"/>
        <v>Voreia Elláda</v>
      </c>
    </row>
    <row r="31" spans="3:17" x14ac:dyDescent="0.35">
      <c r="D31" s="3"/>
      <c r="F31" t="str">
        <f>'EU-Vergleichsdaten'!B36</f>
        <v>Kentriki Elláda</v>
      </c>
      <c r="H31" s="57">
        <f>'EU-Vergleichsdaten'!D36-ROW(H31)/1000000</f>
        <v>50.986811105263151</v>
      </c>
      <c r="J31">
        <f t="shared" si="5"/>
        <v>29</v>
      </c>
      <c r="K31" s="59" t="str">
        <f>VLOOKUP(N31,H3:Q94,10,0)</f>
        <v>Rheinland-Pfalz</v>
      </c>
      <c r="L31" t="str">
        <f t="shared" si="6"/>
        <v>WD</v>
      </c>
      <c r="M31" s="40" t="str">
        <f t="shared" si="1"/>
        <v>RP</v>
      </c>
      <c r="N31">
        <f>LARGE(H3:H94,J31)</f>
        <v>106.249987</v>
      </c>
      <c r="O31">
        <f t="shared" si="3"/>
        <v>106.249987</v>
      </c>
      <c r="P31" t="str">
        <f t="shared" si="4"/>
        <v/>
      </c>
      <c r="Q31" t="str">
        <f t="shared" si="2"/>
        <v>Kentriki Elláda</v>
      </c>
    </row>
    <row r="32" spans="3:17" x14ac:dyDescent="0.35">
      <c r="D32" s="3"/>
      <c r="F32" t="str">
        <f>'EU-Vergleichsdaten'!B37</f>
        <v>Noroeste</v>
      </c>
      <c r="H32" s="57">
        <f>'EU-Vergleichsdaten'!D37-ROW(H32)/1000000</f>
        <v>75.32891536842105</v>
      </c>
      <c r="J32">
        <f t="shared" si="5"/>
        <v>30</v>
      </c>
      <c r="K32" s="59" t="str">
        <f>VLOOKUP(N32,H3:Q94,10,0)</f>
        <v>Saarland</v>
      </c>
      <c r="L32" t="str">
        <f t="shared" si="6"/>
        <v>WD</v>
      </c>
      <c r="M32" s="40" t="str">
        <f t="shared" si="1"/>
        <v>SL</v>
      </c>
      <c r="N32">
        <f>LARGE(H3:H94,J32)</f>
        <v>105.92103863157894</v>
      </c>
      <c r="O32">
        <f t="shared" si="3"/>
        <v>105.92103863157894</v>
      </c>
      <c r="P32" t="str">
        <f t="shared" si="4"/>
        <v/>
      </c>
      <c r="Q32" t="str">
        <f t="shared" si="2"/>
        <v>Noroeste</v>
      </c>
    </row>
    <row r="33" spans="4:17" x14ac:dyDescent="0.35">
      <c r="D33" s="3"/>
      <c r="F33" t="str">
        <f>'EU-Vergleichsdaten'!B38</f>
        <v>Noreste</v>
      </c>
      <c r="H33" s="57">
        <f>'EU-Vergleichsdaten'!D38-ROW(H33)/1000000</f>
        <v>99.671019631578943</v>
      </c>
      <c r="J33">
        <f t="shared" si="5"/>
        <v>31</v>
      </c>
      <c r="K33" s="59" t="str">
        <f>VLOOKUP(N33,H3:Q94,10,0)</f>
        <v>Malta</v>
      </c>
      <c r="L33" t="str">
        <f t="shared" si="6"/>
        <v/>
      </c>
      <c r="M33" s="40" t="str">
        <f t="shared" si="1"/>
        <v/>
      </c>
      <c r="N33">
        <f>LARGE(H3:H94,J33)</f>
        <v>104.93414452631579</v>
      </c>
      <c r="O33" t="str">
        <f t="shared" si="3"/>
        <v/>
      </c>
      <c r="P33" t="str">
        <f t="shared" si="4"/>
        <v/>
      </c>
      <c r="Q33" t="str">
        <f t="shared" si="2"/>
        <v>Noreste</v>
      </c>
    </row>
    <row r="34" spans="4:17" x14ac:dyDescent="0.35">
      <c r="D34" s="3"/>
      <c r="F34" t="str">
        <f>'EU-Vergleichsdaten'!B39</f>
        <v>Comunidad de Madrid</v>
      </c>
      <c r="H34" s="57">
        <f>'EU-Vergleichsdaten'!D39-ROW(H34)/1000000</f>
        <v>113.81575547368421</v>
      </c>
      <c r="J34">
        <f t="shared" si="5"/>
        <v>32</v>
      </c>
      <c r="K34" s="59" t="str">
        <f>VLOOKUP(N34,H3:Q94,10,0)</f>
        <v>Macroregiunea Trei</v>
      </c>
      <c r="L34" t="str">
        <f t="shared" si="6"/>
        <v/>
      </c>
      <c r="M34" s="40" t="str">
        <f t="shared" si="1"/>
        <v/>
      </c>
      <c r="N34">
        <f>LARGE(H3:H94,J34)</f>
        <v>103.94728242105263</v>
      </c>
      <c r="O34" t="str">
        <f t="shared" si="3"/>
        <v/>
      </c>
      <c r="P34" t="str">
        <f t="shared" si="4"/>
        <v/>
      </c>
      <c r="Q34" t="str">
        <f t="shared" si="2"/>
        <v>Comunidad de Madrid</v>
      </c>
    </row>
    <row r="35" spans="4:17" x14ac:dyDescent="0.35">
      <c r="D35" s="3"/>
      <c r="F35" t="str">
        <f>'EU-Vergleichsdaten'!B40</f>
        <v>Centro (ES)</v>
      </c>
      <c r="H35" s="57">
        <f>'EU-Vergleichsdaten'!D40-ROW(H35)/1000000</f>
        <v>72.368386052631578</v>
      </c>
      <c r="J35">
        <f t="shared" si="5"/>
        <v>33</v>
      </c>
      <c r="K35" s="59" t="str">
        <f>VLOOKUP(N35,H3:Q94,10,0)</f>
        <v>Norra Sverige</v>
      </c>
      <c r="L35" t="str">
        <f t="shared" si="6"/>
        <v/>
      </c>
      <c r="M35" s="40" t="str">
        <f t="shared" ref="M35:M66" si="7">IF(VLOOKUP($K35,$F$3:$H$94,2,0)="WD",VLOOKUP($K35,C$3:D$18,2,0),IF(VLOOKUP($K35,$F$3:$H$94,2,0)="OD",VLOOKUP($K35,C$3:D$18,2,0),""))</f>
        <v/>
      </c>
      <c r="N35">
        <f>LARGE(H3:H94,J35)</f>
        <v>103.94727442105263</v>
      </c>
      <c r="O35" t="str">
        <f t="shared" si="3"/>
        <v/>
      </c>
      <c r="P35" t="str">
        <f t="shared" si="4"/>
        <v/>
      </c>
      <c r="Q35" t="str">
        <f t="shared" ref="Q35:Q66" si="8">F35</f>
        <v>Centro (ES)</v>
      </c>
    </row>
    <row r="36" spans="4:17" x14ac:dyDescent="0.35">
      <c r="D36" s="3"/>
      <c r="F36" t="str">
        <f>'EU-Vergleichsdaten'!B41</f>
        <v>Este</v>
      </c>
      <c r="H36" s="57">
        <f>'EU-Vergleichsdaten'!D41-ROW(H36)/1000000</f>
        <v>86.184174526315786</v>
      </c>
      <c r="J36">
        <f t="shared" si="5"/>
        <v>34</v>
      </c>
      <c r="K36" s="59" t="str">
        <f>VLOOKUP(N36,H3:Q94,10,0)</f>
        <v>Åland</v>
      </c>
      <c r="L36" t="str">
        <f t="shared" si="6"/>
        <v/>
      </c>
      <c r="M36" s="40" t="str">
        <f t="shared" si="7"/>
        <v/>
      </c>
      <c r="N36">
        <f>LARGE(H3:H94,J36)</f>
        <v>103.61833005263158</v>
      </c>
      <c r="O36" t="str">
        <f t="shared" si="3"/>
        <v/>
      </c>
      <c r="P36" t="str">
        <f t="shared" si="4"/>
        <v/>
      </c>
      <c r="Q36" t="str">
        <f t="shared" si="8"/>
        <v>Este</v>
      </c>
    </row>
    <row r="37" spans="4:17" x14ac:dyDescent="0.35">
      <c r="D37" s="3"/>
      <c r="F37" t="str">
        <f>'EU-Vergleichsdaten'!B42</f>
        <v>Sur</v>
      </c>
      <c r="H37" s="57">
        <f>'EU-Vergleichsdaten'!D42-ROW(H37)/1000000</f>
        <v>62.828910368421049</v>
      </c>
      <c r="J37">
        <f t="shared" si="5"/>
        <v>35</v>
      </c>
      <c r="K37" s="59" t="str">
        <f>VLOOKUP(N37,H3:Q94,10,0)</f>
        <v>Schleswig-Holstein</v>
      </c>
      <c r="L37" t="str">
        <f t="shared" si="6"/>
        <v>WD</v>
      </c>
      <c r="M37" s="40" t="str">
        <f t="shared" si="7"/>
        <v>SH</v>
      </c>
      <c r="N37">
        <f>LARGE(H3:H94,J37)</f>
        <v>102.96050931578947</v>
      </c>
      <c r="O37">
        <f t="shared" si="3"/>
        <v>102.96050931578947</v>
      </c>
      <c r="P37" t="str">
        <f t="shared" si="4"/>
        <v/>
      </c>
      <c r="Q37" t="str">
        <f t="shared" si="8"/>
        <v>Sur</v>
      </c>
    </row>
    <row r="38" spans="4:17" x14ac:dyDescent="0.35">
      <c r="D38" s="3"/>
      <c r="F38" t="str">
        <f>'EU-Vergleichsdaten'!B43</f>
        <v>Canarias</v>
      </c>
      <c r="H38" s="57">
        <f>'EU-Vergleichsdaten'!D43-ROW(H38)/1000000</f>
        <v>59.868383052631579</v>
      </c>
      <c r="J38">
        <f t="shared" si="5"/>
        <v>36</v>
      </c>
      <c r="K38" s="59" t="str">
        <f>VLOOKUP(N38,H3:Q94,10,0)</f>
        <v>Noord-Nederland</v>
      </c>
      <c r="L38" t="str">
        <f t="shared" si="6"/>
        <v/>
      </c>
      <c r="M38" s="40" t="str">
        <f t="shared" si="7"/>
        <v/>
      </c>
      <c r="N38">
        <f>LARGE(H3:H94,J38)</f>
        <v>101.9736172105263</v>
      </c>
      <c r="O38" t="str">
        <f t="shared" si="3"/>
        <v/>
      </c>
      <c r="P38" t="str">
        <f t="shared" si="4"/>
        <v/>
      </c>
      <c r="Q38" t="str">
        <f t="shared" si="8"/>
        <v>Canarias</v>
      </c>
    </row>
    <row r="39" spans="4:17" x14ac:dyDescent="0.35">
      <c r="D39" s="3"/>
      <c r="F39" t="str">
        <f>'EU-Vergleichsdaten'!B44</f>
        <v>Ile de France</v>
      </c>
      <c r="H39" s="57">
        <f>'EU-Vergleichsdaten'!D44-ROW(H39)/1000000</f>
        <v>172.69732942105264</v>
      </c>
      <c r="J39">
        <f t="shared" si="5"/>
        <v>37</v>
      </c>
      <c r="K39" s="59" t="str">
        <f>VLOOKUP(N39,H3:Q94,10,0)</f>
        <v>Auvergne-Rhône-Alpes</v>
      </c>
      <c r="L39" t="str">
        <f t="shared" si="6"/>
        <v/>
      </c>
      <c r="M39" s="40" t="str">
        <f t="shared" si="7"/>
        <v/>
      </c>
      <c r="N39">
        <f>LARGE(H3:H94,J39)</f>
        <v>101.64468784210526</v>
      </c>
      <c r="O39" t="str">
        <f t="shared" si="3"/>
        <v/>
      </c>
      <c r="P39" t="str">
        <f t="shared" si="4"/>
        <v/>
      </c>
      <c r="Q39" t="str">
        <f t="shared" si="8"/>
        <v>Ile de France</v>
      </c>
    </row>
    <row r="40" spans="4:17" x14ac:dyDescent="0.35">
      <c r="D40" s="3"/>
      <c r="F40" t="str">
        <f>'EU-Vergleichsdaten'!B45</f>
        <v>Centre — Val de Loire</v>
      </c>
      <c r="H40" s="57">
        <f>'EU-Vergleichsdaten'!D45-ROW(H40)/1000000</f>
        <v>85.855223157894741</v>
      </c>
      <c r="J40">
        <f t="shared" si="5"/>
        <v>38</v>
      </c>
      <c r="K40" s="59" t="str">
        <f>VLOOKUP(N40,H3:Q94,10,0)</f>
        <v>Noreste</v>
      </c>
      <c r="L40" t="str">
        <f t="shared" si="6"/>
        <v/>
      </c>
      <c r="M40" s="40" t="str">
        <f t="shared" si="7"/>
        <v/>
      </c>
      <c r="N40">
        <f>LARGE(H3:H94,J40)</f>
        <v>99.671019631578943</v>
      </c>
      <c r="O40" t="str">
        <f t="shared" si="3"/>
        <v/>
      </c>
      <c r="P40" t="str">
        <f t="shared" si="4"/>
        <v/>
      </c>
      <c r="Q40" t="str">
        <f t="shared" si="8"/>
        <v>Centre — Val de Loire</v>
      </c>
    </row>
    <row r="41" spans="4:17" x14ac:dyDescent="0.35">
      <c r="D41" s="3"/>
      <c r="F41" t="str">
        <f>'EU-Vergleichsdaten'!B46</f>
        <v>Bourgogne-Franche-Comté</v>
      </c>
      <c r="H41" s="57">
        <f>'EU-Vergleichsdaten'!D46-ROW(H41)/1000000</f>
        <v>83.552590578947374</v>
      </c>
      <c r="J41">
        <f t="shared" si="5"/>
        <v>39</v>
      </c>
      <c r="K41" s="59" t="str">
        <f>VLOOKUP(N41,H3:Q94,10,0)</f>
        <v>Centro (IT)</v>
      </c>
      <c r="L41" t="str">
        <f t="shared" si="6"/>
        <v/>
      </c>
      <c r="M41" s="40" t="str">
        <f t="shared" si="7"/>
        <v/>
      </c>
      <c r="N41">
        <f>LARGE(H3:H94,J41)</f>
        <v>99.670994631578949</v>
      </c>
      <c r="O41" t="str">
        <f t="shared" si="3"/>
        <v/>
      </c>
      <c r="P41" t="str">
        <f t="shared" si="4"/>
        <v/>
      </c>
      <c r="Q41" t="str">
        <f t="shared" si="8"/>
        <v>Bourgogne-Franche-Comté</v>
      </c>
    </row>
    <row r="42" spans="4:17" x14ac:dyDescent="0.35">
      <c r="D42" s="3"/>
      <c r="F42" t="str">
        <f>'EU-Vergleichsdaten'!B47</f>
        <v>Normandie</v>
      </c>
      <c r="H42" s="57">
        <f>'EU-Vergleichsdaten'!D47-ROW(H42)/1000000</f>
        <v>84.539431684210541</v>
      </c>
      <c r="J42">
        <f t="shared" si="5"/>
        <v>40</v>
      </c>
      <c r="K42" s="59" t="str">
        <f>VLOOKUP(N42,H3:Q94,10,0)</f>
        <v>Provence-Alpes-Côte d’Azur</v>
      </c>
      <c r="L42" t="str">
        <f t="shared" si="6"/>
        <v/>
      </c>
      <c r="M42" s="40" t="str">
        <f t="shared" si="7"/>
        <v/>
      </c>
      <c r="N42">
        <f>LARGE(H3:H94,J42)</f>
        <v>96.381528947368423</v>
      </c>
      <c r="O42" t="str">
        <f t="shared" si="3"/>
        <v/>
      </c>
      <c r="P42" t="str">
        <f t="shared" si="4"/>
        <v/>
      </c>
      <c r="Q42" t="str">
        <f t="shared" si="8"/>
        <v>Normandie</v>
      </c>
    </row>
    <row r="43" spans="4:17" x14ac:dyDescent="0.35">
      <c r="D43" s="3"/>
      <c r="F43" t="str">
        <f>'EU-Vergleichsdaten'!B48</f>
        <v>Hauts-de-France</v>
      </c>
      <c r="H43" s="57">
        <f>'EU-Vergleichsdaten'!D48-ROW(H43)/1000000</f>
        <v>82.894693842105255</v>
      </c>
      <c r="J43">
        <f t="shared" si="5"/>
        <v>41</v>
      </c>
      <c r="K43" s="59" t="str">
        <f>VLOOKUP(N43,H3:Q94,10,0)</f>
        <v>Česko</v>
      </c>
      <c r="L43" t="str">
        <f t="shared" si="6"/>
        <v/>
      </c>
      <c r="M43" s="40" t="str">
        <f t="shared" si="7"/>
        <v/>
      </c>
      <c r="N43">
        <f>LARGE(H3:H94,J43)</f>
        <v>96.052607578947374</v>
      </c>
      <c r="O43" t="str">
        <f t="shared" si="3"/>
        <v/>
      </c>
      <c r="P43" t="str">
        <f t="shared" si="4"/>
        <v/>
      </c>
      <c r="Q43" t="str">
        <f t="shared" si="8"/>
        <v>Hauts-de-France</v>
      </c>
    </row>
    <row r="44" spans="4:17" x14ac:dyDescent="0.35">
      <c r="D44" s="3"/>
      <c r="F44" t="str">
        <f>'EU-Vergleichsdaten'!B49</f>
        <v>Grand Est</v>
      </c>
      <c r="H44" s="57">
        <f>'EU-Vergleichsdaten'!D49-ROW(H44)/1000000</f>
        <v>85.526271789473682</v>
      </c>
      <c r="J44">
        <f t="shared" si="5"/>
        <v>42</v>
      </c>
      <c r="K44" s="59" t="str">
        <f>VLOOKUP(N44,H3:Q94,10,0)</f>
        <v>Sachsen</v>
      </c>
      <c r="L44" t="str">
        <f t="shared" si="6"/>
        <v>OD</v>
      </c>
      <c r="M44" s="40" t="str">
        <f t="shared" si="7"/>
        <v>SN</v>
      </c>
      <c r="N44">
        <f>LARGE(H3:H94,J44)</f>
        <v>94.736827105263146</v>
      </c>
      <c r="O44" t="str">
        <f t="shared" si="3"/>
        <v/>
      </c>
      <c r="P44">
        <f t="shared" si="4"/>
        <v>94.736827105263146</v>
      </c>
      <c r="Q44" t="str">
        <f t="shared" si="8"/>
        <v>Grand Est</v>
      </c>
    </row>
    <row r="45" spans="4:17" x14ac:dyDescent="0.35">
      <c r="D45" s="3"/>
      <c r="F45" t="str">
        <f>'EU-Vergleichsdaten'!B50</f>
        <v>Pays de la Loire</v>
      </c>
      <c r="H45" s="57">
        <f>'EU-Vergleichsdaten'!D50-ROW(H45)/1000000</f>
        <v>94.407849736842095</v>
      </c>
      <c r="J45">
        <f t="shared" si="5"/>
        <v>43</v>
      </c>
      <c r="K45" s="59" t="str">
        <f>VLOOKUP(N45,H3:Q94,10,0)</f>
        <v>Pays de la Loire</v>
      </c>
      <c r="L45" t="str">
        <f t="shared" si="6"/>
        <v/>
      </c>
      <c r="M45" s="40" t="str">
        <f t="shared" si="7"/>
        <v/>
      </c>
      <c r="N45">
        <f>LARGE(H3:H94,J45)</f>
        <v>94.407849736842095</v>
      </c>
      <c r="O45" t="str">
        <f t="shared" si="3"/>
        <v/>
      </c>
      <c r="P45" t="str">
        <f t="shared" si="4"/>
        <v/>
      </c>
      <c r="Q45" t="str">
        <f t="shared" si="8"/>
        <v>Pays de la Loire</v>
      </c>
    </row>
    <row r="46" spans="4:17" x14ac:dyDescent="0.35">
      <c r="D46" s="3"/>
      <c r="F46" t="str">
        <f>'EU-Vergleichsdaten'!B51</f>
        <v>Bretagne</v>
      </c>
      <c r="H46" s="57">
        <f>'EU-Vergleichsdaten'!D51-ROW(H46)/1000000</f>
        <v>89.144690842105263</v>
      </c>
      <c r="J46">
        <f t="shared" si="5"/>
        <v>44</v>
      </c>
      <c r="K46" s="59" t="str">
        <f>VLOOKUP(N46,H3:Q94,10,0)</f>
        <v>Kýpros</v>
      </c>
      <c r="L46" t="str">
        <f t="shared" si="6"/>
        <v/>
      </c>
      <c r="M46" s="40" t="str">
        <f t="shared" si="7"/>
        <v/>
      </c>
      <c r="N46">
        <f>LARGE(H3:H94,J46)</f>
        <v>91.118362052631582</v>
      </c>
      <c r="O46" t="str">
        <f t="shared" si="3"/>
        <v/>
      </c>
      <c r="P46" t="str">
        <f t="shared" si="4"/>
        <v/>
      </c>
      <c r="Q46" t="str">
        <f t="shared" si="8"/>
        <v>Bretagne</v>
      </c>
    </row>
    <row r="47" spans="4:17" x14ac:dyDescent="0.35">
      <c r="D47" s="3"/>
      <c r="F47" t="str">
        <f>'EU-Vergleichsdaten'!B52</f>
        <v>Nouvelle-Aquitaine</v>
      </c>
      <c r="H47" s="57">
        <f>'EU-Vergleichsdaten'!D52-ROW(H47)/1000000</f>
        <v>88.157847736842101</v>
      </c>
      <c r="J47">
        <f t="shared" si="5"/>
        <v>45</v>
      </c>
      <c r="K47" s="59" t="str">
        <f>VLOOKUP(N47,H3:Q94,10,0)</f>
        <v>Thüringen</v>
      </c>
      <c r="L47" t="str">
        <f t="shared" si="6"/>
        <v>OD</v>
      </c>
      <c r="M47" s="40" t="str">
        <f t="shared" si="7"/>
        <v>TH</v>
      </c>
      <c r="N47">
        <f>LARGE(H3:H94,J47)</f>
        <v>89.473666210526318</v>
      </c>
      <c r="O47" t="str">
        <f t="shared" si="3"/>
        <v/>
      </c>
      <c r="P47">
        <f t="shared" si="4"/>
        <v>89.473666210526318</v>
      </c>
      <c r="Q47" t="str">
        <f t="shared" si="8"/>
        <v>Nouvelle-Aquitaine</v>
      </c>
    </row>
    <row r="48" spans="4:17" x14ac:dyDescent="0.35">
      <c r="D48" s="3"/>
      <c r="F48" t="str">
        <f>'EU-Vergleichsdaten'!B53</f>
        <v>Occitanie</v>
      </c>
      <c r="H48" s="57">
        <f>'EU-Vergleichsdaten'!D53-ROW(H48)/1000000</f>
        <v>85.855215157894733</v>
      </c>
      <c r="J48">
        <f t="shared" si="5"/>
        <v>46</v>
      </c>
      <c r="K48" s="59" t="str">
        <f>VLOOKUP(N48,H3:Q94,10,0)</f>
        <v>Brandenburg</v>
      </c>
      <c r="L48" t="str">
        <f t="shared" si="6"/>
        <v>OD</v>
      </c>
      <c r="M48" s="40" t="str">
        <f t="shared" si="7"/>
        <v>BB</v>
      </c>
      <c r="N48">
        <f>LARGE(H3:H94,J48)</f>
        <v>89.144730842105261</v>
      </c>
      <c r="O48" t="str">
        <f t="shared" si="3"/>
        <v/>
      </c>
      <c r="P48">
        <f t="shared" si="4"/>
        <v>89.144730842105261</v>
      </c>
      <c r="Q48" t="str">
        <f t="shared" si="8"/>
        <v>Occitanie</v>
      </c>
    </row>
    <row r="49" spans="4:17" x14ac:dyDescent="0.35">
      <c r="D49" s="3"/>
      <c r="F49" t="str">
        <f>'EU-Vergleichsdaten'!B54</f>
        <v>Auvergne-Rhône-Alpes</v>
      </c>
      <c r="H49" s="57">
        <f>'EU-Vergleichsdaten'!D54-ROW(H49)/1000000</f>
        <v>101.64468784210526</v>
      </c>
      <c r="J49">
        <f t="shared" si="5"/>
        <v>47</v>
      </c>
      <c r="K49" s="59" t="str">
        <f>VLOOKUP(N49,H3:Q94,10,0)</f>
        <v>Bretagne</v>
      </c>
      <c r="L49" t="str">
        <f t="shared" si="6"/>
        <v/>
      </c>
      <c r="M49" s="40" t="str">
        <f t="shared" si="7"/>
        <v/>
      </c>
      <c r="N49">
        <f>LARGE(H3:H94,J49)</f>
        <v>89.144690842105263</v>
      </c>
      <c r="O49" t="str">
        <f t="shared" si="3"/>
        <v/>
      </c>
      <c r="P49" t="str">
        <f t="shared" si="4"/>
        <v/>
      </c>
      <c r="Q49" t="str">
        <f t="shared" si="8"/>
        <v>Auvergne-Rhône-Alpes</v>
      </c>
    </row>
    <row r="50" spans="4:17" x14ac:dyDescent="0.35">
      <c r="D50" s="3"/>
      <c r="F50" t="str">
        <f>'EU-Vergleichsdaten'!B55</f>
        <v>Provence-Alpes-Côte d’Azur</v>
      </c>
      <c r="H50" s="57">
        <f>'EU-Vergleichsdaten'!D55-ROW(H50)/1000000</f>
        <v>96.381528947368423</v>
      </c>
      <c r="J50">
        <f t="shared" si="5"/>
        <v>48</v>
      </c>
      <c r="K50" s="59" t="str">
        <f>VLOOKUP(N50,H3:Q94,10,0)</f>
        <v>Nouvelle-Aquitaine</v>
      </c>
      <c r="L50" t="str">
        <f t="shared" si="6"/>
        <v/>
      </c>
      <c r="M50" s="40" t="str">
        <f t="shared" si="7"/>
        <v/>
      </c>
      <c r="N50">
        <f>LARGE(H3:H94,J50)</f>
        <v>88.157847736842101</v>
      </c>
      <c r="O50" t="str">
        <f t="shared" si="3"/>
        <v/>
      </c>
      <c r="P50" t="str">
        <f t="shared" si="4"/>
        <v/>
      </c>
      <c r="Q50" t="str">
        <f t="shared" si="8"/>
        <v>Provence-Alpes-Côte d’Azur</v>
      </c>
    </row>
    <row r="51" spans="4:17" x14ac:dyDescent="0.35">
      <c r="D51" s="3"/>
      <c r="F51" t="str">
        <f>'EU-Vergleichsdaten'!B56</f>
        <v>Corse</v>
      </c>
      <c r="H51" s="57">
        <f>'EU-Vergleichsdaten'!D56-ROW(H51)/1000000</f>
        <v>79.276264789473686</v>
      </c>
      <c r="J51">
        <f t="shared" si="5"/>
        <v>49</v>
      </c>
      <c r="K51" s="59" t="str">
        <f>VLOOKUP(N51,H3:Q94,10,0)</f>
        <v>Slovenija</v>
      </c>
      <c r="L51" t="str">
        <f t="shared" si="6"/>
        <v/>
      </c>
      <c r="M51" s="40" t="str">
        <f t="shared" si="7"/>
        <v/>
      </c>
      <c r="N51">
        <f>LARGE(H3:H94,J51)</f>
        <v>87.82885936842105</v>
      </c>
      <c r="O51" t="str">
        <f t="shared" si="3"/>
        <v/>
      </c>
      <c r="P51" t="str">
        <f t="shared" si="4"/>
        <v/>
      </c>
      <c r="Q51" t="str">
        <f t="shared" si="8"/>
        <v>Corse</v>
      </c>
    </row>
    <row r="52" spans="4:17" x14ac:dyDescent="0.35">
      <c r="D52" s="3"/>
      <c r="F52" t="str">
        <f>'EU-Vergleichsdaten'!B57</f>
        <v>RUP FR — Régions Ultrapériphériques Françaises</v>
      </c>
      <c r="H52" s="57">
        <f>'EU-Vergleichsdaten'!D57-ROW(H52)/1000000</f>
        <v>60.197316421052633</v>
      </c>
      <c r="J52">
        <f t="shared" si="5"/>
        <v>50</v>
      </c>
      <c r="K52" s="59" t="str">
        <f>VLOOKUP(N52,H3:Q94,10,0)</f>
        <v>Sachsen-Anhalt</v>
      </c>
      <c r="L52" t="str">
        <f t="shared" si="6"/>
        <v>OD</v>
      </c>
      <c r="M52" s="40" t="str">
        <f t="shared" si="7"/>
        <v>ST</v>
      </c>
      <c r="N52">
        <f>LARGE(H3:H94,J52)</f>
        <v>87.499983999999998</v>
      </c>
      <c r="O52" t="str">
        <f t="shared" si="3"/>
        <v/>
      </c>
      <c r="P52">
        <f t="shared" si="4"/>
        <v>87.499983999999998</v>
      </c>
      <c r="Q52" t="str">
        <f t="shared" si="8"/>
        <v>RUP FR — Régions Ultrapériphériques Françaises</v>
      </c>
    </row>
    <row r="53" spans="4:17" x14ac:dyDescent="0.35">
      <c r="D53" s="3"/>
      <c r="F53" t="str">
        <f>'EU-Vergleichsdaten'!B58</f>
        <v>Hrvatska</v>
      </c>
      <c r="H53" s="57">
        <f>'EU-Vergleichsdaten'!D58-ROW(H53)/1000000</f>
        <v>65.78942068421054</v>
      </c>
      <c r="J53">
        <f t="shared" si="5"/>
        <v>51</v>
      </c>
      <c r="K53" s="59" t="str">
        <f>VLOOKUP(N53,H3:Q94,10,0)</f>
        <v>Mecklenburg-Vorpommern</v>
      </c>
      <c r="L53" t="str">
        <f t="shared" si="6"/>
        <v>OD</v>
      </c>
      <c r="M53" s="40" t="str">
        <f t="shared" si="7"/>
        <v>MV</v>
      </c>
      <c r="N53">
        <f>LARGE(H3:H94,J53)</f>
        <v>87.171042631578942</v>
      </c>
      <c r="O53" t="str">
        <f t="shared" si="3"/>
        <v/>
      </c>
      <c r="P53">
        <f t="shared" si="4"/>
        <v>87.171042631578942</v>
      </c>
      <c r="Q53" t="str">
        <f t="shared" si="8"/>
        <v>Hrvatska</v>
      </c>
    </row>
    <row r="54" spans="4:17" x14ac:dyDescent="0.35">
      <c r="D54" s="3"/>
      <c r="F54" t="str">
        <f>'EU-Vergleichsdaten'!B59</f>
        <v>Nord-Ovest</v>
      </c>
      <c r="H54" s="57">
        <f>'EU-Vergleichsdaten'!D59-ROW(H54)/1000000</f>
        <v>114.4736302105263</v>
      </c>
      <c r="J54">
        <f t="shared" si="5"/>
        <v>52</v>
      </c>
      <c r="K54" s="59" t="str">
        <f>VLOOKUP(N54,H3:Q94,10,0)</f>
        <v>Région wallonne</v>
      </c>
      <c r="L54" t="str">
        <f t="shared" si="6"/>
        <v/>
      </c>
      <c r="M54" s="40" t="str">
        <f t="shared" si="7"/>
        <v/>
      </c>
      <c r="N54">
        <f>LARGE(H3:H94,J54)</f>
        <v>87.171031631578941</v>
      </c>
      <c r="O54" t="str">
        <f t="shared" si="3"/>
        <v/>
      </c>
      <c r="P54" t="str">
        <f t="shared" si="4"/>
        <v/>
      </c>
      <c r="Q54" t="str">
        <f t="shared" si="8"/>
        <v>Nord-Ovest</v>
      </c>
    </row>
    <row r="55" spans="4:17" x14ac:dyDescent="0.35">
      <c r="D55" s="3"/>
      <c r="F55" t="str">
        <f>'EU-Vergleichsdaten'!B60</f>
        <v>Sud</v>
      </c>
      <c r="H55" s="57">
        <f>'EU-Vergleichsdaten'!D60-ROW(H55)/1000000</f>
        <v>62.170997631578949</v>
      </c>
      <c r="J55">
        <f t="shared" si="5"/>
        <v>53</v>
      </c>
      <c r="K55" s="59" t="str">
        <f>VLOOKUP(N55,H3:Q94,10,0)</f>
        <v>Lietuva</v>
      </c>
      <c r="L55" t="str">
        <f t="shared" si="6"/>
        <v/>
      </c>
      <c r="M55" s="40" t="str">
        <f t="shared" si="7"/>
        <v/>
      </c>
      <c r="N55">
        <f>LARGE(H3:H94,J55)</f>
        <v>86.842044263157902</v>
      </c>
      <c r="O55" t="str">
        <f t="shared" si="3"/>
        <v/>
      </c>
      <c r="P55" t="str">
        <f t="shared" si="4"/>
        <v/>
      </c>
      <c r="Q55" t="str">
        <f t="shared" si="8"/>
        <v>Sud</v>
      </c>
    </row>
    <row r="56" spans="4:17" x14ac:dyDescent="0.35">
      <c r="D56" s="3"/>
      <c r="F56" t="str">
        <f>'EU-Vergleichsdaten'!B61</f>
        <v>Isole</v>
      </c>
      <c r="H56" s="57">
        <f>'EU-Vergleichsdaten'!D61-ROW(H56)/1000000</f>
        <v>60.197312421052629</v>
      </c>
      <c r="J56">
        <f t="shared" si="5"/>
        <v>54</v>
      </c>
      <c r="K56" s="59" t="str">
        <f>VLOOKUP(N56,H3:Q94,10,0)</f>
        <v>Attiki</v>
      </c>
      <c r="L56" t="str">
        <f t="shared" si="6"/>
        <v/>
      </c>
      <c r="M56" s="40" t="str">
        <f t="shared" si="7"/>
        <v/>
      </c>
      <c r="N56">
        <f>LARGE(H3:H94,J56)</f>
        <v>86.18418252631578</v>
      </c>
      <c r="O56" t="str">
        <f t="shared" si="3"/>
        <v/>
      </c>
      <c r="P56" t="str">
        <f t="shared" si="4"/>
        <v/>
      </c>
      <c r="Q56" t="str">
        <f t="shared" si="8"/>
        <v>Isole</v>
      </c>
    </row>
    <row r="57" spans="4:17" x14ac:dyDescent="0.35">
      <c r="D57" s="3"/>
      <c r="F57" t="str">
        <f>'EU-Vergleichsdaten'!B62</f>
        <v>Nord-Est</v>
      </c>
      <c r="H57" s="57">
        <f>'EU-Vergleichsdaten'!D62-ROW(H57)/1000000</f>
        <v>110.19731142105263</v>
      </c>
      <c r="J57">
        <f t="shared" si="5"/>
        <v>55</v>
      </c>
      <c r="K57" s="59" t="str">
        <f>VLOOKUP(N57,H3:Q94,10,0)</f>
        <v>Este</v>
      </c>
      <c r="L57" t="str">
        <f t="shared" si="6"/>
        <v/>
      </c>
      <c r="M57" s="40" t="str">
        <f t="shared" si="7"/>
        <v/>
      </c>
      <c r="N57">
        <f>LARGE(H3:H94,J57)</f>
        <v>86.184174526315786</v>
      </c>
      <c r="O57" t="str">
        <f t="shared" si="3"/>
        <v/>
      </c>
      <c r="P57" t="str">
        <f t="shared" si="4"/>
        <v/>
      </c>
      <c r="Q57" t="str">
        <f t="shared" si="8"/>
        <v>Nord-Est</v>
      </c>
    </row>
    <row r="58" spans="4:17" x14ac:dyDescent="0.35">
      <c r="D58" s="3"/>
      <c r="F58" t="str">
        <f>'EU-Vergleichsdaten'!B63</f>
        <v>Centro (IT)</v>
      </c>
      <c r="H58" s="57">
        <f>'EU-Vergleichsdaten'!D63-ROW(H58)/1000000</f>
        <v>99.670994631578949</v>
      </c>
      <c r="J58">
        <f t="shared" si="5"/>
        <v>56</v>
      </c>
      <c r="K58" s="59" t="str">
        <f>VLOOKUP(N58,H3:Q94,10,0)</f>
        <v>Centre — Val de Loire</v>
      </c>
      <c r="L58" t="str">
        <f t="shared" si="6"/>
        <v/>
      </c>
      <c r="M58" s="40" t="str">
        <f t="shared" si="7"/>
        <v/>
      </c>
      <c r="N58">
        <f>LARGE(H3:H94,J58)</f>
        <v>85.855223157894741</v>
      </c>
      <c r="O58" t="str">
        <f t="shared" si="3"/>
        <v/>
      </c>
      <c r="P58" t="str">
        <f t="shared" si="4"/>
        <v/>
      </c>
      <c r="Q58" t="str">
        <f t="shared" si="8"/>
        <v>Centro (IT)</v>
      </c>
    </row>
    <row r="59" spans="4:17" x14ac:dyDescent="0.35">
      <c r="D59" s="3"/>
      <c r="F59" t="str">
        <f>'EU-Vergleichsdaten'!B64</f>
        <v>Kýpros</v>
      </c>
      <c r="H59" s="57">
        <f>'EU-Vergleichsdaten'!D64-ROW(H59)/1000000</f>
        <v>91.118362052631582</v>
      </c>
      <c r="J59">
        <f t="shared" si="5"/>
        <v>57</v>
      </c>
      <c r="K59" s="59" t="str">
        <f>VLOOKUP(N59,H3:Q94,10,0)</f>
        <v>Occitanie</v>
      </c>
      <c r="L59" t="str">
        <f t="shared" si="6"/>
        <v/>
      </c>
      <c r="M59" s="40" t="str">
        <f t="shared" si="7"/>
        <v/>
      </c>
      <c r="N59">
        <f>LARGE(H3:H94,J59)</f>
        <v>85.855215157894733</v>
      </c>
      <c r="O59" t="str">
        <f t="shared" si="3"/>
        <v/>
      </c>
      <c r="P59" t="str">
        <f t="shared" si="4"/>
        <v/>
      </c>
      <c r="Q59" t="str">
        <f t="shared" si="8"/>
        <v>Kýpros</v>
      </c>
    </row>
    <row r="60" spans="4:17" x14ac:dyDescent="0.35">
      <c r="D60" s="3"/>
      <c r="F60" t="str">
        <f>'EU-Vergleichsdaten'!B65</f>
        <v>Latvija</v>
      </c>
      <c r="H60" s="57">
        <f>'EU-Vergleichsdaten'!D65-ROW(H60)/1000000</f>
        <v>68.749939999999995</v>
      </c>
      <c r="J60">
        <f t="shared" si="5"/>
        <v>58</v>
      </c>
      <c r="K60" s="59" t="str">
        <f>VLOOKUP(N60,H3:Q94,10,0)</f>
        <v>Eesti</v>
      </c>
      <c r="L60" t="str">
        <f t="shared" si="6"/>
        <v/>
      </c>
      <c r="M60" s="40" t="str">
        <f t="shared" si="7"/>
        <v/>
      </c>
      <c r="N60">
        <f>LARGE(H3:H94,J60)</f>
        <v>85.52628978947368</v>
      </c>
      <c r="O60" t="str">
        <f t="shared" si="3"/>
        <v/>
      </c>
      <c r="P60" t="str">
        <f t="shared" si="4"/>
        <v/>
      </c>
      <c r="Q60" t="str">
        <f t="shared" si="8"/>
        <v>Latvija</v>
      </c>
    </row>
    <row r="61" spans="4:17" x14ac:dyDescent="0.35">
      <c r="D61" s="3"/>
      <c r="F61" t="str">
        <f>'EU-Vergleichsdaten'!B66</f>
        <v>Lietuva</v>
      </c>
      <c r="H61" s="57">
        <f>'EU-Vergleichsdaten'!D66-ROW(H61)/1000000</f>
        <v>86.842044263157902</v>
      </c>
      <c r="J61">
        <f t="shared" si="5"/>
        <v>59</v>
      </c>
      <c r="K61" s="59" t="str">
        <f>VLOOKUP(N61,H3:Q94,10,0)</f>
        <v>Grand Est</v>
      </c>
      <c r="L61" t="str">
        <f t="shared" si="6"/>
        <v/>
      </c>
      <c r="M61" s="40" t="str">
        <f t="shared" si="7"/>
        <v/>
      </c>
      <c r="N61">
        <f>LARGE(H3:H94,J61)</f>
        <v>85.526271789473682</v>
      </c>
      <c r="O61" t="str">
        <f t="shared" si="3"/>
        <v/>
      </c>
      <c r="P61" t="str">
        <f t="shared" si="4"/>
        <v/>
      </c>
      <c r="Q61" t="str">
        <f t="shared" si="8"/>
        <v>Lietuva</v>
      </c>
    </row>
    <row r="62" spans="4:17" x14ac:dyDescent="0.35">
      <c r="D62" s="3"/>
      <c r="F62" t="str">
        <f>'EU-Vergleichsdaten'!B67</f>
        <v>Luxembourg</v>
      </c>
      <c r="H62" s="57">
        <f>'EU-Vergleichsdaten'!D67-ROW(H62)/1000000</f>
        <v>256.24993799999999</v>
      </c>
      <c r="J62">
        <f t="shared" si="5"/>
        <v>60</v>
      </c>
      <c r="K62" s="59" t="str">
        <f>VLOOKUP(N62,H3:Q94,10,0)</f>
        <v>Normandie</v>
      </c>
      <c r="L62" t="str">
        <f t="shared" si="6"/>
        <v/>
      </c>
      <c r="M62" s="40" t="str">
        <f t="shared" si="7"/>
        <v/>
      </c>
      <c r="N62">
        <f>LARGE(H3:H94,J62)</f>
        <v>84.539431684210541</v>
      </c>
      <c r="O62" t="str">
        <f t="shared" si="3"/>
        <v/>
      </c>
      <c r="P62" t="str">
        <f t="shared" si="4"/>
        <v/>
      </c>
      <c r="Q62" t="str">
        <f t="shared" si="8"/>
        <v>Luxembourg</v>
      </c>
    </row>
    <row r="63" spans="4:17" x14ac:dyDescent="0.35">
      <c r="D63" s="3"/>
      <c r="F63" t="str">
        <f>'EU-Vergleichsdaten'!B68</f>
        <v>Közép-Magyarország</v>
      </c>
      <c r="H63" s="57">
        <f>'EU-Vergleichsdaten'!D68-ROW(H63)/1000000</f>
        <v>115.46046331578947</v>
      </c>
      <c r="J63">
        <f t="shared" si="5"/>
        <v>61</v>
      </c>
      <c r="K63" s="59" t="str">
        <f>VLOOKUP(N63,H3:Q94,10,0)</f>
        <v>Bourgogne-Franche-Comté</v>
      </c>
      <c r="L63" t="str">
        <f t="shared" si="6"/>
        <v/>
      </c>
      <c r="M63" s="40" t="str">
        <f t="shared" si="7"/>
        <v/>
      </c>
      <c r="N63">
        <f>LARGE(H3:H94,J63)</f>
        <v>83.552590578947374</v>
      </c>
      <c r="O63" t="str">
        <f t="shared" si="3"/>
        <v/>
      </c>
      <c r="P63" t="str">
        <f t="shared" si="4"/>
        <v/>
      </c>
      <c r="Q63" t="str">
        <f t="shared" si="8"/>
        <v>Közép-Magyarország</v>
      </c>
    </row>
    <row r="64" spans="4:17" x14ac:dyDescent="0.35">
      <c r="D64" s="3"/>
      <c r="F64" t="str">
        <f>'EU-Vergleichsdaten'!B69</f>
        <v>Dunántúl</v>
      </c>
      <c r="H64" s="57">
        <f>'EU-Vergleichsdaten'!D69-ROW(H64)/1000000</f>
        <v>63.157830736842101</v>
      </c>
      <c r="J64">
        <f t="shared" si="5"/>
        <v>62</v>
      </c>
      <c r="K64" s="59" t="str">
        <f>VLOOKUP(N64,H3:Q94,10,0)</f>
        <v>Hauts-de-France</v>
      </c>
      <c r="L64" t="str">
        <f t="shared" si="6"/>
        <v/>
      </c>
      <c r="M64" s="40" t="str">
        <f t="shared" si="7"/>
        <v/>
      </c>
      <c r="N64">
        <f>LARGE(H3:H94,J64)</f>
        <v>82.894693842105255</v>
      </c>
      <c r="O64" t="str">
        <f t="shared" si="3"/>
        <v/>
      </c>
      <c r="P64" t="str">
        <f t="shared" si="4"/>
        <v/>
      </c>
      <c r="Q64" t="str">
        <f t="shared" si="8"/>
        <v>Dunántúl</v>
      </c>
    </row>
    <row r="65" spans="4:17" x14ac:dyDescent="0.35">
      <c r="D65" s="3"/>
      <c r="F65" t="str">
        <f>'EU-Vergleichsdaten'!B70</f>
        <v>Alföld és Észak</v>
      </c>
      <c r="H65" s="57">
        <f>'EU-Vergleichsdaten'!D70-ROW(H65)/1000000</f>
        <v>51.315724473684213</v>
      </c>
      <c r="J65">
        <f t="shared" si="5"/>
        <v>63</v>
      </c>
      <c r="K65" s="59" t="str">
        <f>VLOOKUP(N65,H3:Q94,10,0)</f>
        <v>Makroregion południowo-zachodni</v>
      </c>
      <c r="L65" t="str">
        <f t="shared" si="6"/>
        <v/>
      </c>
      <c r="M65" s="40" t="str">
        <f t="shared" si="7"/>
        <v/>
      </c>
      <c r="N65">
        <f>LARGE(H3:H94,J65)</f>
        <v>80.592029263157897</v>
      </c>
      <c r="O65" t="str">
        <f t="shared" si="3"/>
        <v/>
      </c>
      <c r="P65" t="str">
        <f t="shared" si="4"/>
        <v/>
      </c>
      <c r="Q65" t="str">
        <f t="shared" si="8"/>
        <v>Alföld és Észak</v>
      </c>
    </row>
    <row r="66" spans="4:17" x14ac:dyDescent="0.35">
      <c r="D66" s="3"/>
      <c r="F66" t="str">
        <f>'EU-Vergleichsdaten'!B71</f>
        <v>Malta</v>
      </c>
      <c r="H66" s="57">
        <f>'EU-Vergleichsdaten'!D71-ROW(H66)/1000000</f>
        <v>104.93414452631579</v>
      </c>
      <c r="J66">
        <f t="shared" si="5"/>
        <v>64</v>
      </c>
      <c r="K66" s="59" t="str">
        <f>VLOOKUP(N66,H3:Q94,10,0)</f>
        <v>Corse</v>
      </c>
      <c r="L66" t="str">
        <f t="shared" si="6"/>
        <v/>
      </c>
      <c r="M66" s="40" t="str">
        <f t="shared" si="7"/>
        <v/>
      </c>
      <c r="N66">
        <f>LARGE(H3:H94,J66)</f>
        <v>79.276264789473686</v>
      </c>
      <c r="O66" t="str">
        <f t="shared" si="3"/>
        <v/>
      </c>
      <c r="P66" t="str">
        <f t="shared" si="4"/>
        <v/>
      </c>
      <c r="Q66" t="str">
        <f t="shared" si="8"/>
        <v>Malta</v>
      </c>
    </row>
    <row r="67" spans="4:17" x14ac:dyDescent="0.35">
      <c r="D67" s="3"/>
      <c r="F67" t="str">
        <f>'EU-Vergleichsdaten'!B72</f>
        <v>Noord-Nederland</v>
      </c>
      <c r="H67" s="57">
        <f>'EU-Vergleichsdaten'!D72-ROW(H67)/1000000</f>
        <v>101.9736172105263</v>
      </c>
      <c r="J67">
        <f t="shared" si="5"/>
        <v>65</v>
      </c>
      <c r="K67" s="59" t="str">
        <f>VLOOKUP(N67,H3:Q94,10,0)</f>
        <v>Makroregion północno-zachodni</v>
      </c>
      <c r="L67" t="str">
        <f t="shared" si="6"/>
        <v/>
      </c>
      <c r="M67" s="40" t="str">
        <f t="shared" ref="M67:M94" si="9">IF(VLOOKUP($K67,$F$3:$H$94,2,0)="WD",VLOOKUP($K67,C$3:D$18,2,0),IF(VLOOKUP($K67,$F$3:$H$94,2,0)="OD",VLOOKUP($K67,C$3:D$18,2,0),""))</f>
        <v/>
      </c>
      <c r="N67">
        <f>LARGE(H3:H94,J67)</f>
        <v>76.315714473684224</v>
      </c>
      <c r="O67" t="str">
        <f t="shared" si="3"/>
        <v/>
      </c>
      <c r="P67" t="str">
        <f t="shared" si="4"/>
        <v/>
      </c>
      <c r="Q67" t="str">
        <f t="shared" ref="Q67:Q94" si="10">F67</f>
        <v>Noord-Nederland</v>
      </c>
    </row>
    <row r="68" spans="4:17" x14ac:dyDescent="0.35">
      <c r="D68" s="3"/>
      <c r="F68" t="str">
        <f>'EU-Vergleichsdaten'!B73</f>
        <v>Oost-Nederland</v>
      </c>
      <c r="H68" s="57">
        <f>'EU-Vergleichsdaten'!D73-ROW(H68)/1000000</f>
        <v>111.51308989473684</v>
      </c>
      <c r="J68">
        <f t="shared" si="5"/>
        <v>66</v>
      </c>
      <c r="K68" s="59" t="str">
        <f>VLOOKUP(N68,H3:Q94,10,0)</f>
        <v>Continente</v>
      </c>
      <c r="L68" t="str">
        <f t="shared" si="6"/>
        <v/>
      </c>
      <c r="M68" s="40" t="str">
        <f t="shared" si="9"/>
        <v/>
      </c>
      <c r="N68">
        <f>LARGE(H3:H94,J68)</f>
        <v>75.657813736842101</v>
      </c>
      <c r="O68" t="str">
        <f t="shared" ref="O68:O94" si="11">IF(L68="WD",N68,"")</f>
        <v/>
      </c>
      <c r="P68" t="str">
        <f t="shared" ref="P68:P94" si="12">IF(L68="OD",N68,"")</f>
        <v/>
      </c>
      <c r="Q68" t="str">
        <f t="shared" si="10"/>
        <v>Oost-Nederland</v>
      </c>
    </row>
    <row r="69" spans="4:17" x14ac:dyDescent="0.35">
      <c r="D69" s="3"/>
      <c r="F69" t="str">
        <f>'EU-Vergleichsdaten'!B74</f>
        <v>West-Nederland</v>
      </c>
      <c r="H69" s="57">
        <f>'EU-Vergleichsdaten'!D74-ROW(H69)/1000000</f>
        <v>146.71045731578948</v>
      </c>
      <c r="J69">
        <f t="shared" ref="J69:J94" si="13">J68+1</f>
        <v>67</v>
      </c>
      <c r="K69" s="59" t="str">
        <f>VLOOKUP(N69,H3:Q94,10,0)</f>
        <v>Noroeste</v>
      </c>
      <c r="L69" t="str">
        <f t="shared" si="6"/>
        <v/>
      </c>
      <c r="M69" s="40" t="str">
        <f t="shared" si="9"/>
        <v/>
      </c>
      <c r="N69">
        <f>LARGE(H3:H94,J69)</f>
        <v>75.32891536842105</v>
      </c>
      <c r="O69" t="str">
        <f t="shared" si="11"/>
        <v/>
      </c>
      <c r="P69" t="str">
        <f t="shared" si="12"/>
        <v/>
      </c>
      <c r="Q69" t="str">
        <f t="shared" si="10"/>
        <v>West-Nederland</v>
      </c>
    </row>
    <row r="70" spans="4:17" x14ac:dyDescent="0.35">
      <c r="D70" s="3"/>
      <c r="F70" t="str">
        <f>'EU-Vergleichsdaten'!B75</f>
        <v>Zuid-Nederland</v>
      </c>
      <c r="H70" s="57">
        <f>'EU-Vergleichsdaten'!D75-ROW(H70)/1000000</f>
        <v>129.93414052631582</v>
      </c>
      <c r="J70">
        <f t="shared" si="13"/>
        <v>68</v>
      </c>
      <c r="K70" s="59" t="str">
        <f>VLOOKUP(N70,H3:Q94,10,0)</f>
        <v>Makroregion południowy</v>
      </c>
      <c r="L70" t="str">
        <f t="shared" si="6"/>
        <v/>
      </c>
      <c r="M70" s="40" t="str">
        <f t="shared" si="9"/>
        <v/>
      </c>
      <c r="N70">
        <f>LARGE(H3:H94,J70)</f>
        <v>75.328873368421057</v>
      </c>
      <c r="O70" t="str">
        <f t="shared" si="11"/>
        <v/>
      </c>
      <c r="P70" t="str">
        <f t="shared" si="12"/>
        <v/>
      </c>
      <c r="Q70" t="str">
        <f t="shared" si="10"/>
        <v>Zuid-Nederland</v>
      </c>
    </row>
    <row r="71" spans="4:17" x14ac:dyDescent="0.35">
      <c r="D71" s="3"/>
      <c r="F71" t="str">
        <f>'EU-Vergleichsdaten'!B76</f>
        <v>Ostösterreich</v>
      </c>
      <c r="H71" s="57">
        <f>'EU-Vergleichsdaten'!D76-ROW(H71)/1000000</f>
        <v>121.05256057894736</v>
      </c>
      <c r="J71">
        <f t="shared" si="13"/>
        <v>69</v>
      </c>
      <c r="K71" s="59" t="str">
        <f>VLOOKUP(N71,H3:Q94,10,0)</f>
        <v>Slovensko</v>
      </c>
      <c r="L71" t="str">
        <f t="shared" si="6"/>
        <v/>
      </c>
      <c r="M71" s="40" t="str">
        <f t="shared" si="9"/>
        <v/>
      </c>
      <c r="N71">
        <f>LARGE(H3:H94,J71)</f>
        <v>74.342016263157902</v>
      </c>
      <c r="O71" t="str">
        <f t="shared" si="11"/>
        <v/>
      </c>
      <c r="P71" t="str">
        <f t="shared" si="12"/>
        <v/>
      </c>
      <c r="Q71" t="str">
        <f t="shared" si="10"/>
        <v>Ostösterreich</v>
      </c>
    </row>
    <row r="72" spans="4:17" x14ac:dyDescent="0.35">
      <c r="D72" s="3"/>
      <c r="F72" t="str">
        <f>'EU-Vergleichsdaten'!B77</f>
        <v>Südösterreich</v>
      </c>
      <c r="H72" s="57">
        <f>'EU-Vergleichsdaten'!D77-ROW(H72)/1000000</f>
        <v>111.8420332631579</v>
      </c>
      <c r="J72">
        <f t="shared" si="13"/>
        <v>70</v>
      </c>
      <c r="K72" s="59" t="str">
        <f>VLOOKUP(N72,H3:Q94,10,0)</f>
        <v>Yugozapadna i Yuzhna tsentralna Bulgaria</v>
      </c>
      <c r="L72" t="str">
        <f t="shared" si="6"/>
        <v/>
      </c>
      <c r="M72" s="40" t="str">
        <f t="shared" si="9"/>
        <v/>
      </c>
      <c r="N72">
        <f>LARGE(H3:H94,J72)</f>
        <v>73.684187526315782</v>
      </c>
      <c r="O72" t="str">
        <f t="shared" si="11"/>
        <v/>
      </c>
      <c r="P72" t="str">
        <f t="shared" si="12"/>
        <v/>
      </c>
      <c r="Q72" t="str">
        <f t="shared" si="10"/>
        <v>Südösterreich</v>
      </c>
    </row>
    <row r="73" spans="4:17" x14ac:dyDescent="0.35">
      <c r="D73" s="3"/>
      <c r="F73" t="str">
        <f>'EU-Vergleichsdaten'!B78</f>
        <v>Westösterreich</v>
      </c>
      <c r="H73" s="57">
        <f>'EU-Vergleichsdaten'!D78-ROW(H73)/1000000</f>
        <v>131.24992700000001</v>
      </c>
      <c r="J73">
        <f t="shared" si="13"/>
        <v>71</v>
      </c>
      <c r="K73" s="59" t="str">
        <f>VLOOKUP(N73,H3:Q94,10,0)</f>
        <v>Centro (ES)</v>
      </c>
      <c r="L73" t="str">
        <f t="shared" si="6"/>
        <v/>
      </c>
      <c r="M73" s="40" t="str">
        <f t="shared" si="9"/>
        <v/>
      </c>
      <c r="N73">
        <f>LARGE(H3:H94,J73)</f>
        <v>72.368386052631578</v>
      </c>
      <c r="O73" t="str">
        <f t="shared" si="11"/>
        <v/>
      </c>
      <c r="P73" t="str">
        <f t="shared" si="12"/>
        <v/>
      </c>
      <c r="Q73" t="str">
        <f t="shared" si="10"/>
        <v>Westösterreich</v>
      </c>
    </row>
    <row r="74" spans="4:17" x14ac:dyDescent="0.35">
      <c r="D74" s="3"/>
      <c r="F74" t="str">
        <f>'EU-Vergleichsdaten'!B79</f>
        <v>Makroregion południowy</v>
      </c>
      <c r="H74" s="57">
        <f>'EU-Vergleichsdaten'!D79-ROW(H74)/1000000</f>
        <v>75.328873368421057</v>
      </c>
      <c r="J74">
        <f t="shared" si="13"/>
        <v>72</v>
      </c>
      <c r="K74" s="59" t="str">
        <f>VLOOKUP(N74,H3:Q94,10,0)</f>
        <v>Makroregion centralny</v>
      </c>
      <c r="L74" t="str">
        <f t="shared" si="6"/>
        <v/>
      </c>
      <c r="M74" s="40" t="str">
        <f t="shared" si="9"/>
        <v/>
      </c>
      <c r="N74">
        <f>LARGE(H3:H94,J74)</f>
        <v>70.394658842105258</v>
      </c>
      <c r="O74" t="str">
        <f t="shared" si="11"/>
        <v/>
      </c>
      <c r="P74" t="str">
        <f t="shared" si="12"/>
        <v/>
      </c>
      <c r="Q74" t="str">
        <f t="shared" si="10"/>
        <v>Makroregion południowy</v>
      </c>
    </row>
    <row r="75" spans="4:17" x14ac:dyDescent="0.35">
      <c r="D75" s="3"/>
      <c r="F75" t="str">
        <f>'EU-Vergleichsdaten'!B80</f>
        <v>Makroregion północno-zachodni</v>
      </c>
      <c r="H75" s="57">
        <f>'EU-Vergleichsdaten'!D80-ROW(H75)/1000000</f>
        <v>76.315714473684224</v>
      </c>
      <c r="J75">
        <f t="shared" si="13"/>
        <v>73</v>
      </c>
      <c r="K75" s="59" t="str">
        <f>VLOOKUP(N75,H3:Q94,10,0)</f>
        <v>Latvija</v>
      </c>
      <c r="L75" t="str">
        <f t="shared" si="6"/>
        <v/>
      </c>
      <c r="M75" s="40" t="str">
        <f t="shared" si="9"/>
        <v/>
      </c>
      <c r="N75">
        <f>LARGE(H3:H94,J75)</f>
        <v>68.749939999999995</v>
      </c>
      <c r="O75" t="str">
        <f t="shared" si="11"/>
        <v/>
      </c>
      <c r="P75" t="str">
        <f t="shared" si="12"/>
        <v/>
      </c>
      <c r="Q75" t="str">
        <f t="shared" si="10"/>
        <v>Makroregion północno-zachodni</v>
      </c>
    </row>
    <row r="76" spans="4:17" x14ac:dyDescent="0.35">
      <c r="D76" s="3"/>
      <c r="F76" t="str">
        <f>'EU-Vergleichsdaten'!B81</f>
        <v>Makroregion południowo-zachodni</v>
      </c>
      <c r="H76" s="57">
        <f>'EU-Vergleichsdaten'!D81-ROW(H76)/1000000</f>
        <v>80.592029263157897</v>
      </c>
      <c r="J76">
        <f t="shared" si="13"/>
        <v>74</v>
      </c>
      <c r="K76" s="59" t="str">
        <f>VLOOKUP(N76,H3:Q94,10,0)</f>
        <v>Macroregiunea Unu</v>
      </c>
      <c r="L76" t="str">
        <f t="shared" si="6"/>
        <v/>
      </c>
      <c r="M76" s="40" t="str">
        <f t="shared" si="9"/>
        <v/>
      </c>
      <c r="N76">
        <f>LARGE(H3:H94,J76)</f>
        <v>68.092021263157903</v>
      </c>
      <c r="O76" t="str">
        <f t="shared" si="11"/>
        <v/>
      </c>
      <c r="P76" t="str">
        <f t="shared" si="12"/>
        <v/>
      </c>
      <c r="Q76" t="str">
        <f t="shared" si="10"/>
        <v>Makroregion południowo-zachodni</v>
      </c>
    </row>
    <row r="77" spans="4:17" x14ac:dyDescent="0.35">
      <c r="D77" s="3"/>
      <c r="F77" t="str">
        <f>'EU-Vergleichsdaten'!B82</f>
        <v>Makroregion północny</v>
      </c>
      <c r="H77" s="57">
        <f>'EU-Vergleichsdaten'!D82-ROW(H77)/1000000</f>
        <v>66.447291421052626</v>
      </c>
      <c r="J77">
        <f t="shared" si="13"/>
        <v>75</v>
      </c>
      <c r="K77" s="59" t="str">
        <f>VLOOKUP(N77,H3:Q94,10,0)</f>
        <v>Região Autónoma da Madeira</v>
      </c>
      <c r="L77" t="str">
        <f t="shared" si="6"/>
        <v/>
      </c>
      <c r="M77" s="40" t="str">
        <f t="shared" si="9"/>
        <v/>
      </c>
      <c r="N77">
        <f>LARGE(H3:H94,J77)</f>
        <v>67.763074894736846</v>
      </c>
      <c r="O77" t="str">
        <f t="shared" si="11"/>
        <v/>
      </c>
      <c r="P77" t="str">
        <f t="shared" si="12"/>
        <v/>
      </c>
      <c r="Q77" t="str">
        <f t="shared" si="10"/>
        <v>Makroregion północny</v>
      </c>
    </row>
    <row r="78" spans="4:17" x14ac:dyDescent="0.35">
      <c r="D78" s="3"/>
      <c r="F78" t="str">
        <f>'EU-Vergleichsdaten'!B83</f>
        <v>Makroregion centralny</v>
      </c>
      <c r="H78" s="57">
        <f>'EU-Vergleichsdaten'!D83-ROW(H78)/1000000</f>
        <v>70.394658842105258</v>
      </c>
      <c r="J78">
        <f t="shared" si="13"/>
        <v>76</v>
      </c>
      <c r="K78" s="59" t="str">
        <f>VLOOKUP(N78,H3:Q94,10,0)</f>
        <v>Makroregion północny</v>
      </c>
      <c r="L78" t="str">
        <f t="shared" ref="L78:L94" si="14">IF(VLOOKUP(K78,F$3:G$94,2,0)="WD","WD",IF(VLOOKUP(K78,F$3:G$94,2,0)="OD","OD",""))</f>
        <v/>
      </c>
      <c r="M78" s="40" t="str">
        <f t="shared" si="9"/>
        <v/>
      </c>
      <c r="N78">
        <f>LARGE(H3:H94,J78)</f>
        <v>66.447291421052626</v>
      </c>
      <c r="O78" t="str">
        <f t="shared" si="11"/>
        <v/>
      </c>
      <c r="P78" t="str">
        <f t="shared" si="12"/>
        <v/>
      </c>
      <c r="Q78" t="str">
        <f t="shared" si="10"/>
        <v>Makroregion centralny</v>
      </c>
    </row>
    <row r="79" spans="4:17" x14ac:dyDescent="0.35">
      <c r="D79" s="3"/>
      <c r="F79" t="str">
        <f>'EU-Vergleichsdaten'!B84</f>
        <v>Makroregion wschodni</v>
      </c>
      <c r="H79" s="57">
        <f>'EU-Vergleichsdaten'!D84-ROW(H79)/1000000</f>
        <v>56.907815736842103</v>
      </c>
      <c r="J79">
        <f t="shared" si="13"/>
        <v>77</v>
      </c>
      <c r="K79" s="59" t="str">
        <f>VLOOKUP(N79,H3:Q94,10,0)</f>
        <v>Região Autónoma dos Açores</v>
      </c>
      <c r="L79" t="str">
        <f t="shared" si="14"/>
        <v/>
      </c>
      <c r="M79" s="40" t="str">
        <f t="shared" si="9"/>
        <v/>
      </c>
      <c r="N79">
        <f>LARGE(H3:H94,J79)</f>
        <v>66.447286421052624</v>
      </c>
      <c r="O79" t="str">
        <f t="shared" si="11"/>
        <v/>
      </c>
      <c r="P79" t="str">
        <f t="shared" si="12"/>
        <v/>
      </c>
      <c r="Q79" t="str">
        <f t="shared" si="10"/>
        <v>Makroregion wschodni</v>
      </c>
    </row>
    <row r="80" spans="4:17" x14ac:dyDescent="0.35">
      <c r="D80" s="3"/>
      <c r="F80" t="str">
        <f>'EU-Vergleichsdaten'!B85</f>
        <v>Makroregion województwo mazowieckie</v>
      </c>
      <c r="H80" s="57">
        <f>'EU-Vergleichsdaten'!D85-ROW(H80)/1000000</f>
        <v>122.03939368421054</v>
      </c>
      <c r="J80">
        <f t="shared" si="13"/>
        <v>78</v>
      </c>
      <c r="K80" s="59" t="str">
        <f>VLOOKUP(N80,H3:Q94,10,0)</f>
        <v>Hrvatska</v>
      </c>
      <c r="L80" t="str">
        <f t="shared" si="14"/>
        <v/>
      </c>
      <c r="M80" s="40" t="str">
        <f t="shared" si="9"/>
        <v/>
      </c>
      <c r="N80">
        <f>LARGE(H3:H94,J80)</f>
        <v>65.78942068421054</v>
      </c>
      <c r="O80" t="str">
        <f t="shared" si="11"/>
        <v/>
      </c>
      <c r="P80" t="str">
        <f t="shared" si="12"/>
        <v/>
      </c>
      <c r="Q80" t="str">
        <f t="shared" si="10"/>
        <v>Makroregion województwo mazowieckie</v>
      </c>
    </row>
    <row r="81" spans="4:17" x14ac:dyDescent="0.35">
      <c r="D81" s="3"/>
      <c r="F81" t="str">
        <f>'EU-Vergleichsdaten'!B86</f>
        <v>Continente</v>
      </c>
      <c r="H81" s="57">
        <f>'EU-Vergleichsdaten'!D86-ROW(H81)/1000000</f>
        <v>75.657813736842101</v>
      </c>
      <c r="J81">
        <f t="shared" si="13"/>
        <v>79</v>
      </c>
      <c r="K81" s="59" t="str">
        <f>VLOOKUP(N81,H3:Q94,10,0)</f>
        <v>Macroregiunea Patru</v>
      </c>
      <c r="L81" t="str">
        <f t="shared" si="14"/>
        <v/>
      </c>
      <c r="M81" s="40" t="str">
        <f t="shared" si="9"/>
        <v/>
      </c>
      <c r="N81">
        <f>LARGE(H3:H94,J81)</f>
        <v>63.815702473684212</v>
      </c>
      <c r="O81" t="str">
        <f t="shared" si="11"/>
        <v/>
      </c>
      <c r="P81" t="str">
        <f t="shared" si="12"/>
        <v/>
      </c>
      <c r="Q81" t="str">
        <f t="shared" si="10"/>
        <v>Continente</v>
      </c>
    </row>
    <row r="82" spans="4:17" x14ac:dyDescent="0.35">
      <c r="D82" s="3"/>
      <c r="F82" t="str">
        <f>'EU-Vergleichsdaten'!B87</f>
        <v>Região Autónoma dos Açores</v>
      </c>
      <c r="H82" s="57">
        <f>'EU-Vergleichsdaten'!D87-ROW(H82)/1000000</f>
        <v>66.447286421052624</v>
      </c>
      <c r="J82">
        <f t="shared" si="13"/>
        <v>80</v>
      </c>
      <c r="K82" s="59" t="str">
        <f>VLOOKUP(N82,H3:Q94,10,0)</f>
        <v>Dunántúl</v>
      </c>
      <c r="L82" t="str">
        <f t="shared" si="14"/>
        <v/>
      </c>
      <c r="M82" s="40" t="str">
        <f t="shared" si="9"/>
        <v/>
      </c>
      <c r="N82">
        <f>LARGE(H3:H94,J82)</f>
        <v>63.157830736842101</v>
      </c>
      <c r="O82" t="str">
        <f t="shared" si="11"/>
        <v/>
      </c>
      <c r="P82" t="str">
        <f t="shared" si="12"/>
        <v/>
      </c>
      <c r="Q82" t="str">
        <f t="shared" si="10"/>
        <v>Região Autónoma dos Açores</v>
      </c>
    </row>
    <row r="83" spans="4:17" x14ac:dyDescent="0.35">
      <c r="D83" s="3"/>
      <c r="F83" t="str">
        <f>'EU-Vergleichsdaten'!B88</f>
        <v>Região Autónoma da Madeira</v>
      </c>
      <c r="H83" s="57">
        <f>'EU-Vergleichsdaten'!D88-ROW(H83)/1000000</f>
        <v>67.763074894736846</v>
      </c>
      <c r="J83">
        <f t="shared" si="13"/>
        <v>81</v>
      </c>
      <c r="K83" s="59" t="str">
        <f>VLOOKUP(N83,H3:Q94,10,0)</f>
        <v>Sur</v>
      </c>
      <c r="L83" t="str">
        <f t="shared" si="14"/>
        <v/>
      </c>
      <c r="M83" s="40" t="str">
        <f t="shared" si="9"/>
        <v/>
      </c>
      <c r="N83">
        <f>LARGE(H3:H94,J83)</f>
        <v>62.828910368421049</v>
      </c>
      <c r="O83" t="str">
        <f t="shared" si="11"/>
        <v/>
      </c>
      <c r="P83" t="str">
        <f t="shared" si="12"/>
        <v/>
      </c>
      <c r="Q83" t="str">
        <f t="shared" si="10"/>
        <v>Região Autónoma da Madeira</v>
      </c>
    </row>
    <row r="84" spans="4:17" x14ac:dyDescent="0.35">
      <c r="D84" s="3"/>
      <c r="F84" t="str">
        <f>'EU-Vergleichsdaten'!B89</f>
        <v>Macroregiunea Unu</v>
      </c>
      <c r="H84" s="57">
        <f>'EU-Vergleichsdaten'!D89-ROW(H84)/1000000</f>
        <v>68.092021263157903</v>
      </c>
      <c r="J84">
        <f t="shared" si="13"/>
        <v>82</v>
      </c>
      <c r="K84" s="59" t="str">
        <f>VLOOKUP(N84,H3:Q94,10,0)</f>
        <v>Sud</v>
      </c>
      <c r="L84" t="str">
        <f t="shared" si="14"/>
        <v/>
      </c>
      <c r="M84" s="40" t="str">
        <f t="shared" si="9"/>
        <v/>
      </c>
      <c r="N84">
        <f>LARGE(H3:H94,J84)</f>
        <v>62.170997631578949</v>
      </c>
      <c r="O84" t="str">
        <f t="shared" si="11"/>
        <v/>
      </c>
      <c r="P84" t="str">
        <f t="shared" si="12"/>
        <v/>
      </c>
      <c r="Q84" t="str">
        <f t="shared" si="10"/>
        <v>Macroregiunea Unu</v>
      </c>
    </row>
    <row r="85" spans="4:17" x14ac:dyDescent="0.35">
      <c r="D85" s="3"/>
      <c r="F85" t="str">
        <f>'EU-Vergleichsdaten'!B90</f>
        <v>Macroregiunea Doi</v>
      </c>
      <c r="H85" s="57">
        <f>'EU-Vergleichsdaten'!D90-ROW(H85)/1000000</f>
        <v>50.986757105263152</v>
      </c>
      <c r="J85">
        <f t="shared" si="13"/>
        <v>83</v>
      </c>
      <c r="K85" s="59" t="str">
        <f>VLOOKUP(N85,H3:Q94,10,0)</f>
        <v>RUP FR — Régions Ultrapériphériques Françaises</v>
      </c>
      <c r="L85" t="str">
        <f t="shared" si="14"/>
        <v/>
      </c>
      <c r="M85" s="40" t="str">
        <f t="shared" si="9"/>
        <v/>
      </c>
      <c r="N85">
        <f>LARGE(H3:H94,J85)</f>
        <v>60.197316421052633</v>
      </c>
      <c r="O85" t="str">
        <f t="shared" si="11"/>
        <v/>
      </c>
      <c r="P85" t="str">
        <f t="shared" si="12"/>
        <v/>
      </c>
      <c r="Q85" t="str">
        <f t="shared" si="10"/>
        <v>Macroregiunea Doi</v>
      </c>
    </row>
    <row r="86" spans="4:17" x14ac:dyDescent="0.35">
      <c r="D86" s="3"/>
      <c r="F86" t="str">
        <f>'EU-Vergleichsdaten'!B91</f>
        <v>Macroregiunea Trei</v>
      </c>
      <c r="H86" s="57">
        <f>'EU-Vergleichsdaten'!D91-ROW(H86)/1000000</f>
        <v>103.94728242105263</v>
      </c>
      <c r="J86">
        <f t="shared" si="13"/>
        <v>84</v>
      </c>
      <c r="K86" s="59" t="str">
        <f>VLOOKUP(N86,H3:Q94,10,0)</f>
        <v>Isole</v>
      </c>
      <c r="L86" t="str">
        <f t="shared" si="14"/>
        <v/>
      </c>
      <c r="M86" s="40" t="str">
        <f t="shared" si="9"/>
        <v/>
      </c>
      <c r="N86">
        <f>LARGE(H3:H94,J86)</f>
        <v>60.197312421052629</v>
      </c>
      <c r="O86" t="str">
        <f t="shared" si="11"/>
        <v/>
      </c>
      <c r="P86" t="str">
        <f t="shared" si="12"/>
        <v/>
      </c>
      <c r="Q86" t="str">
        <f t="shared" si="10"/>
        <v>Macroregiunea Trei</v>
      </c>
    </row>
    <row r="87" spans="4:17" x14ac:dyDescent="0.35">
      <c r="D87" s="3"/>
      <c r="F87" t="str">
        <f>'EU-Vergleichsdaten'!B92</f>
        <v>Macroregiunea Patru</v>
      </c>
      <c r="H87" s="57">
        <f>'EU-Vergleichsdaten'!D92-ROW(H87)/1000000</f>
        <v>63.815702473684212</v>
      </c>
      <c r="J87">
        <f t="shared" si="13"/>
        <v>85</v>
      </c>
      <c r="K87" s="59" t="str">
        <f>VLOOKUP(N87,H3:Q94,10,0)</f>
        <v>Canarias</v>
      </c>
      <c r="L87" t="str">
        <f t="shared" si="14"/>
        <v/>
      </c>
      <c r="M87" s="40" t="str">
        <f t="shared" si="9"/>
        <v/>
      </c>
      <c r="N87">
        <f>LARGE(H3:H94,J87)</f>
        <v>59.868383052631579</v>
      </c>
      <c r="O87" t="str">
        <f t="shared" si="11"/>
        <v/>
      </c>
      <c r="P87" t="str">
        <f t="shared" si="12"/>
        <v/>
      </c>
      <c r="Q87" t="str">
        <f t="shared" si="10"/>
        <v>Macroregiunea Patru</v>
      </c>
    </row>
    <row r="88" spans="4:17" x14ac:dyDescent="0.35">
      <c r="D88" s="3"/>
      <c r="F88" t="str">
        <f>'EU-Vergleichsdaten'!B93</f>
        <v>Slovenija</v>
      </c>
      <c r="H88" s="57">
        <f>'EU-Vergleichsdaten'!D93-ROW(H88)/1000000</f>
        <v>87.82885936842105</v>
      </c>
      <c r="J88">
        <f t="shared" si="13"/>
        <v>86</v>
      </c>
      <c r="K88" s="59" t="str">
        <f>VLOOKUP(N88,H3:Q94,10,0)</f>
        <v>Makroregion wschodni</v>
      </c>
      <c r="L88" t="str">
        <f t="shared" si="14"/>
        <v/>
      </c>
      <c r="M88" s="40" t="str">
        <f t="shared" si="9"/>
        <v/>
      </c>
      <c r="N88">
        <f>LARGE(H3:H94,J88)</f>
        <v>56.907815736842103</v>
      </c>
      <c r="O88" t="str">
        <f t="shared" si="11"/>
        <v/>
      </c>
      <c r="P88" t="str">
        <f t="shared" si="12"/>
        <v/>
      </c>
      <c r="Q88" t="str">
        <f t="shared" si="10"/>
        <v>Slovenija</v>
      </c>
    </row>
    <row r="89" spans="4:17" x14ac:dyDescent="0.35">
      <c r="D89" s="3"/>
      <c r="F89" t="str">
        <f>'EU-Vergleichsdaten'!B94</f>
        <v>Slovensko</v>
      </c>
      <c r="H89" s="57">
        <f>'EU-Vergleichsdaten'!D94-ROW(H89)/1000000</f>
        <v>74.342016263157902</v>
      </c>
      <c r="J89">
        <f t="shared" si="13"/>
        <v>87</v>
      </c>
      <c r="K89" s="59" t="str">
        <f>VLOOKUP(N89,H3:Q94,10,0)</f>
        <v>Alföld és Észak</v>
      </c>
      <c r="L89" t="str">
        <f t="shared" si="14"/>
        <v/>
      </c>
      <c r="M89" s="40" t="str">
        <f t="shared" si="9"/>
        <v/>
      </c>
      <c r="N89">
        <f>LARGE(H3:H94,J89)</f>
        <v>51.315724473684213</v>
      </c>
      <c r="O89" t="str">
        <f t="shared" si="11"/>
        <v/>
      </c>
      <c r="P89" t="str">
        <f t="shared" si="12"/>
        <v/>
      </c>
      <c r="Q89" t="str">
        <f t="shared" si="10"/>
        <v>Slovensko</v>
      </c>
    </row>
    <row r="90" spans="4:17" x14ac:dyDescent="0.35">
      <c r="D90" s="3"/>
      <c r="F90" t="str">
        <f>'EU-Vergleichsdaten'!B95</f>
        <v>Manner-Suomi</v>
      </c>
      <c r="H90" s="57">
        <f>'EU-Vergleichsdaten'!D95-ROW(H90)/1000000</f>
        <v>111.8420152631579</v>
      </c>
      <c r="J90">
        <f t="shared" si="13"/>
        <v>88</v>
      </c>
      <c r="K90" s="59" t="str">
        <f>VLOOKUP(N90,H3:Q94,10,0)</f>
        <v>Kentriki Elláda</v>
      </c>
      <c r="L90" t="str">
        <f t="shared" si="14"/>
        <v/>
      </c>
      <c r="M90" s="40" t="str">
        <f t="shared" si="9"/>
        <v/>
      </c>
      <c r="N90">
        <f>LARGE(H3:H94,J90)</f>
        <v>50.986811105263151</v>
      </c>
      <c r="O90" t="str">
        <f t="shared" si="11"/>
        <v/>
      </c>
      <c r="P90" t="str">
        <f t="shared" si="12"/>
        <v/>
      </c>
      <c r="Q90" t="str">
        <f t="shared" si="10"/>
        <v>Manner-Suomi</v>
      </c>
    </row>
    <row r="91" spans="4:17" x14ac:dyDescent="0.35">
      <c r="D91" s="3"/>
      <c r="F91" t="str">
        <f>'EU-Vergleichsdaten'!B96</f>
        <v>Åland</v>
      </c>
      <c r="H91" s="57">
        <f>'EU-Vergleichsdaten'!D96-ROW(H91)/1000000</f>
        <v>103.61833005263158</v>
      </c>
      <c r="J91">
        <f t="shared" si="13"/>
        <v>89</v>
      </c>
      <c r="K91" s="59" t="str">
        <f>VLOOKUP(N91,H3:Q94,10,0)</f>
        <v>Macroregiunea Doi</v>
      </c>
      <c r="L91" t="str">
        <f t="shared" si="14"/>
        <v/>
      </c>
      <c r="M91" s="40" t="str">
        <f t="shared" si="9"/>
        <v/>
      </c>
      <c r="N91">
        <f>LARGE(H3:H94,J91)</f>
        <v>50.986757105263152</v>
      </c>
      <c r="O91" t="str">
        <f t="shared" si="11"/>
        <v/>
      </c>
      <c r="P91" t="str">
        <f t="shared" si="12"/>
        <v/>
      </c>
      <c r="Q91" t="str">
        <f t="shared" si="10"/>
        <v>Åland</v>
      </c>
    </row>
    <row r="92" spans="4:17" x14ac:dyDescent="0.35">
      <c r="D92" s="3"/>
      <c r="F92" t="str">
        <f>'EU-Vergleichsdaten'!B97</f>
        <v>Östra Sverige</v>
      </c>
      <c r="H92" s="57">
        <f>'EU-Vergleichsdaten'!D97-ROW(H92)/1000000</f>
        <v>140.78938168421053</v>
      </c>
      <c r="J92">
        <f t="shared" si="13"/>
        <v>90</v>
      </c>
      <c r="K92" s="59" t="str">
        <f>VLOOKUP(N92,H3:Q94,10,0)</f>
        <v>Nisia Aigaiou, Kriti</v>
      </c>
      <c r="L92" t="str">
        <f t="shared" si="14"/>
        <v/>
      </c>
      <c r="M92" s="40" t="str">
        <f t="shared" si="9"/>
        <v/>
      </c>
      <c r="N92">
        <f>LARGE(H3:H94,J92)</f>
        <v>49.671023631578954</v>
      </c>
      <c r="O92" t="str">
        <f t="shared" si="11"/>
        <v/>
      </c>
      <c r="P92" t="str">
        <f t="shared" si="12"/>
        <v/>
      </c>
      <c r="Q92" t="str">
        <f t="shared" si="10"/>
        <v>Östra Sverige</v>
      </c>
    </row>
    <row r="93" spans="4:17" x14ac:dyDescent="0.35">
      <c r="D93" s="3"/>
      <c r="F93" t="str">
        <f>'EU-Vergleichsdaten'!B98</f>
        <v>Södra Sverige</v>
      </c>
      <c r="H93" s="57">
        <f>'EU-Vergleichsdaten'!D98-ROW(H93)/1000000</f>
        <v>109.21043331578946</v>
      </c>
      <c r="J93">
        <f t="shared" si="13"/>
        <v>91</v>
      </c>
      <c r="K93" s="59" t="str">
        <f>VLOOKUP(N93,H3:Q94,10,0)</f>
        <v>Voreia Elláda</v>
      </c>
      <c r="L93" t="str">
        <f t="shared" si="14"/>
        <v/>
      </c>
      <c r="M93" s="40" t="str">
        <f t="shared" si="9"/>
        <v/>
      </c>
      <c r="N93">
        <f>LARGE(H3:H94,J93)</f>
        <v>47.368391052631573</v>
      </c>
      <c r="O93" t="str">
        <f t="shared" si="11"/>
        <v/>
      </c>
      <c r="P93" t="str">
        <f t="shared" si="12"/>
        <v/>
      </c>
      <c r="Q93" t="str">
        <f t="shared" si="10"/>
        <v>Södra Sverige</v>
      </c>
    </row>
    <row r="94" spans="4:17" x14ac:dyDescent="0.35">
      <c r="D94" s="3"/>
      <c r="F94" t="str">
        <f>'EU-Vergleichsdaten'!B99</f>
        <v>Norra Sverige</v>
      </c>
      <c r="H94" s="57">
        <f>'EU-Vergleichsdaten'!D99-ROW(H94)/1000000</f>
        <v>103.94727442105263</v>
      </c>
      <c r="J94">
        <f t="shared" si="13"/>
        <v>92</v>
      </c>
      <c r="K94" s="59" t="str">
        <f>VLOOKUP(N94,H3:Q94,10,0)</f>
        <v>Severna i Yugoiztochna Bulgaria</v>
      </c>
      <c r="L94" t="str">
        <f t="shared" si="14"/>
        <v/>
      </c>
      <c r="M94" s="40" t="str">
        <f t="shared" si="9"/>
        <v/>
      </c>
      <c r="N94">
        <f>LARGE(H3:H94,J94)</f>
        <v>40.789451684210526</v>
      </c>
      <c r="O94" t="str">
        <f t="shared" si="11"/>
        <v/>
      </c>
      <c r="P94" t="str">
        <f t="shared" si="12"/>
        <v/>
      </c>
      <c r="Q94" t="str">
        <f t="shared" si="10"/>
        <v>Norra Sverige</v>
      </c>
    </row>
    <row r="95" spans="4:17" x14ac:dyDescent="0.35">
      <c r="D95" s="3"/>
    </row>
    <row r="96" spans="4:17" x14ac:dyDescent="0.35">
      <c r="D96" s="3"/>
    </row>
    <row r="97" spans="4:17" x14ac:dyDescent="0.35">
      <c r="D97" s="3"/>
      <c r="F97" s="57"/>
      <c r="G97" s="57"/>
      <c r="H97" s="40" t="str">
        <f>'EU-Vergleichsdaten'!H$2&amp;", "&amp;'EU-Vergleichsdaten'!H4&amp;", "&amp;'EU-Vergleichsdaten'!H3</f>
        <v>Wirtschaftswachstum, Durchschnitt 2019-2023, in %</v>
      </c>
      <c r="I97" s="61"/>
    </row>
    <row r="98" spans="4:17" x14ac:dyDescent="0.35">
      <c r="D98" s="3"/>
      <c r="F98" s="57"/>
      <c r="G98" s="57"/>
      <c r="H98" s="57"/>
      <c r="I98" s="61"/>
    </row>
    <row r="99" spans="4:17" x14ac:dyDescent="0.35">
      <c r="D99" s="3"/>
      <c r="F99" s="57" t="str">
        <f>'EU-Vergleichsdaten'!B7</f>
        <v>Baden-Württemberg</v>
      </c>
      <c r="G99" t="s">
        <v>844</v>
      </c>
      <c r="H99" s="57">
        <f>'EU-Vergleichsdaten'!H7-ROW(H7)/1000000</f>
        <v>7.0341267210150091E-2</v>
      </c>
      <c r="I99" s="61"/>
      <c r="J99">
        <v>1</v>
      </c>
      <c r="K99" s="59" t="str">
        <f>VLOOKUP(N99,H99:Q190,10,0)</f>
        <v>Corse</v>
      </c>
      <c r="L99" t="str">
        <f t="shared" ref="L99:L162" si="15">IF(VLOOKUP(K99,F$3:G$94,2,0)="WD","WD",IF(VLOOKUP(K99,F$3:G$94,2,0)="OD","OD",""))</f>
        <v/>
      </c>
      <c r="M99" s="40" t="str">
        <f t="shared" ref="M99:M130" si="16">IF(VLOOKUP($K99,$F$3:$H$94,2,0)="WD",VLOOKUP($K99,C$3:D$18,2,0),IF(VLOOKUP($K99,$F$3:$H$94,2,0)="OD",VLOOKUP($K99,C$3:D$18,2,0),""))</f>
        <v/>
      </c>
      <c r="N99">
        <f>LARGE(H99:H190,J99)</f>
        <v>7.1812434999745713</v>
      </c>
      <c r="O99" t="str">
        <f>IF(L99="WD",N99,"")</f>
        <v/>
      </c>
      <c r="P99" t="str">
        <f>IF(L99="OD",N99,"")</f>
        <v/>
      </c>
      <c r="Q99" t="str">
        <f t="shared" ref="Q99:Q130" si="17">F99</f>
        <v>Baden-Württemberg</v>
      </c>
    </row>
    <row r="100" spans="4:17" x14ac:dyDescent="0.35">
      <c r="D100" s="3"/>
      <c r="F100" s="57" t="str">
        <f>'EU-Vergleichsdaten'!B8</f>
        <v>Bayern</v>
      </c>
      <c r="G100" t="s">
        <v>844</v>
      </c>
      <c r="H100" s="57">
        <f>'EU-Vergleichsdaten'!H8-ROW(H8)/1000000</f>
        <v>0.50309500273687857</v>
      </c>
      <c r="I100" s="61"/>
      <c r="J100">
        <f>J99+1</f>
        <v>2</v>
      </c>
      <c r="K100" s="59" t="str">
        <f>VLOOKUP(N100,H99:Q190,10,0)</f>
        <v>Ireland</v>
      </c>
      <c r="L100" t="str">
        <f t="shared" si="15"/>
        <v/>
      </c>
      <c r="M100" s="40" t="str">
        <f t="shared" si="16"/>
        <v/>
      </c>
      <c r="N100">
        <f>LARGE(H99:H190,J100)</f>
        <v>6.3454026812459334</v>
      </c>
      <c r="O100" t="str">
        <f t="shared" ref="O100:O163" si="18">IF(L100="WD",N100,"")</f>
        <v/>
      </c>
      <c r="P100" t="str">
        <f t="shared" ref="P100:P163" si="19">IF(L100="OD",N100,"")</f>
        <v/>
      </c>
      <c r="Q100" t="str">
        <f t="shared" si="17"/>
        <v>Bayern</v>
      </c>
    </row>
    <row r="101" spans="4:17" x14ac:dyDescent="0.35">
      <c r="D101" s="3"/>
      <c r="F101" s="57" t="str">
        <f>'EU-Vergleichsdaten'!B9</f>
        <v>Berlin</v>
      </c>
      <c r="G101" t="s">
        <v>845</v>
      </c>
      <c r="H101" s="57">
        <f>'EU-Vergleichsdaten'!H9-ROW(H9)/1000000</f>
        <v>1.7195812554355485</v>
      </c>
      <c r="I101" s="61"/>
      <c r="J101">
        <f t="shared" ref="J101:J164" si="20">J100+1</f>
        <v>3</v>
      </c>
      <c r="K101" s="59" t="str">
        <f>VLOOKUP(N101,H99:Q190,10,0)</f>
        <v>Malta</v>
      </c>
      <c r="L101" t="str">
        <f t="shared" si="15"/>
        <v/>
      </c>
      <c r="M101" s="40" t="str">
        <f t="shared" si="16"/>
        <v/>
      </c>
      <c r="N101">
        <f>LARGE(H99:H190,J101)</f>
        <v>5.0534795296709998</v>
      </c>
      <c r="O101" t="str">
        <f t="shared" si="18"/>
        <v/>
      </c>
      <c r="P101" t="str">
        <f t="shared" si="19"/>
        <v/>
      </c>
      <c r="Q101" t="str">
        <f t="shared" si="17"/>
        <v>Berlin</v>
      </c>
    </row>
    <row r="102" spans="4:17" x14ac:dyDescent="0.35">
      <c r="D102" s="3"/>
      <c r="F102" s="57" t="str">
        <f>'EU-Vergleichsdaten'!B10</f>
        <v>Brandenburg</v>
      </c>
      <c r="G102" t="s">
        <v>845</v>
      </c>
      <c r="H102" s="57">
        <f>'EU-Vergleichsdaten'!H10-ROW(H10)/1000000</f>
        <v>0.89652834923673519</v>
      </c>
      <c r="I102" s="61"/>
      <c r="J102">
        <f t="shared" si="20"/>
        <v>4</v>
      </c>
      <c r="K102" s="59" t="str">
        <f>VLOOKUP(N102,H99:Q190,10,0)</f>
        <v>Kýpros</v>
      </c>
      <c r="L102" t="str">
        <f t="shared" si="15"/>
        <v/>
      </c>
      <c r="M102" s="40" t="str">
        <f t="shared" si="16"/>
        <v/>
      </c>
      <c r="N102">
        <f>LARGE(H99:H190,J102)</f>
        <v>4.3941501954243112</v>
      </c>
      <c r="O102" t="str">
        <f t="shared" si="18"/>
        <v/>
      </c>
      <c r="P102" t="str">
        <f t="shared" si="19"/>
        <v/>
      </c>
      <c r="Q102" t="str">
        <f t="shared" si="17"/>
        <v>Brandenburg</v>
      </c>
    </row>
    <row r="103" spans="4:17" x14ac:dyDescent="0.35">
      <c r="D103" s="3"/>
      <c r="F103" s="57" t="str">
        <f>'EU-Vergleichsdaten'!B11</f>
        <v>Bremen</v>
      </c>
      <c r="G103" t="s">
        <v>844</v>
      </c>
      <c r="H103" s="57">
        <f>'EU-Vergleichsdaten'!H11-ROW(H11)/1000000</f>
        <v>0.26983077566555447</v>
      </c>
      <c r="I103" s="61"/>
      <c r="J103">
        <f t="shared" si="20"/>
        <v>5</v>
      </c>
      <c r="K103" s="59" t="str">
        <f>VLOOKUP(N103,H99:Q190,10,0)</f>
        <v>Macroregiunea Trei</v>
      </c>
      <c r="L103" t="str">
        <f t="shared" si="15"/>
        <v/>
      </c>
      <c r="M103" s="40" t="str">
        <f t="shared" si="16"/>
        <v/>
      </c>
      <c r="N103">
        <f>LARGE(H99:H190,J103)</f>
        <v>4.3376181651990011</v>
      </c>
      <c r="O103" t="str">
        <f t="shared" si="18"/>
        <v/>
      </c>
      <c r="P103" t="str">
        <f t="shared" si="19"/>
        <v/>
      </c>
      <c r="Q103" t="str">
        <f t="shared" si="17"/>
        <v>Bremen</v>
      </c>
    </row>
    <row r="104" spans="4:17" x14ac:dyDescent="0.35">
      <c r="D104" s="3"/>
      <c r="F104" s="57" t="str">
        <f>'EU-Vergleichsdaten'!B12</f>
        <v>Hamburg</v>
      </c>
      <c r="G104" t="s">
        <v>844</v>
      </c>
      <c r="H104" s="57">
        <f>'EU-Vergleichsdaten'!H12-ROW(H12)/1000000</f>
        <v>0.18586240792731512</v>
      </c>
      <c r="I104" s="61"/>
      <c r="J104">
        <f t="shared" si="20"/>
        <v>6</v>
      </c>
      <c r="K104" s="59" t="str">
        <f>VLOOKUP(N104,H99:Q190,10,0)</f>
        <v>Yugozapadna i Yuzhna tsentralna Bulgaria</v>
      </c>
      <c r="L104" t="str">
        <f t="shared" si="15"/>
        <v/>
      </c>
      <c r="M104" s="40" t="str">
        <f t="shared" si="16"/>
        <v/>
      </c>
      <c r="N104">
        <f>LARGE(H99:H190,J104)</f>
        <v>3.5792218105666795</v>
      </c>
      <c r="O104" t="str">
        <f t="shared" si="18"/>
        <v/>
      </c>
      <c r="P104" t="str">
        <f t="shared" si="19"/>
        <v/>
      </c>
      <c r="Q104" t="str">
        <f t="shared" si="17"/>
        <v>Hamburg</v>
      </c>
    </row>
    <row r="105" spans="4:17" x14ac:dyDescent="0.35">
      <c r="D105" s="3"/>
      <c r="F105" s="57" t="str">
        <f>'EU-Vergleichsdaten'!B13</f>
        <v>Hessen</v>
      </c>
      <c r="G105" t="s">
        <v>844</v>
      </c>
      <c r="H105" s="57">
        <f>'EU-Vergleichsdaten'!H13-ROW(H13)/1000000</f>
        <v>0.25577330035096241</v>
      </c>
      <c r="I105" s="61"/>
      <c r="J105">
        <f t="shared" si="20"/>
        <v>7</v>
      </c>
      <c r="K105" s="59" t="str">
        <f>VLOOKUP(N105,H99:Q190,10,0)</f>
        <v>Hrvatska</v>
      </c>
      <c r="L105" t="str">
        <f t="shared" si="15"/>
        <v/>
      </c>
      <c r="M105" s="40" t="str">
        <f t="shared" si="16"/>
        <v/>
      </c>
      <c r="N105">
        <f>LARGE(H99:H190,J105)</f>
        <v>3.4344396316124586</v>
      </c>
      <c r="O105" t="str">
        <f t="shared" si="18"/>
        <v/>
      </c>
      <c r="P105" t="str">
        <f t="shared" si="19"/>
        <v/>
      </c>
      <c r="Q105" t="str">
        <f t="shared" si="17"/>
        <v>Hessen</v>
      </c>
    </row>
    <row r="106" spans="4:17" x14ac:dyDescent="0.35">
      <c r="D106" s="3"/>
      <c r="F106" s="57" t="str">
        <f>'EU-Vergleichsdaten'!B14</f>
        <v>Mecklenburg-Vorpommern</v>
      </c>
      <c r="G106" t="s">
        <v>845</v>
      </c>
      <c r="H106" s="57">
        <f>'EU-Vergleichsdaten'!H14-ROW(H14)/1000000</f>
        <v>1.0667430624636796</v>
      </c>
      <c r="I106" s="61"/>
      <c r="J106">
        <f t="shared" si="20"/>
        <v>8</v>
      </c>
      <c r="K106" s="59" t="str">
        <f>VLOOKUP(N106,H99:Q190,10,0)</f>
        <v>Makroregion województwo mazowieckie</v>
      </c>
      <c r="L106" t="str">
        <f t="shared" si="15"/>
        <v/>
      </c>
      <c r="M106" s="40" t="str">
        <f t="shared" si="16"/>
        <v/>
      </c>
      <c r="N106">
        <f>LARGE(H99:H190,J106)</f>
        <v>3.0244656141195478</v>
      </c>
      <c r="O106" t="str">
        <f t="shared" si="18"/>
        <v/>
      </c>
      <c r="P106" t="str">
        <f t="shared" si="19"/>
        <v/>
      </c>
      <c r="Q106" t="str">
        <f t="shared" si="17"/>
        <v>Mecklenburg-Vorpommern</v>
      </c>
    </row>
    <row r="107" spans="4:17" x14ac:dyDescent="0.35">
      <c r="D107" s="3"/>
      <c r="F107" s="57" t="str">
        <f>'EU-Vergleichsdaten'!B15</f>
        <v>Niedersachsen</v>
      </c>
      <c r="G107" t="s">
        <v>844</v>
      </c>
      <c r="H107" s="57">
        <f>'EU-Vergleichsdaten'!H15-ROW(H15)/1000000</f>
        <v>-0.40976638949958988</v>
      </c>
      <c r="I107" s="61"/>
      <c r="J107">
        <f t="shared" si="20"/>
        <v>9</v>
      </c>
      <c r="K107" s="59" t="str">
        <f>VLOOKUP(N107,H99:Q190,10,0)</f>
        <v>Região Autónoma da Madeira</v>
      </c>
      <c r="L107" t="str">
        <f t="shared" si="15"/>
        <v/>
      </c>
      <c r="M107" s="40" t="str">
        <f t="shared" si="16"/>
        <v/>
      </c>
      <c r="N107">
        <f>LARGE(H99:H190,J107)</f>
        <v>2.980515507576845</v>
      </c>
      <c r="O107" t="str">
        <f t="shared" si="18"/>
        <v/>
      </c>
      <c r="P107" t="str">
        <f t="shared" si="19"/>
        <v/>
      </c>
      <c r="Q107" t="str">
        <f t="shared" si="17"/>
        <v>Niedersachsen</v>
      </c>
    </row>
    <row r="108" spans="4:17" x14ac:dyDescent="0.35">
      <c r="D108" s="3"/>
      <c r="F108" s="57" t="str">
        <f>'EU-Vergleichsdaten'!B16</f>
        <v>Nordrhein-Westfalen</v>
      </c>
      <c r="G108" t="s">
        <v>844</v>
      </c>
      <c r="H108" s="57">
        <f>'EU-Vergleichsdaten'!H16-ROW(H16)/1000000</f>
        <v>-0.40725885883901247</v>
      </c>
      <c r="I108" s="61"/>
      <c r="J108">
        <f t="shared" si="20"/>
        <v>10</v>
      </c>
      <c r="K108" s="59" t="str">
        <f>VLOOKUP(N108,H99:Q190,10,0)</f>
        <v>Közép-Magyarország</v>
      </c>
      <c r="L108" t="str">
        <f t="shared" si="15"/>
        <v/>
      </c>
      <c r="M108" s="40" t="str">
        <f t="shared" si="16"/>
        <v/>
      </c>
      <c r="N108">
        <f>LARGE(H99:H190,J108)</f>
        <v>2.7798120414504397</v>
      </c>
      <c r="O108" t="str">
        <f t="shared" si="18"/>
        <v/>
      </c>
      <c r="P108" t="str">
        <f t="shared" si="19"/>
        <v/>
      </c>
      <c r="Q108" t="str">
        <f t="shared" si="17"/>
        <v>Nordrhein-Westfalen</v>
      </c>
    </row>
    <row r="109" spans="4:17" x14ac:dyDescent="0.35">
      <c r="D109" s="3"/>
      <c r="F109" s="57" t="str">
        <f>'EU-Vergleichsdaten'!B17</f>
        <v>Rheinland-Pfalz</v>
      </c>
      <c r="G109" t="s">
        <v>844</v>
      </c>
      <c r="H109" s="57">
        <f>'EU-Vergleichsdaten'!H17-ROW(H17)/1000000</f>
        <v>0.26514140777902612</v>
      </c>
      <c r="I109" s="61"/>
      <c r="J109">
        <f t="shared" si="20"/>
        <v>11</v>
      </c>
      <c r="K109" s="59" t="str">
        <f>VLOOKUP(N109,H99:Q190,10,0)</f>
        <v>Makroregion północny</v>
      </c>
      <c r="L109" t="str">
        <f t="shared" si="15"/>
        <v/>
      </c>
      <c r="M109" s="40" t="str">
        <f t="shared" si="16"/>
        <v/>
      </c>
      <c r="N109">
        <f>LARGE(H99:H190,J109)</f>
        <v>2.6559290625298422</v>
      </c>
      <c r="O109" t="str">
        <f t="shared" si="18"/>
        <v/>
      </c>
      <c r="P109" t="str">
        <f t="shared" si="19"/>
        <v/>
      </c>
      <c r="Q109" t="str">
        <f t="shared" si="17"/>
        <v>Rheinland-Pfalz</v>
      </c>
    </row>
    <row r="110" spans="4:17" x14ac:dyDescent="0.35">
      <c r="D110" s="3"/>
      <c r="F110" s="57" t="str">
        <f>'EU-Vergleichsdaten'!B18</f>
        <v>Saarland</v>
      </c>
      <c r="G110" t="s">
        <v>844</v>
      </c>
      <c r="H110" s="57">
        <f>'EU-Vergleichsdaten'!H18-ROW(H18)/1000000</f>
        <v>-0.58715249907040168</v>
      </c>
      <c r="I110" s="61"/>
      <c r="J110">
        <f t="shared" si="20"/>
        <v>12</v>
      </c>
      <c r="K110" s="59" t="str">
        <f>VLOOKUP(N110,H99:Q190,10,0)</f>
        <v>Makroregion wschodni</v>
      </c>
      <c r="L110" t="str">
        <f t="shared" si="15"/>
        <v/>
      </c>
      <c r="M110" s="40" t="str">
        <f t="shared" si="16"/>
        <v/>
      </c>
      <c r="N110">
        <f>LARGE(H99:H190,J110)</f>
        <v>2.6428575572831514</v>
      </c>
      <c r="O110" t="str">
        <f t="shared" si="18"/>
        <v/>
      </c>
      <c r="P110" t="str">
        <f t="shared" si="19"/>
        <v/>
      </c>
      <c r="Q110" t="str">
        <f t="shared" si="17"/>
        <v>Saarland</v>
      </c>
    </row>
    <row r="111" spans="4:17" x14ac:dyDescent="0.35">
      <c r="D111" s="3"/>
      <c r="F111" s="57" t="str">
        <f>'EU-Vergleichsdaten'!B19</f>
        <v>Sachsen</v>
      </c>
      <c r="G111" t="s">
        <v>845</v>
      </c>
      <c r="H111" s="57">
        <f>'EU-Vergleichsdaten'!H19-ROW(H19)/1000000</f>
        <v>2.3468964038821472E-2</v>
      </c>
      <c r="I111" s="61"/>
      <c r="J111">
        <f t="shared" si="20"/>
        <v>13</v>
      </c>
      <c r="K111" s="59" t="str">
        <f>VLOOKUP(N111,H99:Q190,10,0)</f>
        <v>Makroregion południowy</v>
      </c>
      <c r="L111" t="str">
        <f t="shared" si="15"/>
        <v/>
      </c>
      <c r="M111" s="40" t="str">
        <f t="shared" si="16"/>
        <v/>
      </c>
      <c r="N111">
        <f>LARGE(H99:H190,J111)</f>
        <v>2.3918883031582676</v>
      </c>
      <c r="O111" t="str">
        <f t="shared" si="18"/>
        <v/>
      </c>
      <c r="P111" t="str">
        <f t="shared" si="19"/>
        <v/>
      </c>
      <c r="Q111" t="str">
        <f t="shared" si="17"/>
        <v>Sachsen</v>
      </c>
    </row>
    <row r="112" spans="4:17" x14ac:dyDescent="0.35">
      <c r="D112" s="3"/>
      <c r="F112" s="57" t="str">
        <f>'EU-Vergleichsdaten'!B20</f>
        <v>Sachsen-Anhalt</v>
      </c>
      <c r="G112" t="s">
        <v>845</v>
      </c>
      <c r="H112" s="57">
        <f>'EU-Vergleichsdaten'!H20-ROW(H20)/1000000</f>
        <v>-0.14456386126287488</v>
      </c>
      <c r="I112" s="61"/>
      <c r="J112">
        <f t="shared" si="20"/>
        <v>14</v>
      </c>
      <c r="K112" s="59" t="str">
        <f>VLOOKUP(N112,H99:Q190,10,0)</f>
        <v>Denmark</v>
      </c>
      <c r="L112" t="str">
        <f t="shared" si="15"/>
        <v/>
      </c>
      <c r="M112" s="40" t="str">
        <f t="shared" si="16"/>
        <v/>
      </c>
      <c r="N112">
        <f>LARGE(H99:H190,J112)</f>
        <v>2.3457414278960109</v>
      </c>
      <c r="O112" t="str">
        <f t="shared" si="18"/>
        <v/>
      </c>
      <c r="P112" t="str">
        <f t="shared" si="19"/>
        <v/>
      </c>
      <c r="Q112" t="str">
        <f t="shared" si="17"/>
        <v>Sachsen-Anhalt</v>
      </c>
    </row>
    <row r="113" spans="4:17" x14ac:dyDescent="0.35">
      <c r="D113" s="3"/>
      <c r="F113" s="57" t="str">
        <f>'EU-Vergleichsdaten'!B21</f>
        <v>Schleswig-Holstein</v>
      </c>
      <c r="G113" t="s">
        <v>844</v>
      </c>
      <c r="H113" s="57">
        <f>'EU-Vergleichsdaten'!H21-ROW(H21)/1000000</f>
        <v>-0.32477592611625611</v>
      </c>
      <c r="J113">
        <f t="shared" si="20"/>
        <v>15</v>
      </c>
      <c r="K113" s="59" t="str">
        <f>VLOOKUP(N113,H99:Q190,10,0)</f>
        <v>Vlaams Gewest</v>
      </c>
      <c r="L113" t="str">
        <f t="shared" si="15"/>
        <v/>
      </c>
      <c r="M113" s="40" t="str">
        <f t="shared" si="16"/>
        <v/>
      </c>
      <c r="N113">
        <f>LARGE(H99:H190,J113)</f>
        <v>2.2982540952138573</v>
      </c>
      <c r="O113" t="str">
        <f t="shared" si="18"/>
        <v/>
      </c>
      <c r="P113" t="str">
        <f t="shared" si="19"/>
        <v/>
      </c>
      <c r="Q113" t="str">
        <f t="shared" si="17"/>
        <v>Schleswig-Holstein</v>
      </c>
    </row>
    <row r="114" spans="4:17" x14ac:dyDescent="0.35">
      <c r="D114" s="3"/>
      <c r="F114" s="57" t="str">
        <f>'EU-Vergleichsdaten'!B22</f>
        <v>Thüringen</v>
      </c>
      <c r="G114" t="s">
        <v>845</v>
      </c>
      <c r="H114" s="57">
        <f>'EU-Vergleichsdaten'!H22-ROW(H22)/1000000</f>
        <v>0.19358974852923569</v>
      </c>
      <c r="J114">
        <f t="shared" si="20"/>
        <v>16</v>
      </c>
      <c r="K114" s="59" t="str">
        <f>VLOOKUP(N114,H99:Q190,10,0)</f>
        <v>Lietuva</v>
      </c>
      <c r="L114" t="str">
        <f t="shared" si="15"/>
        <v/>
      </c>
      <c r="M114" s="40" t="str">
        <f t="shared" si="16"/>
        <v/>
      </c>
      <c r="N114">
        <f>LARGE(H99:H190,J114)</f>
        <v>2.2927481634381661</v>
      </c>
      <c r="O114" t="str">
        <f t="shared" si="18"/>
        <v/>
      </c>
      <c r="P114" t="str">
        <f t="shared" si="19"/>
        <v/>
      </c>
      <c r="Q114" t="str">
        <f t="shared" si="17"/>
        <v>Thüringen</v>
      </c>
    </row>
    <row r="115" spans="4:17" x14ac:dyDescent="0.35">
      <c r="D115" s="3"/>
      <c r="F115" s="57" t="str">
        <f>'EU-Vergleichsdaten'!B24</f>
        <v>Région de Bruxelles-Capitale/Brussels Hoofdstedelijk Gewest</v>
      </c>
      <c r="H115" s="57">
        <f>'EU-Vergleichsdaten'!H24-ROW(H24)/1000000</f>
        <v>0.45231464660833942</v>
      </c>
      <c r="J115">
        <f t="shared" si="20"/>
        <v>17</v>
      </c>
      <c r="K115" s="59" t="str">
        <f>VLOOKUP(N115,H99:Q190,10,0)</f>
        <v>Attiki</v>
      </c>
      <c r="L115" t="str">
        <f t="shared" si="15"/>
        <v/>
      </c>
      <c r="M115" s="40" t="str">
        <f t="shared" si="16"/>
        <v/>
      </c>
      <c r="N115">
        <f>LARGE(H99:H190,J115)</f>
        <v>2.2723549349690177</v>
      </c>
      <c r="O115" t="str">
        <f t="shared" si="18"/>
        <v/>
      </c>
      <c r="P115" t="str">
        <f t="shared" si="19"/>
        <v/>
      </c>
      <c r="Q115" t="str">
        <f t="shared" si="17"/>
        <v>Région de Bruxelles-Capitale/Brussels Hoofdstedelijk Gewest</v>
      </c>
    </row>
    <row r="116" spans="4:17" x14ac:dyDescent="0.35">
      <c r="D116" s="3"/>
      <c r="F116" s="57" t="str">
        <f>'EU-Vergleichsdaten'!B25</f>
        <v>Vlaams Gewest</v>
      </c>
      <c r="H116" s="57">
        <f>'EU-Vergleichsdaten'!H25-ROW(H25)/1000000</f>
        <v>2.2982540952138573</v>
      </c>
      <c r="J116">
        <f t="shared" si="20"/>
        <v>18</v>
      </c>
      <c r="K116" s="59" t="str">
        <f>VLOOKUP(N116,H99:Q190,10,0)</f>
        <v>Makroregion północno-zachodni</v>
      </c>
      <c r="L116" t="str">
        <f t="shared" si="15"/>
        <v/>
      </c>
      <c r="M116" s="40" t="str">
        <f t="shared" si="16"/>
        <v/>
      </c>
      <c r="N116">
        <f>LARGE(H99:H190,J116)</f>
        <v>2.2471488085889857</v>
      </c>
      <c r="O116" t="str">
        <f t="shared" si="18"/>
        <v/>
      </c>
      <c r="P116" t="str">
        <f t="shared" si="19"/>
        <v/>
      </c>
      <c r="Q116" t="str">
        <f t="shared" si="17"/>
        <v>Vlaams Gewest</v>
      </c>
    </row>
    <row r="117" spans="4:17" x14ac:dyDescent="0.35">
      <c r="D117" s="3"/>
      <c r="F117" s="57" t="str">
        <f>'EU-Vergleichsdaten'!B26</f>
        <v>Région wallonne</v>
      </c>
      <c r="H117" s="57">
        <f>'EU-Vergleichsdaten'!H26-ROW(H26)/1000000</f>
        <v>1.0821874610988882</v>
      </c>
      <c r="J117">
        <f t="shared" si="20"/>
        <v>19</v>
      </c>
      <c r="K117" s="59" t="str">
        <f>VLOOKUP(N117,H99:Q190,10,0)</f>
        <v>Occitanie</v>
      </c>
      <c r="L117" t="str">
        <f t="shared" si="15"/>
        <v/>
      </c>
      <c r="M117" s="40" t="str">
        <f t="shared" si="16"/>
        <v/>
      </c>
      <c r="N117">
        <f>LARGE(H99:H190,J117)</f>
        <v>2.2030205206186309</v>
      </c>
      <c r="O117" t="str">
        <f t="shared" si="18"/>
        <v/>
      </c>
      <c r="P117" t="str">
        <f t="shared" si="19"/>
        <v/>
      </c>
      <c r="Q117" t="str">
        <f t="shared" si="17"/>
        <v>Région wallonne</v>
      </c>
    </row>
    <row r="118" spans="4:17" x14ac:dyDescent="0.35">
      <c r="D118" s="3"/>
      <c r="F118" s="57" t="str">
        <f>'EU-Vergleichsdaten'!B27</f>
        <v>Severna i Yugoiztochna Bulgaria</v>
      </c>
      <c r="H118" s="57">
        <f>'EU-Vergleichsdaten'!H27-ROW(H27)/1000000</f>
        <v>0.6854140743997903</v>
      </c>
      <c r="J118">
        <f t="shared" si="20"/>
        <v>20</v>
      </c>
      <c r="K118" s="59" t="str">
        <f>VLOOKUP(N118,H99:Q190,10,0)</f>
        <v>Slovenija</v>
      </c>
      <c r="L118" t="str">
        <f t="shared" si="15"/>
        <v/>
      </c>
      <c r="M118" s="40" t="str">
        <f t="shared" si="16"/>
        <v/>
      </c>
      <c r="N118">
        <f>LARGE(H99:H190,J118)</f>
        <v>2.1699191032135512</v>
      </c>
      <c r="O118" t="str">
        <f t="shared" si="18"/>
        <v/>
      </c>
      <c r="P118" t="str">
        <f t="shared" si="19"/>
        <v/>
      </c>
      <c r="Q118" t="str">
        <f t="shared" si="17"/>
        <v>Severna i Yugoiztochna Bulgaria</v>
      </c>
    </row>
    <row r="119" spans="4:17" x14ac:dyDescent="0.35">
      <c r="D119" s="3"/>
      <c r="F119" s="57" t="str">
        <f>'EU-Vergleichsdaten'!B28</f>
        <v>Yugozapadna i Yuzhna tsentralna Bulgaria</v>
      </c>
      <c r="H119" s="57">
        <f>'EU-Vergleichsdaten'!H28-ROW(H28)/1000000</f>
        <v>3.5792218105666795</v>
      </c>
      <c r="J119">
        <f t="shared" si="20"/>
        <v>21</v>
      </c>
      <c r="K119" s="59" t="str">
        <f>VLOOKUP(N119,H99:Q190,10,0)</f>
        <v>Macroregiunea Unu</v>
      </c>
      <c r="L119" t="str">
        <f t="shared" si="15"/>
        <v/>
      </c>
      <c r="M119" s="40" t="str">
        <f t="shared" si="16"/>
        <v/>
      </c>
      <c r="N119">
        <f>LARGE(H99:H190,J119)</f>
        <v>2.1636353381941431</v>
      </c>
      <c r="O119" t="str">
        <f t="shared" si="18"/>
        <v/>
      </c>
      <c r="P119" t="str">
        <f t="shared" si="19"/>
        <v/>
      </c>
      <c r="Q119" t="str">
        <f t="shared" si="17"/>
        <v>Yugozapadna i Yuzhna tsentralna Bulgaria</v>
      </c>
    </row>
    <row r="120" spans="4:17" x14ac:dyDescent="0.35">
      <c r="D120" s="3"/>
      <c r="F120" s="57" t="str">
        <f>'EU-Vergleichsdaten'!B29</f>
        <v>Česko</v>
      </c>
      <c r="H120" s="57">
        <f>'EU-Vergleichsdaten'!H29-ROW(H29)/1000000</f>
        <v>0.30320168370354633</v>
      </c>
      <c r="J120">
        <f t="shared" si="20"/>
        <v>22</v>
      </c>
      <c r="K120" s="59" t="str">
        <f>VLOOKUP(N120,H99:Q190,10,0)</f>
        <v>Makroregion południowo-zachodni</v>
      </c>
      <c r="L120" t="str">
        <f t="shared" si="15"/>
        <v/>
      </c>
      <c r="M120" s="40" t="str">
        <f t="shared" si="16"/>
        <v/>
      </c>
      <c r="N120">
        <f>LARGE(H99:H190,J120)</f>
        <v>2.1428155801752182</v>
      </c>
      <c r="O120" t="str">
        <f t="shared" si="18"/>
        <v/>
      </c>
      <c r="P120" t="str">
        <f t="shared" si="19"/>
        <v/>
      </c>
      <c r="Q120" t="str">
        <f t="shared" si="17"/>
        <v>Česko</v>
      </c>
    </row>
    <row r="121" spans="4:17" x14ac:dyDescent="0.35">
      <c r="D121" s="3"/>
      <c r="F121" s="57" t="str">
        <f>'EU-Vergleichsdaten'!B30</f>
        <v>Denmark</v>
      </c>
      <c r="H121" s="57">
        <f>'EU-Vergleichsdaten'!H30-ROW(H30)/1000000</f>
        <v>2.3457414278960109</v>
      </c>
      <c r="J121">
        <f t="shared" si="20"/>
        <v>23</v>
      </c>
      <c r="K121" s="59" t="str">
        <f>VLOOKUP(N121,H99:Q190,10,0)</f>
        <v>West-Nederland</v>
      </c>
      <c r="L121" t="str">
        <f t="shared" si="15"/>
        <v/>
      </c>
      <c r="M121" s="40" t="str">
        <f t="shared" si="16"/>
        <v/>
      </c>
      <c r="N121">
        <f>LARGE(H99:H190,J121)</f>
        <v>2.137605999563005</v>
      </c>
      <c r="O121" t="str">
        <f t="shared" si="18"/>
        <v/>
      </c>
      <c r="P121" t="str">
        <f t="shared" si="19"/>
        <v/>
      </c>
      <c r="Q121" t="str">
        <f t="shared" si="17"/>
        <v>Denmark</v>
      </c>
    </row>
    <row r="122" spans="4:17" x14ac:dyDescent="0.35">
      <c r="D122" s="3"/>
      <c r="F122" s="57" t="str">
        <f>'EU-Vergleichsdaten'!B31</f>
        <v>Eesti</v>
      </c>
      <c r="H122" s="57">
        <f>'EU-Vergleichsdaten'!H31-ROW(H31)/1000000</f>
        <v>0.2551816238959147</v>
      </c>
      <c r="J122">
        <f t="shared" si="20"/>
        <v>24</v>
      </c>
      <c r="K122" s="59" t="str">
        <f>VLOOKUP(N122,H99:Q190,10,0)</f>
        <v>Oost-Nederland</v>
      </c>
      <c r="L122" t="str">
        <f t="shared" si="15"/>
        <v/>
      </c>
      <c r="M122" s="40" t="str">
        <f t="shared" si="16"/>
        <v/>
      </c>
      <c r="N122">
        <f>LARGE(H99:H190,J122)</f>
        <v>2.0887364097230976</v>
      </c>
      <c r="O122" t="str">
        <f t="shared" si="18"/>
        <v/>
      </c>
      <c r="P122" t="str">
        <f t="shared" si="19"/>
        <v/>
      </c>
      <c r="Q122" t="str">
        <f t="shared" si="17"/>
        <v>Eesti</v>
      </c>
    </row>
    <row r="123" spans="4:17" x14ac:dyDescent="0.35">
      <c r="D123" s="3"/>
      <c r="F123" s="57" t="str">
        <f>'EU-Vergleichsdaten'!B32</f>
        <v>Ireland</v>
      </c>
      <c r="H123" s="57">
        <f>'EU-Vergleichsdaten'!H32-ROW(H32)/1000000</f>
        <v>6.3454026812459334</v>
      </c>
      <c r="J123">
        <f t="shared" si="20"/>
        <v>25</v>
      </c>
      <c r="K123" s="59" t="str">
        <f>VLOOKUP(N123,H99:Q190,10,0)</f>
        <v>Isole</v>
      </c>
      <c r="L123" t="str">
        <f t="shared" si="15"/>
        <v/>
      </c>
      <c r="M123" s="40" t="str">
        <f t="shared" si="16"/>
        <v/>
      </c>
      <c r="N123">
        <f>LARGE(H99:H190,J123)</f>
        <v>1.9955705893920617</v>
      </c>
      <c r="O123" t="str">
        <f t="shared" si="18"/>
        <v/>
      </c>
      <c r="P123" t="str">
        <f t="shared" si="19"/>
        <v/>
      </c>
      <c r="Q123" t="str">
        <f t="shared" si="17"/>
        <v>Ireland</v>
      </c>
    </row>
    <row r="124" spans="4:17" x14ac:dyDescent="0.35">
      <c r="D124" s="3"/>
      <c r="F124" s="57" t="str">
        <f>'EU-Vergleichsdaten'!B33</f>
        <v>Attiki</v>
      </c>
      <c r="H124" s="57">
        <f>'EU-Vergleichsdaten'!H33-ROW(H33)/1000000</f>
        <v>2.2723549349690177</v>
      </c>
      <c r="J124">
        <f t="shared" si="20"/>
        <v>26</v>
      </c>
      <c r="K124" s="59" t="str">
        <f>VLOOKUP(N124,H99:Q190,10,0)</f>
        <v>Makroregion centralny</v>
      </c>
      <c r="L124" t="str">
        <f t="shared" si="15"/>
        <v/>
      </c>
      <c r="M124" s="40" t="str">
        <f t="shared" si="16"/>
        <v/>
      </c>
      <c r="N124">
        <f>LARGE(H99:H190,J124)</f>
        <v>1.916656809879985</v>
      </c>
      <c r="O124" t="str">
        <f t="shared" si="18"/>
        <v/>
      </c>
      <c r="P124" t="str">
        <f t="shared" si="19"/>
        <v/>
      </c>
      <c r="Q124" t="str">
        <f t="shared" si="17"/>
        <v>Attiki</v>
      </c>
    </row>
    <row r="125" spans="4:17" x14ac:dyDescent="0.35">
      <c r="D125" s="3"/>
      <c r="F125" s="57" t="str">
        <f>'EU-Vergleichsdaten'!B34</f>
        <v>Nisia Aigaiou, Kriti</v>
      </c>
      <c r="H125" s="57">
        <f>'EU-Vergleichsdaten'!H34-ROW(H34)/1000000</f>
        <v>0.66953950312428334</v>
      </c>
      <c r="J125">
        <f t="shared" si="20"/>
        <v>27</v>
      </c>
      <c r="K125" s="59" t="str">
        <f>VLOOKUP(N125,H99:Q190,10,0)</f>
        <v>Normandie</v>
      </c>
      <c r="L125" t="str">
        <f t="shared" si="15"/>
        <v/>
      </c>
      <c r="M125" s="40" t="str">
        <f t="shared" si="16"/>
        <v/>
      </c>
      <c r="N125">
        <f>LARGE(H99:H190,J125)</f>
        <v>1.8480849608364118</v>
      </c>
      <c r="O125" t="str">
        <f t="shared" si="18"/>
        <v/>
      </c>
      <c r="P125" t="str">
        <f t="shared" si="19"/>
        <v/>
      </c>
      <c r="Q125" t="str">
        <f t="shared" si="17"/>
        <v>Nisia Aigaiou, Kriti</v>
      </c>
    </row>
    <row r="126" spans="4:17" x14ac:dyDescent="0.35">
      <c r="D126" s="3"/>
      <c r="F126" s="57" t="str">
        <f>'EU-Vergleichsdaten'!B35</f>
        <v>Voreia Elláda</v>
      </c>
      <c r="H126" s="57">
        <f>'EU-Vergleichsdaten'!H35-ROW(H35)/1000000</f>
        <v>1.2074271489526152</v>
      </c>
      <c r="J126">
        <f t="shared" si="20"/>
        <v>28</v>
      </c>
      <c r="K126" s="59" t="str">
        <f>VLOOKUP(N126,H99:Q190,10,0)</f>
        <v>Latvija</v>
      </c>
      <c r="L126" t="str">
        <f t="shared" si="15"/>
        <v/>
      </c>
      <c r="M126" s="40" t="str">
        <f t="shared" si="16"/>
        <v/>
      </c>
      <c r="N126">
        <f>LARGE(H99:H190,J126)</f>
        <v>1.8243951098570002</v>
      </c>
      <c r="O126" t="str">
        <f t="shared" si="18"/>
        <v/>
      </c>
      <c r="P126" t="str">
        <f t="shared" si="19"/>
        <v/>
      </c>
      <c r="Q126" t="str">
        <f t="shared" si="17"/>
        <v>Voreia Elláda</v>
      </c>
    </row>
    <row r="127" spans="4:17" x14ac:dyDescent="0.35">
      <c r="D127" s="3"/>
      <c r="F127" s="57" t="str">
        <f>'EU-Vergleichsdaten'!B36</f>
        <v>Kentriki Elláda</v>
      </c>
      <c r="H127" s="57">
        <f>'EU-Vergleichsdaten'!H36-ROW(H36)/1000000</f>
        <v>1.0676483759340927</v>
      </c>
      <c r="J127">
        <f t="shared" si="20"/>
        <v>29</v>
      </c>
      <c r="K127" s="59" t="str">
        <f>VLOOKUP(N127,H99:Q190,10,0)</f>
        <v>RUP FR — Régions Ultrapériphériques Françaises</v>
      </c>
      <c r="L127" t="str">
        <f t="shared" si="15"/>
        <v/>
      </c>
      <c r="M127" s="40" t="str">
        <f t="shared" si="16"/>
        <v/>
      </c>
      <c r="N127">
        <f>LARGE(H99:H190,J127)</f>
        <v>1.8169376576733054</v>
      </c>
      <c r="O127" t="str">
        <f t="shared" si="18"/>
        <v/>
      </c>
      <c r="P127" t="str">
        <f t="shared" si="19"/>
        <v/>
      </c>
      <c r="Q127" t="str">
        <f t="shared" si="17"/>
        <v>Kentriki Elláda</v>
      </c>
    </row>
    <row r="128" spans="4:17" x14ac:dyDescent="0.35">
      <c r="D128" s="3"/>
      <c r="F128" s="57" t="str">
        <f>'EU-Vergleichsdaten'!B37</f>
        <v>Noroeste</v>
      </c>
      <c r="H128" s="57">
        <f>'EU-Vergleichsdaten'!H37-ROW(H37)/1000000</f>
        <v>0.77503806870860259</v>
      </c>
      <c r="J128">
        <f t="shared" si="20"/>
        <v>30</v>
      </c>
      <c r="K128" s="59" t="str">
        <f>VLOOKUP(N128,H99:Q190,10,0)</f>
        <v>Região Autónoma dos Açores</v>
      </c>
      <c r="L128" t="str">
        <f t="shared" si="15"/>
        <v/>
      </c>
      <c r="M128" s="40" t="str">
        <f t="shared" si="16"/>
        <v/>
      </c>
      <c r="N128">
        <f>LARGE(H99:H190,J128)</f>
        <v>1.7768067284234028</v>
      </c>
      <c r="O128" t="str">
        <f t="shared" si="18"/>
        <v/>
      </c>
      <c r="P128" t="str">
        <f t="shared" si="19"/>
        <v/>
      </c>
      <c r="Q128" t="str">
        <f t="shared" si="17"/>
        <v>Noroeste</v>
      </c>
    </row>
    <row r="129" spans="4:17" x14ac:dyDescent="0.35">
      <c r="D129" s="3"/>
      <c r="F129" s="57" t="str">
        <f>'EU-Vergleichsdaten'!B38</f>
        <v>Noreste</v>
      </c>
      <c r="H129" s="57">
        <f>'EU-Vergleichsdaten'!H38-ROW(H38)/1000000</f>
        <v>0.88270007803771833</v>
      </c>
      <c r="J129">
        <f t="shared" si="20"/>
        <v>31</v>
      </c>
      <c r="K129" s="59" t="str">
        <f>VLOOKUP(N129,H99:Q190,10,0)</f>
        <v>Zuid-Nederland</v>
      </c>
      <c r="L129" t="str">
        <f t="shared" si="15"/>
        <v/>
      </c>
      <c r="M129" s="40" t="str">
        <f t="shared" si="16"/>
        <v/>
      </c>
      <c r="N129">
        <f>LARGE(H99:H190,J129)</f>
        <v>1.7701368603094731</v>
      </c>
      <c r="O129" t="str">
        <f t="shared" si="18"/>
        <v/>
      </c>
      <c r="P129" t="str">
        <f t="shared" si="19"/>
        <v/>
      </c>
      <c r="Q129" t="str">
        <f t="shared" si="17"/>
        <v>Noreste</v>
      </c>
    </row>
    <row r="130" spans="4:17" x14ac:dyDescent="0.35">
      <c r="F130" s="57" t="str">
        <f>'EU-Vergleichsdaten'!B39</f>
        <v>Comunidad de Madrid</v>
      </c>
      <c r="H130" s="57">
        <f>'EU-Vergleichsdaten'!H39-ROW(H39)/1000000</f>
        <v>1.4132849770605571</v>
      </c>
      <c r="J130">
        <f t="shared" si="20"/>
        <v>32</v>
      </c>
      <c r="K130" s="59" t="str">
        <f>VLOOKUP(N130,H99:Q190,10,0)</f>
        <v>Berlin</v>
      </c>
      <c r="L130" t="str">
        <f t="shared" si="15"/>
        <v>OD</v>
      </c>
      <c r="M130" s="40" t="str">
        <f t="shared" si="16"/>
        <v>BE</v>
      </c>
      <c r="N130">
        <f>LARGE(H99:H190,J130)</f>
        <v>1.7195812554355485</v>
      </c>
      <c r="O130" t="str">
        <f t="shared" si="18"/>
        <v/>
      </c>
      <c r="P130">
        <f t="shared" si="19"/>
        <v>1.7195812554355485</v>
      </c>
      <c r="Q130" t="str">
        <f t="shared" si="17"/>
        <v>Comunidad de Madrid</v>
      </c>
    </row>
    <row r="131" spans="4:17" x14ac:dyDescent="0.35">
      <c r="F131" s="57" t="str">
        <f>'EU-Vergleichsdaten'!B40</f>
        <v>Centro (ES)</v>
      </c>
      <c r="H131" s="57">
        <f>'EU-Vergleichsdaten'!H40-ROW(H40)/1000000</f>
        <v>0.48123894040990783</v>
      </c>
      <c r="J131">
        <f t="shared" si="20"/>
        <v>33</v>
      </c>
      <c r="K131" s="59" t="str">
        <f>VLOOKUP(N131,H99:Q190,10,0)</f>
        <v>Luxembourg</v>
      </c>
      <c r="L131" t="str">
        <f t="shared" si="15"/>
        <v/>
      </c>
      <c r="M131" s="40" t="str">
        <f t="shared" ref="M131:M162" si="21">IF(VLOOKUP($K131,$F$3:$H$94,2,0)="WD",VLOOKUP($K131,C$3:D$18,2,0),IF(VLOOKUP($K131,$F$3:$H$94,2,0)="OD",VLOOKUP($K131,C$3:D$18,2,0),""))</f>
        <v/>
      </c>
      <c r="N131">
        <f>LARGE(H99:H190,J131)</f>
        <v>1.5863310301751326</v>
      </c>
      <c r="O131" t="str">
        <f t="shared" si="18"/>
        <v/>
      </c>
      <c r="P131" t="str">
        <f t="shared" si="19"/>
        <v/>
      </c>
      <c r="Q131" t="str">
        <f t="shared" ref="Q131:Q162" si="22">F131</f>
        <v>Centro (ES)</v>
      </c>
    </row>
    <row r="132" spans="4:17" x14ac:dyDescent="0.35">
      <c r="F132" s="57" t="str">
        <f>'EU-Vergleichsdaten'!B41</f>
        <v>Este</v>
      </c>
      <c r="H132" s="57">
        <f>'EU-Vergleichsdaten'!H41-ROW(H41)/1000000</f>
        <v>0.86854071491716978</v>
      </c>
      <c r="J132">
        <f t="shared" si="20"/>
        <v>34</v>
      </c>
      <c r="K132" s="59" t="str">
        <f>VLOOKUP(N132,H99:Q190,10,0)</f>
        <v>Östra Sverige</v>
      </c>
      <c r="L132" t="str">
        <f t="shared" si="15"/>
        <v/>
      </c>
      <c r="M132" s="40" t="str">
        <f t="shared" si="21"/>
        <v/>
      </c>
      <c r="N132">
        <f>LARGE(H99:H190,J132)</f>
        <v>1.5257110432060978</v>
      </c>
      <c r="O132" t="str">
        <f t="shared" si="18"/>
        <v/>
      </c>
      <c r="P132" t="str">
        <f t="shared" si="19"/>
        <v/>
      </c>
      <c r="Q132" t="str">
        <f t="shared" si="22"/>
        <v>Este</v>
      </c>
    </row>
    <row r="133" spans="4:17" x14ac:dyDescent="0.35">
      <c r="F133" s="57" t="str">
        <f>'EU-Vergleichsdaten'!B42</f>
        <v>Sur</v>
      </c>
      <c r="H133" s="57">
        <f>'EU-Vergleichsdaten'!H42-ROW(H42)/1000000</f>
        <v>0.56591155104418844</v>
      </c>
      <c r="J133">
        <f t="shared" si="20"/>
        <v>35</v>
      </c>
      <c r="K133" s="59" t="str">
        <f>VLOOKUP(N133,H99:Q190,10,0)</f>
        <v>Continente</v>
      </c>
      <c r="L133" t="str">
        <f t="shared" si="15"/>
        <v/>
      </c>
      <c r="M133" s="40" t="str">
        <f t="shared" si="21"/>
        <v/>
      </c>
      <c r="N133">
        <f>LARGE(H99:H190,J133)</f>
        <v>1.5110151710988009</v>
      </c>
      <c r="O133" t="str">
        <f t="shared" si="18"/>
        <v/>
      </c>
      <c r="P133" t="str">
        <f t="shared" si="19"/>
        <v/>
      </c>
      <c r="Q133" t="str">
        <f t="shared" si="22"/>
        <v>Sur</v>
      </c>
    </row>
    <row r="134" spans="4:17" x14ac:dyDescent="0.35">
      <c r="F134" s="57" t="str">
        <f>'EU-Vergleichsdaten'!B43</f>
        <v>Canarias</v>
      </c>
      <c r="H134" s="57">
        <f>'EU-Vergleichsdaten'!H43-ROW(H43)/1000000</f>
        <v>0.97915699524174271</v>
      </c>
      <c r="J134">
        <f t="shared" si="20"/>
        <v>36</v>
      </c>
      <c r="K134" s="59" t="str">
        <f>VLOOKUP(N134,H99:Q190,10,0)</f>
        <v>Comunidad de Madrid</v>
      </c>
      <c r="L134" t="str">
        <f t="shared" si="15"/>
        <v/>
      </c>
      <c r="M134" s="40" t="str">
        <f t="shared" si="21"/>
        <v/>
      </c>
      <c r="N134">
        <f>LARGE(H99:H190,J134)</f>
        <v>1.4132849770605571</v>
      </c>
      <c r="O134" t="str">
        <f t="shared" si="18"/>
        <v/>
      </c>
      <c r="P134" t="str">
        <f t="shared" si="19"/>
        <v/>
      </c>
      <c r="Q134" t="str">
        <f t="shared" si="22"/>
        <v>Canarias</v>
      </c>
    </row>
    <row r="135" spans="4:17" x14ac:dyDescent="0.35">
      <c r="F135" s="57" t="str">
        <f>'EU-Vergleichsdaten'!B44</f>
        <v>Ile de France</v>
      </c>
      <c r="H135" s="57">
        <f>'EU-Vergleichsdaten'!H44-ROW(H44)/1000000</f>
        <v>0.45513389688219069</v>
      </c>
      <c r="J135">
        <f t="shared" si="20"/>
        <v>37</v>
      </c>
      <c r="K135" s="59" t="str">
        <f>VLOOKUP(N135,H99:Q190,10,0)</f>
        <v>Södra Sverige</v>
      </c>
      <c r="L135" t="str">
        <f t="shared" si="15"/>
        <v/>
      </c>
      <c r="M135" s="40" t="str">
        <f t="shared" si="21"/>
        <v/>
      </c>
      <c r="N135">
        <f>LARGE(H99:H190,J135)</f>
        <v>1.403913095240449</v>
      </c>
      <c r="O135" t="str">
        <f t="shared" si="18"/>
        <v/>
      </c>
      <c r="P135" t="str">
        <f t="shared" si="19"/>
        <v/>
      </c>
      <c r="Q135" t="str">
        <f t="shared" si="22"/>
        <v>Ile de France</v>
      </c>
    </row>
    <row r="136" spans="4:17" x14ac:dyDescent="0.35">
      <c r="F136" s="57" t="str">
        <f>'EU-Vergleichsdaten'!B45</f>
        <v>Centre — Val de Loire</v>
      </c>
      <c r="H136" s="57">
        <f>'EU-Vergleichsdaten'!H45-ROW(H45)/1000000</f>
        <v>0.97870868270368316</v>
      </c>
      <c r="J136">
        <f t="shared" si="20"/>
        <v>38</v>
      </c>
      <c r="K136" s="59" t="str">
        <f>VLOOKUP(N136,H99:Q190,10,0)</f>
        <v>Åland</v>
      </c>
      <c r="L136" t="str">
        <f t="shared" si="15"/>
        <v/>
      </c>
      <c r="M136" s="40" t="str">
        <f t="shared" si="21"/>
        <v/>
      </c>
      <c r="N136">
        <f>LARGE(H99:H190,J136)</f>
        <v>1.3253847355255877</v>
      </c>
      <c r="O136" t="str">
        <f t="shared" si="18"/>
        <v/>
      </c>
      <c r="P136" t="str">
        <f t="shared" si="19"/>
        <v/>
      </c>
      <c r="Q136" t="str">
        <f t="shared" si="22"/>
        <v>Centre — Val de Loire</v>
      </c>
    </row>
    <row r="137" spans="4:17" x14ac:dyDescent="0.35">
      <c r="F137" s="57" t="str">
        <f>'EU-Vergleichsdaten'!B46</f>
        <v>Bourgogne-Franche-Comté</v>
      </c>
      <c r="H137" s="57">
        <f>'EU-Vergleichsdaten'!H46-ROW(H46)/1000000</f>
        <v>-0.26759065655830017</v>
      </c>
      <c r="J137">
        <f t="shared" si="20"/>
        <v>39</v>
      </c>
      <c r="K137" s="59" t="str">
        <f>VLOOKUP(N137,H99:Q190,10,0)</f>
        <v>Slovensko</v>
      </c>
      <c r="L137" t="str">
        <f t="shared" si="15"/>
        <v/>
      </c>
      <c r="M137" s="40" t="str">
        <f t="shared" si="21"/>
        <v/>
      </c>
      <c r="N137">
        <f>LARGE(H99:H190,J137)</f>
        <v>1.209847799347618</v>
      </c>
      <c r="O137" t="str">
        <f t="shared" si="18"/>
        <v/>
      </c>
      <c r="P137" t="str">
        <f t="shared" si="19"/>
        <v/>
      </c>
      <c r="Q137" t="str">
        <f t="shared" si="22"/>
        <v>Bourgogne-Franche-Comté</v>
      </c>
    </row>
    <row r="138" spans="4:17" x14ac:dyDescent="0.35">
      <c r="F138" s="57" t="str">
        <f>'EU-Vergleichsdaten'!B47</f>
        <v>Normandie</v>
      </c>
      <c r="H138" s="57">
        <f>'EU-Vergleichsdaten'!H47-ROW(H47)/1000000</f>
        <v>1.8480849608364118</v>
      </c>
      <c r="J138">
        <f t="shared" si="20"/>
        <v>40</v>
      </c>
      <c r="K138" s="59" t="str">
        <f>VLOOKUP(N138,H99:Q190,10,0)</f>
        <v>Voreia Elláda</v>
      </c>
      <c r="L138" t="str">
        <f t="shared" si="15"/>
        <v/>
      </c>
      <c r="M138" s="40" t="str">
        <f t="shared" si="21"/>
        <v/>
      </c>
      <c r="N138">
        <f>LARGE(H99:H190,J138)</f>
        <v>1.2074271489526152</v>
      </c>
      <c r="O138" t="str">
        <f t="shared" si="18"/>
        <v/>
      </c>
      <c r="P138" t="str">
        <f t="shared" si="19"/>
        <v/>
      </c>
      <c r="Q138" t="str">
        <f t="shared" si="22"/>
        <v>Normandie</v>
      </c>
    </row>
    <row r="139" spans="4:17" x14ac:dyDescent="0.35">
      <c r="F139" s="57" t="str">
        <f>'EU-Vergleichsdaten'!B48</f>
        <v>Hauts-de-France</v>
      </c>
      <c r="H139" s="57">
        <f>'EU-Vergleichsdaten'!H48-ROW(H48)/1000000</f>
        <v>-0.14473128216297265</v>
      </c>
      <c r="J139">
        <f t="shared" si="20"/>
        <v>41</v>
      </c>
      <c r="K139" s="59" t="str">
        <f>VLOOKUP(N139,H99:Q190,10,0)</f>
        <v>Sud</v>
      </c>
      <c r="L139" t="str">
        <f t="shared" si="15"/>
        <v/>
      </c>
      <c r="M139" s="40" t="str">
        <f t="shared" si="21"/>
        <v/>
      </c>
      <c r="N139">
        <f>LARGE(H99:H190,J139)</f>
        <v>1.2023680403231984</v>
      </c>
      <c r="O139" t="str">
        <f t="shared" si="18"/>
        <v/>
      </c>
      <c r="P139" t="str">
        <f t="shared" si="19"/>
        <v/>
      </c>
      <c r="Q139" t="str">
        <f t="shared" si="22"/>
        <v>Hauts-de-France</v>
      </c>
    </row>
    <row r="140" spans="4:17" x14ac:dyDescent="0.35">
      <c r="F140" s="57" t="str">
        <f>'EU-Vergleichsdaten'!B49</f>
        <v>Grand Est</v>
      </c>
      <c r="H140" s="57">
        <f>'EU-Vergleichsdaten'!H49-ROW(H49)/1000000</f>
        <v>-0.14501193240189572</v>
      </c>
      <c r="J140">
        <f t="shared" si="20"/>
        <v>42</v>
      </c>
      <c r="K140" s="59" t="str">
        <f>VLOOKUP(N140,H99:Q190,10,0)</f>
        <v>Nord-Ovest</v>
      </c>
      <c r="L140" t="str">
        <f t="shared" si="15"/>
        <v/>
      </c>
      <c r="M140" s="40" t="str">
        <f t="shared" si="21"/>
        <v/>
      </c>
      <c r="N140">
        <f>LARGE(H99:H190,J140)</f>
        <v>1.1435173464198203</v>
      </c>
      <c r="O140" t="str">
        <f t="shared" si="18"/>
        <v/>
      </c>
      <c r="P140" t="str">
        <f t="shared" si="19"/>
        <v/>
      </c>
      <c r="Q140" t="str">
        <f t="shared" si="22"/>
        <v>Grand Est</v>
      </c>
    </row>
    <row r="141" spans="4:17" x14ac:dyDescent="0.35">
      <c r="F141" s="57" t="str">
        <f>'EU-Vergleichsdaten'!B50</f>
        <v>Pays de la Loire</v>
      </c>
      <c r="H141" s="57">
        <f>'EU-Vergleichsdaten'!H50-ROW(H50)/1000000</f>
        <v>0.41518384401338604</v>
      </c>
      <c r="J141">
        <f t="shared" si="20"/>
        <v>43</v>
      </c>
      <c r="K141" s="59" t="str">
        <f>VLOOKUP(N141,H99:Q190,10,0)</f>
        <v>Région wallonne</v>
      </c>
      <c r="L141" t="str">
        <f t="shared" si="15"/>
        <v/>
      </c>
      <c r="M141" s="40" t="str">
        <f t="shared" si="21"/>
        <v/>
      </c>
      <c r="N141">
        <f>LARGE(H99:H190,J141)</f>
        <v>1.0821874610988882</v>
      </c>
      <c r="O141" t="str">
        <f t="shared" si="18"/>
        <v/>
      </c>
      <c r="P141" t="str">
        <f t="shared" si="19"/>
        <v/>
      </c>
      <c r="Q141" t="str">
        <f t="shared" si="22"/>
        <v>Pays de la Loire</v>
      </c>
    </row>
    <row r="142" spans="4:17" x14ac:dyDescent="0.35">
      <c r="F142" s="57" t="str">
        <f>'EU-Vergleichsdaten'!B51</f>
        <v>Bretagne</v>
      </c>
      <c r="H142" s="57">
        <f>'EU-Vergleichsdaten'!H51-ROW(H51)/1000000</f>
        <v>0.55296547341421753</v>
      </c>
      <c r="J142">
        <f t="shared" si="20"/>
        <v>44</v>
      </c>
      <c r="K142" s="59" t="str">
        <f>VLOOKUP(N142,H99:Q190,10,0)</f>
        <v>Kentriki Elláda</v>
      </c>
      <c r="L142" t="str">
        <f t="shared" si="15"/>
        <v/>
      </c>
      <c r="M142" s="40" t="str">
        <f t="shared" si="21"/>
        <v/>
      </c>
      <c r="N142">
        <f>LARGE(H99:H190,J142)</f>
        <v>1.0676483759340927</v>
      </c>
      <c r="O142" t="str">
        <f t="shared" si="18"/>
        <v/>
      </c>
      <c r="P142" t="str">
        <f t="shared" si="19"/>
        <v/>
      </c>
      <c r="Q142" t="str">
        <f t="shared" si="22"/>
        <v>Bretagne</v>
      </c>
    </row>
    <row r="143" spans="4:17" x14ac:dyDescent="0.35">
      <c r="F143" s="57" t="str">
        <f>'EU-Vergleichsdaten'!B52</f>
        <v>Nouvelle-Aquitaine</v>
      </c>
      <c r="H143" s="57">
        <f>'EU-Vergleichsdaten'!H52-ROW(H52)/1000000</f>
        <v>0.74211393393936131</v>
      </c>
      <c r="J143">
        <f t="shared" si="20"/>
        <v>45</v>
      </c>
      <c r="K143" s="59" t="str">
        <f>VLOOKUP(N143,H99:Q190,10,0)</f>
        <v>Mecklenburg-Vorpommern</v>
      </c>
      <c r="L143" t="str">
        <f t="shared" si="15"/>
        <v>OD</v>
      </c>
      <c r="M143" s="40" t="str">
        <f t="shared" si="21"/>
        <v>MV</v>
      </c>
      <c r="N143">
        <f>LARGE(H99:H190,J143)</f>
        <v>1.0667430624636796</v>
      </c>
      <c r="O143" t="str">
        <f t="shared" si="18"/>
        <v/>
      </c>
      <c r="P143">
        <f t="shared" si="19"/>
        <v>1.0667430624636796</v>
      </c>
      <c r="Q143" t="str">
        <f t="shared" si="22"/>
        <v>Nouvelle-Aquitaine</v>
      </c>
    </row>
    <row r="144" spans="4:17" x14ac:dyDescent="0.35">
      <c r="F144" s="57" t="str">
        <f>'EU-Vergleichsdaten'!B53</f>
        <v>Occitanie</v>
      </c>
      <c r="H144" s="57">
        <f>'EU-Vergleichsdaten'!H53-ROW(H53)/1000000</f>
        <v>2.2030205206186309</v>
      </c>
      <c r="J144">
        <f t="shared" si="20"/>
        <v>46</v>
      </c>
      <c r="K144" s="59" t="str">
        <f>VLOOKUP(N144,H99:Q190,10,0)</f>
        <v>Canarias</v>
      </c>
      <c r="L144" t="str">
        <f t="shared" si="15"/>
        <v/>
      </c>
      <c r="M144" s="40" t="str">
        <f t="shared" si="21"/>
        <v/>
      </c>
      <c r="N144">
        <f>LARGE(H99:H190,J144)</f>
        <v>0.97915699524174271</v>
      </c>
      <c r="O144" t="str">
        <f t="shared" si="18"/>
        <v/>
      </c>
      <c r="P144" t="str">
        <f t="shared" si="19"/>
        <v/>
      </c>
      <c r="Q144" t="str">
        <f t="shared" si="22"/>
        <v>Occitanie</v>
      </c>
    </row>
    <row r="145" spans="6:17" x14ac:dyDescent="0.35">
      <c r="F145" s="57" t="str">
        <f>'EU-Vergleichsdaten'!B54</f>
        <v>Auvergne-Rhône-Alpes</v>
      </c>
      <c r="H145" s="57">
        <f>'EU-Vergleichsdaten'!H54-ROW(H54)/1000000</f>
        <v>0.38830282176090813</v>
      </c>
      <c r="J145">
        <f t="shared" si="20"/>
        <v>47</v>
      </c>
      <c r="K145" s="59" t="str">
        <f>VLOOKUP(N145,H99:Q190,10,0)</f>
        <v>Centre — Val de Loire</v>
      </c>
      <c r="L145" t="str">
        <f t="shared" si="15"/>
        <v/>
      </c>
      <c r="M145" s="40" t="str">
        <f t="shared" si="21"/>
        <v/>
      </c>
      <c r="N145">
        <f>LARGE(H99:H190,J145)</f>
        <v>0.97870868270368316</v>
      </c>
      <c r="O145" t="str">
        <f t="shared" si="18"/>
        <v/>
      </c>
      <c r="P145" t="str">
        <f t="shared" si="19"/>
        <v/>
      </c>
      <c r="Q145" t="str">
        <f t="shared" si="22"/>
        <v>Auvergne-Rhône-Alpes</v>
      </c>
    </row>
    <row r="146" spans="6:17" x14ac:dyDescent="0.35">
      <c r="F146" s="57" t="str">
        <f>'EU-Vergleichsdaten'!B55</f>
        <v>Provence-Alpes-Côte d’Azur</v>
      </c>
      <c r="H146" s="57">
        <f>'EU-Vergleichsdaten'!H55-ROW(H55)/1000000</f>
        <v>0.18844725022654854</v>
      </c>
      <c r="J146">
        <f t="shared" si="20"/>
        <v>48</v>
      </c>
      <c r="K146" s="59" t="str">
        <f>VLOOKUP(N146,H99:Q190,10,0)</f>
        <v>Brandenburg</v>
      </c>
      <c r="L146" t="str">
        <f t="shared" si="15"/>
        <v>OD</v>
      </c>
      <c r="M146" s="40" t="str">
        <f t="shared" si="21"/>
        <v>BB</v>
      </c>
      <c r="N146">
        <f>LARGE(H99:H190,J146)</f>
        <v>0.89652834923673519</v>
      </c>
      <c r="O146" t="str">
        <f t="shared" si="18"/>
        <v/>
      </c>
      <c r="P146">
        <f t="shared" si="19"/>
        <v>0.89652834923673519</v>
      </c>
      <c r="Q146" t="str">
        <f t="shared" si="22"/>
        <v>Provence-Alpes-Côte d’Azur</v>
      </c>
    </row>
    <row r="147" spans="6:17" x14ac:dyDescent="0.35">
      <c r="F147" s="57" t="str">
        <f>'EU-Vergleichsdaten'!B56</f>
        <v>Corse</v>
      </c>
      <c r="H147" s="57">
        <f>'EU-Vergleichsdaten'!H56-ROW(H56)/1000000</f>
        <v>7.1812434999745713</v>
      </c>
      <c r="J147">
        <f t="shared" si="20"/>
        <v>49</v>
      </c>
      <c r="K147" s="59" t="str">
        <f>VLOOKUP(N147,H99:Q190,10,0)</f>
        <v>Noreste</v>
      </c>
      <c r="L147" t="str">
        <f t="shared" si="15"/>
        <v/>
      </c>
      <c r="M147" s="40" t="str">
        <f t="shared" si="21"/>
        <v/>
      </c>
      <c r="N147">
        <f>LARGE(H99:H190,J147)</f>
        <v>0.88270007803771833</v>
      </c>
      <c r="O147" t="str">
        <f t="shared" si="18"/>
        <v/>
      </c>
      <c r="P147" t="str">
        <f t="shared" si="19"/>
        <v/>
      </c>
      <c r="Q147" t="str">
        <f t="shared" si="22"/>
        <v>Corse</v>
      </c>
    </row>
    <row r="148" spans="6:17" x14ac:dyDescent="0.35">
      <c r="F148" s="57" t="str">
        <f>'EU-Vergleichsdaten'!B57</f>
        <v>RUP FR — Régions Ultrapériphériques Françaises</v>
      </c>
      <c r="H148" s="57">
        <f>'EU-Vergleichsdaten'!H57-ROW(H57)/1000000</f>
        <v>1.8169376576733054</v>
      </c>
      <c r="J148">
        <f t="shared" si="20"/>
        <v>50</v>
      </c>
      <c r="K148" s="59" t="str">
        <f>VLOOKUP(N148,H99:Q190,10,0)</f>
        <v>Este</v>
      </c>
      <c r="L148" t="str">
        <f t="shared" si="15"/>
        <v/>
      </c>
      <c r="M148" s="40" t="str">
        <f t="shared" si="21"/>
        <v/>
      </c>
      <c r="N148">
        <f>LARGE(H99:H190,J148)</f>
        <v>0.86854071491716978</v>
      </c>
      <c r="O148" t="str">
        <f t="shared" si="18"/>
        <v/>
      </c>
      <c r="P148" t="str">
        <f t="shared" si="19"/>
        <v/>
      </c>
      <c r="Q148" t="str">
        <f t="shared" si="22"/>
        <v>RUP FR — Régions Ultrapériphériques Françaises</v>
      </c>
    </row>
    <row r="149" spans="6:17" x14ac:dyDescent="0.35">
      <c r="F149" s="57" t="str">
        <f>'EU-Vergleichsdaten'!B58</f>
        <v>Hrvatska</v>
      </c>
      <c r="H149" s="57">
        <f>'EU-Vergleichsdaten'!H58-ROW(H58)/1000000</f>
        <v>3.4344396316124586</v>
      </c>
      <c r="J149">
        <f t="shared" si="20"/>
        <v>51</v>
      </c>
      <c r="K149" s="59" t="str">
        <f>VLOOKUP(N149,H99:Q190,10,0)</f>
        <v>Nord-Est</v>
      </c>
      <c r="L149" t="str">
        <f t="shared" si="15"/>
        <v/>
      </c>
      <c r="M149" s="40" t="str">
        <f t="shared" si="21"/>
        <v/>
      </c>
      <c r="N149">
        <f>LARGE(H99:H190,J149)</f>
        <v>0.83995577903064578</v>
      </c>
      <c r="O149" t="str">
        <f t="shared" si="18"/>
        <v/>
      </c>
      <c r="P149" t="str">
        <f t="shared" si="19"/>
        <v/>
      </c>
      <c r="Q149" t="str">
        <f t="shared" si="22"/>
        <v>Hrvatska</v>
      </c>
    </row>
    <row r="150" spans="6:17" x14ac:dyDescent="0.35">
      <c r="F150" s="57" t="str">
        <f>'EU-Vergleichsdaten'!B59</f>
        <v>Nord-Ovest</v>
      </c>
      <c r="H150" s="57">
        <f>'EU-Vergleichsdaten'!H59-ROW(H59)/1000000</f>
        <v>1.1435173464198203</v>
      </c>
      <c r="J150">
        <f t="shared" si="20"/>
        <v>52</v>
      </c>
      <c r="K150" s="59" t="str">
        <f>VLOOKUP(N150,H99:Q190,10,0)</f>
        <v>Noroeste</v>
      </c>
      <c r="L150" t="str">
        <f t="shared" si="15"/>
        <v/>
      </c>
      <c r="M150" s="40" t="str">
        <f t="shared" si="21"/>
        <v/>
      </c>
      <c r="N150">
        <f>LARGE(H99:H190,J150)</f>
        <v>0.77503806870860259</v>
      </c>
      <c r="O150" t="str">
        <f t="shared" si="18"/>
        <v/>
      </c>
      <c r="P150" t="str">
        <f t="shared" si="19"/>
        <v/>
      </c>
      <c r="Q150" t="str">
        <f t="shared" si="22"/>
        <v>Nord-Ovest</v>
      </c>
    </row>
    <row r="151" spans="6:17" x14ac:dyDescent="0.35">
      <c r="F151" s="57" t="str">
        <f>'EU-Vergleichsdaten'!B60</f>
        <v>Sud</v>
      </c>
      <c r="H151" s="57">
        <f>'EU-Vergleichsdaten'!H60-ROW(H60)/1000000</f>
        <v>1.2023680403231984</v>
      </c>
      <c r="J151">
        <f t="shared" si="20"/>
        <v>53</v>
      </c>
      <c r="K151" s="59" t="str">
        <f>VLOOKUP(N151,H99:Q190,10,0)</f>
        <v>Nouvelle-Aquitaine</v>
      </c>
      <c r="L151" t="str">
        <f t="shared" si="15"/>
        <v/>
      </c>
      <c r="M151" s="40" t="str">
        <f t="shared" si="21"/>
        <v/>
      </c>
      <c r="N151">
        <f>LARGE(H99:H190,J151)</f>
        <v>0.74211393393936131</v>
      </c>
      <c r="O151" t="str">
        <f t="shared" si="18"/>
        <v/>
      </c>
      <c r="P151" t="str">
        <f t="shared" si="19"/>
        <v/>
      </c>
      <c r="Q151" t="str">
        <f t="shared" si="22"/>
        <v>Sud</v>
      </c>
    </row>
    <row r="152" spans="6:17" x14ac:dyDescent="0.35">
      <c r="F152" s="57" t="str">
        <f>'EU-Vergleichsdaten'!B61</f>
        <v>Isole</v>
      </c>
      <c r="H152" s="57">
        <f>'EU-Vergleichsdaten'!H61-ROW(H61)/1000000</f>
        <v>1.9955705893920617</v>
      </c>
      <c r="J152">
        <f t="shared" si="20"/>
        <v>54</v>
      </c>
      <c r="K152" s="59" t="str">
        <f>VLOOKUP(N152,H99:Q190,10,0)</f>
        <v>Severna i Yugoiztochna Bulgaria</v>
      </c>
      <c r="L152" t="str">
        <f t="shared" si="15"/>
        <v/>
      </c>
      <c r="M152" s="40" t="str">
        <f t="shared" si="21"/>
        <v/>
      </c>
      <c r="N152">
        <f>LARGE(H99:H190,J152)</f>
        <v>0.6854140743997903</v>
      </c>
      <c r="O152" t="str">
        <f t="shared" si="18"/>
        <v/>
      </c>
      <c r="P152" t="str">
        <f t="shared" si="19"/>
        <v/>
      </c>
      <c r="Q152" t="str">
        <f t="shared" si="22"/>
        <v>Isole</v>
      </c>
    </row>
    <row r="153" spans="6:17" x14ac:dyDescent="0.35">
      <c r="F153" s="57" t="str">
        <f>'EU-Vergleichsdaten'!B62</f>
        <v>Nord-Est</v>
      </c>
      <c r="H153" s="57">
        <f>'EU-Vergleichsdaten'!H62-ROW(H62)/1000000</f>
        <v>0.83995577903064578</v>
      </c>
      <c r="J153">
        <f t="shared" si="20"/>
        <v>55</v>
      </c>
      <c r="K153" s="59" t="str">
        <f>VLOOKUP(N153,H99:Q190,10,0)</f>
        <v>Nisia Aigaiou, Kriti</v>
      </c>
      <c r="L153" t="str">
        <f t="shared" si="15"/>
        <v/>
      </c>
      <c r="M153" s="40" t="str">
        <f t="shared" si="21"/>
        <v/>
      </c>
      <c r="N153">
        <f>LARGE(H99:H190,J153)</f>
        <v>0.66953950312428334</v>
      </c>
      <c r="O153" t="str">
        <f t="shared" si="18"/>
        <v/>
      </c>
      <c r="P153" t="str">
        <f t="shared" si="19"/>
        <v/>
      </c>
      <c r="Q153" t="str">
        <f t="shared" si="22"/>
        <v>Nord-Est</v>
      </c>
    </row>
    <row r="154" spans="6:17" x14ac:dyDescent="0.35">
      <c r="F154" s="57" t="str">
        <f>'EU-Vergleichsdaten'!B63</f>
        <v>Centro (IT)</v>
      </c>
      <c r="H154" s="57">
        <f>'EU-Vergleichsdaten'!H63-ROW(H63)/1000000</f>
        <v>0.33193113244263101</v>
      </c>
      <c r="J154">
        <f t="shared" si="20"/>
        <v>56</v>
      </c>
      <c r="K154" s="59" t="str">
        <f>VLOOKUP(N154,H99:Q190,10,0)</f>
        <v>Ostösterreich</v>
      </c>
      <c r="L154" t="str">
        <f t="shared" si="15"/>
        <v/>
      </c>
      <c r="M154" s="40" t="str">
        <f t="shared" si="21"/>
        <v/>
      </c>
      <c r="N154">
        <f>LARGE(H99:H190,J154)</f>
        <v>0.64068904412975058</v>
      </c>
      <c r="O154" t="str">
        <f t="shared" si="18"/>
        <v/>
      </c>
      <c r="P154" t="str">
        <f t="shared" si="19"/>
        <v/>
      </c>
      <c r="Q154" t="str">
        <f t="shared" si="22"/>
        <v>Centro (IT)</v>
      </c>
    </row>
    <row r="155" spans="6:17" x14ac:dyDescent="0.35">
      <c r="F155" s="57" t="str">
        <f>'EU-Vergleichsdaten'!B64</f>
        <v>Kýpros</v>
      </c>
      <c r="H155" s="57">
        <f>'EU-Vergleichsdaten'!H64-ROW(H64)/1000000</f>
        <v>4.3941501954243112</v>
      </c>
      <c r="J155">
        <f t="shared" si="20"/>
        <v>57</v>
      </c>
      <c r="K155" s="59" t="str">
        <f>VLOOKUP(N155,H99:Q190,10,0)</f>
        <v>Sur</v>
      </c>
      <c r="L155" t="str">
        <f t="shared" si="15"/>
        <v/>
      </c>
      <c r="M155" s="40" t="str">
        <f t="shared" si="21"/>
        <v/>
      </c>
      <c r="N155">
        <f>LARGE(H99:H190,J155)</f>
        <v>0.56591155104418844</v>
      </c>
      <c r="O155" t="str">
        <f t="shared" si="18"/>
        <v/>
      </c>
      <c r="P155" t="str">
        <f t="shared" si="19"/>
        <v/>
      </c>
      <c r="Q155" t="str">
        <f t="shared" si="22"/>
        <v>Kýpros</v>
      </c>
    </row>
    <row r="156" spans="6:17" x14ac:dyDescent="0.35">
      <c r="F156" s="57" t="str">
        <f>'EU-Vergleichsdaten'!B65</f>
        <v>Latvija</v>
      </c>
      <c r="H156" s="57">
        <f>'EU-Vergleichsdaten'!H65-ROW(H65)/1000000</f>
        <v>1.8243951098570002</v>
      </c>
      <c r="J156">
        <f t="shared" si="20"/>
        <v>58</v>
      </c>
      <c r="K156" s="59" t="str">
        <f>VLOOKUP(N156,H99:Q190,10,0)</f>
        <v>Bretagne</v>
      </c>
      <c r="L156" t="str">
        <f t="shared" si="15"/>
        <v/>
      </c>
      <c r="M156" s="40" t="str">
        <f t="shared" si="21"/>
        <v/>
      </c>
      <c r="N156">
        <f>LARGE(H99:H190,J156)</f>
        <v>0.55296547341421753</v>
      </c>
      <c r="O156" t="str">
        <f t="shared" si="18"/>
        <v/>
      </c>
      <c r="P156" t="str">
        <f t="shared" si="19"/>
        <v/>
      </c>
      <c r="Q156" t="str">
        <f t="shared" si="22"/>
        <v>Latvija</v>
      </c>
    </row>
    <row r="157" spans="6:17" x14ac:dyDescent="0.35">
      <c r="F157" s="57" t="str">
        <f>'EU-Vergleichsdaten'!B66</f>
        <v>Lietuva</v>
      </c>
      <c r="H157" s="57">
        <f>'EU-Vergleichsdaten'!H66-ROW(H66)/1000000</f>
        <v>2.2927481634381661</v>
      </c>
      <c r="J157">
        <f t="shared" si="20"/>
        <v>59</v>
      </c>
      <c r="K157" s="59" t="str">
        <f>VLOOKUP(N157,H99:Q190,10,0)</f>
        <v>Westösterreich</v>
      </c>
      <c r="L157" t="str">
        <f t="shared" si="15"/>
        <v/>
      </c>
      <c r="M157" s="40" t="str">
        <f t="shared" si="21"/>
        <v/>
      </c>
      <c r="N157">
        <f>LARGE(H99:H190,J157)</f>
        <v>0.54391305542665891</v>
      </c>
      <c r="O157" t="str">
        <f t="shared" si="18"/>
        <v/>
      </c>
      <c r="P157" t="str">
        <f t="shared" si="19"/>
        <v/>
      </c>
      <c r="Q157" t="str">
        <f t="shared" si="22"/>
        <v>Lietuva</v>
      </c>
    </row>
    <row r="158" spans="6:17" x14ac:dyDescent="0.35">
      <c r="F158" s="57" t="str">
        <f>'EU-Vergleichsdaten'!B67</f>
        <v>Luxembourg</v>
      </c>
      <c r="H158" s="57">
        <f>'EU-Vergleichsdaten'!H67-ROW(H67)/1000000</f>
        <v>1.5863310301751326</v>
      </c>
      <c r="J158">
        <f t="shared" si="20"/>
        <v>60</v>
      </c>
      <c r="K158" s="59" t="str">
        <f>VLOOKUP(N158,H99:Q190,10,0)</f>
        <v>Südösterreich</v>
      </c>
      <c r="L158" t="str">
        <f t="shared" si="15"/>
        <v/>
      </c>
      <c r="M158" s="40" t="str">
        <f t="shared" si="21"/>
        <v/>
      </c>
      <c r="N158">
        <f>LARGE(H99:H190,J158)</f>
        <v>0.54342127364789861</v>
      </c>
      <c r="O158" t="str">
        <f t="shared" si="18"/>
        <v/>
      </c>
      <c r="P158" t="str">
        <f t="shared" si="19"/>
        <v/>
      </c>
      <c r="Q158" t="str">
        <f t="shared" si="22"/>
        <v>Luxembourg</v>
      </c>
    </row>
    <row r="159" spans="6:17" x14ac:dyDescent="0.35">
      <c r="F159" s="57" t="str">
        <f>'EU-Vergleichsdaten'!B68</f>
        <v>Közép-Magyarország</v>
      </c>
      <c r="H159" s="57">
        <f>'EU-Vergleichsdaten'!H68-ROW(H68)/1000000</f>
        <v>2.7798120414504397</v>
      </c>
      <c r="J159">
        <f t="shared" si="20"/>
        <v>61</v>
      </c>
      <c r="K159" s="59" t="str">
        <f>VLOOKUP(N159,H99:Q190,10,0)</f>
        <v>Bayern</v>
      </c>
      <c r="L159" t="str">
        <f t="shared" si="15"/>
        <v>WD</v>
      </c>
      <c r="M159" s="40" t="str">
        <f t="shared" si="21"/>
        <v>BY</v>
      </c>
      <c r="N159">
        <f>LARGE(H99:H190,J159)</f>
        <v>0.50309500273687857</v>
      </c>
      <c r="O159">
        <f t="shared" si="18"/>
        <v>0.50309500273687857</v>
      </c>
      <c r="P159" t="str">
        <f t="shared" si="19"/>
        <v/>
      </c>
      <c r="Q159" t="str">
        <f t="shared" si="22"/>
        <v>Közép-Magyarország</v>
      </c>
    </row>
    <row r="160" spans="6:17" x14ac:dyDescent="0.35">
      <c r="F160" s="57" t="str">
        <f>'EU-Vergleichsdaten'!B69</f>
        <v>Dunántúl</v>
      </c>
      <c r="H160" s="57">
        <f>'EU-Vergleichsdaten'!H69-ROW(H69)/1000000</f>
        <v>0.10940023887460969</v>
      </c>
      <c r="J160">
        <f t="shared" si="20"/>
        <v>62</v>
      </c>
      <c r="K160" s="59" t="str">
        <f>VLOOKUP(N160,H99:Q190,10,0)</f>
        <v>Centro (ES)</v>
      </c>
      <c r="L160" t="str">
        <f t="shared" si="15"/>
        <v/>
      </c>
      <c r="M160" s="40" t="str">
        <f t="shared" si="21"/>
        <v/>
      </c>
      <c r="N160">
        <f>LARGE(H99:H190,J160)</f>
        <v>0.48123894040990783</v>
      </c>
      <c r="O160" t="str">
        <f t="shared" si="18"/>
        <v/>
      </c>
      <c r="P160" t="str">
        <f t="shared" si="19"/>
        <v/>
      </c>
      <c r="Q160" t="str">
        <f t="shared" si="22"/>
        <v>Dunántúl</v>
      </c>
    </row>
    <row r="161" spans="6:17" x14ac:dyDescent="0.35">
      <c r="F161" s="57" t="str">
        <f>'EU-Vergleichsdaten'!B70</f>
        <v>Alföld és Észak</v>
      </c>
      <c r="H161" s="57">
        <f>'EU-Vergleichsdaten'!H70-ROW(H70)/1000000</f>
        <v>0.21568098431185326</v>
      </c>
      <c r="J161">
        <f t="shared" si="20"/>
        <v>63</v>
      </c>
      <c r="K161" s="59" t="str">
        <f>VLOOKUP(N161,H99:Q190,10,0)</f>
        <v>Ile de France</v>
      </c>
      <c r="L161" t="str">
        <f t="shared" si="15"/>
        <v/>
      </c>
      <c r="M161" s="40" t="str">
        <f t="shared" si="21"/>
        <v/>
      </c>
      <c r="N161">
        <f>LARGE(H99:H190,J161)</f>
        <v>0.45513389688219069</v>
      </c>
      <c r="O161" t="str">
        <f t="shared" si="18"/>
        <v/>
      </c>
      <c r="P161" t="str">
        <f t="shared" si="19"/>
        <v/>
      </c>
      <c r="Q161" t="str">
        <f t="shared" si="22"/>
        <v>Alföld és Észak</v>
      </c>
    </row>
    <row r="162" spans="6:17" x14ac:dyDescent="0.35">
      <c r="F162" s="57" t="str">
        <f>'EU-Vergleichsdaten'!B71</f>
        <v>Malta</v>
      </c>
      <c r="H162" s="57">
        <f>'EU-Vergleichsdaten'!H71-ROW(H71)/1000000</f>
        <v>5.0534795296709998</v>
      </c>
      <c r="J162">
        <f t="shared" si="20"/>
        <v>64</v>
      </c>
      <c r="K162" s="59" t="str">
        <f>VLOOKUP(N162,H99:Q190,10,0)</f>
        <v>Région de Bruxelles-Capitale/Brussels Hoofdstedelijk Gewest</v>
      </c>
      <c r="L162" t="str">
        <f t="shared" si="15"/>
        <v/>
      </c>
      <c r="M162" s="40" t="str">
        <f t="shared" si="21"/>
        <v/>
      </c>
      <c r="N162">
        <f>LARGE(H99:H190,J162)</f>
        <v>0.45231464660833942</v>
      </c>
      <c r="O162" t="str">
        <f t="shared" si="18"/>
        <v/>
      </c>
      <c r="P162" t="str">
        <f t="shared" si="19"/>
        <v/>
      </c>
      <c r="Q162" t="str">
        <f t="shared" si="22"/>
        <v>Malta</v>
      </c>
    </row>
    <row r="163" spans="6:17" x14ac:dyDescent="0.35">
      <c r="F163" s="57" t="str">
        <f>'EU-Vergleichsdaten'!B72</f>
        <v>Noord-Nederland</v>
      </c>
      <c r="H163" s="57">
        <f>'EU-Vergleichsdaten'!H72-ROW(H72)/1000000</f>
        <v>-0.34095838185762933</v>
      </c>
      <c r="J163">
        <f t="shared" si="20"/>
        <v>65</v>
      </c>
      <c r="K163" s="59" t="str">
        <f>VLOOKUP(N163,H99:Q190,10,0)</f>
        <v>Pays de la Loire</v>
      </c>
      <c r="L163" t="str">
        <f t="shared" ref="L163:L190" si="23">IF(VLOOKUP(K163,F$3:G$94,2,0)="WD","WD",IF(VLOOKUP(K163,F$3:G$94,2,0)="OD","OD",""))</f>
        <v/>
      </c>
      <c r="M163" s="40" t="str">
        <f t="shared" ref="M163:M190" si="24">IF(VLOOKUP($K163,$F$3:$H$94,2,0)="WD",VLOOKUP($K163,C$3:D$18,2,0),IF(VLOOKUP($K163,$F$3:$H$94,2,0)="OD",VLOOKUP($K163,C$3:D$18,2,0),""))</f>
        <v/>
      </c>
      <c r="N163">
        <f>LARGE(H99:H190,J163)</f>
        <v>0.41518384401338604</v>
      </c>
      <c r="O163" t="str">
        <f t="shared" si="18"/>
        <v/>
      </c>
      <c r="P163" t="str">
        <f t="shared" si="19"/>
        <v/>
      </c>
      <c r="Q163" t="str">
        <f t="shared" ref="Q163:Q190" si="25">F163</f>
        <v>Noord-Nederland</v>
      </c>
    </row>
    <row r="164" spans="6:17" x14ac:dyDescent="0.35">
      <c r="F164" s="57" t="str">
        <f>'EU-Vergleichsdaten'!B73</f>
        <v>Oost-Nederland</v>
      </c>
      <c r="H164" s="57">
        <f>'EU-Vergleichsdaten'!H73-ROW(H73)/1000000</f>
        <v>2.0887364097230976</v>
      </c>
      <c r="J164">
        <f t="shared" si="20"/>
        <v>66</v>
      </c>
      <c r="K164" s="59" t="str">
        <f>VLOOKUP(N164,H99:Q190,10,0)</f>
        <v>Auvergne-Rhône-Alpes</v>
      </c>
      <c r="L164" t="str">
        <f t="shared" si="23"/>
        <v/>
      </c>
      <c r="M164" s="40" t="str">
        <f t="shared" si="24"/>
        <v/>
      </c>
      <c r="N164">
        <f>LARGE(H99:H190,J164)</f>
        <v>0.38830282176090813</v>
      </c>
      <c r="O164" t="str">
        <f t="shared" ref="O164:O190" si="26">IF(L164="WD",N164,"")</f>
        <v/>
      </c>
      <c r="P164" t="str">
        <f t="shared" ref="P164:P190" si="27">IF(L164="OD",N164,"")</f>
        <v/>
      </c>
      <c r="Q164" t="str">
        <f t="shared" si="25"/>
        <v>Oost-Nederland</v>
      </c>
    </row>
    <row r="165" spans="6:17" x14ac:dyDescent="0.35">
      <c r="F165" s="57" t="str">
        <f>'EU-Vergleichsdaten'!B74</f>
        <v>West-Nederland</v>
      </c>
      <c r="H165" s="57">
        <f>'EU-Vergleichsdaten'!H74-ROW(H74)/1000000</f>
        <v>2.137605999563005</v>
      </c>
      <c r="J165">
        <f t="shared" ref="J165:J190" si="28">J164+1</f>
        <v>67</v>
      </c>
      <c r="K165" s="59" t="str">
        <f>VLOOKUP(N165,H99:Q190,10,0)</f>
        <v>Centro (IT)</v>
      </c>
      <c r="L165" t="str">
        <f t="shared" si="23"/>
        <v/>
      </c>
      <c r="M165" s="40" t="str">
        <f t="shared" si="24"/>
        <v/>
      </c>
      <c r="N165">
        <f>LARGE(H99:H190,J165)</f>
        <v>0.33193113244263101</v>
      </c>
      <c r="O165" t="str">
        <f t="shared" si="26"/>
        <v/>
      </c>
      <c r="P165" t="str">
        <f t="shared" si="27"/>
        <v/>
      </c>
      <c r="Q165" t="str">
        <f t="shared" si="25"/>
        <v>West-Nederland</v>
      </c>
    </row>
    <row r="166" spans="6:17" x14ac:dyDescent="0.35">
      <c r="F166" s="57" t="str">
        <f>'EU-Vergleichsdaten'!B75</f>
        <v>Zuid-Nederland</v>
      </c>
      <c r="H166" s="57">
        <f>'EU-Vergleichsdaten'!H75-ROW(H75)/1000000</f>
        <v>1.7701368603094731</v>
      </c>
      <c r="J166">
        <f t="shared" si="28"/>
        <v>68</v>
      </c>
      <c r="K166" s="59" t="str">
        <f>VLOOKUP(N166,H99:Q190,10,0)</f>
        <v>Česko</v>
      </c>
      <c r="L166" t="str">
        <f t="shared" si="23"/>
        <v/>
      </c>
      <c r="M166" s="40" t="str">
        <f t="shared" si="24"/>
        <v/>
      </c>
      <c r="N166">
        <f>LARGE(H99:H190,J166)</f>
        <v>0.30320168370354633</v>
      </c>
      <c r="O166" t="str">
        <f t="shared" si="26"/>
        <v/>
      </c>
      <c r="P166" t="str">
        <f t="shared" si="27"/>
        <v/>
      </c>
      <c r="Q166" t="str">
        <f t="shared" si="25"/>
        <v>Zuid-Nederland</v>
      </c>
    </row>
    <row r="167" spans="6:17" x14ac:dyDescent="0.35">
      <c r="F167" s="57" t="str">
        <f>'EU-Vergleichsdaten'!B76</f>
        <v>Ostösterreich</v>
      </c>
      <c r="H167" s="57">
        <f>'EU-Vergleichsdaten'!H76-ROW(H76)/1000000</f>
        <v>0.64068904412975058</v>
      </c>
      <c r="J167">
        <f t="shared" si="28"/>
        <v>69</v>
      </c>
      <c r="K167" s="59" t="str">
        <f>VLOOKUP(N167,H99:Q190,10,0)</f>
        <v>Bremen</v>
      </c>
      <c r="L167" t="str">
        <f t="shared" si="23"/>
        <v>WD</v>
      </c>
      <c r="M167" s="40" t="str">
        <f t="shared" si="24"/>
        <v>HB</v>
      </c>
      <c r="N167">
        <f>LARGE(H99:H190,J167)</f>
        <v>0.26983077566555447</v>
      </c>
      <c r="O167">
        <f t="shared" si="26"/>
        <v>0.26983077566555447</v>
      </c>
      <c r="P167" t="str">
        <f t="shared" si="27"/>
        <v/>
      </c>
      <c r="Q167" t="str">
        <f t="shared" si="25"/>
        <v>Ostösterreich</v>
      </c>
    </row>
    <row r="168" spans="6:17" x14ac:dyDescent="0.35">
      <c r="F168" s="57" t="str">
        <f>'EU-Vergleichsdaten'!B77</f>
        <v>Südösterreich</v>
      </c>
      <c r="H168" s="57">
        <f>'EU-Vergleichsdaten'!H77-ROW(H77)/1000000</f>
        <v>0.54342127364789861</v>
      </c>
      <c r="J168">
        <f t="shared" si="28"/>
        <v>70</v>
      </c>
      <c r="K168" s="59" t="str">
        <f>VLOOKUP(N168,H99:Q190,10,0)</f>
        <v>Rheinland-Pfalz</v>
      </c>
      <c r="L168" t="str">
        <f t="shared" si="23"/>
        <v>WD</v>
      </c>
      <c r="M168" s="40" t="str">
        <f t="shared" si="24"/>
        <v>RP</v>
      </c>
      <c r="N168">
        <f>LARGE(H99:H190,J168)</f>
        <v>0.26514140777902612</v>
      </c>
      <c r="O168">
        <f t="shared" si="26"/>
        <v>0.26514140777902612</v>
      </c>
      <c r="P168" t="str">
        <f t="shared" si="27"/>
        <v/>
      </c>
      <c r="Q168" t="str">
        <f t="shared" si="25"/>
        <v>Südösterreich</v>
      </c>
    </row>
    <row r="169" spans="6:17" x14ac:dyDescent="0.35">
      <c r="F169" s="57" t="str">
        <f>'EU-Vergleichsdaten'!B78</f>
        <v>Westösterreich</v>
      </c>
      <c r="H169" s="57">
        <f>'EU-Vergleichsdaten'!H78-ROW(H78)/1000000</f>
        <v>0.54391305542665891</v>
      </c>
      <c r="J169">
        <f t="shared" si="28"/>
        <v>71</v>
      </c>
      <c r="K169" s="59" t="str">
        <f>VLOOKUP(N169,H99:Q190,10,0)</f>
        <v>Hessen</v>
      </c>
      <c r="L169" t="str">
        <f t="shared" si="23"/>
        <v>WD</v>
      </c>
      <c r="M169" s="40" t="str">
        <f t="shared" si="24"/>
        <v>HE</v>
      </c>
      <c r="N169">
        <f>LARGE(H99:H190,J169)</f>
        <v>0.25577330035096241</v>
      </c>
      <c r="O169">
        <f t="shared" si="26"/>
        <v>0.25577330035096241</v>
      </c>
      <c r="P169" t="str">
        <f t="shared" si="27"/>
        <v/>
      </c>
      <c r="Q169" t="str">
        <f t="shared" si="25"/>
        <v>Westösterreich</v>
      </c>
    </row>
    <row r="170" spans="6:17" x14ac:dyDescent="0.35">
      <c r="F170" s="57" t="str">
        <f>'EU-Vergleichsdaten'!B79</f>
        <v>Makroregion południowy</v>
      </c>
      <c r="H170" s="57">
        <f>'EU-Vergleichsdaten'!H79-ROW(H79)/1000000</f>
        <v>2.3918883031582676</v>
      </c>
      <c r="J170">
        <f t="shared" si="28"/>
        <v>72</v>
      </c>
      <c r="K170" s="59" t="str">
        <f>VLOOKUP(N170,H99:Q190,10,0)</f>
        <v>Eesti</v>
      </c>
      <c r="L170" t="str">
        <f t="shared" si="23"/>
        <v/>
      </c>
      <c r="M170" s="40" t="str">
        <f t="shared" si="24"/>
        <v/>
      </c>
      <c r="N170">
        <f>LARGE(H99:H190,J170)</f>
        <v>0.2551816238959147</v>
      </c>
      <c r="O170" t="str">
        <f t="shared" si="26"/>
        <v/>
      </c>
      <c r="P170" t="str">
        <f t="shared" si="27"/>
        <v/>
      </c>
      <c r="Q170" t="str">
        <f t="shared" si="25"/>
        <v>Makroregion południowy</v>
      </c>
    </row>
    <row r="171" spans="6:17" x14ac:dyDescent="0.35">
      <c r="F171" s="57" t="str">
        <f>'EU-Vergleichsdaten'!B80</f>
        <v>Makroregion północno-zachodni</v>
      </c>
      <c r="H171" s="57">
        <f>'EU-Vergleichsdaten'!H80-ROW(H80)/1000000</f>
        <v>2.2471488085889857</v>
      </c>
      <c r="J171">
        <f t="shared" si="28"/>
        <v>73</v>
      </c>
      <c r="K171" s="59" t="str">
        <f>VLOOKUP(N171,H99:Q190,10,0)</f>
        <v>Alföld és Észak</v>
      </c>
      <c r="L171" t="str">
        <f t="shared" si="23"/>
        <v/>
      </c>
      <c r="M171" s="40" t="str">
        <f t="shared" si="24"/>
        <v/>
      </c>
      <c r="N171">
        <f>LARGE(H99:H190,J171)</f>
        <v>0.21568098431185326</v>
      </c>
      <c r="O171" t="str">
        <f t="shared" si="26"/>
        <v/>
      </c>
      <c r="P171" t="str">
        <f t="shared" si="27"/>
        <v/>
      </c>
      <c r="Q171" t="str">
        <f t="shared" si="25"/>
        <v>Makroregion północno-zachodni</v>
      </c>
    </row>
    <row r="172" spans="6:17" x14ac:dyDescent="0.35">
      <c r="F172" s="57" t="str">
        <f>'EU-Vergleichsdaten'!B81</f>
        <v>Makroregion południowo-zachodni</v>
      </c>
      <c r="H172" s="57">
        <f>'EU-Vergleichsdaten'!H81-ROW(H81)/1000000</f>
        <v>2.1428155801752182</v>
      </c>
      <c r="J172">
        <f t="shared" si="28"/>
        <v>74</v>
      </c>
      <c r="K172" s="59" t="str">
        <f>VLOOKUP(N172,H99:Q190,10,0)</f>
        <v>Thüringen</v>
      </c>
      <c r="L172" t="str">
        <f t="shared" si="23"/>
        <v>OD</v>
      </c>
      <c r="M172" s="40" t="str">
        <f t="shared" si="24"/>
        <v>TH</v>
      </c>
      <c r="N172">
        <f>LARGE(H99:H190,J172)</f>
        <v>0.19358974852923569</v>
      </c>
      <c r="O172" t="str">
        <f t="shared" si="26"/>
        <v/>
      </c>
      <c r="P172">
        <f t="shared" si="27"/>
        <v>0.19358974852923569</v>
      </c>
      <c r="Q172" t="str">
        <f t="shared" si="25"/>
        <v>Makroregion południowo-zachodni</v>
      </c>
    </row>
    <row r="173" spans="6:17" x14ac:dyDescent="0.35">
      <c r="F173" s="57" t="str">
        <f>'EU-Vergleichsdaten'!B82</f>
        <v>Makroregion północny</v>
      </c>
      <c r="H173" s="57">
        <f>'EU-Vergleichsdaten'!H82-ROW(H82)/1000000</f>
        <v>2.6559290625298422</v>
      </c>
      <c r="J173">
        <f t="shared" si="28"/>
        <v>75</v>
      </c>
      <c r="K173" s="59" t="str">
        <f>VLOOKUP(N173,H99:Q190,10,0)</f>
        <v>Provence-Alpes-Côte d’Azur</v>
      </c>
      <c r="L173" t="str">
        <f t="shared" si="23"/>
        <v/>
      </c>
      <c r="M173" s="40" t="str">
        <f t="shared" si="24"/>
        <v/>
      </c>
      <c r="N173">
        <f>LARGE(H99:H190,J173)</f>
        <v>0.18844725022654854</v>
      </c>
      <c r="O173" t="str">
        <f t="shared" si="26"/>
        <v/>
      </c>
      <c r="P173" t="str">
        <f t="shared" si="27"/>
        <v/>
      </c>
      <c r="Q173" t="str">
        <f t="shared" si="25"/>
        <v>Makroregion północny</v>
      </c>
    </row>
    <row r="174" spans="6:17" x14ac:dyDescent="0.35">
      <c r="F174" s="57" t="str">
        <f>'EU-Vergleichsdaten'!B83</f>
        <v>Makroregion centralny</v>
      </c>
      <c r="H174" s="57">
        <f>'EU-Vergleichsdaten'!H83-ROW(H83)/1000000</f>
        <v>1.916656809879985</v>
      </c>
      <c r="J174">
        <f t="shared" si="28"/>
        <v>76</v>
      </c>
      <c r="K174" s="59" t="str">
        <f>VLOOKUP(N174,H99:Q190,10,0)</f>
        <v>Hamburg</v>
      </c>
      <c r="L174" t="str">
        <f t="shared" si="23"/>
        <v>WD</v>
      </c>
      <c r="M174" s="40" t="str">
        <f t="shared" si="24"/>
        <v>HH</v>
      </c>
      <c r="N174">
        <f>LARGE(H99:H190,J174)</f>
        <v>0.18586240792731512</v>
      </c>
      <c r="O174">
        <f t="shared" si="26"/>
        <v>0.18586240792731512</v>
      </c>
      <c r="P174" t="str">
        <f t="shared" si="27"/>
        <v/>
      </c>
      <c r="Q174" t="str">
        <f t="shared" si="25"/>
        <v>Makroregion centralny</v>
      </c>
    </row>
    <row r="175" spans="6:17" x14ac:dyDescent="0.35">
      <c r="F175" s="57" t="str">
        <f>'EU-Vergleichsdaten'!B84</f>
        <v>Makroregion wschodni</v>
      </c>
      <c r="H175" s="57">
        <f>'EU-Vergleichsdaten'!H84-ROW(H84)/1000000</f>
        <v>2.6428575572831514</v>
      </c>
      <c r="J175">
        <f t="shared" si="28"/>
        <v>77</v>
      </c>
      <c r="K175" s="59" t="str">
        <f>VLOOKUP(N175,H99:Q190,10,0)</f>
        <v>Dunántúl</v>
      </c>
      <c r="L175" t="str">
        <f t="shared" si="23"/>
        <v/>
      </c>
      <c r="M175" s="40" t="str">
        <f t="shared" si="24"/>
        <v/>
      </c>
      <c r="N175">
        <f>LARGE(H99:H190,J175)</f>
        <v>0.10940023887460969</v>
      </c>
      <c r="O175" t="str">
        <f t="shared" si="26"/>
        <v/>
      </c>
      <c r="P175" t="str">
        <f t="shared" si="27"/>
        <v/>
      </c>
      <c r="Q175" t="str">
        <f t="shared" si="25"/>
        <v>Makroregion wschodni</v>
      </c>
    </row>
    <row r="176" spans="6:17" x14ac:dyDescent="0.35">
      <c r="F176" s="57" t="str">
        <f>'EU-Vergleichsdaten'!B85</f>
        <v>Makroregion województwo mazowieckie</v>
      </c>
      <c r="H176" s="57">
        <f>'EU-Vergleichsdaten'!H85-ROW(H85)/1000000</f>
        <v>3.0244656141195478</v>
      </c>
      <c r="J176">
        <f t="shared" si="28"/>
        <v>78</v>
      </c>
      <c r="K176" s="59" t="str">
        <f>VLOOKUP(N176,H99:Q190,10,0)</f>
        <v>Baden-Württemberg</v>
      </c>
      <c r="L176" t="str">
        <f t="shared" si="23"/>
        <v>WD</v>
      </c>
      <c r="M176" s="40" t="str">
        <f t="shared" si="24"/>
        <v>BW</v>
      </c>
      <c r="N176">
        <f>LARGE(H99:H190,J176)</f>
        <v>7.0341267210150091E-2</v>
      </c>
      <c r="O176">
        <f t="shared" si="26"/>
        <v>7.0341267210150091E-2</v>
      </c>
      <c r="P176" t="str">
        <f t="shared" si="27"/>
        <v/>
      </c>
      <c r="Q176" t="str">
        <f t="shared" si="25"/>
        <v>Makroregion województwo mazowieckie</v>
      </c>
    </row>
    <row r="177" spans="6:17" x14ac:dyDescent="0.35">
      <c r="F177" s="57" t="str">
        <f>'EU-Vergleichsdaten'!B86</f>
        <v>Continente</v>
      </c>
      <c r="H177" s="57">
        <f>'EU-Vergleichsdaten'!H86-ROW(H86)/1000000</f>
        <v>1.5110151710988009</v>
      </c>
      <c r="J177">
        <f t="shared" si="28"/>
        <v>79</v>
      </c>
      <c r="K177" s="59" t="str">
        <f>VLOOKUP(N177,H99:Q190,10,0)</f>
        <v>Norra Sverige</v>
      </c>
      <c r="L177" t="str">
        <f t="shared" si="23"/>
        <v/>
      </c>
      <c r="M177" s="40" t="str">
        <f t="shared" si="24"/>
        <v/>
      </c>
      <c r="N177">
        <f>LARGE(H99:H190,J177)</f>
        <v>2.3477566532440781E-2</v>
      </c>
      <c r="O177" t="str">
        <f t="shared" si="26"/>
        <v/>
      </c>
      <c r="P177" t="str">
        <f t="shared" si="27"/>
        <v/>
      </c>
      <c r="Q177" t="str">
        <f t="shared" si="25"/>
        <v>Continente</v>
      </c>
    </row>
    <row r="178" spans="6:17" x14ac:dyDescent="0.35">
      <c r="F178" s="57" t="str">
        <f>'EU-Vergleichsdaten'!B87</f>
        <v>Região Autónoma dos Açores</v>
      </c>
      <c r="H178" s="57">
        <f>'EU-Vergleichsdaten'!H87-ROW(H87)/1000000</f>
        <v>1.7768067284234028</v>
      </c>
      <c r="J178">
        <f t="shared" si="28"/>
        <v>80</v>
      </c>
      <c r="K178" s="59" t="str">
        <f>VLOOKUP(N178,H99:Q190,10,0)</f>
        <v>Sachsen</v>
      </c>
      <c r="L178" t="str">
        <f t="shared" si="23"/>
        <v>OD</v>
      </c>
      <c r="M178" s="40" t="str">
        <f t="shared" si="24"/>
        <v>SN</v>
      </c>
      <c r="N178">
        <f>LARGE(H99:H190,J178)</f>
        <v>2.3468964038821472E-2</v>
      </c>
      <c r="O178" t="str">
        <f t="shared" si="26"/>
        <v/>
      </c>
      <c r="P178">
        <f t="shared" si="27"/>
        <v>2.3468964038821472E-2</v>
      </c>
      <c r="Q178" t="str">
        <f t="shared" si="25"/>
        <v>Região Autónoma dos Açores</v>
      </c>
    </row>
    <row r="179" spans="6:17" x14ac:dyDescent="0.35">
      <c r="F179" s="57" t="str">
        <f>'EU-Vergleichsdaten'!B88</f>
        <v>Região Autónoma da Madeira</v>
      </c>
      <c r="H179" s="57">
        <f>'EU-Vergleichsdaten'!H88-ROW(H88)/1000000</f>
        <v>2.980515507576845</v>
      </c>
      <c r="J179">
        <f t="shared" si="28"/>
        <v>81</v>
      </c>
      <c r="K179" s="59" t="str">
        <f>VLOOKUP(N179,H99:Q190,10,0)</f>
        <v>Macroregiunea Patru</v>
      </c>
      <c r="L179" t="str">
        <f t="shared" si="23"/>
        <v/>
      </c>
      <c r="M179" s="40" t="str">
        <f t="shared" si="24"/>
        <v/>
      </c>
      <c r="N179">
        <f>LARGE(H99:H190,J179)</f>
        <v>-9.2E-5</v>
      </c>
      <c r="O179" t="str">
        <f t="shared" si="26"/>
        <v/>
      </c>
      <c r="P179" t="str">
        <f t="shared" si="27"/>
        <v/>
      </c>
      <c r="Q179" t="str">
        <f t="shared" si="25"/>
        <v>Região Autónoma da Madeira</v>
      </c>
    </row>
    <row r="180" spans="6:17" x14ac:dyDescent="0.35">
      <c r="F180" s="57" t="str">
        <f>'EU-Vergleichsdaten'!B89</f>
        <v>Macroregiunea Unu</v>
      </c>
      <c r="H180" s="57">
        <f>'EU-Vergleichsdaten'!H89-ROW(H89)/1000000</f>
        <v>2.1636353381941431</v>
      </c>
      <c r="J180">
        <f t="shared" si="28"/>
        <v>82</v>
      </c>
      <c r="K180" s="59" t="str">
        <f>VLOOKUP(N180,H99:Q190,10,0)</f>
        <v>Manner-Suomi</v>
      </c>
      <c r="L180" t="str">
        <f t="shared" si="23"/>
        <v/>
      </c>
      <c r="M180" s="40" t="str">
        <f t="shared" si="24"/>
        <v/>
      </c>
      <c r="N180">
        <f>LARGE(H99:H190,J180)</f>
        <v>-0.1151832330090468</v>
      </c>
      <c r="O180" t="str">
        <f t="shared" si="26"/>
        <v/>
      </c>
      <c r="P180" t="str">
        <f t="shared" si="27"/>
        <v/>
      </c>
      <c r="Q180" t="str">
        <f t="shared" si="25"/>
        <v>Macroregiunea Unu</v>
      </c>
    </row>
    <row r="181" spans="6:17" x14ac:dyDescent="0.35">
      <c r="F181" s="57" t="str">
        <f>'EU-Vergleichsdaten'!B90</f>
        <v>Macroregiunea Doi</v>
      </c>
      <c r="H181" s="57">
        <f>'EU-Vergleichsdaten'!H90-ROW(H90)/1000000</f>
        <v>-1.0544717835608848</v>
      </c>
      <c r="J181">
        <f t="shared" si="28"/>
        <v>83</v>
      </c>
      <c r="K181" s="59" t="str">
        <f>VLOOKUP(N181,H99:Q190,10,0)</f>
        <v>Sachsen-Anhalt</v>
      </c>
      <c r="L181" t="str">
        <f t="shared" si="23"/>
        <v>OD</v>
      </c>
      <c r="M181" s="40" t="str">
        <f t="shared" si="24"/>
        <v>ST</v>
      </c>
      <c r="N181">
        <f>LARGE(H99:H190,J181)</f>
        <v>-0.14456386126287488</v>
      </c>
      <c r="O181" t="str">
        <f t="shared" si="26"/>
        <v/>
      </c>
      <c r="P181">
        <f t="shared" si="27"/>
        <v>-0.14456386126287488</v>
      </c>
      <c r="Q181" t="str">
        <f t="shared" si="25"/>
        <v>Macroregiunea Doi</v>
      </c>
    </row>
    <row r="182" spans="6:17" x14ac:dyDescent="0.35">
      <c r="F182" s="57" t="str">
        <f>'EU-Vergleichsdaten'!B91</f>
        <v>Macroregiunea Trei</v>
      </c>
      <c r="H182" s="57">
        <f>'EU-Vergleichsdaten'!H91-ROW(H91)/1000000</f>
        <v>4.3376181651990011</v>
      </c>
      <c r="J182">
        <f t="shared" si="28"/>
        <v>84</v>
      </c>
      <c r="K182" s="59" t="str">
        <f>VLOOKUP(N182,H99:Q190,10,0)</f>
        <v>Hauts-de-France</v>
      </c>
      <c r="L182" t="str">
        <f t="shared" si="23"/>
        <v/>
      </c>
      <c r="M182" s="40" t="str">
        <f t="shared" si="24"/>
        <v/>
      </c>
      <c r="N182">
        <f>LARGE(H99:H190,J182)</f>
        <v>-0.14473128216297265</v>
      </c>
      <c r="O182" t="str">
        <f t="shared" si="26"/>
        <v/>
      </c>
      <c r="P182" t="str">
        <f t="shared" si="27"/>
        <v/>
      </c>
      <c r="Q182" t="str">
        <f t="shared" si="25"/>
        <v>Macroregiunea Trei</v>
      </c>
    </row>
    <row r="183" spans="6:17" x14ac:dyDescent="0.35">
      <c r="F183" s="57" t="str">
        <f>'EU-Vergleichsdaten'!B92</f>
        <v>Macroregiunea Patru</v>
      </c>
      <c r="H183" s="57">
        <f>'EU-Vergleichsdaten'!H92-ROW(H92)/1000000</f>
        <v>-9.2E-5</v>
      </c>
      <c r="J183">
        <f t="shared" si="28"/>
        <v>85</v>
      </c>
      <c r="K183" s="59" t="str">
        <f>VLOOKUP(N183,H99:Q190,10,0)</f>
        <v>Grand Est</v>
      </c>
      <c r="L183" t="str">
        <f t="shared" si="23"/>
        <v/>
      </c>
      <c r="M183" s="40" t="str">
        <f t="shared" si="24"/>
        <v/>
      </c>
      <c r="N183">
        <f>LARGE(H99:H190,J183)</f>
        <v>-0.14501193240189572</v>
      </c>
      <c r="O183" t="str">
        <f t="shared" si="26"/>
        <v/>
      </c>
      <c r="P183" t="str">
        <f t="shared" si="27"/>
        <v/>
      </c>
      <c r="Q183" t="str">
        <f t="shared" si="25"/>
        <v>Macroregiunea Patru</v>
      </c>
    </row>
    <row r="184" spans="6:17" x14ac:dyDescent="0.35">
      <c r="F184" s="57" t="str">
        <f>'EU-Vergleichsdaten'!B93</f>
        <v>Slovenija</v>
      </c>
      <c r="H184" s="57">
        <f>'EU-Vergleichsdaten'!H93-ROW(H93)/1000000</f>
        <v>2.1699191032135512</v>
      </c>
      <c r="J184">
        <f t="shared" si="28"/>
        <v>86</v>
      </c>
      <c r="K184" s="59" t="str">
        <f>VLOOKUP(N184,H99:Q190,10,0)</f>
        <v>Bourgogne-Franche-Comté</v>
      </c>
      <c r="L184" t="str">
        <f t="shared" si="23"/>
        <v/>
      </c>
      <c r="M184" s="40" t="str">
        <f t="shared" si="24"/>
        <v/>
      </c>
      <c r="N184">
        <f>LARGE(H99:H190,J184)</f>
        <v>-0.26759065655830017</v>
      </c>
      <c r="O184" t="str">
        <f t="shared" si="26"/>
        <v/>
      </c>
      <c r="P184" t="str">
        <f t="shared" si="27"/>
        <v/>
      </c>
      <c r="Q184" t="str">
        <f t="shared" si="25"/>
        <v>Slovenija</v>
      </c>
    </row>
    <row r="185" spans="6:17" x14ac:dyDescent="0.35">
      <c r="F185" s="57" t="str">
        <f>'EU-Vergleichsdaten'!B94</f>
        <v>Slovensko</v>
      </c>
      <c r="H185" s="57">
        <f>'EU-Vergleichsdaten'!H94-ROW(H94)/1000000</f>
        <v>1.209847799347618</v>
      </c>
      <c r="J185">
        <f t="shared" si="28"/>
        <v>87</v>
      </c>
      <c r="K185" s="59" t="str">
        <f>VLOOKUP(N185,H99:Q190,10,0)</f>
        <v>Schleswig-Holstein</v>
      </c>
      <c r="L185" t="str">
        <f t="shared" si="23"/>
        <v>WD</v>
      </c>
      <c r="M185" s="40" t="str">
        <f t="shared" si="24"/>
        <v>SH</v>
      </c>
      <c r="N185">
        <f>LARGE(H99:H190,J185)</f>
        <v>-0.32477592611625611</v>
      </c>
      <c r="O185">
        <f t="shared" si="26"/>
        <v>-0.32477592611625611</v>
      </c>
      <c r="P185" t="str">
        <f t="shared" si="27"/>
        <v/>
      </c>
      <c r="Q185" t="str">
        <f t="shared" si="25"/>
        <v>Slovensko</v>
      </c>
    </row>
    <row r="186" spans="6:17" x14ac:dyDescent="0.35">
      <c r="F186" s="57" t="str">
        <f>'EU-Vergleichsdaten'!B95</f>
        <v>Manner-Suomi</v>
      </c>
      <c r="H186" s="57">
        <f>'EU-Vergleichsdaten'!H95-ROW(H95)/1000000</f>
        <v>-0.1151832330090468</v>
      </c>
      <c r="J186">
        <f t="shared" si="28"/>
        <v>88</v>
      </c>
      <c r="K186" s="59" t="str">
        <f>VLOOKUP(N186,H99:Q190,10,0)</f>
        <v>Noord-Nederland</v>
      </c>
      <c r="L186" t="str">
        <f t="shared" si="23"/>
        <v/>
      </c>
      <c r="M186" s="40" t="str">
        <f t="shared" si="24"/>
        <v/>
      </c>
      <c r="N186">
        <f>LARGE(H99:H190,J186)</f>
        <v>-0.34095838185762933</v>
      </c>
      <c r="O186" t="str">
        <f t="shared" si="26"/>
        <v/>
      </c>
      <c r="P186" t="str">
        <f t="shared" si="27"/>
        <v/>
      </c>
      <c r="Q186" t="str">
        <f t="shared" si="25"/>
        <v>Manner-Suomi</v>
      </c>
    </row>
    <row r="187" spans="6:17" x14ac:dyDescent="0.35">
      <c r="F187" s="57" t="str">
        <f>'EU-Vergleichsdaten'!B96</f>
        <v>Åland</v>
      </c>
      <c r="H187" s="57">
        <f>'EU-Vergleichsdaten'!H96-ROW(H96)/1000000</f>
        <v>1.3253847355255877</v>
      </c>
      <c r="J187">
        <f t="shared" si="28"/>
        <v>89</v>
      </c>
      <c r="K187" s="59" t="str">
        <f>VLOOKUP(N187,H99:Q190,10,0)</f>
        <v>Nordrhein-Westfalen</v>
      </c>
      <c r="L187" t="str">
        <f t="shared" si="23"/>
        <v>WD</v>
      </c>
      <c r="M187" s="40" t="str">
        <f t="shared" si="24"/>
        <v>NW</v>
      </c>
      <c r="N187">
        <f>LARGE(H99:H190,J187)</f>
        <v>-0.40725885883901247</v>
      </c>
      <c r="O187">
        <f t="shared" si="26"/>
        <v>-0.40725885883901247</v>
      </c>
      <c r="P187" t="str">
        <f t="shared" si="27"/>
        <v/>
      </c>
      <c r="Q187" t="str">
        <f t="shared" si="25"/>
        <v>Åland</v>
      </c>
    </row>
    <row r="188" spans="6:17" x14ac:dyDescent="0.35">
      <c r="F188" s="57" t="str">
        <f>'EU-Vergleichsdaten'!B97</f>
        <v>Östra Sverige</v>
      </c>
      <c r="H188" s="57">
        <f>'EU-Vergleichsdaten'!H97-ROW(H97)/1000000</f>
        <v>1.5257110432060978</v>
      </c>
      <c r="J188">
        <f t="shared" si="28"/>
        <v>90</v>
      </c>
      <c r="K188" s="59" t="str">
        <f>VLOOKUP(N188,H99:Q190,10,0)</f>
        <v>Niedersachsen</v>
      </c>
      <c r="L188" t="str">
        <f t="shared" si="23"/>
        <v>WD</v>
      </c>
      <c r="M188" s="40" t="str">
        <f t="shared" si="24"/>
        <v>NI</v>
      </c>
      <c r="N188">
        <f>LARGE(H99:H190,J188)</f>
        <v>-0.40976638949958988</v>
      </c>
      <c r="O188">
        <f t="shared" si="26"/>
        <v>-0.40976638949958988</v>
      </c>
      <c r="P188" t="str">
        <f t="shared" si="27"/>
        <v/>
      </c>
      <c r="Q188" t="str">
        <f t="shared" si="25"/>
        <v>Östra Sverige</v>
      </c>
    </row>
    <row r="189" spans="6:17" x14ac:dyDescent="0.35">
      <c r="F189" s="57" t="str">
        <f>'EU-Vergleichsdaten'!B98</f>
        <v>Södra Sverige</v>
      </c>
      <c r="H189" s="57">
        <f>'EU-Vergleichsdaten'!H98-ROW(H98)/1000000</f>
        <v>1.403913095240449</v>
      </c>
      <c r="J189">
        <f t="shared" si="28"/>
        <v>91</v>
      </c>
      <c r="K189" s="59" t="str">
        <f>VLOOKUP(N189,H99:Q190,10,0)</f>
        <v>Saarland</v>
      </c>
      <c r="L189" t="str">
        <f t="shared" si="23"/>
        <v>WD</v>
      </c>
      <c r="M189" s="40" t="str">
        <f t="shared" si="24"/>
        <v>SL</v>
      </c>
      <c r="N189">
        <f>LARGE(H99:H190,J189)</f>
        <v>-0.58715249907040168</v>
      </c>
      <c r="O189">
        <f t="shared" si="26"/>
        <v>-0.58715249907040168</v>
      </c>
      <c r="P189" t="str">
        <f t="shared" si="27"/>
        <v/>
      </c>
      <c r="Q189" t="str">
        <f t="shared" si="25"/>
        <v>Södra Sverige</v>
      </c>
    </row>
    <row r="190" spans="6:17" x14ac:dyDescent="0.35">
      <c r="F190" s="57" t="str">
        <f>'EU-Vergleichsdaten'!B99</f>
        <v>Norra Sverige</v>
      </c>
      <c r="H190" s="57">
        <f>'EU-Vergleichsdaten'!H99-ROW(H99)/1000000</f>
        <v>2.3477566532440781E-2</v>
      </c>
      <c r="J190">
        <f t="shared" si="28"/>
        <v>92</v>
      </c>
      <c r="K190" s="59" t="str">
        <f>VLOOKUP(N190,H99:Q190,10,0)</f>
        <v>Macroregiunea Doi</v>
      </c>
      <c r="L190" t="str">
        <f t="shared" si="23"/>
        <v/>
      </c>
      <c r="M190" s="40" t="str">
        <f t="shared" si="24"/>
        <v/>
      </c>
      <c r="N190">
        <f>LARGE(H99:H190,J190)</f>
        <v>-1.0544717835608848</v>
      </c>
      <c r="O190" t="str">
        <f t="shared" si="26"/>
        <v/>
      </c>
      <c r="P190" t="str">
        <f t="shared" si="27"/>
        <v/>
      </c>
      <c r="Q190" t="str">
        <f t="shared" si="25"/>
        <v>Norra Sverige</v>
      </c>
    </row>
    <row r="191" spans="6:17" x14ac:dyDescent="0.35">
      <c r="F191" s="57"/>
      <c r="H191" s="57"/>
    </row>
    <row r="192" spans="6:17" x14ac:dyDescent="0.35">
      <c r="F192" s="57"/>
      <c r="H192" s="57"/>
    </row>
    <row r="193" spans="6:17" x14ac:dyDescent="0.35">
      <c r="F193" s="57"/>
      <c r="G193" s="57"/>
      <c r="H193" s="40" t="str">
        <f>'EU-Vergleichsdaten'!K$2&amp;", "&amp;'EU-Vergleichsdaten'!K$4&amp;", "&amp;'EU-Vergleichsdaten'!K$3</f>
        <v>Veränderung reales BIP je Einwohner, Durchschnitt 2019-2023, in %</v>
      </c>
      <c r="I193" s="61"/>
    </row>
    <row r="194" spans="6:17" x14ac:dyDescent="0.35">
      <c r="F194" s="57"/>
      <c r="G194" s="57"/>
      <c r="H194" s="57"/>
      <c r="I194" s="61"/>
    </row>
    <row r="195" spans="6:17" x14ac:dyDescent="0.35">
      <c r="F195" s="57" t="str">
        <f>'EU-Vergleichsdaten'!B7</f>
        <v>Baden-Württemberg</v>
      </c>
      <c r="G195" t="s">
        <v>844</v>
      </c>
      <c r="H195" s="57">
        <f>'EU-Vergleichsdaten'!K7-ROW(K7)/1000000</f>
        <v>-0.43062983622185758</v>
      </c>
      <c r="I195" s="61"/>
      <c r="J195">
        <v>1</v>
      </c>
      <c r="K195" s="59" t="str">
        <f>VLOOKUP(N195,H195:Q286,10,0)</f>
        <v>Corse</v>
      </c>
      <c r="L195" t="str">
        <f t="shared" ref="L195:L258" si="29">IF(VLOOKUP(K195,F$3:G$94,2,0)="WD","WD",IF(VLOOKUP(K195,F$3:G$94,2,0)="OD","OD",""))</f>
        <v/>
      </c>
      <c r="M195" s="40" t="str">
        <f t="shared" ref="M195:M226" si="30">IF(VLOOKUP($K195,$F$3:$H$94,2,0)="WD",VLOOKUP($K195,C$3:D$18,2,0),IF(VLOOKUP($K195,$F$3:$H$94,2,0)="OD",VLOOKUP($K195,C$3:D$18,2,0),""))</f>
        <v/>
      </c>
      <c r="N195">
        <f>LARGE(H195:H286,J195)</f>
        <v>6.2989547144692333</v>
      </c>
      <c r="O195" t="str">
        <f>IF(L195="WD",N195,"")</f>
        <v/>
      </c>
      <c r="P195" t="str">
        <f>IF(L195="OD",N195,"")</f>
        <v/>
      </c>
      <c r="Q195" t="str">
        <f t="shared" ref="Q195:Q226" si="31">F195</f>
        <v>Baden-Württemberg</v>
      </c>
    </row>
    <row r="196" spans="6:17" x14ac:dyDescent="0.35">
      <c r="F196" s="57" t="str">
        <f>'EU-Vergleichsdaten'!B8</f>
        <v>Bayern</v>
      </c>
      <c r="G196" t="s">
        <v>844</v>
      </c>
      <c r="H196" s="57">
        <f>'EU-Vergleichsdaten'!K8-ROW(K8)/1000000</f>
        <v>-6.6935547315941632E-2</v>
      </c>
      <c r="I196" s="61"/>
      <c r="J196">
        <f>J195+1</f>
        <v>2</v>
      </c>
      <c r="K196" s="59" t="str">
        <f>VLOOKUP(N196,H195:Q286,10,0)</f>
        <v>Macroregiunea Trei</v>
      </c>
      <c r="L196" t="str">
        <f t="shared" si="29"/>
        <v/>
      </c>
      <c r="M196" s="40" t="str">
        <f t="shared" si="30"/>
        <v/>
      </c>
      <c r="N196">
        <f>LARGE(H195:H286,J196)</f>
        <v>4.8753388991127169</v>
      </c>
      <c r="O196" t="str">
        <f t="shared" ref="O196:O259" si="32">IF(L196="WD",N196,"")</f>
        <v/>
      </c>
      <c r="P196" t="str">
        <f t="shared" ref="P196:P259" si="33">IF(L196="OD",N196,"")</f>
        <v/>
      </c>
      <c r="Q196" t="str">
        <f t="shared" si="31"/>
        <v>Bayern</v>
      </c>
    </row>
    <row r="197" spans="6:17" x14ac:dyDescent="0.35">
      <c r="F197" s="57" t="str">
        <f>'EU-Vergleichsdaten'!B9</f>
        <v>Berlin</v>
      </c>
      <c r="G197" t="s">
        <v>845</v>
      </c>
      <c r="H197" s="57">
        <f>'EU-Vergleichsdaten'!K9-ROW(K9)/1000000</f>
        <v>0.95831313504488091</v>
      </c>
      <c r="I197" s="61"/>
      <c r="J197">
        <f t="shared" ref="J197:J260" si="34">J196+1</f>
        <v>3</v>
      </c>
      <c r="K197" s="59" t="str">
        <f>VLOOKUP(N197,H195:Q286,10,0)</f>
        <v>Ireland</v>
      </c>
      <c r="L197" t="str">
        <f t="shared" si="29"/>
        <v/>
      </c>
      <c r="M197" s="40" t="str">
        <f t="shared" si="30"/>
        <v/>
      </c>
      <c r="N197">
        <f>LARGE(H195:H286,J197)</f>
        <v>4.6569282330036446</v>
      </c>
      <c r="O197" t="str">
        <f t="shared" si="32"/>
        <v/>
      </c>
      <c r="P197" t="str">
        <f t="shared" si="33"/>
        <v/>
      </c>
      <c r="Q197" t="str">
        <f t="shared" si="31"/>
        <v>Berlin</v>
      </c>
    </row>
    <row r="198" spans="6:17" x14ac:dyDescent="0.35">
      <c r="F198" s="57" t="str">
        <f>'EU-Vergleichsdaten'!B10</f>
        <v>Brandenburg</v>
      </c>
      <c r="G198" t="s">
        <v>845</v>
      </c>
      <c r="H198" s="57">
        <f>'EU-Vergleichsdaten'!K10-ROW(K10)/1000000</f>
        <v>0.29925069265269461</v>
      </c>
      <c r="I198" s="61"/>
      <c r="J198">
        <f t="shared" si="34"/>
        <v>4</v>
      </c>
      <c r="K198" s="59" t="str">
        <f>VLOOKUP(N198,H195:Q286,10,0)</f>
        <v>Makroregion wschodni</v>
      </c>
      <c r="L198" t="str">
        <f t="shared" si="29"/>
        <v/>
      </c>
      <c r="M198" s="40" t="str">
        <f t="shared" si="30"/>
        <v/>
      </c>
      <c r="N198">
        <f>LARGE(H195:H286,J198)</f>
        <v>3.9652349582179207</v>
      </c>
      <c r="O198" t="str">
        <f t="shared" si="32"/>
        <v/>
      </c>
      <c r="P198" t="str">
        <f t="shared" si="33"/>
        <v/>
      </c>
      <c r="Q198" t="str">
        <f t="shared" si="31"/>
        <v>Brandenburg</v>
      </c>
    </row>
    <row r="199" spans="6:17" x14ac:dyDescent="0.35">
      <c r="F199" s="57" t="str">
        <f>'EU-Vergleichsdaten'!B11</f>
        <v>Bremen</v>
      </c>
      <c r="G199" t="s">
        <v>844</v>
      </c>
      <c r="H199" s="57">
        <f>'EU-Vergleichsdaten'!K11-ROW(K11)/1000000</f>
        <v>4.3623925168191788E-2</v>
      </c>
      <c r="I199" s="61"/>
      <c r="J199">
        <f t="shared" si="34"/>
        <v>5</v>
      </c>
      <c r="K199" s="59" t="str">
        <f>VLOOKUP(N199,H195:Q286,10,0)</f>
        <v>Yugozapadna i Yuzhna tsentralna Bulgaria</v>
      </c>
      <c r="L199" t="str">
        <f t="shared" si="29"/>
        <v/>
      </c>
      <c r="M199" s="40" t="str">
        <f t="shared" si="30"/>
        <v/>
      </c>
      <c r="N199">
        <f>LARGE(H195:H286,J199)</f>
        <v>3.9427963214383515</v>
      </c>
      <c r="O199" t="str">
        <f t="shared" si="32"/>
        <v/>
      </c>
      <c r="P199" t="str">
        <f t="shared" si="33"/>
        <v/>
      </c>
      <c r="Q199" t="str">
        <f t="shared" si="31"/>
        <v>Bremen</v>
      </c>
    </row>
    <row r="200" spans="6:17" x14ac:dyDescent="0.35">
      <c r="F200" s="57" t="str">
        <f>'EU-Vergleichsdaten'!B12</f>
        <v>Hamburg</v>
      </c>
      <c r="G200" t="s">
        <v>844</v>
      </c>
      <c r="H200" s="57">
        <f>'EU-Vergleichsdaten'!K12-ROW(K12)/1000000</f>
        <v>-0.5725966337590781</v>
      </c>
      <c r="I200" s="61"/>
      <c r="J200">
        <f t="shared" si="34"/>
        <v>6</v>
      </c>
      <c r="K200" s="59" t="str">
        <f>VLOOKUP(N200,H195:Q286,10,0)</f>
        <v>Hrvatska</v>
      </c>
      <c r="L200" t="str">
        <f t="shared" si="29"/>
        <v/>
      </c>
      <c r="M200" s="40" t="str">
        <f t="shared" si="30"/>
        <v/>
      </c>
      <c r="N200">
        <f>LARGE(H195:H286,J200)</f>
        <v>3.7266593564874411</v>
      </c>
      <c r="O200" t="str">
        <f t="shared" si="32"/>
        <v/>
      </c>
      <c r="P200" t="str">
        <f t="shared" si="33"/>
        <v/>
      </c>
      <c r="Q200" t="str">
        <f t="shared" si="31"/>
        <v>Hamburg</v>
      </c>
    </row>
    <row r="201" spans="6:17" x14ac:dyDescent="0.35">
      <c r="F201" s="57" t="str">
        <f>'EU-Vergleichsdaten'!B13</f>
        <v>Hessen</v>
      </c>
      <c r="G201" t="s">
        <v>844</v>
      </c>
      <c r="H201" s="57">
        <f>'EU-Vergleichsdaten'!K13-ROW(K13)/1000000</f>
        <v>-0.25315985756133313</v>
      </c>
      <c r="I201" s="61"/>
      <c r="J201">
        <f t="shared" si="34"/>
        <v>7</v>
      </c>
      <c r="K201" s="59" t="str">
        <f>VLOOKUP(N201,H195:Q286,10,0)</f>
        <v>Makroregion północny</v>
      </c>
      <c r="L201" t="str">
        <f t="shared" si="29"/>
        <v/>
      </c>
      <c r="M201" s="40" t="str">
        <f t="shared" si="30"/>
        <v/>
      </c>
      <c r="N201">
        <f>LARGE(H195:H286,J201)</f>
        <v>3.169017575312103</v>
      </c>
      <c r="O201" t="str">
        <f t="shared" si="32"/>
        <v/>
      </c>
      <c r="P201" t="str">
        <f t="shared" si="33"/>
        <v/>
      </c>
      <c r="Q201" t="str">
        <f t="shared" si="31"/>
        <v>Hessen</v>
      </c>
    </row>
    <row r="202" spans="6:17" x14ac:dyDescent="0.35">
      <c r="F202" s="57" t="str">
        <f>'EU-Vergleichsdaten'!B14</f>
        <v>Mecklenburg-Vorpommern</v>
      </c>
      <c r="G202" t="s">
        <v>845</v>
      </c>
      <c r="H202" s="57">
        <f>'EU-Vergleichsdaten'!K14-ROW(K14)/1000000</f>
        <v>0.75492154384198096</v>
      </c>
      <c r="I202" s="61"/>
      <c r="J202">
        <f t="shared" si="34"/>
        <v>8</v>
      </c>
      <c r="K202" s="59" t="str">
        <f>VLOOKUP(N202,H195:Q286,10,0)</f>
        <v>Kýpros</v>
      </c>
      <c r="L202" t="str">
        <f t="shared" si="29"/>
        <v/>
      </c>
      <c r="M202" s="40" t="str">
        <f t="shared" si="30"/>
        <v/>
      </c>
      <c r="N202">
        <f>LARGE(H195:H286,J202)</f>
        <v>3.0989719525735726</v>
      </c>
      <c r="O202" t="str">
        <f t="shared" si="32"/>
        <v/>
      </c>
      <c r="P202" t="str">
        <f t="shared" si="33"/>
        <v/>
      </c>
      <c r="Q202" t="str">
        <f t="shared" si="31"/>
        <v>Mecklenburg-Vorpommern</v>
      </c>
    </row>
    <row r="203" spans="6:17" x14ac:dyDescent="0.35">
      <c r="F203" s="57" t="str">
        <f>'EU-Vergleichsdaten'!B15</f>
        <v>Niedersachsen</v>
      </c>
      <c r="G203" t="s">
        <v>844</v>
      </c>
      <c r="H203" s="57">
        <f>'EU-Vergleichsdaten'!K15-ROW(K15)/1000000</f>
        <v>-0.91164530078131156</v>
      </c>
      <c r="I203" s="61"/>
      <c r="J203">
        <f t="shared" si="34"/>
        <v>9</v>
      </c>
      <c r="K203" s="59" t="str">
        <f>VLOOKUP(N203,H195:Q286,10,0)</f>
        <v>Região Autónoma da Madeira</v>
      </c>
      <c r="L203" t="str">
        <f t="shared" si="29"/>
        <v/>
      </c>
      <c r="M203" s="40" t="str">
        <f t="shared" si="30"/>
        <v/>
      </c>
      <c r="N203">
        <f>LARGE(H195:H286,J203)</f>
        <v>2.8542547524079733</v>
      </c>
      <c r="O203" t="str">
        <f t="shared" si="32"/>
        <v/>
      </c>
      <c r="P203" t="str">
        <f t="shared" si="33"/>
        <v/>
      </c>
      <c r="Q203" t="str">
        <f t="shared" si="31"/>
        <v>Niedersachsen</v>
      </c>
    </row>
    <row r="204" spans="6:17" x14ac:dyDescent="0.35">
      <c r="F204" s="57" t="str">
        <f>'EU-Vergleichsdaten'!B16</f>
        <v>Nordrhein-Westfalen</v>
      </c>
      <c r="G204" t="s">
        <v>844</v>
      </c>
      <c r="H204" s="57">
        <f>'EU-Vergleichsdaten'!K16-ROW(K16)/1000000</f>
        <v>-0.7168435653642411</v>
      </c>
      <c r="I204" s="61"/>
      <c r="J204">
        <f t="shared" si="34"/>
        <v>10</v>
      </c>
      <c r="K204" s="59" t="str">
        <f>VLOOKUP(N204,H195:Q286,10,0)</f>
        <v>Makroregion centralny</v>
      </c>
      <c r="L204" t="str">
        <f t="shared" si="29"/>
        <v/>
      </c>
      <c r="M204" s="40" t="str">
        <f t="shared" si="30"/>
        <v/>
      </c>
      <c r="N204">
        <f>LARGE(H195:H286,J204)</f>
        <v>2.8496178997244108</v>
      </c>
      <c r="O204" t="str">
        <f t="shared" si="32"/>
        <v/>
      </c>
      <c r="P204" t="str">
        <f t="shared" si="33"/>
        <v/>
      </c>
      <c r="Q204" t="str">
        <f t="shared" si="31"/>
        <v>Nordrhein-Westfalen</v>
      </c>
    </row>
    <row r="205" spans="6:17" x14ac:dyDescent="0.35">
      <c r="F205" s="57" t="str">
        <f>'EU-Vergleichsdaten'!B17</f>
        <v>Rheinland-Pfalz</v>
      </c>
      <c r="G205" t="s">
        <v>844</v>
      </c>
      <c r="H205" s="57">
        <f>'EU-Vergleichsdaten'!K17-ROW(K17)/1000000</f>
        <v>-0.20345695183242213</v>
      </c>
      <c r="I205" s="61"/>
      <c r="J205">
        <f t="shared" si="34"/>
        <v>11</v>
      </c>
      <c r="K205" s="59" t="str">
        <f>VLOOKUP(N205,H195:Q286,10,0)</f>
        <v>Makroregion południowy</v>
      </c>
      <c r="L205" t="str">
        <f t="shared" si="29"/>
        <v/>
      </c>
      <c r="M205" s="40" t="str">
        <f t="shared" si="30"/>
        <v/>
      </c>
      <c r="N205">
        <f>LARGE(H195:H286,J205)</f>
        <v>2.7707368178698597</v>
      </c>
      <c r="O205" t="str">
        <f t="shared" si="32"/>
        <v/>
      </c>
      <c r="P205" t="str">
        <f t="shared" si="33"/>
        <v/>
      </c>
      <c r="Q205" t="str">
        <f t="shared" si="31"/>
        <v>Rheinland-Pfalz</v>
      </c>
    </row>
    <row r="206" spans="6:17" x14ac:dyDescent="0.35">
      <c r="F206" s="57" t="str">
        <f>'EU-Vergleichsdaten'!B18</f>
        <v>Saarland</v>
      </c>
      <c r="G206" t="s">
        <v>844</v>
      </c>
      <c r="H206" s="57">
        <f>'EU-Vergleichsdaten'!K18-ROW(K18)/1000000</f>
        <v>-0.70844599396828578</v>
      </c>
      <c r="I206" s="61"/>
      <c r="J206">
        <f t="shared" si="34"/>
        <v>12</v>
      </c>
      <c r="K206" s="59" t="str">
        <f>VLOOKUP(N206,H195:Q286,10,0)</f>
        <v>Közép-Magyarország</v>
      </c>
      <c r="L206" t="str">
        <f t="shared" si="29"/>
        <v/>
      </c>
      <c r="M206" s="40" t="str">
        <f t="shared" si="30"/>
        <v/>
      </c>
      <c r="N206">
        <f>LARGE(H195:H286,J206)</f>
        <v>2.6873964913566355</v>
      </c>
      <c r="O206" t="str">
        <f t="shared" si="32"/>
        <v/>
      </c>
      <c r="P206" t="str">
        <f t="shared" si="33"/>
        <v/>
      </c>
      <c r="Q206" t="str">
        <f t="shared" si="31"/>
        <v>Saarland</v>
      </c>
    </row>
    <row r="207" spans="6:17" x14ac:dyDescent="0.35">
      <c r="F207" s="57" t="str">
        <f>'EU-Vergleichsdaten'!B19</f>
        <v>Sachsen</v>
      </c>
      <c r="G207" t="s">
        <v>845</v>
      </c>
      <c r="H207" s="57">
        <f>'EU-Vergleichsdaten'!K19-ROW(K19)/1000000</f>
        <v>-5.5229638078065697E-2</v>
      </c>
      <c r="I207" s="61"/>
      <c r="J207">
        <f t="shared" si="34"/>
        <v>13</v>
      </c>
      <c r="K207" s="59" t="str">
        <f>VLOOKUP(N207,H195:Q286,10,0)</f>
        <v>Malta</v>
      </c>
      <c r="L207" t="str">
        <f t="shared" si="29"/>
        <v/>
      </c>
      <c r="M207" s="40" t="str">
        <f t="shared" si="30"/>
        <v/>
      </c>
      <c r="N207">
        <f>LARGE(H195:H286,J207)</f>
        <v>2.6463571702895532</v>
      </c>
      <c r="O207" t="str">
        <f t="shared" si="32"/>
        <v/>
      </c>
      <c r="P207" t="str">
        <f t="shared" si="33"/>
        <v/>
      </c>
      <c r="Q207" t="str">
        <f t="shared" si="31"/>
        <v>Sachsen</v>
      </c>
    </row>
    <row r="208" spans="6:17" x14ac:dyDescent="0.35">
      <c r="F208" s="57" t="str">
        <f>'EU-Vergleichsdaten'!B20</f>
        <v>Sachsen-Anhalt</v>
      </c>
      <c r="G208" t="s">
        <v>845</v>
      </c>
      <c r="H208" s="57">
        <f>'EU-Vergleichsdaten'!K20-ROW(K20)/1000000</f>
        <v>6.0706123053385096E-2</v>
      </c>
      <c r="I208" s="61"/>
      <c r="J208">
        <f t="shared" si="34"/>
        <v>14</v>
      </c>
      <c r="K208" s="59" t="str">
        <f>VLOOKUP(N208,H195:Q286,10,0)</f>
        <v>Attiki</v>
      </c>
      <c r="L208" t="str">
        <f t="shared" si="29"/>
        <v/>
      </c>
      <c r="M208" s="40" t="str">
        <f t="shared" si="30"/>
        <v/>
      </c>
      <c r="N208">
        <f>LARGE(H195:H286,J208)</f>
        <v>2.6134625688533237</v>
      </c>
      <c r="O208" t="str">
        <f t="shared" si="32"/>
        <v/>
      </c>
      <c r="P208" t="str">
        <f t="shared" si="33"/>
        <v/>
      </c>
      <c r="Q208" t="str">
        <f t="shared" si="31"/>
        <v>Sachsen-Anhalt</v>
      </c>
    </row>
    <row r="209" spans="6:17" x14ac:dyDescent="0.35">
      <c r="F209" s="57" t="str">
        <f>'EU-Vergleichsdaten'!B21</f>
        <v>Schleswig-Holstein</v>
      </c>
      <c r="G209" t="s">
        <v>844</v>
      </c>
      <c r="H209" s="57">
        <f>'EU-Vergleichsdaten'!K21-ROW(K21)/1000000</f>
        <v>-0.82736503947043238</v>
      </c>
      <c r="J209">
        <f t="shared" si="34"/>
        <v>15</v>
      </c>
      <c r="K209" s="59" t="str">
        <f>VLOOKUP(N209,H195:Q286,10,0)</f>
        <v>Isole</v>
      </c>
      <c r="L209" t="str">
        <f t="shared" si="29"/>
        <v/>
      </c>
      <c r="M209" s="40" t="str">
        <f t="shared" si="30"/>
        <v/>
      </c>
      <c r="N209">
        <f>LARGE(H195:H286,J209)</f>
        <v>2.5064929316582458</v>
      </c>
      <c r="O209" t="str">
        <f t="shared" si="32"/>
        <v/>
      </c>
      <c r="P209" t="str">
        <f t="shared" si="33"/>
        <v/>
      </c>
      <c r="Q209" t="str">
        <f t="shared" si="31"/>
        <v>Schleswig-Holstein</v>
      </c>
    </row>
    <row r="210" spans="6:17" x14ac:dyDescent="0.35">
      <c r="F210" s="57" t="str">
        <f>'EU-Vergleichsdaten'!B22</f>
        <v>Thüringen</v>
      </c>
      <c r="G210" t="s">
        <v>845</v>
      </c>
      <c r="H210" s="57">
        <f>'EU-Vergleichsdaten'!K22-ROW(K22)/1000000</f>
        <v>0.35436833553666375</v>
      </c>
      <c r="J210">
        <f t="shared" si="34"/>
        <v>16</v>
      </c>
      <c r="K210" s="59" t="str">
        <f>VLOOKUP(N210,H195:Q286,10,0)</f>
        <v>Macroregiunea Unu</v>
      </c>
      <c r="L210" t="str">
        <f t="shared" si="29"/>
        <v/>
      </c>
      <c r="M210" s="40" t="str">
        <f t="shared" si="30"/>
        <v/>
      </c>
      <c r="N210">
        <f>LARGE(H195:H286,J210)</f>
        <v>2.4104556258771508</v>
      </c>
      <c r="O210" t="str">
        <f t="shared" si="32"/>
        <v/>
      </c>
      <c r="P210" t="str">
        <f t="shared" si="33"/>
        <v/>
      </c>
      <c r="Q210" t="str">
        <f t="shared" si="31"/>
        <v>Thüringen</v>
      </c>
    </row>
    <row r="211" spans="6:17" x14ac:dyDescent="0.35">
      <c r="F211" s="57" t="str">
        <f>'EU-Vergleichsdaten'!B24</f>
        <v>Région de Bruxelles-Capitale/Brussels Hoofdstedelijk Gewest</v>
      </c>
      <c r="H211" s="57">
        <f>'EU-Vergleichsdaten'!K24-ROW(K24)/1000000</f>
        <v>-0.34414861859399459</v>
      </c>
      <c r="J211">
        <f t="shared" si="34"/>
        <v>17</v>
      </c>
      <c r="K211" s="59" t="str">
        <f>VLOOKUP(N211,H195:Q286,10,0)</f>
        <v>Makroregion północno-zachodni</v>
      </c>
      <c r="L211" t="str">
        <f t="shared" si="29"/>
        <v/>
      </c>
      <c r="M211" s="40" t="str">
        <f t="shared" si="30"/>
        <v/>
      </c>
      <c r="N211">
        <f>LARGE(H195:H286,J211)</f>
        <v>2.2848448423332255</v>
      </c>
      <c r="O211" t="str">
        <f t="shared" si="32"/>
        <v/>
      </c>
      <c r="P211" t="str">
        <f t="shared" si="33"/>
        <v/>
      </c>
      <c r="Q211" t="str">
        <f t="shared" si="31"/>
        <v>Région de Bruxelles-Capitale/Brussels Hoofdstedelijk Gewest</v>
      </c>
    </row>
    <row r="212" spans="6:17" x14ac:dyDescent="0.35">
      <c r="F212" s="57" t="str">
        <f>'EU-Vergleichsdaten'!B25</f>
        <v>Vlaams Gewest</v>
      </c>
      <c r="H212" s="57">
        <f>'EU-Vergleichsdaten'!K25-ROW(K25)/1000000</f>
        <v>1.5551783167298021</v>
      </c>
      <c r="J212">
        <f t="shared" si="34"/>
        <v>18</v>
      </c>
      <c r="K212" s="59" t="str">
        <f>VLOOKUP(N212,H195:Q286,10,0)</f>
        <v>Latvija</v>
      </c>
      <c r="L212" t="str">
        <f t="shared" si="29"/>
        <v/>
      </c>
      <c r="M212" s="40" t="str">
        <f t="shared" si="30"/>
        <v/>
      </c>
      <c r="N212">
        <f>LARGE(H195:H286,J212)</f>
        <v>2.2499258319323792</v>
      </c>
      <c r="O212" t="str">
        <f t="shared" si="32"/>
        <v/>
      </c>
      <c r="P212" t="str">
        <f t="shared" si="33"/>
        <v/>
      </c>
      <c r="Q212" t="str">
        <f t="shared" si="31"/>
        <v>Vlaams Gewest</v>
      </c>
    </row>
    <row r="213" spans="6:17" x14ac:dyDescent="0.35">
      <c r="F213" s="57" t="str">
        <f>'EU-Vergleichsdaten'!B26</f>
        <v>Région wallonne</v>
      </c>
      <c r="H213" s="57">
        <f>'EU-Vergleichsdaten'!K26-ROW(K26)/1000000</f>
        <v>0.70019605661793183</v>
      </c>
      <c r="J213">
        <f t="shared" si="34"/>
        <v>19</v>
      </c>
      <c r="K213" s="59" t="str">
        <f>VLOOKUP(N213,H195:Q286,10,0)</f>
        <v>Região Autónoma dos Açores</v>
      </c>
      <c r="L213" t="str">
        <f t="shared" si="29"/>
        <v/>
      </c>
      <c r="M213" s="40" t="str">
        <f t="shared" si="30"/>
        <v/>
      </c>
      <c r="N213">
        <f>LARGE(H195:H286,J213)</f>
        <v>2.0139510119843256</v>
      </c>
      <c r="O213" t="str">
        <f t="shared" si="32"/>
        <v/>
      </c>
      <c r="P213" t="str">
        <f t="shared" si="33"/>
        <v/>
      </c>
      <c r="Q213" t="str">
        <f t="shared" si="31"/>
        <v>Région wallonne</v>
      </c>
    </row>
    <row r="214" spans="6:17" x14ac:dyDescent="0.35">
      <c r="F214" s="57" t="str">
        <f>'EU-Vergleichsdaten'!B27</f>
        <v>Severna i Yugoiztochna Bulgaria</v>
      </c>
      <c r="H214" s="57">
        <f>'EU-Vergleichsdaten'!K27-ROW(K27)/1000000</f>
        <v>1.6636160123371042</v>
      </c>
      <c r="J214">
        <f t="shared" si="34"/>
        <v>20</v>
      </c>
      <c r="K214" s="59" t="str">
        <f>VLOOKUP(N214,H195:Q286,10,0)</f>
        <v>Makroregion południowo-zachodni</v>
      </c>
      <c r="L214" t="str">
        <f t="shared" si="29"/>
        <v/>
      </c>
      <c r="M214" s="40" t="str">
        <f t="shared" si="30"/>
        <v/>
      </c>
      <c r="N214">
        <f>LARGE(H195:H286,J214)</f>
        <v>1.9843581166660813</v>
      </c>
      <c r="O214" t="str">
        <f t="shared" si="32"/>
        <v/>
      </c>
      <c r="P214" t="str">
        <f t="shared" si="33"/>
        <v/>
      </c>
      <c r="Q214" t="str">
        <f t="shared" si="31"/>
        <v>Severna i Yugoiztochna Bulgaria</v>
      </c>
    </row>
    <row r="215" spans="6:17" x14ac:dyDescent="0.35">
      <c r="F215" s="57" t="str">
        <f>'EU-Vergleichsdaten'!B28</f>
        <v>Yugozapadna i Yuzhna tsentralna Bulgaria</v>
      </c>
      <c r="H215" s="57">
        <f>'EU-Vergleichsdaten'!K28-ROW(K28)/1000000</f>
        <v>3.9427963214383515</v>
      </c>
      <c r="J215">
        <f t="shared" si="34"/>
        <v>21</v>
      </c>
      <c r="K215" s="59" t="str">
        <f>VLOOKUP(N215,H195:Q286,10,0)</f>
        <v>Normandie</v>
      </c>
      <c r="L215" t="str">
        <f t="shared" si="29"/>
        <v/>
      </c>
      <c r="M215" s="40" t="str">
        <f t="shared" si="30"/>
        <v/>
      </c>
      <c r="N215">
        <f>LARGE(H195:H286,J215)</f>
        <v>1.7930401614117337</v>
      </c>
      <c r="O215" t="str">
        <f t="shared" si="32"/>
        <v/>
      </c>
      <c r="P215" t="str">
        <f t="shared" si="33"/>
        <v/>
      </c>
      <c r="Q215" t="str">
        <f t="shared" si="31"/>
        <v>Yugozapadna i Yuzhna tsentralna Bulgaria</v>
      </c>
    </row>
    <row r="216" spans="6:17" x14ac:dyDescent="0.35">
      <c r="F216" s="57" t="str">
        <f>'EU-Vergleichsdaten'!B29</f>
        <v>Česko</v>
      </c>
      <c r="H216" s="57">
        <f>'EU-Vergleichsdaten'!K29-ROW(K29)/1000000</f>
        <v>-0.46096242857081154</v>
      </c>
      <c r="J216">
        <f t="shared" si="34"/>
        <v>22</v>
      </c>
      <c r="K216" s="59" t="str">
        <f>VLOOKUP(N216,H195:Q286,10,0)</f>
        <v>Slovenija</v>
      </c>
      <c r="L216" t="str">
        <f t="shared" si="29"/>
        <v/>
      </c>
      <c r="M216" s="40" t="str">
        <f t="shared" si="30"/>
        <v/>
      </c>
      <c r="N216">
        <f>LARGE(H195:H286,J216)</f>
        <v>1.7879951654638331</v>
      </c>
      <c r="O216" t="str">
        <f t="shared" si="32"/>
        <v/>
      </c>
      <c r="P216" t="str">
        <f t="shared" si="33"/>
        <v/>
      </c>
      <c r="Q216" t="str">
        <f t="shared" si="31"/>
        <v>Česko</v>
      </c>
    </row>
    <row r="217" spans="6:17" x14ac:dyDescent="0.35">
      <c r="F217" s="57" t="str">
        <f>'EU-Vergleichsdaten'!B30</f>
        <v>Denmark</v>
      </c>
      <c r="H217" s="57">
        <f>'EU-Vergleichsdaten'!K30-ROW(K30)/1000000</f>
        <v>1.7772856897512195</v>
      </c>
      <c r="J217">
        <f t="shared" si="34"/>
        <v>23</v>
      </c>
      <c r="K217" s="59" t="str">
        <f>VLOOKUP(N217,H195:Q286,10,0)</f>
        <v>Sud</v>
      </c>
      <c r="L217" t="str">
        <f t="shared" si="29"/>
        <v/>
      </c>
      <c r="M217" s="40" t="str">
        <f t="shared" si="30"/>
        <v/>
      </c>
      <c r="N217">
        <f>LARGE(H195:H286,J217)</f>
        <v>1.7794815947634155</v>
      </c>
      <c r="O217" t="str">
        <f t="shared" si="32"/>
        <v/>
      </c>
      <c r="P217" t="str">
        <f t="shared" si="33"/>
        <v/>
      </c>
      <c r="Q217" t="str">
        <f t="shared" si="31"/>
        <v>Denmark</v>
      </c>
    </row>
    <row r="218" spans="6:17" x14ac:dyDescent="0.35">
      <c r="F218" s="57" t="str">
        <f>'EU-Vergleichsdaten'!B31</f>
        <v>Eesti</v>
      </c>
      <c r="H218" s="57">
        <f>'EU-Vergleichsdaten'!K31-ROW(K31)/1000000</f>
        <v>-0.50691220022959993</v>
      </c>
      <c r="J218">
        <f t="shared" si="34"/>
        <v>24</v>
      </c>
      <c r="K218" s="59" t="str">
        <f>VLOOKUP(N218,H195:Q286,10,0)</f>
        <v>Denmark</v>
      </c>
      <c r="L218" t="str">
        <f t="shared" si="29"/>
        <v/>
      </c>
      <c r="M218" s="40" t="str">
        <f t="shared" si="30"/>
        <v/>
      </c>
      <c r="N218">
        <f>LARGE(H195:H286,J218)</f>
        <v>1.7772856897512195</v>
      </c>
      <c r="O218" t="str">
        <f t="shared" si="32"/>
        <v/>
      </c>
      <c r="P218" t="str">
        <f t="shared" si="33"/>
        <v/>
      </c>
      <c r="Q218" t="str">
        <f t="shared" si="31"/>
        <v>Eesti</v>
      </c>
    </row>
    <row r="219" spans="6:17" x14ac:dyDescent="0.35">
      <c r="F219" s="57" t="str">
        <f>'EU-Vergleichsdaten'!B32</f>
        <v>Ireland</v>
      </c>
      <c r="H219" s="57">
        <f>'EU-Vergleichsdaten'!K32-ROW(K32)/1000000</f>
        <v>4.6569282330036446</v>
      </c>
      <c r="J219">
        <f t="shared" si="34"/>
        <v>25</v>
      </c>
      <c r="K219" s="59" t="str">
        <f>VLOOKUP(N219,H195:Q286,10,0)</f>
        <v>Lietuva</v>
      </c>
      <c r="L219" t="str">
        <f t="shared" si="29"/>
        <v/>
      </c>
      <c r="M219" s="40" t="str">
        <f t="shared" si="30"/>
        <v/>
      </c>
      <c r="N219">
        <f>LARGE(H195:H286,J219)</f>
        <v>1.7496500847523646</v>
      </c>
      <c r="O219" t="str">
        <f t="shared" si="32"/>
        <v/>
      </c>
      <c r="P219" t="str">
        <f t="shared" si="33"/>
        <v/>
      </c>
      <c r="Q219" t="str">
        <f t="shared" si="31"/>
        <v>Ireland</v>
      </c>
    </row>
    <row r="220" spans="6:17" x14ac:dyDescent="0.35">
      <c r="F220" s="57" t="str">
        <f>'EU-Vergleichsdaten'!B33</f>
        <v>Attiki</v>
      </c>
      <c r="H220" s="57">
        <f>'EU-Vergleichsdaten'!K33-ROW(K33)/1000000</f>
        <v>2.6134625688533237</v>
      </c>
      <c r="J220">
        <f t="shared" si="34"/>
        <v>26</v>
      </c>
      <c r="K220" s="59" t="str">
        <f>VLOOKUP(N220,H195:Q286,10,0)</f>
        <v>Voreia Elláda</v>
      </c>
      <c r="L220" t="str">
        <f t="shared" si="29"/>
        <v/>
      </c>
      <c r="M220" s="40" t="str">
        <f t="shared" si="30"/>
        <v/>
      </c>
      <c r="N220">
        <f>LARGE(H195:H286,J220)</f>
        <v>1.7244592008203736</v>
      </c>
      <c r="O220" t="str">
        <f t="shared" si="32"/>
        <v/>
      </c>
      <c r="P220" t="str">
        <f t="shared" si="33"/>
        <v/>
      </c>
      <c r="Q220" t="str">
        <f t="shared" si="31"/>
        <v>Attiki</v>
      </c>
    </row>
    <row r="221" spans="6:17" x14ac:dyDescent="0.35">
      <c r="F221" s="57" t="str">
        <f>'EU-Vergleichsdaten'!B34</f>
        <v>Nisia Aigaiou, Kriti</v>
      </c>
      <c r="H221" s="57">
        <f>'EU-Vergleichsdaten'!K34-ROW(K34)/1000000</f>
        <v>0.83412759672482595</v>
      </c>
      <c r="J221">
        <f t="shared" si="34"/>
        <v>27</v>
      </c>
      <c r="K221" s="59" t="str">
        <f>VLOOKUP(N221,H195:Q286,10,0)</f>
        <v>Makroregion województwo mazowieckie</v>
      </c>
      <c r="L221" t="str">
        <f t="shared" si="29"/>
        <v/>
      </c>
      <c r="M221" s="40" t="str">
        <f t="shared" si="30"/>
        <v/>
      </c>
      <c r="N221">
        <f>LARGE(H195:H286,J221)</f>
        <v>1.6667209931267011</v>
      </c>
      <c r="O221" t="str">
        <f t="shared" si="32"/>
        <v/>
      </c>
      <c r="P221" t="str">
        <f t="shared" si="33"/>
        <v/>
      </c>
      <c r="Q221" t="str">
        <f t="shared" si="31"/>
        <v>Nisia Aigaiou, Kriti</v>
      </c>
    </row>
    <row r="222" spans="6:17" x14ac:dyDescent="0.35">
      <c r="F222" s="57" t="str">
        <f>'EU-Vergleichsdaten'!B35</f>
        <v>Voreia Elláda</v>
      </c>
      <c r="H222" s="57">
        <f>'EU-Vergleichsdaten'!K35-ROW(K35)/1000000</f>
        <v>1.7244592008203736</v>
      </c>
      <c r="J222">
        <f t="shared" si="34"/>
        <v>28</v>
      </c>
      <c r="K222" s="59" t="str">
        <f>VLOOKUP(N222,H195:Q286,10,0)</f>
        <v>Severna i Yugoiztochna Bulgaria</v>
      </c>
      <c r="L222" t="str">
        <f t="shared" si="29"/>
        <v/>
      </c>
      <c r="M222" s="40" t="str">
        <f t="shared" si="30"/>
        <v/>
      </c>
      <c r="N222">
        <f>LARGE(H195:H286,J222)</f>
        <v>1.6636160123371042</v>
      </c>
      <c r="O222" t="str">
        <f t="shared" si="32"/>
        <v/>
      </c>
      <c r="P222" t="str">
        <f t="shared" si="33"/>
        <v/>
      </c>
      <c r="Q222" t="str">
        <f t="shared" si="31"/>
        <v>Voreia Elláda</v>
      </c>
    </row>
    <row r="223" spans="6:17" x14ac:dyDescent="0.35">
      <c r="F223" s="57" t="str">
        <f>'EU-Vergleichsdaten'!B36</f>
        <v>Kentriki Elláda</v>
      </c>
      <c r="H223" s="57">
        <f>'EU-Vergleichsdaten'!K36-ROW(K36)/1000000</f>
        <v>1.5799233359737259</v>
      </c>
      <c r="J223">
        <f t="shared" si="34"/>
        <v>29</v>
      </c>
      <c r="K223" s="59" t="str">
        <f>VLOOKUP(N223,H195:Q286,10,0)</f>
        <v>Kentriki Elláda</v>
      </c>
      <c r="L223" t="str">
        <f t="shared" si="29"/>
        <v/>
      </c>
      <c r="M223" s="40" t="str">
        <f t="shared" si="30"/>
        <v/>
      </c>
      <c r="N223">
        <f>LARGE(H195:H286,J223)</f>
        <v>1.5799233359737259</v>
      </c>
      <c r="O223" t="str">
        <f t="shared" si="32"/>
        <v/>
      </c>
      <c r="P223" t="str">
        <f t="shared" si="33"/>
        <v/>
      </c>
      <c r="Q223" t="str">
        <f t="shared" si="31"/>
        <v>Kentriki Elláda</v>
      </c>
    </row>
    <row r="224" spans="6:17" x14ac:dyDescent="0.35">
      <c r="F224" s="57" t="str">
        <f>'EU-Vergleichsdaten'!B37</f>
        <v>Noroeste</v>
      </c>
      <c r="H224" s="57">
        <f>'EU-Vergleichsdaten'!K37-ROW(K37)/1000000</f>
        <v>0.79320836108877912</v>
      </c>
      <c r="J224">
        <f t="shared" si="34"/>
        <v>30</v>
      </c>
      <c r="K224" s="59" t="str">
        <f>VLOOKUP(N224,H195:Q286,10,0)</f>
        <v>Vlaams Gewest</v>
      </c>
      <c r="L224" t="str">
        <f t="shared" si="29"/>
        <v/>
      </c>
      <c r="M224" s="40" t="str">
        <f t="shared" si="30"/>
        <v/>
      </c>
      <c r="N224">
        <f>LARGE(H195:H286,J224)</f>
        <v>1.5551783167298021</v>
      </c>
      <c r="O224" t="str">
        <f t="shared" si="32"/>
        <v/>
      </c>
      <c r="P224" t="str">
        <f t="shared" si="33"/>
        <v/>
      </c>
      <c r="Q224" t="str">
        <f t="shared" si="31"/>
        <v>Noroeste</v>
      </c>
    </row>
    <row r="225" spans="6:17" x14ac:dyDescent="0.35">
      <c r="F225" s="57" t="str">
        <f>'EU-Vergleichsdaten'!B38</f>
        <v>Noreste</v>
      </c>
      <c r="H225" s="57">
        <f>'EU-Vergleichsdaten'!K38-ROW(K38)/1000000</f>
        <v>0.51120625317902935</v>
      </c>
      <c r="J225">
        <f t="shared" si="34"/>
        <v>31</v>
      </c>
      <c r="K225" s="59" t="str">
        <f>VLOOKUP(N225,H195:Q286,10,0)</f>
        <v>Occitanie</v>
      </c>
      <c r="L225" t="str">
        <f t="shared" si="29"/>
        <v/>
      </c>
      <c r="M225" s="40" t="str">
        <f t="shared" si="30"/>
        <v/>
      </c>
      <c r="N225">
        <f>LARGE(H195:H286,J225)</f>
        <v>1.4971029504706419</v>
      </c>
      <c r="O225" t="str">
        <f t="shared" si="32"/>
        <v/>
      </c>
      <c r="P225" t="str">
        <f t="shared" si="33"/>
        <v/>
      </c>
      <c r="Q225" t="str">
        <f t="shared" si="31"/>
        <v>Noreste</v>
      </c>
    </row>
    <row r="226" spans="6:17" x14ac:dyDescent="0.35">
      <c r="F226" s="57" t="str">
        <f>'EU-Vergleichsdaten'!B39</f>
        <v>Comunidad de Madrid</v>
      </c>
      <c r="H226" s="57">
        <f>'EU-Vergleichsdaten'!K39-ROW(K39)/1000000</f>
        <v>0.36101337955061397</v>
      </c>
      <c r="J226">
        <f t="shared" si="34"/>
        <v>32</v>
      </c>
      <c r="K226" s="59" t="str">
        <f>VLOOKUP(N226,H195:Q286,10,0)</f>
        <v>RUP FR — Régions Ultrapériphériques Françaises</v>
      </c>
      <c r="L226" t="str">
        <f t="shared" si="29"/>
        <v/>
      </c>
      <c r="M226" s="40" t="str">
        <f t="shared" si="30"/>
        <v/>
      </c>
      <c r="N226">
        <f>LARGE(H195:H286,J226)</f>
        <v>1.4613258270834546</v>
      </c>
      <c r="O226" t="str">
        <f t="shared" si="32"/>
        <v/>
      </c>
      <c r="P226" t="str">
        <f t="shared" si="33"/>
        <v/>
      </c>
      <c r="Q226" t="str">
        <f t="shared" si="31"/>
        <v>Comunidad de Madrid</v>
      </c>
    </row>
    <row r="227" spans="6:17" x14ac:dyDescent="0.35">
      <c r="F227" s="57" t="str">
        <f>'EU-Vergleichsdaten'!B40</f>
        <v>Centro (ES)</v>
      </c>
      <c r="H227" s="57">
        <f>'EU-Vergleichsdaten'!K40-ROW(K40)/1000000</f>
        <v>0.35844933029085119</v>
      </c>
      <c r="J227">
        <f t="shared" si="34"/>
        <v>33</v>
      </c>
      <c r="K227" s="59" t="str">
        <f>VLOOKUP(N227,H195:Q286,10,0)</f>
        <v>Nord-Ovest</v>
      </c>
      <c r="L227" t="str">
        <f t="shared" si="29"/>
        <v/>
      </c>
      <c r="M227" s="40" t="str">
        <f t="shared" ref="M227:M258" si="35">IF(VLOOKUP($K227,$F$3:$H$94,2,0)="WD",VLOOKUP($K227,C$3:D$18,2,0),IF(VLOOKUP($K227,$F$3:$H$94,2,0)="OD",VLOOKUP($K227,C$3:D$18,2,0),""))</f>
        <v/>
      </c>
      <c r="N227">
        <f>LARGE(H195:H286,J227)</f>
        <v>1.3279123525579524</v>
      </c>
      <c r="O227" t="str">
        <f t="shared" si="32"/>
        <v/>
      </c>
      <c r="P227" t="str">
        <f t="shared" si="33"/>
        <v/>
      </c>
      <c r="Q227" t="str">
        <f t="shared" ref="Q227:Q258" si="36">F227</f>
        <v>Centro (ES)</v>
      </c>
    </row>
    <row r="228" spans="6:17" x14ac:dyDescent="0.35">
      <c r="F228" s="57" t="str">
        <f>'EU-Vergleichsdaten'!B41</f>
        <v>Este</v>
      </c>
      <c r="H228" s="57">
        <f>'EU-Vergleichsdaten'!K41-ROW(K41)/1000000</f>
        <v>-0.22737921626633245</v>
      </c>
      <c r="J228">
        <f t="shared" si="34"/>
        <v>34</v>
      </c>
      <c r="K228" s="59" t="str">
        <f>VLOOKUP(N228,H195:Q286,10,0)</f>
        <v>West-Nederland</v>
      </c>
      <c r="L228" t="str">
        <f t="shared" si="29"/>
        <v/>
      </c>
      <c r="M228" s="40" t="str">
        <f t="shared" si="35"/>
        <v/>
      </c>
      <c r="N228">
        <f>LARGE(H195:H286,J228)</f>
        <v>1.2899671889887665</v>
      </c>
      <c r="O228" t="str">
        <f t="shared" si="32"/>
        <v/>
      </c>
      <c r="P228" t="str">
        <f t="shared" si="33"/>
        <v/>
      </c>
      <c r="Q228" t="str">
        <f t="shared" si="36"/>
        <v>Este</v>
      </c>
    </row>
    <row r="229" spans="6:17" x14ac:dyDescent="0.35">
      <c r="F229" s="57" t="str">
        <f>'EU-Vergleichsdaten'!B42</f>
        <v>Sur</v>
      </c>
      <c r="H229" s="57">
        <f>'EU-Vergleichsdaten'!K42-ROW(K42)/1000000</f>
        <v>-1.8557282269575551E-2</v>
      </c>
      <c r="J229">
        <f t="shared" si="34"/>
        <v>35</v>
      </c>
      <c r="K229" s="59" t="str">
        <f>VLOOKUP(N229,H195:Q286,10,0)</f>
        <v>Oost-Nederland</v>
      </c>
      <c r="L229" t="str">
        <f t="shared" si="29"/>
        <v/>
      </c>
      <c r="M229" s="40" t="str">
        <f t="shared" si="35"/>
        <v/>
      </c>
      <c r="N229">
        <f>LARGE(H195:H286,J229)</f>
        <v>1.2883536814948688</v>
      </c>
      <c r="O229" t="str">
        <f t="shared" si="32"/>
        <v/>
      </c>
      <c r="P229" t="str">
        <f t="shared" si="33"/>
        <v/>
      </c>
      <c r="Q229" t="str">
        <f t="shared" si="36"/>
        <v>Sur</v>
      </c>
    </row>
    <row r="230" spans="6:17" x14ac:dyDescent="0.35">
      <c r="F230" s="57" t="str">
        <f>'EU-Vergleichsdaten'!B43</f>
        <v>Canarias</v>
      </c>
      <c r="H230" s="57">
        <f>'EU-Vergleichsdaten'!K43-ROW(K43)/1000000</f>
        <v>0.25584502371659368</v>
      </c>
      <c r="J230">
        <f t="shared" si="34"/>
        <v>36</v>
      </c>
      <c r="K230" s="59" t="str">
        <f>VLOOKUP(N230,H195:Q286,10,0)</f>
        <v>Slovensko</v>
      </c>
      <c r="L230" t="str">
        <f t="shared" si="29"/>
        <v/>
      </c>
      <c r="M230" s="40" t="str">
        <f t="shared" si="35"/>
        <v/>
      </c>
      <c r="N230">
        <f>LARGE(H195:H286,J230)</f>
        <v>1.1901378262592786</v>
      </c>
      <c r="O230" t="str">
        <f t="shared" si="32"/>
        <v/>
      </c>
      <c r="P230" t="str">
        <f t="shared" si="33"/>
        <v/>
      </c>
      <c r="Q230" t="str">
        <f t="shared" si="36"/>
        <v>Canarias</v>
      </c>
    </row>
    <row r="231" spans="6:17" x14ac:dyDescent="0.35">
      <c r="F231" s="57" t="str">
        <f>'EU-Vergleichsdaten'!B44</f>
        <v>Ile de France</v>
      </c>
      <c r="H231" s="57">
        <f>'EU-Vergleichsdaten'!K44-ROW(K44)/1000000</f>
        <v>0.16415195278247813</v>
      </c>
      <c r="J231">
        <f t="shared" si="34"/>
        <v>37</v>
      </c>
      <c r="K231" s="59" t="str">
        <f>VLOOKUP(N231,H195:Q286,10,0)</f>
        <v>Macroregiunea Patru</v>
      </c>
      <c r="L231" t="str">
        <f t="shared" si="29"/>
        <v/>
      </c>
      <c r="M231" s="40" t="str">
        <f t="shared" si="35"/>
        <v/>
      </c>
      <c r="N231">
        <f>LARGE(H195:H286,J231)</f>
        <v>1.1336217998262677</v>
      </c>
      <c r="O231" t="str">
        <f t="shared" si="32"/>
        <v/>
      </c>
      <c r="P231" t="str">
        <f t="shared" si="33"/>
        <v/>
      </c>
      <c r="Q231" t="str">
        <f t="shared" si="36"/>
        <v>Ile de France</v>
      </c>
    </row>
    <row r="232" spans="6:17" x14ac:dyDescent="0.35">
      <c r="F232" s="57" t="str">
        <f>'EU-Vergleichsdaten'!B45</f>
        <v>Centre — Val de Loire</v>
      </c>
      <c r="H232" s="57">
        <f>'EU-Vergleichsdaten'!K45-ROW(K45)/1000000</f>
        <v>0.9473561201475037</v>
      </c>
      <c r="J232">
        <f t="shared" si="34"/>
        <v>38</v>
      </c>
      <c r="K232" s="59" t="str">
        <f>VLOOKUP(N232,H195:Q286,10,0)</f>
        <v>Zuid-Nederland</v>
      </c>
      <c r="L232" t="str">
        <f t="shared" si="29"/>
        <v/>
      </c>
      <c r="M232" s="40" t="str">
        <f t="shared" si="35"/>
        <v/>
      </c>
      <c r="N232">
        <f>LARGE(H195:H286,J232)</f>
        <v>1.1085698513185018</v>
      </c>
      <c r="O232" t="str">
        <f t="shared" si="32"/>
        <v/>
      </c>
      <c r="P232" t="str">
        <f t="shared" si="33"/>
        <v/>
      </c>
      <c r="Q232" t="str">
        <f t="shared" si="36"/>
        <v>Centre — Val de Loire</v>
      </c>
    </row>
    <row r="233" spans="6:17" x14ac:dyDescent="0.35">
      <c r="F233" s="57" t="str">
        <f>'EU-Vergleichsdaten'!B46</f>
        <v>Bourgogne-Franche-Comté</v>
      </c>
      <c r="H233" s="57">
        <f>'EU-Vergleichsdaten'!K46-ROW(K46)/1000000</f>
        <v>-0.22575749711843929</v>
      </c>
      <c r="J233">
        <f t="shared" si="34"/>
        <v>39</v>
      </c>
      <c r="K233" s="59" t="str">
        <f>VLOOKUP(N233,H195:Q286,10,0)</f>
        <v>Nord-Est</v>
      </c>
      <c r="L233" t="str">
        <f t="shared" si="29"/>
        <v/>
      </c>
      <c r="M233" s="40" t="str">
        <f t="shared" si="35"/>
        <v/>
      </c>
      <c r="N233">
        <f>LARGE(H195:H286,J233)</f>
        <v>0.96631283406962587</v>
      </c>
      <c r="O233" t="str">
        <f t="shared" si="32"/>
        <v/>
      </c>
      <c r="P233" t="str">
        <f t="shared" si="33"/>
        <v/>
      </c>
      <c r="Q233" t="str">
        <f t="shared" si="36"/>
        <v>Bourgogne-Franche-Comté</v>
      </c>
    </row>
    <row r="234" spans="6:17" x14ac:dyDescent="0.35">
      <c r="F234" s="57" t="str">
        <f>'EU-Vergleichsdaten'!B47</f>
        <v>Normandie</v>
      </c>
      <c r="H234" s="57">
        <f>'EU-Vergleichsdaten'!K47-ROW(K47)/1000000</f>
        <v>1.7930401614117337</v>
      </c>
      <c r="J234">
        <f t="shared" si="34"/>
        <v>40</v>
      </c>
      <c r="K234" s="59" t="str">
        <f>VLOOKUP(N234,H195:Q286,10,0)</f>
        <v>Berlin</v>
      </c>
      <c r="L234" t="str">
        <f t="shared" si="29"/>
        <v>OD</v>
      </c>
      <c r="M234" s="40" t="str">
        <f t="shared" si="35"/>
        <v>BE</v>
      </c>
      <c r="N234">
        <f>LARGE(H195:H286,J234)</f>
        <v>0.95831313504488091</v>
      </c>
      <c r="O234" t="str">
        <f t="shared" si="32"/>
        <v/>
      </c>
      <c r="P234">
        <f t="shared" si="33"/>
        <v>0.95831313504488091</v>
      </c>
      <c r="Q234" t="str">
        <f t="shared" si="36"/>
        <v>Normandie</v>
      </c>
    </row>
    <row r="235" spans="6:17" x14ac:dyDescent="0.35">
      <c r="F235" s="57" t="str">
        <f>'EU-Vergleichsdaten'!B48</f>
        <v>Hauts-de-France</v>
      </c>
      <c r="H235" s="57">
        <f>'EU-Vergleichsdaten'!K48-ROW(K48)/1000000</f>
        <v>-0.12725652825697192</v>
      </c>
      <c r="J235">
        <f t="shared" si="34"/>
        <v>41</v>
      </c>
      <c r="K235" s="59" t="str">
        <f>VLOOKUP(N235,H195:Q286,10,0)</f>
        <v>Centre — Val de Loire</v>
      </c>
      <c r="L235" t="str">
        <f t="shared" si="29"/>
        <v/>
      </c>
      <c r="M235" s="40" t="str">
        <f t="shared" si="35"/>
        <v/>
      </c>
      <c r="N235">
        <f>LARGE(H195:H286,J235)</f>
        <v>0.9473561201475037</v>
      </c>
      <c r="O235" t="str">
        <f t="shared" si="32"/>
        <v/>
      </c>
      <c r="P235" t="str">
        <f t="shared" si="33"/>
        <v/>
      </c>
      <c r="Q235" t="str">
        <f t="shared" si="36"/>
        <v>Hauts-de-France</v>
      </c>
    </row>
    <row r="236" spans="6:17" x14ac:dyDescent="0.35">
      <c r="F236" s="57" t="str">
        <f>'EU-Vergleichsdaten'!B49</f>
        <v>Grand Est</v>
      </c>
      <c r="H236" s="57">
        <f>'EU-Vergleichsdaten'!K49-ROW(K49)/1000000</f>
        <v>-0.21537140107863742</v>
      </c>
      <c r="J236">
        <f t="shared" si="34"/>
        <v>42</v>
      </c>
      <c r="K236" s="59" t="str">
        <f>VLOOKUP(N236,H195:Q286,10,0)</f>
        <v>Alföld és Észak</v>
      </c>
      <c r="L236" t="str">
        <f t="shared" si="29"/>
        <v/>
      </c>
      <c r="M236" s="40" t="str">
        <f t="shared" si="35"/>
        <v/>
      </c>
      <c r="N236">
        <f>LARGE(H195:H286,J236)</f>
        <v>0.86751514541416785</v>
      </c>
      <c r="O236" t="str">
        <f t="shared" si="32"/>
        <v/>
      </c>
      <c r="P236" t="str">
        <f t="shared" si="33"/>
        <v/>
      </c>
      <c r="Q236" t="str">
        <f t="shared" si="36"/>
        <v>Grand Est</v>
      </c>
    </row>
    <row r="237" spans="6:17" x14ac:dyDescent="0.35">
      <c r="F237" s="57" t="str">
        <f>'EU-Vergleichsdaten'!B50</f>
        <v>Pays de la Loire</v>
      </c>
      <c r="H237" s="57">
        <f>'EU-Vergleichsdaten'!K50-ROW(K50)/1000000</f>
        <v>-0.1664172770159934</v>
      </c>
      <c r="J237">
        <f t="shared" si="34"/>
        <v>43</v>
      </c>
      <c r="K237" s="59" t="str">
        <f>VLOOKUP(N237,H195:Q286,10,0)</f>
        <v>Åland</v>
      </c>
      <c r="L237" t="str">
        <f t="shared" si="29"/>
        <v/>
      </c>
      <c r="M237" s="40" t="str">
        <f t="shared" si="35"/>
        <v/>
      </c>
      <c r="N237">
        <f>LARGE(H195:H286,J237)</f>
        <v>0.84720337453676031</v>
      </c>
      <c r="O237" t="str">
        <f t="shared" si="32"/>
        <v/>
      </c>
      <c r="P237" t="str">
        <f t="shared" si="33"/>
        <v/>
      </c>
      <c r="Q237" t="str">
        <f t="shared" si="36"/>
        <v>Pays de la Loire</v>
      </c>
    </row>
    <row r="238" spans="6:17" x14ac:dyDescent="0.35">
      <c r="F238" s="57" t="str">
        <f>'EU-Vergleichsdaten'!B51</f>
        <v>Bretagne</v>
      </c>
      <c r="H238" s="57">
        <f>'EU-Vergleichsdaten'!K51-ROW(K51)/1000000</f>
        <v>3.2775584416091753E-3</v>
      </c>
      <c r="J238">
        <f t="shared" si="34"/>
        <v>44</v>
      </c>
      <c r="K238" s="59" t="str">
        <f>VLOOKUP(N238,H195:Q286,10,0)</f>
        <v>Nisia Aigaiou, Kriti</v>
      </c>
      <c r="L238" t="str">
        <f t="shared" si="29"/>
        <v/>
      </c>
      <c r="M238" s="40" t="str">
        <f t="shared" si="35"/>
        <v/>
      </c>
      <c r="N238">
        <f>LARGE(H195:H286,J238)</f>
        <v>0.83412759672482595</v>
      </c>
      <c r="O238" t="str">
        <f t="shared" si="32"/>
        <v/>
      </c>
      <c r="P238" t="str">
        <f t="shared" si="33"/>
        <v/>
      </c>
      <c r="Q238" t="str">
        <f t="shared" si="36"/>
        <v>Bretagne</v>
      </c>
    </row>
    <row r="239" spans="6:17" x14ac:dyDescent="0.35">
      <c r="F239" s="57" t="str">
        <f>'EU-Vergleichsdaten'!B52</f>
        <v>Nouvelle-Aquitaine</v>
      </c>
      <c r="H239" s="57">
        <f>'EU-Vergleichsdaten'!K52-ROW(K52)/1000000</f>
        <v>0.27141568941514665</v>
      </c>
      <c r="J239">
        <f t="shared" si="34"/>
        <v>45</v>
      </c>
      <c r="K239" s="59" t="str">
        <f>VLOOKUP(N239,H195:Q286,10,0)</f>
        <v>Noroeste</v>
      </c>
      <c r="L239" t="str">
        <f t="shared" si="29"/>
        <v/>
      </c>
      <c r="M239" s="40" t="str">
        <f t="shared" si="35"/>
        <v/>
      </c>
      <c r="N239">
        <f>LARGE(H195:H286,J239)</f>
        <v>0.79320836108877912</v>
      </c>
      <c r="O239" t="str">
        <f t="shared" si="32"/>
        <v/>
      </c>
      <c r="P239" t="str">
        <f t="shared" si="33"/>
        <v/>
      </c>
      <c r="Q239" t="str">
        <f t="shared" si="36"/>
        <v>Nouvelle-Aquitaine</v>
      </c>
    </row>
    <row r="240" spans="6:17" x14ac:dyDescent="0.35">
      <c r="F240" s="57" t="str">
        <f>'EU-Vergleichsdaten'!B53</f>
        <v>Occitanie</v>
      </c>
      <c r="H240" s="57">
        <f>'EU-Vergleichsdaten'!K53-ROW(K53)/1000000</f>
        <v>1.4971029504706419</v>
      </c>
      <c r="J240">
        <f t="shared" si="34"/>
        <v>46</v>
      </c>
      <c r="K240" s="59" t="str">
        <f>VLOOKUP(N240,H195:Q286,10,0)</f>
        <v>Continente</v>
      </c>
      <c r="L240" t="str">
        <f t="shared" si="29"/>
        <v/>
      </c>
      <c r="M240" s="40" t="str">
        <f t="shared" si="35"/>
        <v/>
      </c>
      <c r="N240">
        <f>LARGE(H195:H286,J240)</f>
        <v>0.76567061424247695</v>
      </c>
      <c r="O240" t="str">
        <f t="shared" si="32"/>
        <v/>
      </c>
      <c r="P240" t="str">
        <f t="shared" si="33"/>
        <v/>
      </c>
      <c r="Q240" t="str">
        <f t="shared" si="36"/>
        <v>Occitanie</v>
      </c>
    </row>
    <row r="241" spans="6:17" x14ac:dyDescent="0.35">
      <c r="F241" s="57" t="str">
        <f>'EU-Vergleichsdaten'!B54</f>
        <v>Auvergne-Rhône-Alpes</v>
      </c>
      <c r="H241" s="57">
        <f>'EU-Vergleichsdaten'!K54-ROW(K54)/1000000</f>
        <v>-7.1135615022904997E-2</v>
      </c>
      <c r="J241">
        <f t="shared" si="34"/>
        <v>47</v>
      </c>
      <c r="K241" s="59" t="str">
        <f>VLOOKUP(N241,H195:Q286,10,0)</f>
        <v>Mecklenburg-Vorpommern</v>
      </c>
      <c r="L241" t="str">
        <f t="shared" si="29"/>
        <v>OD</v>
      </c>
      <c r="M241" s="40" t="str">
        <f t="shared" si="35"/>
        <v>MV</v>
      </c>
      <c r="N241">
        <f>LARGE(H195:H286,J241)</f>
        <v>0.75492154384198096</v>
      </c>
      <c r="O241" t="str">
        <f t="shared" si="32"/>
        <v/>
      </c>
      <c r="P241">
        <f t="shared" si="33"/>
        <v>0.75492154384198096</v>
      </c>
      <c r="Q241" t="str">
        <f t="shared" si="36"/>
        <v>Auvergne-Rhône-Alpes</v>
      </c>
    </row>
    <row r="242" spans="6:17" x14ac:dyDescent="0.35">
      <c r="F242" s="57" t="str">
        <f>'EU-Vergleichsdaten'!B55</f>
        <v>Provence-Alpes-Côte d’Azur</v>
      </c>
      <c r="H242" s="57">
        <f>'EU-Vergleichsdaten'!K55-ROW(K55)/1000000</f>
        <v>-0.26491042061557513</v>
      </c>
      <c r="J242">
        <f t="shared" si="34"/>
        <v>48</v>
      </c>
      <c r="K242" s="59" t="str">
        <f>VLOOKUP(N242,H195:Q286,10,0)</f>
        <v>Région wallonne</v>
      </c>
      <c r="L242" t="str">
        <f t="shared" si="29"/>
        <v/>
      </c>
      <c r="M242" s="40" t="str">
        <f t="shared" si="35"/>
        <v/>
      </c>
      <c r="N242">
        <f>LARGE(H195:H286,J242)</f>
        <v>0.70019605661793183</v>
      </c>
      <c r="O242" t="str">
        <f t="shared" si="32"/>
        <v/>
      </c>
      <c r="P242" t="str">
        <f t="shared" si="33"/>
        <v/>
      </c>
      <c r="Q242" t="str">
        <f t="shared" si="36"/>
        <v>Provence-Alpes-Côte d’Azur</v>
      </c>
    </row>
    <row r="243" spans="6:17" x14ac:dyDescent="0.35">
      <c r="F243" s="57" t="str">
        <f>'EU-Vergleichsdaten'!B56</f>
        <v>Corse</v>
      </c>
      <c r="H243" s="57">
        <f>'EU-Vergleichsdaten'!K56-ROW(K56)/1000000</f>
        <v>6.2989547144692333</v>
      </c>
      <c r="J243">
        <f t="shared" si="34"/>
        <v>49</v>
      </c>
      <c r="K243" s="59" t="str">
        <f>VLOOKUP(N243,H195:Q286,10,0)</f>
        <v>Centro (IT)</v>
      </c>
      <c r="L243" t="str">
        <f t="shared" si="29"/>
        <v/>
      </c>
      <c r="M243" s="40" t="str">
        <f t="shared" si="35"/>
        <v/>
      </c>
      <c r="N243">
        <f>LARGE(H195:H286,J243)</f>
        <v>0.61480576715721902</v>
      </c>
      <c r="O243" t="str">
        <f t="shared" si="32"/>
        <v/>
      </c>
      <c r="P243" t="str">
        <f t="shared" si="33"/>
        <v/>
      </c>
      <c r="Q243" t="str">
        <f t="shared" si="36"/>
        <v>Corse</v>
      </c>
    </row>
    <row r="244" spans="6:17" x14ac:dyDescent="0.35">
      <c r="F244" s="57" t="str">
        <f>'EU-Vergleichsdaten'!B57</f>
        <v>RUP FR — Régions Ultrapériphériques Françaises</v>
      </c>
      <c r="H244" s="57">
        <f>'EU-Vergleichsdaten'!K57-ROW(K57)/1000000</f>
        <v>1.4613258270834546</v>
      </c>
      <c r="J244">
        <f t="shared" si="34"/>
        <v>50</v>
      </c>
      <c r="K244" s="59" t="str">
        <f>VLOOKUP(N244,H195:Q286,10,0)</f>
        <v>Södra Sverige</v>
      </c>
      <c r="L244" t="str">
        <f t="shared" si="29"/>
        <v/>
      </c>
      <c r="M244" s="40" t="str">
        <f t="shared" si="35"/>
        <v/>
      </c>
      <c r="N244">
        <f>LARGE(H195:H286,J244)</f>
        <v>0.60912875141799228</v>
      </c>
      <c r="O244" t="str">
        <f t="shared" si="32"/>
        <v/>
      </c>
      <c r="P244" t="str">
        <f t="shared" si="33"/>
        <v/>
      </c>
      <c r="Q244" t="str">
        <f t="shared" si="36"/>
        <v>RUP FR — Régions Ultrapériphériques Françaises</v>
      </c>
    </row>
    <row r="245" spans="6:17" x14ac:dyDescent="0.35">
      <c r="F245" s="57" t="str">
        <f>'EU-Vergleichsdaten'!B58</f>
        <v>Hrvatska</v>
      </c>
      <c r="H245" s="57">
        <f>'EU-Vergleichsdaten'!K58-ROW(K58)/1000000</f>
        <v>3.7266593564874411</v>
      </c>
      <c r="J245">
        <f t="shared" si="34"/>
        <v>51</v>
      </c>
      <c r="K245" s="59" t="str">
        <f>VLOOKUP(N245,H195:Q286,10,0)</f>
        <v>Östra Sverige</v>
      </c>
      <c r="L245" t="str">
        <f t="shared" si="29"/>
        <v/>
      </c>
      <c r="M245" s="40" t="str">
        <f t="shared" si="35"/>
        <v/>
      </c>
      <c r="N245">
        <f>LARGE(H195:H286,J245)</f>
        <v>0.56930177942410531</v>
      </c>
      <c r="O245" t="str">
        <f t="shared" si="32"/>
        <v/>
      </c>
      <c r="P245" t="str">
        <f t="shared" si="33"/>
        <v/>
      </c>
      <c r="Q245" t="str">
        <f t="shared" si="36"/>
        <v>Hrvatska</v>
      </c>
    </row>
    <row r="246" spans="6:17" x14ac:dyDescent="0.35">
      <c r="F246" s="57" t="str">
        <f>'EU-Vergleichsdaten'!B59</f>
        <v>Nord-Ovest</v>
      </c>
      <c r="H246" s="57">
        <f>'EU-Vergleichsdaten'!K59-ROW(K59)/1000000</f>
        <v>1.3279123525579524</v>
      </c>
      <c r="J246">
        <f t="shared" si="34"/>
        <v>52</v>
      </c>
      <c r="K246" s="59" t="str">
        <f>VLOOKUP(N246,H195:Q286,10,0)</f>
        <v>Noreste</v>
      </c>
      <c r="L246" t="str">
        <f t="shared" si="29"/>
        <v/>
      </c>
      <c r="M246" s="40" t="str">
        <f t="shared" si="35"/>
        <v/>
      </c>
      <c r="N246">
        <f>LARGE(H195:H286,J246)</f>
        <v>0.51120625317902935</v>
      </c>
      <c r="O246" t="str">
        <f t="shared" si="32"/>
        <v/>
      </c>
      <c r="P246" t="str">
        <f t="shared" si="33"/>
        <v/>
      </c>
      <c r="Q246" t="str">
        <f t="shared" si="36"/>
        <v>Nord-Ovest</v>
      </c>
    </row>
    <row r="247" spans="6:17" x14ac:dyDescent="0.35">
      <c r="F247" s="57" t="str">
        <f>'EU-Vergleichsdaten'!B60</f>
        <v>Sud</v>
      </c>
      <c r="H247" s="57">
        <f>'EU-Vergleichsdaten'!K60-ROW(K60)/1000000</f>
        <v>1.7794815947634155</v>
      </c>
      <c r="J247">
        <f t="shared" si="34"/>
        <v>53</v>
      </c>
      <c r="K247" s="59" t="str">
        <f>VLOOKUP(N247,H195:Q286,10,0)</f>
        <v>Comunidad de Madrid</v>
      </c>
      <c r="L247" t="str">
        <f t="shared" si="29"/>
        <v/>
      </c>
      <c r="M247" s="40" t="str">
        <f t="shared" si="35"/>
        <v/>
      </c>
      <c r="N247">
        <f>LARGE(H195:H286,J247)</f>
        <v>0.36101337955061397</v>
      </c>
      <c r="O247" t="str">
        <f t="shared" si="32"/>
        <v/>
      </c>
      <c r="P247" t="str">
        <f t="shared" si="33"/>
        <v/>
      </c>
      <c r="Q247" t="str">
        <f t="shared" si="36"/>
        <v>Sud</v>
      </c>
    </row>
    <row r="248" spans="6:17" x14ac:dyDescent="0.35">
      <c r="F248" s="57" t="str">
        <f>'EU-Vergleichsdaten'!B61</f>
        <v>Isole</v>
      </c>
      <c r="H248" s="57">
        <f>'EU-Vergleichsdaten'!K61-ROW(K61)/1000000</f>
        <v>2.5064929316582458</v>
      </c>
      <c r="J248">
        <f t="shared" si="34"/>
        <v>54</v>
      </c>
      <c r="K248" s="59" t="str">
        <f>VLOOKUP(N248,H195:Q286,10,0)</f>
        <v>Centro (ES)</v>
      </c>
      <c r="L248" t="str">
        <f t="shared" si="29"/>
        <v/>
      </c>
      <c r="M248" s="40" t="str">
        <f t="shared" si="35"/>
        <v/>
      </c>
      <c r="N248">
        <f>LARGE(H195:H286,J248)</f>
        <v>0.35844933029085119</v>
      </c>
      <c r="O248" t="str">
        <f t="shared" si="32"/>
        <v/>
      </c>
      <c r="P248" t="str">
        <f t="shared" si="33"/>
        <v/>
      </c>
      <c r="Q248" t="str">
        <f t="shared" si="36"/>
        <v>Isole</v>
      </c>
    </row>
    <row r="249" spans="6:17" x14ac:dyDescent="0.35">
      <c r="F249" s="57" t="str">
        <f>'EU-Vergleichsdaten'!B62</f>
        <v>Nord-Est</v>
      </c>
      <c r="H249" s="57">
        <f>'EU-Vergleichsdaten'!K62-ROW(K62)/1000000</f>
        <v>0.96631283406962587</v>
      </c>
      <c r="J249">
        <f t="shared" si="34"/>
        <v>55</v>
      </c>
      <c r="K249" s="59" t="str">
        <f>VLOOKUP(N249,H195:Q286,10,0)</f>
        <v>Thüringen</v>
      </c>
      <c r="L249" t="str">
        <f t="shared" si="29"/>
        <v>OD</v>
      </c>
      <c r="M249" s="40" t="str">
        <f t="shared" si="35"/>
        <v>TH</v>
      </c>
      <c r="N249">
        <f>LARGE(H195:H286,J249)</f>
        <v>0.35436833553666375</v>
      </c>
      <c r="O249" t="str">
        <f t="shared" si="32"/>
        <v/>
      </c>
      <c r="P249">
        <f t="shared" si="33"/>
        <v>0.35436833553666375</v>
      </c>
      <c r="Q249" t="str">
        <f t="shared" si="36"/>
        <v>Nord-Est</v>
      </c>
    </row>
    <row r="250" spans="6:17" x14ac:dyDescent="0.35">
      <c r="F250" s="57" t="str">
        <f>'EU-Vergleichsdaten'!B63</f>
        <v>Centro (IT)</v>
      </c>
      <c r="H250" s="57">
        <f>'EU-Vergleichsdaten'!K63-ROW(K63)/1000000</f>
        <v>0.61480576715721902</v>
      </c>
      <c r="J250">
        <f t="shared" si="34"/>
        <v>56</v>
      </c>
      <c r="K250" s="59" t="str">
        <f>VLOOKUP(N250,H195:Q286,10,0)</f>
        <v>Brandenburg</v>
      </c>
      <c r="L250" t="str">
        <f t="shared" si="29"/>
        <v>OD</v>
      </c>
      <c r="M250" s="40" t="str">
        <f t="shared" si="35"/>
        <v>BB</v>
      </c>
      <c r="N250">
        <f>LARGE(H195:H286,J250)</f>
        <v>0.29925069265269461</v>
      </c>
      <c r="O250" t="str">
        <f t="shared" si="32"/>
        <v/>
      </c>
      <c r="P250">
        <f t="shared" si="33"/>
        <v>0.29925069265269461</v>
      </c>
      <c r="Q250" t="str">
        <f t="shared" si="36"/>
        <v>Centro (IT)</v>
      </c>
    </row>
    <row r="251" spans="6:17" x14ac:dyDescent="0.35">
      <c r="F251" s="57" t="str">
        <f>'EU-Vergleichsdaten'!B64</f>
        <v>Kýpros</v>
      </c>
      <c r="H251" s="57">
        <f>'EU-Vergleichsdaten'!K64-ROW(K64)/1000000</f>
        <v>3.0989719525735726</v>
      </c>
      <c r="J251">
        <f t="shared" si="34"/>
        <v>57</v>
      </c>
      <c r="K251" s="59" t="str">
        <f>VLOOKUP(N251,H195:Q286,10,0)</f>
        <v>Nouvelle-Aquitaine</v>
      </c>
      <c r="L251" t="str">
        <f t="shared" si="29"/>
        <v/>
      </c>
      <c r="M251" s="40" t="str">
        <f t="shared" si="35"/>
        <v/>
      </c>
      <c r="N251">
        <f>LARGE(H195:H286,J251)</f>
        <v>0.27141568941514665</v>
      </c>
      <c r="O251" t="str">
        <f t="shared" si="32"/>
        <v/>
      </c>
      <c r="P251" t="str">
        <f t="shared" si="33"/>
        <v/>
      </c>
      <c r="Q251" t="str">
        <f t="shared" si="36"/>
        <v>Kýpros</v>
      </c>
    </row>
    <row r="252" spans="6:17" x14ac:dyDescent="0.35">
      <c r="F252" s="57" t="str">
        <f>'EU-Vergleichsdaten'!B65</f>
        <v>Latvija</v>
      </c>
      <c r="H252" s="57">
        <f>'EU-Vergleichsdaten'!K65-ROW(K65)/1000000</f>
        <v>2.2499258319323792</v>
      </c>
      <c r="J252">
        <f t="shared" si="34"/>
        <v>58</v>
      </c>
      <c r="K252" s="59" t="str">
        <f>VLOOKUP(N252,H195:Q286,10,0)</f>
        <v>Canarias</v>
      </c>
      <c r="L252" t="str">
        <f t="shared" si="29"/>
        <v/>
      </c>
      <c r="M252" s="40" t="str">
        <f t="shared" si="35"/>
        <v/>
      </c>
      <c r="N252">
        <f>LARGE(H195:H286,J252)</f>
        <v>0.25584502371659368</v>
      </c>
      <c r="O252" t="str">
        <f t="shared" si="32"/>
        <v/>
      </c>
      <c r="P252" t="str">
        <f t="shared" si="33"/>
        <v/>
      </c>
      <c r="Q252" t="str">
        <f t="shared" si="36"/>
        <v>Latvija</v>
      </c>
    </row>
    <row r="253" spans="6:17" x14ac:dyDescent="0.35">
      <c r="F253" s="57" t="str">
        <f>'EU-Vergleichsdaten'!B66</f>
        <v>Lietuva</v>
      </c>
      <c r="H253" s="57">
        <f>'EU-Vergleichsdaten'!K66-ROW(K66)/1000000</f>
        <v>1.7496500847523646</v>
      </c>
      <c r="J253">
        <f t="shared" si="34"/>
        <v>59</v>
      </c>
      <c r="K253" s="59" t="str">
        <f>VLOOKUP(N253,H195:Q286,10,0)</f>
        <v>Dunántúl</v>
      </c>
      <c r="L253" t="str">
        <f t="shared" si="29"/>
        <v/>
      </c>
      <c r="M253" s="40" t="str">
        <f t="shared" si="35"/>
        <v/>
      </c>
      <c r="N253">
        <f>LARGE(H195:H286,J253)</f>
        <v>0.25237138472982312</v>
      </c>
      <c r="O253" t="str">
        <f t="shared" si="32"/>
        <v/>
      </c>
      <c r="P253" t="str">
        <f t="shared" si="33"/>
        <v/>
      </c>
      <c r="Q253" t="str">
        <f t="shared" si="36"/>
        <v>Lietuva</v>
      </c>
    </row>
    <row r="254" spans="6:17" x14ac:dyDescent="0.35">
      <c r="F254" s="57" t="str">
        <f>'EU-Vergleichsdaten'!B67</f>
        <v>Luxembourg</v>
      </c>
      <c r="H254" s="57">
        <f>'EU-Vergleichsdaten'!K67-ROW(K67)/1000000</f>
        <v>-0.21949583443770712</v>
      </c>
      <c r="J254">
        <f t="shared" si="34"/>
        <v>60</v>
      </c>
      <c r="K254" s="59" t="str">
        <f>VLOOKUP(N254,H195:Q286,10,0)</f>
        <v>Ile de France</v>
      </c>
      <c r="L254" t="str">
        <f t="shared" si="29"/>
        <v/>
      </c>
      <c r="M254" s="40" t="str">
        <f t="shared" si="35"/>
        <v/>
      </c>
      <c r="N254">
        <f>LARGE(H195:H286,J254)</f>
        <v>0.16415195278247813</v>
      </c>
      <c r="O254" t="str">
        <f t="shared" si="32"/>
        <v/>
      </c>
      <c r="P254" t="str">
        <f t="shared" si="33"/>
        <v/>
      </c>
      <c r="Q254" t="str">
        <f t="shared" si="36"/>
        <v>Luxembourg</v>
      </c>
    </row>
    <row r="255" spans="6:17" x14ac:dyDescent="0.35">
      <c r="F255" s="57" t="str">
        <f>'EU-Vergleichsdaten'!B68</f>
        <v>Közép-Magyarország</v>
      </c>
      <c r="H255" s="57">
        <f>'EU-Vergleichsdaten'!K68-ROW(K68)/1000000</f>
        <v>2.6873964913566355</v>
      </c>
      <c r="J255">
        <f t="shared" si="34"/>
        <v>61</v>
      </c>
      <c r="K255" s="59" t="str">
        <f>VLOOKUP(N255,H195:Q286,10,0)</f>
        <v>Südösterreich</v>
      </c>
      <c r="L255" t="str">
        <f t="shared" si="29"/>
        <v/>
      </c>
      <c r="M255" s="40" t="str">
        <f t="shared" si="35"/>
        <v/>
      </c>
      <c r="N255">
        <f>LARGE(H195:H286,J255)</f>
        <v>0.11778208926333378</v>
      </c>
      <c r="O255" t="str">
        <f t="shared" si="32"/>
        <v/>
      </c>
      <c r="P255" t="str">
        <f t="shared" si="33"/>
        <v/>
      </c>
      <c r="Q255" t="str">
        <f t="shared" si="36"/>
        <v>Közép-Magyarország</v>
      </c>
    </row>
    <row r="256" spans="6:17" x14ac:dyDescent="0.35">
      <c r="F256" s="57" t="str">
        <f>'EU-Vergleichsdaten'!B69</f>
        <v>Dunántúl</v>
      </c>
      <c r="H256" s="57">
        <f>'EU-Vergleichsdaten'!K69-ROW(K69)/1000000</f>
        <v>0.25237138472982312</v>
      </c>
      <c r="J256">
        <f t="shared" si="34"/>
        <v>62</v>
      </c>
      <c r="K256" s="59" t="str">
        <f>VLOOKUP(N256,H195:Q286,10,0)</f>
        <v>Sachsen-Anhalt</v>
      </c>
      <c r="L256" t="str">
        <f t="shared" si="29"/>
        <v>OD</v>
      </c>
      <c r="M256" s="40" t="str">
        <f t="shared" si="35"/>
        <v>ST</v>
      </c>
      <c r="N256">
        <f>LARGE(H195:H286,J256)</f>
        <v>6.0706123053385096E-2</v>
      </c>
      <c r="O256" t="str">
        <f t="shared" si="32"/>
        <v/>
      </c>
      <c r="P256">
        <f t="shared" si="33"/>
        <v>6.0706123053385096E-2</v>
      </c>
      <c r="Q256" t="str">
        <f t="shared" si="36"/>
        <v>Dunántúl</v>
      </c>
    </row>
    <row r="257" spans="6:17" x14ac:dyDescent="0.35">
      <c r="F257" s="57" t="str">
        <f>'EU-Vergleichsdaten'!B70</f>
        <v>Alföld és Észak</v>
      </c>
      <c r="H257" s="57">
        <f>'EU-Vergleichsdaten'!K70-ROW(K70)/1000000</f>
        <v>0.86751514541416785</v>
      </c>
      <c r="J257">
        <f t="shared" si="34"/>
        <v>63</v>
      </c>
      <c r="K257" s="59" t="str">
        <f>VLOOKUP(N257,H195:Q286,10,0)</f>
        <v>Bremen</v>
      </c>
      <c r="L257" t="str">
        <f t="shared" si="29"/>
        <v>WD</v>
      </c>
      <c r="M257" s="40" t="str">
        <f t="shared" si="35"/>
        <v>HB</v>
      </c>
      <c r="N257">
        <f>LARGE(H195:H286,J257)</f>
        <v>4.3623925168191788E-2</v>
      </c>
      <c r="O257">
        <f t="shared" si="32"/>
        <v>4.3623925168191788E-2</v>
      </c>
      <c r="P257" t="str">
        <f t="shared" si="33"/>
        <v/>
      </c>
      <c r="Q257" t="str">
        <f t="shared" si="36"/>
        <v>Alföld és Észak</v>
      </c>
    </row>
    <row r="258" spans="6:17" x14ac:dyDescent="0.35">
      <c r="F258" s="57" t="str">
        <f>'EU-Vergleichsdaten'!B71</f>
        <v>Malta</v>
      </c>
      <c r="H258" s="57">
        <f>'EU-Vergleichsdaten'!K71-ROW(K71)/1000000</f>
        <v>2.6463571702895532</v>
      </c>
      <c r="J258">
        <f t="shared" si="34"/>
        <v>64</v>
      </c>
      <c r="K258" s="59" t="str">
        <f>VLOOKUP(N258,H195:Q286,10,0)</f>
        <v>Bretagne</v>
      </c>
      <c r="L258" t="str">
        <f t="shared" si="29"/>
        <v/>
      </c>
      <c r="M258" s="40" t="str">
        <f t="shared" si="35"/>
        <v/>
      </c>
      <c r="N258">
        <f>LARGE(H195:H286,J258)</f>
        <v>3.2775584416091753E-3</v>
      </c>
      <c r="O258" t="str">
        <f t="shared" si="32"/>
        <v/>
      </c>
      <c r="P258" t="str">
        <f t="shared" si="33"/>
        <v/>
      </c>
      <c r="Q258" t="str">
        <f t="shared" si="36"/>
        <v>Malta</v>
      </c>
    </row>
    <row r="259" spans="6:17" x14ac:dyDescent="0.35">
      <c r="F259" s="57" t="str">
        <f>'EU-Vergleichsdaten'!B72</f>
        <v>Noord-Nederland</v>
      </c>
      <c r="H259" s="57">
        <f>'EU-Vergleichsdaten'!K72-ROW(K72)/1000000</f>
        <v>-0.86770880130256656</v>
      </c>
      <c r="J259">
        <f t="shared" si="34"/>
        <v>65</v>
      </c>
      <c r="K259" s="59" t="str">
        <f>VLOOKUP(N259,H195:Q286,10,0)</f>
        <v>Sur</v>
      </c>
      <c r="L259" t="str">
        <f t="shared" ref="L259:L286" si="37">IF(VLOOKUP(K259,F$3:G$94,2,0)="WD","WD",IF(VLOOKUP(K259,F$3:G$94,2,0)="OD","OD",""))</f>
        <v/>
      </c>
      <c r="M259" s="40" t="str">
        <f t="shared" ref="M259:M286" si="38">IF(VLOOKUP($K259,$F$3:$H$94,2,0)="WD",VLOOKUP($K259,C$3:D$18,2,0),IF(VLOOKUP($K259,$F$3:$H$94,2,0)="OD",VLOOKUP($K259,C$3:D$18,2,0),""))</f>
        <v/>
      </c>
      <c r="N259">
        <f>LARGE(H195:H286,J259)</f>
        <v>-1.8557282269575551E-2</v>
      </c>
      <c r="O259" t="str">
        <f t="shared" si="32"/>
        <v/>
      </c>
      <c r="P259" t="str">
        <f t="shared" si="33"/>
        <v/>
      </c>
      <c r="Q259" t="str">
        <f t="shared" ref="Q259:Q286" si="39">F259</f>
        <v>Noord-Nederland</v>
      </c>
    </row>
    <row r="260" spans="6:17" x14ac:dyDescent="0.35">
      <c r="F260" s="57" t="str">
        <f>'EU-Vergleichsdaten'!B73</f>
        <v>Oost-Nederland</v>
      </c>
      <c r="H260" s="57">
        <f>'EU-Vergleichsdaten'!K73-ROW(K73)/1000000</f>
        <v>1.2883536814948688</v>
      </c>
      <c r="J260">
        <f t="shared" si="34"/>
        <v>66</v>
      </c>
      <c r="K260" s="59" t="str">
        <f>VLOOKUP(N260,H195:Q286,10,0)</f>
        <v>Sachsen</v>
      </c>
      <c r="L260" t="str">
        <f t="shared" si="37"/>
        <v>OD</v>
      </c>
      <c r="M260" s="40" t="str">
        <f t="shared" si="38"/>
        <v>SN</v>
      </c>
      <c r="N260">
        <f>LARGE(H195:H286,J260)</f>
        <v>-5.5229638078065697E-2</v>
      </c>
      <c r="O260" t="str">
        <f t="shared" ref="O260:O286" si="40">IF(L260="WD",N260,"")</f>
        <v/>
      </c>
      <c r="P260">
        <f t="shared" ref="P260:P286" si="41">IF(L260="OD",N260,"")</f>
        <v>-5.5229638078065697E-2</v>
      </c>
      <c r="Q260" t="str">
        <f t="shared" si="39"/>
        <v>Oost-Nederland</v>
      </c>
    </row>
    <row r="261" spans="6:17" x14ac:dyDescent="0.35">
      <c r="F261" s="57" t="str">
        <f>'EU-Vergleichsdaten'!B74</f>
        <v>West-Nederland</v>
      </c>
      <c r="H261" s="57">
        <f>'EU-Vergleichsdaten'!K74-ROW(K74)/1000000</f>
        <v>1.2899671889887665</v>
      </c>
      <c r="J261">
        <f t="shared" ref="J261:J286" si="42">J260+1</f>
        <v>67</v>
      </c>
      <c r="K261" s="59" t="str">
        <f>VLOOKUP(N261,H195:Q286,10,0)</f>
        <v>Bayern</v>
      </c>
      <c r="L261" t="str">
        <f t="shared" si="37"/>
        <v>WD</v>
      </c>
      <c r="M261" s="40" t="str">
        <f t="shared" si="38"/>
        <v>BY</v>
      </c>
      <c r="N261">
        <f>LARGE(H195:H286,J261)</f>
        <v>-6.6935547315941632E-2</v>
      </c>
      <c r="O261">
        <f t="shared" si="40"/>
        <v>-6.6935547315941632E-2</v>
      </c>
      <c r="P261" t="str">
        <f t="shared" si="41"/>
        <v/>
      </c>
      <c r="Q261" t="str">
        <f t="shared" si="39"/>
        <v>West-Nederland</v>
      </c>
    </row>
    <row r="262" spans="6:17" x14ac:dyDescent="0.35">
      <c r="F262" s="57" t="str">
        <f>'EU-Vergleichsdaten'!B75</f>
        <v>Zuid-Nederland</v>
      </c>
      <c r="H262" s="57">
        <f>'EU-Vergleichsdaten'!K75-ROW(K75)/1000000</f>
        <v>1.1085698513185018</v>
      </c>
      <c r="J262">
        <f t="shared" si="42"/>
        <v>68</v>
      </c>
      <c r="K262" s="59" t="str">
        <f>VLOOKUP(N262,H195:Q286,10,0)</f>
        <v>Auvergne-Rhône-Alpes</v>
      </c>
      <c r="L262" t="str">
        <f t="shared" si="37"/>
        <v/>
      </c>
      <c r="M262" s="40" t="str">
        <f t="shared" si="38"/>
        <v/>
      </c>
      <c r="N262">
        <f>LARGE(H195:H286,J262)</f>
        <v>-7.1135615022904997E-2</v>
      </c>
      <c r="O262" t="str">
        <f t="shared" si="40"/>
        <v/>
      </c>
      <c r="P262" t="str">
        <f t="shared" si="41"/>
        <v/>
      </c>
      <c r="Q262" t="str">
        <f t="shared" si="39"/>
        <v>Zuid-Nederland</v>
      </c>
    </row>
    <row r="263" spans="6:17" x14ac:dyDescent="0.35">
      <c r="F263" s="57" t="str">
        <f>'EU-Vergleichsdaten'!B76</f>
        <v>Ostösterreich</v>
      </c>
      <c r="H263" s="57">
        <f>'EU-Vergleichsdaten'!K76-ROW(K76)/1000000</f>
        <v>-0.23524857695583282</v>
      </c>
      <c r="J263">
        <f t="shared" si="42"/>
        <v>69</v>
      </c>
      <c r="K263" s="59" t="str">
        <f>VLOOKUP(N263,H195:Q286,10,0)</f>
        <v>Westösterreich</v>
      </c>
      <c r="L263" t="str">
        <f t="shared" si="37"/>
        <v/>
      </c>
      <c r="M263" s="40" t="str">
        <f t="shared" si="38"/>
        <v/>
      </c>
      <c r="N263">
        <f>LARGE(H195:H286,J263)</f>
        <v>-0.10793164896049998</v>
      </c>
      <c r="O263" t="str">
        <f t="shared" si="40"/>
        <v/>
      </c>
      <c r="P263" t="str">
        <f t="shared" si="41"/>
        <v/>
      </c>
      <c r="Q263" t="str">
        <f t="shared" si="39"/>
        <v>Ostösterreich</v>
      </c>
    </row>
    <row r="264" spans="6:17" x14ac:dyDescent="0.35">
      <c r="F264" s="57" t="str">
        <f>'EU-Vergleichsdaten'!B77</f>
        <v>Südösterreich</v>
      </c>
      <c r="H264" s="57">
        <f>'EU-Vergleichsdaten'!K77-ROW(K77)/1000000</f>
        <v>0.11778208926333378</v>
      </c>
      <c r="J264">
        <f t="shared" si="42"/>
        <v>70</v>
      </c>
      <c r="K264" s="59" t="str">
        <f>VLOOKUP(N264,H195:Q286,10,0)</f>
        <v>Hauts-de-France</v>
      </c>
      <c r="L264" t="str">
        <f t="shared" si="37"/>
        <v/>
      </c>
      <c r="M264" s="40" t="str">
        <f t="shared" si="38"/>
        <v/>
      </c>
      <c r="N264">
        <f>LARGE(H195:H286,J264)</f>
        <v>-0.12725652825697192</v>
      </c>
      <c r="O264" t="str">
        <f t="shared" si="40"/>
        <v/>
      </c>
      <c r="P264" t="str">
        <f t="shared" si="41"/>
        <v/>
      </c>
      <c r="Q264" t="str">
        <f t="shared" si="39"/>
        <v>Südösterreich</v>
      </c>
    </row>
    <row r="265" spans="6:17" x14ac:dyDescent="0.35">
      <c r="F265" s="57" t="str">
        <f>'EU-Vergleichsdaten'!B78</f>
        <v>Westösterreich</v>
      </c>
      <c r="H265" s="57">
        <f>'EU-Vergleichsdaten'!K78-ROW(K78)/1000000</f>
        <v>-0.10793164896049998</v>
      </c>
      <c r="J265">
        <f t="shared" si="42"/>
        <v>71</v>
      </c>
      <c r="K265" s="59" t="str">
        <f>VLOOKUP(N265,H195:Q286,10,0)</f>
        <v>Pays de la Loire</v>
      </c>
      <c r="L265" t="str">
        <f t="shared" si="37"/>
        <v/>
      </c>
      <c r="M265" s="40" t="str">
        <f t="shared" si="38"/>
        <v/>
      </c>
      <c r="N265">
        <f>LARGE(H195:H286,J265)</f>
        <v>-0.1664172770159934</v>
      </c>
      <c r="O265" t="str">
        <f t="shared" si="40"/>
        <v/>
      </c>
      <c r="P265" t="str">
        <f t="shared" si="41"/>
        <v/>
      </c>
      <c r="Q265" t="str">
        <f t="shared" si="39"/>
        <v>Westösterreich</v>
      </c>
    </row>
    <row r="266" spans="6:17" x14ac:dyDescent="0.35">
      <c r="F266" s="57" t="str">
        <f>'EU-Vergleichsdaten'!B79</f>
        <v>Makroregion południowy</v>
      </c>
      <c r="H266" s="57">
        <f>'EU-Vergleichsdaten'!K79-ROW(K79)/1000000</f>
        <v>2.7707368178698597</v>
      </c>
      <c r="J266">
        <f t="shared" si="42"/>
        <v>72</v>
      </c>
      <c r="K266" s="59" t="str">
        <f>VLOOKUP(N266,H195:Q286,10,0)</f>
        <v>Norra Sverige</v>
      </c>
      <c r="L266" t="str">
        <f t="shared" si="37"/>
        <v/>
      </c>
      <c r="M266" s="40" t="str">
        <f t="shared" si="38"/>
        <v/>
      </c>
      <c r="N266">
        <f>LARGE(H195:H286,J266)</f>
        <v>-0.19790739054878639</v>
      </c>
      <c r="O266" t="str">
        <f t="shared" si="40"/>
        <v/>
      </c>
      <c r="P266" t="str">
        <f t="shared" si="41"/>
        <v/>
      </c>
      <c r="Q266" t="str">
        <f t="shared" si="39"/>
        <v>Makroregion południowy</v>
      </c>
    </row>
    <row r="267" spans="6:17" x14ac:dyDescent="0.35">
      <c r="F267" s="57" t="str">
        <f>'EU-Vergleichsdaten'!B80</f>
        <v>Makroregion północno-zachodni</v>
      </c>
      <c r="H267" s="57">
        <f>'EU-Vergleichsdaten'!K80-ROW(K80)/1000000</f>
        <v>2.2848448423332255</v>
      </c>
      <c r="J267">
        <f t="shared" si="42"/>
        <v>73</v>
      </c>
      <c r="K267" s="59" t="str">
        <f>VLOOKUP(N267,H195:Q286,10,0)</f>
        <v>Rheinland-Pfalz</v>
      </c>
      <c r="L267" t="str">
        <f t="shared" si="37"/>
        <v>WD</v>
      </c>
      <c r="M267" s="40" t="str">
        <f t="shared" si="38"/>
        <v>RP</v>
      </c>
      <c r="N267">
        <f>LARGE(H195:H286,J267)</f>
        <v>-0.20345695183242213</v>
      </c>
      <c r="O267">
        <f t="shared" si="40"/>
        <v>-0.20345695183242213</v>
      </c>
      <c r="P267" t="str">
        <f t="shared" si="41"/>
        <v/>
      </c>
      <c r="Q267" t="str">
        <f t="shared" si="39"/>
        <v>Makroregion północno-zachodni</v>
      </c>
    </row>
    <row r="268" spans="6:17" x14ac:dyDescent="0.35">
      <c r="F268" s="57" t="str">
        <f>'EU-Vergleichsdaten'!B81</f>
        <v>Makroregion południowo-zachodni</v>
      </c>
      <c r="H268" s="57">
        <f>'EU-Vergleichsdaten'!K81-ROW(K81)/1000000</f>
        <v>1.9843581166660813</v>
      </c>
      <c r="J268">
        <f t="shared" si="42"/>
        <v>74</v>
      </c>
      <c r="K268" s="59" t="str">
        <f>VLOOKUP(N268,H195:Q286,10,0)</f>
        <v>Grand Est</v>
      </c>
      <c r="L268" t="str">
        <f t="shared" si="37"/>
        <v/>
      </c>
      <c r="M268" s="40" t="str">
        <f t="shared" si="38"/>
        <v/>
      </c>
      <c r="N268">
        <f>LARGE(H195:H286,J268)</f>
        <v>-0.21537140107863742</v>
      </c>
      <c r="O268" t="str">
        <f t="shared" si="40"/>
        <v/>
      </c>
      <c r="P268" t="str">
        <f t="shared" si="41"/>
        <v/>
      </c>
      <c r="Q268" t="str">
        <f t="shared" si="39"/>
        <v>Makroregion południowo-zachodni</v>
      </c>
    </row>
    <row r="269" spans="6:17" x14ac:dyDescent="0.35">
      <c r="F269" s="57" t="str">
        <f>'EU-Vergleichsdaten'!B82</f>
        <v>Makroregion północny</v>
      </c>
      <c r="H269" s="57">
        <f>'EU-Vergleichsdaten'!K82-ROW(K82)/1000000</f>
        <v>3.169017575312103</v>
      </c>
      <c r="J269">
        <f t="shared" si="42"/>
        <v>75</v>
      </c>
      <c r="K269" s="59" t="str">
        <f>VLOOKUP(N269,H195:Q286,10,0)</f>
        <v>Luxembourg</v>
      </c>
      <c r="L269" t="str">
        <f t="shared" si="37"/>
        <v/>
      </c>
      <c r="M269" s="40" t="str">
        <f t="shared" si="38"/>
        <v/>
      </c>
      <c r="N269">
        <f>LARGE(H195:H286,J269)</f>
        <v>-0.21949583443770712</v>
      </c>
      <c r="O269" t="str">
        <f t="shared" si="40"/>
        <v/>
      </c>
      <c r="P269" t="str">
        <f t="shared" si="41"/>
        <v/>
      </c>
      <c r="Q269" t="str">
        <f t="shared" si="39"/>
        <v>Makroregion północny</v>
      </c>
    </row>
    <row r="270" spans="6:17" x14ac:dyDescent="0.35">
      <c r="F270" s="57" t="str">
        <f>'EU-Vergleichsdaten'!B83</f>
        <v>Makroregion centralny</v>
      </c>
      <c r="H270" s="57">
        <f>'EU-Vergleichsdaten'!K83-ROW(K83)/1000000</f>
        <v>2.8496178997244108</v>
      </c>
      <c r="J270">
        <f t="shared" si="42"/>
        <v>76</v>
      </c>
      <c r="K270" s="59" t="str">
        <f>VLOOKUP(N270,H195:Q286,10,0)</f>
        <v>Bourgogne-Franche-Comté</v>
      </c>
      <c r="L270" t="str">
        <f t="shared" si="37"/>
        <v/>
      </c>
      <c r="M270" s="40" t="str">
        <f t="shared" si="38"/>
        <v/>
      </c>
      <c r="N270">
        <f>LARGE(H195:H286,J270)</f>
        <v>-0.22575749711843929</v>
      </c>
      <c r="O270" t="str">
        <f t="shared" si="40"/>
        <v/>
      </c>
      <c r="P270" t="str">
        <f t="shared" si="41"/>
        <v/>
      </c>
      <c r="Q270" t="str">
        <f t="shared" si="39"/>
        <v>Makroregion centralny</v>
      </c>
    </row>
    <row r="271" spans="6:17" x14ac:dyDescent="0.35">
      <c r="F271" s="57" t="str">
        <f>'EU-Vergleichsdaten'!B84</f>
        <v>Makroregion wschodni</v>
      </c>
      <c r="H271" s="57">
        <f>'EU-Vergleichsdaten'!K84-ROW(K84)/1000000</f>
        <v>3.9652349582179207</v>
      </c>
      <c r="J271">
        <f t="shared" si="42"/>
        <v>77</v>
      </c>
      <c r="K271" s="59" t="str">
        <f>VLOOKUP(N271,H195:Q286,10,0)</f>
        <v>Este</v>
      </c>
      <c r="L271" t="str">
        <f t="shared" si="37"/>
        <v/>
      </c>
      <c r="M271" s="40" t="str">
        <f t="shared" si="38"/>
        <v/>
      </c>
      <c r="N271">
        <f>LARGE(H195:H286,J271)</f>
        <v>-0.22737921626633245</v>
      </c>
      <c r="O271" t="str">
        <f t="shared" si="40"/>
        <v/>
      </c>
      <c r="P271" t="str">
        <f t="shared" si="41"/>
        <v/>
      </c>
      <c r="Q271" t="str">
        <f t="shared" si="39"/>
        <v>Makroregion wschodni</v>
      </c>
    </row>
    <row r="272" spans="6:17" x14ac:dyDescent="0.35">
      <c r="F272" s="57" t="str">
        <f>'EU-Vergleichsdaten'!B85</f>
        <v>Makroregion województwo mazowieckie</v>
      </c>
      <c r="H272" s="57">
        <f>'EU-Vergleichsdaten'!K85-ROW(K85)/1000000</f>
        <v>1.6667209931267011</v>
      </c>
      <c r="J272">
        <f t="shared" si="42"/>
        <v>78</v>
      </c>
      <c r="K272" s="59" t="str">
        <f>VLOOKUP(N272,H195:Q286,10,0)</f>
        <v>Ostösterreich</v>
      </c>
      <c r="L272" t="str">
        <f t="shared" si="37"/>
        <v/>
      </c>
      <c r="M272" s="40" t="str">
        <f t="shared" si="38"/>
        <v/>
      </c>
      <c r="N272">
        <f>LARGE(H195:H286,J272)</f>
        <v>-0.23524857695583282</v>
      </c>
      <c r="O272" t="str">
        <f t="shared" si="40"/>
        <v/>
      </c>
      <c r="P272" t="str">
        <f t="shared" si="41"/>
        <v/>
      </c>
      <c r="Q272" t="str">
        <f t="shared" si="39"/>
        <v>Makroregion województwo mazowieckie</v>
      </c>
    </row>
    <row r="273" spans="6:17" x14ac:dyDescent="0.35">
      <c r="F273" s="57" t="str">
        <f>'EU-Vergleichsdaten'!B86</f>
        <v>Continente</v>
      </c>
      <c r="H273" s="57">
        <f>'EU-Vergleichsdaten'!K86-ROW(K86)/1000000</f>
        <v>0.76567061424247695</v>
      </c>
      <c r="J273">
        <f t="shared" si="42"/>
        <v>79</v>
      </c>
      <c r="K273" s="59" t="str">
        <f>VLOOKUP(N273,H195:Q286,10,0)</f>
        <v>Hessen</v>
      </c>
      <c r="L273" t="str">
        <f t="shared" si="37"/>
        <v>WD</v>
      </c>
      <c r="M273" s="40" t="str">
        <f t="shared" si="38"/>
        <v>HE</v>
      </c>
      <c r="N273">
        <f>LARGE(H195:H286,J273)</f>
        <v>-0.25315985756133313</v>
      </c>
      <c r="O273">
        <f t="shared" si="40"/>
        <v>-0.25315985756133313</v>
      </c>
      <c r="P273" t="str">
        <f t="shared" si="41"/>
        <v/>
      </c>
      <c r="Q273" t="str">
        <f t="shared" si="39"/>
        <v>Continente</v>
      </c>
    </row>
    <row r="274" spans="6:17" x14ac:dyDescent="0.35">
      <c r="F274" s="57" t="str">
        <f>'EU-Vergleichsdaten'!B87</f>
        <v>Região Autónoma dos Açores</v>
      </c>
      <c r="H274" s="57">
        <f>'EU-Vergleichsdaten'!K87-ROW(K87)/1000000</f>
        <v>2.0139510119843256</v>
      </c>
      <c r="J274">
        <f t="shared" si="42"/>
        <v>80</v>
      </c>
      <c r="K274" s="59" t="str">
        <f>VLOOKUP(N274,H195:Q286,10,0)</f>
        <v>Provence-Alpes-Côte d’Azur</v>
      </c>
      <c r="L274" t="str">
        <f t="shared" si="37"/>
        <v/>
      </c>
      <c r="M274" s="40" t="str">
        <f t="shared" si="38"/>
        <v/>
      </c>
      <c r="N274">
        <f>LARGE(H195:H286,J274)</f>
        <v>-0.26491042061557513</v>
      </c>
      <c r="O274" t="str">
        <f t="shared" si="40"/>
        <v/>
      </c>
      <c r="P274" t="str">
        <f t="shared" si="41"/>
        <v/>
      </c>
      <c r="Q274" t="str">
        <f t="shared" si="39"/>
        <v>Região Autónoma dos Açores</v>
      </c>
    </row>
    <row r="275" spans="6:17" x14ac:dyDescent="0.35">
      <c r="F275" s="57" t="str">
        <f>'EU-Vergleichsdaten'!B88</f>
        <v>Região Autónoma da Madeira</v>
      </c>
      <c r="H275" s="57">
        <f>'EU-Vergleichsdaten'!K88-ROW(K88)/1000000</f>
        <v>2.8542547524079733</v>
      </c>
      <c r="J275">
        <f t="shared" si="42"/>
        <v>81</v>
      </c>
      <c r="K275" s="59" t="str">
        <f>VLOOKUP(N275,H195:Q286,10,0)</f>
        <v>Région de Bruxelles-Capitale/Brussels Hoofdstedelijk Gewest</v>
      </c>
      <c r="L275" t="str">
        <f t="shared" si="37"/>
        <v/>
      </c>
      <c r="M275" s="40" t="str">
        <f t="shared" si="38"/>
        <v/>
      </c>
      <c r="N275">
        <f>LARGE(H195:H286,J275)</f>
        <v>-0.34414861859399459</v>
      </c>
      <c r="O275" t="str">
        <f t="shared" si="40"/>
        <v/>
      </c>
      <c r="P275" t="str">
        <f t="shared" si="41"/>
        <v/>
      </c>
      <c r="Q275" t="str">
        <f t="shared" si="39"/>
        <v>Região Autónoma da Madeira</v>
      </c>
    </row>
    <row r="276" spans="6:17" x14ac:dyDescent="0.35">
      <c r="F276" s="57" t="str">
        <f>'EU-Vergleichsdaten'!B89</f>
        <v>Macroregiunea Unu</v>
      </c>
      <c r="H276" s="57">
        <f>'EU-Vergleichsdaten'!K89-ROW(K89)/1000000</f>
        <v>2.4104556258771508</v>
      </c>
      <c r="J276">
        <f t="shared" si="42"/>
        <v>82</v>
      </c>
      <c r="K276" s="59" t="str">
        <f>VLOOKUP(N276,H195:Q286,10,0)</f>
        <v>Manner-Suomi</v>
      </c>
      <c r="L276" t="str">
        <f t="shared" si="37"/>
        <v/>
      </c>
      <c r="M276" s="40" t="str">
        <f t="shared" si="38"/>
        <v/>
      </c>
      <c r="N276">
        <f>LARGE(H195:H286,J276)</f>
        <v>-0.36474930760345897</v>
      </c>
      <c r="O276" t="str">
        <f t="shared" si="40"/>
        <v/>
      </c>
      <c r="P276" t="str">
        <f t="shared" si="41"/>
        <v/>
      </c>
      <c r="Q276" t="str">
        <f t="shared" si="39"/>
        <v>Macroregiunea Unu</v>
      </c>
    </row>
    <row r="277" spans="6:17" x14ac:dyDescent="0.35">
      <c r="F277" s="57" t="str">
        <f>'EU-Vergleichsdaten'!B90</f>
        <v>Macroregiunea Doi</v>
      </c>
      <c r="H277" s="57">
        <f>'EU-Vergleichsdaten'!K90-ROW(K90)/1000000</f>
        <v>-0.99161156201512302</v>
      </c>
      <c r="J277">
        <f t="shared" si="42"/>
        <v>83</v>
      </c>
      <c r="K277" s="59" t="str">
        <f>VLOOKUP(N277,H195:Q286,10,0)</f>
        <v>Baden-Württemberg</v>
      </c>
      <c r="L277" t="str">
        <f t="shared" si="37"/>
        <v>WD</v>
      </c>
      <c r="M277" s="40" t="str">
        <f t="shared" si="38"/>
        <v>BW</v>
      </c>
      <c r="N277">
        <f>LARGE(H195:H286,J277)</f>
        <v>-0.43062983622185758</v>
      </c>
      <c r="O277">
        <f t="shared" si="40"/>
        <v>-0.43062983622185758</v>
      </c>
      <c r="P277" t="str">
        <f t="shared" si="41"/>
        <v/>
      </c>
      <c r="Q277" t="str">
        <f t="shared" si="39"/>
        <v>Macroregiunea Doi</v>
      </c>
    </row>
    <row r="278" spans="6:17" x14ac:dyDescent="0.35">
      <c r="F278" s="57" t="str">
        <f>'EU-Vergleichsdaten'!B91</f>
        <v>Macroregiunea Trei</v>
      </c>
      <c r="H278" s="57">
        <f>'EU-Vergleichsdaten'!K91-ROW(K91)/1000000</f>
        <v>4.8753388991127169</v>
      </c>
      <c r="J278">
        <f t="shared" si="42"/>
        <v>84</v>
      </c>
      <c r="K278" s="59" t="str">
        <f>VLOOKUP(N278,H195:Q286,10,0)</f>
        <v>Česko</v>
      </c>
      <c r="L278" t="str">
        <f t="shared" si="37"/>
        <v/>
      </c>
      <c r="M278" s="40" t="str">
        <f t="shared" si="38"/>
        <v/>
      </c>
      <c r="N278">
        <f>LARGE(H195:H286,J278)</f>
        <v>-0.46096242857081154</v>
      </c>
      <c r="O278" t="str">
        <f t="shared" si="40"/>
        <v/>
      </c>
      <c r="P278" t="str">
        <f t="shared" si="41"/>
        <v/>
      </c>
      <c r="Q278" t="str">
        <f t="shared" si="39"/>
        <v>Macroregiunea Trei</v>
      </c>
    </row>
    <row r="279" spans="6:17" x14ac:dyDescent="0.35">
      <c r="F279" s="57" t="str">
        <f>'EU-Vergleichsdaten'!B92</f>
        <v>Macroregiunea Patru</v>
      </c>
      <c r="H279" s="57">
        <f>'EU-Vergleichsdaten'!K92-ROW(K92)/1000000</f>
        <v>1.1336217998262677</v>
      </c>
      <c r="J279">
        <f t="shared" si="42"/>
        <v>85</v>
      </c>
      <c r="K279" s="59" t="str">
        <f>VLOOKUP(N279,H195:Q286,10,0)</f>
        <v>Eesti</v>
      </c>
      <c r="L279" t="str">
        <f t="shared" si="37"/>
        <v/>
      </c>
      <c r="M279" s="40" t="str">
        <f t="shared" si="38"/>
        <v/>
      </c>
      <c r="N279">
        <f>LARGE(H195:H286,J279)</f>
        <v>-0.50691220022959993</v>
      </c>
      <c r="O279" t="str">
        <f t="shared" si="40"/>
        <v/>
      </c>
      <c r="P279" t="str">
        <f t="shared" si="41"/>
        <v/>
      </c>
      <c r="Q279" t="str">
        <f t="shared" si="39"/>
        <v>Macroregiunea Patru</v>
      </c>
    </row>
    <row r="280" spans="6:17" x14ac:dyDescent="0.35">
      <c r="F280" s="57" t="str">
        <f>'EU-Vergleichsdaten'!B93</f>
        <v>Slovenija</v>
      </c>
      <c r="H280" s="57">
        <f>'EU-Vergleichsdaten'!K93-ROW(K93)/1000000</f>
        <v>1.7879951654638331</v>
      </c>
      <c r="J280">
        <f t="shared" si="42"/>
        <v>86</v>
      </c>
      <c r="K280" s="59" t="str">
        <f>VLOOKUP(N280,H195:Q286,10,0)</f>
        <v>Hamburg</v>
      </c>
      <c r="L280" t="str">
        <f t="shared" si="37"/>
        <v>WD</v>
      </c>
      <c r="M280" s="40" t="str">
        <f t="shared" si="38"/>
        <v>HH</v>
      </c>
      <c r="N280">
        <f>LARGE(H195:H286,J280)</f>
        <v>-0.5725966337590781</v>
      </c>
      <c r="O280">
        <f t="shared" si="40"/>
        <v>-0.5725966337590781</v>
      </c>
      <c r="P280" t="str">
        <f t="shared" si="41"/>
        <v/>
      </c>
      <c r="Q280" t="str">
        <f t="shared" si="39"/>
        <v>Slovenija</v>
      </c>
    </row>
    <row r="281" spans="6:17" x14ac:dyDescent="0.35">
      <c r="F281" s="57" t="str">
        <f>'EU-Vergleichsdaten'!B94</f>
        <v>Slovensko</v>
      </c>
      <c r="H281" s="57">
        <f>'EU-Vergleichsdaten'!K94-ROW(K94)/1000000</f>
        <v>1.1901378262592786</v>
      </c>
      <c r="J281">
        <f t="shared" si="42"/>
        <v>87</v>
      </c>
      <c r="K281" s="59" t="str">
        <f>VLOOKUP(N281,H195:Q286,10,0)</f>
        <v>Saarland</v>
      </c>
      <c r="L281" t="str">
        <f t="shared" si="37"/>
        <v>WD</v>
      </c>
      <c r="M281" s="40" t="str">
        <f t="shared" si="38"/>
        <v>SL</v>
      </c>
      <c r="N281">
        <f>LARGE(H195:H286,J281)</f>
        <v>-0.70844599396828578</v>
      </c>
      <c r="O281">
        <f t="shared" si="40"/>
        <v>-0.70844599396828578</v>
      </c>
      <c r="P281" t="str">
        <f t="shared" si="41"/>
        <v/>
      </c>
      <c r="Q281" t="str">
        <f t="shared" si="39"/>
        <v>Slovensko</v>
      </c>
    </row>
    <row r="282" spans="6:17" x14ac:dyDescent="0.35">
      <c r="F282" s="57" t="str">
        <f>'EU-Vergleichsdaten'!B95</f>
        <v>Manner-Suomi</v>
      </c>
      <c r="H282" s="57">
        <f>'EU-Vergleichsdaten'!K95-ROW(K95)/1000000</f>
        <v>-0.36474930760345897</v>
      </c>
      <c r="J282">
        <f t="shared" si="42"/>
        <v>88</v>
      </c>
      <c r="K282" s="59" t="str">
        <f>VLOOKUP(N282,H195:Q286,10,0)</f>
        <v>Nordrhein-Westfalen</v>
      </c>
      <c r="L282" t="str">
        <f t="shared" si="37"/>
        <v>WD</v>
      </c>
      <c r="M282" s="40" t="str">
        <f t="shared" si="38"/>
        <v>NW</v>
      </c>
      <c r="N282">
        <f>LARGE(H195:H286,J282)</f>
        <v>-0.7168435653642411</v>
      </c>
      <c r="O282">
        <f t="shared" si="40"/>
        <v>-0.7168435653642411</v>
      </c>
      <c r="P282" t="str">
        <f t="shared" si="41"/>
        <v/>
      </c>
      <c r="Q282" t="str">
        <f t="shared" si="39"/>
        <v>Manner-Suomi</v>
      </c>
    </row>
    <row r="283" spans="6:17" x14ac:dyDescent="0.35">
      <c r="F283" s="57" t="str">
        <f>'EU-Vergleichsdaten'!B96</f>
        <v>Åland</v>
      </c>
      <c r="H283" s="57">
        <f>'EU-Vergleichsdaten'!K96-ROW(K96)/1000000</f>
        <v>0.84720337453676031</v>
      </c>
      <c r="J283">
        <f t="shared" si="42"/>
        <v>89</v>
      </c>
      <c r="K283" s="59" t="str">
        <f>VLOOKUP(N283,H195:Q286,10,0)</f>
        <v>Schleswig-Holstein</v>
      </c>
      <c r="L283" t="str">
        <f t="shared" si="37"/>
        <v>WD</v>
      </c>
      <c r="M283" s="40" t="str">
        <f t="shared" si="38"/>
        <v>SH</v>
      </c>
      <c r="N283">
        <f>LARGE(H195:H286,J283)</f>
        <v>-0.82736503947043238</v>
      </c>
      <c r="O283">
        <f t="shared" si="40"/>
        <v>-0.82736503947043238</v>
      </c>
      <c r="P283" t="str">
        <f t="shared" si="41"/>
        <v/>
      </c>
      <c r="Q283" t="str">
        <f t="shared" si="39"/>
        <v>Åland</v>
      </c>
    </row>
    <row r="284" spans="6:17" x14ac:dyDescent="0.35">
      <c r="F284" s="57" t="str">
        <f>'EU-Vergleichsdaten'!B97</f>
        <v>Östra Sverige</v>
      </c>
      <c r="H284" s="57">
        <f>'EU-Vergleichsdaten'!K97-ROW(K97)/1000000</f>
        <v>0.56930177942410531</v>
      </c>
      <c r="J284">
        <f t="shared" si="42"/>
        <v>90</v>
      </c>
      <c r="K284" s="59" t="str">
        <f>VLOOKUP(N284,H195:Q286,10,0)</f>
        <v>Noord-Nederland</v>
      </c>
      <c r="L284" t="str">
        <f t="shared" si="37"/>
        <v/>
      </c>
      <c r="M284" s="40" t="str">
        <f t="shared" si="38"/>
        <v/>
      </c>
      <c r="N284">
        <f>LARGE(H195:H286,J284)</f>
        <v>-0.86770880130256656</v>
      </c>
      <c r="O284" t="str">
        <f t="shared" si="40"/>
        <v/>
      </c>
      <c r="P284" t="str">
        <f t="shared" si="41"/>
        <v/>
      </c>
      <c r="Q284" t="str">
        <f t="shared" si="39"/>
        <v>Östra Sverige</v>
      </c>
    </row>
    <row r="285" spans="6:17" x14ac:dyDescent="0.35">
      <c r="F285" s="57" t="str">
        <f>'EU-Vergleichsdaten'!B98</f>
        <v>Södra Sverige</v>
      </c>
      <c r="H285" s="57">
        <f>'EU-Vergleichsdaten'!K98-ROW(K98)/1000000</f>
        <v>0.60912875141799228</v>
      </c>
      <c r="J285">
        <f t="shared" si="42"/>
        <v>91</v>
      </c>
      <c r="K285" s="59" t="str">
        <f>VLOOKUP(N285,H195:Q286,10,0)</f>
        <v>Niedersachsen</v>
      </c>
      <c r="L285" t="str">
        <f t="shared" si="37"/>
        <v>WD</v>
      </c>
      <c r="M285" s="40" t="str">
        <f t="shared" si="38"/>
        <v>NI</v>
      </c>
      <c r="N285">
        <f>LARGE(H195:H286,J285)</f>
        <v>-0.91164530078131156</v>
      </c>
      <c r="O285">
        <f t="shared" si="40"/>
        <v>-0.91164530078131156</v>
      </c>
      <c r="P285" t="str">
        <f t="shared" si="41"/>
        <v/>
      </c>
      <c r="Q285" t="str">
        <f t="shared" si="39"/>
        <v>Södra Sverige</v>
      </c>
    </row>
    <row r="286" spans="6:17" x14ac:dyDescent="0.35">
      <c r="F286" s="57" t="str">
        <f>'EU-Vergleichsdaten'!B99</f>
        <v>Norra Sverige</v>
      </c>
      <c r="H286" s="57">
        <f>'EU-Vergleichsdaten'!K99-ROW(K99)/1000000</f>
        <v>-0.19790739054878639</v>
      </c>
      <c r="J286">
        <f t="shared" si="42"/>
        <v>92</v>
      </c>
      <c r="K286" s="59" t="str">
        <f>VLOOKUP(N286,H195:Q286,10,0)</f>
        <v>Macroregiunea Doi</v>
      </c>
      <c r="L286" t="str">
        <f t="shared" si="37"/>
        <v/>
      </c>
      <c r="M286" s="40" t="str">
        <f t="shared" si="38"/>
        <v/>
      </c>
      <c r="N286">
        <f>LARGE(H195:H286,J286)</f>
        <v>-0.99161156201512302</v>
      </c>
      <c r="O286" t="str">
        <f t="shared" si="40"/>
        <v/>
      </c>
      <c r="P286" t="str">
        <f t="shared" si="41"/>
        <v/>
      </c>
      <c r="Q286" t="str">
        <f t="shared" si="39"/>
        <v>Norra Sverige</v>
      </c>
    </row>
    <row r="287" spans="6:17" x14ac:dyDescent="0.35">
      <c r="F287" s="57"/>
      <c r="H287" s="57"/>
    </row>
    <row r="289" spans="6:17" x14ac:dyDescent="0.35">
      <c r="F289" s="57"/>
      <c r="G289" s="57"/>
      <c r="H289" s="40" t="str">
        <f>'EU-Vergleichsdaten'!N$2&amp;", "&amp;'EU-Vergleichsdaten'!O$4&amp;", "&amp;'EU-Vergleichsdaten'!N$3</f>
        <v>Verfügbares Einkommen in KKS je Einwohner, 2022, EU27=100</v>
      </c>
      <c r="I289" s="61"/>
    </row>
    <row r="290" spans="6:17" x14ac:dyDescent="0.35">
      <c r="F290" s="57"/>
      <c r="G290" s="57"/>
      <c r="H290" s="57"/>
      <c r="I290" s="61"/>
    </row>
    <row r="291" spans="6:17" x14ac:dyDescent="0.35">
      <c r="F291" s="57" t="str">
        <f>'EU-Vergleichsdaten'!B$7</f>
        <v>Baden-Württemberg</v>
      </c>
      <c r="G291" t="s">
        <v>844</v>
      </c>
      <c r="H291" s="57">
        <f>'EU-Vergleichsdaten'!N$7-ROW(N$7)/1000000</f>
        <v>137.5722473352601</v>
      </c>
      <c r="I291" s="61"/>
      <c r="J291">
        <v>1</v>
      </c>
      <c r="K291" s="59" t="str">
        <f>VLOOKUP(N291,H291:Q382,10,0)</f>
        <v>Luxembourg</v>
      </c>
      <c r="L291" t="str">
        <f t="shared" ref="L291:L354" si="43">IF(VLOOKUP(K291,F$3:G$94,2,0)="WD","WD",IF(VLOOKUP(K291,F$3:G$94,2,0)="OD","OD",""))</f>
        <v/>
      </c>
      <c r="M291" s="40" t="str">
        <f t="shared" ref="M291:M322" si="44">IF(VLOOKUP($K291,$F$3:$H$94,2,0)="WD",VLOOKUP($K291,C$3:D$18,2,0),IF(VLOOKUP($K291,$F$3:$H$94,2,0)="OD",VLOOKUP($K291,C$3:D$18,2,0),""))</f>
        <v/>
      </c>
      <c r="N291">
        <f>LARGE(H291:H382,J291)</f>
        <v>152.60108906936415</v>
      </c>
      <c r="O291" t="str">
        <f>IF(L291="WD",N291,"")</f>
        <v/>
      </c>
      <c r="P291" t="str">
        <f>IF(L291="OD",N291,"")</f>
        <v/>
      </c>
      <c r="Q291" t="str">
        <f t="shared" ref="Q291:Q322" si="45">F291</f>
        <v>Baden-Württemberg</v>
      </c>
    </row>
    <row r="292" spans="6:17" x14ac:dyDescent="0.35">
      <c r="F292" s="57" t="str">
        <f>'EU-Vergleichsdaten'!B$8</f>
        <v>Bayern</v>
      </c>
      <c r="G292" t="s">
        <v>844</v>
      </c>
      <c r="H292" s="57">
        <f>'EU-Vergleichsdaten'!N$8-ROW(N$8)/1000000</f>
        <v>142.19652379190751</v>
      </c>
      <c r="I292" s="61"/>
      <c r="J292">
        <f>J291+1</f>
        <v>2</v>
      </c>
      <c r="K292" s="59" t="str">
        <f>VLOOKUP(N292,H291:Q382,10,0)</f>
        <v>Bayern</v>
      </c>
      <c r="L292" t="str">
        <f t="shared" si="43"/>
        <v>WD</v>
      </c>
      <c r="M292" s="40" t="str">
        <f t="shared" si="44"/>
        <v>BY</v>
      </c>
      <c r="N292">
        <f>LARGE(H291:H382,J292)</f>
        <v>142.19652379190751</v>
      </c>
      <c r="O292">
        <f t="shared" ref="O292:O355" si="46">IF(L292="WD",N292,"")</f>
        <v>142.19652379190751</v>
      </c>
      <c r="P292" t="str">
        <f t="shared" ref="P292:P355" si="47">IF(L292="OD",N292,"")</f>
        <v/>
      </c>
      <c r="Q292" t="str">
        <f t="shared" si="45"/>
        <v>Bayern</v>
      </c>
    </row>
    <row r="293" spans="6:17" x14ac:dyDescent="0.35">
      <c r="F293" s="57" t="str">
        <f>'EU-Vergleichsdaten'!B$9</f>
        <v>Berlin</v>
      </c>
      <c r="G293" t="s">
        <v>845</v>
      </c>
      <c r="H293" s="57">
        <f>'EU-Vergleichsdaten'!N$9-ROW(N$9)/1000000</f>
        <v>116.76299678034681</v>
      </c>
      <c r="I293" s="61"/>
      <c r="J293">
        <f t="shared" ref="J293:J356" si="48">J292+1</f>
        <v>3</v>
      </c>
      <c r="K293" s="59" t="str">
        <f>VLOOKUP(N293,H291:Q382,10,0)</f>
        <v>Baden-Württemberg</v>
      </c>
      <c r="L293" t="str">
        <f t="shared" si="43"/>
        <v>WD</v>
      </c>
      <c r="M293" s="40" t="str">
        <f t="shared" si="44"/>
        <v>BW</v>
      </c>
      <c r="N293">
        <f>LARGE(H291:H382,J293)</f>
        <v>137.5722473352601</v>
      </c>
      <c r="O293">
        <f t="shared" si="46"/>
        <v>137.5722473352601</v>
      </c>
      <c r="P293" t="str">
        <f t="shared" si="47"/>
        <v/>
      </c>
      <c r="Q293" t="str">
        <f t="shared" si="45"/>
        <v>Berlin</v>
      </c>
    </row>
    <row r="294" spans="6:17" x14ac:dyDescent="0.35">
      <c r="F294" s="57" t="str">
        <f>'EU-Vergleichsdaten'!B$10</f>
        <v>Brandenburg</v>
      </c>
      <c r="G294" t="s">
        <v>845</v>
      </c>
      <c r="H294" s="57">
        <f>'EU-Vergleichsdaten'!N$10-ROW(N$10)/1000000</f>
        <v>116.76299578034681</v>
      </c>
      <c r="I294" s="61"/>
      <c r="J294">
        <f t="shared" si="48"/>
        <v>4</v>
      </c>
      <c r="K294" s="59" t="str">
        <f>VLOOKUP(N294,H291:Q382,10,0)</f>
        <v>Hamburg</v>
      </c>
      <c r="L294" t="str">
        <f t="shared" si="43"/>
        <v>WD</v>
      </c>
      <c r="M294" s="40" t="str">
        <f t="shared" si="44"/>
        <v>HH</v>
      </c>
      <c r="N294">
        <f>LARGE(H291:H382,J294)</f>
        <v>136.41617297109826</v>
      </c>
      <c r="O294">
        <f t="shared" si="46"/>
        <v>136.41617297109826</v>
      </c>
      <c r="P294" t="str">
        <f t="shared" si="47"/>
        <v/>
      </c>
      <c r="Q294" t="str">
        <f t="shared" si="45"/>
        <v>Brandenburg</v>
      </c>
    </row>
    <row r="295" spans="6:17" x14ac:dyDescent="0.35">
      <c r="F295" s="57" t="str">
        <f>'EU-Vergleichsdaten'!B$11</f>
        <v>Bremen</v>
      </c>
      <c r="G295" t="s">
        <v>844</v>
      </c>
      <c r="H295" s="57">
        <f>'EU-Vergleichsdaten'!N$11-ROW(N$11)/1000000</f>
        <v>120.23120287283237</v>
      </c>
      <c r="I295" s="61"/>
      <c r="J295">
        <f t="shared" si="48"/>
        <v>5</v>
      </c>
      <c r="K295" s="59" t="str">
        <f>VLOOKUP(N295,H291:Q382,10,0)</f>
        <v>Hessen</v>
      </c>
      <c r="L295" t="str">
        <f t="shared" si="43"/>
        <v>WD</v>
      </c>
      <c r="M295" s="40" t="str">
        <f t="shared" si="44"/>
        <v>HE</v>
      </c>
      <c r="N295">
        <f>LARGE(H291:H382,J295)</f>
        <v>130.63582515028901</v>
      </c>
      <c r="O295">
        <f t="shared" si="46"/>
        <v>130.63582515028901</v>
      </c>
      <c r="P295" t="str">
        <f t="shared" si="47"/>
        <v/>
      </c>
      <c r="Q295" t="str">
        <f t="shared" si="45"/>
        <v>Bremen</v>
      </c>
    </row>
    <row r="296" spans="6:17" x14ac:dyDescent="0.35">
      <c r="F296" s="57" t="str">
        <f>'EU-Vergleichsdaten'!B$12</f>
        <v>Hamburg</v>
      </c>
      <c r="G296" t="s">
        <v>844</v>
      </c>
      <c r="H296" s="57">
        <f>'EU-Vergleichsdaten'!N$12-ROW(N$12)/1000000</f>
        <v>136.41617297109826</v>
      </c>
      <c r="I296" s="61"/>
      <c r="J296">
        <f t="shared" si="48"/>
        <v>6</v>
      </c>
      <c r="K296" s="59" t="str">
        <f>VLOOKUP(N296,H291:Q382,10,0)</f>
        <v>Schleswig-Holstein</v>
      </c>
      <c r="L296" t="str">
        <f t="shared" si="43"/>
        <v>WD</v>
      </c>
      <c r="M296" s="40" t="str">
        <f t="shared" si="44"/>
        <v>SH</v>
      </c>
      <c r="N296">
        <f>LARGE(H291:H382,J296)</f>
        <v>130.0577824682081</v>
      </c>
      <c r="O296">
        <f t="shared" si="46"/>
        <v>130.0577824682081</v>
      </c>
      <c r="P296" t="str">
        <f t="shared" si="47"/>
        <v/>
      </c>
      <c r="Q296" t="str">
        <f t="shared" si="45"/>
        <v>Hamburg</v>
      </c>
    </row>
    <row r="297" spans="6:17" x14ac:dyDescent="0.35">
      <c r="F297" s="57" t="str">
        <f>'EU-Vergleichsdaten'!B$13</f>
        <v>Hessen</v>
      </c>
      <c r="G297" t="s">
        <v>844</v>
      </c>
      <c r="H297" s="57">
        <f>'EU-Vergleichsdaten'!N$13-ROW(N$13)/1000000</f>
        <v>130.63582515028901</v>
      </c>
      <c r="I297" s="61"/>
      <c r="J297">
        <f t="shared" si="48"/>
        <v>7</v>
      </c>
      <c r="K297" s="59" t="str">
        <f>VLOOKUP(N297,H291:Q382,10,0)</f>
        <v>Rheinland-Pfalz</v>
      </c>
      <c r="L297" t="str">
        <f t="shared" si="43"/>
        <v>WD</v>
      </c>
      <c r="M297" s="40" t="str">
        <f t="shared" si="44"/>
        <v>RP</v>
      </c>
      <c r="N297">
        <f>LARGE(H291:H382,J297)</f>
        <v>126.01154369364161</v>
      </c>
      <c r="O297">
        <f t="shared" si="46"/>
        <v>126.01154369364161</v>
      </c>
      <c r="P297" t="str">
        <f t="shared" si="47"/>
        <v/>
      </c>
      <c r="Q297" t="str">
        <f t="shared" si="45"/>
        <v>Hessen</v>
      </c>
    </row>
    <row r="298" spans="6:17" x14ac:dyDescent="0.35">
      <c r="F298" s="57" t="str">
        <f>'EU-Vergleichsdaten'!B$14</f>
        <v>Mecklenburg-Vorpommern</v>
      </c>
      <c r="G298" t="s">
        <v>845</v>
      </c>
      <c r="H298" s="57">
        <f>'EU-Vergleichsdaten'!N$14-ROW(N$14)/1000000</f>
        <v>112.13871432369943</v>
      </c>
      <c r="I298" s="61"/>
      <c r="J298">
        <f t="shared" si="48"/>
        <v>8</v>
      </c>
      <c r="K298" s="59" t="str">
        <f>VLOOKUP(N298,H291:Q382,10,0)</f>
        <v>Niedersachsen</v>
      </c>
      <c r="L298" t="str">
        <f t="shared" si="43"/>
        <v>WD</v>
      </c>
      <c r="M298" s="40" t="str">
        <f t="shared" si="44"/>
        <v>NI</v>
      </c>
      <c r="N298">
        <f>LARGE(H291:H382,J298)</f>
        <v>123.69940696531791</v>
      </c>
      <c r="O298">
        <f t="shared" si="46"/>
        <v>123.69940696531791</v>
      </c>
      <c r="P298" t="str">
        <f t="shared" si="47"/>
        <v/>
      </c>
      <c r="Q298" t="str">
        <f t="shared" si="45"/>
        <v>Mecklenburg-Vorpommern</v>
      </c>
    </row>
    <row r="299" spans="6:17" x14ac:dyDescent="0.35">
      <c r="F299" s="57" t="str">
        <f>'EU-Vergleichsdaten'!B$15</f>
        <v>Niedersachsen</v>
      </c>
      <c r="G299" t="s">
        <v>844</v>
      </c>
      <c r="H299" s="57">
        <f>'EU-Vergleichsdaten'!N$15-ROW(N$15)/1000000</f>
        <v>123.69940696531791</v>
      </c>
      <c r="I299" s="61"/>
      <c r="J299">
        <f t="shared" si="48"/>
        <v>9</v>
      </c>
      <c r="K299" s="59" t="str">
        <f>VLOOKUP(N299,H291:Q382,10,0)</f>
        <v>Nordrhein-Westfalen</v>
      </c>
      <c r="L299" t="str">
        <f t="shared" si="43"/>
        <v>WD</v>
      </c>
      <c r="M299" s="40" t="str">
        <f t="shared" si="44"/>
        <v>NW</v>
      </c>
      <c r="N299">
        <f>LARGE(H291:H382,J299)</f>
        <v>123.69940596531791</v>
      </c>
      <c r="O299">
        <f t="shared" si="46"/>
        <v>123.69940596531791</v>
      </c>
      <c r="P299" t="str">
        <f t="shared" si="47"/>
        <v/>
      </c>
      <c r="Q299" t="str">
        <f t="shared" si="45"/>
        <v>Niedersachsen</v>
      </c>
    </row>
    <row r="300" spans="6:17" x14ac:dyDescent="0.35">
      <c r="F300" s="57" t="str">
        <f>'EU-Vergleichsdaten'!B$16</f>
        <v>Nordrhein-Westfalen</v>
      </c>
      <c r="G300" t="s">
        <v>844</v>
      </c>
      <c r="H300" s="57">
        <f>'EU-Vergleichsdaten'!N$16-ROW(N$16)/1000000</f>
        <v>123.69940596531791</v>
      </c>
      <c r="I300" s="61"/>
      <c r="J300">
        <f t="shared" si="48"/>
        <v>10</v>
      </c>
      <c r="K300" s="59" t="str">
        <f>VLOOKUP(N300,H291:Q382,10,0)</f>
        <v>Westösterreich</v>
      </c>
      <c r="L300" t="str">
        <f t="shared" si="43"/>
        <v/>
      </c>
      <c r="M300" s="40" t="str">
        <f t="shared" si="44"/>
        <v/>
      </c>
      <c r="N300">
        <f>LARGE(H291:H382,J300)</f>
        <v>122.54327460115607</v>
      </c>
      <c r="O300" t="str">
        <f t="shared" si="46"/>
        <v/>
      </c>
      <c r="P300" t="str">
        <f t="shared" si="47"/>
        <v/>
      </c>
      <c r="Q300" t="str">
        <f t="shared" si="45"/>
        <v>Nordrhein-Westfalen</v>
      </c>
    </row>
    <row r="301" spans="6:17" x14ac:dyDescent="0.35">
      <c r="F301" s="57" t="str">
        <f>'EU-Vergleichsdaten'!B$17</f>
        <v>Rheinland-Pfalz</v>
      </c>
      <c r="G301" t="s">
        <v>844</v>
      </c>
      <c r="H301" s="57">
        <f>'EU-Vergleichsdaten'!N$17-ROW(N$17)/1000000</f>
        <v>126.01154369364161</v>
      </c>
      <c r="I301" s="61"/>
      <c r="J301">
        <f t="shared" si="48"/>
        <v>11</v>
      </c>
      <c r="K301" s="59" t="str">
        <f>VLOOKUP(N301,H291:Q382,10,0)</f>
        <v>Ile de France</v>
      </c>
      <c r="L301" t="str">
        <f t="shared" si="43"/>
        <v/>
      </c>
      <c r="M301" s="40" t="str">
        <f t="shared" si="44"/>
        <v/>
      </c>
      <c r="N301">
        <f>LARGE(H291:H382,J301)</f>
        <v>121.96527391907514</v>
      </c>
      <c r="O301" t="str">
        <f t="shared" si="46"/>
        <v/>
      </c>
      <c r="P301" t="str">
        <f t="shared" si="47"/>
        <v/>
      </c>
      <c r="Q301" t="str">
        <f t="shared" si="45"/>
        <v>Rheinland-Pfalz</v>
      </c>
    </row>
    <row r="302" spans="6:17" x14ac:dyDescent="0.35">
      <c r="F302" s="57" t="str">
        <f>'EU-Vergleichsdaten'!B$18</f>
        <v>Saarland</v>
      </c>
      <c r="G302" t="s">
        <v>844</v>
      </c>
      <c r="H302" s="57">
        <f>'EU-Vergleichsdaten'!N$18-ROW(N$18)/1000000</f>
        <v>118.4970918265896</v>
      </c>
      <c r="I302" s="61"/>
      <c r="J302">
        <f t="shared" si="48"/>
        <v>12</v>
      </c>
      <c r="K302" s="59" t="str">
        <f>VLOOKUP(N302,H291:Q382,10,0)</f>
        <v>Nord-Ovest</v>
      </c>
      <c r="L302" t="str">
        <f t="shared" si="43"/>
        <v/>
      </c>
      <c r="M302" s="40" t="str">
        <f t="shared" si="44"/>
        <v/>
      </c>
      <c r="N302">
        <f>LARGE(H291:H382,J302)</f>
        <v>121.96525891907515</v>
      </c>
      <c r="O302" t="str">
        <f t="shared" si="46"/>
        <v/>
      </c>
      <c r="P302" t="str">
        <f t="shared" si="47"/>
        <v/>
      </c>
      <c r="Q302" t="str">
        <f t="shared" si="45"/>
        <v>Saarland</v>
      </c>
    </row>
    <row r="303" spans="6:17" x14ac:dyDescent="0.35">
      <c r="F303" s="57" t="str">
        <f>'EU-Vergleichsdaten'!B$19</f>
        <v>Sachsen</v>
      </c>
      <c r="G303" t="s">
        <v>845</v>
      </c>
      <c r="H303" s="57">
        <f>'EU-Vergleichsdaten'!N$19-ROW(N$19)/1000000</f>
        <v>114.45084805202312</v>
      </c>
      <c r="I303" s="61"/>
      <c r="J303">
        <f t="shared" si="48"/>
        <v>13</v>
      </c>
      <c r="K303" s="59" t="str">
        <f>VLOOKUP(N303,H291:Q382,10,0)</f>
        <v>Bremen</v>
      </c>
      <c r="L303" t="str">
        <f t="shared" si="43"/>
        <v>WD</v>
      </c>
      <c r="M303" s="40" t="str">
        <f t="shared" si="44"/>
        <v>HB</v>
      </c>
      <c r="N303">
        <f>LARGE(H291:H382,J303)</f>
        <v>120.23120287283237</v>
      </c>
      <c r="O303">
        <f t="shared" si="46"/>
        <v>120.23120287283237</v>
      </c>
      <c r="P303" t="str">
        <f t="shared" si="47"/>
        <v/>
      </c>
      <c r="Q303" t="str">
        <f t="shared" si="45"/>
        <v>Sachsen</v>
      </c>
    </row>
    <row r="304" spans="6:17" x14ac:dyDescent="0.35">
      <c r="F304" s="57" t="str">
        <f>'EU-Vergleichsdaten'!B$20</f>
        <v>Sachsen-Anhalt</v>
      </c>
      <c r="G304" t="s">
        <v>845</v>
      </c>
      <c r="H304" s="57">
        <f>'EU-Vergleichsdaten'!N$20-ROW(N$20)/1000000</f>
        <v>110.40460427745664</v>
      </c>
      <c r="I304" s="61"/>
      <c r="J304">
        <f t="shared" si="48"/>
        <v>14</v>
      </c>
      <c r="K304" s="59" t="str">
        <f>VLOOKUP(N304,H291:Q382,10,0)</f>
        <v>Comunidad de Madrid</v>
      </c>
      <c r="L304" t="str">
        <f t="shared" si="43"/>
        <v/>
      </c>
      <c r="M304" s="40" t="str">
        <f t="shared" si="44"/>
        <v/>
      </c>
      <c r="N304">
        <f>LARGE(H291:H382,J304)</f>
        <v>120.23117487283237</v>
      </c>
      <c r="O304" t="str">
        <f t="shared" si="46"/>
        <v/>
      </c>
      <c r="P304" t="str">
        <f t="shared" si="47"/>
        <v/>
      </c>
      <c r="Q304" t="str">
        <f t="shared" si="45"/>
        <v>Sachsen-Anhalt</v>
      </c>
    </row>
    <row r="305" spans="6:17" x14ac:dyDescent="0.35">
      <c r="F305" s="57" t="str">
        <f>'EU-Vergleichsdaten'!B$21</f>
        <v>Schleswig-Holstein</v>
      </c>
      <c r="G305" t="s">
        <v>844</v>
      </c>
      <c r="H305" s="57">
        <f>'EU-Vergleichsdaten'!N$21-ROW(N$21)/1000000</f>
        <v>130.0577824682081</v>
      </c>
      <c r="J305">
        <f t="shared" si="48"/>
        <v>15</v>
      </c>
      <c r="K305" s="59" t="str">
        <f>VLOOKUP(N305,H291:Q382,10,0)</f>
        <v>Ostösterreich</v>
      </c>
      <c r="L305" t="str">
        <f t="shared" si="43"/>
        <v/>
      </c>
      <c r="M305" s="40" t="str">
        <f t="shared" si="44"/>
        <v/>
      </c>
      <c r="N305">
        <f>LARGE(H291:H382,J305)</f>
        <v>119.65310319075144</v>
      </c>
      <c r="O305" t="str">
        <f t="shared" si="46"/>
        <v/>
      </c>
      <c r="P305" t="str">
        <f t="shared" si="47"/>
        <v/>
      </c>
      <c r="Q305" t="str">
        <f t="shared" si="45"/>
        <v>Schleswig-Holstein</v>
      </c>
    </row>
    <row r="306" spans="6:17" x14ac:dyDescent="0.35">
      <c r="F306" s="57" t="str">
        <f>'EU-Vergleichsdaten'!B$22</f>
        <v>Thüringen</v>
      </c>
      <c r="G306" t="s">
        <v>845</v>
      </c>
      <c r="H306" s="57">
        <f>'EU-Vergleichsdaten'!N$22-ROW(N$22)/1000000</f>
        <v>112.13870632369942</v>
      </c>
      <c r="J306">
        <f t="shared" si="48"/>
        <v>16</v>
      </c>
      <c r="K306" s="59" t="str">
        <f>VLOOKUP(N306,H291:Q382,10,0)</f>
        <v>Südösterreich</v>
      </c>
      <c r="L306" t="str">
        <f t="shared" si="43"/>
        <v/>
      </c>
      <c r="M306" s="40" t="str">
        <f t="shared" si="44"/>
        <v/>
      </c>
      <c r="N306">
        <f>LARGE(H291:H382,J306)</f>
        <v>119.07506750867051</v>
      </c>
      <c r="O306" t="str">
        <f t="shared" si="46"/>
        <v/>
      </c>
      <c r="P306" t="str">
        <f t="shared" si="47"/>
        <v/>
      </c>
      <c r="Q306" t="str">
        <f t="shared" si="45"/>
        <v>Thüringen</v>
      </c>
    </row>
    <row r="307" spans="6:17" x14ac:dyDescent="0.35">
      <c r="F307" s="57" t="str">
        <f>'EU-Vergleichsdaten'!B$24</f>
        <v>Région de Bruxelles-Capitale/Brussels Hoofdstedelijk Gewest</v>
      </c>
      <c r="H307" s="57">
        <f>'EU-Vergleichsdaten'!N$24-ROW(N$24)/1000000</f>
        <v>101.15604536416187</v>
      </c>
      <c r="J307">
        <f t="shared" si="48"/>
        <v>17</v>
      </c>
      <c r="K307" s="59" t="str">
        <f>VLOOKUP(N307,H291:Q382,10,0)</f>
        <v>Saarland</v>
      </c>
      <c r="L307" t="str">
        <f t="shared" si="43"/>
        <v>WD</v>
      </c>
      <c r="M307" s="40" t="str">
        <f t="shared" si="44"/>
        <v>SL</v>
      </c>
      <c r="N307">
        <f>LARGE(H291:H382,J307)</f>
        <v>118.4970918265896</v>
      </c>
      <c r="O307">
        <f t="shared" si="46"/>
        <v>118.4970918265896</v>
      </c>
      <c r="P307" t="str">
        <f t="shared" si="47"/>
        <v/>
      </c>
      <c r="Q307" t="str">
        <f t="shared" si="45"/>
        <v>Région de Bruxelles-Capitale/Brussels Hoofdstedelijk Gewest</v>
      </c>
    </row>
    <row r="308" spans="6:17" x14ac:dyDescent="0.35">
      <c r="F308" s="57" t="str">
        <f>'EU-Vergleichsdaten'!B$25</f>
        <v>Vlaams Gewest</v>
      </c>
      <c r="H308" s="57">
        <f>'EU-Vergleichsdaten'!N$25-ROW(N$25)/1000000</f>
        <v>117.34101546242775</v>
      </c>
      <c r="J308">
        <f t="shared" si="48"/>
        <v>18</v>
      </c>
      <c r="K308" s="59" t="str">
        <f>VLOOKUP(N308,H291:Q382,10,0)</f>
        <v>Nord-Est</v>
      </c>
      <c r="L308" t="str">
        <f t="shared" si="43"/>
        <v/>
      </c>
      <c r="M308" s="40" t="str">
        <f t="shared" si="44"/>
        <v/>
      </c>
      <c r="N308">
        <f>LARGE(H291:H382,J308)</f>
        <v>117.91901314450868</v>
      </c>
      <c r="O308" t="str">
        <f t="shared" si="46"/>
        <v/>
      </c>
      <c r="P308" t="str">
        <f t="shared" si="47"/>
        <v/>
      </c>
      <c r="Q308" t="str">
        <f t="shared" si="45"/>
        <v>Vlaams Gewest</v>
      </c>
    </row>
    <row r="309" spans="6:17" x14ac:dyDescent="0.35">
      <c r="F309" s="57" t="str">
        <f>'EU-Vergleichsdaten'!B$26</f>
        <v>Région wallonne</v>
      </c>
      <c r="H309" s="57">
        <f>'EU-Vergleichsdaten'!N$26-ROW(N$26)/1000000</f>
        <v>100.57800868208092</v>
      </c>
      <c r="J309">
        <f t="shared" si="48"/>
        <v>19</v>
      </c>
      <c r="K309" s="59" t="str">
        <f>VLOOKUP(N309,H291:Q382,10,0)</f>
        <v>Vlaams Gewest</v>
      </c>
      <c r="L309" t="str">
        <f t="shared" si="43"/>
        <v/>
      </c>
      <c r="M309" s="40" t="str">
        <f t="shared" si="44"/>
        <v/>
      </c>
      <c r="N309">
        <f>LARGE(H291:H382,J309)</f>
        <v>117.34101546242775</v>
      </c>
      <c r="O309" t="str">
        <f t="shared" si="46"/>
        <v/>
      </c>
      <c r="P309" t="str">
        <f t="shared" si="47"/>
        <v/>
      </c>
      <c r="Q309" t="str">
        <f t="shared" si="45"/>
        <v>Région wallonne</v>
      </c>
    </row>
    <row r="310" spans="6:17" x14ac:dyDescent="0.35">
      <c r="F310" s="57" t="str">
        <f>'EU-Vergleichsdaten'!B$27</f>
        <v>Severna i Yugoiztochna Bulgaria</v>
      </c>
      <c r="H310" s="57">
        <f>'EU-Vergleichsdaten'!N$27-ROW(N$27)/1000000</f>
        <v>45.664712884393062</v>
      </c>
      <c r="J310">
        <f t="shared" si="48"/>
        <v>20</v>
      </c>
      <c r="K310" s="59" t="str">
        <f>VLOOKUP(N310,H291:Q382,10,0)</f>
        <v>Berlin</v>
      </c>
      <c r="L310" t="str">
        <f t="shared" si="43"/>
        <v>OD</v>
      </c>
      <c r="M310" s="40" t="str">
        <f t="shared" si="44"/>
        <v>BE</v>
      </c>
      <c r="N310">
        <f>LARGE(H291:H382,J310)</f>
        <v>116.76299678034681</v>
      </c>
      <c r="O310" t="str">
        <f t="shared" si="46"/>
        <v/>
      </c>
      <c r="P310">
        <f t="shared" si="47"/>
        <v>116.76299678034681</v>
      </c>
      <c r="Q310" t="str">
        <f t="shared" si="45"/>
        <v>Severna i Yugoiztochna Bulgaria</v>
      </c>
    </row>
    <row r="311" spans="6:17" x14ac:dyDescent="0.35">
      <c r="F311" s="57" t="str">
        <f>'EU-Vergleichsdaten'!B$28</f>
        <v>Yugozapadna i Yuzhna tsentralna Bulgaria</v>
      </c>
      <c r="H311" s="57">
        <f>'EU-Vergleichsdaten'!N$28-ROW(N$28)/1000000</f>
        <v>67.051995121387279</v>
      </c>
      <c r="J311">
        <f t="shared" si="48"/>
        <v>21</v>
      </c>
      <c r="K311" s="59" t="str">
        <f>VLOOKUP(N311,H291:Q382,10,0)</f>
        <v>Brandenburg</v>
      </c>
      <c r="L311" t="str">
        <f t="shared" si="43"/>
        <v>OD</v>
      </c>
      <c r="M311" s="40" t="str">
        <f t="shared" si="44"/>
        <v>BB</v>
      </c>
      <c r="N311">
        <f>LARGE(H291:H382,J311)</f>
        <v>116.76299578034681</v>
      </c>
      <c r="O311" t="str">
        <f t="shared" si="46"/>
        <v/>
      </c>
      <c r="P311">
        <f t="shared" si="47"/>
        <v>116.76299578034681</v>
      </c>
      <c r="Q311" t="str">
        <f t="shared" si="45"/>
        <v>Yugozapadna i Yuzhna tsentralna Bulgaria</v>
      </c>
    </row>
    <row r="312" spans="6:17" x14ac:dyDescent="0.35">
      <c r="F312" s="57" t="str">
        <f>'EU-Vergleichsdaten'!B$29</f>
        <v>Česko</v>
      </c>
      <c r="H312" s="57">
        <f>'EU-Vergleichsdaten'!N$29-ROW(N$29)/1000000</f>
        <v>83.236965219653186</v>
      </c>
      <c r="J312">
        <f t="shared" si="48"/>
        <v>22</v>
      </c>
      <c r="K312" s="59" t="str">
        <f>VLOOKUP(N312,H291:Q382,10,0)</f>
        <v>Sachsen</v>
      </c>
      <c r="L312" t="str">
        <f t="shared" si="43"/>
        <v>OD</v>
      </c>
      <c r="M312" s="40" t="str">
        <f t="shared" si="44"/>
        <v>SN</v>
      </c>
      <c r="N312">
        <f>LARGE(H291:H382,J312)</f>
        <v>114.45084805202312</v>
      </c>
      <c r="O312" t="str">
        <f t="shared" si="46"/>
        <v/>
      </c>
      <c r="P312">
        <f t="shared" si="47"/>
        <v>114.45084805202312</v>
      </c>
      <c r="Q312" t="str">
        <f t="shared" si="45"/>
        <v>Česko</v>
      </c>
    </row>
    <row r="313" spans="6:17" x14ac:dyDescent="0.35">
      <c r="F313" s="57" t="str">
        <f>'EU-Vergleichsdaten'!B$30</f>
        <v>Denmark</v>
      </c>
      <c r="H313" s="57">
        <f>'EU-Vergleichsdaten'!N$30-ROW(N$30)/1000000</f>
        <v>93.641588497109822</v>
      </c>
      <c r="J313">
        <f t="shared" si="48"/>
        <v>23</v>
      </c>
      <c r="K313" s="59" t="str">
        <f>VLOOKUP(N313,H291:Q382,10,0)</f>
        <v>Noreste</v>
      </c>
      <c r="L313" t="str">
        <f t="shared" si="43"/>
        <v/>
      </c>
      <c r="M313" s="40" t="str">
        <f t="shared" si="44"/>
        <v/>
      </c>
      <c r="N313">
        <f>LARGE(H291:H382,J313)</f>
        <v>112.71672500578035</v>
      </c>
      <c r="O313" t="str">
        <f t="shared" si="46"/>
        <v/>
      </c>
      <c r="P313" t="str">
        <f t="shared" si="47"/>
        <v/>
      </c>
      <c r="Q313" t="str">
        <f t="shared" si="45"/>
        <v>Denmark</v>
      </c>
    </row>
    <row r="314" spans="6:17" x14ac:dyDescent="0.35">
      <c r="F314" s="57" t="str">
        <f>'EU-Vergleichsdaten'!B$31</f>
        <v>Eesti</v>
      </c>
      <c r="H314" s="57">
        <f>'EU-Vergleichsdaten'!N$31-ROW(N$31)/1000000</f>
        <v>74.566442988439306</v>
      </c>
      <c r="J314">
        <f t="shared" si="48"/>
        <v>24</v>
      </c>
      <c r="K314" s="59" t="str">
        <f>VLOOKUP(N314,H291:Q382,10,0)</f>
        <v>Mecklenburg-Vorpommern</v>
      </c>
      <c r="L314" t="str">
        <f t="shared" si="43"/>
        <v>OD</v>
      </c>
      <c r="M314" s="40" t="str">
        <f t="shared" si="44"/>
        <v>MV</v>
      </c>
      <c r="N314">
        <f>LARGE(H291:H382,J314)</f>
        <v>112.13871432369943</v>
      </c>
      <c r="O314" t="str">
        <f t="shared" si="46"/>
        <v/>
      </c>
      <c r="P314">
        <f t="shared" si="47"/>
        <v>112.13871432369943</v>
      </c>
      <c r="Q314" t="str">
        <f t="shared" si="45"/>
        <v>Eesti</v>
      </c>
    </row>
    <row r="315" spans="6:17" x14ac:dyDescent="0.35">
      <c r="F315" s="57" t="str">
        <f>'EU-Vergleichsdaten'!B$32</f>
        <v>Ireland</v>
      </c>
      <c r="H315" s="57">
        <f>'EU-Vergleichsdaten'!N$32-ROW(N$32)/1000000</f>
        <v>96.531759907514441</v>
      </c>
      <c r="J315">
        <f t="shared" si="48"/>
        <v>25</v>
      </c>
      <c r="K315" s="59" t="str">
        <f>VLOOKUP(N315,H291:Q382,10,0)</f>
        <v>Thüringen</v>
      </c>
      <c r="L315" t="str">
        <f t="shared" si="43"/>
        <v>OD</v>
      </c>
      <c r="M315" s="40" t="str">
        <f t="shared" si="44"/>
        <v>TH</v>
      </c>
      <c r="N315">
        <f>LARGE(H291:H382,J315)</f>
        <v>112.13870632369942</v>
      </c>
      <c r="O315" t="str">
        <f t="shared" si="46"/>
        <v/>
      </c>
      <c r="P315">
        <f t="shared" si="47"/>
        <v>112.13870632369942</v>
      </c>
      <c r="Q315" t="str">
        <f t="shared" si="45"/>
        <v>Ireland</v>
      </c>
    </row>
    <row r="316" spans="6:17" x14ac:dyDescent="0.35">
      <c r="F316" s="57" t="str">
        <f>'EU-Vergleichsdaten'!B$33</f>
        <v>Attiki</v>
      </c>
      <c r="H316" s="57">
        <f>'EU-Vergleichsdaten'!N$33-ROW(N$33)/1000000</f>
        <v>80.346787809248553</v>
      </c>
      <c r="J316">
        <f t="shared" si="48"/>
        <v>26</v>
      </c>
      <c r="K316" s="59" t="str">
        <f>VLOOKUP(N316,H291:Q382,10,0)</f>
        <v>Sachsen-Anhalt</v>
      </c>
      <c r="L316" t="str">
        <f t="shared" si="43"/>
        <v>OD</v>
      </c>
      <c r="M316" s="40" t="str">
        <f t="shared" si="44"/>
        <v>ST</v>
      </c>
      <c r="N316">
        <f>LARGE(H291:H382,J316)</f>
        <v>110.40460427745664</v>
      </c>
      <c r="O316" t="str">
        <f t="shared" si="46"/>
        <v/>
      </c>
      <c r="P316">
        <f t="shared" si="47"/>
        <v>110.40460427745664</v>
      </c>
      <c r="Q316" t="str">
        <f t="shared" si="45"/>
        <v>Attiki</v>
      </c>
    </row>
    <row r="317" spans="6:17" x14ac:dyDescent="0.35">
      <c r="F317" s="57" t="str">
        <f>'EU-Vergleichsdaten'!B$34</f>
        <v>Nisia Aigaiou, Kriti</v>
      </c>
      <c r="H317" s="57">
        <f>'EU-Vergleichsdaten'!N$34-ROW(N$34)/1000000</f>
        <v>72.832335942196522</v>
      </c>
      <c r="J317">
        <f t="shared" si="48"/>
        <v>27</v>
      </c>
      <c r="K317" s="59" t="str">
        <f>VLOOKUP(N317,H291:Q382,10,0)</f>
        <v>Östra Sverige</v>
      </c>
      <c r="L317" t="str">
        <f t="shared" si="43"/>
        <v/>
      </c>
      <c r="M317" s="40" t="str">
        <f t="shared" si="44"/>
        <v/>
      </c>
      <c r="N317">
        <f>LARGE(H291:H382,J317)</f>
        <v>109.82649259537573</v>
      </c>
      <c r="O317" t="str">
        <f t="shared" si="46"/>
        <v/>
      </c>
      <c r="P317" t="str">
        <f t="shared" si="47"/>
        <v/>
      </c>
      <c r="Q317" t="str">
        <f t="shared" si="45"/>
        <v>Nisia Aigaiou, Kriti</v>
      </c>
    </row>
    <row r="318" spans="6:17" x14ac:dyDescent="0.35">
      <c r="F318" s="57" t="str">
        <f>'EU-Vergleichsdaten'!B$35</f>
        <v>Voreia Elláda</v>
      </c>
      <c r="H318" s="57">
        <f>'EU-Vergleichsdaten'!N$35-ROW(N$35)/1000000</f>
        <v>66.473953439306356</v>
      </c>
      <c r="J318">
        <f t="shared" si="48"/>
        <v>28</v>
      </c>
      <c r="K318" s="59" t="str">
        <f>VLOOKUP(N318,H291:Q382,10,0)</f>
        <v>Åland</v>
      </c>
      <c r="L318" t="str">
        <f t="shared" si="43"/>
        <v/>
      </c>
      <c r="M318" s="40" t="str">
        <f t="shared" si="44"/>
        <v/>
      </c>
      <c r="N318">
        <f>LARGE(H291:H382,J318)</f>
        <v>109.2484589132948</v>
      </c>
      <c r="O318" t="str">
        <f t="shared" si="46"/>
        <v/>
      </c>
      <c r="P318" t="str">
        <f t="shared" si="47"/>
        <v/>
      </c>
      <c r="Q318" t="str">
        <f t="shared" si="45"/>
        <v>Voreia Elláda</v>
      </c>
    </row>
    <row r="319" spans="6:17" x14ac:dyDescent="0.35">
      <c r="F319" s="57" t="str">
        <f>'EU-Vergleichsdaten'!B$36</f>
        <v>Kentriki Elláda</v>
      </c>
      <c r="H319" s="57">
        <f>'EU-Vergleichsdaten'!N$36-ROW(N$36)/1000000</f>
        <v>64.739848393063596</v>
      </c>
      <c r="J319">
        <f t="shared" si="48"/>
        <v>29</v>
      </c>
      <c r="K319" s="59" t="str">
        <f>VLOOKUP(N319,H291:Q382,10,0)</f>
        <v>Centro (IT)</v>
      </c>
      <c r="L319" t="str">
        <f t="shared" si="43"/>
        <v/>
      </c>
      <c r="M319" s="40" t="str">
        <f t="shared" si="44"/>
        <v/>
      </c>
      <c r="N319">
        <f>LARGE(H291:H382,J319)</f>
        <v>108.09242254913296</v>
      </c>
      <c r="O319" t="str">
        <f t="shared" si="46"/>
        <v/>
      </c>
      <c r="P319" t="str">
        <f t="shared" si="47"/>
        <v/>
      </c>
      <c r="Q319" t="str">
        <f t="shared" si="45"/>
        <v>Kentriki Elláda</v>
      </c>
    </row>
    <row r="320" spans="6:17" x14ac:dyDescent="0.35">
      <c r="F320" s="57" t="str">
        <f>'EU-Vergleichsdaten'!B$37</f>
        <v>Noroeste</v>
      </c>
      <c r="H320" s="57">
        <f>'EU-Vergleichsdaten'!N$37-ROW(N$37)/1000000</f>
        <v>92.485512132947974</v>
      </c>
      <c r="J320">
        <f t="shared" si="48"/>
        <v>30</v>
      </c>
      <c r="K320" s="59" t="str">
        <f>VLOOKUP(N320,H291:Q382,10,0)</f>
        <v>West-Nederland</v>
      </c>
      <c r="L320" t="str">
        <f t="shared" si="43"/>
        <v/>
      </c>
      <c r="M320" s="40" t="str">
        <f t="shared" si="44"/>
        <v/>
      </c>
      <c r="N320">
        <f>LARGE(H291:H382,J320)</f>
        <v>107.51437686705202</v>
      </c>
      <c r="O320" t="str">
        <f t="shared" si="46"/>
        <v/>
      </c>
      <c r="P320" t="str">
        <f t="shared" si="47"/>
        <v/>
      </c>
      <c r="Q320" t="str">
        <f t="shared" si="45"/>
        <v>Noroeste</v>
      </c>
    </row>
    <row r="321" spans="6:17" x14ac:dyDescent="0.35">
      <c r="F321" s="57" t="str">
        <f>'EU-Vergleichsdaten'!B$38</f>
        <v>Noreste</v>
      </c>
      <c r="H321" s="57">
        <f>'EU-Vergleichsdaten'!N$38-ROW(N$38)/1000000</f>
        <v>112.71672500578035</v>
      </c>
      <c r="J321">
        <f t="shared" si="48"/>
        <v>31</v>
      </c>
      <c r="K321" s="59" t="str">
        <f>VLOOKUP(N321,H291:Q382,10,0)</f>
        <v>Kýpros</v>
      </c>
      <c r="L321" t="str">
        <f t="shared" si="43"/>
        <v/>
      </c>
      <c r="M321" s="40" t="str">
        <f t="shared" si="44"/>
        <v/>
      </c>
      <c r="N321">
        <f>LARGE(H291:H382,J321)</f>
        <v>106.9363521849711</v>
      </c>
      <c r="O321" t="str">
        <f t="shared" si="46"/>
        <v/>
      </c>
      <c r="P321" t="str">
        <f t="shared" si="47"/>
        <v/>
      </c>
      <c r="Q321" t="str">
        <f t="shared" si="45"/>
        <v>Noreste</v>
      </c>
    </row>
    <row r="322" spans="6:17" x14ac:dyDescent="0.35">
      <c r="F322" s="57" t="str">
        <f>'EU-Vergleichsdaten'!B$39</f>
        <v>Comunidad de Madrid</v>
      </c>
      <c r="H322" s="57">
        <f>'EU-Vergleichsdaten'!N$39-ROW(N$39)/1000000</f>
        <v>120.23117487283237</v>
      </c>
      <c r="J322">
        <f t="shared" si="48"/>
        <v>32</v>
      </c>
      <c r="K322" s="59" t="str">
        <f>VLOOKUP(N322,H291:Q382,10,0)</f>
        <v>Centre — Val de Loire</v>
      </c>
      <c r="L322" t="str">
        <f t="shared" si="43"/>
        <v/>
      </c>
      <c r="M322" s="40" t="str">
        <f t="shared" si="44"/>
        <v/>
      </c>
      <c r="N322">
        <f>LARGE(H291:H382,J322)</f>
        <v>106.35833650289017</v>
      </c>
      <c r="O322" t="str">
        <f t="shared" si="46"/>
        <v/>
      </c>
      <c r="P322" t="str">
        <f t="shared" si="47"/>
        <v/>
      </c>
      <c r="Q322" t="str">
        <f t="shared" si="45"/>
        <v>Comunidad de Madrid</v>
      </c>
    </row>
    <row r="323" spans="6:17" x14ac:dyDescent="0.35">
      <c r="F323" s="57" t="str">
        <f>'EU-Vergleichsdaten'!B$40</f>
        <v>Centro (ES)</v>
      </c>
      <c r="H323" s="57">
        <f>'EU-Vergleichsdaten'!N$40-ROW(N$40)/1000000</f>
        <v>86.705162312138725</v>
      </c>
      <c r="J323">
        <f t="shared" si="48"/>
        <v>33</v>
      </c>
      <c r="K323" s="59" t="str">
        <f>VLOOKUP(N323,H291:Q382,10,0)</f>
        <v>Bourgogne-Franche-Comté</v>
      </c>
      <c r="L323" t="str">
        <f t="shared" si="43"/>
        <v/>
      </c>
      <c r="M323" s="40" t="str">
        <f t="shared" ref="M323:M354" si="49">IF(VLOOKUP($K323,$F$3:$H$94,2,0)="WD",VLOOKUP($K323,C$3:D$18,2,0),IF(VLOOKUP($K323,$F$3:$H$94,2,0)="OD",VLOOKUP($K323,C$3:D$18,2,0),""))</f>
        <v/>
      </c>
      <c r="N323">
        <f>LARGE(H291:H382,J323)</f>
        <v>105.78030082080926</v>
      </c>
      <c r="O323" t="str">
        <f t="shared" si="46"/>
        <v/>
      </c>
      <c r="P323" t="str">
        <f t="shared" si="47"/>
        <v/>
      </c>
      <c r="Q323" t="str">
        <f t="shared" ref="Q323:Q354" si="50">F323</f>
        <v>Centro (ES)</v>
      </c>
    </row>
    <row r="324" spans="6:17" x14ac:dyDescent="0.35">
      <c r="F324" s="57" t="str">
        <f>'EU-Vergleichsdaten'!B$41</f>
        <v>Este</v>
      </c>
      <c r="H324" s="57">
        <f>'EU-Vergleichsdaten'!N$41-ROW(N$41)/1000000</f>
        <v>98.843889635838153</v>
      </c>
      <c r="J324">
        <f t="shared" si="48"/>
        <v>34</v>
      </c>
      <c r="K324" s="59" t="str">
        <f>VLOOKUP(N324,H291:Q382,10,0)</f>
        <v>Auvergne-Rhône-Alpes</v>
      </c>
      <c r="L324" t="str">
        <f t="shared" si="43"/>
        <v/>
      </c>
      <c r="M324" s="40" t="str">
        <f t="shared" si="49"/>
        <v/>
      </c>
      <c r="N324">
        <f>LARGE(H291:H382,J324)</f>
        <v>105.78029282080925</v>
      </c>
      <c r="O324" t="str">
        <f t="shared" si="46"/>
        <v/>
      </c>
      <c r="P324" t="str">
        <f t="shared" si="47"/>
        <v/>
      </c>
      <c r="Q324" t="str">
        <f t="shared" si="50"/>
        <v>Este</v>
      </c>
    </row>
    <row r="325" spans="6:17" x14ac:dyDescent="0.35">
      <c r="F325" s="57" t="str">
        <f>'EU-Vergleichsdaten'!B$42</f>
        <v>Sur</v>
      </c>
      <c r="H325" s="57">
        <f>'EU-Vergleichsdaten'!N$42-ROW(N$42)/1000000</f>
        <v>76.878570716763008</v>
      </c>
      <c r="J325">
        <f t="shared" si="48"/>
        <v>35</v>
      </c>
      <c r="K325" s="59" t="str">
        <f>VLOOKUP(N325,H291:Q382,10,0)</f>
        <v>Corse</v>
      </c>
      <c r="L325" t="str">
        <f t="shared" si="43"/>
        <v/>
      </c>
      <c r="M325" s="40" t="str">
        <f t="shared" si="49"/>
        <v/>
      </c>
      <c r="N325">
        <f>LARGE(H291:H382,J325)</f>
        <v>105.20225613872833</v>
      </c>
      <c r="O325" t="str">
        <f t="shared" si="46"/>
        <v/>
      </c>
      <c r="P325" t="str">
        <f t="shared" si="47"/>
        <v/>
      </c>
      <c r="Q325" t="str">
        <f t="shared" si="50"/>
        <v>Sur</v>
      </c>
    </row>
    <row r="326" spans="6:17" x14ac:dyDescent="0.35">
      <c r="F326" s="57" t="str">
        <f>'EU-Vergleichsdaten'!B$43</f>
        <v>Canarias</v>
      </c>
      <c r="H326" s="57">
        <f>'EU-Vergleichsdaten'!N$43-ROW(N$43)/1000000</f>
        <v>80.924812491329476</v>
      </c>
      <c r="J326">
        <f t="shared" si="48"/>
        <v>36</v>
      </c>
      <c r="K326" s="59" t="str">
        <f>VLOOKUP(N326,H291:Q382,10,0)</f>
        <v>Nouvelle-Aquitaine</v>
      </c>
      <c r="L326" t="str">
        <f t="shared" si="43"/>
        <v/>
      </c>
      <c r="M326" s="40" t="str">
        <f t="shared" si="49"/>
        <v/>
      </c>
      <c r="N326">
        <f>LARGE(H291:H382,J326)</f>
        <v>104.62422545664739</v>
      </c>
      <c r="O326" t="str">
        <f t="shared" si="46"/>
        <v/>
      </c>
      <c r="P326" t="str">
        <f t="shared" si="47"/>
        <v/>
      </c>
      <c r="Q326" t="str">
        <f t="shared" si="50"/>
        <v>Canarias</v>
      </c>
    </row>
    <row r="327" spans="6:17" x14ac:dyDescent="0.35">
      <c r="F327" s="57" t="str">
        <f>'EU-Vergleichsdaten'!B$44</f>
        <v>Ile de France</v>
      </c>
      <c r="H327" s="57">
        <f>'EU-Vergleichsdaten'!N$44-ROW(N$44)/1000000</f>
        <v>121.96527391907514</v>
      </c>
      <c r="J327">
        <f t="shared" si="48"/>
        <v>37</v>
      </c>
      <c r="K327" s="59" t="str">
        <f>VLOOKUP(N327,H291:Q382,10,0)</f>
        <v>Provence-Alpes-Côte d’Azur</v>
      </c>
      <c r="L327" t="str">
        <f t="shared" si="43"/>
        <v/>
      </c>
      <c r="M327" s="40" t="str">
        <f t="shared" si="49"/>
        <v/>
      </c>
      <c r="N327">
        <f>LARGE(H291:H382,J327)</f>
        <v>104.62422245664739</v>
      </c>
      <c r="O327" t="str">
        <f t="shared" si="46"/>
        <v/>
      </c>
      <c r="P327" t="str">
        <f t="shared" si="47"/>
        <v/>
      </c>
      <c r="Q327" t="str">
        <f t="shared" si="50"/>
        <v>Ile de France</v>
      </c>
    </row>
    <row r="328" spans="6:17" x14ac:dyDescent="0.35">
      <c r="F328" s="57" t="str">
        <f>'EU-Vergleichsdaten'!B$45</f>
        <v>Centre — Val de Loire</v>
      </c>
      <c r="H328" s="57">
        <f>'EU-Vergleichsdaten'!N$45-ROW(N$45)/1000000</f>
        <v>106.35833650289017</v>
      </c>
      <c r="J328">
        <f t="shared" si="48"/>
        <v>38</v>
      </c>
      <c r="K328" s="59" t="str">
        <f>VLOOKUP(N328,H291:Q382,10,0)</f>
        <v>Zuid-Nederland</v>
      </c>
      <c r="L328" t="str">
        <f t="shared" si="43"/>
        <v/>
      </c>
      <c r="M328" s="40" t="str">
        <f t="shared" si="49"/>
        <v/>
      </c>
      <c r="N328">
        <f>LARGE(H291:H382,J328)</f>
        <v>103.46813309248556</v>
      </c>
      <c r="O328" t="str">
        <f t="shared" si="46"/>
        <v/>
      </c>
      <c r="P328" t="str">
        <f t="shared" si="47"/>
        <v/>
      </c>
      <c r="Q328" t="str">
        <f t="shared" si="50"/>
        <v>Centre — Val de Loire</v>
      </c>
    </row>
    <row r="329" spans="6:17" x14ac:dyDescent="0.35">
      <c r="F329" s="57" t="str">
        <f>'EU-Vergleichsdaten'!B$46</f>
        <v>Bourgogne-Franche-Comté</v>
      </c>
      <c r="H329" s="57">
        <f>'EU-Vergleichsdaten'!N$46-ROW(N$46)/1000000</f>
        <v>105.78030082080926</v>
      </c>
      <c r="J329">
        <f t="shared" si="48"/>
        <v>39</v>
      </c>
      <c r="K329" s="59" t="str">
        <f>VLOOKUP(N329,H291:Q382,10,0)</f>
        <v>Grand Est</v>
      </c>
      <c r="L329" t="str">
        <f t="shared" si="43"/>
        <v/>
      </c>
      <c r="M329" s="40" t="str">
        <f t="shared" si="49"/>
        <v/>
      </c>
      <c r="N329">
        <f>LARGE(H291:H382,J329)</f>
        <v>102.3120897283237</v>
      </c>
      <c r="O329" t="str">
        <f t="shared" si="46"/>
        <v/>
      </c>
      <c r="P329" t="str">
        <f t="shared" si="47"/>
        <v/>
      </c>
      <c r="Q329" t="str">
        <f t="shared" si="50"/>
        <v>Bourgogne-Franche-Comté</v>
      </c>
    </row>
    <row r="330" spans="6:17" x14ac:dyDescent="0.35">
      <c r="F330" s="57" t="str">
        <f>'EU-Vergleichsdaten'!B$47</f>
        <v>Normandie</v>
      </c>
      <c r="H330" s="57">
        <f>'EU-Vergleichsdaten'!N$47-ROW(N$47)/1000000</f>
        <v>101.73405704624277</v>
      </c>
      <c r="J330">
        <f t="shared" si="48"/>
        <v>40</v>
      </c>
      <c r="K330" s="59" t="str">
        <f>VLOOKUP(N330,H291:Q382,10,0)</f>
        <v>Bretagne</v>
      </c>
      <c r="L330" t="str">
        <f t="shared" si="43"/>
        <v/>
      </c>
      <c r="M330" s="40" t="str">
        <f t="shared" si="49"/>
        <v/>
      </c>
      <c r="N330">
        <f>LARGE(H291:H382,J330)</f>
        <v>102.3120877283237</v>
      </c>
      <c r="O330" t="str">
        <f t="shared" si="46"/>
        <v/>
      </c>
      <c r="P330" t="str">
        <f t="shared" si="47"/>
        <v/>
      </c>
      <c r="Q330" t="str">
        <f t="shared" si="50"/>
        <v>Normandie</v>
      </c>
    </row>
    <row r="331" spans="6:17" x14ac:dyDescent="0.35">
      <c r="F331" s="57" t="str">
        <f>'EU-Vergleichsdaten'!B$48</f>
        <v>Hauts-de-France</v>
      </c>
      <c r="H331" s="57">
        <f>'EU-Vergleichsdaten'!N$48-ROW(N$48)/1000000</f>
        <v>93.641570497109811</v>
      </c>
      <c r="J331">
        <f t="shared" si="48"/>
        <v>41</v>
      </c>
      <c r="K331" s="59" t="str">
        <f>VLOOKUP(N331,H291:Q382,10,0)</f>
        <v>Normandie</v>
      </c>
      <c r="L331" t="str">
        <f t="shared" si="43"/>
        <v/>
      </c>
      <c r="M331" s="40" t="str">
        <f t="shared" si="49"/>
        <v/>
      </c>
      <c r="N331">
        <f>LARGE(H291:H382,J331)</f>
        <v>101.73405704624277</v>
      </c>
      <c r="O331" t="str">
        <f t="shared" si="46"/>
        <v/>
      </c>
      <c r="P331" t="str">
        <f t="shared" si="47"/>
        <v/>
      </c>
      <c r="Q331" t="str">
        <f t="shared" si="50"/>
        <v>Hauts-de-France</v>
      </c>
    </row>
    <row r="332" spans="6:17" x14ac:dyDescent="0.35">
      <c r="F332" s="57" t="str">
        <f>'EU-Vergleichsdaten'!B$49</f>
        <v>Grand Est</v>
      </c>
      <c r="H332" s="57">
        <f>'EU-Vergleichsdaten'!N$49-ROW(N$49)/1000000</f>
        <v>102.3120897283237</v>
      </c>
      <c r="J332">
        <f t="shared" si="48"/>
        <v>42</v>
      </c>
      <c r="K332" s="59" t="str">
        <f>VLOOKUP(N332,H291:Q382,10,0)</f>
        <v>Makroregion województwo mazowieckie</v>
      </c>
      <c r="L332" t="str">
        <f t="shared" si="43"/>
        <v/>
      </c>
      <c r="M332" s="40" t="str">
        <f t="shared" si="49"/>
        <v/>
      </c>
      <c r="N332">
        <f>LARGE(H291:H382,J332)</f>
        <v>101.73401904624276</v>
      </c>
      <c r="O332" t="str">
        <f t="shared" si="46"/>
        <v/>
      </c>
      <c r="P332" t="str">
        <f t="shared" si="47"/>
        <v/>
      </c>
      <c r="Q332" t="str">
        <f t="shared" si="50"/>
        <v>Grand Est</v>
      </c>
    </row>
    <row r="333" spans="6:17" x14ac:dyDescent="0.35">
      <c r="F333" s="57" t="str">
        <f>'EU-Vergleichsdaten'!B$50</f>
        <v>Pays de la Loire</v>
      </c>
      <c r="H333" s="57">
        <f>'EU-Vergleichsdaten'!N$50-ROW(N$50)/1000000</f>
        <v>101.15601936416186</v>
      </c>
      <c r="J333">
        <f t="shared" si="48"/>
        <v>43</v>
      </c>
      <c r="K333" s="59" t="str">
        <f>VLOOKUP(N333,H291:Q382,10,0)</f>
        <v>Région de Bruxelles-Capitale/Brussels Hoofdstedelijk Gewest</v>
      </c>
      <c r="L333" t="str">
        <f t="shared" si="43"/>
        <v/>
      </c>
      <c r="M333" s="40" t="str">
        <f t="shared" si="49"/>
        <v/>
      </c>
      <c r="N333">
        <f>LARGE(H291:H382,J333)</f>
        <v>101.15604536416187</v>
      </c>
      <c r="O333" t="str">
        <f t="shared" si="46"/>
        <v/>
      </c>
      <c r="P333" t="str">
        <f t="shared" si="47"/>
        <v/>
      </c>
      <c r="Q333" t="str">
        <f t="shared" si="50"/>
        <v>Pays de la Loire</v>
      </c>
    </row>
    <row r="334" spans="6:17" x14ac:dyDescent="0.35">
      <c r="F334" s="57" t="str">
        <f>'EU-Vergleichsdaten'!B$51</f>
        <v>Bretagne</v>
      </c>
      <c r="H334" s="57">
        <f>'EU-Vergleichsdaten'!N$51-ROW(N$51)/1000000</f>
        <v>102.3120877283237</v>
      </c>
      <c r="J334">
        <f t="shared" si="48"/>
        <v>44</v>
      </c>
      <c r="K334" s="59" t="str">
        <f>VLOOKUP(N334,H291:Q382,10,0)</f>
        <v>Pays de la Loire</v>
      </c>
      <c r="L334" t="str">
        <f t="shared" si="43"/>
        <v/>
      </c>
      <c r="M334" s="40" t="str">
        <f t="shared" si="49"/>
        <v/>
      </c>
      <c r="N334">
        <f>LARGE(H291:H382,J334)</f>
        <v>101.15601936416186</v>
      </c>
      <c r="O334" t="str">
        <f t="shared" si="46"/>
        <v/>
      </c>
      <c r="P334" t="str">
        <f t="shared" si="47"/>
        <v/>
      </c>
      <c r="Q334" t="str">
        <f t="shared" si="50"/>
        <v>Bretagne</v>
      </c>
    </row>
    <row r="335" spans="6:17" x14ac:dyDescent="0.35">
      <c r="F335" s="57" t="str">
        <f>'EU-Vergleichsdaten'!B$52</f>
        <v>Nouvelle-Aquitaine</v>
      </c>
      <c r="H335" s="57">
        <f>'EU-Vergleichsdaten'!N$52-ROW(N$52)/1000000</f>
        <v>104.62422545664739</v>
      </c>
      <c r="J335">
        <f t="shared" si="48"/>
        <v>45</v>
      </c>
      <c r="K335" s="59" t="str">
        <f>VLOOKUP(N335,H291:Q382,10,0)</f>
        <v>Oost-Nederland</v>
      </c>
      <c r="L335" t="str">
        <f t="shared" si="43"/>
        <v/>
      </c>
      <c r="M335" s="40" t="str">
        <f t="shared" si="49"/>
        <v/>
      </c>
      <c r="N335">
        <f>LARGE(H291:H382,J335)</f>
        <v>101.15599636416187</v>
      </c>
      <c r="O335" t="str">
        <f t="shared" si="46"/>
        <v/>
      </c>
      <c r="P335" t="str">
        <f t="shared" si="47"/>
        <v/>
      </c>
      <c r="Q335" t="str">
        <f t="shared" si="50"/>
        <v>Nouvelle-Aquitaine</v>
      </c>
    </row>
    <row r="336" spans="6:17" x14ac:dyDescent="0.35">
      <c r="F336" s="57" t="str">
        <f>'EU-Vergleichsdaten'!B$53</f>
        <v>Occitanie</v>
      </c>
      <c r="H336" s="57">
        <f>'EU-Vergleichsdaten'!N$53-ROW(N$53)/1000000</f>
        <v>99.999947000000006</v>
      </c>
      <c r="J336">
        <f t="shared" si="48"/>
        <v>46</v>
      </c>
      <c r="K336" s="59" t="str">
        <f>VLOOKUP(N336,H291:Q382,10,0)</f>
        <v>Manner-Suomi</v>
      </c>
      <c r="L336" t="str">
        <f t="shared" si="43"/>
        <v/>
      </c>
      <c r="M336" s="40" t="str">
        <f t="shared" si="49"/>
        <v/>
      </c>
      <c r="N336">
        <f>LARGE(H291:H382,J336)</f>
        <v>101.15597436416186</v>
      </c>
      <c r="O336" t="str">
        <f t="shared" si="46"/>
        <v/>
      </c>
      <c r="P336" t="str">
        <f t="shared" si="47"/>
        <v/>
      </c>
      <c r="Q336" t="str">
        <f t="shared" si="50"/>
        <v>Occitanie</v>
      </c>
    </row>
    <row r="337" spans="6:17" x14ac:dyDescent="0.35">
      <c r="F337" s="57" t="str">
        <f>'EU-Vergleichsdaten'!B$54</f>
        <v>Auvergne-Rhône-Alpes</v>
      </c>
      <c r="H337" s="57">
        <f>'EU-Vergleichsdaten'!N$54-ROW(N$54)/1000000</f>
        <v>105.78029282080925</v>
      </c>
      <c r="J337">
        <f t="shared" si="48"/>
        <v>47</v>
      </c>
      <c r="K337" s="59" t="str">
        <f>VLOOKUP(N337,H291:Q382,10,0)</f>
        <v>Région wallonne</v>
      </c>
      <c r="L337" t="str">
        <f t="shared" si="43"/>
        <v/>
      </c>
      <c r="M337" s="40" t="str">
        <f t="shared" si="49"/>
        <v/>
      </c>
      <c r="N337">
        <f>LARGE(H291:H382,J337)</f>
        <v>100.57800868208092</v>
      </c>
      <c r="O337" t="str">
        <f t="shared" si="46"/>
        <v/>
      </c>
      <c r="P337" t="str">
        <f t="shared" si="47"/>
        <v/>
      </c>
      <c r="Q337" t="str">
        <f t="shared" si="50"/>
        <v>Auvergne-Rhône-Alpes</v>
      </c>
    </row>
    <row r="338" spans="6:17" x14ac:dyDescent="0.35">
      <c r="F338" s="57" t="str">
        <f>'EU-Vergleichsdaten'!B$55</f>
        <v>Provence-Alpes-Côte d’Azur</v>
      </c>
      <c r="H338" s="57">
        <f>'EU-Vergleichsdaten'!N$55-ROW(N$55)/1000000</f>
        <v>104.62422245664739</v>
      </c>
      <c r="J338">
        <f t="shared" si="48"/>
        <v>48</v>
      </c>
      <c r="K338" s="59" t="str">
        <f>VLOOKUP(N338,H291:Q382,10,0)</f>
        <v>Occitanie</v>
      </c>
      <c r="L338" t="str">
        <f t="shared" si="43"/>
        <v/>
      </c>
      <c r="M338" s="40" t="str">
        <f t="shared" si="49"/>
        <v/>
      </c>
      <c r="N338">
        <f>LARGE(H291:H382,J338)</f>
        <v>99.999947000000006</v>
      </c>
      <c r="O338" t="str">
        <f t="shared" si="46"/>
        <v/>
      </c>
      <c r="P338" t="str">
        <f t="shared" si="47"/>
        <v/>
      </c>
      <c r="Q338" t="str">
        <f t="shared" si="50"/>
        <v>Provence-Alpes-Côte d’Azur</v>
      </c>
    </row>
    <row r="339" spans="6:17" x14ac:dyDescent="0.35">
      <c r="F339" s="57" t="str">
        <f>'EU-Vergleichsdaten'!B$56</f>
        <v>Corse</v>
      </c>
      <c r="H339" s="57">
        <f>'EU-Vergleichsdaten'!N$56-ROW(N$56)/1000000</f>
        <v>105.20225613872833</v>
      </c>
      <c r="J339">
        <f t="shared" si="48"/>
        <v>49</v>
      </c>
      <c r="K339" s="59" t="str">
        <f>VLOOKUP(N339,H291:Q382,10,0)</f>
        <v>Södra Sverige</v>
      </c>
      <c r="L339" t="str">
        <f t="shared" si="43"/>
        <v/>
      </c>
      <c r="M339" s="40" t="str">
        <f t="shared" si="49"/>
        <v/>
      </c>
      <c r="N339">
        <f>LARGE(H291:H382,J339)</f>
        <v>99.999902000000006</v>
      </c>
      <c r="O339" t="str">
        <f t="shared" si="46"/>
        <v/>
      </c>
      <c r="P339" t="str">
        <f t="shared" si="47"/>
        <v/>
      </c>
      <c r="Q339" t="str">
        <f t="shared" si="50"/>
        <v>Corse</v>
      </c>
    </row>
    <row r="340" spans="6:17" x14ac:dyDescent="0.35">
      <c r="F340" s="57" t="str">
        <f>'EU-Vergleichsdaten'!B$57</f>
        <v>RUP FR — Régions Ultrapériphériques Françaises</v>
      </c>
      <c r="H340" s="57">
        <f>'EU-Vergleichsdaten'!N$57-ROW(N$57)/1000000</f>
        <v>74.566416988439315</v>
      </c>
      <c r="J340">
        <f t="shared" si="48"/>
        <v>50</v>
      </c>
      <c r="K340" s="59" t="str">
        <f>VLOOKUP(N340,H291:Q382,10,0)</f>
        <v>Este</v>
      </c>
      <c r="L340" t="str">
        <f t="shared" si="43"/>
        <v/>
      </c>
      <c r="M340" s="40" t="str">
        <f t="shared" si="49"/>
        <v/>
      </c>
      <c r="N340">
        <f>LARGE(H291:H382,J340)</f>
        <v>98.843889635838153</v>
      </c>
      <c r="O340" t="str">
        <f t="shared" si="46"/>
        <v/>
      </c>
      <c r="P340" t="str">
        <f t="shared" si="47"/>
        <v/>
      </c>
      <c r="Q340" t="str">
        <f t="shared" si="50"/>
        <v>RUP FR — Régions Ultrapériphériques Françaises</v>
      </c>
    </row>
    <row r="341" spans="6:17" x14ac:dyDescent="0.35">
      <c r="F341" s="57" t="str">
        <f>'EU-Vergleichsdaten'!B$58</f>
        <v>Hrvatska</v>
      </c>
      <c r="H341" s="57">
        <f>'EU-Vergleichsdaten'!N$58-ROW(N$58)/1000000</f>
        <v>62.427687664739885</v>
      </c>
      <c r="J341">
        <f t="shared" si="48"/>
        <v>51</v>
      </c>
      <c r="K341" s="59" t="str">
        <f>VLOOKUP(N341,H291:Q382,10,0)</f>
        <v>Noord-Nederland</v>
      </c>
      <c r="L341" t="str">
        <f t="shared" si="43"/>
        <v/>
      </c>
      <c r="M341" s="40" t="str">
        <f t="shared" si="49"/>
        <v/>
      </c>
      <c r="N341">
        <f>LARGE(H291:H382,J341)</f>
        <v>98.26582395375722</v>
      </c>
      <c r="O341" t="str">
        <f t="shared" si="46"/>
        <v/>
      </c>
      <c r="P341" t="str">
        <f t="shared" si="47"/>
        <v/>
      </c>
      <c r="Q341" t="str">
        <f t="shared" si="50"/>
        <v>Hrvatska</v>
      </c>
    </row>
    <row r="342" spans="6:17" x14ac:dyDescent="0.35">
      <c r="F342" s="57" t="str">
        <f>'EU-Vergleichsdaten'!B$59</f>
        <v>Nord-Ovest</v>
      </c>
      <c r="H342" s="57">
        <f>'EU-Vergleichsdaten'!N$59-ROW(N$59)/1000000</f>
        <v>121.96525891907515</v>
      </c>
      <c r="J342">
        <f t="shared" si="48"/>
        <v>52</v>
      </c>
      <c r="K342" s="59" t="str">
        <f>VLOOKUP(N342,H291:Q382,10,0)</f>
        <v>Ireland</v>
      </c>
      <c r="L342" t="str">
        <f t="shared" si="43"/>
        <v/>
      </c>
      <c r="M342" s="40" t="str">
        <f t="shared" si="49"/>
        <v/>
      </c>
      <c r="N342">
        <f>LARGE(H291:H382,J342)</f>
        <v>96.531759907514441</v>
      </c>
      <c r="O342" t="str">
        <f t="shared" si="46"/>
        <v/>
      </c>
      <c r="P342" t="str">
        <f t="shared" si="47"/>
        <v/>
      </c>
      <c r="Q342" t="str">
        <f t="shared" si="50"/>
        <v>Nord-Ovest</v>
      </c>
    </row>
    <row r="343" spans="6:17" x14ac:dyDescent="0.35">
      <c r="F343" s="57" t="str">
        <f>'EU-Vergleichsdaten'!B$60</f>
        <v>Sud</v>
      </c>
      <c r="H343" s="57">
        <f>'EU-Vergleichsdaten'!N$60-ROW(N$60)/1000000</f>
        <v>77.456587398843922</v>
      </c>
      <c r="J343">
        <f t="shared" si="48"/>
        <v>53</v>
      </c>
      <c r="K343" s="59" t="str">
        <f>VLOOKUP(N343,H291:Q382,10,0)</f>
        <v>Malta</v>
      </c>
      <c r="L343" t="str">
        <f t="shared" si="43"/>
        <v/>
      </c>
      <c r="M343" s="40" t="str">
        <f t="shared" si="49"/>
        <v/>
      </c>
      <c r="N343">
        <f>LARGE(H291:H382,J343)</f>
        <v>95.953686225433515</v>
      </c>
      <c r="O343" t="str">
        <f t="shared" si="46"/>
        <v/>
      </c>
      <c r="P343" t="str">
        <f t="shared" si="47"/>
        <v/>
      </c>
      <c r="Q343" t="str">
        <f t="shared" si="50"/>
        <v>Sud</v>
      </c>
    </row>
    <row r="344" spans="6:17" x14ac:dyDescent="0.35">
      <c r="F344" s="57" t="str">
        <f>'EU-Vergleichsdaten'!B$61</f>
        <v>Isole</v>
      </c>
      <c r="H344" s="57">
        <f>'EU-Vergleichsdaten'!N$61-ROW(N$61)/1000000</f>
        <v>78.612655763005776</v>
      </c>
      <c r="J344">
        <f t="shared" si="48"/>
        <v>54</v>
      </c>
      <c r="K344" s="59" t="str">
        <f>VLOOKUP(N344,H291:Q382,10,0)</f>
        <v>Norra Sverige</v>
      </c>
      <c r="L344" t="str">
        <f t="shared" si="43"/>
        <v/>
      </c>
      <c r="M344" s="40" t="str">
        <f t="shared" si="49"/>
        <v/>
      </c>
      <c r="N344">
        <f>LARGE(H291:H382,J344)</f>
        <v>95.375623543352603</v>
      </c>
      <c r="O344" t="str">
        <f t="shared" si="46"/>
        <v/>
      </c>
      <c r="P344" t="str">
        <f t="shared" si="47"/>
        <v/>
      </c>
      <c r="Q344" t="str">
        <f t="shared" si="50"/>
        <v>Isole</v>
      </c>
    </row>
    <row r="345" spans="6:17" x14ac:dyDescent="0.35">
      <c r="F345" s="57" t="str">
        <f>'EU-Vergleichsdaten'!B$62</f>
        <v>Nord-Est</v>
      </c>
      <c r="H345" s="57">
        <f>'EU-Vergleichsdaten'!N$62-ROW(N$62)/1000000</f>
        <v>117.91901314450868</v>
      </c>
      <c r="J345">
        <f t="shared" si="48"/>
        <v>55</v>
      </c>
      <c r="K345" s="59" t="str">
        <f>VLOOKUP(N345,H291:Q382,10,0)</f>
        <v>Denmark</v>
      </c>
      <c r="L345" t="str">
        <f t="shared" si="43"/>
        <v/>
      </c>
      <c r="M345" s="40" t="str">
        <f t="shared" si="49"/>
        <v/>
      </c>
      <c r="N345">
        <f>LARGE(H291:H382,J345)</f>
        <v>93.641588497109822</v>
      </c>
      <c r="O345" t="str">
        <f t="shared" si="46"/>
        <v/>
      </c>
      <c r="P345" t="str">
        <f t="shared" si="47"/>
        <v/>
      </c>
      <c r="Q345" t="str">
        <f t="shared" si="50"/>
        <v>Nord-Est</v>
      </c>
    </row>
    <row r="346" spans="6:17" x14ac:dyDescent="0.35">
      <c r="F346" s="57" t="str">
        <f>'EU-Vergleichsdaten'!B$63</f>
        <v>Centro (IT)</v>
      </c>
      <c r="H346" s="57">
        <f>'EU-Vergleichsdaten'!N$63-ROW(N$63)/1000000</f>
        <v>108.09242254913296</v>
      </c>
      <c r="J346">
        <f t="shared" si="48"/>
        <v>56</v>
      </c>
      <c r="K346" s="59" t="str">
        <f>VLOOKUP(N346,H291:Q382,10,0)</f>
        <v>Hauts-de-France</v>
      </c>
      <c r="L346" t="str">
        <f t="shared" si="43"/>
        <v/>
      </c>
      <c r="M346" s="40" t="str">
        <f t="shared" si="49"/>
        <v/>
      </c>
      <c r="N346">
        <f>LARGE(H291:H382,J346)</f>
        <v>93.641570497109811</v>
      </c>
      <c r="O346" t="str">
        <f t="shared" si="46"/>
        <v/>
      </c>
      <c r="P346" t="str">
        <f t="shared" si="47"/>
        <v/>
      </c>
      <c r="Q346" t="str">
        <f t="shared" si="50"/>
        <v>Centro (IT)</v>
      </c>
    </row>
    <row r="347" spans="6:17" x14ac:dyDescent="0.35">
      <c r="F347" s="57" t="str">
        <f>'EU-Vergleichsdaten'!B$64</f>
        <v>Kýpros</v>
      </c>
      <c r="H347" s="57">
        <f>'EU-Vergleichsdaten'!N$64-ROW(N$64)/1000000</f>
        <v>106.9363521849711</v>
      </c>
      <c r="J347">
        <f t="shared" si="48"/>
        <v>57</v>
      </c>
      <c r="K347" s="59" t="str">
        <f>VLOOKUP(N347,H291:Q382,10,0)</f>
        <v>Noroeste</v>
      </c>
      <c r="L347" t="str">
        <f t="shared" si="43"/>
        <v/>
      </c>
      <c r="M347" s="40" t="str">
        <f t="shared" si="49"/>
        <v/>
      </c>
      <c r="N347">
        <f>LARGE(H291:H382,J347)</f>
        <v>92.485512132947974</v>
      </c>
      <c r="O347" t="str">
        <f t="shared" si="46"/>
        <v/>
      </c>
      <c r="P347" t="str">
        <f t="shared" si="47"/>
        <v/>
      </c>
      <c r="Q347" t="str">
        <f t="shared" si="50"/>
        <v>Kýpros</v>
      </c>
    </row>
    <row r="348" spans="6:17" x14ac:dyDescent="0.35">
      <c r="F348" s="57" t="str">
        <f>'EU-Vergleichsdaten'!B$65</f>
        <v>Latvija</v>
      </c>
      <c r="H348" s="57">
        <f>'EU-Vergleichsdaten'!N$65-ROW(N$65)/1000000</f>
        <v>64.739819393063584</v>
      </c>
      <c r="J348">
        <f t="shared" si="48"/>
        <v>58</v>
      </c>
      <c r="K348" s="59" t="str">
        <f>VLOOKUP(N348,H291:Q382,10,0)</f>
        <v>Közép-Magyarország</v>
      </c>
      <c r="L348" t="str">
        <f t="shared" si="43"/>
        <v/>
      </c>
      <c r="M348" s="40" t="str">
        <f t="shared" si="49"/>
        <v/>
      </c>
      <c r="N348">
        <f>LARGE(H291:H382,J348)</f>
        <v>90.173342404624279</v>
      </c>
      <c r="O348" t="str">
        <f t="shared" si="46"/>
        <v/>
      </c>
      <c r="P348" t="str">
        <f t="shared" si="47"/>
        <v/>
      </c>
      <c r="Q348" t="str">
        <f t="shared" si="50"/>
        <v>Latvija</v>
      </c>
    </row>
    <row r="349" spans="6:17" x14ac:dyDescent="0.35">
      <c r="F349" s="57" t="str">
        <f>'EU-Vergleichsdaten'!B$66</f>
        <v>Lietuva</v>
      </c>
      <c r="H349" s="57">
        <f>'EU-Vergleichsdaten'!N$66-ROW(N$66)/1000000</f>
        <v>83.814962901734091</v>
      </c>
      <c r="J349">
        <f t="shared" si="48"/>
        <v>59</v>
      </c>
      <c r="K349" s="59" t="str">
        <f>VLOOKUP(N349,H291:Q382,10,0)</f>
        <v>Centro (ES)</v>
      </c>
      <c r="L349" t="str">
        <f t="shared" si="43"/>
        <v/>
      </c>
      <c r="M349" s="40" t="str">
        <f t="shared" si="49"/>
        <v/>
      </c>
      <c r="N349">
        <f>LARGE(H291:H382,J349)</f>
        <v>86.705162312138725</v>
      </c>
      <c r="O349" t="str">
        <f t="shared" si="46"/>
        <v/>
      </c>
      <c r="P349" t="str">
        <f t="shared" si="47"/>
        <v/>
      </c>
      <c r="Q349" t="str">
        <f t="shared" si="50"/>
        <v>Lietuva</v>
      </c>
    </row>
    <row r="350" spans="6:17" x14ac:dyDescent="0.35">
      <c r="F350" s="57" t="str">
        <f>'EU-Vergleichsdaten'!B$67</f>
        <v>Luxembourg</v>
      </c>
      <c r="H350" s="57">
        <f>'EU-Vergleichsdaten'!N$67-ROW(N$67)/1000000</f>
        <v>152.60108906936415</v>
      </c>
      <c r="J350">
        <f t="shared" si="48"/>
        <v>60</v>
      </c>
      <c r="K350" s="59" t="str">
        <f>VLOOKUP(N350,H291:Q382,10,0)</f>
        <v>Macroregiunea Trei</v>
      </c>
      <c r="L350" t="str">
        <f t="shared" si="43"/>
        <v/>
      </c>
      <c r="M350" s="40" t="str">
        <f t="shared" si="49"/>
        <v/>
      </c>
      <c r="N350">
        <f>LARGE(H291:H382,J350)</f>
        <v>85.549041947976889</v>
      </c>
      <c r="O350" t="str">
        <f t="shared" si="46"/>
        <v/>
      </c>
      <c r="P350" t="str">
        <f t="shared" si="47"/>
        <v/>
      </c>
      <c r="Q350" t="str">
        <f t="shared" si="50"/>
        <v>Luxembourg</v>
      </c>
    </row>
    <row r="351" spans="6:17" x14ac:dyDescent="0.35">
      <c r="F351" s="57" t="str">
        <f>'EU-Vergleichsdaten'!B$68</f>
        <v>Közép-Magyarország</v>
      </c>
      <c r="H351" s="57">
        <f>'EU-Vergleichsdaten'!N$68-ROW(N$68)/1000000</f>
        <v>90.173342404624279</v>
      </c>
      <c r="J351">
        <f t="shared" si="48"/>
        <v>61</v>
      </c>
      <c r="K351" s="59" t="str">
        <f>VLOOKUP(N351,H291:Q382,10,0)</f>
        <v>Lietuva</v>
      </c>
      <c r="L351" t="str">
        <f t="shared" si="43"/>
        <v/>
      </c>
      <c r="M351" s="40" t="str">
        <f t="shared" si="49"/>
        <v/>
      </c>
      <c r="N351">
        <f>LARGE(H291:H382,J351)</f>
        <v>83.814962901734091</v>
      </c>
      <c r="O351" t="str">
        <f t="shared" si="46"/>
        <v/>
      </c>
      <c r="P351" t="str">
        <f t="shared" si="47"/>
        <v/>
      </c>
      <c r="Q351" t="str">
        <f t="shared" si="50"/>
        <v>Közép-Magyarország</v>
      </c>
    </row>
    <row r="352" spans="6:17" x14ac:dyDescent="0.35">
      <c r="F352" s="57" t="str">
        <f>'EU-Vergleichsdaten'!B$69</f>
        <v>Dunántúl</v>
      </c>
      <c r="H352" s="57">
        <f>'EU-Vergleichsdaten'!N$69-ROW(N$69)/1000000</f>
        <v>65.317850075144506</v>
      </c>
      <c r="J352">
        <f t="shared" si="48"/>
        <v>62</v>
      </c>
      <c r="K352" s="59" t="str">
        <f>VLOOKUP(N352,H291:Q382,10,0)</f>
        <v>Continente</v>
      </c>
      <c r="L352" t="str">
        <f t="shared" si="43"/>
        <v/>
      </c>
      <c r="M352" s="40" t="str">
        <f t="shared" si="49"/>
        <v/>
      </c>
      <c r="N352">
        <f>LARGE(H291:H382,J352)</f>
        <v>83.814942901734099</v>
      </c>
      <c r="O352" t="str">
        <f t="shared" si="46"/>
        <v/>
      </c>
      <c r="P352" t="str">
        <f t="shared" si="47"/>
        <v/>
      </c>
      <c r="Q352" t="str">
        <f t="shared" si="50"/>
        <v>Dunántúl</v>
      </c>
    </row>
    <row r="353" spans="6:17" x14ac:dyDescent="0.35">
      <c r="F353" s="57" t="str">
        <f>'EU-Vergleichsdaten'!B$70</f>
        <v>Alföld és Észak</v>
      </c>
      <c r="H353" s="57">
        <f>'EU-Vergleichsdaten'!N$70-ROW(N$70)/1000000</f>
        <v>57.225363526011556</v>
      </c>
      <c r="J353">
        <f t="shared" si="48"/>
        <v>63</v>
      </c>
      <c r="K353" s="59" t="str">
        <f>VLOOKUP(N353,H291:Q382,10,0)</f>
        <v>Slovenija</v>
      </c>
      <c r="L353" t="str">
        <f t="shared" si="43"/>
        <v/>
      </c>
      <c r="M353" s="40" t="str">
        <f t="shared" si="49"/>
        <v/>
      </c>
      <c r="N353">
        <f>LARGE(H291:H382,J353)</f>
        <v>83.814935901734088</v>
      </c>
      <c r="O353" t="str">
        <f t="shared" si="46"/>
        <v/>
      </c>
      <c r="P353" t="str">
        <f t="shared" si="47"/>
        <v/>
      </c>
      <c r="Q353" t="str">
        <f t="shared" si="50"/>
        <v>Alföld és Észak</v>
      </c>
    </row>
    <row r="354" spans="6:17" x14ac:dyDescent="0.35">
      <c r="F354" s="57" t="str">
        <f>'EU-Vergleichsdaten'!B$71</f>
        <v>Malta</v>
      </c>
      <c r="H354" s="57">
        <f>'EU-Vergleichsdaten'!N$71-ROW(N$71)/1000000</f>
        <v>95.953686225433515</v>
      </c>
      <c r="J354">
        <f t="shared" si="48"/>
        <v>64</v>
      </c>
      <c r="K354" s="59" t="str">
        <f>VLOOKUP(N354,H291:Q382,10,0)</f>
        <v>Česko</v>
      </c>
      <c r="L354" t="str">
        <f t="shared" si="43"/>
        <v/>
      </c>
      <c r="M354" s="40" t="str">
        <f t="shared" si="49"/>
        <v/>
      </c>
      <c r="N354">
        <f>LARGE(H291:H382,J354)</f>
        <v>83.236965219653186</v>
      </c>
      <c r="O354" t="str">
        <f t="shared" si="46"/>
        <v/>
      </c>
      <c r="P354" t="str">
        <f t="shared" si="47"/>
        <v/>
      </c>
      <c r="Q354" t="str">
        <f t="shared" si="50"/>
        <v>Malta</v>
      </c>
    </row>
    <row r="355" spans="6:17" x14ac:dyDescent="0.35">
      <c r="F355" s="57" t="str">
        <f>'EU-Vergleichsdaten'!B$72</f>
        <v>Noord-Nederland</v>
      </c>
      <c r="H355" s="57">
        <f>'EU-Vergleichsdaten'!N$72-ROW(N$72)/1000000</f>
        <v>98.26582395375722</v>
      </c>
      <c r="J355">
        <f t="shared" si="48"/>
        <v>65</v>
      </c>
      <c r="K355" s="59" t="str">
        <f>VLOOKUP(N355,H291:Q382,10,0)</f>
        <v>Makroregion południowy</v>
      </c>
      <c r="L355" t="str">
        <f t="shared" ref="L355:L382" si="51">IF(VLOOKUP(K355,F$3:G$94,2,0)="WD","WD",IF(VLOOKUP(K355,F$3:G$94,2,0)="OD","OD",""))</f>
        <v/>
      </c>
      <c r="M355" s="40" t="str">
        <f t="shared" ref="M355:M382" si="52">IF(VLOOKUP($K355,$F$3:$H$94,2,0)="WD",VLOOKUP($K355,C$3:D$18,2,0),IF(VLOOKUP($K355,$F$3:$H$94,2,0)="OD",VLOOKUP($K355,C$3:D$18,2,0),""))</f>
        <v/>
      </c>
      <c r="N355">
        <f>LARGE(H291:H382,J355)</f>
        <v>82.080845855491333</v>
      </c>
      <c r="O355" t="str">
        <f t="shared" si="46"/>
        <v/>
      </c>
      <c r="P355" t="str">
        <f t="shared" si="47"/>
        <v/>
      </c>
      <c r="Q355" t="str">
        <f t="shared" ref="Q355:Q382" si="53">F355</f>
        <v>Noord-Nederland</v>
      </c>
    </row>
    <row r="356" spans="6:17" x14ac:dyDescent="0.35">
      <c r="F356" s="57" t="str">
        <f>'EU-Vergleichsdaten'!B$73</f>
        <v>Oost-Nederland</v>
      </c>
      <c r="H356" s="57">
        <f>'EU-Vergleichsdaten'!N$73-ROW(N$73)/1000000</f>
        <v>101.15599636416187</v>
      </c>
      <c r="J356">
        <f t="shared" si="48"/>
        <v>66</v>
      </c>
      <c r="K356" s="59" t="str">
        <f>VLOOKUP(N356,H291:Q382,10,0)</f>
        <v>Região Autónoma dos Açores</v>
      </c>
      <c r="L356" t="str">
        <f t="shared" si="51"/>
        <v/>
      </c>
      <c r="M356" s="40" t="str">
        <f t="shared" si="52"/>
        <v/>
      </c>
      <c r="N356">
        <f>LARGE(H291:H382,J356)</f>
        <v>82.080837855491339</v>
      </c>
      <c r="O356" t="str">
        <f t="shared" ref="O356:O382" si="54">IF(L356="WD",N356,"")</f>
        <v/>
      </c>
      <c r="P356" t="str">
        <f t="shared" ref="P356:P382" si="55">IF(L356="OD",N356,"")</f>
        <v/>
      </c>
      <c r="Q356" t="str">
        <f t="shared" si="53"/>
        <v>Oost-Nederland</v>
      </c>
    </row>
    <row r="357" spans="6:17" x14ac:dyDescent="0.35">
      <c r="F357" s="57" t="str">
        <f>'EU-Vergleichsdaten'!B$74</f>
        <v>West-Nederland</v>
      </c>
      <c r="H357" s="57">
        <f>'EU-Vergleichsdaten'!N$74-ROW(N$74)/1000000</f>
        <v>107.51437686705202</v>
      </c>
      <c r="J357">
        <f t="shared" ref="J357:J382" si="56">J356+1</f>
        <v>67</v>
      </c>
      <c r="K357" s="59" t="str">
        <f>VLOOKUP(N357,H291:Q382,10,0)</f>
        <v>Canarias</v>
      </c>
      <c r="L357" t="str">
        <f t="shared" si="51"/>
        <v/>
      </c>
      <c r="M357" s="40" t="str">
        <f t="shared" si="52"/>
        <v/>
      </c>
      <c r="N357">
        <f>LARGE(H291:H382,J357)</f>
        <v>80.924812491329476</v>
      </c>
      <c r="O357" t="str">
        <f t="shared" si="54"/>
        <v/>
      </c>
      <c r="P357" t="str">
        <f t="shared" si="55"/>
        <v/>
      </c>
      <c r="Q357" t="str">
        <f t="shared" si="53"/>
        <v>West-Nederland</v>
      </c>
    </row>
    <row r="358" spans="6:17" x14ac:dyDescent="0.35">
      <c r="F358" s="57" t="str">
        <f>'EU-Vergleichsdaten'!B$75</f>
        <v>Zuid-Nederland</v>
      </c>
      <c r="H358" s="57">
        <f>'EU-Vergleichsdaten'!N$75-ROW(N$75)/1000000</f>
        <v>103.46813309248556</v>
      </c>
      <c r="J358">
        <f t="shared" si="56"/>
        <v>68</v>
      </c>
      <c r="K358" s="59" t="str">
        <f>VLOOKUP(N358,H291:Q382,10,0)</f>
        <v>Attiki</v>
      </c>
      <c r="L358" t="str">
        <f t="shared" si="51"/>
        <v/>
      </c>
      <c r="M358" s="40" t="str">
        <f t="shared" si="52"/>
        <v/>
      </c>
      <c r="N358">
        <f>LARGE(H291:H382,J358)</f>
        <v>80.346787809248553</v>
      </c>
      <c r="O358" t="str">
        <f t="shared" si="54"/>
        <v/>
      </c>
      <c r="P358" t="str">
        <f t="shared" si="55"/>
        <v/>
      </c>
      <c r="Q358" t="str">
        <f t="shared" si="53"/>
        <v>Zuid-Nederland</v>
      </c>
    </row>
    <row r="359" spans="6:17" x14ac:dyDescent="0.35">
      <c r="F359" s="57" t="str">
        <f>'EU-Vergleichsdaten'!B$76</f>
        <v>Ostösterreich</v>
      </c>
      <c r="H359" s="57">
        <f>'EU-Vergleichsdaten'!N$76-ROW(N$76)/1000000</f>
        <v>119.65310319075144</v>
      </c>
      <c r="J359">
        <f t="shared" si="56"/>
        <v>69</v>
      </c>
      <c r="K359" s="59" t="str">
        <f>VLOOKUP(N359,H291:Q382,10,0)</f>
        <v>Makroregion południowo-zachodni</v>
      </c>
      <c r="L359" t="str">
        <f t="shared" si="51"/>
        <v/>
      </c>
      <c r="M359" s="40" t="str">
        <f t="shared" si="52"/>
        <v/>
      </c>
      <c r="N359">
        <f>LARGE(H291:H382,J359)</f>
        <v>79.768705127167635</v>
      </c>
      <c r="O359" t="str">
        <f t="shared" si="54"/>
        <v/>
      </c>
      <c r="P359" t="str">
        <f t="shared" si="55"/>
        <v/>
      </c>
      <c r="Q359" t="str">
        <f t="shared" si="53"/>
        <v>Ostösterreich</v>
      </c>
    </row>
    <row r="360" spans="6:17" x14ac:dyDescent="0.35">
      <c r="F360" s="57" t="str">
        <f>'EU-Vergleichsdaten'!B$77</f>
        <v>Südösterreich</v>
      </c>
      <c r="H360" s="57">
        <f>'EU-Vergleichsdaten'!N$77-ROW(N$77)/1000000</f>
        <v>119.07506750867051</v>
      </c>
      <c r="J360">
        <f t="shared" si="56"/>
        <v>70</v>
      </c>
      <c r="K360" s="59" t="str">
        <f>VLOOKUP(N360,H291:Q382,10,0)</f>
        <v>Região Autónoma da Madeira</v>
      </c>
      <c r="L360" t="str">
        <f t="shared" si="51"/>
        <v/>
      </c>
      <c r="M360" s="40" t="str">
        <f t="shared" si="52"/>
        <v/>
      </c>
      <c r="N360">
        <f>LARGE(H291:H382,J360)</f>
        <v>79.768698127167625</v>
      </c>
      <c r="O360" t="str">
        <f t="shared" si="54"/>
        <v/>
      </c>
      <c r="P360" t="str">
        <f t="shared" si="55"/>
        <v/>
      </c>
      <c r="Q360" t="str">
        <f t="shared" si="53"/>
        <v>Südösterreich</v>
      </c>
    </row>
    <row r="361" spans="6:17" x14ac:dyDescent="0.35">
      <c r="F361" s="57" t="str">
        <f>'EU-Vergleichsdaten'!B$78</f>
        <v>Westösterreich</v>
      </c>
      <c r="H361" s="57">
        <f>'EU-Vergleichsdaten'!N$78-ROW(N$78)/1000000</f>
        <v>122.54327460115607</v>
      </c>
      <c r="J361">
        <f t="shared" si="56"/>
        <v>71</v>
      </c>
      <c r="K361" s="59" t="str">
        <f>VLOOKUP(N361,H291:Q382,10,0)</f>
        <v>Isole</v>
      </c>
      <c r="L361" t="str">
        <f t="shared" si="51"/>
        <v/>
      </c>
      <c r="M361" s="40" t="str">
        <f t="shared" si="52"/>
        <v/>
      </c>
      <c r="N361">
        <f>LARGE(H291:H382,J361)</f>
        <v>78.612655763005776</v>
      </c>
      <c r="O361" t="str">
        <f t="shared" si="54"/>
        <v/>
      </c>
      <c r="P361" t="str">
        <f t="shared" si="55"/>
        <v/>
      </c>
      <c r="Q361" t="str">
        <f t="shared" si="53"/>
        <v>Westösterreich</v>
      </c>
    </row>
    <row r="362" spans="6:17" x14ac:dyDescent="0.35">
      <c r="F362" s="57" t="str">
        <f>'EU-Vergleichsdaten'!B$79</f>
        <v>Makroregion południowy</v>
      </c>
      <c r="H362" s="57">
        <f>'EU-Vergleichsdaten'!N$79-ROW(N$79)/1000000</f>
        <v>82.080845855491333</v>
      </c>
      <c r="J362">
        <f t="shared" si="56"/>
        <v>72</v>
      </c>
      <c r="K362" s="59" t="str">
        <f>VLOOKUP(N362,H291:Q382,10,0)</f>
        <v>Makroregion północno-zachodni</v>
      </c>
      <c r="L362" t="str">
        <f t="shared" si="51"/>
        <v/>
      </c>
      <c r="M362" s="40" t="str">
        <f t="shared" si="52"/>
        <v/>
      </c>
      <c r="N362">
        <f>LARGE(H291:H382,J362)</f>
        <v>78.034602080924856</v>
      </c>
      <c r="O362" t="str">
        <f t="shared" si="54"/>
        <v/>
      </c>
      <c r="P362" t="str">
        <f t="shared" si="55"/>
        <v/>
      </c>
      <c r="Q362" t="str">
        <f t="shared" si="53"/>
        <v>Makroregion południowy</v>
      </c>
    </row>
    <row r="363" spans="6:17" x14ac:dyDescent="0.35">
      <c r="F363" s="57" t="str">
        <f>'EU-Vergleichsdaten'!B$80</f>
        <v>Makroregion północno-zachodni</v>
      </c>
      <c r="H363" s="57">
        <f>'EU-Vergleichsdaten'!N$80-ROW(N$80)/1000000</f>
        <v>78.034602080924856</v>
      </c>
      <c r="J363">
        <f t="shared" si="56"/>
        <v>73</v>
      </c>
      <c r="K363" s="59" t="str">
        <f>VLOOKUP(N363,H291:Q382,10,0)</f>
        <v>Sud</v>
      </c>
      <c r="L363" t="str">
        <f t="shared" si="51"/>
        <v/>
      </c>
      <c r="M363" s="40" t="str">
        <f t="shared" si="52"/>
        <v/>
      </c>
      <c r="N363">
        <f>LARGE(H291:H382,J363)</f>
        <v>77.456587398843922</v>
      </c>
      <c r="O363" t="str">
        <f t="shared" si="54"/>
        <v/>
      </c>
      <c r="P363" t="str">
        <f t="shared" si="55"/>
        <v/>
      </c>
      <c r="Q363" t="str">
        <f t="shared" si="53"/>
        <v>Makroregion północno-zachodni</v>
      </c>
    </row>
    <row r="364" spans="6:17" x14ac:dyDescent="0.35">
      <c r="F364" s="57" t="str">
        <f>'EU-Vergleichsdaten'!B$81</f>
        <v>Makroregion południowo-zachodni</v>
      </c>
      <c r="H364" s="57">
        <f>'EU-Vergleichsdaten'!N$81-ROW(N$81)/1000000</f>
        <v>79.768705127167635</v>
      </c>
      <c r="J364">
        <f t="shared" si="56"/>
        <v>74</v>
      </c>
      <c r="K364" s="59" t="str">
        <f>VLOOKUP(N364,H291:Q382,10,0)</f>
        <v>Sur</v>
      </c>
      <c r="L364" t="str">
        <f t="shared" si="51"/>
        <v/>
      </c>
      <c r="M364" s="40" t="str">
        <f t="shared" si="52"/>
        <v/>
      </c>
      <c r="N364">
        <f>LARGE(H291:H382,J364)</f>
        <v>76.878570716763008</v>
      </c>
      <c r="O364" t="str">
        <f t="shared" si="54"/>
        <v/>
      </c>
      <c r="P364" t="str">
        <f t="shared" si="55"/>
        <v/>
      </c>
      <c r="Q364" t="str">
        <f t="shared" si="53"/>
        <v>Makroregion południowo-zachodni</v>
      </c>
    </row>
    <row r="365" spans="6:17" x14ac:dyDescent="0.35">
      <c r="F365" s="57" t="str">
        <f>'EU-Vergleichsdaten'!B$82</f>
        <v>Makroregion północny</v>
      </c>
      <c r="H365" s="57">
        <f>'EU-Vergleichsdaten'!N$82-ROW(N$82)/1000000</f>
        <v>72.254253260115604</v>
      </c>
      <c r="J365">
        <f t="shared" si="56"/>
        <v>75</v>
      </c>
      <c r="K365" s="59" t="str">
        <f>VLOOKUP(N365,H291:Q382,10,0)</f>
        <v>Makroregion centralny</v>
      </c>
      <c r="L365" t="str">
        <f t="shared" si="51"/>
        <v/>
      </c>
      <c r="M365" s="40" t="str">
        <f t="shared" si="52"/>
        <v/>
      </c>
      <c r="N365">
        <f>LARGE(H291:H382,J365)</f>
        <v>75.144425670520221</v>
      </c>
      <c r="O365" t="str">
        <f t="shared" si="54"/>
        <v/>
      </c>
      <c r="P365" t="str">
        <f t="shared" si="55"/>
        <v/>
      </c>
      <c r="Q365" t="str">
        <f t="shared" si="53"/>
        <v>Makroregion północny</v>
      </c>
    </row>
    <row r="366" spans="6:17" x14ac:dyDescent="0.35">
      <c r="F366" s="57" t="str">
        <f>'EU-Vergleichsdaten'!B$83</f>
        <v>Makroregion centralny</v>
      </c>
      <c r="H366" s="57">
        <f>'EU-Vergleichsdaten'!N$83-ROW(N$83)/1000000</f>
        <v>75.144425670520221</v>
      </c>
      <c r="J366">
        <f t="shared" si="56"/>
        <v>76</v>
      </c>
      <c r="K366" s="59" t="str">
        <f>VLOOKUP(N366,H291:Q382,10,0)</f>
        <v>Eesti</v>
      </c>
      <c r="L366" t="str">
        <f t="shared" si="51"/>
        <v/>
      </c>
      <c r="M366" s="40" t="str">
        <f t="shared" si="52"/>
        <v/>
      </c>
      <c r="N366">
        <f>LARGE(H291:H382,J366)</f>
        <v>74.566442988439306</v>
      </c>
      <c r="O366" t="str">
        <f t="shared" si="54"/>
        <v/>
      </c>
      <c r="P366" t="str">
        <f t="shared" si="55"/>
        <v/>
      </c>
      <c r="Q366" t="str">
        <f t="shared" si="53"/>
        <v>Makroregion centralny</v>
      </c>
    </row>
    <row r="367" spans="6:17" x14ac:dyDescent="0.35">
      <c r="F367" s="57" t="str">
        <f>'EU-Vergleichsdaten'!B$84</f>
        <v>Makroregion wschodni</v>
      </c>
      <c r="H367" s="57">
        <f>'EU-Vergleichsdaten'!N$84-ROW(N$84)/1000000</f>
        <v>64.739800393063589</v>
      </c>
      <c r="J367">
        <f t="shared" si="56"/>
        <v>77</v>
      </c>
      <c r="K367" s="59" t="str">
        <f>VLOOKUP(N367,H291:Q382,10,0)</f>
        <v>RUP FR — Régions Ultrapériphériques Françaises</v>
      </c>
      <c r="L367" t="str">
        <f t="shared" si="51"/>
        <v/>
      </c>
      <c r="M367" s="40" t="str">
        <f t="shared" si="52"/>
        <v/>
      </c>
      <c r="N367">
        <f>LARGE(H291:H382,J367)</f>
        <v>74.566416988439315</v>
      </c>
      <c r="O367" t="str">
        <f t="shared" si="54"/>
        <v/>
      </c>
      <c r="P367" t="str">
        <f t="shared" si="55"/>
        <v/>
      </c>
      <c r="Q367" t="str">
        <f t="shared" si="53"/>
        <v>Makroregion wschodni</v>
      </c>
    </row>
    <row r="368" spans="6:17" x14ac:dyDescent="0.35">
      <c r="F368" s="57" t="str">
        <f>'EU-Vergleichsdaten'!B$85</f>
        <v>Makroregion województwo mazowieckie</v>
      </c>
      <c r="H368" s="57">
        <f>'EU-Vergleichsdaten'!N$85-ROW(N$85)/1000000</f>
        <v>101.73401904624276</v>
      </c>
      <c r="J368">
        <f t="shared" si="56"/>
        <v>78</v>
      </c>
      <c r="K368" s="59" t="str">
        <f>VLOOKUP(N368,H291:Q382,10,0)</f>
        <v>Nisia Aigaiou, Kriti</v>
      </c>
      <c r="L368" t="str">
        <f t="shared" si="51"/>
        <v/>
      </c>
      <c r="M368" s="40" t="str">
        <f t="shared" si="52"/>
        <v/>
      </c>
      <c r="N368">
        <f>LARGE(H291:H382,J368)</f>
        <v>72.832335942196522</v>
      </c>
      <c r="O368" t="str">
        <f t="shared" si="54"/>
        <v/>
      </c>
      <c r="P368" t="str">
        <f t="shared" si="55"/>
        <v/>
      </c>
      <c r="Q368" t="str">
        <f t="shared" si="53"/>
        <v>Makroregion województwo mazowieckie</v>
      </c>
    </row>
    <row r="369" spans="6:17" x14ac:dyDescent="0.35">
      <c r="F369" s="57" t="str">
        <f>'EU-Vergleichsdaten'!B$86</f>
        <v>Continente</v>
      </c>
      <c r="H369" s="57">
        <f>'EU-Vergleichsdaten'!N$86-ROW(N$86)/1000000</f>
        <v>83.814942901734099</v>
      </c>
      <c r="J369">
        <f t="shared" si="56"/>
        <v>79</v>
      </c>
      <c r="K369" s="59" t="str">
        <f>VLOOKUP(N369,H291:Q382,10,0)</f>
        <v>Makroregion północny</v>
      </c>
      <c r="L369" t="str">
        <f t="shared" si="51"/>
        <v/>
      </c>
      <c r="M369" s="40" t="str">
        <f t="shared" si="52"/>
        <v/>
      </c>
      <c r="N369">
        <f>LARGE(H291:H382,J369)</f>
        <v>72.254253260115604</v>
      </c>
      <c r="O369" t="str">
        <f t="shared" si="54"/>
        <v/>
      </c>
      <c r="P369" t="str">
        <f t="shared" si="55"/>
        <v/>
      </c>
      <c r="Q369" t="str">
        <f t="shared" si="53"/>
        <v>Continente</v>
      </c>
    </row>
    <row r="370" spans="6:17" x14ac:dyDescent="0.35">
      <c r="F370" s="57" t="str">
        <f>'EU-Vergleichsdaten'!B$87</f>
        <v>Região Autónoma dos Açores</v>
      </c>
      <c r="H370" s="57">
        <f>'EU-Vergleichsdaten'!N$87-ROW(N$87)/1000000</f>
        <v>82.080837855491339</v>
      </c>
      <c r="J370">
        <f t="shared" si="56"/>
        <v>80</v>
      </c>
      <c r="K370" s="59" t="str">
        <f>VLOOKUP(N370,H291:Q382,10,0)</f>
        <v>Yugozapadna i Yuzhna tsentralna Bulgaria</v>
      </c>
      <c r="L370" t="str">
        <f t="shared" si="51"/>
        <v/>
      </c>
      <c r="M370" s="40" t="str">
        <f t="shared" si="52"/>
        <v/>
      </c>
      <c r="N370">
        <f>LARGE(H291:H382,J370)</f>
        <v>67.051995121387279</v>
      </c>
      <c r="O370" t="str">
        <f t="shared" si="54"/>
        <v/>
      </c>
      <c r="P370" t="str">
        <f t="shared" si="55"/>
        <v/>
      </c>
      <c r="Q370" t="str">
        <f t="shared" si="53"/>
        <v>Região Autónoma dos Açores</v>
      </c>
    </row>
    <row r="371" spans="6:17" x14ac:dyDescent="0.35">
      <c r="F371" s="57" t="str">
        <f>'EU-Vergleichsdaten'!B$88</f>
        <v>Região Autónoma da Madeira</v>
      </c>
      <c r="H371" s="57">
        <f>'EU-Vergleichsdaten'!N$88-ROW(N$88)/1000000</f>
        <v>79.768698127167625</v>
      </c>
      <c r="J371">
        <f t="shared" si="56"/>
        <v>81</v>
      </c>
      <c r="K371" s="59" t="str">
        <f>VLOOKUP(N371,H291:Q382,10,0)</f>
        <v>Voreia Elláda</v>
      </c>
      <c r="L371" t="str">
        <f t="shared" si="51"/>
        <v/>
      </c>
      <c r="M371" s="40" t="str">
        <f t="shared" si="52"/>
        <v/>
      </c>
      <c r="N371">
        <f>LARGE(H291:H382,J371)</f>
        <v>66.473953439306356</v>
      </c>
      <c r="O371" t="str">
        <f t="shared" si="54"/>
        <v/>
      </c>
      <c r="P371" t="str">
        <f t="shared" si="55"/>
        <v/>
      </c>
      <c r="Q371" t="str">
        <f t="shared" si="53"/>
        <v>Região Autónoma da Madeira</v>
      </c>
    </row>
    <row r="372" spans="6:17" x14ac:dyDescent="0.35">
      <c r="F372" s="57" t="str">
        <f>'EU-Vergleichsdaten'!B$89</f>
        <v>Macroregiunea Unu</v>
      </c>
      <c r="H372" s="57">
        <f>'EU-Vergleichsdaten'!N$89-ROW(N$89)/1000000</f>
        <v>65.895864757225425</v>
      </c>
      <c r="J372">
        <f t="shared" si="56"/>
        <v>82</v>
      </c>
      <c r="K372" s="59" t="str">
        <f>VLOOKUP(N372,H291:Q382,10,0)</f>
        <v>Macroregiunea Unu</v>
      </c>
      <c r="L372" t="str">
        <f t="shared" si="51"/>
        <v/>
      </c>
      <c r="M372" s="40" t="str">
        <f t="shared" si="52"/>
        <v/>
      </c>
      <c r="N372">
        <f>LARGE(H291:H382,J372)</f>
        <v>65.895864757225425</v>
      </c>
      <c r="O372" t="str">
        <f t="shared" si="54"/>
        <v/>
      </c>
      <c r="P372" t="str">
        <f t="shared" si="55"/>
        <v/>
      </c>
      <c r="Q372" t="str">
        <f t="shared" si="53"/>
        <v>Macroregiunea Unu</v>
      </c>
    </row>
    <row r="373" spans="6:17" x14ac:dyDescent="0.35">
      <c r="F373" s="57" t="str">
        <f>'EU-Vergleichsdaten'!B$90</f>
        <v>Macroregiunea Doi</v>
      </c>
      <c r="H373" s="57">
        <f>'EU-Vergleichsdaten'!N$90-ROW(N$90)/1000000</f>
        <v>53.75713543352601</v>
      </c>
      <c r="J373">
        <f t="shared" si="56"/>
        <v>83</v>
      </c>
      <c r="K373" s="59" t="str">
        <f>VLOOKUP(N373,H291:Q382,10,0)</f>
        <v>Dunántúl</v>
      </c>
      <c r="L373" t="str">
        <f t="shared" si="51"/>
        <v/>
      </c>
      <c r="M373" s="40" t="str">
        <f t="shared" si="52"/>
        <v/>
      </c>
      <c r="N373">
        <f>LARGE(H291:H382,J373)</f>
        <v>65.317850075144506</v>
      </c>
      <c r="O373" t="str">
        <f t="shared" si="54"/>
        <v/>
      </c>
      <c r="P373" t="str">
        <f t="shared" si="55"/>
        <v/>
      </c>
      <c r="Q373" t="str">
        <f t="shared" si="53"/>
        <v>Macroregiunea Doi</v>
      </c>
    </row>
    <row r="374" spans="6:17" x14ac:dyDescent="0.35">
      <c r="F374" s="57" t="str">
        <f>'EU-Vergleichsdaten'!B$91</f>
        <v>Macroregiunea Trei</v>
      </c>
      <c r="H374" s="57">
        <f>'EU-Vergleichsdaten'!N$91-ROW(N$91)/1000000</f>
        <v>85.549041947976889</v>
      </c>
      <c r="J374">
        <f t="shared" si="56"/>
        <v>84</v>
      </c>
      <c r="K374" s="59" t="str">
        <f>VLOOKUP(N374,H291:Q382,10,0)</f>
        <v>Slovensko</v>
      </c>
      <c r="L374" t="str">
        <f t="shared" si="51"/>
        <v/>
      </c>
      <c r="M374" s="40" t="str">
        <f t="shared" si="52"/>
        <v/>
      </c>
      <c r="N374">
        <f>LARGE(H291:H382,J374)</f>
        <v>65.317825075144498</v>
      </c>
      <c r="O374" t="str">
        <f t="shared" si="54"/>
        <v/>
      </c>
      <c r="P374" t="str">
        <f t="shared" si="55"/>
        <v/>
      </c>
      <c r="Q374" t="str">
        <f t="shared" si="53"/>
        <v>Macroregiunea Trei</v>
      </c>
    </row>
    <row r="375" spans="6:17" x14ac:dyDescent="0.35">
      <c r="F375" s="57" t="str">
        <f>'EU-Vergleichsdaten'!B$92</f>
        <v>Macroregiunea Patru</v>
      </c>
      <c r="H375" s="57">
        <f>'EU-Vergleichsdaten'!N$92-ROW(N$92)/1000000</f>
        <v>64.739792393063595</v>
      </c>
      <c r="J375">
        <f t="shared" si="56"/>
        <v>85</v>
      </c>
      <c r="K375" s="59" t="str">
        <f>VLOOKUP(N375,H291:Q382,10,0)</f>
        <v>Kentriki Elláda</v>
      </c>
      <c r="L375" t="str">
        <f t="shared" si="51"/>
        <v/>
      </c>
      <c r="M375" s="40" t="str">
        <f t="shared" si="52"/>
        <v/>
      </c>
      <c r="N375">
        <f>LARGE(H291:H382,J375)</f>
        <v>64.739848393063596</v>
      </c>
      <c r="O375" t="str">
        <f t="shared" si="54"/>
        <v/>
      </c>
      <c r="P375" t="str">
        <f t="shared" si="55"/>
        <v/>
      </c>
      <c r="Q375" t="str">
        <f t="shared" si="53"/>
        <v>Macroregiunea Patru</v>
      </c>
    </row>
    <row r="376" spans="6:17" x14ac:dyDescent="0.35">
      <c r="F376" s="57" t="str">
        <f>'EU-Vergleichsdaten'!B$93</f>
        <v>Slovenija</v>
      </c>
      <c r="H376" s="57">
        <f>'EU-Vergleichsdaten'!N$93-ROW(N$93)/1000000</f>
        <v>83.814935901734088</v>
      </c>
      <c r="J376">
        <f t="shared" si="56"/>
        <v>86</v>
      </c>
      <c r="K376" s="59" t="str">
        <f>VLOOKUP(N376,H291:Q382,10,0)</f>
        <v>Latvija</v>
      </c>
      <c r="L376" t="str">
        <f t="shared" si="51"/>
        <v/>
      </c>
      <c r="M376" s="40" t="str">
        <f t="shared" si="52"/>
        <v/>
      </c>
      <c r="N376">
        <f>LARGE(H291:H382,J376)</f>
        <v>64.739819393063584</v>
      </c>
      <c r="O376" t="str">
        <f t="shared" si="54"/>
        <v/>
      </c>
      <c r="P376" t="str">
        <f t="shared" si="55"/>
        <v/>
      </c>
      <c r="Q376" t="str">
        <f t="shared" si="53"/>
        <v>Slovenija</v>
      </c>
    </row>
    <row r="377" spans="6:17" x14ac:dyDescent="0.35">
      <c r="F377" s="57" t="str">
        <f>'EU-Vergleichsdaten'!B$94</f>
        <v>Slovensko</v>
      </c>
      <c r="H377" s="57">
        <f>'EU-Vergleichsdaten'!N$94-ROW(N$94)/1000000</f>
        <v>65.317825075144498</v>
      </c>
      <c r="J377">
        <f t="shared" si="56"/>
        <v>87</v>
      </c>
      <c r="K377" s="59" t="str">
        <f>VLOOKUP(N377,H291:Q382,10,0)</f>
        <v>Makroregion wschodni</v>
      </c>
      <c r="L377" t="str">
        <f t="shared" si="51"/>
        <v/>
      </c>
      <c r="M377" s="40" t="str">
        <f t="shared" si="52"/>
        <v/>
      </c>
      <c r="N377">
        <f>LARGE(H291:H382,J377)</f>
        <v>64.739800393063589</v>
      </c>
      <c r="O377" t="str">
        <f t="shared" si="54"/>
        <v/>
      </c>
      <c r="P377" t="str">
        <f t="shared" si="55"/>
        <v/>
      </c>
      <c r="Q377" t="str">
        <f t="shared" si="53"/>
        <v>Slovensko</v>
      </c>
    </row>
    <row r="378" spans="6:17" x14ac:dyDescent="0.35">
      <c r="F378" s="57" t="str">
        <f>'EU-Vergleichsdaten'!B$95</f>
        <v>Manner-Suomi</v>
      </c>
      <c r="H378" s="57">
        <f>'EU-Vergleichsdaten'!N$95-ROW(N$95)/1000000</f>
        <v>101.15597436416186</v>
      </c>
      <c r="J378">
        <f t="shared" si="56"/>
        <v>88</v>
      </c>
      <c r="K378" s="59" t="str">
        <f>VLOOKUP(N378,H291:Q382,10,0)</f>
        <v>Macroregiunea Patru</v>
      </c>
      <c r="L378" t="str">
        <f t="shared" si="51"/>
        <v/>
      </c>
      <c r="M378" s="40" t="str">
        <f t="shared" si="52"/>
        <v/>
      </c>
      <c r="N378">
        <f>LARGE(H291:H382,J378)</f>
        <v>64.739792393063595</v>
      </c>
      <c r="O378" t="str">
        <f t="shared" si="54"/>
        <v/>
      </c>
      <c r="P378" t="str">
        <f t="shared" si="55"/>
        <v/>
      </c>
      <c r="Q378" t="str">
        <f t="shared" si="53"/>
        <v>Manner-Suomi</v>
      </c>
    </row>
    <row r="379" spans="6:17" x14ac:dyDescent="0.35">
      <c r="F379" s="57" t="str">
        <f>'EU-Vergleichsdaten'!B$96</f>
        <v>Åland</v>
      </c>
      <c r="H379" s="57">
        <f>'EU-Vergleichsdaten'!N$96-ROW(N$96)/1000000</f>
        <v>109.2484589132948</v>
      </c>
      <c r="J379">
        <f t="shared" si="56"/>
        <v>89</v>
      </c>
      <c r="K379" s="59" t="str">
        <f>VLOOKUP(N379,H291:Q382,10,0)</f>
        <v>Hrvatska</v>
      </c>
      <c r="L379" t="str">
        <f t="shared" si="51"/>
        <v/>
      </c>
      <c r="M379" s="40" t="str">
        <f t="shared" si="52"/>
        <v/>
      </c>
      <c r="N379">
        <f>LARGE(H291:H382,J379)</f>
        <v>62.427687664739885</v>
      </c>
      <c r="O379" t="str">
        <f t="shared" si="54"/>
        <v/>
      </c>
      <c r="P379" t="str">
        <f t="shared" si="55"/>
        <v/>
      </c>
      <c r="Q379" t="str">
        <f t="shared" si="53"/>
        <v>Åland</v>
      </c>
    </row>
    <row r="380" spans="6:17" x14ac:dyDescent="0.35">
      <c r="F380" s="57" t="str">
        <f>'EU-Vergleichsdaten'!B$97</f>
        <v>Östra Sverige</v>
      </c>
      <c r="H380" s="57">
        <f>'EU-Vergleichsdaten'!N$97-ROW(N$97)/1000000</f>
        <v>109.82649259537573</v>
      </c>
      <c r="J380">
        <f t="shared" si="56"/>
        <v>90</v>
      </c>
      <c r="K380" s="59" t="str">
        <f>VLOOKUP(N380,H291:Q382,10,0)</f>
        <v>Alföld és Észak</v>
      </c>
      <c r="L380" t="str">
        <f t="shared" si="51"/>
        <v/>
      </c>
      <c r="M380" s="40" t="str">
        <f t="shared" si="52"/>
        <v/>
      </c>
      <c r="N380">
        <f>LARGE(H291:H382,J380)</f>
        <v>57.225363526011556</v>
      </c>
      <c r="O380" t="str">
        <f t="shared" si="54"/>
        <v/>
      </c>
      <c r="P380" t="str">
        <f t="shared" si="55"/>
        <v/>
      </c>
      <c r="Q380" t="str">
        <f t="shared" si="53"/>
        <v>Östra Sverige</v>
      </c>
    </row>
    <row r="381" spans="6:17" x14ac:dyDescent="0.35">
      <c r="F381" s="57" t="str">
        <f>'EU-Vergleichsdaten'!B$98</f>
        <v>Södra Sverige</v>
      </c>
      <c r="H381" s="57">
        <f>'EU-Vergleichsdaten'!N$98-ROW(N$98)/1000000</f>
        <v>99.999902000000006</v>
      </c>
      <c r="J381">
        <f t="shared" si="56"/>
        <v>91</v>
      </c>
      <c r="K381" s="59" t="str">
        <f>VLOOKUP(N381,H291:Q382,10,0)</f>
        <v>Macroregiunea Doi</v>
      </c>
      <c r="L381" t="str">
        <f t="shared" si="51"/>
        <v/>
      </c>
      <c r="M381" s="40" t="str">
        <f t="shared" si="52"/>
        <v/>
      </c>
      <c r="N381">
        <f>LARGE(H291:H382,J381)</f>
        <v>53.75713543352601</v>
      </c>
      <c r="O381" t="str">
        <f t="shared" si="54"/>
        <v/>
      </c>
      <c r="P381" t="str">
        <f t="shared" si="55"/>
        <v/>
      </c>
      <c r="Q381" t="str">
        <f t="shared" si="53"/>
        <v>Södra Sverige</v>
      </c>
    </row>
    <row r="382" spans="6:17" x14ac:dyDescent="0.35">
      <c r="F382" s="57" t="str">
        <f>'EU-Vergleichsdaten'!B$99</f>
        <v>Norra Sverige</v>
      </c>
      <c r="H382" s="57">
        <f>'EU-Vergleichsdaten'!N$99-ROW(N$99)/1000000</f>
        <v>95.375623543352603</v>
      </c>
      <c r="J382">
        <f t="shared" si="56"/>
        <v>92</v>
      </c>
      <c r="K382" s="59" t="str">
        <f>VLOOKUP(N382,H291:Q382,10,0)</f>
        <v>Severna i Yugoiztochna Bulgaria</v>
      </c>
      <c r="L382" t="str">
        <f t="shared" si="51"/>
        <v/>
      </c>
      <c r="M382" s="40" t="str">
        <f t="shared" si="52"/>
        <v/>
      </c>
      <c r="N382">
        <f>LARGE(H291:H382,J382)</f>
        <v>45.664712884393062</v>
      </c>
      <c r="O382" t="str">
        <f t="shared" si="54"/>
        <v/>
      </c>
      <c r="P382" t="str">
        <f t="shared" si="55"/>
        <v/>
      </c>
      <c r="Q382" t="str">
        <f t="shared" si="53"/>
        <v>Norra Sverige</v>
      </c>
    </row>
    <row r="385" spans="6:17" x14ac:dyDescent="0.35">
      <c r="F385" s="57"/>
      <c r="G385" s="57"/>
      <c r="H385" s="40" t="str">
        <f>'EU-Vergleichsdaten'!S$2&amp;", "&amp;'EU-Vergleichsdaten'!T$4&amp;", "&amp;'EU-Vergleichsdaten'!S$3</f>
        <v>BIP (in KKS) je Erwerbstätigenstunde, 2022, EU27=100</v>
      </c>
      <c r="I385" s="61"/>
    </row>
    <row r="386" spans="6:17" x14ac:dyDescent="0.35">
      <c r="F386" s="57"/>
      <c r="G386" s="57"/>
      <c r="H386" s="57"/>
      <c r="I386" s="61"/>
    </row>
    <row r="387" spans="6:17" x14ac:dyDescent="0.35">
      <c r="F387" s="57" t="str">
        <f>'EU-Vergleichsdaten'!B$7</f>
        <v>Baden-Württemberg</v>
      </c>
      <c r="G387" t="s">
        <v>844</v>
      </c>
      <c r="H387" s="57">
        <f>'EU-Vergleichsdaten'!T$7-ROW(T$7)/1000000</f>
        <v>132.69529155158304</v>
      </c>
      <c r="I387" s="61"/>
      <c r="J387">
        <v>1</v>
      </c>
      <c r="K387" s="59" t="str">
        <f>VLOOKUP(N387,H387:Q478,10,0)</f>
        <v>Ireland</v>
      </c>
      <c r="L387" t="str">
        <f t="shared" ref="L387:L450" si="57">IF(VLOOKUP(K387,F$3:G$94,2,0)="WD","WD",IF(VLOOKUP(K387,F$3:G$94,2,0)="OD","OD",""))</f>
        <v/>
      </c>
      <c r="M387" s="40" t="str">
        <f t="shared" ref="M387:M418" si="58">IF(VLOOKUP($K387,$F$3:$H$94,2,0)="WD",VLOOKUP($K387,C$3:D$18,2,0),IF(VLOOKUP($K387,$F$3:$H$94,2,0)="OD",VLOOKUP($K387,C$3:D$18,2,0),""))</f>
        <v/>
      </c>
      <c r="N387">
        <f>LARGE(H387:H478,J387)</f>
        <v>220.67208549668783</v>
      </c>
      <c r="O387" t="str">
        <f>IF(L387="WD",N387,"")</f>
        <v/>
      </c>
      <c r="P387" t="str">
        <f>IF(L387="OD",N387,"")</f>
        <v/>
      </c>
      <c r="Q387" t="str">
        <f t="shared" ref="Q387:Q418" si="59">F387</f>
        <v>Baden-Württemberg</v>
      </c>
    </row>
    <row r="388" spans="6:17" x14ac:dyDescent="0.35">
      <c r="F388" s="57" t="str">
        <f>'EU-Vergleichsdaten'!B$8</f>
        <v>Bayern</v>
      </c>
      <c r="G388" t="s">
        <v>844</v>
      </c>
      <c r="H388" s="57">
        <f>'EU-Vergleichsdaten'!T$8-ROW(T$8)/1000000</f>
        <v>134.96551749575283</v>
      </c>
      <c r="I388" s="61"/>
      <c r="J388">
        <f>J387+1</f>
        <v>2</v>
      </c>
      <c r="K388" s="59" t="str">
        <f>VLOOKUP(N388,H387:Q478,10,0)</f>
        <v>Luxembourg</v>
      </c>
      <c r="L388" t="str">
        <f t="shared" si="57"/>
        <v/>
      </c>
      <c r="M388" s="40" t="str">
        <f t="shared" si="58"/>
        <v/>
      </c>
      <c r="N388">
        <f>LARGE(H387:H478,J388)</f>
        <v>173.3898318930776</v>
      </c>
      <c r="O388" t="str">
        <f t="shared" ref="O388:O451" si="60">IF(L388="WD",N388,"")</f>
        <v/>
      </c>
      <c r="P388" t="str">
        <f t="shared" ref="P388:P451" si="61">IF(L388="OD",N388,"")</f>
        <v/>
      </c>
      <c r="Q388" t="str">
        <f t="shared" si="59"/>
        <v>Bayern</v>
      </c>
    </row>
    <row r="389" spans="6:17" x14ac:dyDescent="0.35">
      <c r="F389" s="57" t="str">
        <f>'EU-Vergleichsdaten'!B$9</f>
        <v>Berlin</v>
      </c>
      <c r="G389" t="s">
        <v>845</v>
      </c>
      <c r="H389" s="57">
        <f>'EU-Vergleichsdaten'!T$9-ROW(T$9)/1000000</f>
        <v>120.44913826265616</v>
      </c>
      <c r="I389" s="61"/>
      <c r="J389">
        <f t="shared" ref="J389:J452" si="62">J388+1</f>
        <v>3</v>
      </c>
      <c r="K389" s="59" t="str">
        <f>VLOOKUP(N389,H387:Q478,10,0)</f>
        <v>Région de Bruxelles-Capitale/Brussels Hoofdstedelijk Gewest</v>
      </c>
      <c r="L389" t="str">
        <f t="shared" si="57"/>
        <v/>
      </c>
      <c r="M389" s="40" t="str">
        <f t="shared" si="58"/>
        <v/>
      </c>
      <c r="N389">
        <f>LARGE(H387:H478,J389)</f>
        <v>166.78135200844164</v>
      </c>
      <c r="O389" t="str">
        <f t="shared" si="60"/>
        <v/>
      </c>
      <c r="P389" t="str">
        <f t="shared" si="61"/>
        <v/>
      </c>
      <c r="Q389" t="str">
        <f t="shared" si="59"/>
        <v>Berlin</v>
      </c>
    </row>
    <row r="390" spans="6:17" x14ac:dyDescent="0.35">
      <c r="F390" s="57" t="str">
        <f>'EU-Vergleichsdaten'!B$10</f>
        <v>Brandenburg</v>
      </c>
      <c r="G390" t="s">
        <v>845</v>
      </c>
      <c r="H390" s="57">
        <f>'EU-Vergleichsdaten'!T$10-ROW(T$10)/1000000</f>
        <v>109.60022929144657</v>
      </c>
      <c r="I390" s="61"/>
      <c r="J390">
        <f t="shared" si="62"/>
        <v>4</v>
      </c>
      <c r="K390" s="59" t="str">
        <f>VLOOKUP(N390,H387:Q478,10,0)</f>
        <v>Hamburg</v>
      </c>
      <c r="L390" t="str">
        <f t="shared" si="57"/>
        <v>WD</v>
      </c>
      <c r="M390" s="40" t="str">
        <f t="shared" si="58"/>
        <v>HH</v>
      </c>
      <c r="N390">
        <f>LARGE(H387:H478,J390)</f>
        <v>157.77988180629561</v>
      </c>
      <c r="O390">
        <f t="shared" si="60"/>
        <v>157.77988180629561</v>
      </c>
      <c r="P390" t="str">
        <f t="shared" si="61"/>
        <v/>
      </c>
      <c r="Q390" t="str">
        <f t="shared" si="59"/>
        <v>Brandenburg</v>
      </c>
    </row>
    <row r="391" spans="6:17" x14ac:dyDescent="0.35">
      <c r="F391" s="57" t="str">
        <f>'EU-Vergleichsdaten'!B$11</f>
        <v>Bremen</v>
      </c>
      <c r="G391" t="s">
        <v>844</v>
      </c>
      <c r="H391" s="57">
        <f>'EU-Vergleichsdaten'!T$11-ROW(T$11)/1000000</f>
        <v>123.92659192878213</v>
      </c>
      <c r="I391" s="61"/>
      <c r="J391">
        <f t="shared" si="62"/>
        <v>5</v>
      </c>
      <c r="K391" s="59" t="str">
        <f>VLOOKUP(N391,H387:Q478,10,0)</f>
        <v>Ile de France</v>
      </c>
      <c r="L391" t="str">
        <f t="shared" si="57"/>
        <v/>
      </c>
      <c r="M391" s="40" t="str">
        <f t="shared" si="58"/>
        <v/>
      </c>
      <c r="N391">
        <f>LARGE(H387:H478,J391)</f>
        <v>149.50602708403832</v>
      </c>
      <c r="O391" t="str">
        <f t="shared" si="60"/>
        <v/>
      </c>
      <c r="P391" t="str">
        <f t="shared" si="61"/>
        <v/>
      </c>
      <c r="Q391" t="str">
        <f t="shared" si="59"/>
        <v>Bremen</v>
      </c>
    </row>
    <row r="392" spans="6:17" x14ac:dyDescent="0.35">
      <c r="F392" s="57" t="str">
        <f>'EU-Vergleichsdaten'!B$12</f>
        <v>Hamburg</v>
      </c>
      <c r="G392" t="s">
        <v>844</v>
      </c>
      <c r="H392" s="57">
        <f>'EU-Vergleichsdaten'!T$12-ROW(T$12)/1000000</f>
        <v>157.77988180629561</v>
      </c>
      <c r="I392" s="61"/>
      <c r="J392">
        <f t="shared" si="62"/>
        <v>6</v>
      </c>
      <c r="K392" s="59" t="str">
        <f>VLOOKUP(N392,H387:Q478,10,0)</f>
        <v>Denmark</v>
      </c>
      <c r="L392" t="str">
        <f t="shared" si="57"/>
        <v/>
      </c>
      <c r="M392" s="40" t="str">
        <f t="shared" si="58"/>
        <v/>
      </c>
      <c r="N392">
        <f>LARGE(H387:H478,J392)</f>
        <v>139.94227882208079</v>
      </c>
      <c r="O392" t="str">
        <f t="shared" si="60"/>
        <v/>
      </c>
      <c r="P392" t="str">
        <f t="shared" si="61"/>
        <v/>
      </c>
      <c r="Q392" t="str">
        <f t="shared" si="59"/>
        <v>Hamburg</v>
      </c>
    </row>
    <row r="393" spans="6:17" x14ac:dyDescent="0.35">
      <c r="F393" s="57" t="str">
        <f>'EU-Vergleichsdaten'!B$13</f>
        <v>Hessen</v>
      </c>
      <c r="G393" t="s">
        <v>844</v>
      </c>
      <c r="H393" s="57">
        <f>'EU-Vergleichsdaten'!T$13-ROW(T$13)/1000000</f>
        <v>131.77812357567112</v>
      </c>
      <c r="I393" s="61"/>
      <c r="J393">
        <f t="shared" si="62"/>
        <v>7</v>
      </c>
      <c r="K393" s="59" t="str">
        <f>VLOOKUP(N393,H387:Q478,10,0)</f>
        <v>Bayern</v>
      </c>
      <c r="L393" t="str">
        <f t="shared" si="57"/>
        <v>WD</v>
      </c>
      <c r="M393" s="40" t="str">
        <f t="shared" si="58"/>
        <v>BY</v>
      </c>
      <c r="N393">
        <f>LARGE(H387:H478,J393)</f>
        <v>134.96551749575283</v>
      </c>
      <c r="O393">
        <f t="shared" si="60"/>
        <v>134.96551749575283</v>
      </c>
      <c r="P393" t="str">
        <f t="shared" si="61"/>
        <v/>
      </c>
      <c r="Q393" t="str">
        <f t="shared" si="59"/>
        <v>Hessen</v>
      </c>
    </row>
    <row r="394" spans="6:17" x14ac:dyDescent="0.35">
      <c r="F394" s="57" t="str">
        <f>'EU-Vergleichsdaten'!B$14</f>
        <v>Mecklenburg-Vorpommern</v>
      </c>
      <c r="G394" t="s">
        <v>845</v>
      </c>
      <c r="H394" s="57">
        <f>'EU-Vergleichsdaten'!T$14-ROW(T$14)/1000000</f>
        <v>101.85251212325525</v>
      </c>
      <c r="I394" s="61"/>
      <c r="J394">
        <f t="shared" si="62"/>
        <v>8</v>
      </c>
      <c r="K394" s="59" t="str">
        <f>VLOOKUP(N394,H387:Q478,10,0)</f>
        <v>West-Nederland</v>
      </c>
      <c r="L394" t="str">
        <f t="shared" si="57"/>
        <v/>
      </c>
      <c r="M394" s="40" t="str">
        <f t="shared" si="58"/>
        <v/>
      </c>
      <c r="N394">
        <f>LARGE(H387:H478,J394)</f>
        <v>133.05813763994405</v>
      </c>
      <c r="O394" t="str">
        <f t="shared" si="60"/>
        <v/>
      </c>
      <c r="P394" t="str">
        <f t="shared" si="61"/>
        <v/>
      </c>
      <c r="Q394" t="str">
        <f t="shared" si="59"/>
        <v>Mecklenburg-Vorpommern</v>
      </c>
    </row>
    <row r="395" spans="6:17" x14ac:dyDescent="0.35">
      <c r="F395" s="57" t="str">
        <f>'EU-Vergleichsdaten'!B$15</f>
        <v>Niedersachsen</v>
      </c>
      <c r="G395" t="s">
        <v>844</v>
      </c>
      <c r="H395" s="57">
        <f>'EU-Vergleichsdaten'!T$15-ROW(T$15)/1000000</f>
        <v>118.60601926556464</v>
      </c>
      <c r="I395" s="61"/>
      <c r="J395">
        <f t="shared" si="62"/>
        <v>9</v>
      </c>
      <c r="K395" s="59" t="str">
        <f>VLOOKUP(N395,H387:Q478,10,0)</f>
        <v>Baden-Württemberg</v>
      </c>
      <c r="L395" t="str">
        <f t="shared" si="57"/>
        <v>WD</v>
      </c>
      <c r="M395" s="40" t="str">
        <f t="shared" si="58"/>
        <v>BW</v>
      </c>
      <c r="N395">
        <f>LARGE(H387:H478,J395)</f>
        <v>132.69529155158304</v>
      </c>
      <c r="O395">
        <f t="shared" si="60"/>
        <v>132.69529155158304</v>
      </c>
      <c r="P395" t="str">
        <f t="shared" si="61"/>
        <v/>
      </c>
      <c r="Q395" t="str">
        <f t="shared" si="59"/>
        <v>Niedersachsen</v>
      </c>
    </row>
    <row r="396" spans="6:17" x14ac:dyDescent="0.35">
      <c r="F396" s="57" t="str">
        <f>'EU-Vergleichsdaten'!B$16</f>
        <v>Nordrhein-Westfalen</v>
      </c>
      <c r="G396" t="s">
        <v>844</v>
      </c>
      <c r="H396" s="57">
        <f>'EU-Vergleichsdaten'!T$16-ROW(T$16)/1000000</f>
        <v>120.41338407572599</v>
      </c>
      <c r="I396" s="61"/>
      <c r="J396">
        <f t="shared" si="62"/>
        <v>10</v>
      </c>
      <c r="K396" s="59" t="str">
        <f>VLOOKUP(N396,H387:Q478,10,0)</f>
        <v>Vlaams Gewest</v>
      </c>
      <c r="L396" t="str">
        <f t="shared" si="57"/>
        <v/>
      </c>
      <c r="M396" s="40" t="str">
        <f t="shared" si="58"/>
        <v/>
      </c>
      <c r="N396">
        <f>LARGE(H387:H478,J396)</f>
        <v>131.82688644030694</v>
      </c>
      <c r="O396" t="str">
        <f t="shared" si="60"/>
        <v/>
      </c>
      <c r="P396" t="str">
        <f t="shared" si="61"/>
        <v/>
      </c>
      <c r="Q396" t="str">
        <f t="shared" si="59"/>
        <v>Nordrhein-Westfalen</v>
      </c>
    </row>
    <row r="397" spans="6:17" x14ac:dyDescent="0.35">
      <c r="F397" s="57" t="str">
        <f>'EU-Vergleichsdaten'!B$17</f>
        <v>Rheinland-Pfalz</v>
      </c>
      <c r="G397" t="s">
        <v>844</v>
      </c>
      <c r="H397" s="57">
        <f>'EU-Vergleichsdaten'!T$17-ROW(T$17)/1000000</f>
        <v>124.67839177598411</v>
      </c>
      <c r="I397" s="61"/>
      <c r="J397">
        <f t="shared" si="62"/>
        <v>11</v>
      </c>
      <c r="K397" s="59" t="str">
        <f>VLOOKUP(N397,H387:Q478,10,0)</f>
        <v>Hessen</v>
      </c>
      <c r="L397" t="str">
        <f t="shared" si="57"/>
        <v>WD</v>
      </c>
      <c r="M397" s="40" t="str">
        <f t="shared" si="58"/>
        <v>HE</v>
      </c>
      <c r="N397">
        <f>LARGE(H387:H478,J397)</f>
        <v>131.77812357567112</v>
      </c>
      <c r="O397">
        <f t="shared" si="60"/>
        <v>131.77812357567112</v>
      </c>
      <c r="P397" t="str">
        <f t="shared" si="61"/>
        <v/>
      </c>
      <c r="Q397" t="str">
        <f t="shared" si="59"/>
        <v>Rheinland-Pfalz</v>
      </c>
    </row>
    <row r="398" spans="6:17" x14ac:dyDescent="0.35">
      <c r="F398" s="57" t="str">
        <f>'EU-Vergleichsdaten'!B$18</f>
        <v>Saarland</v>
      </c>
      <c r="G398" t="s">
        <v>844</v>
      </c>
      <c r="H398" s="57">
        <f>'EU-Vergleichsdaten'!T$18-ROW(T$18)/1000000</f>
        <v>110.68465138661352</v>
      </c>
      <c r="I398" s="61"/>
      <c r="J398">
        <f t="shared" si="62"/>
        <v>12</v>
      </c>
      <c r="K398" s="59" t="str">
        <f>VLOOKUP(N398,H387:Q478,10,0)</f>
        <v>Rheinland-Pfalz</v>
      </c>
      <c r="L398" t="str">
        <f t="shared" si="57"/>
        <v>WD</v>
      </c>
      <c r="M398" s="40" t="str">
        <f t="shared" si="58"/>
        <v>RP</v>
      </c>
      <c r="N398">
        <f>LARGE(H387:H478,J398)</f>
        <v>124.67839177598411</v>
      </c>
      <c r="O398">
        <f t="shared" si="60"/>
        <v>124.67839177598411</v>
      </c>
      <c r="P398" t="str">
        <f t="shared" si="61"/>
        <v/>
      </c>
      <c r="Q398" t="str">
        <f t="shared" si="59"/>
        <v>Saarland</v>
      </c>
    </row>
    <row r="399" spans="6:17" x14ac:dyDescent="0.35">
      <c r="F399" s="57" t="str">
        <f>'EU-Vergleichsdaten'!B$19</f>
        <v>Sachsen</v>
      </c>
      <c r="G399" t="s">
        <v>845</v>
      </c>
      <c r="H399" s="57">
        <f>'EU-Vergleichsdaten'!T$19-ROW(T$19)/1000000</f>
        <v>101.47103336281482</v>
      </c>
      <c r="I399" s="61"/>
      <c r="J399">
        <f t="shared" si="62"/>
        <v>13</v>
      </c>
      <c r="K399" s="59" t="str">
        <f>VLOOKUP(N399,H387:Q478,10,0)</f>
        <v>Westösterreich</v>
      </c>
      <c r="L399" t="str">
        <f t="shared" si="57"/>
        <v/>
      </c>
      <c r="M399" s="40" t="str">
        <f t="shared" si="58"/>
        <v/>
      </c>
      <c r="N399">
        <f>LARGE(H387:H478,J399)</f>
        <v>124.2660612654109</v>
      </c>
      <c r="O399" t="str">
        <f t="shared" si="60"/>
        <v/>
      </c>
      <c r="P399" t="str">
        <f t="shared" si="61"/>
        <v/>
      </c>
      <c r="Q399" t="str">
        <f t="shared" si="59"/>
        <v>Sachsen</v>
      </c>
    </row>
    <row r="400" spans="6:17" x14ac:dyDescent="0.35">
      <c r="F400" s="57" t="str">
        <f>'EU-Vergleichsdaten'!B$20</f>
        <v>Sachsen-Anhalt</v>
      </c>
      <c r="G400" t="s">
        <v>845</v>
      </c>
      <c r="H400" s="57">
        <f>'EU-Vergleichsdaten'!T$20-ROW(T$20)/1000000</f>
        <v>106.23568358076994</v>
      </c>
      <c r="I400" s="61"/>
      <c r="J400">
        <f t="shared" si="62"/>
        <v>14</v>
      </c>
      <c r="K400" s="59" t="str">
        <f>VLOOKUP(N400,H387:Q478,10,0)</f>
        <v>Bremen</v>
      </c>
      <c r="L400" t="str">
        <f t="shared" si="57"/>
        <v>WD</v>
      </c>
      <c r="M400" s="40" t="str">
        <f t="shared" si="58"/>
        <v>HB</v>
      </c>
      <c r="N400">
        <f>LARGE(H387:H478,J400)</f>
        <v>123.92659192878213</v>
      </c>
      <c r="O400">
        <f t="shared" si="60"/>
        <v>123.92659192878213</v>
      </c>
      <c r="P400" t="str">
        <f t="shared" si="61"/>
        <v/>
      </c>
      <c r="Q400" t="str">
        <f t="shared" si="59"/>
        <v>Sachsen-Anhalt</v>
      </c>
    </row>
    <row r="401" spans="6:17" x14ac:dyDescent="0.35">
      <c r="F401" s="57" t="str">
        <f>'EU-Vergleichsdaten'!B$21</f>
        <v>Schleswig-Holstein</v>
      </c>
      <c r="G401" t="s">
        <v>844</v>
      </c>
      <c r="H401" s="57">
        <f>'EU-Vergleichsdaten'!T$21-ROW(T$21)/1000000</f>
        <v>113.31703654956958</v>
      </c>
      <c r="J401">
        <f t="shared" si="62"/>
        <v>15</v>
      </c>
      <c r="K401" s="59" t="str">
        <f>VLOOKUP(N401,H387:Q478,10,0)</f>
        <v>Provence-Alpes-Côte d’Azur</v>
      </c>
      <c r="L401" t="str">
        <f t="shared" si="57"/>
        <v/>
      </c>
      <c r="M401" s="40" t="str">
        <f t="shared" si="58"/>
        <v/>
      </c>
      <c r="N401">
        <f>LARGE(H387:H478,J401)</f>
        <v>121.35889192854785</v>
      </c>
      <c r="O401" t="str">
        <f t="shared" si="60"/>
        <v/>
      </c>
      <c r="P401" t="str">
        <f t="shared" si="61"/>
        <v/>
      </c>
      <c r="Q401" t="str">
        <f t="shared" si="59"/>
        <v>Schleswig-Holstein</v>
      </c>
    </row>
    <row r="402" spans="6:17" x14ac:dyDescent="0.35">
      <c r="F402" s="57" t="str">
        <f>'EU-Vergleichsdaten'!B$22</f>
        <v>Thüringen</v>
      </c>
      <c r="G402" t="s">
        <v>845</v>
      </c>
      <c r="H402" s="57">
        <f>'EU-Vergleichsdaten'!T$22-ROW(T$22)/1000000</f>
        <v>98.998208034680175</v>
      </c>
      <c r="J402">
        <f t="shared" si="62"/>
        <v>16</v>
      </c>
      <c r="K402" s="59" t="str">
        <f>VLOOKUP(N402,H387:Q478,10,0)</f>
        <v>Berlin</v>
      </c>
      <c r="L402" t="str">
        <f t="shared" si="57"/>
        <v>OD</v>
      </c>
      <c r="M402" s="40" t="str">
        <f t="shared" si="58"/>
        <v>BE</v>
      </c>
      <c r="N402">
        <f>LARGE(H387:H478,J402)</f>
        <v>120.44913826265616</v>
      </c>
      <c r="O402" t="str">
        <f t="shared" si="60"/>
        <v/>
      </c>
      <c r="P402">
        <f t="shared" si="61"/>
        <v>120.44913826265616</v>
      </c>
      <c r="Q402" t="str">
        <f t="shared" si="59"/>
        <v>Thüringen</v>
      </c>
    </row>
    <row r="403" spans="6:17" x14ac:dyDescent="0.35">
      <c r="F403" s="57" t="str">
        <f>'EU-Vergleichsdaten'!B$24</f>
        <v>Région de Bruxelles-Capitale/Brussels Hoofdstedelijk Gewest</v>
      </c>
      <c r="H403" s="57">
        <f>'EU-Vergleichsdaten'!T$24-ROW(T$24)/1000000</f>
        <v>166.78135200844164</v>
      </c>
      <c r="J403">
        <f t="shared" si="62"/>
        <v>17</v>
      </c>
      <c r="K403" s="59" t="str">
        <f>VLOOKUP(N403,H387:Q478,10,0)</f>
        <v>Nordrhein-Westfalen</v>
      </c>
      <c r="L403" t="str">
        <f t="shared" si="57"/>
        <v>WD</v>
      </c>
      <c r="M403" s="40" t="str">
        <f t="shared" si="58"/>
        <v>NW</v>
      </c>
      <c r="N403">
        <f>LARGE(H387:H478,J403)</f>
        <v>120.41338407572599</v>
      </c>
      <c r="O403">
        <f t="shared" si="60"/>
        <v>120.41338407572599</v>
      </c>
      <c r="P403" t="str">
        <f t="shared" si="61"/>
        <v/>
      </c>
      <c r="Q403" t="str">
        <f t="shared" si="59"/>
        <v>Région de Bruxelles-Capitale/Brussels Hoofdstedelijk Gewest</v>
      </c>
    </row>
    <row r="404" spans="6:17" x14ac:dyDescent="0.35">
      <c r="F404" s="57" t="str">
        <f>'EU-Vergleichsdaten'!B$25</f>
        <v>Vlaams Gewest</v>
      </c>
      <c r="H404" s="57">
        <f>'EU-Vergleichsdaten'!T$25-ROW(T$25)/1000000</f>
        <v>131.82688644030694</v>
      </c>
      <c r="J404">
        <f t="shared" si="62"/>
        <v>18</v>
      </c>
      <c r="K404" s="59" t="str">
        <f>VLOOKUP(N404,H387:Q478,10,0)</f>
        <v>Noord-Nederland</v>
      </c>
      <c r="L404" t="str">
        <f t="shared" si="57"/>
        <v/>
      </c>
      <c r="M404" s="40" t="str">
        <f t="shared" si="58"/>
        <v/>
      </c>
      <c r="N404">
        <f>LARGE(H387:H478,J404)</f>
        <v>120.29809536158042</v>
      </c>
      <c r="O404" t="str">
        <f t="shared" si="60"/>
        <v/>
      </c>
      <c r="P404" t="str">
        <f t="shared" si="61"/>
        <v/>
      </c>
      <c r="Q404" t="str">
        <f t="shared" si="59"/>
        <v>Vlaams Gewest</v>
      </c>
    </row>
    <row r="405" spans="6:17" x14ac:dyDescent="0.35">
      <c r="F405" s="57" t="str">
        <f>'EU-Vergleichsdaten'!B$26</f>
        <v>Région wallonne</v>
      </c>
      <c r="H405" s="57">
        <f>'EU-Vergleichsdaten'!T$26-ROW(T$26)/1000000</f>
        <v>117.06263949075688</v>
      </c>
      <c r="J405">
        <f t="shared" si="62"/>
        <v>19</v>
      </c>
      <c r="K405" s="59" t="str">
        <f>VLOOKUP(N405,H387:Q478,10,0)</f>
        <v>Östra Sverige</v>
      </c>
      <c r="L405" t="str">
        <f t="shared" si="57"/>
        <v/>
      </c>
      <c r="M405" s="40" t="str">
        <f t="shared" si="58"/>
        <v/>
      </c>
      <c r="N405">
        <f>LARGE(H387:H478,J405)</f>
        <v>120.00649094428626</v>
      </c>
      <c r="O405" t="str">
        <f t="shared" si="60"/>
        <v/>
      </c>
      <c r="P405" t="str">
        <f t="shared" si="61"/>
        <v/>
      </c>
      <c r="Q405" t="str">
        <f t="shared" si="59"/>
        <v>Région wallonne</v>
      </c>
    </row>
    <row r="406" spans="6:17" x14ac:dyDescent="0.35">
      <c r="F406" s="57" t="str">
        <f>'EU-Vergleichsdaten'!B$27</f>
        <v>Severna i Yugoiztochna Bulgaria</v>
      </c>
      <c r="H406" s="57">
        <f>'EU-Vergleichsdaten'!T$27-ROW(T$27)/1000000</f>
        <v>44.17959044409551</v>
      </c>
      <c r="J406">
        <f t="shared" si="62"/>
        <v>20</v>
      </c>
      <c r="K406" s="59" t="str">
        <f>VLOOKUP(N406,H387:Q478,10,0)</f>
        <v>Ostösterreich</v>
      </c>
      <c r="L406" t="str">
        <f t="shared" si="57"/>
        <v/>
      </c>
      <c r="M406" s="40" t="str">
        <f t="shared" si="58"/>
        <v/>
      </c>
      <c r="N406">
        <f>LARGE(H387:H478,J406)</f>
        <v>119.5402619435487</v>
      </c>
      <c r="O406" t="str">
        <f t="shared" si="60"/>
        <v/>
      </c>
      <c r="P406" t="str">
        <f t="shared" si="61"/>
        <v/>
      </c>
      <c r="Q406" t="str">
        <f t="shared" si="59"/>
        <v>Severna i Yugoiztochna Bulgaria</v>
      </c>
    </row>
    <row r="407" spans="6:17" x14ac:dyDescent="0.35">
      <c r="F407" s="57" t="str">
        <f>'EU-Vergleichsdaten'!B$28</f>
        <v>Yugozapadna i Yuzhna tsentralna Bulgaria</v>
      </c>
      <c r="H407" s="57">
        <f>'EU-Vergleichsdaten'!T$28-ROW(T$28)/1000000</f>
        <v>66.01292476966988</v>
      </c>
      <c r="J407">
        <f t="shared" si="62"/>
        <v>21</v>
      </c>
      <c r="K407" s="59" t="str">
        <f>VLOOKUP(N407,H387:Q478,10,0)</f>
        <v>Zuid-Nederland</v>
      </c>
      <c r="L407" t="str">
        <f t="shared" si="57"/>
        <v/>
      </c>
      <c r="M407" s="40" t="str">
        <f t="shared" si="58"/>
        <v/>
      </c>
      <c r="N407">
        <f>LARGE(H387:H478,J407)</f>
        <v>119.39825058359638</v>
      </c>
      <c r="O407" t="str">
        <f t="shared" si="60"/>
        <v/>
      </c>
      <c r="P407" t="str">
        <f t="shared" si="61"/>
        <v/>
      </c>
      <c r="Q407" t="str">
        <f t="shared" si="59"/>
        <v>Yugozapadna i Yuzhna tsentralna Bulgaria</v>
      </c>
    </row>
    <row r="408" spans="6:17" x14ac:dyDescent="0.35">
      <c r="F408" s="57" t="str">
        <f>'EU-Vergleichsdaten'!B$29</f>
        <v>Česko</v>
      </c>
      <c r="H408" s="57">
        <f>'EU-Vergleichsdaten'!T$29-ROW(T$29)/1000000</f>
        <v>77.964770165861168</v>
      </c>
      <c r="J408">
        <f t="shared" si="62"/>
        <v>22</v>
      </c>
      <c r="K408" s="59" t="str">
        <f>VLOOKUP(N408,H387:Q478,10,0)</f>
        <v>Niedersachsen</v>
      </c>
      <c r="L408" t="str">
        <f t="shared" si="57"/>
        <v>WD</v>
      </c>
      <c r="M408" s="40" t="str">
        <f t="shared" si="58"/>
        <v>NI</v>
      </c>
      <c r="N408">
        <f>LARGE(H387:H478,J408)</f>
        <v>118.60601926556464</v>
      </c>
      <c r="O408">
        <f t="shared" si="60"/>
        <v>118.60601926556464</v>
      </c>
      <c r="P408" t="str">
        <f t="shared" si="61"/>
        <v/>
      </c>
      <c r="Q408" t="str">
        <f t="shared" si="59"/>
        <v>Česko</v>
      </c>
    </row>
    <row r="409" spans="6:17" x14ac:dyDescent="0.35">
      <c r="F409" s="57" t="str">
        <f>'EU-Vergleichsdaten'!B$30</f>
        <v>Denmark</v>
      </c>
      <c r="H409" s="57">
        <f>'EU-Vergleichsdaten'!T$30-ROW(T$30)/1000000</f>
        <v>139.94227882208079</v>
      </c>
      <c r="J409">
        <f t="shared" si="62"/>
        <v>23</v>
      </c>
      <c r="K409" s="59" t="str">
        <f>VLOOKUP(N409,H387:Q478,10,0)</f>
        <v>Région wallonne</v>
      </c>
      <c r="L409" t="str">
        <f t="shared" si="57"/>
        <v/>
      </c>
      <c r="M409" s="40" t="str">
        <f t="shared" si="58"/>
        <v/>
      </c>
      <c r="N409">
        <f>LARGE(H387:H478,J409)</f>
        <v>117.06263949075688</v>
      </c>
      <c r="O409" t="str">
        <f t="shared" si="60"/>
        <v/>
      </c>
      <c r="P409" t="str">
        <f t="shared" si="61"/>
        <v/>
      </c>
      <c r="Q409" t="str">
        <f t="shared" si="59"/>
        <v>Denmark</v>
      </c>
    </row>
    <row r="410" spans="6:17" x14ac:dyDescent="0.35">
      <c r="F410" s="57" t="str">
        <f>'EU-Vergleichsdaten'!B$31</f>
        <v>Eesti</v>
      </c>
      <c r="H410" s="57">
        <f>'EU-Vergleichsdaten'!T$31-ROW(T$31)/1000000</f>
        <v>76.930177011405362</v>
      </c>
      <c r="J410">
        <f t="shared" si="62"/>
        <v>24</v>
      </c>
      <c r="K410" s="59" t="str">
        <f>VLOOKUP(N410,H387:Q478,10,0)</f>
        <v>Nord-Ovest</v>
      </c>
      <c r="L410" t="str">
        <f t="shared" si="57"/>
        <v/>
      </c>
      <c r="M410" s="40" t="str">
        <f t="shared" si="58"/>
        <v/>
      </c>
      <c r="N410">
        <f>LARGE(H387:H478,J410)</f>
        <v>115.91780361722979</v>
      </c>
      <c r="O410" t="str">
        <f t="shared" si="60"/>
        <v/>
      </c>
      <c r="P410" t="str">
        <f t="shared" si="61"/>
        <v/>
      </c>
      <c r="Q410" t="str">
        <f t="shared" si="59"/>
        <v>Eesti</v>
      </c>
    </row>
    <row r="411" spans="6:17" x14ac:dyDescent="0.35">
      <c r="F411" s="57" t="str">
        <f>'EU-Vergleichsdaten'!B$32</f>
        <v>Ireland</v>
      </c>
      <c r="H411" s="57">
        <f>'EU-Vergleichsdaten'!T$32-ROW(T$32)/1000000</f>
        <v>220.67208549668783</v>
      </c>
      <c r="J411">
        <f t="shared" si="62"/>
        <v>25</v>
      </c>
      <c r="K411" s="59" t="str">
        <f>VLOOKUP(N411,H387:Q478,10,0)</f>
        <v>Schleswig-Holstein</v>
      </c>
      <c r="L411" t="str">
        <f t="shared" si="57"/>
        <v>WD</v>
      </c>
      <c r="M411" s="40" t="str">
        <f t="shared" si="58"/>
        <v>SH</v>
      </c>
      <c r="N411">
        <f>LARGE(H387:H478,J411)</f>
        <v>113.31703654956958</v>
      </c>
      <c r="O411">
        <f t="shared" si="60"/>
        <v>113.31703654956958</v>
      </c>
      <c r="P411" t="str">
        <f t="shared" si="61"/>
        <v/>
      </c>
      <c r="Q411" t="str">
        <f t="shared" si="59"/>
        <v>Ireland</v>
      </c>
    </row>
    <row r="412" spans="6:17" x14ac:dyDescent="0.35">
      <c r="F412" s="57" t="str">
        <f>'EU-Vergleichsdaten'!B$33</f>
        <v>Attiki</v>
      </c>
      <c r="H412" s="57">
        <f>'EU-Vergleichsdaten'!T$33-ROW(T$33)/1000000</f>
        <v>69.396220021136216</v>
      </c>
      <c r="J412">
        <f t="shared" si="62"/>
        <v>26</v>
      </c>
      <c r="K412" s="59" t="str">
        <f>VLOOKUP(N412,H387:Q478,10,0)</f>
        <v>Oost-Nederland</v>
      </c>
      <c r="L412" t="str">
        <f t="shared" si="57"/>
        <v/>
      </c>
      <c r="M412" s="40" t="str">
        <f t="shared" si="58"/>
        <v/>
      </c>
      <c r="N412">
        <f>LARGE(H387:H478,J412)</f>
        <v>111.9107579338026</v>
      </c>
      <c r="O412" t="str">
        <f t="shared" si="60"/>
        <v/>
      </c>
      <c r="P412" t="str">
        <f t="shared" si="61"/>
        <v/>
      </c>
      <c r="Q412" t="str">
        <f t="shared" si="59"/>
        <v>Attiki</v>
      </c>
    </row>
    <row r="413" spans="6:17" x14ac:dyDescent="0.35">
      <c r="F413" s="57" t="str">
        <f>'EU-Vergleichsdaten'!B$34</f>
        <v>Nisia Aigaiou, Kriti</v>
      </c>
      <c r="H413" s="57">
        <f>'EU-Vergleichsdaten'!T$34-ROW(T$34)/1000000</f>
        <v>43.07197885060706</v>
      </c>
      <c r="J413">
        <f t="shared" si="62"/>
        <v>27</v>
      </c>
      <c r="K413" s="59" t="str">
        <f>VLOOKUP(N413,H387:Q478,10,0)</f>
        <v>Saarland</v>
      </c>
      <c r="L413" t="str">
        <f t="shared" si="57"/>
        <v>WD</v>
      </c>
      <c r="M413" s="40" t="str">
        <f t="shared" si="58"/>
        <v>SL</v>
      </c>
      <c r="N413">
        <f>LARGE(H387:H478,J413)</f>
        <v>110.68465138661352</v>
      </c>
      <c r="O413">
        <f t="shared" si="60"/>
        <v>110.68465138661352</v>
      </c>
      <c r="P413" t="str">
        <f t="shared" si="61"/>
        <v/>
      </c>
      <c r="Q413" t="str">
        <f t="shared" si="59"/>
        <v>Nisia Aigaiou, Kriti</v>
      </c>
    </row>
    <row r="414" spans="6:17" x14ac:dyDescent="0.35">
      <c r="F414" s="57" t="str">
        <f>'EU-Vergleichsdaten'!B$35</f>
        <v>Voreia Elláda</v>
      </c>
      <c r="H414" s="57">
        <f>'EU-Vergleichsdaten'!T$35-ROW(T$35)/1000000</f>
        <v>47.167587088917657</v>
      </c>
      <c r="J414">
        <f t="shared" si="62"/>
        <v>28</v>
      </c>
      <c r="K414" s="59" t="str">
        <f>VLOOKUP(N414,H387:Q478,10,0)</f>
        <v>Brandenburg</v>
      </c>
      <c r="L414" t="str">
        <f t="shared" si="57"/>
        <v>OD</v>
      </c>
      <c r="M414" s="40" t="str">
        <f t="shared" si="58"/>
        <v>BB</v>
      </c>
      <c r="N414">
        <f>LARGE(H387:H478,J414)</f>
        <v>109.60022929144657</v>
      </c>
      <c r="O414" t="str">
        <f t="shared" si="60"/>
        <v/>
      </c>
      <c r="P414">
        <f t="shared" si="61"/>
        <v>109.60022929144657</v>
      </c>
      <c r="Q414" t="str">
        <f t="shared" si="59"/>
        <v>Voreia Elláda</v>
      </c>
    </row>
    <row r="415" spans="6:17" x14ac:dyDescent="0.35">
      <c r="F415" s="57" t="str">
        <f>'EU-Vergleichsdaten'!B$36</f>
        <v>Kentriki Elláda</v>
      </c>
      <c r="H415" s="57">
        <f>'EU-Vergleichsdaten'!T$36-ROW(T$36)/1000000</f>
        <v>46.992088579009859</v>
      </c>
      <c r="J415">
        <f t="shared" si="62"/>
        <v>29</v>
      </c>
      <c r="K415" s="59" t="str">
        <f>VLOOKUP(N415,H387:Q478,10,0)</f>
        <v>Südösterreich</v>
      </c>
      <c r="L415" t="str">
        <f t="shared" si="57"/>
        <v/>
      </c>
      <c r="M415" s="40" t="str">
        <f t="shared" si="58"/>
        <v/>
      </c>
      <c r="N415">
        <f>LARGE(H387:H478,J415)</f>
        <v>108.60807333116905</v>
      </c>
      <c r="O415" t="str">
        <f t="shared" si="60"/>
        <v/>
      </c>
      <c r="P415" t="str">
        <f t="shared" si="61"/>
        <v/>
      </c>
      <c r="Q415" t="str">
        <f t="shared" si="59"/>
        <v>Kentriki Elláda</v>
      </c>
    </row>
    <row r="416" spans="6:17" x14ac:dyDescent="0.35">
      <c r="F416" s="57" t="str">
        <f>'EU-Vergleichsdaten'!B$37</f>
        <v>Noroeste</v>
      </c>
      <c r="H416" s="57">
        <f>'EU-Vergleichsdaten'!T$37-ROW(T$37)/1000000</f>
        <v>92.192352618287018</v>
      </c>
      <c r="J416">
        <f t="shared" si="62"/>
        <v>30</v>
      </c>
      <c r="K416" s="59" t="str">
        <f>VLOOKUP(N416,H387:Q478,10,0)</f>
        <v>Normandie</v>
      </c>
      <c r="L416" t="str">
        <f t="shared" si="57"/>
        <v/>
      </c>
      <c r="M416" s="40" t="str">
        <f t="shared" si="58"/>
        <v/>
      </c>
      <c r="N416">
        <f>LARGE(H387:H478,J416)</f>
        <v>108.17373966461257</v>
      </c>
      <c r="O416" t="str">
        <f t="shared" si="60"/>
        <v/>
      </c>
      <c r="P416" t="str">
        <f t="shared" si="61"/>
        <v/>
      </c>
      <c r="Q416" t="str">
        <f t="shared" si="59"/>
        <v>Noroeste</v>
      </c>
    </row>
    <row r="417" spans="6:17" x14ac:dyDescent="0.35">
      <c r="F417" s="57" t="str">
        <f>'EU-Vergleichsdaten'!B$38</f>
        <v>Noreste</v>
      </c>
      <c r="H417" s="57">
        <f>'EU-Vergleichsdaten'!T$38-ROW(T$38)/1000000</f>
        <v>108.0764513107454</v>
      </c>
      <c r="J417">
        <f t="shared" si="62"/>
        <v>31</v>
      </c>
      <c r="K417" s="59" t="str">
        <f>VLOOKUP(N417,H387:Q478,10,0)</f>
        <v>Noreste</v>
      </c>
      <c r="L417" t="str">
        <f t="shared" si="57"/>
        <v/>
      </c>
      <c r="M417" s="40" t="str">
        <f t="shared" si="58"/>
        <v/>
      </c>
      <c r="N417">
        <f>LARGE(H387:H478,J417)</f>
        <v>108.0764513107454</v>
      </c>
      <c r="O417" t="str">
        <f t="shared" si="60"/>
        <v/>
      </c>
      <c r="P417" t="str">
        <f t="shared" si="61"/>
        <v/>
      </c>
      <c r="Q417" t="str">
        <f t="shared" si="59"/>
        <v>Noreste</v>
      </c>
    </row>
    <row r="418" spans="6:17" x14ac:dyDescent="0.35">
      <c r="F418" s="57" t="str">
        <f>'EU-Vergleichsdaten'!B$39</f>
        <v>Comunidad de Madrid</v>
      </c>
      <c r="H418" s="57">
        <f>'EU-Vergleichsdaten'!T$39-ROW(T$39)/1000000</f>
        <v>103.94539794069705</v>
      </c>
      <c r="J418">
        <f t="shared" si="62"/>
        <v>32</v>
      </c>
      <c r="K418" s="59" t="str">
        <f>VLOOKUP(N418,H387:Q478,10,0)</f>
        <v>Grand Est</v>
      </c>
      <c r="L418" t="str">
        <f t="shared" si="57"/>
        <v/>
      </c>
      <c r="M418" s="40" t="str">
        <f t="shared" si="58"/>
        <v/>
      </c>
      <c r="N418">
        <f>LARGE(H387:H478,J418)</f>
        <v>107.72556349831061</v>
      </c>
      <c r="O418" t="str">
        <f t="shared" si="60"/>
        <v/>
      </c>
      <c r="P418" t="str">
        <f t="shared" si="61"/>
        <v/>
      </c>
      <c r="Q418" t="str">
        <f t="shared" si="59"/>
        <v>Comunidad de Madrid</v>
      </c>
    </row>
    <row r="419" spans="6:17" x14ac:dyDescent="0.35">
      <c r="F419" s="57" t="str">
        <f>'EU-Vergleichsdaten'!B$40</f>
        <v>Centro (ES)</v>
      </c>
      <c r="H419" s="57">
        <f>'EU-Vergleichsdaten'!T$40-ROW(T$40)/1000000</f>
        <v>89.686679103965091</v>
      </c>
      <c r="J419">
        <f t="shared" si="62"/>
        <v>33</v>
      </c>
      <c r="K419" s="59" t="str">
        <f>VLOOKUP(N419,H387:Q478,10,0)</f>
        <v>Hauts-de-France</v>
      </c>
      <c r="L419" t="str">
        <f t="shared" si="57"/>
        <v/>
      </c>
      <c r="M419" s="40" t="str">
        <f t="shared" ref="M419:M450" si="63">IF(VLOOKUP($K419,$F$3:$H$94,2,0)="WD",VLOOKUP($K419,C$3:D$18,2,0),IF(VLOOKUP($K419,$F$3:$H$94,2,0)="OD",VLOOKUP($K419,C$3:D$18,2,0),""))</f>
        <v/>
      </c>
      <c r="N419">
        <f>LARGE(H387:H478,J419)</f>
        <v>107.32749246997263</v>
      </c>
      <c r="O419" t="str">
        <f t="shared" si="60"/>
        <v/>
      </c>
      <c r="P419" t="str">
        <f t="shared" si="61"/>
        <v/>
      </c>
      <c r="Q419" t="str">
        <f t="shared" ref="Q419:Q450" si="64">F419</f>
        <v>Centro (ES)</v>
      </c>
    </row>
    <row r="420" spans="6:17" x14ac:dyDescent="0.35">
      <c r="F420" s="57" t="str">
        <f>'EU-Vergleichsdaten'!B$41</f>
        <v>Este</v>
      </c>
      <c r="H420" s="57">
        <f>'EU-Vergleichsdaten'!T$41-ROW(T$41)/1000000</f>
        <v>95.411090425456408</v>
      </c>
      <c r="J420">
        <f t="shared" si="62"/>
        <v>34</v>
      </c>
      <c r="K420" s="59" t="str">
        <f>VLOOKUP(N420,H387:Q478,10,0)</f>
        <v>Nord-Est</v>
      </c>
      <c r="L420" t="str">
        <f t="shared" si="57"/>
        <v/>
      </c>
      <c r="M420" s="40" t="str">
        <f t="shared" si="63"/>
        <v/>
      </c>
      <c r="N420">
        <f>LARGE(H387:H478,J420)</f>
        <v>107.28474773934622</v>
      </c>
      <c r="O420" t="str">
        <f t="shared" si="60"/>
        <v/>
      </c>
      <c r="P420" t="str">
        <f t="shared" si="61"/>
        <v/>
      </c>
      <c r="Q420" t="str">
        <f t="shared" si="64"/>
        <v>Este</v>
      </c>
    </row>
    <row r="421" spans="6:17" x14ac:dyDescent="0.35">
      <c r="F421" s="57" t="str">
        <f>'EU-Vergleichsdaten'!B$42</f>
        <v>Sur</v>
      </c>
      <c r="H421" s="57">
        <f>'EU-Vergleichsdaten'!T$42-ROW(T$42)/1000000</f>
        <v>82.143212319412797</v>
      </c>
      <c r="J421">
        <f t="shared" si="62"/>
        <v>35</v>
      </c>
      <c r="K421" s="59" t="str">
        <f>VLOOKUP(N421,H387:Q478,10,0)</f>
        <v>Manner-Suomi</v>
      </c>
      <c r="L421" t="str">
        <f t="shared" si="57"/>
        <v/>
      </c>
      <c r="M421" s="40" t="str">
        <f t="shared" si="63"/>
        <v/>
      </c>
      <c r="N421">
        <f>LARGE(H387:H478,J421)</f>
        <v>106.89384298462012</v>
      </c>
      <c r="O421" t="str">
        <f t="shared" si="60"/>
        <v/>
      </c>
      <c r="P421" t="str">
        <f t="shared" si="61"/>
        <v/>
      </c>
      <c r="Q421" t="str">
        <f t="shared" si="64"/>
        <v>Sur</v>
      </c>
    </row>
    <row r="422" spans="6:17" x14ac:dyDescent="0.35">
      <c r="F422" s="57" t="str">
        <f>'EU-Vergleichsdaten'!B$43</f>
        <v>Canarias</v>
      </c>
      <c r="H422" s="57">
        <f>'EU-Vergleichsdaten'!T$43-ROW(T$43)/1000000</f>
        <v>78.25327512890064</v>
      </c>
      <c r="J422">
        <f t="shared" si="62"/>
        <v>36</v>
      </c>
      <c r="K422" s="59" t="str">
        <f>VLOOKUP(N422,H387:Q478,10,0)</f>
        <v>Auvergne-Rhône-Alpes</v>
      </c>
      <c r="L422" t="str">
        <f t="shared" si="57"/>
        <v/>
      </c>
      <c r="M422" s="40" t="str">
        <f t="shared" si="63"/>
        <v/>
      </c>
      <c r="N422">
        <f>LARGE(H387:H478,J422)</f>
        <v>106.69385322182727</v>
      </c>
      <c r="O422" t="str">
        <f t="shared" si="60"/>
        <v/>
      </c>
      <c r="P422" t="str">
        <f t="shared" si="61"/>
        <v/>
      </c>
      <c r="Q422" t="str">
        <f t="shared" si="64"/>
        <v>Canarias</v>
      </c>
    </row>
    <row r="423" spans="6:17" x14ac:dyDescent="0.35">
      <c r="F423" s="57" t="str">
        <f>'EU-Vergleichsdaten'!B$44</f>
        <v>Ile de France</v>
      </c>
      <c r="H423" s="57">
        <f>'EU-Vergleichsdaten'!T$44-ROW(T$44)/1000000</f>
        <v>149.50602708403832</v>
      </c>
      <c r="J423">
        <f t="shared" si="62"/>
        <v>37</v>
      </c>
      <c r="K423" s="59" t="str">
        <f>VLOOKUP(N423,H387:Q478,10,0)</f>
        <v>Sachsen-Anhalt</v>
      </c>
      <c r="L423" t="str">
        <f t="shared" si="57"/>
        <v>OD</v>
      </c>
      <c r="M423" s="40" t="str">
        <f t="shared" si="63"/>
        <v>ST</v>
      </c>
      <c r="N423">
        <f>LARGE(H387:H478,J423)</f>
        <v>106.23568358076994</v>
      </c>
      <c r="O423" t="str">
        <f t="shared" si="60"/>
        <v/>
      </c>
      <c r="P423">
        <f t="shared" si="61"/>
        <v>106.23568358076994</v>
      </c>
      <c r="Q423" t="str">
        <f t="shared" si="64"/>
        <v>Ile de France</v>
      </c>
    </row>
    <row r="424" spans="6:17" x14ac:dyDescent="0.35">
      <c r="F424" s="57" t="str">
        <f>'EU-Vergleichsdaten'!B$45</f>
        <v>Centre — Val de Loire</v>
      </c>
      <c r="H424" s="57">
        <f>'EU-Vergleichsdaten'!T$45-ROW(T$45)/1000000</f>
        <v>99.990768923876459</v>
      </c>
      <c r="J424">
        <f t="shared" si="62"/>
        <v>38</v>
      </c>
      <c r="K424" s="59" t="str">
        <f>VLOOKUP(N424,H387:Q478,10,0)</f>
        <v>Centro (IT)</v>
      </c>
      <c r="L424" t="str">
        <f t="shared" si="57"/>
        <v/>
      </c>
      <c r="M424" s="40" t="str">
        <f t="shared" si="63"/>
        <v/>
      </c>
      <c r="N424">
        <f>LARGE(H387:H478,J424)</f>
        <v>104.990827228166</v>
      </c>
      <c r="O424" t="str">
        <f t="shared" si="60"/>
        <v/>
      </c>
      <c r="P424" t="str">
        <f t="shared" si="61"/>
        <v/>
      </c>
      <c r="Q424" t="str">
        <f t="shared" si="64"/>
        <v>Centre — Val de Loire</v>
      </c>
    </row>
    <row r="425" spans="6:17" x14ac:dyDescent="0.35">
      <c r="F425" s="57" t="str">
        <f>'EU-Vergleichsdaten'!B$46</f>
        <v>Bourgogne-Franche-Comté</v>
      </c>
      <c r="H425" s="57">
        <f>'EU-Vergleichsdaten'!T$46-ROW(T$46)/1000000</f>
        <v>104.74660711618665</v>
      </c>
      <c r="J425">
        <f t="shared" si="62"/>
        <v>39</v>
      </c>
      <c r="K425" s="59" t="str">
        <f>VLOOKUP(N425,H387:Q478,10,0)</f>
        <v>Bourgogne-Franche-Comté</v>
      </c>
      <c r="L425" t="str">
        <f t="shared" si="57"/>
        <v/>
      </c>
      <c r="M425" s="40" t="str">
        <f t="shared" si="63"/>
        <v/>
      </c>
      <c r="N425">
        <f>LARGE(H387:H478,J425)</f>
        <v>104.74660711618665</v>
      </c>
      <c r="O425" t="str">
        <f t="shared" si="60"/>
        <v/>
      </c>
      <c r="P425" t="str">
        <f t="shared" si="61"/>
        <v/>
      </c>
      <c r="Q425" t="str">
        <f t="shared" si="64"/>
        <v>Bourgogne-Franche-Comté</v>
      </c>
    </row>
    <row r="426" spans="6:17" x14ac:dyDescent="0.35">
      <c r="F426" s="57" t="str">
        <f>'EU-Vergleichsdaten'!B$47</f>
        <v>Normandie</v>
      </c>
      <c r="H426" s="57">
        <f>'EU-Vergleichsdaten'!T$47-ROW(T$47)/1000000</f>
        <v>108.17373966461257</v>
      </c>
      <c r="J426">
        <f t="shared" si="62"/>
        <v>40</v>
      </c>
      <c r="K426" s="59" t="str">
        <f>VLOOKUP(N426,H387:Q478,10,0)</f>
        <v>Comunidad de Madrid</v>
      </c>
      <c r="L426" t="str">
        <f t="shared" si="57"/>
        <v/>
      </c>
      <c r="M426" s="40" t="str">
        <f t="shared" si="63"/>
        <v/>
      </c>
      <c r="N426">
        <f>LARGE(H387:H478,J426)</f>
        <v>103.94539794069705</v>
      </c>
      <c r="O426" t="str">
        <f t="shared" si="60"/>
        <v/>
      </c>
      <c r="P426" t="str">
        <f t="shared" si="61"/>
        <v/>
      </c>
      <c r="Q426" t="str">
        <f t="shared" si="64"/>
        <v>Normandie</v>
      </c>
    </row>
    <row r="427" spans="6:17" x14ac:dyDescent="0.35">
      <c r="F427" s="57" t="str">
        <f>'EU-Vergleichsdaten'!B$48</f>
        <v>Hauts-de-France</v>
      </c>
      <c r="H427" s="57">
        <f>'EU-Vergleichsdaten'!T$48-ROW(T$48)/1000000</f>
        <v>107.32749246997263</v>
      </c>
      <c r="J427">
        <f t="shared" si="62"/>
        <v>41</v>
      </c>
      <c r="K427" s="59" t="str">
        <f>VLOOKUP(N427,H387:Q478,10,0)</f>
        <v>Norra Sverige</v>
      </c>
      <c r="L427" t="str">
        <f t="shared" si="57"/>
        <v/>
      </c>
      <c r="M427" s="40" t="str">
        <f t="shared" si="63"/>
        <v/>
      </c>
      <c r="N427">
        <f>LARGE(H387:H478,J427)</f>
        <v>103.74905418039548</v>
      </c>
      <c r="O427" t="str">
        <f t="shared" si="60"/>
        <v/>
      </c>
      <c r="P427" t="str">
        <f t="shared" si="61"/>
        <v/>
      </c>
      <c r="Q427" t="str">
        <f t="shared" si="64"/>
        <v>Hauts-de-France</v>
      </c>
    </row>
    <row r="428" spans="6:17" x14ac:dyDescent="0.35">
      <c r="F428" s="57" t="str">
        <f>'EU-Vergleichsdaten'!B$49</f>
        <v>Grand Est</v>
      </c>
      <c r="H428" s="57">
        <f>'EU-Vergleichsdaten'!T$49-ROW(T$49)/1000000</f>
        <v>107.72556349831061</v>
      </c>
      <c r="J428">
        <f t="shared" si="62"/>
        <v>42</v>
      </c>
      <c r="K428" s="59" t="str">
        <f>VLOOKUP(N428,H387:Q478,10,0)</f>
        <v>Pays de la Loire</v>
      </c>
      <c r="L428" t="str">
        <f t="shared" si="57"/>
        <v/>
      </c>
      <c r="M428" s="40" t="str">
        <f t="shared" si="63"/>
        <v/>
      </c>
      <c r="N428">
        <f>LARGE(H387:H478,J428)</f>
        <v>103.25619589829681</v>
      </c>
      <c r="O428" t="str">
        <f t="shared" si="60"/>
        <v/>
      </c>
      <c r="P428" t="str">
        <f t="shared" si="61"/>
        <v/>
      </c>
      <c r="Q428" t="str">
        <f t="shared" si="64"/>
        <v>Grand Est</v>
      </c>
    </row>
    <row r="429" spans="6:17" x14ac:dyDescent="0.35">
      <c r="F429" s="57" t="str">
        <f>'EU-Vergleichsdaten'!B$50</f>
        <v>Pays de la Loire</v>
      </c>
      <c r="H429" s="57">
        <f>'EU-Vergleichsdaten'!T$50-ROW(T$50)/1000000</f>
        <v>103.25619589829681</v>
      </c>
      <c r="J429">
        <f t="shared" si="62"/>
        <v>43</v>
      </c>
      <c r="K429" s="59" t="str">
        <f>VLOOKUP(N429,H387:Q478,10,0)</f>
        <v>Mecklenburg-Vorpommern</v>
      </c>
      <c r="L429" t="str">
        <f t="shared" si="57"/>
        <v>OD</v>
      </c>
      <c r="M429" s="40" t="str">
        <f t="shared" si="63"/>
        <v>MV</v>
      </c>
      <c r="N429">
        <f>LARGE(H387:H478,J429)</f>
        <v>101.85251212325525</v>
      </c>
      <c r="O429" t="str">
        <f t="shared" si="60"/>
        <v/>
      </c>
      <c r="P429">
        <f t="shared" si="61"/>
        <v>101.85251212325525</v>
      </c>
      <c r="Q429" t="str">
        <f t="shared" si="64"/>
        <v>Pays de la Loire</v>
      </c>
    </row>
    <row r="430" spans="6:17" x14ac:dyDescent="0.35">
      <c r="F430" s="57" t="str">
        <f>'EU-Vergleichsdaten'!B$51</f>
        <v>Bretagne</v>
      </c>
      <c r="H430" s="57">
        <f>'EU-Vergleichsdaten'!T$51-ROW(T$51)/1000000</f>
        <v>95.847380210563188</v>
      </c>
      <c r="J430">
        <f t="shared" si="62"/>
        <v>44</v>
      </c>
      <c r="K430" s="59" t="str">
        <f>VLOOKUP(N430,H387:Q478,10,0)</f>
        <v>Sachsen</v>
      </c>
      <c r="L430" t="str">
        <f t="shared" si="57"/>
        <v>OD</v>
      </c>
      <c r="M430" s="40" t="str">
        <f t="shared" si="63"/>
        <v>SN</v>
      </c>
      <c r="N430">
        <f>LARGE(H387:H478,J430)</f>
        <v>101.47103336281482</v>
      </c>
      <c r="O430" t="str">
        <f t="shared" si="60"/>
        <v/>
      </c>
      <c r="P430">
        <f t="shared" si="61"/>
        <v>101.47103336281482</v>
      </c>
      <c r="Q430" t="str">
        <f t="shared" si="64"/>
        <v>Bretagne</v>
      </c>
    </row>
    <row r="431" spans="6:17" x14ac:dyDescent="0.35">
      <c r="F431" s="57" t="str">
        <f>'EU-Vergleichsdaten'!B$52</f>
        <v>Nouvelle-Aquitaine</v>
      </c>
      <c r="H431" s="57">
        <f>'EU-Vergleichsdaten'!T$52-ROW(T$52)/1000000</f>
        <v>98.989883665491888</v>
      </c>
      <c r="J431">
        <f t="shared" si="62"/>
        <v>45</v>
      </c>
      <c r="K431" s="59" t="str">
        <f>VLOOKUP(N431,H387:Q478,10,0)</f>
        <v>Macroregiunea Trei</v>
      </c>
      <c r="L431" t="str">
        <f t="shared" si="57"/>
        <v/>
      </c>
      <c r="M431" s="40" t="str">
        <f t="shared" si="63"/>
        <v/>
      </c>
      <c r="N431">
        <f>LARGE(H387:H478,J431)</f>
        <v>101.13281241705359</v>
      </c>
      <c r="O431" t="str">
        <f t="shared" si="60"/>
        <v/>
      </c>
      <c r="P431" t="str">
        <f t="shared" si="61"/>
        <v/>
      </c>
      <c r="Q431" t="str">
        <f t="shared" si="64"/>
        <v>Nouvelle-Aquitaine</v>
      </c>
    </row>
    <row r="432" spans="6:17" x14ac:dyDescent="0.35">
      <c r="F432" s="57" t="str">
        <f>'EU-Vergleichsdaten'!B$53</f>
        <v>Occitanie</v>
      </c>
      <c r="H432" s="57">
        <f>'EU-Vergleichsdaten'!T$53-ROW(T$53)/1000000</f>
        <v>95.365233482845539</v>
      </c>
      <c r="J432">
        <f t="shared" si="62"/>
        <v>46</v>
      </c>
      <c r="K432" s="59" t="str">
        <f>VLOOKUP(N432,H387:Q478,10,0)</f>
        <v>Södra Sverige</v>
      </c>
      <c r="L432" t="str">
        <f t="shared" si="57"/>
        <v/>
      </c>
      <c r="M432" s="40" t="str">
        <f t="shared" si="63"/>
        <v/>
      </c>
      <c r="N432">
        <f>LARGE(H387:H478,J432)</f>
        <v>100.43945993375517</v>
      </c>
      <c r="O432" t="str">
        <f t="shared" si="60"/>
        <v/>
      </c>
      <c r="P432" t="str">
        <f t="shared" si="61"/>
        <v/>
      </c>
      <c r="Q432" t="str">
        <f t="shared" si="64"/>
        <v>Occitanie</v>
      </c>
    </row>
    <row r="433" spans="6:17" x14ac:dyDescent="0.35">
      <c r="F433" s="57" t="str">
        <f>'EU-Vergleichsdaten'!B$54</f>
        <v>Auvergne-Rhône-Alpes</v>
      </c>
      <c r="H433" s="57">
        <f>'EU-Vergleichsdaten'!T$54-ROW(T$54)/1000000</f>
        <v>106.69385322182727</v>
      </c>
      <c r="J433">
        <f t="shared" si="62"/>
        <v>47</v>
      </c>
      <c r="K433" s="59" t="str">
        <f>VLOOKUP(N433,H387:Q478,10,0)</f>
        <v>Centre — Val de Loire</v>
      </c>
      <c r="L433" t="str">
        <f t="shared" si="57"/>
        <v/>
      </c>
      <c r="M433" s="40" t="str">
        <f t="shared" si="63"/>
        <v/>
      </c>
      <c r="N433">
        <f>LARGE(H387:H478,J433)</f>
        <v>99.990768923876459</v>
      </c>
      <c r="O433" t="str">
        <f t="shared" si="60"/>
        <v/>
      </c>
      <c r="P433" t="str">
        <f t="shared" si="61"/>
        <v/>
      </c>
      <c r="Q433" t="str">
        <f t="shared" si="64"/>
        <v>Auvergne-Rhône-Alpes</v>
      </c>
    </row>
    <row r="434" spans="6:17" x14ac:dyDescent="0.35">
      <c r="F434" s="57" t="str">
        <f>'EU-Vergleichsdaten'!B$55</f>
        <v>Provence-Alpes-Côte d’Azur</v>
      </c>
      <c r="H434" s="57">
        <f>'EU-Vergleichsdaten'!T$55-ROW(T$55)/1000000</f>
        <v>121.35889192854785</v>
      </c>
      <c r="J434">
        <f t="shared" si="62"/>
        <v>48</v>
      </c>
      <c r="K434" s="59" t="str">
        <f>VLOOKUP(N434,H387:Q478,10,0)</f>
        <v>Thüringen</v>
      </c>
      <c r="L434" t="str">
        <f t="shared" si="57"/>
        <v>OD</v>
      </c>
      <c r="M434" s="40" t="str">
        <f t="shared" si="63"/>
        <v>TH</v>
      </c>
      <c r="N434">
        <f>LARGE(H387:H478,J434)</f>
        <v>98.998208034680175</v>
      </c>
      <c r="O434" t="str">
        <f t="shared" si="60"/>
        <v/>
      </c>
      <c r="P434">
        <f t="shared" si="61"/>
        <v>98.998208034680175</v>
      </c>
      <c r="Q434" t="str">
        <f t="shared" si="64"/>
        <v>Provence-Alpes-Côte d’Azur</v>
      </c>
    </row>
    <row r="435" spans="6:17" x14ac:dyDescent="0.35">
      <c r="F435" s="57" t="str">
        <f>'EU-Vergleichsdaten'!B$56</f>
        <v>Corse</v>
      </c>
      <c r="H435" s="57">
        <f>'EU-Vergleichsdaten'!T$56-ROW(T$56)/1000000</f>
        <v>97.778734876800542</v>
      </c>
      <c r="J435">
        <f t="shared" si="62"/>
        <v>49</v>
      </c>
      <c r="K435" s="59" t="str">
        <f>VLOOKUP(N435,H387:Q478,10,0)</f>
        <v>Nouvelle-Aquitaine</v>
      </c>
      <c r="L435" t="str">
        <f t="shared" si="57"/>
        <v/>
      </c>
      <c r="M435" s="40" t="str">
        <f t="shared" si="63"/>
        <v/>
      </c>
      <c r="N435">
        <f>LARGE(H387:H478,J435)</f>
        <v>98.989883665491888</v>
      </c>
      <c r="O435" t="str">
        <f t="shared" si="60"/>
        <v/>
      </c>
      <c r="P435" t="str">
        <f t="shared" si="61"/>
        <v/>
      </c>
      <c r="Q435" t="str">
        <f t="shared" si="64"/>
        <v>Corse</v>
      </c>
    </row>
    <row r="436" spans="6:17" x14ac:dyDescent="0.35">
      <c r="F436" s="57" t="str">
        <f>'EU-Vergleichsdaten'!B$57</f>
        <v>RUP FR — Régions Ultrapériphériques Françaises</v>
      </c>
      <c r="H436" s="57">
        <f>'EU-Vergleichsdaten'!T$57-ROW(T$57)/1000000</f>
        <v>78.382208425937222</v>
      </c>
      <c r="J436">
        <f t="shared" si="62"/>
        <v>50</v>
      </c>
      <c r="K436" s="59" t="str">
        <f>VLOOKUP(N436,H387:Q478,10,0)</f>
        <v>Corse</v>
      </c>
      <c r="L436" t="str">
        <f t="shared" si="57"/>
        <v/>
      </c>
      <c r="M436" s="40" t="str">
        <f t="shared" si="63"/>
        <v/>
      </c>
      <c r="N436">
        <f>LARGE(H387:H478,J436)</f>
        <v>97.778734876800542</v>
      </c>
      <c r="O436" t="str">
        <f t="shared" si="60"/>
        <v/>
      </c>
      <c r="P436" t="str">
        <f t="shared" si="61"/>
        <v/>
      </c>
      <c r="Q436" t="str">
        <f t="shared" si="64"/>
        <v>RUP FR — Régions Ultrapériphériques Françaises</v>
      </c>
    </row>
    <row r="437" spans="6:17" x14ac:dyDescent="0.35">
      <c r="F437" s="57" t="str">
        <f>'EU-Vergleichsdaten'!B$58</f>
        <v>Hrvatska</v>
      </c>
      <c r="H437" s="57">
        <f>'EU-Vergleichsdaten'!T$58-ROW(T$58)/1000000</f>
        <v>66.313475135738159</v>
      </c>
      <c r="J437">
        <f t="shared" si="62"/>
        <v>51</v>
      </c>
      <c r="K437" s="59" t="str">
        <f>VLOOKUP(N437,H387:Q478,10,0)</f>
        <v>Bretagne</v>
      </c>
      <c r="L437" t="str">
        <f t="shared" si="57"/>
        <v/>
      </c>
      <c r="M437" s="40" t="str">
        <f t="shared" si="63"/>
        <v/>
      </c>
      <c r="N437">
        <f>LARGE(H387:H478,J437)</f>
        <v>95.847380210563188</v>
      </c>
      <c r="O437" t="str">
        <f t="shared" si="60"/>
        <v/>
      </c>
      <c r="P437" t="str">
        <f t="shared" si="61"/>
        <v/>
      </c>
      <c r="Q437" t="str">
        <f t="shared" si="64"/>
        <v>Hrvatska</v>
      </c>
    </row>
    <row r="438" spans="6:17" x14ac:dyDescent="0.35">
      <c r="F438" s="57" t="str">
        <f>'EU-Vergleichsdaten'!B$59</f>
        <v>Nord-Ovest</v>
      </c>
      <c r="H438" s="57">
        <f>'EU-Vergleichsdaten'!T$59-ROW(T$59)/1000000</f>
        <v>115.91780361722979</v>
      </c>
      <c r="J438">
        <f t="shared" si="62"/>
        <v>52</v>
      </c>
      <c r="K438" s="59" t="str">
        <f>VLOOKUP(N438,H387:Q478,10,0)</f>
        <v>Este</v>
      </c>
      <c r="L438" t="str">
        <f t="shared" si="57"/>
        <v/>
      </c>
      <c r="M438" s="40" t="str">
        <f t="shared" si="63"/>
        <v/>
      </c>
      <c r="N438">
        <f>LARGE(H387:H478,J438)</f>
        <v>95.411090425456408</v>
      </c>
      <c r="O438" t="str">
        <f t="shared" si="60"/>
        <v/>
      </c>
      <c r="P438" t="str">
        <f t="shared" si="61"/>
        <v/>
      </c>
      <c r="Q438" t="str">
        <f t="shared" si="64"/>
        <v>Nord-Ovest</v>
      </c>
    </row>
    <row r="439" spans="6:17" x14ac:dyDescent="0.35">
      <c r="F439" s="57" t="str">
        <f>'EU-Vergleichsdaten'!B$60</f>
        <v>Sud</v>
      </c>
      <c r="H439" s="57">
        <f>'EU-Vergleichsdaten'!T$60-ROW(T$60)/1000000</f>
        <v>82.407854663153515</v>
      </c>
      <c r="J439">
        <f t="shared" si="62"/>
        <v>53</v>
      </c>
      <c r="K439" s="59" t="str">
        <f>VLOOKUP(N439,H387:Q478,10,0)</f>
        <v>Occitanie</v>
      </c>
      <c r="L439" t="str">
        <f t="shared" si="57"/>
        <v/>
      </c>
      <c r="M439" s="40" t="str">
        <f t="shared" si="63"/>
        <v/>
      </c>
      <c r="N439">
        <f>LARGE(H387:H478,J439)</f>
        <v>95.365233482845539</v>
      </c>
      <c r="O439" t="str">
        <f t="shared" si="60"/>
        <v/>
      </c>
      <c r="P439" t="str">
        <f t="shared" si="61"/>
        <v/>
      </c>
      <c r="Q439" t="str">
        <f t="shared" si="64"/>
        <v>Sud</v>
      </c>
    </row>
    <row r="440" spans="6:17" x14ac:dyDescent="0.35">
      <c r="F440" s="57" t="str">
        <f>'EU-Vergleichsdaten'!B$61</f>
        <v>Isole</v>
      </c>
      <c r="H440" s="57">
        <f>'EU-Vergleichsdaten'!T$61-ROW(T$61)/1000000</f>
        <v>86.600705261518826</v>
      </c>
      <c r="J440">
        <f t="shared" si="62"/>
        <v>54</v>
      </c>
      <c r="K440" s="59" t="str">
        <f>VLOOKUP(N440,H387:Q478,10,0)</f>
        <v>Noroeste</v>
      </c>
      <c r="L440" t="str">
        <f t="shared" si="57"/>
        <v/>
      </c>
      <c r="M440" s="40" t="str">
        <f t="shared" si="63"/>
        <v/>
      </c>
      <c r="N440">
        <f>LARGE(H387:H478,J440)</f>
        <v>92.192352618287018</v>
      </c>
      <c r="O440" t="str">
        <f t="shared" si="60"/>
        <v/>
      </c>
      <c r="P440" t="str">
        <f t="shared" si="61"/>
        <v/>
      </c>
      <c r="Q440" t="str">
        <f t="shared" si="64"/>
        <v>Isole</v>
      </c>
    </row>
    <row r="441" spans="6:17" x14ac:dyDescent="0.35">
      <c r="F441" s="57" t="str">
        <f>'EU-Vergleichsdaten'!B$62</f>
        <v>Nord-Est</v>
      </c>
      <c r="H441" s="57">
        <f>'EU-Vergleichsdaten'!T$62-ROW(T$62)/1000000</f>
        <v>107.28474773934622</v>
      </c>
      <c r="J441">
        <f t="shared" si="62"/>
        <v>55</v>
      </c>
      <c r="K441" s="59" t="str">
        <f>VLOOKUP(N441,H387:Q478,10,0)</f>
        <v>Åland</v>
      </c>
      <c r="L441" t="str">
        <f t="shared" si="57"/>
        <v/>
      </c>
      <c r="M441" s="40" t="str">
        <f t="shared" si="63"/>
        <v/>
      </c>
      <c r="N441">
        <f>LARGE(H387:H478,J441)</f>
        <v>92.106458753850788</v>
      </c>
      <c r="O441" t="str">
        <f t="shared" si="60"/>
        <v/>
      </c>
      <c r="P441" t="str">
        <f t="shared" si="61"/>
        <v/>
      </c>
      <c r="Q441" t="str">
        <f t="shared" si="64"/>
        <v>Nord-Est</v>
      </c>
    </row>
    <row r="442" spans="6:17" x14ac:dyDescent="0.35">
      <c r="F442" s="57" t="str">
        <f>'EU-Vergleichsdaten'!B$63</f>
        <v>Centro (IT)</v>
      </c>
      <c r="H442" s="57">
        <f>'EU-Vergleichsdaten'!T$63-ROW(T$63)/1000000</f>
        <v>104.990827228166</v>
      </c>
      <c r="J442">
        <f t="shared" si="62"/>
        <v>56</v>
      </c>
      <c r="K442" s="59" t="str">
        <f>VLOOKUP(N442,H387:Q478,10,0)</f>
        <v>Makroregion województwo mazowieckie</v>
      </c>
      <c r="L442" t="str">
        <f t="shared" si="57"/>
        <v/>
      </c>
      <c r="M442" s="40" t="str">
        <f t="shared" si="63"/>
        <v/>
      </c>
      <c r="N442">
        <f>LARGE(H387:H478,J442)</f>
        <v>90.449173336184288</v>
      </c>
      <c r="O442" t="str">
        <f t="shared" si="60"/>
        <v/>
      </c>
      <c r="P442" t="str">
        <f t="shared" si="61"/>
        <v/>
      </c>
      <c r="Q442" t="str">
        <f t="shared" si="64"/>
        <v>Centro (IT)</v>
      </c>
    </row>
    <row r="443" spans="6:17" x14ac:dyDescent="0.35">
      <c r="F443" s="57" t="str">
        <f>'EU-Vergleichsdaten'!B$64</f>
        <v>Kýpros</v>
      </c>
      <c r="H443" s="57">
        <f>'EU-Vergleichsdaten'!T$64-ROW(T$64)/1000000</f>
        <v>77.366541076994864</v>
      </c>
      <c r="J443">
        <f t="shared" si="62"/>
        <v>57</v>
      </c>
      <c r="K443" s="59" t="str">
        <f>VLOOKUP(N443,H387:Q478,10,0)</f>
        <v>Centro (ES)</v>
      </c>
      <c r="L443" t="str">
        <f t="shared" si="57"/>
        <v/>
      </c>
      <c r="M443" s="40" t="str">
        <f t="shared" si="63"/>
        <v/>
      </c>
      <c r="N443">
        <f>LARGE(H387:H478,J443)</f>
        <v>89.686679103965091</v>
      </c>
      <c r="O443" t="str">
        <f t="shared" si="60"/>
        <v/>
      </c>
      <c r="P443" t="str">
        <f t="shared" si="61"/>
        <v/>
      </c>
      <c r="Q443" t="str">
        <f t="shared" si="64"/>
        <v>Kýpros</v>
      </c>
    </row>
    <row r="444" spans="6:17" x14ac:dyDescent="0.35">
      <c r="F444" s="57" t="str">
        <f>'EU-Vergleichsdaten'!B$65</f>
        <v>Latvija</v>
      </c>
      <c r="H444" s="57">
        <f>'EU-Vergleichsdaten'!T$65-ROW(T$65)/1000000</f>
        <v>59.541121776675503</v>
      </c>
      <c r="J444">
        <f t="shared" si="62"/>
        <v>58</v>
      </c>
      <c r="K444" s="59" t="str">
        <f>VLOOKUP(N444,H387:Q478,10,0)</f>
        <v>Isole</v>
      </c>
      <c r="L444" t="str">
        <f t="shared" si="57"/>
        <v/>
      </c>
      <c r="M444" s="40" t="str">
        <f t="shared" si="63"/>
        <v/>
      </c>
      <c r="N444">
        <f>LARGE(H387:H478,J444)</f>
        <v>86.600705261518826</v>
      </c>
      <c r="O444" t="str">
        <f t="shared" si="60"/>
        <v/>
      </c>
      <c r="P444" t="str">
        <f t="shared" si="61"/>
        <v/>
      </c>
      <c r="Q444" t="str">
        <f t="shared" si="64"/>
        <v>Latvija</v>
      </c>
    </row>
    <row r="445" spans="6:17" x14ac:dyDescent="0.35">
      <c r="F445" s="57" t="str">
        <f>'EU-Vergleichsdaten'!B$66</f>
        <v>Lietuva</v>
      </c>
      <c r="H445" s="57">
        <f>'EU-Vergleichsdaten'!T$66-ROW(T$66)/1000000</f>
        <v>71.632819050408472</v>
      </c>
      <c r="J445">
        <f t="shared" si="62"/>
        <v>59</v>
      </c>
      <c r="K445" s="59" t="str">
        <f>VLOOKUP(N445,H387:Q478,10,0)</f>
        <v>Slovenija</v>
      </c>
      <c r="L445" t="str">
        <f t="shared" si="57"/>
        <v/>
      </c>
      <c r="M445" s="40" t="str">
        <f t="shared" si="63"/>
        <v/>
      </c>
      <c r="N445">
        <f>LARGE(H387:H478,J445)</f>
        <v>82.982414380587301</v>
      </c>
      <c r="O445" t="str">
        <f t="shared" si="60"/>
        <v/>
      </c>
      <c r="P445" t="str">
        <f t="shared" si="61"/>
        <v/>
      </c>
      <c r="Q445" t="str">
        <f t="shared" si="64"/>
        <v>Lietuva</v>
      </c>
    </row>
    <row r="446" spans="6:17" x14ac:dyDescent="0.35">
      <c r="F446" s="57" t="str">
        <f>'EU-Vergleichsdaten'!B$67</f>
        <v>Luxembourg</v>
      </c>
      <c r="H446" s="57">
        <f>'EU-Vergleichsdaten'!T$67-ROW(T$67)/1000000</f>
        <v>173.3898318930776</v>
      </c>
      <c r="J446">
        <f t="shared" si="62"/>
        <v>60</v>
      </c>
      <c r="K446" s="59" t="str">
        <f>VLOOKUP(N446,H387:Q478,10,0)</f>
        <v>Sud</v>
      </c>
      <c r="L446" t="str">
        <f t="shared" si="57"/>
        <v/>
      </c>
      <c r="M446" s="40" t="str">
        <f t="shared" si="63"/>
        <v/>
      </c>
      <c r="N446">
        <f>LARGE(H387:H478,J446)</f>
        <v>82.407854663153515</v>
      </c>
      <c r="O446" t="str">
        <f t="shared" si="60"/>
        <v/>
      </c>
      <c r="P446" t="str">
        <f t="shared" si="61"/>
        <v/>
      </c>
      <c r="Q446" t="str">
        <f t="shared" si="64"/>
        <v>Luxembourg</v>
      </c>
    </row>
    <row r="447" spans="6:17" x14ac:dyDescent="0.35">
      <c r="F447" s="57" t="str">
        <f>'EU-Vergleichsdaten'!B$68</f>
        <v>Közép-Magyarország</v>
      </c>
      <c r="H447" s="57">
        <f>'EU-Vergleichsdaten'!T$68-ROW(T$68)/1000000</f>
        <v>76.265515422637179</v>
      </c>
      <c r="J447">
        <f t="shared" si="62"/>
        <v>61</v>
      </c>
      <c r="K447" s="59" t="str">
        <f>VLOOKUP(N447,H387:Q478,10,0)</f>
        <v>Sur</v>
      </c>
      <c r="L447" t="str">
        <f t="shared" si="57"/>
        <v/>
      </c>
      <c r="M447" s="40" t="str">
        <f t="shared" si="63"/>
        <v/>
      </c>
      <c r="N447">
        <f>LARGE(H387:H478,J447)</f>
        <v>82.143212319412797</v>
      </c>
      <c r="O447" t="str">
        <f t="shared" si="60"/>
        <v/>
      </c>
      <c r="P447" t="str">
        <f t="shared" si="61"/>
        <v/>
      </c>
      <c r="Q447" t="str">
        <f t="shared" si="64"/>
        <v>Közép-Magyarország</v>
      </c>
    </row>
    <row r="448" spans="6:17" x14ac:dyDescent="0.35">
      <c r="F448" s="57" t="str">
        <f>'EU-Vergleichsdaten'!B$69</f>
        <v>Dunántúl</v>
      </c>
      <c r="H448" s="57">
        <f>'EU-Vergleichsdaten'!T$69-ROW(T$69)/1000000</f>
        <v>66.883299230528081</v>
      </c>
      <c r="J448">
        <f t="shared" si="62"/>
        <v>62</v>
      </c>
      <c r="K448" s="59" t="str">
        <f>VLOOKUP(N448,H387:Q478,10,0)</f>
        <v>Malta</v>
      </c>
      <c r="L448" t="str">
        <f t="shared" si="57"/>
        <v/>
      </c>
      <c r="M448" s="40" t="str">
        <f t="shared" si="63"/>
        <v/>
      </c>
      <c r="N448">
        <f>LARGE(H387:H478,J448)</f>
        <v>80.875649148225961</v>
      </c>
      <c r="O448" t="str">
        <f t="shared" si="60"/>
        <v/>
      </c>
      <c r="P448" t="str">
        <f t="shared" si="61"/>
        <v/>
      </c>
      <c r="Q448" t="str">
        <f t="shared" si="64"/>
        <v>Dunántúl</v>
      </c>
    </row>
    <row r="449" spans="6:17" x14ac:dyDescent="0.35">
      <c r="F449" s="57" t="str">
        <f>'EU-Vergleichsdaten'!B$70</f>
        <v>Alföld és Észak</v>
      </c>
      <c r="H449" s="57">
        <f>'EU-Vergleichsdaten'!T$70-ROW(T$70)/1000000</f>
        <v>63.683036418012826</v>
      </c>
      <c r="J449">
        <f t="shared" si="62"/>
        <v>63</v>
      </c>
      <c r="K449" s="59" t="str">
        <f>VLOOKUP(N449,H387:Q478,10,0)</f>
        <v>RUP FR — Régions Ultrapériphériques Françaises</v>
      </c>
      <c r="L449" t="str">
        <f t="shared" si="57"/>
        <v/>
      </c>
      <c r="M449" s="40" t="str">
        <f t="shared" si="63"/>
        <v/>
      </c>
      <c r="N449">
        <f>LARGE(H387:H478,J449)</f>
        <v>78.382208425937222</v>
      </c>
      <c r="O449" t="str">
        <f t="shared" si="60"/>
        <v/>
      </c>
      <c r="P449" t="str">
        <f t="shared" si="61"/>
        <v/>
      </c>
      <c r="Q449" t="str">
        <f t="shared" si="64"/>
        <v>Alföld és Észak</v>
      </c>
    </row>
    <row r="450" spans="6:17" x14ac:dyDescent="0.35">
      <c r="F450" s="57" t="str">
        <f>'EU-Vergleichsdaten'!B$71</f>
        <v>Malta</v>
      </c>
      <c r="H450" s="57">
        <f>'EU-Vergleichsdaten'!T$71-ROW(T$71)/1000000</f>
        <v>80.875649148225961</v>
      </c>
      <c r="J450">
        <f t="shared" si="62"/>
        <v>64</v>
      </c>
      <c r="K450" s="59" t="str">
        <f>VLOOKUP(N450,H387:Q478,10,0)</f>
        <v>Canarias</v>
      </c>
      <c r="L450" t="str">
        <f t="shared" si="57"/>
        <v/>
      </c>
      <c r="M450" s="40" t="str">
        <f t="shared" si="63"/>
        <v/>
      </c>
      <c r="N450">
        <f>LARGE(H387:H478,J450)</f>
        <v>78.25327512890064</v>
      </c>
      <c r="O450" t="str">
        <f t="shared" si="60"/>
        <v/>
      </c>
      <c r="P450" t="str">
        <f t="shared" si="61"/>
        <v/>
      </c>
      <c r="Q450" t="str">
        <f t="shared" si="64"/>
        <v>Malta</v>
      </c>
    </row>
    <row r="451" spans="6:17" x14ac:dyDescent="0.35">
      <c r="F451" s="57" t="str">
        <f>'EU-Vergleichsdaten'!B$72</f>
        <v>Noord-Nederland</v>
      </c>
      <c r="H451" s="57">
        <f>'EU-Vergleichsdaten'!T$72-ROW(T$72)/1000000</f>
        <v>120.29809536158042</v>
      </c>
      <c r="J451">
        <f t="shared" si="62"/>
        <v>65</v>
      </c>
      <c r="K451" s="59" t="str">
        <f>VLOOKUP(N451,H387:Q478,10,0)</f>
        <v>Česko</v>
      </c>
      <c r="L451" t="str">
        <f t="shared" ref="L451:L478" si="65">IF(VLOOKUP(K451,F$3:G$94,2,0)="WD","WD",IF(VLOOKUP(K451,F$3:G$94,2,0)="OD","OD",""))</f>
        <v/>
      </c>
      <c r="M451" s="40" t="str">
        <f t="shared" ref="M451:M478" si="66">IF(VLOOKUP($K451,$F$3:$H$94,2,0)="WD",VLOOKUP($K451,C$3:D$18,2,0),IF(VLOOKUP($K451,$F$3:$H$94,2,0)="OD",VLOOKUP($K451,C$3:D$18,2,0),""))</f>
        <v/>
      </c>
      <c r="N451">
        <f>LARGE(H387:H478,J451)</f>
        <v>77.964770165861168</v>
      </c>
      <c r="O451" t="str">
        <f t="shared" si="60"/>
        <v/>
      </c>
      <c r="P451" t="str">
        <f t="shared" si="61"/>
        <v/>
      </c>
      <c r="Q451" t="str">
        <f t="shared" ref="Q451:Q478" si="67">F451</f>
        <v>Noord-Nederland</v>
      </c>
    </row>
    <row r="452" spans="6:17" x14ac:dyDescent="0.35">
      <c r="F452" s="57" t="str">
        <f>'EU-Vergleichsdaten'!B$73</f>
        <v>Oost-Nederland</v>
      </c>
      <c r="H452" s="57">
        <f>'EU-Vergleichsdaten'!T$73-ROW(T$73)/1000000</f>
        <v>111.9107579338026</v>
      </c>
      <c r="J452">
        <f t="shared" si="62"/>
        <v>66</v>
      </c>
      <c r="K452" s="59" t="str">
        <f>VLOOKUP(N452,H387:Q478,10,0)</f>
        <v>Kýpros</v>
      </c>
      <c r="L452" t="str">
        <f t="shared" si="65"/>
        <v/>
      </c>
      <c r="M452" s="40" t="str">
        <f t="shared" si="66"/>
        <v/>
      </c>
      <c r="N452">
        <f>LARGE(H387:H478,J452)</f>
        <v>77.366541076994864</v>
      </c>
      <c r="O452" t="str">
        <f t="shared" ref="O452:O478" si="68">IF(L452="WD",N452,"")</f>
        <v/>
      </c>
      <c r="P452" t="str">
        <f t="shared" ref="P452:P478" si="69">IF(L452="OD",N452,"")</f>
        <v/>
      </c>
      <c r="Q452" t="str">
        <f t="shared" si="67"/>
        <v>Oost-Nederland</v>
      </c>
    </row>
    <row r="453" spans="6:17" x14ac:dyDescent="0.35">
      <c r="F453" s="57" t="str">
        <f>'EU-Vergleichsdaten'!B$74</f>
        <v>West-Nederland</v>
      </c>
      <c r="H453" s="57">
        <f>'EU-Vergleichsdaten'!T$74-ROW(T$74)/1000000</f>
        <v>133.05813763994405</v>
      </c>
      <c r="J453">
        <f t="shared" ref="J453:J478" si="70">J452+1</f>
        <v>67</v>
      </c>
      <c r="K453" s="59" t="str">
        <f>VLOOKUP(N453,H387:Q478,10,0)</f>
        <v>Eesti</v>
      </c>
      <c r="L453" t="str">
        <f t="shared" si="65"/>
        <v/>
      </c>
      <c r="M453" s="40" t="str">
        <f t="shared" si="66"/>
        <v/>
      </c>
      <c r="N453">
        <f>LARGE(H387:H478,J453)</f>
        <v>76.930177011405362</v>
      </c>
      <c r="O453" t="str">
        <f t="shared" si="68"/>
        <v/>
      </c>
      <c r="P453" t="str">
        <f t="shared" si="69"/>
        <v/>
      </c>
      <c r="Q453" t="str">
        <f t="shared" si="67"/>
        <v>West-Nederland</v>
      </c>
    </row>
    <row r="454" spans="6:17" x14ac:dyDescent="0.35">
      <c r="F454" s="57" t="str">
        <f>'EU-Vergleichsdaten'!B$75</f>
        <v>Zuid-Nederland</v>
      </c>
      <c r="H454" s="57">
        <f>'EU-Vergleichsdaten'!T$75-ROW(T$75)/1000000</f>
        <v>119.39825058359638</v>
      </c>
      <c r="J454">
        <f t="shared" si="70"/>
        <v>68</v>
      </c>
      <c r="K454" s="59" t="str">
        <f>VLOOKUP(N454,H387:Q478,10,0)</f>
        <v>Slovensko</v>
      </c>
      <c r="L454" t="str">
        <f t="shared" si="65"/>
        <v/>
      </c>
      <c r="M454" s="40" t="str">
        <f t="shared" si="66"/>
        <v/>
      </c>
      <c r="N454">
        <f>LARGE(H387:H478,J454)</f>
        <v>76.606669091699061</v>
      </c>
      <c r="O454" t="str">
        <f t="shared" si="68"/>
        <v/>
      </c>
      <c r="P454" t="str">
        <f t="shared" si="69"/>
        <v/>
      </c>
      <c r="Q454" t="str">
        <f t="shared" si="67"/>
        <v>Zuid-Nederland</v>
      </c>
    </row>
    <row r="455" spans="6:17" x14ac:dyDescent="0.35">
      <c r="F455" s="57" t="str">
        <f>'EU-Vergleichsdaten'!B$76</f>
        <v>Ostösterreich</v>
      </c>
      <c r="H455" s="57">
        <f>'EU-Vergleichsdaten'!T$76-ROW(T$76)/1000000</f>
        <v>119.5402619435487</v>
      </c>
      <c r="J455">
        <f t="shared" si="70"/>
        <v>69</v>
      </c>
      <c r="K455" s="59" t="str">
        <f>VLOOKUP(N455,H387:Q478,10,0)</f>
        <v>Közép-Magyarország</v>
      </c>
      <c r="L455" t="str">
        <f t="shared" si="65"/>
        <v/>
      </c>
      <c r="M455" s="40" t="str">
        <f t="shared" si="66"/>
        <v/>
      </c>
      <c r="N455">
        <f>LARGE(H387:H478,J455)</f>
        <v>76.265515422637179</v>
      </c>
      <c r="O455" t="str">
        <f t="shared" si="68"/>
        <v/>
      </c>
      <c r="P455" t="str">
        <f t="shared" si="69"/>
        <v/>
      </c>
      <c r="Q455" t="str">
        <f t="shared" si="67"/>
        <v>Ostösterreich</v>
      </c>
    </row>
    <row r="456" spans="6:17" x14ac:dyDescent="0.35">
      <c r="F456" s="57" t="str">
        <f>'EU-Vergleichsdaten'!B$77</f>
        <v>Südösterreich</v>
      </c>
      <c r="H456" s="57">
        <f>'EU-Vergleichsdaten'!T$77-ROW(T$77)/1000000</f>
        <v>108.60807333116905</v>
      </c>
      <c r="J456">
        <f t="shared" si="70"/>
        <v>70</v>
      </c>
      <c r="K456" s="59" t="str">
        <f>VLOOKUP(N456,H387:Q478,10,0)</f>
        <v>Região Autónoma da Madeira</v>
      </c>
      <c r="L456" t="str">
        <f t="shared" si="65"/>
        <v/>
      </c>
      <c r="M456" s="40" t="str">
        <f t="shared" si="66"/>
        <v/>
      </c>
      <c r="N456">
        <f>LARGE(H387:H478,J456)</f>
        <v>71.688775546265646</v>
      </c>
      <c r="O456" t="str">
        <f t="shared" si="68"/>
        <v/>
      </c>
      <c r="P456" t="str">
        <f t="shared" si="69"/>
        <v/>
      </c>
      <c r="Q456" t="str">
        <f t="shared" si="67"/>
        <v>Südösterreich</v>
      </c>
    </row>
    <row r="457" spans="6:17" x14ac:dyDescent="0.35">
      <c r="F457" s="57" t="str">
        <f>'EU-Vergleichsdaten'!B$78</f>
        <v>Westösterreich</v>
      </c>
      <c r="H457" s="57">
        <f>'EU-Vergleichsdaten'!T$78-ROW(T$78)/1000000</f>
        <v>124.2660612654109</v>
      </c>
      <c r="J457">
        <f t="shared" si="70"/>
        <v>71</v>
      </c>
      <c r="K457" s="59" t="str">
        <f>VLOOKUP(N457,H387:Q478,10,0)</f>
        <v>Lietuva</v>
      </c>
      <c r="L457" t="str">
        <f t="shared" si="65"/>
        <v/>
      </c>
      <c r="M457" s="40" t="str">
        <f t="shared" si="66"/>
        <v/>
      </c>
      <c r="N457">
        <f>LARGE(H387:H478,J457)</f>
        <v>71.632819050408472</v>
      </c>
      <c r="O457" t="str">
        <f t="shared" si="68"/>
        <v/>
      </c>
      <c r="P457" t="str">
        <f t="shared" si="69"/>
        <v/>
      </c>
      <c r="Q457" t="str">
        <f t="shared" si="67"/>
        <v>Westösterreich</v>
      </c>
    </row>
    <row r="458" spans="6:17" x14ac:dyDescent="0.35">
      <c r="F458" s="57" t="str">
        <f>'EU-Vergleichsdaten'!B$79</f>
        <v>Makroregion południowy</v>
      </c>
      <c r="H458" s="57">
        <f>'EU-Vergleichsdaten'!T$79-ROW(T$79)/1000000</f>
        <v>63.710347855203892</v>
      </c>
      <c r="J458">
        <f t="shared" si="70"/>
        <v>72</v>
      </c>
      <c r="K458" s="59" t="str">
        <f>VLOOKUP(N458,H387:Q478,10,0)</f>
        <v>Attiki</v>
      </c>
      <c r="L458" t="str">
        <f t="shared" si="65"/>
        <v/>
      </c>
      <c r="M458" s="40" t="str">
        <f t="shared" si="66"/>
        <v/>
      </c>
      <c r="N458">
        <f>LARGE(H387:H478,J458)</f>
        <v>69.396220021136216</v>
      </c>
      <c r="O458" t="str">
        <f t="shared" si="68"/>
        <v/>
      </c>
      <c r="P458" t="str">
        <f t="shared" si="69"/>
        <v/>
      </c>
      <c r="Q458" t="str">
        <f t="shared" si="67"/>
        <v>Makroregion południowy</v>
      </c>
    </row>
    <row r="459" spans="6:17" x14ac:dyDescent="0.35">
      <c r="F459" s="57" t="str">
        <f>'EU-Vergleichsdaten'!B$80</f>
        <v>Makroregion północno-zachodni</v>
      </c>
      <c r="H459" s="57">
        <f>'EU-Vergleichsdaten'!T$80-ROW(T$80)/1000000</f>
        <v>59.451059284423508</v>
      </c>
      <c r="J459">
        <f t="shared" si="70"/>
        <v>73</v>
      </c>
      <c r="K459" s="59" t="str">
        <f>VLOOKUP(N459,H387:Q478,10,0)</f>
        <v>Dunántúl</v>
      </c>
      <c r="L459" t="str">
        <f t="shared" si="65"/>
        <v/>
      </c>
      <c r="M459" s="40" t="str">
        <f t="shared" si="66"/>
        <v/>
      </c>
      <c r="N459">
        <f>LARGE(H387:H478,J459)</f>
        <v>66.883299230528081</v>
      </c>
      <c r="O459" t="str">
        <f t="shared" si="68"/>
        <v/>
      </c>
      <c r="P459" t="str">
        <f t="shared" si="69"/>
        <v/>
      </c>
      <c r="Q459" t="str">
        <f t="shared" si="67"/>
        <v>Makroregion północno-zachodni</v>
      </c>
    </row>
    <row r="460" spans="6:17" x14ac:dyDescent="0.35">
      <c r="F460" s="57" t="str">
        <f>'EU-Vergleichsdaten'!B$81</f>
        <v>Makroregion południowo-zachodni</v>
      </c>
      <c r="H460" s="57">
        <f>'EU-Vergleichsdaten'!T$81-ROW(T$81)/1000000</f>
        <v>66.526857968984231</v>
      </c>
      <c r="J460">
        <f t="shared" si="70"/>
        <v>74</v>
      </c>
      <c r="K460" s="59" t="str">
        <f>VLOOKUP(N460,H387:Q478,10,0)</f>
        <v>Makroregion południowo-zachodni</v>
      </c>
      <c r="L460" t="str">
        <f t="shared" si="65"/>
        <v/>
      </c>
      <c r="M460" s="40" t="str">
        <f t="shared" si="66"/>
        <v/>
      </c>
      <c r="N460">
        <f>LARGE(H387:H478,J460)</f>
        <v>66.526857968984231</v>
      </c>
      <c r="O460" t="str">
        <f t="shared" si="68"/>
        <v/>
      </c>
      <c r="P460" t="str">
        <f t="shared" si="69"/>
        <v/>
      </c>
      <c r="Q460" t="str">
        <f t="shared" si="67"/>
        <v>Makroregion południowo-zachodni</v>
      </c>
    </row>
    <row r="461" spans="6:17" x14ac:dyDescent="0.35">
      <c r="F461" s="57" t="str">
        <f>'EU-Vergleichsdaten'!B$82</f>
        <v>Makroregion północny</v>
      </c>
      <c r="H461" s="57">
        <f>'EU-Vergleichsdaten'!T$82-ROW(T$82)/1000000</f>
        <v>55.391659172551201</v>
      </c>
      <c r="J461">
        <f t="shared" si="70"/>
        <v>75</v>
      </c>
      <c r="K461" s="59" t="str">
        <f>VLOOKUP(N461,H387:Q478,10,0)</f>
        <v>Hrvatska</v>
      </c>
      <c r="L461" t="str">
        <f t="shared" si="65"/>
        <v/>
      </c>
      <c r="M461" s="40" t="str">
        <f t="shared" si="66"/>
        <v/>
      </c>
      <c r="N461">
        <f>LARGE(H387:H478,J461)</f>
        <v>66.313475135738159</v>
      </c>
      <c r="O461" t="str">
        <f t="shared" si="68"/>
        <v/>
      </c>
      <c r="P461" t="str">
        <f t="shared" si="69"/>
        <v/>
      </c>
      <c r="Q461" t="str">
        <f t="shared" si="67"/>
        <v>Makroregion północny</v>
      </c>
    </row>
    <row r="462" spans="6:17" x14ac:dyDescent="0.35">
      <c r="F462" s="57" t="str">
        <f>'EU-Vergleichsdaten'!B$83</f>
        <v>Makroregion centralny</v>
      </c>
      <c r="H462" s="57">
        <f>'EU-Vergleichsdaten'!T$83-ROW(T$83)/1000000</f>
        <v>55.954310985058441</v>
      </c>
      <c r="J462">
        <f t="shared" si="70"/>
        <v>76</v>
      </c>
      <c r="K462" s="59" t="str">
        <f>VLOOKUP(N462,H387:Q478,10,0)</f>
        <v>Yugozapadna i Yuzhna tsentralna Bulgaria</v>
      </c>
      <c r="L462" t="str">
        <f t="shared" si="65"/>
        <v/>
      </c>
      <c r="M462" s="40" t="str">
        <f t="shared" si="66"/>
        <v/>
      </c>
      <c r="N462">
        <f>LARGE(H387:H478,J462)</f>
        <v>66.01292476966988</v>
      </c>
      <c r="O462" t="str">
        <f t="shared" si="68"/>
        <v/>
      </c>
      <c r="P462" t="str">
        <f t="shared" si="69"/>
        <v/>
      </c>
      <c r="Q462" t="str">
        <f t="shared" si="67"/>
        <v>Makroregion centralny</v>
      </c>
    </row>
    <row r="463" spans="6:17" x14ac:dyDescent="0.35">
      <c r="F463" s="57" t="str">
        <f>'EU-Vergleichsdaten'!B$84</f>
        <v>Makroregion wschodni</v>
      </c>
      <c r="H463" s="57">
        <f>'EU-Vergleichsdaten'!T$84-ROW(T$84)/1000000</f>
        <v>48.720320573298977</v>
      </c>
      <c r="J463">
        <f t="shared" si="70"/>
        <v>77</v>
      </c>
      <c r="K463" s="59" t="str">
        <f>VLOOKUP(N463,H387:Q478,10,0)</f>
        <v>Continente</v>
      </c>
      <c r="L463" t="str">
        <f t="shared" si="65"/>
        <v/>
      </c>
      <c r="M463" s="40" t="str">
        <f t="shared" si="66"/>
        <v/>
      </c>
      <c r="N463">
        <f>LARGE(H387:H478,J463)</f>
        <v>65.363810237575493</v>
      </c>
      <c r="O463" t="str">
        <f t="shared" si="68"/>
        <v/>
      </c>
      <c r="P463" t="str">
        <f t="shared" si="69"/>
        <v/>
      </c>
      <c r="Q463" t="str">
        <f t="shared" si="67"/>
        <v>Makroregion wschodni</v>
      </c>
    </row>
    <row r="464" spans="6:17" x14ac:dyDescent="0.35">
      <c r="F464" s="57" t="str">
        <f>'EU-Vergleichsdaten'!B$85</f>
        <v>Makroregion województwo mazowieckie</v>
      </c>
      <c r="H464" s="57">
        <f>'EU-Vergleichsdaten'!T$85-ROW(T$85)/1000000</f>
        <v>90.449173336184288</v>
      </c>
      <c r="J464">
        <f t="shared" si="70"/>
        <v>78</v>
      </c>
      <c r="K464" s="59" t="str">
        <f>VLOOKUP(N464,H387:Q478,10,0)</f>
        <v>Macroregiunea Patru</v>
      </c>
      <c r="L464" t="str">
        <f t="shared" si="65"/>
        <v/>
      </c>
      <c r="M464" s="40" t="str">
        <f t="shared" si="66"/>
        <v/>
      </c>
      <c r="N464">
        <f>LARGE(H387:H478,J464)</f>
        <v>64.625637425165777</v>
      </c>
      <c r="O464" t="str">
        <f t="shared" si="68"/>
        <v/>
      </c>
      <c r="P464" t="str">
        <f t="shared" si="69"/>
        <v/>
      </c>
      <c r="Q464" t="str">
        <f t="shared" si="67"/>
        <v>Makroregion województwo mazowieckie</v>
      </c>
    </row>
    <row r="465" spans="6:17" x14ac:dyDescent="0.35">
      <c r="F465" s="57" t="str">
        <f>'EU-Vergleichsdaten'!B$86</f>
        <v>Continente</v>
      </c>
      <c r="H465" s="57">
        <f>'EU-Vergleichsdaten'!T$86-ROW(T$86)/1000000</f>
        <v>65.363810237575493</v>
      </c>
      <c r="J465">
        <f t="shared" si="70"/>
        <v>79</v>
      </c>
      <c r="K465" s="59" t="str">
        <f>VLOOKUP(N465,H387:Q478,10,0)</f>
        <v>Makroregion południowy</v>
      </c>
      <c r="L465" t="str">
        <f t="shared" si="65"/>
        <v/>
      </c>
      <c r="M465" s="40" t="str">
        <f t="shared" si="66"/>
        <v/>
      </c>
      <c r="N465">
        <f>LARGE(H387:H478,J465)</f>
        <v>63.710347855203892</v>
      </c>
      <c r="O465" t="str">
        <f t="shared" si="68"/>
        <v/>
      </c>
      <c r="P465" t="str">
        <f t="shared" si="69"/>
        <v/>
      </c>
      <c r="Q465" t="str">
        <f t="shared" si="67"/>
        <v>Continente</v>
      </c>
    </row>
    <row r="466" spans="6:17" x14ac:dyDescent="0.35">
      <c r="F466" s="57" t="str">
        <f>'EU-Vergleichsdaten'!B$87</f>
        <v>Região Autónoma dos Açores</v>
      </c>
      <c r="H466" s="57">
        <f>'EU-Vergleichsdaten'!T$87-ROW(T$87)/1000000</f>
        <v>57.515823407795168</v>
      </c>
      <c r="J466">
        <f t="shared" si="70"/>
        <v>80</v>
      </c>
      <c r="K466" s="59" t="str">
        <f>VLOOKUP(N466,H387:Q478,10,0)</f>
        <v>Alföld és Észak</v>
      </c>
      <c r="L466" t="str">
        <f t="shared" si="65"/>
        <v/>
      </c>
      <c r="M466" s="40" t="str">
        <f t="shared" si="66"/>
        <v/>
      </c>
      <c r="N466">
        <f>LARGE(H387:H478,J466)</f>
        <v>63.683036418012826</v>
      </c>
      <c r="O466" t="str">
        <f t="shared" si="68"/>
        <v/>
      </c>
      <c r="P466" t="str">
        <f t="shared" si="69"/>
        <v/>
      </c>
      <c r="Q466" t="str">
        <f t="shared" si="67"/>
        <v>Região Autónoma dos Açores</v>
      </c>
    </row>
    <row r="467" spans="6:17" x14ac:dyDescent="0.35">
      <c r="F467" s="57" t="str">
        <f>'EU-Vergleichsdaten'!B$88</f>
        <v>Região Autónoma da Madeira</v>
      </c>
      <c r="H467" s="57">
        <f>'EU-Vergleichsdaten'!T$88-ROW(T$88)/1000000</f>
        <v>71.688775546265646</v>
      </c>
      <c r="J467">
        <f t="shared" si="70"/>
        <v>81</v>
      </c>
      <c r="K467" s="59" t="str">
        <f>VLOOKUP(N467,H387:Q478,10,0)</f>
        <v>Macroregiunea Unu</v>
      </c>
      <c r="L467" t="str">
        <f t="shared" si="65"/>
        <v/>
      </c>
      <c r="M467" s="40" t="str">
        <f t="shared" si="66"/>
        <v/>
      </c>
      <c r="N467">
        <f>LARGE(H387:H478,J467)</f>
        <v>62.779563021326759</v>
      </c>
      <c r="O467" t="str">
        <f t="shared" si="68"/>
        <v/>
      </c>
      <c r="P467" t="str">
        <f t="shared" si="69"/>
        <v/>
      </c>
      <c r="Q467" t="str">
        <f t="shared" si="67"/>
        <v>Região Autónoma da Madeira</v>
      </c>
    </row>
    <row r="468" spans="6:17" x14ac:dyDescent="0.35">
      <c r="F468" s="57" t="str">
        <f>'EU-Vergleichsdaten'!B$89</f>
        <v>Macroregiunea Unu</v>
      </c>
      <c r="H468" s="57">
        <f>'EU-Vergleichsdaten'!T$89-ROW(T$89)/1000000</f>
        <v>62.779563021326759</v>
      </c>
      <c r="J468">
        <f t="shared" si="70"/>
        <v>82</v>
      </c>
      <c r="K468" s="59" t="str">
        <f>VLOOKUP(N468,H387:Q478,10,0)</f>
        <v>Latvija</v>
      </c>
      <c r="L468" t="str">
        <f t="shared" si="65"/>
        <v/>
      </c>
      <c r="M468" s="40" t="str">
        <f t="shared" si="66"/>
        <v/>
      </c>
      <c r="N468">
        <f>LARGE(H387:H478,J468)</f>
        <v>59.541121776675503</v>
      </c>
      <c r="O468" t="str">
        <f t="shared" si="68"/>
        <v/>
      </c>
      <c r="P468" t="str">
        <f t="shared" si="69"/>
        <v/>
      </c>
      <c r="Q468" t="str">
        <f t="shared" si="67"/>
        <v>Macroregiunea Unu</v>
      </c>
    </row>
    <row r="469" spans="6:17" x14ac:dyDescent="0.35">
      <c r="F469" s="57" t="str">
        <f>'EU-Vergleichsdaten'!B$90</f>
        <v>Macroregiunea Doi</v>
      </c>
      <c r="H469" s="57">
        <f>'EU-Vergleichsdaten'!T$90-ROW(T$90)/1000000</f>
        <v>47.821956858751598</v>
      </c>
      <c r="J469">
        <f t="shared" si="70"/>
        <v>83</v>
      </c>
      <c r="K469" s="59" t="str">
        <f>VLOOKUP(N469,H387:Q478,10,0)</f>
        <v>Makroregion północno-zachodni</v>
      </c>
      <c r="L469" t="str">
        <f t="shared" si="65"/>
        <v/>
      </c>
      <c r="M469" s="40" t="str">
        <f t="shared" si="66"/>
        <v/>
      </c>
      <c r="N469">
        <f>LARGE(H387:H478,J469)</f>
        <v>59.451059284423508</v>
      </c>
      <c r="O469" t="str">
        <f t="shared" si="68"/>
        <v/>
      </c>
      <c r="P469" t="str">
        <f t="shared" si="69"/>
        <v/>
      </c>
      <c r="Q469" t="str">
        <f t="shared" si="67"/>
        <v>Macroregiunea Doi</v>
      </c>
    </row>
    <row r="470" spans="6:17" x14ac:dyDescent="0.35">
      <c r="F470" s="57" t="str">
        <f>'EU-Vergleichsdaten'!B$91</f>
        <v>Macroregiunea Trei</v>
      </c>
      <c r="H470" s="57">
        <f>'EU-Vergleichsdaten'!T$91-ROW(T$91)/1000000</f>
        <v>101.13281241705359</v>
      </c>
      <c r="J470">
        <f t="shared" si="70"/>
        <v>84</v>
      </c>
      <c r="K470" s="59" t="str">
        <f>VLOOKUP(N470,H387:Q478,10,0)</f>
        <v>Região Autónoma dos Açores</v>
      </c>
      <c r="L470" t="str">
        <f t="shared" si="65"/>
        <v/>
      </c>
      <c r="M470" s="40" t="str">
        <f t="shared" si="66"/>
        <v/>
      </c>
      <c r="N470">
        <f>LARGE(H387:H478,J470)</f>
        <v>57.515823407795168</v>
      </c>
      <c r="O470" t="str">
        <f t="shared" si="68"/>
        <v/>
      </c>
      <c r="P470" t="str">
        <f t="shared" si="69"/>
        <v/>
      </c>
      <c r="Q470" t="str">
        <f t="shared" si="67"/>
        <v>Macroregiunea Trei</v>
      </c>
    </row>
    <row r="471" spans="6:17" x14ac:dyDescent="0.35">
      <c r="F471" s="57" t="str">
        <f>'EU-Vergleichsdaten'!B$92</f>
        <v>Macroregiunea Patru</v>
      </c>
      <c r="H471" s="57">
        <f>'EU-Vergleichsdaten'!T$92-ROW(T$92)/1000000</f>
        <v>64.625637425165777</v>
      </c>
      <c r="J471">
        <f t="shared" si="70"/>
        <v>85</v>
      </c>
      <c r="K471" s="59" t="str">
        <f>VLOOKUP(N471,H387:Q478,10,0)</f>
        <v>Makroregion centralny</v>
      </c>
      <c r="L471" t="str">
        <f t="shared" si="65"/>
        <v/>
      </c>
      <c r="M471" s="40" t="str">
        <f t="shared" si="66"/>
        <v/>
      </c>
      <c r="N471">
        <f>LARGE(H387:H478,J471)</f>
        <v>55.954310985058441</v>
      </c>
      <c r="O471" t="str">
        <f t="shared" si="68"/>
        <v/>
      </c>
      <c r="P471" t="str">
        <f t="shared" si="69"/>
        <v/>
      </c>
      <c r="Q471" t="str">
        <f t="shared" si="67"/>
        <v>Macroregiunea Patru</v>
      </c>
    </row>
    <row r="472" spans="6:17" x14ac:dyDescent="0.35">
      <c r="F472" s="57" t="str">
        <f>'EU-Vergleichsdaten'!B$93</f>
        <v>Slovenija</v>
      </c>
      <c r="H472" s="57">
        <f>'EU-Vergleichsdaten'!T$93-ROW(T$93)/1000000</f>
        <v>82.982414380587301</v>
      </c>
      <c r="J472">
        <f t="shared" si="70"/>
        <v>86</v>
      </c>
      <c r="K472" s="59" t="str">
        <f>VLOOKUP(N472,H387:Q478,10,0)</f>
        <v>Makroregion północny</v>
      </c>
      <c r="L472" t="str">
        <f t="shared" si="65"/>
        <v/>
      </c>
      <c r="M472" s="40" t="str">
        <f t="shared" si="66"/>
        <v/>
      </c>
      <c r="N472">
        <f>LARGE(H387:H478,J472)</f>
        <v>55.391659172551201</v>
      </c>
      <c r="O472" t="str">
        <f t="shared" si="68"/>
        <v/>
      </c>
      <c r="P472" t="str">
        <f t="shared" si="69"/>
        <v/>
      </c>
      <c r="Q472" t="str">
        <f t="shared" si="67"/>
        <v>Slovenija</v>
      </c>
    </row>
    <row r="473" spans="6:17" x14ac:dyDescent="0.35">
      <c r="F473" s="57" t="str">
        <f>'EU-Vergleichsdaten'!B$94</f>
        <v>Slovensko</v>
      </c>
      <c r="H473" s="57">
        <f>'EU-Vergleichsdaten'!T$94-ROW(T$94)/1000000</f>
        <v>76.606669091699061</v>
      </c>
      <c r="J473">
        <f t="shared" si="70"/>
        <v>87</v>
      </c>
      <c r="K473" s="59" t="str">
        <f>VLOOKUP(N473,H387:Q478,10,0)</f>
        <v>Makroregion wschodni</v>
      </c>
      <c r="L473" t="str">
        <f t="shared" si="65"/>
        <v/>
      </c>
      <c r="M473" s="40" t="str">
        <f t="shared" si="66"/>
        <v/>
      </c>
      <c r="N473">
        <f>LARGE(H387:H478,J473)</f>
        <v>48.720320573298977</v>
      </c>
      <c r="O473" t="str">
        <f t="shared" si="68"/>
        <v/>
      </c>
      <c r="P473" t="str">
        <f t="shared" si="69"/>
        <v/>
      </c>
      <c r="Q473" t="str">
        <f t="shared" si="67"/>
        <v>Slovensko</v>
      </c>
    </row>
    <row r="474" spans="6:17" x14ac:dyDescent="0.35">
      <c r="F474" s="57" t="str">
        <f>'EU-Vergleichsdaten'!B$95</f>
        <v>Manner-Suomi</v>
      </c>
      <c r="H474" s="57">
        <f>'EU-Vergleichsdaten'!T$95-ROW(T$95)/1000000</f>
        <v>106.89384298462012</v>
      </c>
      <c r="J474">
        <f t="shared" si="70"/>
        <v>88</v>
      </c>
      <c r="K474" s="59" t="str">
        <f>VLOOKUP(N474,H387:Q478,10,0)</f>
        <v>Macroregiunea Doi</v>
      </c>
      <c r="L474" t="str">
        <f t="shared" si="65"/>
        <v/>
      </c>
      <c r="M474" s="40" t="str">
        <f t="shared" si="66"/>
        <v/>
      </c>
      <c r="N474">
        <f>LARGE(H387:H478,J474)</f>
        <v>47.821956858751598</v>
      </c>
      <c r="O474" t="str">
        <f t="shared" si="68"/>
        <v/>
      </c>
      <c r="P474" t="str">
        <f t="shared" si="69"/>
        <v/>
      </c>
      <c r="Q474" t="str">
        <f t="shared" si="67"/>
        <v>Manner-Suomi</v>
      </c>
    </row>
    <row r="475" spans="6:17" x14ac:dyDescent="0.35">
      <c r="F475" s="57" t="str">
        <f>'EU-Vergleichsdaten'!B$96</f>
        <v>Åland</v>
      </c>
      <c r="H475" s="57">
        <f>'EU-Vergleichsdaten'!T$96-ROW(T$96)/1000000</f>
        <v>92.106458753850788</v>
      </c>
      <c r="J475">
        <f t="shared" si="70"/>
        <v>89</v>
      </c>
      <c r="K475" s="59" t="str">
        <f>VLOOKUP(N475,H387:Q478,10,0)</f>
        <v>Voreia Elláda</v>
      </c>
      <c r="L475" t="str">
        <f t="shared" si="65"/>
        <v/>
      </c>
      <c r="M475" s="40" t="str">
        <f t="shared" si="66"/>
        <v/>
      </c>
      <c r="N475">
        <f>LARGE(H387:H478,J475)</f>
        <v>47.167587088917657</v>
      </c>
      <c r="O475" t="str">
        <f t="shared" si="68"/>
        <v/>
      </c>
      <c r="P475" t="str">
        <f t="shared" si="69"/>
        <v/>
      </c>
      <c r="Q475" t="str">
        <f t="shared" si="67"/>
        <v>Åland</v>
      </c>
    </row>
    <row r="476" spans="6:17" x14ac:dyDescent="0.35">
      <c r="F476" s="57" t="str">
        <f>'EU-Vergleichsdaten'!B$97</f>
        <v>Östra Sverige</v>
      </c>
      <c r="H476" s="57">
        <f>'EU-Vergleichsdaten'!T$97-ROW(T$97)/1000000</f>
        <v>120.00649094428626</v>
      </c>
      <c r="J476">
        <f t="shared" si="70"/>
        <v>90</v>
      </c>
      <c r="K476" s="59" t="str">
        <f>VLOOKUP(N476,H387:Q478,10,0)</f>
        <v>Kentriki Elláda</v>
      </c>
      <c r="L476" t="str">
        <f t="shared" si="65"/>
        <v/>
      </c>
      <c r="M476" s="40" t="str">
        <f t="shared" si="66"/>
        <v/>
      </c>
      <c r="N476">
        <f>LARGE(H387:H478,J476)</f>
        <v>46.992088579009859</v>
      </c>
      <c r="O476" t="str">
        <f t="shared" si="68"/>
        <v/>
      </c>
      <c r="P476" t="str">
        <f t="shared" si="69"/>
        <v/>
      </c>
      <c r="Q476" t="str">
        <f t="shared" si="67"/>
        <v>Östra Sverige</v>
      </c>
    </row>
    <row r="477" spans="6:17" x14ac:dyDescent="0.35">
      <c r="F477" s="57" t="str">
        <f>'EU-Vergleichsdaten'!B$98</f>
        <v>Södra Sverige</v>
      </c>
      <c r="H477" s="57">
        <f>'EU-Vergleichsdaten'!T$98-ROW(T$98)/1000000</f>
        <v>100.43945993375517</v>
      </c>
      <c r="J477">
        <f t="shared" si="70"/>
        <v>91</v>
      </c>
      <c r="K477" s="59" t="str">
        <f>VLOOKUP(N477,H387:Q478,10,0)</f>
        <v>Severna i Yugoiztochna Bulgaria</v>
      </c>
      <c r="L477" t="str">
        <f t="shared" si="65"/>
        <v/>
      </c>
      <c r="M477" s="40" t="str">
        <f t="shared" si="66"/>
        <v/>
      </c>
      <c r="N477">
        <f>LARGE(H387:H478,J477)</f>
        <v>44.17959044409551</v>
      </c>
      <c r="O477" t="str">
        <f t="shared" si="68"/>
        <v/>
      </c>
      <c r="P477" t="str">
        <f t="shared" si="69"/>
        <v/>
      </c>
      <c r="Q477" t="str">
        <f t="shared" si="67"/>
        <v>Södra Sverige</v>
      </c>
    </row>
    <row r="478" spans="6:17" x14ac:dyDescent="0.35">
      <c r="F478" s="57" t="str">
        <f>'EU-Vergleichsdaten'!B$99</f>
        <v>Norra Sverige</v>
      </c>
      <c r="H478" s="57">
        <f>'EU-Vergleichsdaten'!T$99-ROW(T$99)/1000000</f>
        <v>103.74905418039548</v>
      </c>
      <c r="J478">
        <f t="shared" si="70"/>
        <v>92</v>
      </c>
      <c r="K478" s="59" t="str">
        <f>VLOOKUP(N478,H387:Q478,10,0)</f>
        <v>Nisia Aigaiou, Kriti</v>
      </c>
      <c r="L478" t="str">
        <f t="shared" si="65"/>
        <v/>
      </c>
      <c r="M478" s="40" t="str">
        <f t="shared" si="66"/>
        <v/>
      </c>
      <c r="N478">
        <f>LARGE(H387:H478,J478)</f>
        <v>43.07197885060706</v>
      </c>
      <c r="O478" t="str">
        <f t="shared" si="68"/>
        <v/>
      </c>
      <c r="P478" t="str">
        <f t="shared" si="69"/>
        <v/>
      </c>
      <c r="Q478" t="str">
        <f t="shared" si="67"/>
        <v>Norra Sverige</v>
      </c>
    </row>
    <row r="481" spans="6:17" x14ac:dyDescent="0.35">
      <c r="F481" s="57"/>
      <c r="G481" s="57"/>
      <c r="H481" s="40" t="str">
        <f>'EU-Vergleichsdaten'!X$2&amp;", "&amp;'EU-Vergleichsdaten'!Y$4&amp;", "&amp;'EU-Vergleichsdaten'!X$3</f>
        <v>Arbeitslosenquote 20-64 Jahre, 2022, EU27=100</v>
      </c>
      <c r="I481" s="61"/>
    </row>
    <row r="482" spans="6:17" x14ac:dyDescent="0.35">
      <c r="F482" s="57"/>
      <c r="G482" s="57"/>
      <c r="H482" s="57"/>
      <c r="I482" s="61"/>
    </row>
    <row r="483" spans="6:17" x14ac:dyDescent="0.35">
      <c r="F483" s="57" t="str">
        <f>'EU-Vergleichsdaten'!B$7</f>
        <v>Baden-Württemberg</v>
      </c>
      <c r="G483" t="s">
        <v>844</v>
      </c>
      <c r="H483" s="57">
        <f>'EU-Vergleichsdaten'!Y$7-ROW(Y$7)/1000000</f>
        <v>2.599993</v>
      </c>
      <c r="I483" s="61"/>
      <c r="J483">
        <v>1</v>
      </c>
      <c r="K483" s="59" t="str">
        <f>VLOOKUP(N483,H483:Q574,10,0)</f>
        <v>Bayern</v>
      </c>
      <c r="L483" t="str">
        <f t="shared" ref="L483:L546" si="71">IF(VLOOKUP(K483,F$3:G$94,2,0)="WD","WD",IF(VLOOKUP(K483,F$3:G$94,2,0)="OD","OD",""))</f>
        <v>WD</v>
      </c>
      <c r="M483" s="40" t="str">
        <f t="shared" ref="M483:M514" si="72">IF(VLOOKUP($K483,$F$3:$H$94,2,0)="WD",VLOOKUP($K483,C$3:D$18,2,0),IF(VLOOKUP($K483,$F$3:$H$94,2,0)="OD",VLOOKUP($K483,C$3:D$18,2,0),""))</f>
        <v>BY</v>
      </c>
      <c r="N483">
        <f>SMALL(H483:H574,J483)</f>
        <v>2.0999920000000003</v>
      </c>
      <c r="O483">
        <f>IF(L483="WD",N483,"")</f>
        <v>2.0999920000000003</v>
      </c>
      <c r="P483" t="str">
        <f>IF(L483="OD",N483,"")</f>
        <v/>
      </c>
      <c r="Q483" t="str">
        <f t="shared" ref="Q483:Q514" si="73">F483</f>
        <v>Baden-Württemberg</v>
      </c>
    </row>
    <row r="484" spans="6:17" x14ac:dyDescent="0.35">
      <c r="F484" s="57" t="str">
        <f>'EU-Vergleichsdaten'!B$8</f>
        <v>Bayern</v>
      </c>
      <c r="G484" t="s">
        <v>844</v>
      </c>
      <c r="H484" s="57">
        <f>'EU-Vergleichsdaten'!Y$8-ROW(Y$8)/1000000</f>
        <v>2.0999920000000003</v>
      </c>
      <c r="I484" s="61"/>
      <c r="J484">
        <f>J483+1</f>
        <v>2</v>
      </c>
      <c r="K484" s="59" t="str">
        <f>VLOOKUP(N484,H483:Q574,10,0)</f>
        <v>Makroregion województwo mazowieckie</v>
      </c>
      <c r="L484" t="str">
        <f t="shared" si="71"/>
        <v/>
      </c>
      <c r="M484" s="40" t="str">
        <f t="shared" si="72"/>
        <v/>
      </c>
      <c r="N484">
        <f>SMALL(H483:H574,J484)</f>
        <v>2.2999149999999999</v>
      </c>
      <c r="O484" t="str">
        <f t="shared" ref="O484:O547" si="74">IF(L484="WD",N484,"")</f>
        <v/>
      </c>
      <c r="P484" t="str">
        <f t="shared" ref="P484:P547" si="75">IF(L484="OD",N484,"")</f>
        <v/>
      </c>
      <c r="Q484" t="str">
        <f t="shared" si="73"/>
        <v>Bayern</v>
      </c>
    </row>
    <row r="485" spans="6:17" x14ac:dyDescent="0.35">
      <c r="F485" s="57" t="str">
        <f>'EU-Vergleichsdaten'!B$9</f>
        <v>Berlin</v>
      </c>
      <c r="G485" t="s">
        <v>845</v>
      </c>
      <c r="H485" s="57">
        <f>'EU-Vergleichsdaten'!Y$9-ROW(Y$9)/1000000</f>
        <v>4.9999909999999996</v>
      </c>
      <c r="I485" s="61"/>
      <c r="J485">
        <f t="shared" ref="J485:J548" si="76">J484+1</f>
        <v>3</v>
      </c>
      <c r="K485" s="59" t="str">
        <f>VLOOKUP(N485,H483:Q574,10,0)</f>
        <v>Makroregion północno-zachodni</v>
      </c>
      <c r="L485" t="str">
        <f t="shared" si="71"/>
        <v/>
      </c>
      <c r="M485" s="40" t="str">
        <f t="shared" si="72"/>
        <v/>
      </c>
      <c r="N485">
        <f>SMALL(H483:H574,J485)</f>
        <v>2.3999199999999998</v>
      </c>
      <c r="O485" t="str">
        <f t="shared" si="74"/>
        <v/>
      </c>
      <c r="P485" t="str">
        <f t="shared" si="75"/>
        <v/>
      </c>
      <c r="Q485" t="str">
        <f t="shared" si="73"/>
        <v>Berlin</v>
      </c>
    </row>
    <row r="486" spans="6:17" x14ac:dyDescent="0.35">
      <c r="F486" s="57" t="str">
        <f>'EU-Vergleichsdaten'!B$10</f>
        <v>Brandenburg</v>
      </c>
      <c r="G486" t="s">
        <v>845</v>
      </c>
      <c r="H486" s="57">
        <f>'EU-Vergleichsdaten'!Y$10-ROW(Y$10)/1000000</f>
        <v>3.09999</v>
      </c>
      <c r="I486" s="61"/>
      <c r="J486">
        <f t="shared" si="76"/>
        <v>4</v>
      </c>
      <c r="K486" s="59" t="str">
        <f>VLOOKUP(N486,H483:Q574,10,0)</f>
        <v>Makroregion południowy</v>
      </c>
      <c r="L486" t="str">
        <f t="shared" si="71"/>
        <v/>
      </c>
      <c r="M486" s="40" t="str">
        <f t="shared" si="72"/>
        <v/>
      </c>
      <c r="N486">
        <f>SMALL(H483:H574,J486)</f>
        <v>2.399921</v>
      </c>
      <c r="O486" t="str">
        <f t="shared" si="74"/>
        <v/>
      </c>
      <c r="P486" t="str">
        <f t="shared" si="75"/>
        <v/>
      </c>
      <c r="Q486" t="str">
        <f t="shared" si="73"/>
        <v>Brandenburg</v>
      </c>
    </row>
    <row r="487" spans="6:17" x14ac:dyDescent="0.35">
      <c r="F487" s="57" t="str">
        <f>'EU-Vergleichsdaten'!B$11</f>
        <v>Bremen</v>
      </c>
      <c r="G487" t="s">
        <v>844</v>
      </c>
      <c r="H487" s="57">
        <f>'EU-Vergleichsdaten'!Y$11-ROW(Y$11)/1000000</f>
        <v>4.2999890000000001</v>
      </c>
      <c r="I487" s="61"/>
      <c r="J487">
        <f t="shared" si="76"/>
        <v>5</v>
      </c>
      <c r="K487" s="59" t="str">
        <f>VLOOKUP(N487,H483:Q574,10,0)</f>
        <v>Česko</v>
      </c>
      <c r="L487" t="str">
        <f t="shared" si="71"/>
        <v/>
      </c>
      <c r="M487" s="40" t="str">
        <f t="shared" si="72"/>
        <v/>
      </c>
      <c r="N487">
        <f>SMALL(H483:H574,J487)</f>
        <v>2.4999709999999999</v>
      </c>
      <c r="O487" t="str">
        <f t="shared" si="74"/>
        <v/>
      </c>
      <c r="P487" t="str">
        <f t="shared" si="75"/>
        <v/>
      </c>
      <c r="Q487" t="str">
        <f t="shared" si="73"/>
        <v>Bremen</v>
      </c>
    </row>
    <row r="488" spans="6:17" x14ac:dyDescent="0.35">
      <c r="F488" s="57" t="str">
        <f>'EU-Vergleichsdaten'!B$12</f>
        <v>Hamburg</v>
      </c>
      <c r="G488" t="s">
        <v>844</v>
      </c>
      <c r="H488" s="57">
        <f>'EU-Vergleichsdaten'!Y$12-ROW(Y$12)/1000000</f>
        <v>4.0999879999999997</v>
      </c>
      <c r="I488" s="61"/>
      <c r="J488">
        <f t="shared" si="76"/>
        <v>6</v>
      </c>
      <c r="K488" s="59" t="str">
        <f>VLOOKUP(N488,H483:Q574,10,0)</f>
        <v>Makroregion północny</v>
      </c>
      <c r="L488" t="str">
        <f t="shared" si="71"/>
        <v/>
      </c>
      <c r="M488" s="40" t="str">
        <f t="shared" si="72"/>
        <v/>
      </c>
      <c r="N488">
        <f>SMALL(H483:H574,J488)</f>
        <v>2.5999180000000002</v>
      </c>
      <c r="O488" t="str">
        <f t="shared" si="74"/>
        <v/>
      </c>
      <c r="P488" t="str">
        <f t="shared" si="75"/>
        <v/>
      </c>
      <c r="Q488" t="str">
        <f t="shared" si="73"/>
        <v>Hamburg</v>
      </c>
    </row>
    <row r="489" spans="6:17" x14ac:dyDescent="0.35">
      <c r="F489" s="57" t="str">
        <f>'EU-Vergleichsdaten'!B$13</f>
        <v>Hessen</v>
      </c>
      <c r="G489" t="s">
        <v>844</v>
      </c>
      <c r="H489" s="57">
        <f>'EU-Vergleichsdaten'!Y$13-ROW(Y$13)/1000000</f>
        <v>2.7999869999999998</v>
      </c>
      <c r="I489" s="61"/>
      <c r="J489">
        <f t="shared" si="76"/>
        <v>7</v>
      </c>
      <c r="K489" s="59" t="str">
        <f>VLOOKUP(N489,H483:Q574,10,0)</f>
        <v>Zuid-Nederland</v>
      </c>
      <c r="L489" t="str">
        <f t="shared" si="71"/>
        <v/>
      </c>
      <c r="M489" s="40" t="str">
        <f t="shared" si="72"/>
        <v/>
      </c>
      <c r="N489">
        <f>SMALL(H483:H574,J489)</f>
        <v>2.5999250000000003</v>
      </c>
      <c r="O489" t="str">
        <f t="shared" si="74"/>
        <v/>
      </c>
      <c r="P489" t="str">
        <f t="shared" si="75"/>
        <v/>
      </c>
      <c r="Q489" t="str">
        <f t="shared" si="73"/>
        <v>Hessen</v>
      </c>
    </row>
    <row r="490" spans="6:17" x14ac:dyDescent="0.35">
      <c r="F490" s="57" t="str">
        <f>'EU-Vergleichsdaten'!B$14</f>
        <v>Mecklenburg-Vorpommern</v>
      </c>
      <c r="G490" t="s">
        <v>845</v>
      </c>
      <c r="H490" s="57">
        <f>'EU-Vergleichsdaten'!Y$14-ROW(Y$14)/1000000</f>
        <v>4.3999860000000002</v>
      </c>
      <c r="I490" s="61"/>
      <c r="J490">
        <f t="shared" si="76"/>
        <v>8</v>
      </c>
      <c r="K490" s="59" t="str">
        <f>VLOOKUP(N490,H483:Q574,10,0)</f>
        <v>Közép-Magyarország</v>
      </c>
      <c r="L490" t="str">
        <f t="shared" si="71"/>
        <v/>
      </c>
      <c r="M490" s="40" t="str">
        <f t="shared" si="72"/>
        <v/>
      </c>
      <c r="N490">
        <f>SMALL(H483:H574,J490)</f>
        <v>2.5999319999999999</v>
      </c>
      <c r="O490" t="str">
        <f t="shared" si="74"/>
        <v/>
      </c>
      <c r="P490" t="str">
        <f t="shared" si="75"/>
        <v/>
      </c>
      <c r="Q490" t="str">
        <f t="shared" si="73"/>
        <v>Mecklenburg-Vorpommern</v>
      </c>
    </row>
    <row r="491" spans="6:17" x14ac:dyDescent="0.35">
      <c r="F491" s="57" t="str">
        <f>'EU-Vergleichsdaten'!B$15</f>
        <v>Niedersachsen</v>
      </c>
      <c r="G491" t="s">
        <v>844</v>
      </c>
      <c r="H491" s="57">
        <f>'EU-Vergleichsdaten'!Y$15-ROW(Y$15)/1000000</f>
        <v>2.6999850000000003</v>
      </c>
      <c r="I491" s="61"/>
      <c r="J491">
        <f t="shared" si="76"/>
        <v>9</v>
      </c>
      <c r="K491" s="59" t="str">
        <f>VLOOKUP(N491,H483:Q574,10,0)</f>
        <v>Baden-Württemberg</v>
      </c>
      <c r="L491" t="str">
        <f t="shared" si="71"/>
        <v>WD</v>
      </c>
      <c r="M491" s="40" t="str">
        <f t="shared" si="72"/>
        <v>BW</v>
      </c>
      <c r="N491">
        <f>SMALL(H483:H574,J491)</f>
        <v>2.599993</v>
      </c>
      <c r="O491">
        <f t="shared" si="74"/>
        <v>2.599993</v>
      </c>
      <c r="P491" t="str">
        <f t="shared" si="75"/>
        <v/>
      </c>
      <c r="Q491" t="str">
        <f t="shared" si="73"/>
        <v>Niedersachsen</v>
      </c>
    </row>
    <row r="492" spans="6:17" x14ac:dyDescent="0.35">
      <c r="F492" s="57" t="str">
        <f>'EU-Vergleichsdaten'!B$16</f>
        <v>Nordrhein-Westfalen</v>
      </c>
      <c r="G492" t="s">
        <v>844</v>
      </c>
      <c r="H492" s="57">
        <f>'EU-Vergleichsdaten'!Y$16-ROW(Y$16)/1000000</f>
        <v>3.2999839999999998</v>
      </c>
      <c r="I492" s="61"/>
      <c r="J492">
        <f t="shared" si="76"/>
        <v>10</v>
      </c>
      <c r="K492" s="59" t="str">
        <f>VLOOKUP(N492,H483:Q574,10,0)</f>
        <v>Niedersachsen</v>
      </c>
      <c r="L492" t="str">
        <f t="shared" si="71"/>
        <v>WD</v>
      </c>
      <c r="M492" s="40" t="str">
        <f t="shared" si="72"/>
        <v>NI</v>
      </c>
      <c r="N492">
        <f>SMALL(H483:H574,J492)</f>
        <v>2.6999850000000003</v>
      </c>
      <c r="O492">
        <f t="shared" si="74"/>
        <v>2.6999850000000003</v>
      </c>
      <c r="P492" t="str">
        <f t="shared" si="75"/>
        <v/>
      </c>
      <c r="Q492" t="str">
        <f t="shared" si="73"/>
        <v>Nordrhein-Westfalen</v>
      </c>
    </row>
    <row r="493" spans="6:17" x14ac:dyDescent="0.35">
      <c r="F493" s="57" t="str">
        <f>'EU-Vergleichsdaten'!B$17</f>
        <v>Rheinland-Pfalz</v>
      </c>
      <c r="G493" t="s">
        <v>844</v>
      </c>
      <c r="H493" s="57">
        <f>'EU-Vergleichsdaten'!Y$17-ROW(Y$17)/1000000</f>
        <v>2.9999829999999998</v>
      </c>
      <c r="I493" s="61"/>
      <c r="J493">
        <f t="shared" si="76"/>
        <v>11</v>
      </c>
      <c r="K493" s="59" t="str">
        <f>VLOOKUP(N493,H483:Q574,10,0)</f>
        <v>Oost-Nederland</v>
      </c>
      <c r="L493" t="str">
        <f t="shared" si="71"/>
        <v/>
      </c>
      <c r="M493" s="40" t="str">
        <f t="shared" si="72"/>
        <v/>
      </c>
      <c r="N493">
        <f>SMALL(H483:H574,J493)</f>
        <v>2.7999269999999998</v>
      </c>
      <c r="O493" t="str">
        <f t="shared" si="74"/>
        <v/>
      </c>
      <c r="P493" t="str">
        <f t="shared" si="75"/>
        <v/>
      </c>
      <c r="Q493" t="str">
        <f t="shared" si="73"/>
        <v>Rheinland-Pfalz</v>
      </c>
    </row>
    <row r="494" spans="6:17" x14ac:dyDescent="0.35">
      <c r="F494" s="57" t="str">
        <f>'EU-Vergleichsdaten'!B$18</f>
        <v>Saarland</v>
      </c>
      <c r="G494" t="s">
        <v>844</v>
      </c>
      <c r="H494" s="57">
        <f>'EU-Vergleichsdaten'!Y$18-ROW(Y$18)/1000000</f>
        <v>3.299982</v>
      </c>
      <c r="I494" s="61"/>
      <c r="J494">
        <f t="shared" si="76"/>
        <v>12</v>
      </c>
      <c r="K494" s="59" t="str">
        <f>VLOOKUP(N494,H483:Q574,10,0)</f>
        <v>Hessen</v>
      </c>
      <c r="L494" t="str">
        <f t="shared" si="71"/>
        <v>WD</v>
      </c>
      <c r="M494" s="40" t="str">
        <f t="shared" si="72"/>
        <v>HE</v>
      </c>
      <c r="N494">
        <f>SMALL(H483:H574,J494)</f>
        <v>2.7999869999999998</v>
      </c>
      <c r="O494">
        <f t="shared" si="74"/>
        <v>2.7999869999999998</v>
      </c>
      <c r="P494" t="str">
        <f t="shared" si="75"/>
        <v/>
      </c>
      <c r="Q494" t="str">
        <f t="shared" si="73"/>
        <v>Saarland</v>
      </c>
    </row>
    <row r="495" spans="6:17" x14ac:dyDescent="0.35">
      <c r="F495" s="57" t="str">
        <f>'EU-Vergleichsdaten'!B$19</f>
        <v>Sachsen</v>
      </c>
      <c r="G495" t="s">
        <v>845</v>
      </c>
      <c r="H495" s="57">
        <f>'EU-Vergleichsdaten'!Y$19-ROW(Y$19)/1000000</f>
        <v>3.3999809999999999</v>
      </c>
      <c r="I495" s="61"/>
      <c r="J495">
        <f t="shared" si="76"/>
        <v>13</v>
      </c>
      <c r="K495" s="59" t="str">
        <f>VLOOKUP(N495,H483:Q574,10,0)</f>
        <v>Makroregion południowo-zachodni</v>
      </c>
      <c r="L495" t="str">
        <f t="shared" si="71"/>
        <v/>
      </c>
      <c r="M495" s="40" t="str">
        <f t="shared" si="72"/>
        <v/>
      </c>
      <c r="N495">
        <f>SMALL(H483:H574,J495)</f>
        <v>2.8999189999999997</v>
      </c>
      <c r="O495" t="str">
        <f t="shared" si="74"/>
        <v/>
      </c>
      <c r="P495" t="str">
        <f t="shared" si="75"/>
        <v/>
      </c>
      <c r="Q495" t="str">
        <f t="shared" si="73"/>
        <v>Sachsen</v>
      </c>
    </row>
    <row r="496" spans="6:17" x14ac:dyDescent="0.35">
      <c r="F496" s="57" t="str">
        <f>'EU-Vergleichsdaten'!B$20</f>
        <v>Sachsen-Anhalt</v>
      </c>
      <c r="G496" t="s">
        <v>845</v>
      </c>
      <c r="H496" s="57">
        <f>'EU-Vergleichsdaten'!Y$20-ROW(Y$20)/1000000</f>
        <v>3.59998</v>
      </c>
      <c r="I496" s="61"/>
      <c r="J496">
        <f t="shared" si="76"/>
        <v>14</v>
      </c>
      <c r="K496" s="59" t="str">
        <f>VLOOKUP(N496,H483:Q574,10,0)</f>
        <v>Westösterreich</v>
      </c>
      <c r="L496" t="str">
        <f t="shared" si="71"/>
        <v/>
      </c>
      <c r="M496" s="40" t="str">
        <f t="shared" si="72"/>
        <v/>
      </c>
      <c r="N496">
        <f>SMALL(H483:H574,J496)</f>
        <v>2.9999220000000002</v>
      </c>
      <c r="O496" t="str">
        <f t="shared" si="74"/>
        <v/>
      </c>
      <c r="P496" t="str">
        <f t="shared" si="75"/>
        <v/>
      </c>
      <c r="Q496" t="str">
        <f t="shared" si="73"/>
        <v>Sachsen-Anhalt</v>
      </c>
    </row>
    <row r="497" spans="6:17" x14ac:dyDescent="0.35">
      <c r="F497" s="57" t="str">
        <f>'EU-Vergleichsdaten'!B$21</f>
        <v>Schleswig-Holstein</v>
      </c>
      <c r="G497" t="s">
        <v>844</v>
      </c>
      <c r="H497" s="57">
        <f>'EU-Vergleichsdaten'!Y$21-ROW(Y$21)/1000000</f>
        <v>2.9999790000000002</v>
      </c>
      <c r="J497">
        <f t="shared" si="76"/>
        <v>15</v>
      </c>
      <c r="K497" s="59" t="str">
        <f>VLOOKUP(N497,H483:Q574,10,0)</f>
        <v>West-Nederland</v>
      </c>
      <c r="L497" t="str">
        <f t="shared" si="71"/>
        <v/>
      </c>
      <c r="M497" s="40" t="str">
        <f t="shared" si="72"/>
        <v/>
      </c>
      <c r="N497">
        <f>SMALL(H483:H574,J497)</f>
        <v>2.9999259999999999</v>
      </c>
      <c r="O497" t="str">
        <f t="shared" si="74"/>
        <v/>
      </c>
      <c r="P497" t="str">
        <f t="shared" si="75"/>
        <v/>
      </c>
      <c r="Q497" t="str">
        <f t="shared" si="73"/>
        <v>Schleswig-Holstein</v>
      </c>
    </row>
    <row r="498" spans="6:17" x14ac:dyDescent="0.35">
      <c r="F498" s="57" t="str">
        <f>'EU-Vergleichsdaten'!B$22</f>
        <v>Thüringen</v>
      </c>
      <c r="G498" t="s">
        <v>845</v>
      </c>
      <c r="H498" s="57">
        <f>'EU-Vergleichsdaten'!Y$22-ROW(Y$22)/1000000</f>
        <v>2.999978</v>
      </c>
      <c r="J498">
        <f t="shared" si="76"/>
        <v>16</v>
      </c>
      <c r="K498" s="59" t="str">
        <f>VLOOKUP(N498,H483:Q574,10,0)</f>
        <v>Vlaams Gewest</v>
      </c>
      <c r="L498" t="str">
        <f t="shared" si="71"/>
        <v/>
      </c>
      <c r="M498" s="40" t="str">
        <f t="shared" si="72"/>
        <v/>
      </c>
      <c r="N498">
        <f>SMALL(H483:H574,J498)</f>
        <v>2.9999750000000001</v>
      </c>
      <c r="O498" t="str">
        <f t="shared" si="74"/>
        <v/>
      </c>
      <c r="P498" t="str">
        <f t="shared" si="75"/>
        <v/>
      </c>
      <c r="Q498" t="str">
        <f t="shared" si="73"/>
        <v>Thüringen</v>
      </c>
    </row>
    <row r="499" spans="6:17" x14ac:dyDescent="0.35">
      <c r="F499" s="57" t="str">
        <f>'EU-Vergleichsdaten'!B$24</f>
        <v>Région de Bruxelles-Capitale/Brussels Hoofdstedelijk Gewest</v>
      </c>
      <c r="H499" s="57">
        <f>'EU-Vergleichsdaten'!Y$24-ROW(Y$24)/1000000</f>
        <v>10.399976000000001</v>
      </c>
      <c r="J499">
        <f t="shared" si="76"/>
        <v>17</v>
      </c>
      <c r="K499" s="59" t="str">
        <f>VLOOKUP(N499,H483:Q574,10,0)</f>
        <v>Thüringen</v>
      </c>
      <c r="L499" t="str">
        <f t="shared" si="71"/>
        <v>OD</v>
      </c>
      <c r="M499" s="40" t="str">
        <f t="shared" si="72"/>
        <v>TH</v>
      </c>
      <c r="N499">
        <f>SMALL(H483:H574,J499)</f>
        <v>2.999978</v>
      </c>
      <c r="O499" t="str">
        <f t="shared" si="74"/>
        <v/>
      </c>
      <c r="P499">
        <f t="shared" si="75"/>
        <v>2.999978</v>
      </c>
      <c r="Q499" t="str">
        <f t="shared" si="73"/>
        <v>Région de Bruxelles-Capitale/Brussels Hoofdstedelijk Gewest</v>
      </c>
    </row>
    <row r="500" spans="6:17" x14ac:dyDescent="0.35">
      <c r="F500" s="57" t="str">
        <f>'EU-Vergleichsdaten'!B$25</f>
        <v>Vlaams Gewest</v>
      </c>
      <c r="H500" s="57">
        <f>'EU-Vergleichsdaten'!Y$25-ROW(Y$25)/1000000</f>
        <v>2.9999750000000001</v>
      </c>
      <c r="J500">
        <f t="shared" si="76"/>
        <v>18</v>
      </c>
      <c r="K500" s="59" t="str">
        <f>VLOOKUP(N500,H483:Q574,10,0)</f>
        <v>Schleswig-Holstein</v>
      </c>
      <c r="L500" t="str">
        <f t="shared" si="71"/>
        <v>WD</v>
      </c>
      <c r="M500" s="40" t="str">
        <f t="shared" si="72"/>
        <v>SH</v>
      </c>
      <c r="N500">
        <f>SMALL(H483:H574,J500)</f>
        <v>2.9999790000000002</v>
      </c>
      <c r="O500">
        <f t="shared" si="74"/>
        <v>2.9999790000000002</v>
      </c>
      <c r="P500" t="str">
        <f t="shared" si="75"/>
        <v/>
      </c>
      <c r="Q500" t="str">
        <f t="shared" si="73"/>
        <v>Vlaams Gewest</v>
      </c>
    </row>
    <row r="501" spans="6:17" x14ac:dyDescent="0.35">
      <c r="F501" s="57" t="str">
        <f>'EU-Vergleichsdaten'!B$26</f>
        <v>Région wallonne</v>
      </c>
      <c r="H501" s="57">
        <f>'EU-Vergleichsdaten'!Y$26-ROW(Y$26)/1000000</f>
        <v>7.8999740000000003</v>
      </c>
      <c r="J501">
        <f t="shared" si="76"/>
        <v>19</v>
      </c>
      <c r="K501" s="59" t="str">
        <f>VLOOKUP(N501,H483:Q574,10,0)</f>
        <v>Rheinland-Pfalz</v>
      </c>
      <c r="L501" t="str">
        <f t="shared" si="71"/>
        <v>WD</v>
      </c>
      <c r="M501" s="40" t="str">
        <f t="shared" si="72"/>
        <v>RP</v>
      </c>
      <c r="N501">
        <f>SMALL(H483:H574,J501)</f>
        <v>2.9999829999999998</v>
      </c>
      <c r="O501">
        <f t="shared" si="74"/>
        <v>2.9999829999999998</v>
      </c>
      <c r="P501" t="str">
        <f t="shared" si="75"/>
        <v/>
      </c>
      <c r="Q501" t="str">
        <f t="shared" si="73"/>
        <v>Région wallonne</v>
      </c>
    </row>
    <row r="502" spans="6:17" x14ac:dyDescent="0.35">
      <c r="F502" s="57" t="str">
        <f>'EU-Vergleichsdaten'!B$27</f>
        <v>Severna i Yugoiztochna Bulgaria</v>
      </c>
      <c r="H502" s="57">
        <f>'EU-Vergleichsdaten'!Y$27-ROW(Y$27)/1000000</f>
        <v>5.3999730000000001</v>
      </c>
      <c r="J502">
        <f t="shared" si="76"/>
        <v>20</v>
      </c>
      <c r="K502" s="59" t="str">
        <f>VLOOKUP(N502,H483:Q574,10,0)</f>
        <v>Brandenburg</v>
      </c>
      <c r="L502" t="str">
        <f t="shared" si="71"/>
        <v>OD</v>
      </c>
      <c r="M502" s="40" t="str">
        <f t="shared" si="72"/>
        <v>BB</v>
      </c>
      <c r="N502">
        <f>SMALL(H483:H574,J502)</f>
        <v>3.09999</v>
      </c>
      <c r="O502" t="str">
        <f t="shared" si="74"/>
        <v/>
      </c>
      <c r="P502">
        <f t="shared" si="75"/>
        <v>3.09999</v>
      </c>
      <c r="Q502" t="str">
        <f t="shared" si="73"/>
        <v>Severna i Yugoiztochna Bulgaria</v>
      </c>
    </row>
    <row r="503" spans="6:17" x14ac:dyDescent="0.35">
      <c r="F503" s="57" t="str">
        <f>'EU-Vergleichsdaten'!B$28</f>
        <v>Yugozapadna i Yuzhna tsentralna Bulgaria</v>
      </c>
      <c r="H503" s="57">
        <f>'EU-Vergleichsdaten'!Y$28-ROW(Y$28)/1000000</f>
        <v>3.2999719999999999</v>
      </c>
      <c r="J503">
        <f t="shared" si="76"/>
        <v>21</v>
      </c>
      <c r="K503" s="59" t="str">
        <f>VLOOKUP(N503,H483:Q574,10,0)</f>
        <v>Noord-Nederland</v>
      </c>
      <c r="L503" t="str">
        <f t="shared" si="71"/>
        <v/>
      </c>
      <c r="M503" s="40" t="str">
        <f t="shared" si="72"/>
        <v/>
      </c>
      <c r="N503">
        <f>SMALL(H483:H574,J503)</f>
        <v>3.1999280000000003</v>
      </c>
      <c r="O503" t="str">
        <f t="shared" si="74"/>
        <v/>
      </c>
      <c r="P503" t="str">
        <f t="shared" si="75"/>
        <v/>
      </c>
      <c r="Q503" t="str">
        <f t="shared" si="73"/>
        <v>Yugozapadna i Yuzhna tsentralna Bulgaria</v>
      </c>
    </row>
    <row r="504" spans="6:17" x14ac:dyDescent="0.35">
      <c r="F504" s="57" t="str">
        <f>'EU-Vergleichsdaten'!B$29</f>
        <v>Česko</v>
      </c>
      <c r="H504" s="57">
        <f>'EU-Vergleichsdaten'!Y$29-ROW(Y$29)/1000000</f>
        <v>2.4999709999999999</v>
      </c>
      <c r="J504">
        <f t="shared" si="76"/>
        <v>22</v>
      </c>
      <c r="K504" s="59" t="str">
        <f>VLOOKUP(N504,H483:Q574,10,0)</f>
        <v>Malta</v>
      </c>
      <c r="L504" t="str">
        <f t="shared" si="71"/>
        <v/>
      </c>
      <c r="M504" s="40" t="str">
        <f t="shared" si="72"/>
        <v/>
      </c>
      <c r="N504">
        <f>SMALL(H483:H574,J504)</f>
        <v>3.199929</v>
      </c>
      <c r="O504" t="str">
        <f t="shared" si="74"/>
        <v/>
      </c>
      <c r="P504" t="str">
        <f t="shared" si="75"/>
        <v/>
      </c>
      <c r="Q504" t="str">
        <f t="shared" si="73"/>
        <v>Česko</v>
      </c>
    </row>
    <row r="505" spans="6:17" x14ac:dyDescent="0.35">
      <c r="F505" s="57" t="str">
        <f>'EU-Vergleichsdaten'!B$30</f>
        <v>Denmark</v>
      </c>
      <c r="H505" s="57">
        <f>'EU-Vergleichsdaten'!Y$30-ROW(Y$30)/1000000</f>
        <v>4.6999700000000004</v>
      </c>
      <c r="J505">
        <f t="shared" si="76"/>
        <v>23</v>
      </c>
      <c r="K505" s="59" t="str">
        <f>VLOOKUP(N505,H483:Q574,10,0)</f>
        <v>Dunántúl</v>
      </c>
      <c r="L505" t="str">
        <f t="shared" si="71"/>
        <v/>
      </c>
      <c r="M505" s="40" t="str">
        <f t="shared" si="72"/>
        <v/>
      </c>
      <c r="N505">
        <f>SMALL(H483:H574,J505)</f>
        <v>3.2999309999999999</v>
      </c>
      <c r="O505" t="str">
        <f t="shared" si="74"/>
        <v/>
      </c>
      <c r="P505" t="str">
        <f t="shared" si="75"/>
        <v/>
      </c>
      <c r="Q505" t="str">
        <f t="shared" si="73"/>
        <v>Denmark</v>
      </c>
    </row>
    <row r="506" spans="6:17" x14ac:dyDescent="0.35">
      <c r="F506" s="57" t="str">
        <f>'EU-Vergleichsdaten'!B$31</f>
        <v>Eesti</v>
      </c>
      <c r="H506" s="57">
        <f>'EU-Vergleichsdaten'!Y$31-ROW(Y$31)/1000000</f>
        <v>6.1999690000000003</v>
      </c>
      <c r="J506">
        <f t="shared" si="76"/>
        <v>24</v>
      </c>
      <c r="K506" s="59" t="str">
        <f>VLOOKUP(N506,H483:Q574,10,0)</f>
        <v>Yugozapadna i Yuzhna tsentralna Bulgaria</v>
      </c>
      <c r="L506" t="str">
        <f t="shared" si="71"/>
        <v/>
      </c>
      <c r="M506" s="40" t="str">
        <f t="shared" si="72"/>
        <v/>
      </c>
      <c r="N506">
        <f>SMALL(H483:H574,J506)</f>
        <v>3.2999719999999999</v>
      </c>
      <c r="O506" t="str">
        <f t="shared" si="74"/>
        <v/>
      </c>
      <c r="P506" t="str">
        <f t="shared" si="75"/>
        <v/>
      </c>
      <c r="Q506" t="str">
        <f t="shared" si="73"/>
        <v>Eesti</v>
      </c>
    </row>
    <row r="507" spans="6:17" x14ac:dyDescent="0.35">
      <c r="F507" s="57" t="str">
        <f>'EU-Vergleichsdaten'!B$32</f>
        <v>Ireland</v>
      </c>
      <c r="H507" s="57">
        <f>'EU-Vergleichsdaten'!Y$32-ROW(Y$32)/1000000</f>
        <v>3.8999679999999999</v>
      </c>
      <c r="J507">
        <f t="shared" si="76"/>
        <v>25</v>
      </c>
      <c r="K507" s="59" t="str">
        <f>VLOOKUP(N507,H483:Q574,10,0)</f>
        <v>Saarland</v>
      </c>
      <c r="L507" t="str">
        <f t="shared" si="71"/>
        <v>WD</v>
      </c>
      <c r="M507" s="40" t="str">
        <f t="shared" si="72"/>
        <v>SL</v>
      </c>
      <c r="N507">
        <f>SMALL(H483:H574,J507)</f>
        <v>3.299982</v>
      </c>
      <c r="O507">
        <f t="shared" si="74"/>
        <v>3.299982</v>
      </c>
      <c r="P507" t="str">
        <f t="shared" si="75"/>
        <v/>
      </c>
      <c r="Q507" t="str">
        <f t="shared" si="73"/>
        <v>Ireland</v>
      </c>
    </row>
    <row r="508" spans="6:17" x14ac:dyDescent="0.35">
      <c r="F508" s="57" t="str">
        <f>'EU-Vergleichsdaten'!B$33</f>
        <v>Attiki</v>
      </c>
      <c r="H508" s="57">
        <f>'EU-Vergleichsdaten'!Y$33-ROW(Y$33)/1000000</f>
        <v>9.2999670000000005</v>
      </c>
      <c r="J508">
        <f t="shared" si="76"/>
        <v>26</v>
      </c>
      <c r="K508" s="59" t="str">
        <f>VLOOKUP(N508,H483:Q574,10,0)</f>
        <v>Nordrhein-Westfalen</v>
      </c>
      <c r="L508" t="str">
        <f t="shared" si="71"/>
        <v>WD</v>
      </c>
      <c r="M508" s="40" t="str">
        <f t="shared" si="72"/>
        <v>NW</v>
      </c>
      <c r="N508">
        <f>SMALL(H483:H574,J508)</f>
        <v>3.2999839999999998</v>
      </c>
      <c r="O508">
        <f t="shared" si="74"/>
        <v>3.2999839999999998</v>
      </c>
      <c r="P508" t="str">
        <f t="shared" si="75"/>
        <v/>
      </c>
      <c r="Q508" t="str">
        <f t="shared" si="73"/>
        <v>Attiki</v>
      </c>
    </row>
    <row r="509" spans="6:17" x14ac:dyDescent="0.35">
      <c r="F509" s="57" t="str">
        <f>'EU-Vergleichsdaten'!B$34</f>
        <v>Nisia Aigaiou, Kriti</v>
      </c>
      <c r="H509" s="57">
        <f>'EU-Vergleichsdaten'!Y$34-ROW(Y$34)/1000000</f>
        <v>9.5999660000000002</v>
      </c>
      <c r="J509">
        <f t="shared" si="76"/>
        <v>27</v>
      </c>
      <c r="K509" s="59" t="str">
        <f>VLOOKUP(N509,H483:Q574,10,0)</f>
        <v>Slovenija</v>
      </c>
      <c r="L509" t="str">
        <f t="shared" si="71"/>
        <v/>
      </c>
      <c r="M509" s="40" t="str">
        <f t="shared" si="72"/>
        <v/>
      </c>
      <c r="N509">
        <f>SMALL(H483:H574,J509)</f>
        <v>3.3999069999999998</v>
      </c>
      <c r="O509" t="str">
        <f t="shared" si="74"/>
        <v/>
      </c>
      <c r="P509" t="str">
        <f t="shared" si="75"/>
        <v/>
      </c>
      <c r="Q509" t="str">
        <f t="shared" si="73"/>
        <v>Nisia Aigaiou, Kriti</v>
      </c>
    </row>
    <row r="510" spans="6:17" x14ac:dyDescent="0.35">
      <c r="F510" s="57" t="str">
        <f>'EU-Vergleichsdaten'!B$35</f>
        <v>Voreia Elláda</v>
      </c>
      <c r="H510" s="57">
        <f>'EU-Vergleichsdaten'!Y$35-ROW(Y$35)/1000000</f>
        <v>13.699964999999999</v>
      </c>
      <c r="J510">
        <f t="shared" si="76"/>
        <v>28</v>
      </c>
      <c r="K510" s="59" t="str">
        <f>VLOOKUP(N510,H483:Q574,10,0)</f>
        <v>Macroregiunea Unu</v>
      </c>
      <c r="L510" t="str">
        <f t="shared" si="71"/>
        <v/>
      </c>
      <c r="M510" s="40" t="str">
        <f t="shared" si="72"/>
        <v/>
      </c>
      <c r="N510">
        <f>SMALL(H483:H574,J510)</f>
        <v>3.3999109999999999</v>
      </c>
      <c r="O510" t="str">
        <f t="shared" si="74"/>
        <v/>
      </c>
      <c r="P510" t="str">
        <f t="shared" si="75"/>
        <v/>
      </c>
      <c r="Q510" t="str">
        <f t="shared" si="73"/>
        <v>Voreia Elláda</v>
      </c>
    </row>
    <row r="511" spans="6:17" x14ac:dyDescent="0.35">
      <c r="F511" s="57" t="str">
        <f>'EU-Vergleichsdaten'!B$36</f>
        <v>Kentriki Elláda</v>
      </c>
      <c r="H511" s="57">
        <f>'EU-Vergleichsdaten'!Y$36-ROW(Y$36)/1000000</f>
        <v>10.999964</v>
      </c>
      <c r="J511">
        <f t="shared" si="76"/>
        <v>29</v>
      </c>
      <c r="K511" s="59" t="str">
        <f>VLOOKUP(N511,H483:Q574,10,0)</f>
        <v>Sachsen</v>
      </c>
      <c r="L511" t="str">
        <f t="shared" si="71"/>
        <v>OD</v>
      </c>
      <c r="M511" s="40" t="str">
        <f t="shared" si="72"/>
        <v>SN</v>
      </c>
      <c r="N511">
        <f>SMALL(H483:H574,J511)</f>
        <v>3.3999809999999999</v>
      </c>
      <c r="O511" t="str">
        <f t="shared" si="74"/>
        <v/>
      </c>
      <c r="P511">
        <f t="shared" si="75"/>
        <v>3.3999809999999999</v>
      </c>
      <c r="Q511" t="str">
        <f t="shared" si="73"/>
        <v>Kentriki Elláda</v>
      </c>
    </row>
    <row r="512" spans="6:17" x14ac:dyDescent="0.35">
      <c r="F512" s="57" t="str">
        <f>'EU-Vergleichsdaten'!B$37</f>
        <v>Noroeste</v>
      </c>
      <c r="H512" s="57">
        <f>'EU-Vergleichsdaten'!Y$37-ROW(Y$37)/1000000</f>
        <v>9.8999629999999996</v>
      </c>
      <c r="J512">
        <f t="shared" si="76"/>
        <v>30</v>
      </c>
      <c r="K512" s="59" t="str">
        <f>VLOOKUP(N512,H483:Q574,10,0)</f>
        <v>Makroregion wschodni</v>
      </c>
      <c r="L512" t="str">
        <f t="shared" si="71"/>
        <v/>
      </c>
      <c r="M512" s="40" t="str">
        <f t="shared" si="72"/>
        <v/>
      </c>
      <c r="N512">
        <f>SMALL(H483:H574,J512)</f>
        <v>3.5999159999999999</v>
      </c>
      <c r="O512" t="str">
        <f t="shared" si="74"/>
        <v/>
      </c>
      <c r="P512" t="str">
        <f t="shared" si="75"/>
        <v/>
      </c>
      <c r="Q512" t="str">
        <f t="shared" si="73"/>
        <v>Noroeste</v>
      </c>
    </row>
    <row r="513" spans="6:17" x14ac:dyDescent="0.35">
      <c r="F513" s="57" t="str">
        <f>'EU-Vergleichsdaten'!B$38</f>
        <v>Noreste</v>
      </c>
      <c r="H513" s="57">
        <f>'EU-Vergleichsdaten'!Y$38-ROW(Y$38)/1000000</f>
        <v>8.1999619999999993</v>
      </c>
      <c r="J513">
        <f t="shared" si="76"/>
        <v>31</v>
      </c>
      <c r="K513" s="59" t="str">
        <f>VLOOKUP(N513,H483:Q574,10,0)</f>
        <v>Sachsen-Anhalt</v>
      </c>
      <c r="L513" t="str">
        <f t="shared" si="71"/>
        <v>OD</v>
      </c>
      <c r="M513" s="40" t="str">
        <f t="shared" si="72"/>
        <v>ST</v>
      </c>
      <c r="N513">
        <f>SMALL(H483:H574,J513)</f>
        <v>3.59998</v>
      </c>
      <c r="O513" t="str">
        <f t="shared" si="74"/>
        <v/>
      </c>
      <c r="P513">
        <f t="shared" si="75"/>
        <v>3.59998</v>
      </c>
      <c r="Q513" t="str">
        <f t="shared" si="73"/>
        <v>Noreste</v>
      </c>
    </row>
    <row r="514" spans="6:17" x14ac:dyDescent="0.35">
      <c r="F514" s="57" t="str">
        <f>'EU-Vergleichsdaten'!B$39</f>
        <v>Comunidad de Madrid</v>
      </c>
      <c r="H514" s="57">
        <f>'EU-Vergleichsdaten'!Y$39-ROW(Y$39)/1000000</f>
        <v>9.6999610000000001</v>
      </c>
      <c r="J514">
        <f t="shared" si="76"/>
        <v>32</v>
      </c>
      <c r="K514" s="59" t="str">
        <f>VLOOKUP(N514,H483:Q574,10,0)</f>
        <v>Makroregion centralny</v>
      </c>
      <c r="L514" t="str">
        <f t="shared" si="71"/>
        <v/>
      </c>
      <c r="M514" s="40" t="str">
        <f t="shared" si="72"/>
        <v/>
      </c>
      <c r="N514">
        <f>SMALL(H483:H574,J514)</f>
        <v>3.8999169999999999</v>
      </c>
      <c r="O514" t="str">
        <f t="shared" si="74"/>
        <v/>
      </c>
      <c r="P514" t="str">
        <f t="shared" si="75"/>
        <v/>
      </c>
      <c r="Q514" t="str">
        <f t="shared" si="73"/>
        <v>Comunidad de Madrid</v>
      </c>
    </row>
    <row r="515" spans="6:17" x14ac:dyDescent="0.35">
      <c r="F515" s="57" t="str">
        <f>'EU-Vergleichsdaten'!B$40</f>
        <v>Centro (ES)</v>
      </c>
      <c r="H515" s="57">
        <f>'EU-Vergleichsdaten'!Y$40-ROW(Y$40)/1000000</f>
        <v>12.29996</v>
      </c>
      <c r="J515">
        <f t="shared" si="76"/>
        <v>33</v>
      </c>
      <c r="K515" s="59" t="str">
        <f>VLOOKUP(N515,H483:Q574,10,0)</f>
        <v>Ireland</v>
      </c>
      <c r="L515" t="str">
        <f t="shared" si="71"/>
        <v/>
      </c>
      <c r="M515" s="40" t="str">
        <f t="shared" ref="M515:M546" si="77">IF(VLOOKUP($K515,$F$3:$H$94,2,0)="WD",VLOOKUP($K515,C$3:D$18,2,0),IF(VLOOKUP($K515,$F$3:$H$94,2,0)="OD",VLOOKUP($K515,C$3:D$18,2,0),""))</f>
        <v/>
      </c>
      <c r="N515">
        <f>SMALL(H483:H574,J515)</f>
        <v>3.8999679999999999</v>
      </c>
      <c r="O515" t="str">
        <f t="shared" si="74"/>
        <v/>
      </c>
      <c r="P515" t="str">
        <f t="shared" si="75"/>
        <v/>
      </c>
      <c r="Q515" t="str">
        <f t="shared" ref="Q515:Q546" si="78">F515</f>
        <v>Centro (ES)</v>
      </c>
    </row>
    <row r="516" spans="6:17" x14ac:dyDescent="0.35">
      <c r="F516" s="57" t="str">
        <f>'EU-Vergleichsdaten'!B$41</f>
        <v>Este</v>
      </c>
      <c r="H516" s="57">
        <f>'EU-Vergleichsdaten'!Y$41-ROW(Y$41)/1000000</f>
        <v>10.299959000000001</v>
      </c>
      <c r="J516">
        <f t="shared" si="76"/>
        <v>34</v>
      </c>
      <c r="K516" s="59" t="str">
        <f>VLOOKUP(N516,H483:Q574,10,0)</f>
        <v>Südösterreich</v>
      </c>
      <c r="L516" t="str">
        <f t="shared" si="71"/>
        <v/>
      </c>
      <c r="M516" s="40" t="str">
        <f t="shared" si="77"/>
        <v/>
      </c>
      <c r="N516">
        <f>SMALL(H483:H574,J516)</f>
        <v>4.0999229999999995</v>
      </c>
      <c r="O516" t="str">
        <f t="shared" si="74"/>
        <v/>
      </c>
      <c r="P516" t="str">
        <f t="shared" si="75"/>
        <v/>
      </c>
      <c r="Q516" t="str">
        <f t="shared" si="78"/>
        <v>Este</v>
      </c>
    </row>
    <row r="517" spans="6:17" x14ac:dyDescent="0.35">
      <c r="F517" s="57" t="str">
        <f>'EU-Vergleichsdaten'!B$42</f>
        <v>Sur</v>
      </c>
      <c r="H517" s="57">
        <f>'EU-Vergleichsdaten'!Y$42-ROW(Y$42)/1000000</f>
        <v>17.099958000000001</v>
      </c>
      <c r="J517">
        <f t="shared" si="76"/>
        <v>35</v>
      </c>
      <c r="K517" s="59" t="str">
        <f>VLOOKUP(N517,H483:Q574,10,0)</f>
        <v>Hamburg</v>
      </c>
      <c r="L517" t="str">
        <f t="shared" si="71"/>
        <v>WD</v>
      </c>
      <c r="M517" s="40" t="str">
        <f t="shared" si="77"/>
        <v>HH</v>
      </c>
      <c r="N517">
        <f>SMALL(H483:H574,J517)</f>
        <v>4.0999879999999997</v>
      </c>
      <c r="O517">
        <f t="shared" si="74"/>
        <v>4.0999879999999997</v>
      </c>
      <c r="P517" t="str">
        <f t="shared" si="75"/>
        <v/>
      </c>
      <c r="Q517" t="str">
        <f t="shared" si="78"/>
        <v>Sur</v>
      </c>
    </row>
    <row r="518" spans="6:17" x14ac:dyDescent="0.35">
      <c r="F518" s="57" t="str">
        <f>'EU-Vergleichsdaten'!B$43</f>
        <v>Canarias</v>
      </c>
      <c r="H518" s="57">
        <f>'EU-Vergleichsdaten'!Y$43-ROW(Y$43)/1000000</f>
        <v>15.899957000000001</v>
      </c>
      <c r="J518">
        <f t="shared" si="76"/>
        <v>36</v>
      </c>
      <c r="K518" s="59" t="str">
        <f>VLOOKUP(N518,H483:Q574,10,0)</f>
        <v>Nord-Est</v>
      </c>
      <c r="L518" t="str">
        <f t="shared" si="71"/>
        <v/>
      </c>
      <c r="M518" s="40" t="str">
        <f t="shared" si="77"/>
        <v/>
      </c>
      <c r="N518">
        <f>SMALL(H483:H574,J518)</f>
        <v>4.299938</v>
      </c>
      <c r="O518" t="str">
        <f t="shared" si="74"/>
        <v/>
      </c>
      <c r="P518" t="str">
        <f t="shared" si="75"/>
        <v/>
      </c>
      <c r="Q518" t="str">
        <f t="shared" si="78"/>
        <v>Canarias</v>
      </c>
    </row>
    <row r="519" spans="6:17" x14ac:dyDescent="0.35">
      <c r="F519" s="57" t="str">
        <f>'EU-Vergleichsdaten'!B$44</f>
        <v>Ile de France</v>
      </c>
      <c r="H519" s="57">
        <f>'EU-Vergleichsdaten'!Y$44-ROW(Y$44)/1000000</f>
        <v>7.3999560000000004</v>
      </c>
      <c r="J519">
        <f t="shared" si="76"/>
        <v>37</v>
      </c>
      <c r="K519" s="59" t="str">
        <f>VLOOKUP(N519,H483:Q574,10,0)</f>
        <v>Bremen</v>
      </c>
      <c r="L519" t="str">
        <f t="shared" si="71"/>
        <v>WD</v>
      </c>
      <c r="M519" s="40" t="str">
        <f t="shared" si="77"/>
        <v>HB</v>
      </c>
      <c r="N519">
        <f>SMALL(H483:H574,J519)</f>
        <v>4.2999890000000001</v>
      </c>
      <c r="O519">
        <f t="shared" si="74"/>
        <v>4.2999890000000001</v>
      </c>
      <c r="P519" t="str">
        <f t="shared" si="75"/>
        <v/>
      </c>
      <c r="Q519" t="str">
        <f t="shared" si="78"/>
        <v>Ile de France</v>
      </c>
    </row>
    <row r="520" spans="6:17" x14ac:dyDescent="0.35">
      <c r="F520" s="57" t="str">
        <f>'EU-Vergleichsdaten'!B$45</f>
        <v>Centre — Val de Loire</v>
      </c>
      <c r="H520" s="57">
        <f>'EU-Vergleichsdaten'!Y$45-ROW(Y$45)/1000000</f>
        <v>5.1999550000000001</v>
      </c>
      <c r="J520">
        <f t="shared" si="76"/>
        <v>38</v>
      </c>
      <c r="K520" s="59" t="str">
        <f>VLOOKUP(N520,H483:Q574,10,0)</f>
        <v>Mecklenburg-Vorpommern</v>
      </c>
      <c r="L520" t="str">
        <f t="shared" si="71"/>
        <v>OD</v>
      </c>
      <c r="M520" s="40" t="str">
        <f t="shared" si="77"/>
        <v>MV</v>
      </c>
      <c r="N520">
        <f>SMALL(H483:H574,J520)</f>
        <v>4.3999860000000002</v>
      </c>
      <c r="O520" t="str">
        <f t="shared" si="74"/>
        <v/>
      </c>
      <c r="P520">
        <f t="shared" si="75"/>
        <v>4.3999860000000002</v>
      </c>
      <c r="Q520" t="str">
        <f t="shared" si="78"/>
        <v>Centre — Val de Loire</v>
      </c>
    </row>
    <row r="521" spans="6:17" x14ac:dyDescent="0.35">
      <c r="F521" s="57" t="str">
        <f>'EU-Vergleichsdaten'!B$46</f>
        <v>Bourgogne-Franche-Comté</v>
      </c>
      <c r="H521" s="57">
        <f>'EU-Vergleichsdaten'!Y$46-ROW(Y$46)/1000000</f>
        <v>6.0999539999999994</v>
      </c>
      <c r="J521">
        <f t="shared" si="76"/>
        <v>39</v>
      </c>
      <c r="K521" s="59" t="str">
        <f>VLOOKUP(N521,H483:Q574,10,0)</f>
        <v>Luxembourg</v>
      </c>
      <c r="L521" t="str">
        <f t="shared" si="71"/>
        <v/>
      </c>
      <c r="M521" s="40" t="str">
        <f t="shared" si="77"/>
        <v/>
      </c>
      <c r="N521">
        <f>SMALL(H483:H574,J521)</f>
        <v>4.599933</v>
      </c>
      <c r="O521" t="str">
        <f t="shared" si="74"/>
        <v/>
      </c>
      <c r="P521" t="str">
        <f t="shared" si="75"/>
        <v/>
      </c>
      <c r="Q521" t="str">
        <f t="shared" si="78"/>
        <v>Bourgogne-Franche-Comté</v>
      </c>
    </row>
    <row r="522" spans="6:17" x14ac:dyDescent="0.35">
      <c r="F522" s="57" t="str">
        <f>'EU-Vergleichsdaten'!B$47</f>
        <v>Normandie</v>
      </c>
      <c r="H522" s="57">
        <f>'EU-Vergleichsdaten'!Y$47-ROW(Y$47)/1000000</f>
        <v>5.899953</v>
      </c>
      <c r="J522">
        <f t="shared" si="76"/>
        <v>40</v>
      </c>
      <c r="K522" s="59" t="str">
        <f>VLOOKUP(N522,H483:Q574,10,0)</f>
        <v>Nord-Ovest</v>
      </c>
      <c r="L522" t="str">
        <f t="shared" si="71"/>
        <v/>
      </c>
      <c r="M522" s="40" t="str">
        <f t="shared" si="77"/>
        <v/>
      </c>
      <c r="N522">
        <f>SMALL(H483:H574,J522)</f>
        <v>4.5999409999999994</v>
      </c>
      <c r="O522" t="str">
        <f t="shared" si="74"/>
        <v/>
      </c>
      <c r="P522" t="str">
        <f t="shared" si="75"/>
        <v/>
      </c>
      <c r="Q522" t="str">
        <f t="shared" si="78"/>
        <v>Normandie</v>
      </c>
    </row>
    <row r="523" spans="6:17" x14ac:dyDescent="0.35">
      <c r="F523" s="57" t="str">
        <f>'EU-Vergleichsdaten'!B$48</f>
        <v>Hauts-de-France</v>
      </c>
      <c r="H523" s="57">
        <f>'EU-Vergleichsdaten'!Y$48-ROW(Y$48)/1000000</f>
        <v>8.9999520000000004</v>
      </c>
      <c r="J523">
        <f t="shared" si="76"/>
        <v>41</v>
      </c>
      <c r="K523" s="59" t="str">
        <f>VLOOKUP(N523,H483:Q574,10,0)</f>
        <v>Denmark</v>
      </c>
      <c r="L523" t="str">
        <f t="shared" si="71"/>
        <v/>
      </c>
      <c r="M523" s="40" t="str">
        <f t="shared" si="77"/>
        <v/>
      </c>
      <c r="N523">
        <f>SMALL(H483:H574,J523)</f>
        <v>4.6999700000000004</v>
      </c>
      <c r="O523" t="str">
        <f t="shared" si="74"/>
        <v/>
      </c>
      <c r="P523" t="str">
        <f t="shared" si="75"/>
        <v/>
      </c>
      <c r="Q523" t="str">
        <f t="shared" si="78"/>
        <v>Hauts-de-France</v>
      </c>
    </row>
    <row r="524" spans="6:17" x14ac:dyDescent="0.35">
      <c r="F524" s="57" t="str">
        <f>'EU-Vergleichsdaten'!B$49</f>
        <v>Grand Est</v>
      </c>
      <c r="H524" s="57">
        <f>'EU-Vergleichsdaten'!Y$49-ROW(Y$49)/1000000</f>
        <v>6.2999510000000001</v>
      </c>
      <c r="J524">
        <f t="shared" si="76"/>
        <v>42</v>
      </c>
      <c r="K524" s="59" t="str">
        <f>VLOOKUP(N524,H483:Q574,10,0)</f>
        <v>Macroregiunea Trei</v>
      </c>
      <c r="L524" t="str">
        <f t="shared" si="71"/>
        <v/>
      </c>
      <c r="M524" s="40" t="str">
        <f t="shared" si="77"/>
        <v/>
      </c>
      <c r="N524">
        <f>SMALL(H483:H574,J524)</f>
        <v>4.8999090000000001</v>
      </c>
      <c r="O524" t="str">
        <f t="shared" si="74"/>
        <v/>
      </c>
      <c r="P524" t="str">
        <f t="shared" si="75"/>
        <v/>
      </c>
      <c r="Q524" t="str">
        <f t="shared" si="78"/>
        <v>Grand Est</v>
      </c>
    </row>
    <row r="525" spans="6:17" x14ac:dyDescent="0.35">
      <c r="F525" s="57" t="str">
        <f>'EU-Vergleichsdaten'!B$50</f>
        <v>Pays de la Loire</v>
      </c>
      <c r="H525" s="57">
        <f>'EU-Vergleichsdaten'!Y$50-ROW(Y$50)/1000000</f>
        <v>5.5999499999999998</v>
      </c>
      <c r="J525">
        <f t="shared" si="76"/>
        <v>43</v>
      </c>
      <c r="K525" s="59" t="str">
        <f>VLOOKUP(N525,H483:Q574,10,0)</f>
        <v>Berlin</v>
      </c>
      <c r="L525" t="str">
        <f t="shared" si="71"/>
        <v>OD</v>
      </c>
      <c r="M525" s="40" t="str">
        <f t="shared" si="77"/>
        <v>BE</v>
      </c>
      <c r="N525">
        <f>SMALL(H483:H574,J525)</f>
        <v>4.9999909999999996</v>
      </c>
      <c r="O525" t="str">
        <f t="shared" si="74"/>
        <v/>
      </c>
      <c r="P525">
        <f t="shared" si="75"/>
        <v>4.9999909999999996</v>
      </c>
      <c r="Q525" t="str">
        <f t="shared" si="78"/>
        <v>Pays de la Loire</v>
      </c>
    </row>
    <row r="526" spans="6:17" x14ac:dyDescent="0.35">
      <c r="F526" s="57" t="str">
        <f>'EU-Vergleichsdaten'!B$51</f>
        <v>Bretagne</v>
      </c>
      <c r="H526" s="57">
        <f>'EU-Vergleichsdaten'!Y$51-ROW(Y$51)/1000000</f>
        <v>5.0999489999999996</v>
      </c>
      <c r="J526">
        <f t="shared" si="76"/>
        <v>44</v>
      </c>
      <c r="K526" s="59" t="str">
        <f>VLOOKUP(N526,H483:Q574,10,0)</f>
        <v>Bretagne</v>
      </c>
      <c r="L526" t="str">
        <f t="shared" si="71"/>
        <v/>
      </c>
      <c r="M526" s="40" t="str">
        <f t="shared" si="77"/>
        <v/>
      </c>
      <c r="N526">
        <f>SMALL(H483:H574,J526)</f>
        <v>5.0999489999999996</v>
      </c>
      <c r="O526" t="str">
        <f t="shared" si="74"/>
        <v/>
      </c>
      <c r="P526" t="str">
        <f t="shared" si="75"/>
        <v/>
      </c>
      <c r="Q526" t="str">
        <f t="shared" si="78"/>
        <v>Bretagne</v>
      </c>
    </row>
    <row r="527" spans="6:17" x14ac:dyDescent="0.35">
      <c r="F527" s="57" t="str">
        <f>'EU-Vergleichsdaten'!B$52</f>
        <v>Nouvelle-Aquitaine</v>
      </c>
      <c r="H527" s="57">
        <f>'EU-Vergleichsdaten'!Y$52-ROW(Y$52)/1000000</f>
        <v>6.7999479999999997</v>
      </c>
      <c r="J527">
        <f t="shared" si="76"/>
        <v>45</v>
      </c>
      <c r="K527" s="59" t="str">
        <f>VLOOKUP(N527,H483:Q574,10,0)</f>
        <v>Centre — Val de Loire</v>
      </c>
      <c r="L527" t="str">
        <f t="shared" si="71"/>
        <v/>
      </c>
      <c r="M527" s="40" t="str">
        <f t="shared" si="77"/>
        <v/>
      </c>
      <c r="N527">
        <f>SMALL(H483:H574,J527)</f>
        <v>5.1999550000000001</v>
      </c>
      <c r="O527" t="str">
        <f t="shared" si="74"/>
        <v/>
      </c>
      <c r="P527" t="str">
        <f t="shared" si="75"/>
        <v/>
      </c>
      <c r="Q527" t="str">
        <f t="shared" si="78"/>
        <v>Nouvelle-Aquitaine</v>
      </c>
    </row>
    <row r="528" spans="6:17" x14ac:dyDescent="0.35">
      <c r="F528" s="57" t="str">
        <f>'EU-Vergleichsdaten'!B$53</f>
        <v>Occitanie</v>
      </c>
      <c r="H528" s="57">
        <f>'EU-Vergleichsdaten'!Y$53-ROW(Y$53)/1000000</f>
        <v>7.2999469999999995</v>
      </c>
      <c r="J528">
        <f t="shared" si="76"/>
        <v>46</v>
      </c>
      <c r="K528" s="59" t="str">
        <f>VLOOKUP(N528,H483:Q574,10,0)</f>
        <v>Norra Sverige</v>
      </c>
      <c r="L528" t="str">
        <f t="shared" si="71"/>
        <v/>
      </c>
      <c r="M528" s="40" t="str">
        <f t="shared" si="77"/>
        <v/>
      </c>
      <c r="N528">
        <f>SMALL(H483:H574,J528)</f>
        <v>5.3999010000000007</v>
      </c>
      <c r="O528" t="str">
        <f t="shared" si="74"/>
        <v/>
      </c>
      <c r="P528" t="str">
        <f t="shared" si="75"/>
        <v/>
      </c>
      <c r="Q528" t="str">
        <f t="shared" si="78"/>
        <v>Occitanie</v>
      </c>
    </row>
    <row r="529" spans="6:17" x14ac:dyDescent="0.35">
      <c r="F529" s="57" t="str">
        <f>'EU-Vergleichsdaten'!B$54</f>
        <v>Auvergne-Rhône-Alpes</v>
      </c>
      <c r="H529" s="57">
        <f>'EU-Vergleichsdaten'!Y$54-ROW(Y$54)/1000000</f>
        <v>6.0999459999999992</v>
      </c>
      <c r="J529">
        <f t="shared" si="76"/>
        <v>47</v>
      </c>
      <c r="K529" s="59" t="str">
        <f>VLOOKUP(N529,H483:Q574,10,0)</f>
        <v>Severna i Yugoiztochna Bulgaria</v>
      </c>
      <c r="L529" t="str">
        <f t="shared" si="71"/>
        <v/>
      </c>
      <c r="M529" s="40" t="str">
        <f t="shared" si="77"/>
        <v/>
      </c>
      <c r="N529">
        <f>SMALL(H483:H574,J529)</f>
        <v>5.3999730000000001</v>
      </c>
      <c r="O529" t="str">
        <f t="shared" si="74"/>
        <v/>
      </c>
      <c r="P529" t="str">
        <f t="shared" si="75"/>
        <v/>
      </c>
      <c r="Q529" t="str">
        <f t="shared" si="78"/>
        <v>Auvergne-Rhône-Alpes</v>
      </c>
    </row>
    <row r="530" spans="6:17" x14ac:dyDescent="0.35">
      <c r="F530" s="57" t="str">
        <f>'EU-Vergleichsdaten'!B$55</f>
        <v>Provence-Alpes-Côte d’Azur</v>
      </c>
      <c r="H530" s="57">
        <f>'EU-Vergleichsdaten'!Y$55-ROW(Y$55)/1000000</f>
        <v>6.6999450000000005</v>
      </c>
      <c r="J530">
        <f t="shared" si="76"/>
        <v>48</v>
      </c>
      <c r="K530" s="59" t="str">
        <f>VLOOKUP(N530,H483:Q574,10,0)</f>
        <v>Pays de la Loire</v>
      </c>
      <c r="L530" t="str">
        <f t="shared" si="71"/>
        <v/>
      </c>
      <c r="M530" s="40" t="str">
        <f t="shared" si="77"/>
        <v/>
      </c>
      <c r="N530">
        <f>SMALL(H483:H574,J530)</f>
        <v>5.5999499999999998</v>
      </c>
      <c r="O530" t="str">
        <f t="shared" si="74"/>
        <v/>
      </c>
      <c r="P530" t="str">
        <f t="shared" si="75"/>
        <v/>
      </c>
      <c r="Q530" t="str">
        <f t="shared" si="78"/>
        <v>Provence-Alpes-Côte d’Azur</v>
      </c>
    </row>
    <row r="531" spans="6:17" x14ac:dyDescent="0.35">
      <c r="F531" s="57" t="str">
        <f>'EU-Vergleichsdaten'!B$56</f>
        <v>Corse</v>
      </c>
      <c r="H531" s="57">
        <f>'EU-Vergleichsdaten'!Y$56-ROW(Y$56)/1000000</f>
        <v>5.6999440000000003</v>
      </c>
      <c r="J531">
        <f t="shared" si="76"/>
        <v>49</v>
      </c>
      <c r="K531" s="59" t="str">
        <f>VLOOKUP(N531,H483:Q574,10,0)</f>
        <v>Slovensko</v>
      </c>
      <c r="L531" t="str">
        <f t="shared" si="71"/>
        <v/>
      </c>
      <c r="M531" s="40" t="str">
        <f t="shared" si="77"/>
        <v/>
      </c>
      <c r="N531">
        <f>SMALL(H483:H574,J531)</f>
        <v>5.6999060000000004</v>
      </c>
      <c r="O531" t="str">
        <f t="shared" si="74"/>
        <v/>
      </c>
      <c r="P531" t="str">
        <f t="shared" si="75"/>
        <v/>
      </c>
      <c r="Q531" t="str">
        <f t="shared" si="78"/>
        <v>Corse</v>
      </c>
    </row>
    <row r="532" spans="6:17" x14ac:dyDescent="0.35">
      <c r="F532" s="57" t="str">
        <f>'EU-Vergleichsdaten'!B$57</f>
        <v>RUP FR — Régions Ultrapériphériques Françaises</v>
      </c>
      <c r="H532" s="57">
        <f>'EU-Vergleichsdaten'!Y$57-ROW(Y$57)/1000000</f>
        <v>16.299942999999999</v>
      </c>
      <c r="J532">
        <f t="shared" si="76"/>
        <v>50</v>
      </c>
      <c r="K532" s="59" t="str">
        <f>VLOOKUP(N532,H483:Q574,10,0)</f>
        <v>Alföld és Észak</v>
      </c>
      <c r="L532" t="str">
        <f t="shared" si="71"/>
        <v/>
      </c>
      <c r="M532" s="40" t="str">
        <f t="shared" si="77"/>
        <v/>
      </c>
      <c r="N532">
        <f>SMALL(H483:H574,J532)</f>
        <v>5.6999300000000002</v>
      </c>
      <c r="O532" t="str">
        <f t="shared" si="74"/>
        <v/>
      </c>
      <c r="P532" t="str">
        <f t="shared" si="75"/>
        <v/>
      </c>
      <c r="Q532" t="str">
        <f t="shared" si="78"/>
        <v>RUP FR — Régions Ultrapériphériques Françaises</v>
      </c>
    </row>
    <row r="533" spans="6:17" x14ac:dyDescent="0.35">
      <c r="F533" s="57" t="str">
        <f>'EU-Vergleichsdaten'!B$58</f>
        <v>Hrvatska</v>
      </c>
      <c r="H533" s="57">
        <f>'EU-Vergleichsdaten'!Y$58-ROW(Y$58)/1000000</f>
        <v>5.7999419999999997</v>
      </c>
      <c r="J533">
        <f t="shared" si="76"/>
        <v>51</v>
      </c>
      <c r="K533" s="59" t="str">
        <f>VLOOKUP(N533,H483:Q574,10,0)</f>
        <v>Corse</v>
      </c>
      <c r="L533" t="str">
        <f t="shared" si="71"/>
        <v/>
      </c>
      <c r="M533" s="40" t="str">
        <f t="shared" si="77"/>
        <v/>
      </c>
      <c r="N533">
        <f>SMALL(H483:H574,J533)</f>
        <v>5.6999440000000003</v>
      </c>
      <c r="O533" t="str">
        <f t="shared" si="74"/>
        <v/>
      </c>
      <c r="P533" t="str">
        <f t="shared" si="75"/>
        <v/>
      </c>
      <c r="Q533" t="str">
        <f t="shared" si="78"/>
        <v>Hrvatska</v>
      </c>
    </row>
    <row r="534" spans="6:17" x14ac:dyDescent="0.35">
      <c r="F534" s="57" t="str">
        <f>'EU-Vergleichsdaten'!B$59</f>
        <v>Nord-Ovest</v>
      </c>
      <c r="H534" s="57">
        <f>'EU-Vergleichsdaten'!Y$59-ROW(Y$59)/1000000</f>
        <v>4.5999409999999994</v>
      </c>
      <c r="J534">
        <f t="shared" si="76"/>
        <v>52</v>
      </c>
      <c r="K534" s="59" t="str">
        <f>VLOOKUP(N534,H483:Q574,10,0)</f>
        <v>Kýpros</v>
      </c>
      <c r="L534" t="str">
        <f t="shared" si="71"/>
        <v/>
      </c>
      <c r="M534" s="40" t="str">
        <f t="shared" si="77"/>
        <v/>
      </c>
      <c r="N534">
        <f>SMALL(H483:H574,J534)</f>
        <v>5.7999359999999998</v>
      </c>
      <c r="O534" t="str">
        <f t="shared" si="74"/>
        <v/>
      </c>
      <c r="P534" t="str">
        <f t="shared" si="75"/>
        <v/>
      </c>
      <c r="Q534" t="str">
        <f t="shared" si="78"/>
        <v>Nord-Ovest</v>
      </c>
    </row>
    <row r="535" spans="6:17" x14ac:dyDescent="0.35">
      <c r="F535" s="57" t="str">
        <f>'EU-Vergleichsdaten'!B$60</f>
        <v>Sud</v>
      </c>
      <c r="H535" s="57">
        <f>'EU-Vergleichsdaten'!Y$60-ROW(Y$60)/1000000</f>
        <v>13.899940000000001</v>
      </c>
      <c r="J535">
        <f t="shared" si="76"/>
        <v>53</v>
      </c>
      <c r="K535" s="59" t="str">
        <f>VLOOKUP(N535,H483:Q574,10,0)</f>
        <v>Hrvatska</v>
      </c>
      <c r="L535" t="str">
        <f t="shared" si="71"/>
        <v/>
      </c>
      <c r="M535" s="40" t="str">
        <f t="shared" si="77"/>
        <v/>
      </c>
      <c r="N535">
        <f>SMALL(H483:H574,J535)</f>
        <v>5.7999419999999997</v>
      </c>
      <c r="O535" t="str">
        <f t="shared" si="74"/>
        <v/>
      </c>
      <c r="P535" t="str">
        <f t="shared" si="75"/>
        <v/>
      </c>
      <c r="Q535" t="str">
        <f t="shared" si="78"/>
        <v>Sud</v>
      </c>
    </row>
    <row r="536" spans="6:17" x14ac:dyDescent="0.35">
      <c r="F536" s="57" t="str">
        <f>'EU-Vergleichsdaten'!B$61</f>
        <v>Isole</v>
      </c>
      <c r="H536" s="57">
        <f>'EU-Vergleichsdaten'!Y$61-ROW(Y$61)/1000000</f>
        <v>14.099938999999999</v>
      </c>
      <c r="J536">
        <f t="shared" si="76"/>
        <v>54</v>
      </c>
      <c r="K536" s="59" t="str">
        <f>VLOOKUP(N536,H483:Q574,10,0)</f>
        <v>Região Autónoma da Madeira</v>
      </c>
      <c r="L536" t="str">
        <f t="shared" si="71"/>
        <v/>
      </c>
      <c r="M536" s="40" t="str">
        <f t="shared" si="77"/>
        <v/>
      </c>
      <c r="N536">
        <f>SMALL(H483:H574,J536)</f>
        <v>5.8999120000000005</v>
      </c>
      <c r="O536" t="str">
        <f t="shared" si="74"/>
        <v/>
      </c>
      <c r="P536" t="str">
        <f t="shared" si="75"/>
        <v/>
      </c>
      <c r="Q536" t="str">
        <f t="shared" si="78"/>
        <v>Isole</v>
      </c>
    </row>
    <row r="537" spans="6:17" x14ac:dyDescent="0.35">
      <c r="F537" s="57" t="str">
        <f>'EU-Vergleichsdaten'!B$62</f>
        <v>Nord-Est</v>
      </c>
      <c r="H537" s="57">
        <f>'EU-Vergleichsdaten'!Y$62-ROW(Y$62)/1000000</f>
        <v>4.299938</v>
      </c>
      <c r="J537">
        <f t="shared" si="76"/>
        <v>55</v>
      </c>
      <c r="K537" s="59" t="str">
        <f>VLOOKUP(N537,H483:Q574,10,0)</f>
        <v>Normandie</v>
      </c>
      <c r="L537" t="str">
        <f t="shared" si="71"/>
        <v/>
      </c>
      <c r="M537" s="40" t="str">
        <f t="shared" si="77"/>
        <v/>
      </c>
      <c r="N537">
        <f>SMALL(H483:H574,J537)</f>
        <v>5.899953</v>
      </c>
      <c r="O537" t="str">
        <f t="shared" si="74"/>
        <v/>
      </c>
      <c r="P537" t="str">
        <f t="shared" si="75"/>
        <v/>
      </c>
      <c r="Q537" t="str">
        <f t="shared" si="78"/>
        <v>Nord-Est</v>
      </c>
    </row>
    <row r="538" spans="6:17" x14ac:dyDescent="0.35">
      <c r="F538" s="57" t="str">
        <f>'EU-Vergleichsdaten'!B$63</f>
        <v>Centro (IT)</v>
      </c>
      <c r="H538" s="57">
        <f>'EU-Vergleichsdaten'!Y$63-ROW(Y$63)/1000000</f>
        <v>6.1999370000000003</v>
      </c>
      <c r="J538">
        <f t="shared" si="76"/>
        <v>56</v>
      </c>
      <c r="K538" s="59" t="str">
        <f>VLOOKUP(N538,H483:Q574,10,0)</f>
        <v>Macroregiunea Patru</v>
      </c>
      <c r="L538" t="str">
        <f t="shared" si="71"/>
        <v/>
      </c>
      <c r="M538" s="40" t="str">
        <f t="shared" si="77"/>
        <v/>
      </c>
      <c r="N538">
        <f>SMALL(H483:H574,J538)</f>
        <v>5.9999079999999996</v>
      </c>
      <c r="O538" t="str">
        <f t="shared" si="74"/>
        <v/>
      </c>
      <c r="P538" t="str">
        <f t="shared" si="75"/>
        <v/>
      </c>
      <c r="Q538" t="str">
        <f t="shared" si="78"/>
        <v>Centro (IT)</v>
      </c>
    </row>
    <row r="539" spans="6:17" x14ac:dyDescent="0.35">
      <c r="F539" s="57" t="str">
        <f>'EU-Vergleichsdaten'!B$64</f>
        <v>Kýpros</v>
      </c>
      <c r="H539" s="57">
        <f>'EU-Vergleichsdaten'!Y$64-ROW(Y$64)/1000000</f>
        <v>5.7999359999999998</v>
      </c>
      <c r="J539">
        <f t="shared" si="76"/>
        <v>57</v>
      </c>
      <c r="K539" s="59" t="str">
        <f>VLOOKUP(N539,H483:Q574,10,0)</f>
        <v>Auvergne-Rhône-Alpes</v>
      </c>
      <c r="L539" t="str">
        <f t="shared" si="71"/>
        <v/>
      </c>
      <c r="M539" s="40" t="str">
        <f t="shared" si="77"/>
        <v/>
      </c>
      <c r="N539">
        <f>SMALL(H483:H574,J539)</f>
        <v>6.0999459999999992</v>
      </c>
      <c r="O539" t="str">
        <f t="shared" si="74"/>
        <v/>
      </c>
      <c r="P539" t="str">
        <f t="shared" si="75"/>
        <v/>
      </c>
      <c r="Q539" t="str">
        <f t="shared" si="78"/>
        <v>Kýpros</v>
      </c>
    </row>
    <row r="540" spans="6:17" x14ac:dyDescent="0.35">
      <c r="F540" s="57" t="str">
        <f>'EU-Vergleichsdaten'!B$65</f>
        <v>Latvija</v>
      </c>
      <c r="H540" s="57">
        <f>'EU-Vergleichsdaten'!Y$65-ROW(Y$65)/1000000</f>
        <v>6.699935</v>
      </c>
      <c r="J540">
        <f t="shared" si="76"/>
        <v>58</v>
      </c>
      <c r="K540" s="59" t="str">
        <f>VLOOKUP(N540,H483:Q574,10,0)</f>
        <v>Bourgogne-Franche-Comté</v>
      </c>
      <c r="L540" t="str">
        <f t="shared" si="71"/>
        <v/>
      </c>
      <c r="M540" s="40" t="str">
        <f t="shared" si="77"/>
        <v/>
      </c>
      <c r="N540">
        <f>SMALL(H483:H574,J540)</f>
        <v>6.0999539999999994</v>
      </c>
      <c r="O540" t="str">
        <f t="shared" si="74"/>
        <v/>
      </c>
      <c r="P540" t="str">
        <f t="shared" si="75"/>
        <v/>
      </c>
      <c r="Q540" t="str">
        <f t="shared" si="78"/>
        <v>Latvija</v>
      </c>
    </row>
    <row r="541" spans="6:17" x14ac:dyDescent="0.35">
      <c r="F541" s="57" t="str">
        <f>'EU-Vergleichsdaten'!B$66</f>
        <v>Lietuva</v>
      </c>
      <c r="H541" s="57">
        <f>'EU-Vergleichsdaten'!Y$66-ROW(Y$66)/1000000</f>
        <v>6.9999339999999997</v>
      </c>
      <c r="J541">
        <f t="shared" si="76"/>
        <v>59</v>
      </c>
      <c r="K541" s="59" t="str">
        <f>VLOOKUP(N541,H483:Q574,10,0)</f>
        <v>Centro (IT)</v>
      </c>
      <c r="L541" t="str">
        <f t="shared" si="71"/>
        <v/>
      </c>
      <c r="M541" s="40" t="str">
        <f t="shared" si="77"/>
        <v/>
      </c>
      <c r="N541">
        <f>SMALL(H483:H574,J541)</f>
        <v>6.1999370000000003</v>
      </c>
      <c r="O541" t="str">
        <f t="shared" si="74"/>
        <v/>
      </c>
      <c r="P541" t="str">
        <f t="shared" si="75"/>
        <v/>
      </c>
      <c r="Q541" t="str">
        <f t="shared" si="78"/>
        <v>Lietuva</v>
      </c>
    </row>
    <row r="542" spans="6:17" x14ac:dyDescent="0.35">
      <c r="F542" s="57" t="str">
        <f>'EU-Vergleichsdaten'!B$67</f>
        <v>Luxembourg</v>
      </c>
      <c r="H542" s="57">
        <f>'EU-Vergleichsdaten'!Y$67-ROW(Y$67)/1000000</f>
        <v>4.599933</v>
      </c>
      <c r="J542">
        <f t="shared" si="76"/>
        <v>60</v>
      </c>
      <c r="K542" s="59" t="str">
        <f>VLOOKUP(N542,H483:Q574,10,0)</f>
        <v>Eesti</v>
      </c>
      <c r="L542" t="str">
        <f t="shared" si="71"/>
        <v/>
      </c>
      <c r="M542" s="40" t="str">
        <f t="shared" si="77"/>
        <v/>
      </c>
      <c r="N542">
        <f>SMALL(H483:H574,J542)</f>
        <v>6.1999690000000003</v>
      </c>
      <c r="O542" t="str">
        <f t="shared" si="74"/>
        <v/>
      </c>
      <c r="P542" t="str">
        <f t="shared" si="75"/>
        <v/>
      </c>
      <c r="Q542" t="str">
        <f t="shared" si="78"/>
        <v>Luxembourg</v>
      </c>
    </row>
    <row r="543" spans="6:17" x14ac:dyDescent="0.35">
      <c r="F543" s="57" t="str">
        <f>'EU-Vergleichsdaten'!B$68</f>
        <v>Közép-Magyarország</v>
      </c>
      <c r="H543" s="57">
        <f>'EU-Vergleichsdaten'!Y$68-ROW(Y$68)/1000000</f>
        <v>2.5999319999999999</v>
      </c>
      <c r="J543">
        <f t="shared" si="76"/>
        <v>61</v>
      </c>
      <c r="K543" s="59" t="str">
        <f>VLOOKUP(N543,H483:Q574,10,0)</f>
        <v>Grand Est</v>
      </c>
      <c r="L543" t="str">
        <f t="shared" si="71"/>
        <v/>
      </c>
      <c r="M543" s="40" t="str">
        <f t="shared" si="77"/>
        <v/>
      </c>
      <c r="N543">
        <f>SMALL(H483:H574,J543)</f>
        <v>6.2999510000000001</v>
      </c>
      <c r="O543" t="str">
        <f t="shared" si="74"/>
        <v/>
      </c>
      <c r="P543" t="str">
        <f t="shared" si="75"/>
        <v/>
      </c>
      <c r="Q543" t="str">
        <f t="shared" si="78"/>
        <v>Közép-Magyarország</v>
      </c>
    </row>
    <row r="544" spans="6:17" x14ac:dyDescent="0.35">
      <c r="F544" s="57" t="str">
        <f>'EU-Vergleichsdaten'!B$69</f>
        <v>Dunántúl</v>
      </c>
      <c r="H544" s="57">
        <f>'EU-Vergleichsdaten'!Y$69-ROW(Y$69)/1000000</f>
        <v>3.2999309999999999</v>
      </c>
      <c r="J544">
        <f t="shared" si="76"/>
        <v>62</v>
      </c>
      <c r="K544" s="59" t="str">
        <f>VLOOKUP(N544,H483:Q574,10,0)</f>
        <v>Região Autónoma dos Açores</v>
      </c>
      <c r="L544" t="str">
        <f t="shared" si="71"/>
        <v/>
      </c>
      <c r="M544" s="40" t="str">
        <f t="shared" si="77"/>
        <v/>
      </c>
      <c r="N544">
        <f>SMALL(H483:H574,J544)</f>
        <v>6.3999130000000006</v>
      </c>
      <c r="O544" t="str">
        <f t="shared" si="74"/>
        <v/>
      </c>
      <c r="P544" t="str">
        <f t="shared" si="75"/>
        <v/>
      </c>
      <c r="Q544" t="str">
        <f t="shared" si="78"/>
        <v>Dunántúl</v>
      </c>
    </row>
    <row r="545" spans="6:17" x14ac:dyDescent="0.35">
      <c r="F545" s="57" t="str">
        <f>'EU-Vergleichsdaten'!B$70</f>
        <v>Alföld és Észak</v>
      </c>
      <c r="H545" s="57">
        <f>'EU-Vergleichsdaten'!Y$70-ROW(Y$70)/1000000</f>
        <v>5.6999300000000002</v>
      </c>
      <c r="J545">
        <f t="shared" si="76"/>
        <v>63</v>
      </c>
      <c r="K545" s="59" t="str">
        <f>VLOOKUP(N545,H483:Q574,10,0)</f>
        <v>Continente</v>
      </c>
      <c r="L545" t="str">
        <f t="shared" si="71"/>
        <v/>
      </c>
      <c r="M545" s="40" t="str">
        <f t="shared" si="77"/>
        <v/>
      </c>
      <c r="N545">
        <f>SMALL(H483:H574,J545)</f>
        <v>6.3999140000000008</v>
      </c>
      <c r="O545" t="str">
        <f t="shared" si="74"/>
        <v/>
      </c>
      <c r="P545" t="str">
        <f t="shared" si="75"/>
        <v/>
      </c>
      <c r="Q545" t="str">
        <f t="shared" si="78"/>
        <v>Alföld és Észak</v>
      </c>
    </row>
    <row r="546" spans="6:17" x14ac:dyDescent="0.35">
      <c r="F546" s="57" t="str">
        <f>'EU-Vergleichsdaten'!B$71</f>
        <v>Malta</v>
      </c>
      <c r="H546" s="57">
        <f>'EU-Vergleichsdaten'!Y$71-ROW(Y$71)/1000000</f>
        <v>3.199929</v>
      </c>
      <c r="J546">
        <f t="shared" si="76"/>
        <v>64</v>
      </c>
      <c r="K546" s="59" t="str">
        <f>VLOOKUP(N546,H483:Q574,10,0)</f>
        <v>Östra Sverige</v>
      </c>
      <c r="L546" t="str">
        <f t="shared" si="71"/>
        <v/>
      </c>
      <c r="M546" s="40" t="str">
        <f t="shared" si="77"/>
        <v/>
      </c>
      <c r="N546">
        <f>SMALL(H483:H574,J546)</f>
        <v>6.5999029999999994</v>
      </c>
      <c r="O546" t="str">
        <f t="shared" si="74"/>
        <v/>
      </c>
      <c r="P546" t="str">
        <f t="shared" si="75"/>
        <v/>
      </c>
      <c r="Q546" t="str">
        <f t="shared" si="78"/>
        <v>Malta</v>
      </c>
    </row>
    <row r="547" spans="6:17" x14ac:dyDescent="0.35">
      <c r="F547" s="57" t="str">
        <f>'EU-Vergleichsdaten'!B$72</f>
        <v>Noord-Nederland</v>
      </c>
      <c r="H547" s="57">
        <f>'EU-Vergleichsdaten'!Y$72-ROW(Y$72)/1000000</f>
        <v>3.1999280000000003</v>
      </c>
      <c r="J547">
        <f t="shared" si="76"/>
        <v>65</v>
      </c>
      <c r="K547" s="59" t="str">
        <f>VLOOKUP(N547,H483:Q574,10,0)</f>
        <v>Manner-Suomi</v>
      </c>
      <c r="L547" t="str">
        <f t="shared" ref="L547:L574" si="79">IF(VLOOKUP(K547,F$3:G$94,2,0)="WD","WD",IF(VLOOKUP(K547,F$3:G$94,2,0)="OD","OD",""))</f>
        <v/>
      </c>
      <c r="M547" s="40" t="str">
        <f t="shared" ref="M547:M574" si="80">IF(VLOOKUP($K547,$F$3:$H$94,2,0)="WD",VLOOKUP($K547,C$3:D$18,2,0),IF(VLOOKUP($K547,$F$3:$H$94,2,0)="OD",VLOOKUP($K547,C$3:D$18,2,0),""))</f>
        <v/>
      </c>
      <c r="N547">
        <f>SMALL(H483:H574,J547)</f>
        <v>6.5999049999999997</v>
      </c>
      <c r="O547" t="str">
        <f t="shared" si="74"/>
        <v/>
      </c>
      <c r="P547" t="str">
        <f t="shared" si="75"/>
        <v/>
      </c>
      <c r="Q547" t="str">
        <f t="shared" ref="Q547:Q574" si="81">F547</f>
        <v>Noord-Nederland</v>
      </c>
    </row>
    <row r="548" spans="6:17" x14ac:dyDescent="0.35">
      <c r="F548" s="57" t="str">
        <f>'EU-Vergleichsdaten'!B$73</f>
        <v>Oost-Nederland</v>
      </c>
      <c r="H548" s="57">
        <f>'EU-Vergleichsdaten'!Y$73-ROW(Y$73)/1000000</f>
        <v>2.7999269999999998</v>
      </c>
      <c r="J548">
        <f t="shared" si="76"/>
        <v>66</v>
      </c>
      <c r="K548" s="59" t="str">
        <f>VLOOKUP(N548,H483:Q574,10,0)</f>
        <v>Ostösterreich</v>
      </c>
      <c r="L548" t="str">
        <f t="shared" si="79"/>
        <v/>
      </c>
      <c r="M548" s="40" t="str">
        <f t="shared" si="80"/>
        <v/>
      </c>
      <c r="N548">
        <f>SMALL(H483:H574,J548)</f>
        <v>6.6999240000000002</v>
      </c>
      <c r="O548" t="str">
        <f t="shared" ref="O548:O574" si="82">IF(L548="WD",N548,"")</f>
        <v/>
      </c>
      <c r="P548" t="str">
        <f t="shared" ref="P548:P574" si="83">IF(L548="OD",N548,"")</f>
        <v/>
      </c>
      <c r="Q548" t="str">
        <f t="shared" si="81"/>
        <v>Oost-Nederland</v>
      </c>
    </row>
    <row r="549" spans="6:17" x14ac:dyDescent="0.35">
      <c r="F549" s="57" t="str">
        <f>'EU-Vergleichsdaten'!B$74</f>
        <v>West-Nederland</v>
      </c>
      <c r="H549" s="57">
        <f>'EU-Vergleichsdaten'!Y$74-ROW(Y$74)/1000000</f>
        <v>2.9999259999999999</v>
      </c>
      <c r="J549">
        <f t="shared" ref="J549:J574" si="84">J548+1</f>
        <v>67</v>
      </c>
      <c r="K549" s="59" t="str">
        <f>VLOOKUP(N549,H483:Q574,10,0)</f>
        <v>Latvija</v>
      </c>
      <c r="L549" t="str">
        <f t="shared" si="79"/>
        <v/>
      </c>
      <c r="M549" s="40" t="str">
        <f t="shared" si="80"/>
        <v/>
      </c>
      <c r="N549">
        <f>SMALL(H483:H574,J549)</f>
        <v>6.699935</v>
      </c>
      <c r="O549" t="str">
        <f t="shared" si="82"/>
        <v/>
      </c>
      <c r="P549" t="str">
        <f t="shared" si="83"/>
        <v/>
      </c>
      <c r="Q549" t="str">
        <f t="shared" si="81"/>
        <v>West-Nederland</v>
      </c>
    </row>
    <row r="550" spans="6:17" x14ac:dyDescent="0.35">
      <c r="F550" s="57" t="str">
        <f>'EU-Vergleichsdaten'!B$75</f>
        <v>Zuid-Nederland</v>
      </c>
      <c r="H550" s="57">
        <f>'EU-Vergleichsdaten'!Y$75-ROW(Y$75)/1000000</f>
        <v>2.5999250000000003</v>
      </c>
      <c r="J550">
        <f t="shared" si="84"/>
        <v>68</v>
      </c>
      <c r="K550" s="59" t="str">
        <f>VLOOKUP(N550,H483:Q574,10,0)</f>
        <v>Provence-Alpes-Côte d’Azur</v>
      </c>
      <c r="L550" t="str">
        <f t="shared" si="79"/>
        <v/>
      </c>
      <c r="M550" s="40" t="str">
        <f t="shared" si="80"/>
        <v/>
      </c>
      <c r="N550">
        <f>SMALL(H483:H574,J550)</f>
        <v>6.6999450000000005</v>
      </c>
      <c r="O550" t="str">
        <f t="shared" si="82"/>
        <v/>
      </c>
      <c r="P550" t="str">
        <f t="shared" si="83"/>
        <v/>
      </c>
      <c r="Q550" t="str">
        <f t="shared" si="81"/>
        <v>Zuid-Nederland</v>
      </c>
    </row>
    <row r="551" spans="6:17" x14ac:dyDescent="0.35">
      <c r="F551" s="57" t="str">
        <f>'EU-Vergleichsdaten'!B$76</f>
        <v>Ostösterreich</v>
      </c>
      <c r="H551" s="57">
        <f>'EU-Vergleichsdaten'!Y$76-ROW(Y$76)/1000000</f>
        <v>6.6999240000000002</v>
      </c>
      <c r="J551">
        <f t="shared" si="84"/>
        <v>69</v>
      </c>
      <c r="K551" s="59" t="str">
        <f>VLOOKUP(N551,H483:Q574,10,0)</f>
        <v>Macroregiunea Doi</v>
      </c>
      <c r="L551" t="str">
        <f t="shared" si="79"/>
        <v/>
      </c>
      <c r="M551" s="40" t="str">
        <f t="shared" si="80"/>
        <v/>
      </c>
      <c r="N551">
        <f>SMALL(H483:H574,J551)</f>
        <v>6.7999099999999997</v>
      </c>
      <c r="O551" t="str">
        <f t="shared" si="82"/>
        <v/>
      </c>
      <c r="P551" t="str">
        <f t="shared" si="83"/>
        <v/>
      </c>
      <c r="Q551" t="str">
        <f t="shared" si="81"/>
        <v>Ostösterreich</v>
      </c>
    </row>
    <row r="552" spans="6:17" x14ac:dyDescent="0.35">
      <c r="F552" s="57" t="str">
        <f>'EU-Vergleichsdaten'!B$77</f>
        <v>Südösterreich</v>
      </c>
      <c r="H552" s="57">
        <f>'EU-Vergleichsdaten'!Y$77-ROW(Y$77)/1000000</f>
        <v>4.0999229999999995</v>
      </c>
      <c r="J552">
        <f t="shared" si="84"/>
        <v>70</v>
      </c>
      <c r="K552" s="59" t="str">
        <f>VLOOKUP(N552,H483:Q574,10,0)</f>
        <v>Nouvelle-Aquitaine</v>
      </c>
      <c r="L552" t="str">
        <f t="shared" si="79"/>
        <v/>
      </c>
      <c r="M552" s="40" t="str">
        <f t="shared" si="80"/>
        <v/>
      </c>
      <c r="N552">
        <f>SMALL(H483:H574,J552)</f>
        <v>6.7999479999999997</v>
      </c>
      <c r="O552" t="str">
        <f t="shared" si="82"/>
        <v/>
      </c>
      <c r="P552" t="str">
        <f t="shared" si="83"/>
        <v/>
      </c>
      <c r="Q552" t="str">
        <f t="shared" si="81"/>
        <v>Südösterreich</v>
      </c>
    </row>
    <row r="553" spans="6:17" x14ac:dyDescent="0.35">
      <c r="F553" s="57" t="str">
        <f>'EU-Vergleichsdaten'!B$78</f>
        <v>Westösterreich</v>
      </c>
      <c r="H553" s="57">
        <f>'EU-Vergleichsdaten'!Y$78-ROW(Y$78)/1000000</f>
        <v>2.9999220000000002</v>
      </c>
      <c r="J553">
        <f t="shared" si="84"/>
        <v>71</v>
      </c>
      <c r="K553" s="59" t="str">
        <f>VLOOKUP(N553,H483:Q574,10,0)</f>
        <v>Södra Sverige</v>
      </c>
      <c r="L553" t="str">
        <f t="shared" si="79"/>
        <v/>
      </c>
      <c r="M553" s="40" t="str">
        <f t="shared" si="80"/>
        <v/>
      </c>
      <c r="N553">
        <f>SMALL(H483:H574,J553)</f>
        <v>6.899902</v>
      </c>
      <c r="O553" t="str">
        <f t="shared" si="82"/>
        <v/>
      </c>
      <c r="P553" t="str">
        <f t="shared" si="83"/>
        <v/>
      </c>
      <c r="Q553" t="str">
        <f t="shared" si="81"/>
        <v>Westösterreich</v>
      </c>
    </row>
    <row r="554" spans="6:17" x14ac:dyDescent="0.35">
      <c r="F554" s="57" t="str">
        <f>'EU-Vergleichsdaten'!B$79</f>
        <v>Makroregion południowy</v>
      </c>
      <c r="H554" s="57">
        <f>'EU-Vergleichsdaten'!Y$79-ROW(Y$79)/1000000</f>
        <v>2.399921</v>
      </c>
      <c r="J554">
        <f t="shared" si="84"/>
        <v>72</v>
      </c>
      <c r="K554" s="59" t="str">
        <f>VLOOKUP(N554,H483:Q574,10,0)</f>
        <v>Lietuva</v>
      </c>
      <c r="L554" t="str">
        <f t="shared" si="79"/>
        <v/>
      </c>
      <c r="M554" s="40" t="str">
        <f t="shared" si="80"/>
        <v/>
      </c>
      <c r="N554">
        <f>SMALL(H483:H574,J554)</f>
        <v>6.9999339999999997</v>
      </c>
      <c r="O554" t="str">
        <f t="shared" si="82"/>
        <v/>
      </c>
      <c r="P554" t="str">
        <f t="shared" si="83"/>
        <v/>
      </c>
      <c r="Q554" t="str">
        <f t="shared" si="81"/>
        <v>Makroregion południowy</v>
      </c>
    </row>
    <row r="555" spans="6:17" x14ac:dyDescent="0.35">
      <c r="F555" s="57" t="str">
        <f>'EU-Vergleichsdaten'!B$80</f>
        <v>Makroregion północno-zachodni</v>
      </c>
      <c r="H555" s="57">
        <f>'EU-Vergleichsdaten'!Y$80-ROW(Y$80)/1000000</f>
        <v>2.3999199999999998</v>
      </c>
      <c r="J555">
        <f t="shared" si="84"/>
        <v>73</v>
      </c>
      <c r="K555" s="59" t="str">
        <f>VLOOKUP(N555,H483:Q574,10,0)</f>
        <v>Occitanie</v>
      </c>
      <c r="L555" t="str">
        <f t="shared" si="79"/>
        <v/>
      </c>
      <c r="M555" s="40" t="str">
        <f t="shared" si="80"/>
        <v/>
      </c>
      <c r="N555">
        <f>SMALL(H483:H574,J555)</f>
        <v>7.2999469999999995</v>
      </c>
      <c r="O555" t="str">
        <f t="shared" si="82"/>
        <v/>
      </c>
      <c r="P555" t="str">
        <f t="shared" si="83"/>
        <v/>
      </c>
      <c r="Q555" t="str">
        <f t="shared" si="81"/>
        <v>Makroregion północno-zachodni</v>
      </c>
    </row>
    <row r="556" spans="6:17" x14ac:dyDescent="0.35">
      <c r="F556" s="57" t="str">
        <f>'EU-Vergleichsdaten'!B$81</f>
        <v>Makroregion południowo-zachodni</v>
      </c>
      <c r="H556" s="57">
        <f>'EU-Vergleichsdaten'!Y$81-ROW(Y$81)/1000000</f>
        <v>2.8999189999999997</v>
      </c>
      <c r="J556">
        <f t="shared" si="84"/>
        <v>74</v>
      </c>
      <c r="K556" s="59" t="str">
        <f>VLOOKUP(N556,H483:Q574,10,0)</f>
        <v>Ile de France</v>
      </c>
      <c r="L556" t="str">
        <f t="shared" si="79"/>
        <v/>
      </c>
      <c r="M556" s="40" t="str">
        <f t="shared" si="80"/>
        <v/>
      </c>
      <c r="N556">
        <f>SMALL(H483:H574,J556)</f>
        <v>7.3999560000000004</v>
      </c>
      <c r="O556" t="str">
        <f t="shared" si="82"/>
        <v/>
      </c>
      <c r="P556" t="str">
        <f t="shared" si="83"/>
        <v/>
      </c>
      <c r="Q556" t="str">
        <f t="shared" si="81"/>
        <v>Makroregion południowo-zachodni</v>
      </c>
    </row>
    <row r="557" spans="6:17" x14ac:dyDescent="0.35">
      <c r="F557" s="57" t="str">
        <f>'EU-Vergleichsdaten'!B$82</f>
        <v>Makroregion północny</v>
      </c>
      <c r="H557" s="57">
        <f>'EU-Vergleichsdaten'!Y$82-ROW(Y$82)/1000000</f>
        <v>2.5999180000000002</v>
      </c>
      <c r="J557">
        <f t="shared" si="84"/>
        <v>75</v>
      </c>
      <c r="K557" s="59" t="str">
        <f>VLOOKUP(N557,H483:Q574,10,0)</f>
        <v>Région wallonne</v>
      </c>
      <c r="L557" t="str">
        <f t="shared" si="79"/>
        <v/>
      </c>
      <c r="M557" s="40" t="str">
        <f t="shared" si="80"/>
        <v/>
      </c>
      <c r="N557">
        <f>SMALL(H483:H574,J557)</f>
        <v>7.8999740000000003</v>
      </c>
      <c r="O557" t="str">
        <f t="shared" si="82"/>
        <v/>
      </c>
      <c r="P557" t="str">
        <f t="shared" si="83"/>
        <v/>
      </c>
      <c r="Q557" t="str">
        <f t="shared" si="81"/>
        <v>Makroregion północny</v>
      </c>
    </row>
    <row r="558" spans="6:17" x14ac:dyDescent="0.35">
      <c r="F558" s="57" t="str">
        <f>'EU-Vergleichsdaten'!B$83</f>
        <v>Makroregion centralny</v>
      </c>
      <c r="H558" s="57">
        <f>'EU-Vergleichsdaten'!Y$83-ROW(Y$83)/1000000</f>
        <v>3.8999169999999999</v>
      </c>
      <c r="J558">
        <f t="shared" si="84"/>
        <v>76</v>
      </c>
      <c r="K558" s="59" t="str">
        <f>VLOOKUP(N558,H483:Q574,10,0)</f>
        <v>Noreste</v>
      </c>
      <c r="L558" t="str">
        <f t="shared" si="79"/>
        <v/>
      </c>
      <c r="M558" s="40" t="str">
        <f t="shared" si="80"/>
        <v/>
      </c>
      <c r="N558">
        <f>SMALL(H483:H574,J558)</f>
        <v>8.1999619999999993</v>
      </c>
      <c r="O558" t="str">
        <f t="shared" si="82"/>
        <v/>
      </c>
      <c r="P558" t="str">
        <f t="shared" si="83"/>
        <v/>
      </c>
      <c r="Q558" t="str">
        <f t="shared" si="81"/>
        <v>Makroregion centralny</v>
      </c>
    </row>
    <row r="559" spans="6:17" x14ac:dyDescent="0.35">
      <c r="F559" s="57" t="str">
        <f>'EU-Vergleichsdaten'!B$84</f>
        <v>Makroregion wschodni</v>
      </c>
      <c r="H559" s="57">
        <f>'EU-Vergleichsdaten'!Y$84-ROW(Y$84)/1000000</f>
        <v>3.5999159999999999</v>
      </c>
      <c r="J559">
        <f t="shared" si="84"/>
        <v>77</v>
      </c>
      <c r="K559" s="59" t="str">
        <f>VLOOKUP(N559,H483:Q574,10,0)</f>
        <v>Hauts-de-France</v>
      </c>
      <c r="L559" t="str">
        <f t="shared" si="79"/>
        <v/>
      </c>
      <c r="M559" s="40" t="str">
        <f t="shared" si="80"/>
        <v/>
      </c>
      <c r="N559">
        <f>SMALL(H483:H574,J559)</f>
        <v>8.9999520000000004</v>
      </c>
      <c r="O559" t="str">
        <f t="shared" si="82"/>
        <v/>
      </c>
      <c r="P559" t="str">
        <f t="shared" si="83"/>
        <v/>
      </c>
      <c r="Q559" t="str">
        <f t="shared" si="81"/>
        <v>Makroregion wschodni</v>
      </c>
    </row>
    <row r="560" spans="6:17" x14ac:dyDescent="0.35">
      <c r="F560" s="57" t="str">
        <f>'EU-Vergleichsdaten'!B$85</f>
        <v>Makroregion województwo mazowieckie</v>
      </c>
      <c r="H560" s="57">
        <f>'EU-Vergleichsdaten'!Y$85-ROW(Y$85)/1000000</f>
        <v>2.2999149999999999</v>
      </c>
      <c r="J560">
        <f t="shared" si="84"/>
        <v>78</v>
      </c>
      <c r="K560" s="59" t="str">
        <f>VLOOKUP(N560,H483:Q574,10,0)</f>
        <v>Attiki</v>
      </c>
      <c r="L560" t="str">
        <f t="shared" si="79"/>
        <v/>
      </c>
      <c r="M560" s="40" t="str">
        <f t="shared" si="80"/>
        <v/>
      </c>
      <c r="N560">
        <f>SMALL(H483:H574,J560)</f>
        <v>9.2999670000000005</v>
      </c>
      <c r="O560" t="str">
        <f t="shared" si="82"/>
        <v/>
      </c>
      <c r="P560" t="str">
        <f t="shared" si="83"/>
        <v/>
      </c>
      <c r="Q560" t="str">
        <f t="shared" si="81"/>
        <v>Makroregion województwo mazowieckie</v>
      </c>
    </row>
    <row r="561" spans="6:17" x14ac:dyDescent="0.35">
      <c r="F561" s="57" t="str">
        <f>'EU-Vergleichsdaten'!B$86</f>
        <v>Continente</v>
      </c>
      <c r="H561" s="57">
        <f>'EU-Vergleichsdaten'!Y$86-ROW(Y$86)/1000000</f>
        <v>6.3999140000000008</v>
      </c>
      <c r="J561">
        <f t="shared" si="84"/>
        <v>79</v>
      </c>
      <c r="K561" s="59" t="str">
        <f>VLOOKUP(N561,H483:Q574,10,0)</f>
        <v>Nisia Aigaiou, Kriti</v>
      </c>
      <c r="L561" t="str">
        <f t="shared" si="79"/>
        <v/>
      </c>
      <c r="M561" s="40" t="str">
        <f t="shared" si="80"/>
        <v/>
      </c>
      <c r="N561">
        <f>SMALL(H483:H574,J561)</f>
        <v>9.5999660000000002</v>
      </c>
      <c r="O561" t="str">
        <f t="shared" si="82"/>
        <v/>
      </c>
      <c r="P561" t="str">
        <f t="shared" si="83"/>
        <v/>
      </c>
      <c r="Q561" t="str">
        <f t="shared" si="81"/>
        <v>Continente</v>
      </c>
    </row>
    <row r="562" spans="6:17" x14ac:dyDescent="0.35">
      <c r="F562" s="57" t="str">
        <f>'EU-Vergleichsdaten'!B$87</f>
        <v>Região Autónoma dos Açores</v>
      </c>
      <c r="H562" s="57">
        <f>'EU-Vergleichsdaten'!Y$87-ROW(Y$87)/1000000</f>
        <v>6.3999130000000006</v>
      </c>
      <c r="J562">
        <f t="shared" si="84"/>
        <v>80</v>
      </c>
      <c r="K562" s="59" t="str">
        <f>VLOOKUP(N562,H483:Q574,10,0)</f>
        <v>Comunidad de Madrid</v>
      </c>
      <c r="L562" t="str">
        <f t="shared" si="79"/>
        <v/>
      </c>
      <c r="M562" s="40" t="str">
        <f t="shared" si="80"/>
        <v/>
      </c>
      <c r="N562">
        <f>SMALL(H483:H574,J562)</f>
        <v>9.6999610000000001</v>
      </c>
      <c r="O562" t="str">
        <f t="shared" si="82"/>
        <v/>
      </c>
      <c r="P562" t="str">
        <f t="shared" si="83"/>
        <v/>
      </c>
      <c r="Q562" t="str">
        <f t="shared" si="81"/>
        <v>Região Autónoma dos Açores</v>
      </c>
    </row>
    <row r="563" spans="6:17" x14ac:dyDescent="0.35">
      <c r="F563" s="57" t="str">
        <f>'EU-Vergleichsdaten'!B$88</f>
        <v>Região Autónoma da Madeira</v>
      </c>
      <c r="H563" s="57">
        <f>'EU-Vergleichsdaten'!Y$88-ROW(Y$88)/1000000</f>
        <v>5.8999120000000005</v>
      </c>
      <c r="J563">
        <f t="shared" si="84"/>
        <v>81</v>
      </c>
      <c r="K563" s="59" t="str">
        <f>VLOOKUP(N563,H483:Q574,10,0)</f>
        <v>Noroeste</v>
      </c>
      <c r="L563" t="str">
        <f t="shared" si="79"/>
        <v/>
      </c>
      <c r="M563" s="40" t="str">
        <f t="shared" si="80"/>
        <v/>
      </c>
      <c r="N563">
        <f>SMALL(H483:H574,J563)</f>
        <v>9.8999629999999996</v>
      </c>
      <c r="O563" t="str">
        <f t="shared" si="82"/>
        <v/>
      </c>
      <c r="P563" t="str">
        <f t="shared" si="83"/>
        <v/>
      </c>
      <c r="Q563" t="str">
        <f t="shared" si="81"/>
        <v>Região Autónoma da Madeira</v>
      </c>
    </row>
    <row r="564" spans="6:17" x14ac:dyDescent="0.35">
      <c r="F564" s="57" t="str">
        <f>'EU-Vergleichsdaten'!B$89</f>
        <v>Macroregiunea Unu</v>
      </c>
      <c r="H564" s="57">
        <f>'EU-Vergleichsdaten'!Y$89-ROW(Y$89)/1000000</f>
        <v>3.3999109999999999</v>
      </c>
      <c r="J564">
        <f t="shared" si="84"/>
        <v>82</v>
      </c>
      <c r="K564" s="59" t="str">
        <f>VLOOKUP(N564,H483:Q574,10,0)</f>
        <v>Este</v>
      </c>
      <c r="L564" t="str">
        <f t="shared" si="79"/>
        <v/>
      </c>
      <c r="M564" s="40" t="str">
        <f t="shared" si="80"/>
        <v/>
      </c>
      <c r="N564">
        <f>SMALL(H483:H574,J564)</f>
        <v>10.299959000000001</v>
      </c>
      <c r="O564" t="str">
        <f t="shared" si="82"/>
        <v/>
      </c>
      <c r="P564" t="str">
        <f t="shared" si="83"/>
        <v/>
      </c>
      <c r="Q564" t="str">
        <f t="shared" si="81"/>
        <v>Macroregiunea Unu</v>
      </c>
    </row>
    <row r="565" spans="6:17" x14ac:dyDescent="0.35">
      <c r="F565" s="57" t="str">
        <f>'EU-Vergleichsdaten'!B$90</f>
        <v>Macroregiunea Doi</v>
      </c>
      <c r="H565" s="57">
        <f>'EU-Vergleichsdaten'!Y$90-ROW(Y$90)/1000000</f>
        <v>6.7999099999999997</v>
      </c>
      <c r="J565">
        <f t="shared" si="84"/>
        <v>83</v>
      </c>
      <c r="K565" s="59" t="str">
        <f>VLOOKUP(N565,H483:Q574,10,0)</f>
        <v>Région de Bruxelles-Capitale/Brussels Hoofdstedelijk Gewest</v>
      </c>
      <c r="L565" t="str">
        <f t="shared" si="79"/>
        <v/>
      </c>
      <c r="M565" s="40" t="str">
        <f t="shared" si="80"/>
        <v/>
      </c>
      <c r="N565">
        <f>SMALL(H483:H574,J565)</f>
        <v>10.399976000000001</v>
      </c>
      <c r="O565" t="str">
        <f t="shared" si="82"/>
        <v/>
      </c>
      <c r="P565" t="str">
        <f t="shared" si="83"/>
        <v/>
      </c>
      <c r="Q565" t="str">
        <f t="shared" si="81"/>
        <v>Macroregiunea Doi</v>
      </c>
    </row>
    <row r="566" spans="6:17" x14ac:dyDescent="0.35">
      <c r="F566" s="57" t="str">
        <f>'EU-Vergleichsdaten'!B$91</f>
        <v>Macroregiunea Trei</v>
      </c>
      <c r="H566" s="57">
        <f>'EU-Vergleichsdaten'!Y$91-ROW(Y$91)/1000000</f>
        <v>4.8999090000000001</v>
      </c>
      <c r="J566">
        <f t="shared" si="84"/>
        <v>84</v>
      </c>
      <c r="K566" s="59" t="str">
        <f>VLOOKUP(N566,H483:Q574,10,0)</f>
        <v>Kentriki Elláda</v>
      </c>
      <c r="L566" t="str">
        <f t="shared" si="79"/>
        <v/>
      </c>
      <c r="M566" s="40" t="str">
        <f t="shared" si="80"/>
        <v/>
      </c>
      <c r="N566">
        <f>SMALL(H483:H574,J566)</f>
        <v>10.999964</v>
      </c>
      <c r="O566" t="str">
        <f t="shared" si="82"/>
        <v/>
      </c>
      <c r="P566" t="str">
        <f t="shared" si="83"/>
        <v/>
      </c>
      <c r="Q566" t="str">
        <f t="shared" si="81"/>
        <v>Macroregiunea Trei</v>
      </c>
    </row>
    <row r="567" spans="6:17" x14ac:dyDescent="0.35">
      <c r="F567" s="57" t="str">
        <f>'EU-Vergleichsdaten'!B$92</f>
        <v>Macroregiunea Patru</v>
      </c>
      <c r="H567" s="57">
        <f>'EU-Vergleichsdaten'!Y$92-ROW(Y$92)/1000000</f>
        <v>5.9999079999999996</v>
      </c>
      <c r="J567">
        <f t="shared" si="84"/>
        <v>85</v>
      </c>
      <c r="K567" s="59" t="str">
        <f>VLOOKUP(N567,H483:Q574,10,0)</f>
        <v>Centro (ES)</v>
      </c>
      <c r="L567" t="str">
        <f t="shared" si="79"/>
        <v/>
      </c>
      <c r="M567" s="40" t="str">
        <f t="shared" si="80"/>
        <v/>
      </c>
      <c r="N567">
        <f>SMALL(H483:H574,J567)</f>
        <v>12.29996</v>
      </c>
      <c r="O567" t="str">
        <f t="shared" si="82"/>
        <v/>
      </c>
      <c r="P567" t="str">
        <f t="shared" si="83"/>
        <v/>
      </c>
      <c r="Q567" t="str">
        <f t="shared" si="81"/>
        <v>Macroregiunea Patru</v>
      </c>
    </row>
    <row r="568" spans="6:17" x14ac:dyDescent="0.35">
      <c r="F568" s="57" t="str">
        <f>'EU-Vergleichsdaten'!B$93</f>
        <v>Slovenija</v>
      </c>
      <c r="H568" s="57">
        <f>'EU-Vergleichsdaten'!Y$93-ROW(Y$93)/1000000</f>
        <v>3.3999069999999998</v>
      </c>
      <c r="J568">
        <f t="shared" si="84"/>
        <v>86</v>
      </c>
      <c r="K568" s="59" t="str">
        <f>VLOOKUP(N568,H483:Q574,10,0)</f>
        <v>Voreia Elláda</v>
      </c>
      <c r="L568" t="str">
        <f t="shared" si="79"/>
        <v/>
      </c>
      <c r="M568" s="40" t="str">
        <f t="shared" si="80"/>
        <v/>
      </c>
      <c r="N568">
        <f>SMALL(H483:H574,J568)</f>
        <v>13.699964999999999</v>
      </c>
      <c r="O568" t="str">
        <f t="shared" si="82"/>
        <v/>
      </c>
      <c r="P568" t="str">
        <f t="shared" si="83"/>
        <v/>
      </c>
      <c r="Q568" t="str">
        <f t="shared" si="81"/>
        <v>Slovenija</v>
      </c>
    </row>
    <row r="569" spans="6:17" x14ac:dyDescent="0.35">
      <c r="F569" s="57" t="str">
        <f>'EU-Vergleichsdaten'!B$94</f>
        <v>Slovensko</v>
      </c>
      <c r="H569" s="57">
        <f>'EU-Vergleichsdaten'!Y$94-ROW(Y$94)/1000000</f>
        <v>5.6999060000000004</v>
      </c>
      <c r="J569">
        <f t="shared" si="84"/>
        <v>87</v>
      </c>
      <c r="K569" s="59" t="str">
        <f>VLOOKUP(N569,H483:Q574,10,0)</f>
        <v>Sud</v>
      </c>
      <c r="L569" t="str">
        <f t="shared" si="79"/>
        <v/>
      </c>
      <c r="M569" s="40" t="str">
        <f t="shared" si="80"/>
        <v/>
      </c>
      <c r="N569">
        <f>SMALL(H483:H574,J569)</f>
        <v>13.899940000000001</v>
      </c>
      <c r="O569" t="str">
        <f t="shared" si="82"/>
        <v/>
      </c>
      <c r="P569" t="str">
        <f t="shared" si="83"/>
        <v/>
      </c>
      <c r="Q569" t="str">
        <f t="shared" si="81"/>
        <v>Slovensko</v>
      </c>
    </row>
    <row r="570" spans="6:17" x14ac:dyDescent="0.35">
      <c r="F570" s="57" t="str">
        <f>'EU-Vergleichsdaten'!B$95</f>
        <v>Manner-Suomi</v>
      </c>
      <c r="H570" s="57">
        <f>'EU-Vergleichsdaten'!Y$95-ROW(Y$95)/1000000</f>
        <v>6.5999049999999997</v>
      </c>
      <c r="J570">
        <f t="shared" si="84"/>
        <v>88</v>
      </c>
      <c r="K570" s="59" t="str">
        <f>VLOOKUP(N570,H483:Q574,10,0)</f>
        <v>Isole</v>
      </c>
      <c r="L570" t="str">
        <f t="shared" si="79"/>
        <v/>
      </c>
      <c r="M570" s="40" t="str">
        <f t="shared" si="80"/>
        <v/>
      </c>
      <c r="N570">
        <f>SMALL(H483:H574,J570)</f>
        <v>14.099938999999999</v>
      </c>
      <c r="O570" t="str">
        <f t="shared" si="82"/>
        <v/>
      </c>
      <c r="P570" t="str">
        <f t="shared" si="83"/>
        <v/>
      </c>
      <c r="Q570" t="str">
        <f t="shared" si="81"/>
        <v>Manner-Suomi</v>
      </c>
    </row>
    <row r="571" spans="6:17" x14ac:dyDescent="0.35">
      <c r="F571" s="57" t="str">
        <f>'EU-Vergleichsdaten'!B$96</f>
        <v>Åland</v>
      </c>
      <c r="H571" s="57"/>
      <c r="J571">
        <f t="shared" si="84"/>
        <v>89</v>
      </c>
      <c r="K571" s="59" t="str">
        <f>VLOOKUP(N571,H483:Q574,10,0)</f>
        <v>Canarias</v>
      </c>
      <c r="L571" t="str">
        <f t="shared" si="79"/>
        <v/>
      </c>
      <c r="M571" s="40" t="str">
        <f t="shared" si="80"/>
        <v/>
      </c>
      <c r="N571">
        <f>SMALL(H483:H574,J571)</f>
        <v>15.899957000000001</v>
      </c>
      <c r="O571" t="str">
        <f t="shared" si="82"/>
        <v/>
      </c>
      <c r="P571" t="str">
        <f t="shared" si="83"/>
        <v/>
      </c>
      <c r="Q571" t="str">
        <f t="shared" si="81"/>
        <v>Åland</v>
      </c>
    </row>
    <row r="572" spans="6:17" x14ac:dyDescent="0.35">
      <c r="F572" s="57" t="str">
        <f>'EU-Vergleichsdaten'!B$97</f>
        <v>Östra Sverige</v>
      </c>
      <c r="H572" s="57">
        <f>'EU-Vergleichsdaten'!Y$97-ROW(Y$97)/1000000</f>
        <v>6.5999029999999994</v>
      </c>
      <c r="J572">
        <f t="shared" si="84"/>
        <v>90</v>
      </c>
      <c r="K572" s="59" t="str">
        <f>VLOOKUP(N572,H483:Q574,10,0)</f>
        <v>RUP FR — Régions Ultrapériphériques Françaises</v>
      </c>
      <c r="L572" t="str">
        <f t="shared" si="79"/>
        <v/>
      </c>
      <c r="M572" s="40" t="str">
        <f t="shared" si="80"/>
        <v/>
      </c>
      <c r="N572">
        <f>SMALL(H483:H574,J572)</f>
        <v>16.299942999999999</v>
      </c>
      <c r="O572" t="str">
        <f t="shared" si="82"/>
        <v/>
      </c>
      <c r="P572" t="str">
        <f t="shared" si="83"/>
        <v/>
      </c>
      <c r="Q572" t="str">
        <f t="shared" si="81"/>
        <v>Östra Sverige</v>
      </c>
    </row>
    <row r="573" spans="6:17" x14ac:dyDescent="0.35">
      <c r="F573" s="57" t="str">
        <f>'EU-Vergleichsdaten'!B$98</f>
        <v>Södra Sverige</v>
      </c>
      <c r="H573" s="57">
        <f>'EU-Vergleichsdaten'!Y$98-ROW(Y$98)/1000000</f>
        <v>6.899902</v>
      </c>
      <c r="J573">
        <f t="shared" si="84"/>
        <v>91</v>
      </c>
      <c r="K573" s="59" t="str">
        <f>VLOOKUP(N573,H483:Q574,10,0)</f>
        <v>Sur</v>
      </c>
      <c r="L573" t="str">
        <f t="shared" si="79"/>
        <v/>
      </c>
      <c r="M573" s="40" t="str">
        <f t="shared" si="80"/>
        <v/>
      </c>
      <c r="N573">
        <f>SMALL(H483:H574,J573)</f>
        <v>17.099958000000001</v>
      </c>
      <c r="O573" t="str">
        <f t="shared" si="82"/>
        <v/>
      </c>
      <c r="P573" t="str">
        <f t="shared" si="83"/>
        <v/>
      </c>
      <c r="Q573" t="str">
        <f t="shared" si="81"/>
        <v>Södra Sverige</v>
      </c>
    </row>
    <row r="574" spans="6:17" x14ac:dyDescent="0.35">
      <c r="F574" s="57" t="str">
        <f>'EU-Vergleichsdaten'!B$99</f>
        <v>Norra Sverige</v>
      </c>
      <c r="H574" s="57">
        <f>'EU-Vergleichsdaten'!Y$99-ROW(Y$99)/1000000</f>
        <v>5.3999010000000007</v>
      </c>
      <c r="J574">
        <f t="shared" si="84"/>
        <v>92</v>
      </c>
      <c r="K574" s="59" t="e">
        <f>VLOOKUP(N574,H484:Q575,10,0)</f>
        <v>#NUM!</v>
      </c>
      <c r="L574" t="e">
        <f t="shared" si="79"/>
        <v>#NUM!</v>
      </c>
      <c r="M574" s="40" t="e">
        <f t="shared" si="80"/>
        <v>#NUM!</v>
      </c>
      <c r="N574" t="e">
        <f>SMALL(H483:H574,J574)</f>
        <v>#NUM!</v>
      </c>
      <c r="O574" t="e">
        <f t="shared" si="82"/>
        <v>#NUM!</v>
      </c>
      <c r="P574" t="e">
        <f t="shared" si="83"/>
        <v>#NUM!</v>
      </c>
      <c r="Q574" t="str">
        <f t="shared" si="81"/>
        <v>Norra Sverige</v>
      </c>
    </row>
    <row r="577" spans="6:17" x14ac:dyDescent="0.35">
      <c r="F577" s="57"/>
      <c r="G577" s="57"/>
      <c r="H577" s="40" t="str">
        <f>'EU-Vergleichsdaten'!AK$2&amp;", "&amp;'EU-Vergleichsdaten'!AL$4</f>
        <v>FuE-Ausgaben in % des BIP, 2021</v>
      </c>
      <c r="I577" s="61"/>
    </row>
    <row r="578" spans="6:17" x14ac:dyDescent="0.35">
      <c r="F578" s="57"/>
      <c r="G578" s="57"/>
      <c r="H578" s="57"/>
      <c r="I578" s="61"/>
    </row>
    <row r="579" spans="6:17" x14ac:dyDescent="0.35">
      <c r="F579" s="57" t="str">
        <f>'EU-Vergleichsdaten'!B$7</f>
        <v>Baden-Württemberg</v>
      </c>
      <c r="G579" t="s">
        <v>844</v>
      </c>
      <c r="H579" s="57">
        <f>'EU-Vergleichsdaten'!AK$7-ROW(AK$7)/1000000</f>
        <v>5.5899929999999998</v>
      </c>
      <c r="I579" s="61"/>
      <c r="J579">
        <v>1</v>
      </c>
      <c r="K579" s="59" t="str">
        <f>VLOOKUP(N579,H579:Q670,10,0)</f>
        <v>Baden-Württemberg</v>
      </c>
      <c r="L579" t="str">
        <f t="shared" ref="L579:L642" si="85">IF(VLOOKUP(K579,F$3:G$94,2,0)="WD","WD",IF(VLOOKUP(K579,F$3:G$94,2,0)="OD","OD",""))</f>
        <v>WD</v>
      </c>
      <c r="M579" s="40" t="str">
        <f t="shared" ref="M579:M610" si="86">IF(VLOOKUP($K579,$F$3:$H$94,2,0)="WD",VLOOKUP($K579,C$3:D$18,2,0),IF(VLOOKUP($K579,$F$3:$H$94,2,0)="OD",VLOOKUP($K579,C$3:D$18,2,0),""))</f>
        <v>BW</v>
      </c>
      <c r="N579">
        <f>LARGE(H579:H670,J579)</f>
        <v>5.5899929999999998</v>
      </c>
      <c r="O579">
        <f>IF(L579="WD",N579,"")</f>
        <v>5.5899929999999998</v>
      </c>
      <c r="P579" t="str">
        <f>IF(L579="OD",N579,"")</f>
        <v/>
      </c>
      <c r="Q579" t="str">
        <f t="shared" ref="Q579:Q610" si="87">F579</f>
        <v>Baden-Württemberg</v>
      </c>
    </row>
    <row r="580" spans="6:17" x14ac:dyDescent="0.35">
      <c r="F580" s="57" t="str">
        <f>'EU-Vergleichsdaten'!B$8</f>
        <v>Bayern</v>
      </c>
      <c r="G580" t="s">
        <v>844</v>
      </c>
      <c r="H580" s="57">
        <f>'EU-Vergleichsdaten'!AK$8-ROW(AK$8)/1000000</f>
        <v>3.3699920000000003</v>
      </c>
      <c r="I580" s="61"/>
      <c r="J580">
        <f>J579+1</f>
        <v>2</v>
      </c>
      <c r="K580" s="59" t="str">
        <f>VLOOKUP(N580,H579:Q670,10,0)</f>
        <v>Südösterreich</v>
      </c>
      <c r="L580" t="str">
        <f t="shared" si="85"/>
        <v/>
      </c>
      <c r="M580" s="40" t="str">
        <f t="shared" si="86"/>
        <v/>
      </c>
      <c r="N580">
        <f>LARGE(H579:H670,J580)</f>
        <v>4.4999229999999999</v>
      </c>
      <c r="O580" t="str">
        <f t="shared" ref="O580:O643" si="88">IF(L580="WD",N580,"")</f>
        <v/>
      </c>
      <c r="P580" t="str">
        <f t="shared" ref="P580:P643" si="89">IF(L580="OD",N580,"")</f>
        <v/>
      </c>
      <c r="Q580" t="str">
        <f t="shared" si="87"/>
        <v>Bayern</v>
      </c>
    </row>
    <row r="581" spans="6:17" x14ac:dyDescent="0.35">
      <c r="F581" s="57" t="str">
        <f>'EU-Vergleichsdaten'!B$9</f>
        <v>Berlin</v>
      </c>
      <c r="G581" t="s">
        <v>845</v>
      </c>
      <c r="H581" s="57">
        <f>'EU-Vergleichsdaten'!AK$9-ROW(AK$9)/1000000</f>
        <v>3.3699910000000002</v>
      </c>
      <c r="I581" s="61"/>
      <c r="J581">
        <f t="shared" ref="J581:J644" si="90">J580+1</f>
        <v>3</v>
      </c>
      <c r="K581" s="59" t="str">
        <f>VLOOKUP(N581,H579:Q670,10,0)</f>
        <v>Södra Sverige</v>
      </c>
      <c r="L581" t="str">
        <f t="shared" si="85"/>
        <v/>
      </c>
      <c r="M581" s="40" t="str">
        <f t="shared" si="86"/>
        <v/>
      </c>
      <c r="N581">
        <f>LARGE(H579:H670,J581)</f>
        <v>3.959902</v>
      </c>
      <c r="O581" t="str">
        <f t="shared" si="88"/>
        <v/>
      </c>
      <c r="P581" t="str">
        <f t="shared" si="89"/>
        <v/>
      </c>
      <c r="Q581" t="str">
        <f t="shared" si="87"/>
        <v>Berlin</v>
      </c>
    </row>
    <row r="582" spans="6:17" x14ac:dyDescent="0.35">
      <c r="F582" s="57" t="str">
        <f>'EU-Vergleichsdaten'!B$10</f>
        <v>Brandenburg</v>
      </c>
      <c r="G582" t="s">
        <v>845</v>
      </c>
      <c r="H582" s="57">
        <f>'EU-Vergleichsdaten'!AK$10-ROW(AK$10)/1000000</f>
        <v>1.7499899999999999</v>
      </c>
      <c r="I582" s="61"/>
      <c r="J582">
        <f t="shared" si="90"/>
        <v>4</v>
      </c>
      <c r="K582" s="59" t="str">
        <f>VLOOKUP(N582,H579:Q670,10,0)</f>
        <v>Vlaams Gewest</v>
      </c>
      <c r="L582" t="str">
        <f t="shared" si="85"/>
        <v/>
      </c>
      <c r="M582" s="40" t="str">
        <f t="shared" si="86"/>
        <v/>
      </c>
      <c r="N582">
        <f>LARGE(H579:H670,J582)</f>
        <v>3.649975</v>
      </c>
      <c r="O582" t="str">
        <f t="shared" si="88"/>
        <v/>
      </c>
      <c r="P582" t="str">
        <f t="shared" si="89"/>
        <v/>
      </c>
      <c r="Q582" t="str">
        <f t="shared" si="87"/>
        <v>Brandenburg</v>
      </c>
    </row>
    <row r="583" spans="6:17" x14ac:dyDescent="0.35">
      <c r="F583" s="57" t="str">
        <f>'EU-Vergleichsdaten'!B$11</f>
        <v>Bremen</v>
      </c>
      <c r="G583" t="s">
        <v>844</v>
      </c>
      <c r="H583" s="57">
        <f>'EU-Vergleichsdaten'!AK$11-ROW(AK$11)/1000000</f>
        <v>3.2499889999999998</v>
      </c>
      <c r="I583" s="61"/>
      <c r="J583">
        <f t="shared" si="90"/>
        <v>5</v>
      </c>
      <c r="K583" s="59" t="str">
        <f>VLOOKUP(N583,H579:Q670,10,0)</f>
        <v>Région wallonne</v>
      </c>
      <c r="L583" t="str">
        <f t="shared" si="85"/>
        <v/>
      </c>
      <c r="M583" s="40" t="str">
        <f t="shared" si="86"/>
        <v/>
      </c>
      <c r="N583">
        <f>LARGE(H579:H670,J583)</f>
        <v>3.6099739999999998</v>
      </c>
      <c r="O583" t="str">
        <f t="shared" si="88"/>
        <v/>
      </c>
      <c r="P583" t="str">
        <f t="shared" si="89"/>
        <v/>
      </c>
      <c r="Q583" t="str">
        <f t="shared" si="87"/>
        <v>Bremen</v>
      </c>
    </row>
    <row r="584" spans="6:17" x14ac:dyDescent="0.35">
      <c r="F584" s="57" t="str">
        <f>'EU-Vergleichsdaten'!B$12</f>
        <v>Hamburg</v>
      </c>
      <c r="G584" t="s">
        <v>844</v>
      </c>
      <c r="H584" s="57">
        <f>'EU-Vergleichsdaten'!AK$12-ROW(AK$12)/1000000</f>
        <v>2.2099880000000001</v>
      </c>
      <c r="I584" s="61"/>
      <c r="J584">
        <f t="shared" si="90"/>
        <v>6</v>
      </c>
      <c r="K584" s="59" t="str">
        <f>VLOOKUP(N584,H579:Q670,10,0)</f>
        <v>Occitanie</v>
      </c>
      <c r="L584" t="str">
        <f t="shared" si="85"/>
        <v/>
      </c>
      <c r="M584" s="40" t="str">
        <f t="shared" si="86"/>
        <v/>
      </c>
      <c r="N584">
        <f>LARGE(H579:H670,J584)</f>
        <v>3.609947</v>
      </c>
      <c r="O584" t="str">
        <f t="shared" si="88"/>
        <v/>
      </c>
      <c r="P584" t="str">
        <f t="shared" si="89"/>
        <v/>
      </c>
      <c r="Q584" t="str">
        <f t="shared" si="87"/>
        <v>Hamburg</v>
      </c>
    </row>
    <row r="585" spans="6:17" x14ac:dyDescent="0.35">
      <c r="F585" s="57" t="str">
        <f>'EU-Vergleichsdaten'!B$13</f>
        <v>Hessen</v>
      </c>
      <c r="G585" t="s">
        <v>844</v>
      </c>
      <c r="H585" s="57">
        <f>'EU-Vergleichsdaten'!AK$13-ROW(AK$13)/1000000</f>
        <v>3.0699869999999998</v>
      </c>
      <c r="I585" s="61"/>
      <c r="J585">
        <f t="shared" si="90"/>
        <v>7</v>
      </c>
      <c r="K585" s="59" t="str">
        <f>VLOOKUP(N585,H579:Q670,10,0)</f>
        <v>Östra Sverige</v>
      </c>
      <c r="L585" t="str">
        <f t="shared" si="85"/>
        <v/>
      </c>
      <c r="M585" s="40" t="str">
        <f t="shared" si="86"/>
        <v/>
      </c>
      <c r="N585">
        <f>LARGE(H579:H670,J585)</f>
        <v>3.5899030000000001</v>
      </c>
      <c r="O585" t="str">
        <f t="shared" si="88"/>
        <v/>
      </c>
      <c r="P585" t="str">
        <f t="shared" si="89"/>
        <v/>
      </c>
      <c r="Q585" t="str">
        <f t="shared" si="87"/>
        <v>Hessen</v>
      </c>
    </row>
    <row r="586" spans="6:17" x14ac:dyDescent="0.35">
      <c r="F586" s="57" t="str">
        <f>'EU-Vergleichsdaten'!B$14</f>
        <v>Mecklenburg-Vorpommern</v>
      </c>
      <c r="G586" t="s">
        <v>845</v>
      </c>
      <c r="H586" s="57">
        <f>'EU-Vergleichsdaten'!AK$14-ROW(AK$14)/1000000</f>
        <v>1.7699860000000001</v>
      </c>
      <c r="I586" s="61"/>
      <c r="J586">
        <f t="shared" si="90"/>
        <v>8</v>
      </c>
      <c r="K586" s="59" t="str">
        <f>VLOOKUP(N586,H579:Q670,10,0)</f>
        <v>Bayern</v>
      </c>
      <c r="L586" t="str">
        <f t="shared" si="85"/>
        <v>WD</v>
      </c>
      <c r="M586" s="40" t="str">
        <f t="shared" si="86"/>
        <v>BY</v>
      </c>
      <c r="N586">
        <f>LARGE(H579:H670,J586)</f>
        <v>3.3699920000000003</v>
      </c>
      <c r="O586">
        <f t="shared" si="88"/>
        <v>3.3699920000000003</v>
      </c>
      <c r="P586" t="str">
        <f t="shared" si="89"/>
        <v/>
      </c>
      <c r="Q586" t="str">
        <f t="shared" si="87"/>
        <v>Mecklenburg-Vorpommern</v>
      </c>
    </row>
    <row r="587" spans="6:17" x14ac:dyDescent="0.35">
      <c r="F587" s="57" t="str">
        <f>'EU-Vergleichsdaten'!B$15</f>
        <v>Niedersachsen</v>
      </c>
      <c r="G587" t="s">
        <v>844</v>
      </c>
      <c r="H587" s="57">
        <f>'EU-Vergleichsdaten'!AK$15-ROW(AK$15)/1000000</f>
        <v>2.6999850000000003</v>
      </c>
      <c r="I587" s="61"/>
      <c r="J587">
        <f t="shared" si="90"/>
        <v>9</v>
      </c>
      <c r="K587" s="59" t="str">
        <f>VLOOKUP(N587,H579:Q670,10,0)</f>
        <v>Berlin</v>
      </c>
      <c r="L587" t="str">
        <f t="shared" si="85"/>
        <v>OD</v>
      </c>
      <c r="M587" s="40" t="str">
        <f t="shared" si="86"/>
        <v>BE</v>
      </c>
      <c r="N587">
        <f>LARGE(H579:H670,J587)</f>
        <v>3.3699910000000002</v>
      </c>
      <c r="O587" t="str">
        <f t="shared" si="88"/>
        <v/>
      </c>
      <c r="P587">
        <f t="shared" si="89"/>
        <v>3.3699910000000002</v>
      </c>
      <c r="Q587" t="str">
        <f t="shared" si="87"/>
        <v>Niedersachsen</v>
      </c>
    </row>
    <row r="588" spans="6:17" x14ac:dyDescent="0.35">
      <c r="F588" s="57" t="str">
        <f>'EU-Vergleichsdaten'!B$16</f>
        <v>Nordrhein-Westfalen</v>
      </c>
      <c r="G588" t="s">
        <v>844</v>
      </c>
      <c r="H588" s="57">
        <f>'EU-Vergleichsdaten'!AK$16-ROW(AK$16)/1000000</f>
        <v>2.2099839999999999</v>
      </c>
      <c r="I588" s="61"/>
      <c r="J588">
        <f t="shared" si="90"/>
        <v>10</v>
      </c>
      <c r="K588" s="59" t="str">
        <f>VLOOKUP(N588,H579:Q670,10,0)</f>
        <v>Bremen</v>
      </c>
      <c r="L588" t="str">
        <f t="shared" si="85"/>
        <v>WD</v>
      </c>
      <c r="M588" s="40" t="str">
        <f t="shared" si="86"/>
        <v>HB</v>
      </c>
      <c r="N588">
        <f>LARGE(H579:H670,J588)</f>
        <v>3.2499889999999998</v>
      </c>
      <c r="O588">
        <f t="shared" si="88"/>
        <v>3.2499889999999998</v>
      </c>
      <c r="P588" t="str">
        <f t="shared" si="89"/>
        <v/>
      </c>
      <c r="Q588" t="str">
        <f t="shared" si="87"/>
        <v>Nordrhein-Westfalen</v>
      </c>
    </row>
    <row r="589" spans="6:17" x14ac:dyDescent="0.35">
      <c r="F589" s="57" t="str">
        <f>'EU-Vergleichsdaten'!B$17</f>
        <v>Rheinland-Pfalz</v>
      </c>
      <c r="G589" t="s">
        <v>844</v>
      </c>
      <c r="H589" s="57">
        <f>'EU-Vergleichsdaten'!AK$17-ROW(AK$17)/1000000</f>
        <v>2.7499829999999998</v>
      </c>
      <c r="I589" s="61"/>
      <c r="J589">
        <f t="shared" si="90"/>
        <v>11</v>
      </c>
      <c r="K589" s="59" t="str">
        <f>VLOOKUP(N589,H579:Q670,10,0)</f>
        <v>Zuid-Nederland</v>
      </c>
      <c r="L589" t="str">
        <f t="shared" si="85"/>
        <v/>
      </c>
      <c r="M589" s="40" t="str">
        <f t="shared" si="86"/>
        <v/>
      </c>
      <c r="N589">
        <f>LARGE(H579:H670,J589)</f>
        <v>3.1899250000000001</v>
      </c>
      <c r="O589" t="str">
        <f t="shared" si="88"/>
        <v/>
      </c>
      <c r="P589" t="str">
        <f t="shared" si="89"/>
        <v/>
      </c>
      <c r="Q589" t="str">
        <f t="shared" si="87"/>
        <v>Rheinland-Pfalz</v>
      </c>
    </row>
    <row r="590" spans="6:17" x14ac:dyDescent="0.35">
      <c r="F590" s="57" t="str">
        <f>'EU-Vergleichsdaten'!B$18</f>
        <v>Saarland</v>
      </c>
      <c r="G590" t="s">
        <v>844</v>
      </c>
      <c r="H590" s="57">
        <f>'EU-Vergleichsdaten'!AK$18-ROW(AK$18)/1000000</f>
        <v>1.9599819999999999</v>
      </c>
      <c r="I590" s="61"/>
      <c r="J590">
        <f t="shared" si="90"/>
        <v>12</v>
      </c>
      <c r="K590" s="59" t="str">
        <f>VLOOKUP(N590,H579:Q670,10,0)</f>
        <v>Sachsen</v>
      </c>
      <c r="L590" t="str">
        <f t="shared" si="85"/>
        <v>OD</v>
      </c>
      <c r="M590" s="40" t="str">
        <f t="shared" si="86"/>
        <v>SN</v>
      </c>
      <c r="N590">
        <f>LARGE(H579:H670,J590)</f>
        <v>3.0799810000000001</v>
      </c>
      <c r="O590" t="str">
        <f t="shared" si="88"/>
        <v/>
      </c>
      <c r="P590">
        <f t="shared" si="89"/>
        <v>3.0799810000000001</v>
      </c>
      <c r="Q590" t="str">
        <f t="shared" si="87"/>
        <v>Saarland</v>
      </c>
    </row>
    <row r="591" spans="6:17" x14ac:dyDescent="0.35">
      <c r="F591" s="57" t="str">
        <f>'EU-Vergleichsdaten'!B$19</f>
        <v>Sachsen</v>
      </c>
      <c r="G591" t="s">
        <v>845</v>
      </c>
      <c r="H591" s="57">
        <f>'EU-Vergleichsdaten'!AK$19-ROW(AK$19)/1000000</f>
        <v>3.0799810000000001</v>
      </c>
      <c r="I591" s="61"/>
      <c r="J591">
        <f t="shared" si="90"/>
        <v>13</v>
      </c>
      <c r="K591" s="59" t="str">
        <f>VLOOKUP(N591,H579:Q670,10,0)</f>
        <v>Hessen</v>
      </c>
      <c r="L591" t="str">
        <f t="shared" si="85"/>
        <v>WD</v>
      </c>
      <c r="M591" s="40" t="str">
        <f t="shared" si="86"/>
        <v>HE</v>
      </c>
      <c r="N591">
        <f>LARGE(H579:H670,J591)</f>
        <v>3.0699869999999998</v>
      </c>
      <c r="O591">
        <f t="shared" si="88"/>
        <v>3.0699869999999998</v>
      </c>
      <c r="P591" t="str">
        <f t="shared" si="89"/>
        <v/>
      </c>
      <c r="Q591" t="str">
        <f t="shared" si="87"/>
        <v>Sachsen</v>
      </c>
    </row>
    <row r="592" spans="6:17" x14ac:dyDescent="0.35">
      <c r="F592" s="57" t="str">
        <f>'EU-Vergleichsdaten'!B$20</f>
        <v>Sachsen-Anhalt</v>
      </c>
      <c r="G592" t="s">
        <v>845</v>
      </c>
      <c r="H592" s="57">
        <f>'EU-Vergleichsdaten'!AK$20-ROW(AK$20)/1000000</f>
        <v>1.5999800000000002</v>
      </c>
      <c r="I592" s="61"/>
      <c r="J592">
        <f t="shared" si="90"/>
        <v>14</v>
      </c>
      <c r="K592" s="59" t="str">
        <f>VLOOKUP(N592,H579:Q670,10,0)</f>
        <v>Ostösterreich</v>
      </c>
      <c r="L592" t="str">
        <f t="shared" si="85"/>
        <v/>
      </c>
      <c r="M592" s="40" t="str">
        <f t="shared" si="86"/>
        <v/>
      </c>
      <c r="N592">
        <f>LARGE(H579:H670,J592)</f>
        <v>3.0399240000000001</v>
      </c>
      <c r="O592" t="str">
        <f t="shared" si="88"/>
        <v/>
      </c>
      <c r="P592" t="str">
        <f t="shared" si="89"/>
        <v/>
      </c>
      <c r="Q592" t="str">
        <f t="shared" si="87"/>
        <v>Sachsen-Anhalt</v>
      </c>
    </row>
    <row r="593" spans="6:17" x14ac:dyDescent="0.35">
      <c r="F593" s="57" t="str">
        <f>'EU-Vergleichsdaten'!B$21</f>
        <v>Schleswig-Holstein</v>
      </c>
      <c r="G593" t="s">
        <v>844</v>
      </c>
      <c r="H593" s="57">
        <f>'EU-Vergleichsdaten'!AK$21-ROW(AK$21)/1000000</f>
        <v>1.6699789999999999</v>
      </c>
      <c r="J593">
        <f t="shared" si="90"/>
        <v>15</v>
      </c>
      <c r="K593" s="59" t="str">
        <f>VLOOKUP(N593,H579:Q670,10,0)</f>
        <v>Manner-Suomi</v>
      </c>
      <c r="L593" t="str">
        <f t="shared" si="85"/>
        <v/>
      </c>
      <c r="M593" s="40" t="str">
        <f t="shared" si="86"/>
        <v/>
      </c>
      <c r="N593">
        <f>LARGE(H579:H670,J593)</f>
        <v>2.9899050000000003</v>
      </c>
      <c r="O593" t="str">
        <f t="shared" si="88"/>
        <v/>
      </c>
      <c r="P593" t="str">
        <f t="shared" si="89"/>
        <v/>
      </c>
      <c r="Q593" t="str">
        <f t="shared" si="87"/>
        <v>Schleswig-Holstein</v>
      </c>
    </row>
    <row r="594" spans="6:17" x14ac:dyDescent="0.35">
      <c r="F594" s="57" t="str">
        <f>'EU-Vergleichsdaten'!B$22</f>
        <v>Thüringen</v>
      </c>
      <c r="G594" t="s">
        <v>845</v>
      </c>
      <c r="H594" s="57">
        <f>'EU-Vergleichsdaten'!AK$22-ROW(AK$22)/1000000</f>
        <v>2.7599779999999998</v>
      </c>
      <c r="J594">
        <f t="shared" si="90"/>
        <v>16</v>
      </c>
      <c r="K594" s="59" t="str">
        <f>VLOOKUP(N594,H579:Q670,10,0)</f>
        <v>Westösterreich</v>
      </c>
      <c r="L594" t="str">
        <f t="shared" si="85"/>
        <v/>
      </c>
      <c r="M594" s="40" t="str">
        <f t="shared" si="86"/>
        <v/>
      </c>
      <c r="N594">
        <f>LARGE(H579:H670,J594)</f>
        <v>2.9099220000000003</v>
      </c>
      <c r="O594" t="str">
        <f t="shared" si="88"/>
        <v/>
      </c>
      <c r="P594" t="str">
        <f t="shared" si="89"/>
        <v/>
      </c>
      <c r="Q594" t="str">
        <f t="shared" si="87"/>
        <v>Thüringen</v>
      </c>
    </row>
    <row r="595" spans="6:17" x14ac:dyDescent="0.35">
      <c r="F595" s="57" t="str">
        <f>'EU-Vergleichsdaten'!B$24</f>
        <v>Région de Bruxelles-Capitale/Brussels Hoofdstedelijk Gewest</v>
      </c>
      <c r="H595" s="57">
        <f>'EU-Vergleichsdaten'!AK$24-ROW(AK$24)/1000000</f>
        <v>2.4899760000000004</v>
      </c>
      <c r="J595">
        <f t="shared" si="90"/>
        <v>17</v>
      </c>
      <c r="K595" s="59" t="str">
        <f>VLOOKUP(N595,H579:Q670,10,0)</f>
        <v>Auvergne-Rhône-Alpes</v>
      </c>
      <c r="L595" t="str">
        <f t="shared" si="85"/>
        <v/>
      </c>
      <c r="M595" s="40" t="str">
        <f t="shared" si="86"/>
        <v/>
      </c>
      <c r="N595">
        <f>LARGE(H579:H670,J595)</f>
        <v>2.8799459999999999</v>
      </c>
      <c r="O595" t="str">
        <f t="shared" si="88"/>
        <v/>
      </c>
      <c r="P595" t="str">
        <f t="shared" si="89"/>
        <v/>
      </c>
      <c r="Q595" t="str">
        <f t="shared" si="87"/>
        <v>Région de Bruxelles-Capitale/Brussels Hoofdstedelijk Gewest</v>
      </c>
    </row>
    <row r="596" spans="6:17" x14ac:dyDescent="0.35">
      <c r="F596" s="57" t="str">
        <f>'EU-Vergleichsdaten'!B$25</f>
        <v>Vlaams Gewest</v>
      </c>
      <c r="H596" s="57">
        <f>'EU-Vergleichsdaten'!AK$25-ROW(AK$25)/1000000</f>
        <v>3.649975</v>
      </c>
      <c r="J596">
        <f t="shared" si="90"/>
        <v>18</v>
      </c>
      <c r="K596" s="59" t="str">
        <f>VLOOKUP(N596,H579:Q670,10,0)</f>
        <v>Ile de France</v>
      </c>
      <c r="L596" t="str">
        <f t="shared" si="85"/>
        <v/>
      </c>
      <c r="M596" s="40" t="str">
        <f t="shared" si="86"/>
        <v/>
      </c>
      <c r="N596">
        <f>LARGE(H579:H670,J596)</f>
        <v>2.8299560000000001</v>
      </c>
      <c r="O596" t="str">
        <f t="shared" si="88"/>
        <v/>
      </c>
      <c r="P596" t="str">
        <f t="shared" si="89"/>
        <v/>
      </c>
      <c r="Q596" t="str">
        <f t="shared" si="87"/>
        <v>Vlaams Gewest</v>
      </c>
    </row>
    <row r="597" spans="6:17" x14ac:dyDescent="0.35">
      <c r="F597" s="57" t="str">
        <f>'EU-Vergleichsdaten'!B$26</f>
        <v>Région wallonne</v>
      </c>
      <c r="H597" s="57">
        <f>'EU-Vergleichsdaten'!AK$26-ROW(AK$26)/1000000</f>
        <v>3.6099739999999998</v>
      </c>
      <c r="J597">
        <f t="shared" si="90"/>
        <v>19</v>
      </c>
      <c r="K597" s="59" t="str">
        <f>VLOOKUP(N597,H579:Q670,10,0)</f>
        <v>Thüringen</v>
      </c>
      <c r="L597" t="str">
        <f t="shared" si="85"/>
        <v>OD</v>
      </c>
      <c r="M597" s="40" t="str">
        <f t="shared" si="86"/>
        <v>TH</v>
      </c>
      <c r="N597">
        <f>LARGE(H579:H670,J597)</f>
        <v>2.7599779999999998</v>
      </c>
      <c r="O597" t="str">
        <f t="shared" si="88"/>
        <v/>
      </c>
      <c r="P597">
        <f t="shared" si="89"/>
        <v>2.7599779999999998</v>
      </c>
      <c r="Q597" t="str">
        <f t="shared" si="87"/>
        <v>Région wallonne</v>
      </c>
    </row>
    <row r="598" spans="6:17" x14ac:dyDescent="0.35">
      <c r="F598" s="57" t="str">
        <f>'EU-Vergleichsdaten'!B$27</f>
        <v>Severna i Yugoiztochna Bulgaria</v>
      </c>
      <c r="H598" s="57">
        <f>'EU-Vergleichsdaten'!AK$27-ROW(AK$27)/1000000</f>
        <v>0.31997300000000001</v>
      </c>
      <c r="J598">
        <f t="shared" si="90"/>
        <v>20</v>
      </c>
      <c r="K598" s="59" t="str">
        <f>VLOOKUP(N598,H579:Q670,10,0)</f>
        <v>Rheinland-Pfalz</v>
      </c>
      <c r="L598" t="str">
        <f t="shared" si="85"/>
        <v>WD</v>
      </c>
      <c r="M598" s="40" t="str">
        <f t="shared" si="86"/>
        <v>RP</v>
      </c>
      <c r="N598">
        <f>LARGE(H579:H670,J598)</f>
        <v>2.7499829999999998</v>
      </c>
      <c r="O598">
        <f t="shared" si="88"/>
        <v>2.7499829999999998</v>
      </c>
      <c r="P598" t="str">
        <f t="shared" si="89"/>
        <v/>
      </c>
      <c r="Q598" t="str">
        <f t="shared" si="87"/>
        <v>Severna i Yugoiztochna Bulgaria</v>
      </c>
    </row>
    <row r="599" spans="6:17" x14ac:dyDescent="0.35">
      <c r="F599" s="57" t="str">
        <f>'EU-Vergleichsdaten'!B$28</f>
        <v>Yugozapadna i Yuzhna tsentralna Bulgaria</v>
      </c>
      <c r="H599" s="57">
        <f>'EU-Vergleichsdaten'!AK$28-ROW(AK$28)/1000000</f>
        <v>1.0299720000000001</v>
      </c>
      <c r="J599">
        <f t="shared" si="90"/>
        <v>21</v>
      </c>
      <c r="K599" s="59" t="str">
        <f>VLOOKUP(N599,H579:Q670,10,0)</f>
        <v>Denmark</v>
      </c>
      <c r="L599" t="str">
        <f t="shared" si="85"/>
        <v/>
      </c>
      <c r="M599" s="40" t="str">
        <f t="shared" si="86"/>
        <v/>
      </c>
      <c r="N599">
        <f>LARGE(H579:H670,J599)</f>
        <v>2.73997</v>
      </c>
      <c r="O599" t="str">
        <f t="shared" si="88"/>
        <v/>
      </c>
      <c r="P599" t="str">
        <f t="shared" si="89"/>
        <v/>
      </c>
      <c r="Q599" t="str">
        <f t="shared" si="87"/>
        <v>Yugozapadna i Yuzhna tsentralna Bulgaria</v>
      </c>
    </row>
    <row r="600" spans="6:17" x14ac:dyDescent="0.35">
      <c r="F600" s="57" t="str">
        <f>'EU-Vergleichsdaten'!B$29</f>
        <v>Česko</v>
      </c>
      <c r="H600" s="57">
        <f>'EU-Vergleichsdaten'!AK$29-ROW(AK$29)/1000000</f>
        <v>1.9999709999999999</v>
      </c>
      <c r="J600">
        <f t="shared" si="90"/>
        <v>22</v>
      </c>
      <c r="K600" s="59" t="str">
        <f>VLOOKUP(N600,H579:Q670,10,0)</f>
        <v>Niedersachsen</v>
      </c>
      <c r="L600" t="str">
        <f t="shared" si="85"/>
        <v>WD</v>
      </c>
      <c r="M600" s="40" t="str">
        <f t="shared" si="86"/>
        <v>NI</v>
      </c>
      <c r="N600">
        <f>LARGE(H579:H670,J600)</f>
        <v>2.6999850000000003</v>
      </c>
      <c r="O600">
        <f t="shared" si="88"/>
        <v>2.6999850000000003</v>
      </c>
      <c r="P600" t="str">
        <f t="shared" si="89"/>
        <v/>
      </c>
      <c r="Q600" t="str">
        <f t="shared" si="87"/>
        <v>Česko</v>
      </c>
    </row>
    <row r="601" spans="6:17" x14ac:dyDescent="0.35">
      <c r="F601" s="57" t="str">
        <f>'EU-Vergleichsdaten'!B$30</f>
        <v>Denmark</v>
      </c>
      <c r="H601" s="57">
        <f>'EU-Vergleichsdaten'!AK$30-ROW(AK$30)/1000000</f>
        <v>2.73997</v>
      </c>
      <c r="J601">
        <f t="shared" si="90"/>
        <v>23</v>
      </c>
      <c r="K601" s="59" t="str">
        <f>VLOOKUP(N601,H579:Q670,10,0)</f>
        <v>Région de Bruxelles-Capitale/Brussels Hoofdstedelijk Gewest</v>
      </c>
      <c r="L601" t="str">
        <f t="shared" si="85"/>
        <v/>
      </c>
      <c r="M601" s="40" t="str">
        <f t="shared" si="86"/>
        <v/>
      </c>
      <c r="N601">
        <f>LARGE(H579:H670,J601)</f>
        <v>2.4899760000000004</v>
      </c>
      <c r="O601" t="str">
        <f t="shared" si="88"/>
        <v/>
      </c>
      <c r="P601" t="str">
        <f t="shared" si="89"/>
        <v/>
      </c>
      <c r="Q601" t="str">
        <f t="shared" si="87"/>
        <v>Denmark</v>
      </c>
    </row>
    <row r="602" spans="6:17" x14ac:dyDescent="0.35">
      <c r="F602" s="57" t="str">
        <f>'EU-Vergleichsdaten'!B$31</f>
        <v>Eesti</v>
      </c>
      <c r="H602" s="57">
        <f>'EU-Vergleichsdaten'!AK$31-ROW(AK$31)/1000000</f>
        <v>1.7499690000000001</v>
      </c>
      <c r="J602">
        <f t="shared" si="90"/>
        <v>24</v>
      </c>
      <c r="K602" s="59" t="str">
        <f>VLOOKUP(N602,H579:Q670,10,0)</f>
        <v>Közép-Magyarország</v>
      </c>
      <c r="L602" t="str">
        <f t="shared" si="85"/>
        <v/>
      </c>
      <c r="M602" s="40" t="str">
        <f t="shared" si="86"/>
        <v/>
      </c>
      <c r="N602">
        <f>LARGE(H579:H670,J602)</f>
        <v>2.2599319999999996</v>
      </c>
      <c r="O602" t="str">
        <f t="shared" si="88"/>
        <v/>
      </c>
      <c r="P602" t="str">
        <f t="shared" si="89"/>
        <v/>
      </c>
      <c r="Q602" t="str">
        <f t="shared" si="87"/>
        <v>Eesti</v>
      </c>
    </row>
    <row r="603" spans="6:17" x14ac:dyDescent="0.35">
      <c r="F603" s="57" t="str">
        <f>'EU-Vergleichsdaten'!B$32</f>
        <v>Ireland</v>
      </c>
      <c r="H603" s="57">
        <f>'EU-Vergleichsdaten'!AK$32-ROW(AK$32)/1000000</f>
        <v>1.069968</v>
      </c>
      <c r="J603">
        <f t="shared" si="90"/>
        <v>25</v>
      </c>
      <c r="K603" s="59" t="str">
        <f>VLOOKUP(N603,H579:Q670,10,0)</f>
        <v>Hamburg</v>
      </c>
      <c r="L603" t="str">
        <f t="shared" si="85"/>
        <v>WD</v>
      </c>
      <c r="M603" s="40" t="str">
        <f t="shared" si="86"/>
        <v>HH</v>
      </c>
      <c r="N603">
        <f>LARGE(H579:H670,J603)</f>
        <v>2.2099880000000001</v>
      </c>
      <c r="O603">
        <f t="shared" si="88"/>
        <v>2.2099880000000001</v>
      </c>
      <c r="P603" t="str">
        <f t="shared" si="89"/>
        <v/>
      </c>
      <c r="Q603" t="str">
        <f t="shared" si="87"/>
        <v>Ireland</v>
      </c>
    </row>
    <row r="604" spans="6:17" x14ac:dyDescent="0.35">
      <c r="F604" s="57" t="str">
        <f>'EU-Vergleichsdaten'!B$33</f>
        <v>Attiki</v>
      </c>
      <c r="H604" s="57">
        <f>'EU-Vergleichsdaten'!AK$33-ROW(AK$33)/1000000</f>
        <v>1.7899670000000001</v>
      </c>
      <c r="J604">
        <f t="shared" si="90"/>
        <v>26</v>
      </c>
      <c r="K604" s="59" t="str">
        <f>VLOOKUP(N604,H579:Q670,10,0)</f>
        <v>Nordrhein-Westfalen</v>
      </c>
      <c r="L604" t="str">
        <f t="shared" si="85"/>
        <v>WD</v>
      </c>
      <c r="M604" s="40" t="str">
        <f t="shared" si="86"/>
        <v>NW</v>
      </c>
      <c r="N604">
        <f>LARGE(H579:H670,J604)</f>
        <v>2.2099839999999999</v>
      </c>
      <c r="O604">
        <f t="shared" si="88"/>
        <v>2.2099839999999999</v>
      </c>
      <c r="P604" t="str">
        <f t="shared" si="89"/>
        <v/>
      </c>
      <c r="Q604" t="str">
        <f t="shared" si="87"/>
        <v>Attiki</v>
      </c>
    </row>
    <row r="605" spans="6:17" x14ac:dyDescent="0.35">
      <c r="F605" s="57" t="str">
        <f>'EU-Vergleichsdaten'!B$34</f>
        <v>Nisia Aigaiou, Kriti</v>
      </c>
      <c r="H605" s="57">
        <f>'EU-Vergleichsdaten'!AK$34-ROW(AK$34)/1000000</f>
        <v>1.1999659999999999</v>
      </c>
      <c r="J605">
        <f t="shared" si="90"/>
        <v>27</v>
      </c>
      <c r="K605" s="59" t="str">
        <f>VLOOKUP(N605,H579:Q670,10,0)</f>
        <v>Oost-Nederland</v>
      </c>
      <c r="L605" t="str">
        <f t="shared" si="85"/>
        <v/>
      </c>
      <c r="M605" s="40" t="str">
        <f t="shared" si="86"/>
        <v/>
      </c>
      <c r="N605">
        <f>LARGE(H579:H670,J605)</f>
        <v>2.1999270000000002</v>
      </c>
      <c r="O605" t="str">
        <f t="shared" si="88"/>
        <v/>
      </c>
      <c r="P605" t="str">
        <f t="shared" si="89"/>
        <v/>
      </c>
      <c r="Q605" t="str">
        <f t="shared" si="87"/>
        <v>Nisia Aigaiou, Kriti</v>
      </c>
    </row>
    <row r="606" spans="6:17" x14ac:dyDescent="0.35">
      <c r="F606" s="57" t="str">
        <f>'EU-Vergleichsdaten'!B$35</f>
        <v>Voreia Elláda</v>
      </c>
      <c r="H606" s="57">
        <f>'EU-Vergleichsdaten'!AK$35-ROW(AK$35)/1000000</f>
        <v>1.279965</v>
      </c>
      <c r="J606">
        <f t="shared" si="90"/>
        <v>28</v>
      </c>
      <c r="K606" s="59" t="str">
        <f>VLOOKUP(N606,H579:Q670,10,0)</f>
        <v>Provence-Alpes-Côte d’Azur</v>
      </c>
      <c r="L606" t="str">
        <f t="shared" si="85"/>
        <v/>
      </c>
      <c r="M606" s="40" t="str">
        <f t="shared" si="86"/>
        <v/>
      </c>
      <c r="N606">
        <f>LARGE(H579:H670,J606)</f>
        <v>2.159945</v>
      </c>
      <c r="O606" t="str">
        <f t="shared" si="88"/>
        <v/>
      </c>
      <c r="P606" t="str">
        <f t="shared" si="89"/>
        <v/>
      </c>
      <c r="Q606" t="str">
        <f t="shared" si="87"/>
        <v>Voreia Elláda</v>
      </c>
    </row>
    <row r="607" spans="6:17" x14ac:dyDescent="0.35">
      <c r="F607" s="57" t="str">
        <f>'EU-Vergleichsdaten'!B$36</f>
        <v>Kentriki Elláda</v>
      </c>
      <c r="H607" s="57">
        <f>'EU-Vergleichsdaten'!AK$36-ROW(AK$36)/1000000</f>
        <v>1.0099640000000001</v>
      </c>
      <c r="J607">
        <f t="shared" si="90"/>
        <v>29</v>
      </c>
      <c r="K607" s="59" t="str">
        <f>VLOOKUP(N607,H579:Q670,10,0)</f>
        <v>Makroregion województwo mazowieckie</v>
      </c>
      <c r="L607" t="str">
        <f t="shared" si="85"/>
        <v/>
      </c>
      <c r="M607" s="40" t="str">
        <f t="shared" si="86"/>
        <v/>
      </c>
      <c r="N607">
        <f>LARGE(H579:H670,J607)</f>
        <v>2.1599150000000003</v>
      </c>
      <c r="O607" t="str">
        <f t="shared" si="88"/>
        <v/>
      </c>
      <c r="P607" t="str">
        <f t="shared" si="89"/>
        <v/>
      </c>
      <c r="Q607" t="str">
        <f t="shared" si="87"/>
        <v>Kentriki Elláda</v>
      </c>
    </row>
    <row r="608" spans="6:17" x14ac:dyDescent="0.35">
      <c r="F608" s="57" t="str">
        <f>'EU-Vergleichsdaten'!B$37</f>
        <v>Noroeste</v>
      </c>
      <c r="H608" s="57">
        <f>'EU-Vergleichsdaten'!AK$37-ROW(AK$37)/1000000</f>
        <v>1.029963</v>
      </c>
      <c r="J608">
        <f t="shared" si="90"/>
        <v>30</v>
      </c>
      <c r="K608" s="59" t="str">
        <f>VLOOKUP(N608,H579:Q670,10,0)</f>
        <v>Slovenija</v>
      </c>
      <c r="L608" t="str">
        <f t="shared" si="85"/>
        <v/>
      </c>
      <c r="M608" s="40" t="str">
        <f t="shared" si="86"/>
        <v/>
      </c>
      <c r="N608">
        <f>LARGE(H579:H670,J608)</f>
        <v>2.1299069999999998</v>
      </c>
      <c r="O608" t="str">
        <f t="shared" si="88"/>
        <v/>
      </c>
      <c r="P608" t="str">
        <f t="shared" si="89"/>
        <v/>
      </c>
      <c r="Q608" t="str">
        <f t="shared" si="87"/>
        <v>Noroeste</v>
      </c>
    </row>
    <row r="609" spans="6:17" x14ac:dyDescent="0.35">
      <c r="F609" s="57" t="str">
        <f>'EU-Vergleichsdaten'!B$38</f>
        <v>Noreste</v>
      </c>
      <c r="H609" s="57">
        <f>'EU-Vergleichsdaten'!AK$38-ROW(AK$38)/1000000</f>
        <v>1.8099620000000001</v>
      </c>
      <c r="J609">
        <f t="shared" si="90"/>
        <v>31</v>
      </c>
      <c r="K609" s="59" t="str">
        <f>VLOOKUP(N609,H579:Q670,10,0)</f>
        <v>West-Nederland</v>
      </c>
      <c r="L609" t="str">
        <f t="shared" si="85"/>
        <v/>
      </c>
      <c r="M609" s="40" t="str">
        <f t="shared" si="86"/>
        <v/>
      </c>
      <c r="N609">
        <f>LARGE(H579:H670,J609)</f>
        <v>2.1099259999999997</v>
      </c>
      <c r="O609" t="str">
        <f t="shared" si="88"/>
        <v/>
      </c>
      <c r="P609" t="str">
        <f t="shared" si="89"/>
        <v/>
      </c>
      <c r="Q609" t="str">
        <f t="shared" si="87"/>
        <v>Noreste</v>
      </c>
    </row>
    <row r="610" spans="6:17" x14ac:dyDescent="0.35">
      <c r="F610" s="57" t="str">
        <f>'EU-Vergleichsdaten'!B$39</f>
        <v>Comunidad de Madrid</v>
      </c>
      <c r="H610" s="57">
        <f>'EU-Vergleichsdaten'!AK$39-ROW(AK$39)/1000000</f>
        <v>1.929961</v>
      </c>
      <c r="J610">
        <f t="shared" si="90"/>
        <v>32</v>
      </c>
      <c r="K610" s="59" t="str">
        <f>VLOOKUP(N610,H579:Q670,10,0)</f>
        <v>Česko</v>
      </c>
      <c r="L610" t="str">
        <f t="shared" si="85"/>
        <v/>
      </c>
      <c r="M610" s="40" t="str">
        <f t="shared" si="86"/>
        <v/>
      </c>
      <c r="N610">
        <f>LARGE(H579:H670,J610)</f>
        <v>1.9999709999999999</v>
      </c>
      <c r="O610" t="str">
        <f t="shared" si="88"/>
        <v/>
      </c>
      <c r="P610" t="str">
        <f t="shared" si="89"/>
        <v/>
      </c>
      <c r="Q610" t="str">
        <f t="shared" si="87"/>
        <v>Comunidad de Madrid</v>
      </c>
    </row>
    <row r="611" spans="6:17" x14ac:dyDescent="0.35">
      <c r="F611" s="57" t="str">
        <f>'EU-Vergleichsdaten'!B$40</f>
        <v>Centro (ES)</v>
      </c>
      <c r="H611" s="57">
        <f>'EU-Vergleichsdaten'!AK$40-ROW(AK$40)/1000000</f>
        <v>1.06996</v>
      </c>
      <c r="J611">
        <f t="shared" si="90"/>
        <v>33</v>
      </c>
      <c r="K611" s="59" t="str">
        <f>VLOOKUP(N611,H579:Q670,10,0)</f>
        <v>Saarland</v>
      </c>
      <c r="L611" t="str">
        <f t="shared" si="85"/>
        <v>WD</v>
      </c>
      <c r="M611" s="40" t="str">
        <f t="shared" ref="M611:M642" si="91">IF(VLOOKUP($K611,$F$3:$H$94,2,0)="WD",VLOOKUP($K611,C$3:D$18,2,0),IF(VLOOKUP($K611,$F$3:$H$94,2,0)="OD",VLOOKUP($K611,C$3:D$18,2,0),""))</f>
        <v>SL</v>
      </c>
      <c r="N611">
        <f>LARGE(H579:H670,J611)</f>
        <v>1.9599819999999999</v>
      </c>
      <c r="O611">
        <f t="shared" si="88"/>
        <v>1.9599819999999999</v>
      </c>
      <c r="P611" t="str">
        <f t="shared" si="89"/>
        <v/>
      </c>
      <c r="Q611" t="str">
        <f t="shared" ref="Q611:Q642" si="92">F611</f>
        <v>Centro (ES)</v>
      </c>
    </row>
    <row r="612" spans="6:17" x14ac:dyDescent="0.35">
      <c r="F612" s="57" t="str">
        <f>'EU-Vergleichsdaten'!B$41</f>
        <v>Este</v>
      </c>
      <c r="H612" s="57">
        <f>'EU-Vergleichsdaten'!AK$41-ROW(AK$41)/1000000</f>
        <v>1.499959</v>
      </c>
      <c r="J612">
        <f t="shared" si="90"/>
        <v>34</v>
      </c>
      <c r="K612" s="59" t="str">
        <f>VLOOKUP(N612,H579:Q670,10,0)</f>
        <v>Comunidad de Madrid</v>
      </c>
      <c r="L612" t="str">
        <f t="shared" si="85"/>
        <v/>
      </c>
      <c r="M612" s="40" t="str">
        <f t="shared" si="91"/>
        <v/>
      </c>
      <c r="N612">
        <f>LARGE(H579:H670,J612)</f>
        <v>1.929961</v>
      </c>
      <c r="O612" t="str">
        <f t="shared" si="88"/>
        <v/>
      </c>
      <c r="P612" t="str">
        <f t="shared" si="89"/>
        <v/>
      </c>
      <c r="Q612" t="str">
        <f t="shared" si="92"/>
        <v>Este</v>
      </c>
    </row>
    <row r="613" spans="6:17" x14ac:dyDescent="0.35">
      <c r="F613" s="57" t="str">
        <f>'EU-Vergleichsdaten'!B$42</f>
        <v>Sur</v>
      </c>
      <c r="H613" s="57">
        <f>'EU-Vergleichsdaten'!AK$42-ROW(AK$42)/1000000</f>
        <v>1.0499579999999999</v>
      </c>
      <c r="J613">
        <f t="shared" si="90"/>
        <v>35</v>
      </c>
      <c r="K613" s="59" t="str">
        <f>VLOOKUP(N613,H579:Q670,10,0)</f>
        <v>Noreste</v>
      </c>
      <c r="L613" t="str">
        <f t="shared" si="85"/>
        <v/>
      </c>
      <c r="M613" s="40" t="str">
        <f t="shared" si="91"/>
        <v/>
      </c>
      <c r="N613">
        <f>LARGE(H579:H670,J613)</f>
        <v>1.8099620000000001</v>
      </c>
      <c r="O613" t="str">
        <f t="shared" si="88"/>
        <v/>
      </c>
      <c r="P613" t="str">
        <f t="shared" si="89"/>
        <v/>
      </c>
      <c r="Q613" t="str">
        <f t="shared" si="92"/>
        <v>Sur</v>
      </c>
    </row>
    <row r="614" spans="6:17" x14ac:dyDescent="0.35">
      <c r="F614" s="57" t="str">
        <f>'EU-Vergleichsdaten'!B$43</f>
        <v>Canarias</v>
      </c>
      <c r="H614" s="57">
        <f>'EU-Vergleichsdaten'!AK$43-ROW(AK$43)/1000000</f>
        <v>0.55995700000000004</v>
      </c>
      <c r="J614">
        <f t="shared" si="90"/>
        <v>36</v>
      </c>
      <c r="K614" s="59" t="str">
        <f>VLOOKUP(N614,H579:Q670,10,0)</f>
        <v>Attiki</v>
      </c>
      <c r="L614" t="str">
        <f t="shared" si="85"/>
        <v/>
      </c>
      <c r="M614" s="40" t="str">
        <f t="shared" si="91"/>
        <v/>
      </c>
      <c r="N614">
        <f>LARGE(H579:H670,J614)</f>
        <v>1.7899670000000001</v>
      </c>
      <c r="O614" t="str">
        <f t="shared" si="88"/>
        <v/>
      </c>
      <c r="P614" t="str">
        <f t="shared" si="89"/>
        <v/>
      </c>
      <c r="Q614" t="str">
        <f t="shared" si="92"/>
        <v>Canarias</v>
      </c>
    </row>
    <row r="615" spans="6:17" x14ac:dyDescent="0.35">
      <c r="F615" s="57" t="str">
        <f>'EU-Vergleichsdaten'!B$44</f>
        <v>Ile de France</v>
      </c>
      <c r="H615" s="57">
        <f>'EU-Vergleichsdaten'!AK$44-ROW(AK$44)/1000000</f>
        <v>2.8299560000000001</v>
      </c>
      <c r="J615">
        <f t="shared" si="90"/>
        <v>37</v>
      </c>
      <c r="K615" s="59" t="str">
        <f>VLOOKUP(N615,H579:Q670,10,0)</f>
        <v>Mecklenburg-Vorpommern</v>
      </c>
      <c r="L615" t="str">
        <f t="shared" si="85"/>
        <v>OD</v>
      </c>
      <c r="M615" s="40" t="str">
        <f t="shared" si="91"/>
        <v>MV</v>
      </c>
      <c r="N615">
        <f>LARGE(H579:H670,J615)</f>
        <v>1.7699860000000001</v>
      </c>
      <c r="O615" t="str">
        <f t="shared" si="88"/>
        <v/>
      </c>
      <c r="P615">
        <f t="shared" si="89"/>
        <v>1.7699860000000001</v>
      </c>
      <c r="Q615" t="str">
        <f t="shared" si="92"/>
        <v>Ile de France</v>
      </c>
    </row>
    <row r="616" spans="6:17" x14ac:dyDescent="0.35">
      <c r="F616" s="57" t="str">
        <f>'EU-Vergleichsdaten'!B$45</f>
        <v>Centre — Val de Loire</v>
      </c>
      <c r="H616" s="57">
        <f>'EU-Vergleichsdaten'!AK$45-ROW(AK$45)/1000000</f>
        <v>1.4999549999999999</v>
      </c>
      <c r="J616">
        <f t="shared" si="90"/>
        <v>38</v>
      </c>
      <c r="K616" s="59" t="str">
        <f>VLOOKUP(N616,H579:Q670,10,0)</f>
        <v>Brandenburg</v>
      </c>
      <c r="L616" t="str">
        <f t="shared" si="85"/>
        <v>OD</v>
      </c>
      <c r="M616" s="40" t="str">
        <f t="shared" si="91"/>
        <v>BB</v>
      </c>
      <c r="N616">
        <f>LARGE(H579:H670,J616)</f>
        <v>1.7499899999999999</v>
      </c>
      <c r="O616" t="str">
        <f t="shared" si="88"/>
        <v/>
      </c>
      <c r="P616">
        <f t="shared" si="89"/>
        <v>1.7499899999999999</v>
      </c>
      <c r="Q616" t="str">
        <f t="shared" si="92"/>
        <v>Centre — Val de Loire</v>
      </c>
    </row>
    <row r="617" spans="6:17" x14ac:dyDescent="0.35">
      <c r="F617" s="57" t="str">
        <f>'EU-Vergleichsdaten'!B$46</f>
        <v>Bourgogne-Franche-Comté</v>
      </c>
      <c r="H617" s="57">
        <f>'EU-Vergleichsdaten'!AK$46-ROW(AK$46)/1000000</f>
        <v>1.729954</v>
      </c>
      <c r="J617">
        <f t="shared" si="90"/>
        <v>39</v>
      </c>
      <c r="K617" s="59" t="str">
        <f>VLOOKUP(N617,H579:Q670,10,0)</f>
        <v>Eesti</v>
      </c>
      <c r="L617" t="str">
        <f t="shared" si="85"/>
        <v/>
      </c>
      <c r="M617" s="40" t="str">
        <f t="shared" si="91"/>
        <v/>
      </c>
      <c r="N617">
        <f>LARGE(H579:H670,J617)</f>
        <v>1.7499690000000001</v>
      </c>
      <c r="O617" t="str">
        <f t="shared" si="88"/>
        <v/>
      </c>
      <c r="P617" t="str">
        <f t="shared" si="89"/>
        <v/>
      </c>
      <c r="Q617" t="str">
        <f t="shared" si="92"/>
        <v>Bourgogne-Franche-Comté</v>
      </c>
    </row>
    <row r="618" spans="6:17" x14ac:dyDescent="0.35">
      <c r="F618" s="57" t="str">
        <f>'EU-Vergleichsdaten'!B$47</f>
        <v>Normandie</v>
      </c>
      <c r="H618" s="57">
        <f>'EU-Vergleichsdaten'!AK$47-ROW(AK$47)/1000000</f>
        <v>1.409953</v>
      </c>
      <c r="J618">
        <f t="shared" si="90"/>
        <v>40</v>
      </c>
      <c r="K618" s="59" t="str">
        <f>VLOOKUP(N618,H579:Q670,10,0)</f>
        <v>Bretagne</v>
      </c>
      <c r="L618" t="str">
        <f t="shared" si="85"/>
        <v/>
      </c>
      <c r="M618" s="40" t="str">
        <f t="shared" si="91"/>
        <v/>
      </c>
      <c r="N618">
        <f>LARGE(H579:H670,J618)</f>
        <v>1.749949</v>
      </c>
      <c r="O618" t="str">
        <f t="shared" si="88"/>
        <v/>
      </c>
      <c r="P618" t="str">
        <f t="shared" si="89"/>
        <v/>
      </c>
      <c r="Q618" t="str">
        <f t="shared" si="92"/>
        <v>Normandie</v>
      </c>
    </row>
    <row r="619" spans="6:17" x14ac:dyDescent="0.35">
      <c r="F619" s="57" t="str">
        <f>'EU-Vergleichsdaten'!B$48</f>
        <v>Hauts-de-France</v>
      </c>
      <c r="H619" s="57">
        <f>'EU-Vergleichsdaten'!AK$48-ROW(AK$48)/1000000</f>
        <v>1.079952</v>
      </c>
      <c r="J619">
        <f t="shared" si="90"/>
        <v>41</v>
      </c>
      <c r="K619" s="59" t="str">
        <f>VLOOKUP(N619,H579:Q670,10,0)</f>
        <v>Continente</v>
      </c>
      <c r="L619" t="str">
        <f t="shared" si="85"/>
        <v/>
      </c>
      <c r="M619" s="40" t="str">
        <f t="shared" si="91"/>
        <v/>
      </c>
      <c r="N619">
        <f>LARGE(H579:H670,J619)</f>
        <v>1.739914</v>
      </c>
      <c r="O619" t="str">
        <f t="shared" si="88"/>
        <v/>
      </c>
      <c r="P619" t="str">
        <f t="shared" si="89"/>
        <v/>
      </c>
      <c r="Q619" t="str">
        <f t="shared" si="92"/>
        <v>Hauts-de-France</v>
      </c>
    </row>
    <row r="620" spans="6:17" x14ac:dyDescent="0.35">
      <c r="F620" s="57" t="str">
        <f>'EU-Vergleichsdaten'!B$49</f>
        <v>Grand Est</v>
      </c>
      <c r="H620" s="57">
        <f>'EU-Vergleichsdaten'!AK$49-ROW(AK$49)/1000000</f>
        <v>1.409951</v>
      </c>
      <c r="J620">
        <f t="shared" si="90"/>
        <v>42</v>
      </c>
      <c r="K620" s="59" t="str">
        <f>VLOOKUP(N620,H579:Q670,10,0)</f>
        <v>Bourgogne-Franche-Comté</v>
      </c>
      <c r="L620" t="str">
        <f t="shared" si="85"/>
        <v/>
      </c>
      <c r="M620" s="40" t="str">
        <f t="shared" si="91"/>
        <v/>
      </c>
      <c r="N620">
        <f>LARGE(H579:H670,J620)</f>
        <v>1.729954</v>
      </c>
      <c r="O620" t="str">
        <f t="shared" si="88"/>
        <v/>
      </c>
      <c r="P620" t="str">
        <f t="shared" si="89"/>
        <v/>
      </c>
      <c r="Q620" t="str">
        <f t="shared" si="92"/>
        <v>Grand Est</v>
      </c>
    </row>
    <row r="621" spans="6:17" x14ac:dyDescent="0.35">
      <c r="F621" s="57" t="str">
        <f>'EU-Vergleichsdaten'!B$50</f>
        <v>Pays de la Loire</v>
      </c>
      <c r="H621" s="57">
        <f>'EU-Vergleichsdaten'!AK$50-ROW(AK$50)/1000000</f>
        <v>1.32995</v>
      </c>
      <c r="J621">
        <f t="shared" si="90"/>
        <v>43</v>
      </c>
      <c r="K621" s="59" t="str">
        <f>VLOOKUP(N621,H579:Q670,10,0)</f>
        <v>Centro (IT)</v>
      </c>
      <c r="L621" t="str">
        <f t="shared" si="85"/>
        <v/>
      </c>
      <c r="M621" s="40" t="str">
        <f t="shared" si="91"/>
        <v/>
      </c>
      <c r="N621">
        <f>LARGE(H579:H670,J621)</f>
        <v>1.699937</v>
      </c>
      <c r="O621" t="str">
        <f t="shared" si="88"/>
        <v/>
      </c>
      <c r="P621" t="str">
        <f t="shared" si="89"/>
        <v/>
      </c>
      <c r="Q621" t="str">
        <f t="shared" si="92"/>
        <v>Pays de la Loire</v>
      </c>
    </row>
    <row r="622" spans="6:17" x14ac:dyDescent="0.35">
      <c r="F622" s="57" t="str">
        <f>'EU-Vergleichsdaten'!B$51</f>
        <v>Bretagne</v>
      </c>
      <c r="H622" s="57">
        <f>'EU-Vergleichsdaten'!AK$51-ROW(AK$51)/1000000</f>
        <v>1.749949</v>
      </c>
      <c r="J622">
        <f t="shared" si="90"/>
        <v>44</v>
      </c>
      <c r="K622" s="59" t="str">
        <f>VLOOKUP(N622,H579:Q670,10,0)</f>
        <v>Schleswig-Holstein</v>
      </c>
      <c r="L622" t="str">
        <f t="shared" si="85"/>
        <v>WD</v>
      </c>
      <c r="M622" s="40" t="str">
        <f t="shared" si="91"/>
        <v>SH</v>
      </c>
      <c r="N622">
        <f>LARGE(H579:H670,J622)</f>
        <v>1.6699789999999999</v>
      </c>
      <c r="O622">
        <f t="shared" si="88"/>
        <v>1.6699789999999999</v>
      </c>
      <c r="P622" t="str">
        <f t="shared" si="89"/>
        <v/>
      </c>
      <c r="Q622" t="str">
        <f t="shared" si="92"/>
        <v>Bretagne</v>
      </c>
    </row>
    <row r="623" spans="6:17" x14ac:dyDescent="0.35">
      <c r="F623" s="57" t="str">
        <f>'EU-Vergleichsdaten'!B$52</f>
        <v>Nouvelle-Aquitaine</v>
      </c>
      <c r="H623" s="57">
        <f>'EU-Vergleichsdaten'!AK$52-ROW(AK$52)/1000000</f>
        <v>1.479948</v>
      </c>
      <c r="J623">
        <f t="shared" si="90"/>
        <v>45</v>
      </c>
      <c r="K623" s="59" t="str">
        <f>VLOOKUP(N623,H579:Q670,10,0)</f>
        <v>Nord-Est</v>
      </c>
      <c r="L623" t="str">
        <f t="shared" si="85"/>
        <v/>
      </c>
      <c r="M623" s="40" t="str">
        <f t="shared" si="91"/>
        <v/>
      </c>
      <c r="N623">
        <f>LARGE(H579:H670,J623)</f>
        <v>1.6399379999999999</v>
      </c>
      <c r="O623" t="str">
        <f t="shared" si="88"/>
        <v/>
      </c>
      <c r="P623" t="str">
        <f t="shared" si="89"/>
        <v/>
      </c>
      <c r="Q623" t="str">
        <f t="shared" si="92"/>
        <v>Nouvelle-Aquitaine</v>
      </c>
    </row>
    <row r="624" spans="6:17" x14ac:dyDescent="0.35">
      <c r="F624" s="57" t="str">
        <f>'EU-Vergleichsdaten'!B$53</f>
        <v>Occitanie</v>
      </c>
      <c r="H624" s="57">
        <f>'EU-Vergleichsdaten'!AK$53-ROW(AK$53)/1000000</f>
        <v>3.609947</v>
      </c>
      <c r="J624">
        <f t="shared" si="90"/>
        <v>46</v>
      </c>
      <c r="K624" s="59" t="str">
        <f>VLOOKUP(N624,H579:Q670,10,0)</f>
        <v>Noord-Nederland</v>
      </c>
      <c r="L624" t="str">
        <f t="shared" si="85"/>
        <v/>
      </c>
      <c r="M624" s="40" t="str">
        <f t="shared" si="91"/>
        <v/>
      </c>
      <c r="N624">
        <f>LARGE(H579:H670,J624)</f>
        <v>1.609928</v>
      </c>
      <c r="O624" t="str">
        <f t="shared" si="88"/>
        <v/>
      </c>
      <c r="P624" t="str">
        <f t="shared" si="89"/>
        <v/>
      </c>
      <c r="Q624" t="str">
        <f t="shared" si="92"/>
        <v>Occitanie</v>
      </c>
    </row>
    <row r="625" spans="6:17" x14ac:dyDescent="0.35">
      <c r="F625" s="57" t="str">
        <f>'EU-Vergleichsdaten'!B$54</f>
        <v>Auvergne-Rhône-Alpes</v>
      </c>
      <c r="H625" s="57">
        <f>'EU-Vergleichsdaten'!AK$54-ROW(AK$54)/1000000</f>
        <v>2.8799459999999999</v>
      </c>
      <c r="J625">
        <f t="shared" si="90"/>
        <v>47</v>
      </c>
      <c r="K625" s="59" t="str">
        <f>VLOOKUP(N625,H579:Q670,10,0)</f>
        <v>Sachsen-Anhalt</v>
      </c>
      <c r="L625" t="str">
        <f t="shared" si="85"/>
        <v>OD</v>
      </c>
      <c r="M625" s="40" t="str">
        <f t="shared" si="91"/>
        <v>ST</v>
      </c>
      <c r="N625">
        <f>LARGE(H579:H670,J625)</f>
        <v>1.5999800000000002</v>
      </c>
      <c r="O625" t="str">
        <f t="shared" si="88"/>
        <v/>
      </c>
      <c r="P625">
        <f t="shared" si="89"/>
        <v>1.5999800000000002</v>
      </c>
      <c r="Q625" t="str">
        <f t="shared" si="92"/>
        <v>Auvergne-Rhône-Alpes</v>
      </c>
    </row>
    <row r="626" spans="6:17" x14ac:dyDescent="0.35">
      <c r="F626" s="57" t="str">
        <f>'EU-Vergleichsdaten'!B$55</f>
        <v>Provence-Alpes-Côte d’Azur</v>
      </c>
      <c r="H626" s="57">
        <f>'EU-Vergleichsdaten'!AK$55-ROW(AK$55)/1000000</f>
        <v>2.159945</v>
      </c>
      <c r="J626">
        <f t="shared" si="90"/>
        <v>48</v>
      </c>
      <c r="K626" s="59" t="str">
        <f>VLOOKUP(N626,H579:Q670,10,0)</f>
        <v>Makroregion południowy</v>
      </c>
      <c r="L626" t="str">
        <f t="shared" si="85"/>
        <v/>
      </c>
      <c r="M626" s="40" t="str">
        <f t="shared" si="91"/>
        <v/>
      </c>
      <c r="N626">
        <f>LARGE(H579:H670,J626)</f>
        <v>1.5899210000000001</v>
      </c>
      <c r="O626" t="str">
        <f t="shared" si="88"/>
        <v/>
      </c>
      <c r="P626" t="str">
        <f t="shared" si="89"/>
        <v/>
      </c>
      <c r="Q626" t="str">
        <f t="shared" si="92"/>
        <v>Provence-Alpes-Côte d’Azur</v>
      </c>
    </row>
    <row r="627" spans="6:17" x14ac:dyDescent="0.35">
      <c r="F627" s="57" t="str">
        <f>'EU-Vergleichsdaten'!B$56</f>
        <v>Corse</v>
      </c>
      <c r="H627" s="57">
        <f>'EU-Vergleichsdaten'!AK$56-ROW(AK$56)/1000000</f>
        <v>0.369944</v>
      </c>
      <c r="J627">
        <f t="shared" si="90"/>
        <v>49</v>
      </c>
      <c r="K627" s="59" t="str">
        <f>VLOOKUP(N627,H579:Q670,10,0)</f>
        <v>Este</v>
      </c>
      <c r="L627" t="str">
        <f t="shared" si="85"/>
        <v/>
      </c>
      <c r="M627" s="40" t="str">
        <f t="shared" si="91"/>
        <v/>
      </c>
      <c r="N627">
        <f>LARGE(H579:H670,J627)</f>
        <v>1.499959</v>
      </c>
      <c r="O627" t="str">
        <f t="shared" si="88"/>
        <v/>
      </c>
      <c r="P627" t="str">
        <f t="shared" si="89"/>
        <v/>
      </c>
      <c r="Q627" t="str">
        <f t="shared" si="92"/>
        <v>Corse</v>
      </c>
    </row>
    <row r="628" spans="6:17" x14ac:dyDescent="0.35">
      <c r="F628" s="57" t="str">
        <f>'EU-Vergleichsdaten'!B$57</f>
        <v>RUP FR — Régions Ultrapériphériques Françaises</v>
      </c>
      <c r="H628" s="57">
        <f>'EU-Vergleichsdaten'!AK$57-ROW(AK$57)/1000000</f>
        <v>0.73994300000000002</v>
      </c>
      <c r="J628">
        <f t="shared" si="90"/>
        <v>50</v>
      </c>
      <c r="K628" s="59" t="str">
        <f>VLOOKUP(N628,H579:Q670,10,0)</f>
        <v>Centre — Val de Loire</v>
      </c>
      <c r="L628" t="str">
        <f t="shared" si="85"/>
        <v/>
      </c>
      <c r="M628" s="40" t="str">
        <f t="shared" si="91"/>
        <v/>
      </c>
      <c r="N628">
        <f>LARGE(H579:H670,J628)</f>
        <v>1.4999549999999999</v>
      </c>
      <c r="O628" t="str">
        <f t="shared" si="88"/>
        <v/>
      </c>
      <c r="P628" t="str">
        <f t="shared" si="89"/>
        <v/>
      </c>
      <c r="Q628" t="str">
        <f t="shared" si="92"/>
        <v>RUP FR — Régions Ultrapériphériques Françaises</v>
      </c>
    </row>
    <row r="629" spans="6:17" x14ac:dyDescent="0.35">
      <c r="F629" s="57" t="str">
        <f>'EU-Vergleichsdaten'!B$58</f>
        <v>Hrvatska</v>
      </c>
      <c r="H629" s="57">
        <f>'EU-Vergleichsdaten'!AK$58-ROW(AK$58)/1000000</f>
        <v>1.2399420000000001</v>
      </c>
      <c r="J629">
        <f t="shared" si="90"/>
        <v>51</v>
      </c>
      <c r="K629" s="59" t="str">
        <f>VLOOKUP(N629,H579:Q670,10,0)</f>
        <v>Nord-Ovest</v>
      </c>
      <c r="L629" t="str">
        <f t="shared" si="85"/>
        <v/>
      </c>
      <c r="M629" s="40" t="str">
        <f t="shared" si="91"/>
        <v/>
      </c>
      <c r="N629">
        <f>LARGE(H579:H670,J629)</f>
        <v>1.489941</v>
      </c>
      <c r="O629" t="str">
        <f t="shared" si="88"/>
        <v/>
      </c>
      <c r="P629" t="str">
        <f t="shared" si="89"/>
        <v/>
      </c>
      <c r="Q629" t="str">
        <f t="shared" si="92"/>
        <v>Hrvatska</v>
      </c>
    </row>
    <row r="630" spans="6:17" x14ac:dyDescent="0.35">
      <c r="F630" s="57" t="str">
        <f>'EU-Vergleichsdaten'!B$59</f>
        <v>Nord-Ovest</v>
      </c>
      <c r="H630" s="57">
        <f>'EU-Vergleichsdaten'!AK$59-ROW(AK$59)/1000000</f>
        <v>1.489941</v>
      </c>
      <c r="J630">
        <f t="shared" si="90"/>
        <v>52</v>
      </c>
      <c r="K630" s="59" t="str">
        <f>VLOOKUP(N630,H579:Q670,10,0)</f>
        <v>Nouvelle-Aquitaine</v>
      </c>
      <c r="L630" t="str">
        <f t="shared" si="85"/>
        <v/>
      </c>
      <c r="M630" s="40" t="str">
        <f t="shared" si="91"/>
        <v/>
      </c>
      <c r="N630">
        <f>LARGE(H579:H670,J630)</f>
        <v>1.479948</v>
      </c>
      <c r="O630" t="str">
        <f t="shared" si="88"/>
        <v/>
      </c>
      <c r="P630" t="str">
        <f t="shared" si="89"/>
        <v/>
      </c>
      <c r="Q630" t="str">
        <f t="shared" si="92"/>
        <v>Nord-Ovest</v>
      </c>
    </row>
    <row r="631" spans="6:17" x14ac:dyDescent="0.35">
      <c r="F631" s="57" t="str">
        <f>'EU-Vergleichsdaten'!B$60</f>
        <v>Sud</v>
      </c>
      <c r="H631" s="57">
        <f>'EU-Vergleichsdaten'!AK$60-ROW(AK$60)/1000000</f>
        <v>1.0399400000000001</v>
      </c>
      <c r="J631">
        <f t="shared" si="90"/>
        <v>53</v>
      </c>
      <c r="K631" s="59" t="str">
        <f>VLOOKUP(N631,H579:Q670,10,0)</f>
        <v>Norra Sverige</v>
      </c>
      <c r="L631" t="str">
        <f t="shared" si="85"/>
        <v/>
      </c>
      <c r="M631" s="40" t="str">
        <f t="shared" si="91"/>
        <v/>
      </c>
      <c r="N631">
        <f>LARGE(H579:H670,J631)</f>
        <v>1.4799009999999999</v>
      </c>
      <c r="O631" t="str">
        <f t="shared" si="88"/>
        <v/>
      </c>
      <c r="P631" t="str">
        <f t="shared" si="89"/>
        <v/>
      </c>
      <c r="Q631" t="str">
        <f t="shared" si="92"/>
        <v>Sud</v>
      </c>
    </row>
    <row r="632" spans="6:17" x14ac:dyDescent="0.35">
      <c r="F632" s="57" t="str">
        <f>'EU-Vergleichsdaten'!B$61</f>
        <v>Isole</v>
      </c>
      <c r="H632" s="57">
        <f>'EU-Vergleichsdaten'!AK$61-ROW(AK$61)/1000000</f>
        <v>0.88993900000000004</v>
      </c>
      <c r="J632">
        <f t="shared" si="90"/>
        <v>54</v>
      </c>
      <c r="K632" s="59" t="str">
        <f>VLOOKUP(N632,H579:Q670,10,0)</f>
        <v>Makroregion północny</v>
      </c>
      <c r="L632" t="str">
        <f t="shared" si="85"/>
        <v/>
      </c>
      <c r="M632" s="40" t="str">
        <f t="shared" si="91"/>
        <v/>
      </c>
      <c r="N632">
        <f>LARGE(H579:H670,J632)</f>
        <v>1.439918</v>
      </c>
      <c r="O632" t="str">
        <f t="shared" si="88"/>
        <v/>
      </c>
      <c r="P632" t="str">
        <f t="shared" si="89"/>
        <v/>
      </c>
      <c r="Q632" t="str">
        <f t="shared" si="92"/>
        <v>Isole</v>
      </c>
    </row>
    <row r="633" spans="6:17" x14ac:dyDescent="0.35">
      <c r="F633" s="57" t="str">
        <f>'EU-Vergleichsdaten'!B$62</f>
        <v>Nord-Est</v>
      </c>
      <c r="H633" s="57">
        <f>'EU-Vergleichsdaten'!AK$62-ROW(AK$62)/1000000</f>
        <v>1.6399379999999999</v>
      </c>
      <c r="J633">
        <f t="shared" si="90"/>
        <v>55</v>
      </c>
      <c r="K633" s="59" t="str">
        <f>VLOOKUP(N633,H579:Q670,10,0)</f>
        <v>Normandie</v>
      </c>
      <c r="L633" t="str">
        <f t="shared" si="85"/>
        <v/>
      </c>
      <c r="M633" s="40" t="str">
        <f t="shared" si="91"/>
        <v/>
      </c>
      <c r="N633">
        <f>LARGE(H579:H670,J633)</f>
        <v>1.409953</v>
      </c>
      <c r="O633" t="str">
        <f t="shared" si="88"/>
        <v/>
      </c>
      <c r="P633" t="str">
        <f t="shared" si="89"/>
        <v/>
      </c>
      <c r="Q633" t="str">
        <f t="shared" si="92"/>
        <v>Nord-Est</v>
      </c>
    </row>
    <row r="634" spans="6:17" x14ac:dyDescent="0.35">
      <c r="F634" s="57" t="str">
        <f>'EU-Vergleichsdaten'!B$63</f>
        <v>Centro (IT)</v>
      </c>
      <c r="H634" s="57">
        <f>'EU-Vergleichsdaten'!AK$63-ROW(AK$63)/1000000</f>
        <v>1.699937</v>
      </c>
      <c r="J634">
        <f t="shared" si="90"/>
        <v>56</v>
      </c>
      <c r="K634" s="59" t="str">
        <f>VLOOKUP(N634,H579:Q670,10,0)</f>
        <v>Grand Est</v>
      </c>
      <c r="L634" t="str">
        <f t="shared" si="85"/>
        <v/>
      </c>
      <c r="M634" s="40" t="str">
        <f t="shared" si="91"/>
        <v/>
      </c>
      <c r="N634">
        <f>LARGE(H579:H670,J634)</f>
        <v>1.409951</v>
      </c>
      <c r="O634" t="str">
        <f t="shared" si="88"/>
        <v/>
      </c>
      <c r="P634" t="str">
        <f t="shared" si="89"/>
        <v/>
      </c>
      <c r="Q634" t="str">
        <f t="shared" si="92"/>
        <v>Centro (IT)</v>
      </c>
    </row>
    <row r="635" spans="6:17" x14ac:dyDescent="0.35">
      <c r="F635" s="57" t="str">
        <f>'EU-Vergleichsdaten'!B$64</f>
        <v>Kýpros</v>
      </c>
      <c r="H635" s="57">
        <f>'EU-Vergleichsdaten'!AK$64-ROW(AK$64)/1000000</f>
        <v>0.82993600000000001</v>
      </c>
      <c r="J635">
        <f t="shared" si="90"/>
        <v>57</v>
      </c>
      <c r="K635" s="59" t="str">
        <f>VLOOKUP(N635,H579:Q670,10,0)</f>
        <v>Pays de la Loire</v>
      </c>
      <c r="L635" t="str">
        <f t="shared" si="85"/>
        <v/>
      </c>
      <c r="M635" s="40" t="str">
        <f t="shared" si="91"/>
        <v/>
      </c>
      <c r="N635">
        <f>LARGE(H579:H670,J635)</f>
        <v>1.32995</v>
      </c>
      <c r="O635" t="str">
        <f t="shared" si="88"/>
        <v/>
      </c>
      <c r="P635" t="str">
        <f t="shared" si="89"/>
        <v/>
      </c>
      <c r="Q635" t="str">
        <f t="shared" si="92"/>
        <v>Kýpros</v>
      </c>
    </row>
    <row r="636" spans="6:17" x14ac:dyDescent="0.35">
      <c r="F636" s="57" t="str">
        <f>'EU-Vergleichsdaten'!B$65</f>
        <v>Latvija</v>
      </c>
      <c r="H636" s="57">
        <f>'EU-Vergleichsdaten'!AK$65-ROW(AK$65)/1000000</f>
        <v>0.73993500000000001</v>
      </c>
      <c r="J636">
        <f t="shared" si="90"/>
        <v>58</v>
      </c>
      <c r="K636" s="59" t="str">
        <f>VLOOKUP(N636,H579:Q670,10,0)</f>
        <v>Voreia Elláda</v>
      </c>
      <c r="L636" t="str">
        <f t="shared" si="85"/>
        <v/>
      </c>
      <c r="M636" s="40" t="str">
        <f t="shared" si="91"/>
        <v/>
      </c>
      <c r="N636">
        <f>LARGE(H579:H670,J636)</f>
        <v>1.279965</v>
      </c>
      <c r="O636" t="str">
        <f t="shared" si="88"/>
        <v/>
      </c>
      <c r="P636" t="str">
        <f t="shared" si="89"/>
        <v/>
      </c>
      <c r="Q636" t="str">
        <f t="shared" si="92"/>
        <v>Latvija</v>
      </c>
    </row>
    <row r="637" spans="6:17" x14ac:dyDescent="0.35">
      <c r="F637" s="57" t="str">
        <f>'EU-Vergleichsdaten'!B$66</f>
        <v>Lietuva</v>
      </c>
      <c r="H637" s="57">
        <f>'EU-Vergleichsdaten'!AK$66-ROW(AK$66)/1000000</f>
        <v>1.1099340000000002</v>
      </c>
      <c r="J637">
        <f t="shared" si="90"/>
        <v>59</v>
      </c>
      <c r="K637" s="59" t="str">
        <f>VLOOKUP(N637,H579:Q670,10,0)</f>
        <v>Hrvatska</v>
      </c>
      <c r="L637" t="str">
        <f t="shared" si="85"/>
        <v/>
      </c>
      <c r="M637" s="40" t="str">
        <f t="shared" si="91"/>
        <v/>
      </c>
      <c r="N637">
        <f>LARGE(H579:H670,J637)</f>
        <v>1.2399420000000001</v>
      </c>
      <c r="O637" t="str">
        <f t="shared" si="88"/>
        <v/>
      </c>
      <c r="P637" t="str">
        <f t="shared" si="89"/>
        <v/>
      </c>
      <c r="Q637" t="str">
        <f t="shared" si="92"/>
        <v>Lietuva</v>
      </c>
    </row>
    <row r="638" spans="6:17" x14ac:dyDescent="0.35">
      <c r="F638" s="57" t="str">
        <f>'EU-Vergleichsdaten'!B$67</f>
        <v>Luxembourg</v>
      </c>
      <c r="H638" s="57">
        <f>'EU-Vergleichsdaten'!AK$67-ROW(AK$67)/1000000</f>
        <v>1.039933</v>
      </c>
      <c r="J638">
        <f t="shared" si="90"/>
        <v>60</v>
      </c>
      <c r="K638" s="59" t="str">
        <f>VLOOKUP(N638,H579:Q670,10,0)</f>
        <v>Makroregion południowo-zachodni</v>
      </c>
      <c r="L638" t="str">
        <f t="shared" si="85"/>
        <v/>
      </c>
      <c r="M638" s="40" t="str">
        <f t="shared" si="91"/>
        <v/>
      </c>
      <c r="N638">
        <f>LARGE(H579:H670,J638)</f>
        <v>1.229919</v>
      </c>
      <c r="O638" t="str">
        <f t="shared" si="88"/>
        <v/>
      </c>
      <c r="P638" t="str">
        <f t="shared" si="89"/>
        <v/>
      </c>
      <c r="Q638" t="str">
        <f t="shared" si="92"/>
        <v>Luxembourg</v>
      </c>
    </row>
    <row r="639" spans="6:17" x14ac:dyDescent="0.35">
      <c r="F639" s="57" t="str">
        <f>'EU-Vergleichsdaten'!B$68</f>
        <v>Közép-Magyarország</v>
      </c>
      <c r="H639" s="57">
        <f>'EU-Vergleichsdaten'!AK$68-ROW(AK$68)/1000000</f>
        <v>2.2599319999999996</v>
      </c>
      <c r="J639">
        <f t="shared" si="90"/>
        <v>61</v>
      </c>
      <c r="K639" s="59" t="str">
        <f>VLOOKUP(N639,H579:Q670,10,0)</f>
        <v>Nisia Aigaiou, Kriti</v>
      </c>
      <c r="L639" t="str">
        <f t="shared" si="85"/>
        <v/>
      </c>
      <c r="M639" s="40" t="str">
        <f t="shared" si="91"/>
        <v/>
      </c>
      <c r="N639">
        <f>LARGE(H579:H670,J639)</f>
        <v>1.1999659999999999</v>
      </c>
      <c r="O639" t="str">
        <f t="shared" si="88"/>
        <v/>
      </c>
      <c r="P639" t="str">
        <f t="shared" si="89"/>
        <v/>
      </c>
      <c r="Q639" t="str">
        <f t="shared" si="92"/>
        <v>Közép-Magyarország</v>
      </c>
    </row>
    <row r="640" spans="6:17" x14ac:dyDescent="0.35">
      <c r="F640" s="57" t="str">
        <f>'EU-Vergleichsdaten'!B$69</f>
        <v>Dunántúl</v>
      </c>
      <c r="H640" s="57">
        <f>'EU-Vergleichsdaten'!AK$69-ROW(AK$69)/1000000</f>
        <v>1.119931</v>
      </c>
      <c r="J640">
        <f t="shared" si="90"/>
        <v>62</v>
      </c>
      <c r="K640" s="59" t="str">
        <f>VLOOKUP(N640,H579:Q670,10,0)</f>
        <v>Makroregion wschodni</v>
      </c>
      <c r="L640" t="str">
        <f t="shared" si="85"/>
        <v/>
      </c>
      <c r="M640" s="40" t="str">
        <f t="shared" si="91"/>
        <v/>
      </c>
      <c r="N640">
        <f>LARGE(H579:H670,J640)</f>
        <v>1.1399159999999999</v>
      </c>
      <c r="O640" t="str">
        <f t="shared" si="88"/>
        <v/>
      </c>
      <c r="P640" t="str">
        <f t="shared" si="89"/>
        <v/>
      </c>
      <c r="Q640" t="str">
        <f t="shared" si="92"/>
        <v>Dunántúl</v>
      </c>
    </row>
    <row r="641" spans="6:17" x14ac:dyDescent="0.35">
      <c r="F641" s="57" t="str">
        <f>'EU-Vergleichsdaten'!B$70</f>
        <v>Alföld és Észak</v>
      </c>
      <c r="H641" s="57">
        <f>'EU-Vergleichsdaten'!AK$70-ROW(AK$70)/1000000</f>
        <v>1.00993</v>
      </c>
      <c r="J641">
        <f t="shared" si="90"/>
        <v>63</v>
      </c>
      <c r="K641" s="59" t="str">
        <f>VLOOKUP(N641,H579:Q670,10,0)</f>
        <v>Dunántúl</v>
      </c>
      <c r="L641" t="str">
        <f t="shared" si="85"/>
        <v/>
      </c>
      <c r="M641" s="40" t="str">
        <f t="shared" si="91"/>
        <v/>
      </c>
      <c r="N641">
        <f>LARGE(H579:H670,J641)</f>
        <v>1.119931</v>
      </c>
      <c r="O641" t="str">
        <f t="shared" si="88"/>
        <v/>
      </c>
      <c r="P641" t="str">
        <f t="shared" si="89"/>
        <v/>
      </c>
      <c r="Q641" t="str">
        <f t="shared" si="92"/>
        <v>Alföld és Észak</v>
      </c>
    </row>
    <row r="642" spans="6:17" x14ac:dyDescent="0.35">
      <c r="F642" s="57" t="str">
        <f>'EU-Vergleichsdaten'!B$71</f>
        <v>Malta</v>
      </c>
      <c r="H642" s="57">
        <f>'EU-Vergleichsdaten'!AK$71-ROW(AK$71)/1000000</f>
        <v>0.59992899999999993</v>
      </c>
      <c r="J642">
        <f t="shared" si="90"/>
        <v>64</v>
      </c>
      <c r="K642" s="59" t="str">
        <f>VLOOKUP(N642,H579:Q670,10,0)</f>
        <v>Lietuva</v>
      </c>
      <c r="L642" t="str">
        <f t="shared" si="85"/>
        <v/>
      </c>
      <c r="M642" s="40" t="str">
        <f t="shared" si="91"/>
        <v/>
      </c>
      <c r="N642">
        <f>LARGE(H579:H670,J642)</f>
        <v>1.1099340000000002</v>
      </c>
      <c r="O642" t="str">
        <f t="shared" si="88"/>
        <v/>
      </c>
      <c r="P642" t="str">
        <f t="shared" si="89"/>
        <v/>
      </c>
      <c r="Q642" t="str">
        <f t="shared" si="92"/>
        <v>Malta</v>
      </c>
    </row>
    <row r="643" spans="6:17" x14ac:dyDescent="0.35">
      <c r="F643" s="57" t="str">
        <f>'EU-Vergleichsdaten'!B$72</f>
        <v>Noord-Nederland</v>
      </c>
      <c r="H643" s="57">
        <f>'EU-Vergleichsdaten'!AK$72-ROW(AK$72)/1000000</f>
        <v>1.609928</v>
      </c>
      <c r="J643">
        <f t="shared" si="90"/>
        <v>65</v>
      </c>
      <c r="K643" s="59" t="str">
        <f>VLOOKUP(N643,H579:Q670,10,0)</f>
        <v>Hauts-de-France</v>
      </c>
      <c r="L643" t="str">
        <f t="shared" ref="L643:L670" si="93">IF(VLOOKUP(K643,F$3:G$94,2,0)="WD","WD",IF(VLOOKUP(K643,F$3:G$94,2,0)="OD","OD",""))</f>
        <v/>
      </c>
      <c r="M643" s="40" t="str">
        <f t="shared" ref="M643:M670" si="94">IF(VLOOKUP($K643,$F$3:$H$94,2,0)="WD",VLOOKUP($K643,C$3:D$18,2,0),IF(VLOOKUP($K643,$F$3:$H$94,2,0)="OD",VLOOKUP($K643,C$3:D$18,2,0),""))</f>
        <v/>
      </c>
      <c r="N643">
        <f>LARGE(H579:H670,J643)</f>
        <v>1.079952</v>
      </c>
      <c r="O643" t="str">
        <f t="shared" si="88"/>
        <v/>
      </c>
      <c r="P643" t="str">
        <f t="shared" si="89"/>
        <v/>
      </c>
      <c r="Q643" t="str">
        <f t="shared" ref="Q643:Q670" si="95">F643</f>
        <v>Noord-Nederland</v>
      </c>
    </row>
    <row r="644" spans="6:17" x14ac:dyDescent="0.35">
      <c r="F644" s="57" t="str">
        <f>'EU-Vergleichsdaten'!B$73</f>
        <v>Oost-Nederland</v>
      </c>
      <c r="H644" s="57">
        <f>'EU-Vergleichsdaten'!AK$73-ROW(AK$73)/1000000</f>
        <v>2.1999270000000002</v>
      </c>
      <c r="J644">
        <f t="shared" si="90"/>
        <v>66</v>
      </c>
      <c r="K644" s="59" t="str">
        <f>VLOOKUP(N644,H579:Q670,10,0)</f>
        <v>Ireland</v>
      </c>
      <c r="L644" t="str">
        <f t="shared" si="93"/>
        <v/>
      </c>
      <c r="M644" s="40" t="str">
        <f t="shared" si="94"/>
        <v/>
      </c>
      <c r="N644">
        <f>LARGE(H579:H670,J644)</f>
        <v>1.069968</v>
      </c>
      <c r="O644" t="str">
        <f t="shared" ref="O644:O670" si="96">IF(L644="WD",N644,"")</f>
        <v/>
      </c>
      <c r="P644" t="str">
        <f t="shared" ref="P644:P670" si="97">IF(L644="OD",N644,"")</f>
        <v/>
      </c>
      <c r="Q644" t="str">
        <f t="shared" si="95"/>
        <v>Oost-Nederland</v>
      </c>
    </row>
    <row r="645" spans="6:17" x14ac:dyDescent="0.35">
      <c r="F645" s="57" t="str">
        <f>'EU-Vergleichsdaten'!B$74</f>
        <v>West-Nederland</v>
      </c>
      <c r="H645" s="57">
        <f>'EU-Vergleichsdaten'!AK$74-ROW(AK$74)/1000000</f>
        <v>2.1099259999999997</v>
      </c>
      <c r="J645">
        <f t="shared" ref="J645:J670" si="98">J644+1</f>
        <v>67</v>
      </c>
      <c r="K645" s="59" t="str">
        <f>VLOOKUP(N645,H579:Q670,10,0)</f>
        <v>Centro (ES)</v>
      </c>
      <c r="L645" t="str">
        <f t="shared" si="93"/>
        <v/>
      </c>
      <c r="M645" s="40" t="str">
        <f t="shared" si="94"/>
        <v/>
      </c>
      <c r="N645">
        <f>LARGE(H579:H670,J645)</f>
        <v>1.06996</v>
      </c>
      <c r="O645" t="str">
        <f t="shared" si="96"/>
        <v/>
      </c>
      <c r="P645" t="str">
        <f t="shared" si="97"/>
        <v/>
      </c>
      <c r="Q645" t="str">
        <f t="shared" si="95"/>
        <v>West-Nederland</v>
      </c>
    </row>
    <row r="646" spans="6:17" x14ac:dyDescent="0.35">
      <c r="F646" s="57" t="str">
        <f>'EU-Vergleichsdaten'!B$75</f>
        <v>Zuid-Nederland</v>
      </c>
      <c r="H646" s="57">
        <f>'EU-Vergleichsdaten'!AK$75-ROW(AK$75)/1000000</f>
        <v>3.1899250000000001</v>
      </c>
      <c r="J646">
        <f t="shared" si="98"/>
        <v>68</v>
      </c>
      <c r="K646" s="59" t="str">
        <f>VLOOKUP(N646,H579:Q670,10,0)</f>
        <v>Sur</v>
      </c>
      <c r="L646" t="str">
        <f t="shared" si="93"/>
        <v/>
      </c>
      <c r="M646" s="40" t="str">
        <f t="shared" si="94"/>
        <v/>
      </c>
      <c r="N646">
        <f>LARGE(H579:H670,J646)</f>
        <v>1.0499579999999999</v>
      </c>
      <c r="O646" t="str">
        <f t="shared" si="96"/>
        <v/>
      </c>
      <c r="P646" t="str">
        <f t="shared" si="97"/>
        <v/>
      </c>
      <c r="Q646" t="str">
        <f t="shared" si="95"/>
        <v>Zuid-Nederland</v>
      </c>
    </row>
    <row r="647" spans="6:17" x14ac:dyDescent="0.35">
      <c r="F647" s="57" t="str">
        <f>'EU-Vergleichsdaten'!B$76</f>
        <v>Ostösterreich</v>
      </c>
      <c r="H647" s="57">
        <f>'EU-Vergleichsdaten'!AK$76-ROW(AK$76)/1000000</f>
        <v>3.0399240000000001</v>
      </c>
      <c r="J647">
        <f t="shared" si="98"/>
        <v>69</v>
      </c>
      <c r="K647" s="59" t="str">
        <f>VLOOKUP(N647,H579:Q670,10,0)</f>
        <v>Sud</v>
      </c>
      <c r="L647" t="str">
        <f t="shared" si="93"/>
        <v/>
      </c>
      <c r="M647" s="40" t="str">
        <f t="shared" si="94"/>
        <v/>
      </c>
      <c r="N647">
        <f>LARGE(H579:H670,J647)</f>
        <v>1.0399400000000001</v>
      </c>
      <c r="O647" t="str">
        <f t="shared" si="96"/>
        <v/>
      </c>
      <c r="P647" t="str">
        <f t="shared" si="97"/>
        <v/>
      </c>
      <c r="Q647" t="str">
        <f t="shared" si="95"/>
        <v>Ostösterreich</v>
      </c>
    </row>
    <row r="648" spans="6:17" x14ac:dyDescent="0.35">
      <c r="F648" s="57" t="str">
        <f>'EU-Vergleichsdaten'!B$77</f>
        <v>Südösterreich</v>
      </c>
      <c r="H648" s="57">
        <f>'EU-Vergleichsdaten'!AK$77-ROW(AK$77)/1000000</f>
        <v>4.4999229999999999</v>
      </c>
      <c r="J648">
        <f t="shared" si="98"/>
        <v>70</v>
      </c>
      <c r="K648" s="59" t="str">
        <f>VLOOKUP(N648,H579:Q670,10,0)</f>
        <v>Luxembourg</v>
      </c>
      <c r="L648" t="str">
        <f t="shared" si="93"/>
        <v/>
      </c>
      <c r="M648" s="40" t="str">
        <f t="shared" si="94"/>
        <v/>
      </c>
      <c r="N648">
        <f>LARGE(H579:H670,J648)</f>
        <v>1.039933</v>
      </c>
      <c r="O648" t="str">
        <f t="shared" si="96"/>
        <v/>
      </c>
      <c r="P648" t="str">
        <f t="shared" si="97"/>
        <v/>
      </c>
      <c r="Q648" t="str">
        <f t="shared" si="95"/>
        <v>Südösterreich</v>
      </c>
    </row>
    <row r="649" spans="6:17" x14ac:dyDescent="0.35">
      <c r="F649" s="57" t="str">
        <f>'EU-Vergleichsdaten'!B$78</f>
        <v>Westösterreich</v>
      </c>
      <c r="H649" s="57">
        <f>'EU-Vergleichsdaten'!AK$78-ROW(AK$78)/1000000</f>
        <v>2.9099220000000003</v>
      </c>
      <c r="J649">
        <f t="shared" si="98"/>
        <v>71</v>
      </c>
      <c r="K649" s="59" t="str">
        <f>VLOOKUP(N649,H579:Q670,10,0)</f>
        <v>Yugozapadna i Yuzhna tsentralna Bulgaria</v>
      </c>
      <c r="L649" t="str">
        <f t="shared" si="93"/>
        <v/>
      </c>
      <c r="M649" s="40" t="str">
        <f t="shared" si="94"/>
        <v/>
      </c>
      <c r="N649">
        <f>LARGE(H579:H670,J649)</f>
        <v>1.0299720000000001</v>
      </c>
      <c r="O649" t="str">
        <f t="shared" si="96"/>
        <v/>
      </c>
      <c r="P649" t="str">
        <f t="shared" si="97"/>
        <v/>
      </c>
      <c r="Q649" t="str">
        <f t="shared" si="95"/>
        <v>Westösterreich</v>
      </c>
    </row>
    <row r="650" spans="6:17" x14ac:dyDescent="0.35">
      <c r="F650" s="57" t="str">
        <f>'EU-Vergleichsdaten'!B$79</f>
        <v>Makroregion południowy</v>
      </c>
      <c r="H650" s="57">
        <f>'EU-Vergleichsdaten'!AK$79-ROW(AK$79)/1000000</f>
        <v>1.5899210000000001</v>
      </c>
      <c r="J650">
        <f t="shared" si="98"/>
        <v>72</v>
      </c>
      <c r="K650" s="59" t="str">
        <f>VLOOKUP(N650,H579:Q670,10,0)</f>
        <v>Noroeste</v>
      </c>
      <c r="L650" t="str">
        <f t="shared" si="93"/>
        <v/>
      </c>
      <c r="M650" s="40" t="str">
        <f t="shared" si="94"/>
        <v/>
      </c>
      <c r="N650">
        <f>LARGE(H579:H670,J650)</f>
        <v>1.029963</v>
      </c>
      <c r="O650" t="str">
        <f t="shared" si="96"/>
        <v/>
      </c>
      <c r="P650" t="str">
        <f t="shared" si="97"/>
        <v/>
      </c>
      <c r="Q650" t="str">
        <f t="shared" si="95"/>
        <v>Makroregion południowy</v>
      </c>
    </row>
    <row r="651" spans="6:17" x14ac:dyDescent="0.35">
      <c r="F651" s="57" t="str">
        <f>'EU-Vergleichsdaten'!B$80</f>
        <v>Makroregion północno-zachodni</v>
      </c>
      <c r="H651" s="57">
        <f>'EU-Vergleichsdaten'!AK$80-ROW(AK$80)/1000000</f>
        <v>0.76992000000000005</v>
      </c>
      <c r="J651">
        <f t="shared" si="98"/>
        <v>73</v>
      </c>
      <c r="K651" s="59" t="str">
        <f>VLOOKUP(N651,H579:Q670,10,0)</f>
        <v>Kentriki Elláda</v>
      </c>
      <c r="L651" t="str">
        <f t="shared" si="93"/>
        <v/>
      </c>
      <c r="M651" s="40" t="str">
        <f t="shared" si="94"/>
        <v/>
      </c>
      <c r="N651">
        <f>LARGE(H579:H670,J651)</f>
        <v>1.0099640000000001</v>
      </c>
      <c r="O651" t="str">
        <f t="shared" si="96"/>
        <v/>
      </c>
      <c r="P651" t="str">
        <f t="shared" si="97"/>
        <v/>
      </c>
      <c r="Q651" t="str">
        <f t="shared" si="95"/>
        <v>Makroregion północno-zachodni</v>
      </c>
    </row>
    <row r="652" spans="6:17" x14ac:dyDescent="0.35">
      <c r="F652" s="57" t="str">
        <f>'EU-Vergleichsdaten'!B$81</f>
        <v>Makroregion południowo-zachodni</v>
      </c>
      <c r="H652" s="57">
        <f>'EU-Vergleichsdaten'!AK$81-ROW(AK$81)/1000000</f>
        <v>1.229919</v>
      </c>
      <c r="J652">
        <f t="shared" si="98"/>
        <v>74</v>
      </c>
      <c r="K652" s="59" t="str">
        <f>VLOOKUP(N652,H579:Q670,10,0)</f>
        <v>Alföld és Észak</v>
      </c>
      <c r="L652" t="str">
        <f t="shared" si="93"/>
        <v/>
      </c>
      <c r="M652" s="40" t="str">
        <f t="shared" si="94"/>
        <v/>
      </c>
      <c r="N652">
        <f>LARGE(H579:H670,J652)</f>
        <v>1.00993</v>
      </c>
      <c r="O652" t="str">
        <f t="shared" si="96"/>
        <v/>
      </c>
      <c r="P652" t="str">
        <f t="shared" si="97"/>
        <v/>
      </c>
      <c r="Q652" t="str">
        <f t="shared" si="95"/>
        <v>Makroregion południowo-zachodni</v>
      </c>
    </row>
    <row r="653" spans="6:17" x14ac:dyDescent="0.35">
      <c r="F653" s="57" t="str">
        <f>'EU-Vergleichsdaten'!B$82</f>
        <v>Makroregion północny</v>
      </c>
      <c r="H653" s="57">
        <f>'EU-Vergleichsdaten'!AK$82-ROW(AK$82)/1000000</f>
        <v>1.439918</v>
      </c>
      <c r="J653">
        <f t="shared" si="98"/>
        <v>75</v>
      </c>
      <c r="K653" s="59" t="str">
        <f>VLOOKUP(N653,H579:Q670,10,0)</f>
        <v>Makroregion centralny</v>
      </c>
      <c r="L653" t="str">
        <f t="shared" si="93"/>
        <v/>
      </c>
      <c r="M653" s="40" t="str">
        <f t="shared" si="94"/>
        <v/>
      </c>
      <c r="N653">
        <f>LARGE(H579:H670,J653)</f>
        <v>0.9499169999999999</v>
      </c>
      <c r="O653" t="str">
        <f t="shared" si="96"/>
        <v/>
      </c>
      <c r="P653" t="str">
        <f t="shared" si="97"/>
        <v/>
      </c>
      <c r="Q653" t="str">
        <f t="shared" si="95"/>
        <v>Makroregion północny</v>
      </c>
    </row>
    <row r="654" spans="6:17" x14ac:dyDescent="0.35">
      <c r="F654" s="57" t="str">
        <f>'EU-Vergleichsdaten'!B$83</f>
        <v>Makroregion centralny</v>
      </c>
      <c r="H654" s="57">
        <f>'EU-Vergleichsdaten'!AK$83-ROW(AK$83)/1000000</f>
        <v>0.9499169999999999</v>
      </c>
      <c r="J654">
        <f t="shared" si="98"/>
        <v>76</v>
      </c>
      <c r="K654" s="59" t="str">
        <f>VLOOKUP(N654,H579:Q670,10,0)</f>
        <v>Slovensko</v>
      </c>
      <c r="L654" t="str">
        <f t="shared" si="93"/>
        <v/>
      </c>
      <c r="M654" s="40" t="str">
        <f t="shared" si="94"/>
        <v/>
      </c>
      <c r="N654">
        <f>LARGE(H579:H670,J654)</f>
        <v>0.92990600000000001</v>
      </c>
      <c r="O654" t="str">
        <f t="shared" si="96"/>
        <v/>
      </c>
      <c r="P654" t="str">
        <f t="shared" si="97"/>
        <v/>
      </c>
      <c r="Q654" t="str">
        <f t="shared" si="95"/>
        <v>Makroregion centralny</v>
      </c>
    </row>
    <row r="655" spans="6:17" x14ac:dyDescent="0.35">
      <c r="F655" s="57" t="str">
        <f>'EU-Vergleichsdaten'!B$84</f>
        <v>Makroregion wschodni</v>
      </c>
      <c r="H655" s="57">
        <f>'EU-Vergleichsdaten'!AK$84-ROW(AK$84)/1000000</f>
        <v>1.1399159999999999</v>
      </c>
      <c r="J655">
        <f t="shared" si="98"/>
        <v>77</v>
      </c>
      <c r="K655" s="59" t="str">
        <f>VLOOKUP(N655,H579:Q670,10,0)</f>
        <v>Isole</v>
      </c>
      <c r="L655" t="str">
        <f t="shared" si="93"/>
        <v/>
      </c>
      <c r="M655" s="40" t="str">
        <f t="shared" si="94"/>
        <v/>
      </c>
      <c r="N655">
        <f>LARGE(H579:H670,J655)</f>
        <v>0.88993900000000004</v>
      </c>
      <c r="O655" t="str">
        <f t="shared" si="96"/>
        <v/>
      </c>
      <c r="P655" t="str">
        <f t="shared" si="97"/>
        <v/>
      </c>
      <c r="Q655" t="str">
        <f t="shared" si="95"/>
        <v>Makroregion wschodni</v>
      </c>
    </row>
    <row r="656" spans="6:17" x14ac:dyDescent="0.35">
      <c r="F656" s="57" t="str">
        <f>'EU-Vergleichsdaten'!B$85</f>
        <v>Makroregion województwo mazowieckie</v>
      </c>
      <c r="H656" s="57">
        <f>'EU-Vergleichsdaten'!AK$85-ROW(AK$85)/1000000</f>
        <v>2.1599150000000003</v>
      </c>
      <c r="J656">
        <f t="shared" si="98"/>
        <v>78</v>
      </c>
      <c r="K656" s="59" t="str">
        <f>VLOOKUP(N656,H579:Q670,10,0)</f>
        <v>Kýpros</v>
      </c>
      <c r="L656" t="str">
        <f t="shared" si="93"/>
        <v/>
      </c>
      <c r="M656" s="40" t="str">
        <f t="shared" si="94"/>
        <v/>
      </c>
      <c r="N656">
        <f>LARGE(H579:H670,J656)</f>
        <v>0.82993600000000001</v>
      </c>
      <c r="O656" t="str">
        <f t="shared" si="96"/>
        <v/>
      </c>
      <c r="P656" t="str">
        <f t="shared" si="97"/>
        <v/>
      </c>
      <c r="Q656" t="str">
        <f t="shared" si="95"/>
        <v>Makroregion województwo mazowieckie</v>
      </c>
    </row>
    <row r="657" spans="6:17" x14ac:dyDescent="0.35">
      <c r="F657" s="57" t="str">
        <f>'EU-Vergleichsdaten'!B$86</f>
        <v>Continente</v>
      </c>
      <c r="H657" s="57">
        <f>'EU-Vergleichsdaten'!AK$86-ROW(AK$86)/1000000</f>
        <v>1.739914</v>
      </c>
      <c r="J657">
        <f t="shared" si="98"/>
        <v>79</v>
      </c>
      <c r="K657" s="59" t="str">
        <f>VLOOKUP(N657,H579:Q670,10,0)</f>
        <v>Makroregion północno-zachodni</v>
      </c>
      <c r="L657" t="str">
        <f t="shared" si="93"/>
        <v/>
      </c>
      <c r="M657" s="40" t="str">
        <f t="shared" si="94"/>
        <v/>
      </c>
      <c r="N657">
        <f>LARGE(H579:H670,J657)</f>
        <v>0.76992000000000005</v>
      </c>
      <c r="O657" t="str">
        <f t="shared" si="96"/>
        <v/>
      </c>
      <c r="P657" t="str">
        <f t="shared" si="97"/>
        <v/>
      </c>
      <c r="Q657" t="str">
        <f t="shared" si="95"/>
        <v>Continente</v>
      </c>
    </row>
    <row r="658" spans="6:17" x14ac:dyDescent="0.35">
      <c r="F658" s="57" t="str">
        <f>'EU-Vergleichsdaten'!B$87</f>
        <v>Região Autónoma dos Açores</v>
      </c>
      <c r="H658" s="57">
        <f>'EU-Vergleichsdaten'!AK$87-ROW(AK$87)/1000000</f>
        <v>0.40991299999999997</v>
      </c>
      <c r="J658">
        <f t="shared" si="98"/>
        <v>80</v>
      </c>
      <c r="K658" s="59" t="str">
        <f>VLOOKUP(N658,H579:Q670,10,0)</f>
        <v>Macroregiunea Trei</v>
      </c>
      <c r="L658" t="str">
        <f t="shared" si="93"/>
        <v/>
      </c>
      <c r="M658" s="40" t="str">
        <f t="shared" si="94"/>
        <v/>
      </c>
      <c r="N658">
        <f>LARGE(H579:H670,J658)</f>
        <v>0.75990900000000006</v>
      </c>
      <c r="O658" t="str">
        <f t="shared" si="96"/>
        <v/>
      </c>
      <c r="P658" t="str">
        <f t="shared" si="97"/>
        <v/>
      </c>
      <c r="Q658" t="str">
        <f t="shared" si="95"/>
        <v>Região Autónoma dos Açores</v>
      </c>
    </row>
    <row r="659" spans="6:17" x14ac:dyDescent="0.35">
      <c r="F659" s="57" t="str">
        <f>'EU-Vergleichsdaten'!B$88</f>
        <v>Região Autónoma da Madeira</v>
      </c>
      <c r="H659" s="57">
        <f>'EU-Vergleichsdaten'!AK$88-ROW(AK$88)/1000000</f>
        <v>0.45991200000000004</v>
      </c>
      <c r="J659">
        <f t="shared" si="98"/>
        <v>81</v>
      </c>
      <c r="K659" s="59" t="str">
        <f>VLOOKUP(N659,H579:Q670,10,0)</f>
        <v>RUP FR — Régions Ultrapériphériques Françaises</v>
      </c>
      <c r="L659" t="str">
        <f t="shared" si="93"/>
        <v/>
      </c>
      <c r="M659" s="40" t="str">
        <f t="shared" si="94"/>
        <v/>
      </c>
      <c r="N659">
        <f>LARGE(H579:H670,J659)</f>
        <v>0.73994300000000002</v>
      </c>
      <c r="O659" t="str">
        <f t="shared" si="96"/>
        <v/>
      </c>
      <c r="P659" t="str">
        <f t="shared" si="97"/>
        <v/>
      </c>
      <c r="Q659" t="str">
        <f t="shared" si="95"/>
        <v>Região Autónoma da Madeira</v>
      </c>
    </row>
    <row r="660" spans="6:17" x14ac:dyDescent="0.35">
      <c r="F660" s="57" t="str">
        <f>'EU-Vergleichsdaten'!B$89</f>
        <v>Macroregiunea Unu</v>
      </c>
      <c r="H660" s="57">
        <f>'EU-Vergleichsdaten'!AK$89-ROW(AK$89)/1000000</f>
        <v>0.29991099999999998</v>
      </c>
      <c r="J660">
        <f t="shared" si="98"/>
        <v>82</v>
      </c>
      <c r="K660" s="59" t="str">
        <f>VLOOKUP(N660,H579:Q670,10,0)</f>
        <v>Latvija</v>
      </c>
      <c r="L660" t="str">
        <f t="shared" si="93"/>
        <v/>
      </c>
      <c r="M660" s="40" t="str">
        <f t="shared" si="94"/>
        <v/>
      </c>
      <c r="N660">
        <f>LARGE(H579:H670,J660)</f>
        <v>0.73993500000000001</v>
      </c>
      <c r="O660" t="str">
        <f t="shared" si="96"/>
        <v/>
      </c>
      <c r="P660" t="str">
        <f t="shared" si="97"/>
        <v/>
      </c>
      <c r="Q660" t="str">
        <f t="shared" si="95"/>
        <v>Macroregiunea Unu</v>
      </c>
    </row>
    <row r="661" spans="6:17" x14ac:dyDescent="0.35">
      <c r="F661" s="57" t="str">
        <f>'EU-Vergleichsdaten'!B$90</f>
        <v>Macroregiunea Doi</v>
      </c>
      <c r="H661" s="57">
        <f>'EU-Vergleichsdaten'!AK$90-ROW(AK$90)/1000000</f>
        <v>0.17990999999999999</v>
      </c>
      <c r="J661">
        <f t="shared" si="98"/>
        <v>83</v>
      </c>
      <c r="K661" s="59" t="str">
        <f>VLOOKUP(N661,H579:Q670,10,0)</f>
        <v>Malta</v>
      </c>
      <c r="L661" t="str">
        <f t="shared" si="93"/>
        <v/>
      </c>
      <c r="M661" s="40" t="str">
        <f t="shared" si="94"/>
        <v/>
      </c>
      <c r="N661">
        <f>LARGE(H579:H670,J661)</f>
        <v>0.59992899999999993</v>
      </c>
      <c r="O661" t="str">
        <f t="shared" si="96"/>
        <v/>
      </c>
      <c r="P661" t="str">
        <f t="shared" si="97"/>
        <v/>
      </c>
      <c r="Q661" t="str">
        <f t="shared" si="95"/>
        <v>Macroregiunea Doi</v>
      </c>
    </row>
    <row r="662" spans="6:17" x14ac:dyDescent="0.35">
      <c r="F662" s="57" t="str">
        <f>'EU-Vergleichsdaten'!B$91</f>
        <v>Macroregiunea Trei</v>
      </c>
      <c r="H662" s="57">
        <f>'EU-Vergleichsdaten'!AK$91-ROW(AK$91)/1000000</f>
        <v>0.75990900000000006</v>
      </c>
      <c r="J662">
        <f t="shared" si="98"/>
        <v>84</v>
      </c>
      <c r="K662" s="59" t="str">
        <f>VLOOKUP(N662,H579:Q670,10,0)</f>
        <v>Canarias</v>
      </c>
      <c r="L662" t="str">
        <f t="shared" si="93"/>
        <v/>
      </c>
      <c r="M662" s="40" t="str">
        <f t="shared" si="94"/>
        <v/>
      </c>
      <c r="N662">
        <f>LARGE(H579:H670,J662)</f>
        <v>0.55995700000000004</v>
      </c>
      <c r="O662" t="str">
        <f t="shared" si="96"/>
        <v/>
      </c>
      <c r="P662" t="str">
        <f t="shared" si="97"/>
        <v/>
      </c>
      <c r="Q662" t="str">
        <f t="shared" si="95"/>
        <v>Macroregiunea Trei</v>
      </c>
    </row>
    <row r="663" spans="6:17" x14ac:dyDescent="0.35">
      <c r="F663" s="57" t="str">
        <f>'EU-Vergleichsdaten'!B$92</f>
        <v>Macroregiunea Patru</v>
      </c>
      <c r="H663" s="57">
        <f>'EU-Vergleichsdaten'!AK$92-ROW(AK$92)/1000000</f>
        <v>0.419908</v>
      </c>
      <c r="J663">
        <f t="shared" si="98"/>
        <v>85</v>
      </c>
      <c r="K663" s="59" t="str">
        <f>VLOOKUP(N663,H579:Q670,10,0)</f>
        <v>Região Autónoma da Madeira</v>
      </c>
      <c r="L663" t="str">
        <f t="shared" si="93"/>
        <v/>
      </c>
      <c r="M663" s="40" t="str">
        <f t="shared" si="94"/>
        <v/>
      </c>
      <c r="N663">
        <f>LARGE(H579:H670,J663)</f>
        <v>0.45991200000000004</v>
      </c>
      <c r="O663" t="str">
        <f t="shared" si="96"/>
        <v/>
      </c>
      <c r="P663" t="str">
        <f t="shared" si="97"/>
        <v/>
      </c>
      <c r="Q663" t="str">
        <f t="shared" si="95"/>
        <v>Macroregiunea Patru</v>
      </c>
    </row>
    <row r="664" spans="6:17" x14ac:dyDescent="0.35">
      <c r="F664" s="57" t="str">
        <f>'EU-Vergleichsdaten'!B$93</f>
        <v>Slovenija</v>
      </c>
      <c r="H664" s="57">
        <f>'EU-Vergleichsdaten'!AK$93-ROW(AK$93)/1000000</f>
        <v>2.1299069999999998</v>
      </c>
      <c r="J664">
        <f t="shared" si="98"/>
        <v>86</v>
      </c>
      <c r="K664" s="59" t="str">
        <f>VLOOKUP(N664,H579:Q670,10,0)</f>
        <v>Macroregiunea Patru</v>
      </c>
      <c r="L664" t="str">
        <f t="shared" si="93"/>
        <v/>
      </c>
      <c r="M664" s="40" t="str">
        <f t="shared" si="94"/>
        <v/>
      </c>
      <c r="N664">
        <f>LARGE(H579:H670,J664)</f>
        <v>0.419908</v>
      </c>
      <c r="O664" t="str">
        <f t="shared" si="96"/>
        <v/>
      </c>
      <c r="P664" t="str">
        <f t="shared" si="97"/>
        <v/>
      </c>
      <c r="Q664" t="str">
        <f t="shared" si="95"/>
        <v>Slovenija</v>
      </c>
    </row>
    <row r="665" spans="6:17" x14ac:dyDescent="0.35">
      <c r="F665" s="57" t="str">
        <f>'EU-Vergleichsdaten'!B$94</f>
        <v>Slovensko</v>
      </c>
      <c r="H665" s="57">
        <f>'EU-Vergleichsdaten'!AK$94-ROW(AK$94)/1000000</f>
        <v>0.92990600000000001</v>
      </c>
      <c r="J665">
        <f t="shared" si="98"/>
        <v>87</v>
      </c>
      <c r="K665" s="59" t="str">
        <f>VLOOKUP(N665,H579:Q670,10,0)</f>
        <v>Região Autónoma dos Açores</v>
      </c>
      <c r="L665" t="str">
        <f t="shared" si="93"/>
        <v/>
      </c>
      <c r="M665" s="40" t="str">
        <f t="shared" si="94"/>
        <v/>
      </c>
      <c r="N665">
        <f>LARGE(H579:H670,J665)</f>
        <v>0.40991299999999997</v>
      </c>
      <c r="O665" t="str">
        <f t="shared" si="96"/>
        <v/>
      </c>
      <c r="P665" t="str">
        <f t="shared" si="97"/>
        <v/>
      </c>
      <c r="Q665" t="str">
        <f t="shared" si="95"/>
        <v>Slovensko</v>
      </c>
    </row>
    <row r="666" spans="6:17" x14ac:dyDescent="0.35">
      <c r="F666" s="57" t="str">
        <f>'EU-Vergleichsdaten'!B$95</f>
        <v>Manner-Suomi</v>
      </c>
      <c r="H666" s="57">
        <f>'EU-Vergleichsdaten'!AK$95-ROW(AK$95)/1000000</f>
        <v>2.9899050000000003</v>
      </c>
      <c r="J666">
        <f t="shared" si="98"/>
        <v>88</v>
      </c>
      <c r="K666" s="59" t="str">
        <f>VLOOKUP(N666,H579:Q670,10,0)</f>
        <v>Åland</v>
      </c>
      <c r="L666" t="str">
        <f t="shared" si="93"/>
        <v/>
      </c>
      <c r="M666" s="40" t="str">
        <f t="shared" si="94"/>
        <v/>
      </c>
      <c r="N666">
        <f>LARGE(H579:H670,J666)</f>
        <v>0.38990400000000003</v>
      </c>
      <c r="O666" t="str">
        <f t="shared" si="96"/>
        <v/>
      </c>
      <c r="P666" t="str">
        <f t="shared" si="97"/>
        <v/>
      </c>
      <c r="Q666" t="str">
        <f t="shared" si="95"/>
        <v>Manner-Suomi</v>
      </c>
    </row>
    <row r="667" spans="6:17" x14ac:dyDescent="0.35">
      <c r="F667" s="57" t="str">
        <f>'EU-Vergleichsdaten'!B$96</f>
        <v>Åland</v>
      </c>
      <c r="H667" s="57">
        <f>'EU-Vergleichsdaten'!AK$96-ROW(AK$96)/1000000</f>
        <v>0.38990400000000003</v>
      </c>
      <c r="J667">
        <f t="shared" si="98"/>
        <v>89</v>
      </c>
      <c r="K667" s="59" t="str">
        <f>VLOOKUP(N667,H579:Q670,10,0)</f>
        <v>Corse</v>
      </c>
      <c r="L667" t="str">
        <f t="shared" si="93"/>
        <v/>
      </c>
      <c r="M667" s="40" t="str">
        <f t="shared" si="94"/>
        <v/>
      </c>
      <c r="N667">
        <f>LARGE(H579:H670,J667)</f>
        <v>0.369944</v>
      </c>
      <c r="O667" t="str">
        <f t="shared" si="96"/>
        <v/>
      </c>
      <c r="P667" t="str">
        <f t="shared" si="97"/>
        <v/>
      </c>
      <c r="Q667" t="str">
        <f t="shared" si="95"/>
        <v>Åland</v>
      </c>
    </row>
    <row r="668" spans="6:17" x14ac:dyDescent="0.35">
      <c r="F668" s="57" t="str">
        <f>'EU-Vergleichsdaten'!B$97</f>
        <v>Östra Sverige</v>
      </c>
      <c r="H668" s="57">
        <f>'EU-Vergleichsdaten'!AK$97-ROW(AK$97)/1000000</f>
        <v>3.5899030000000001</v>
      </c>
      <c r="J668">
        <f t="shared" si="98"/>
        <v>90</v>
      </c>
      <c r="K668" s="59" t="str">
        <f>VLOOKUP(N668,H579:Q670,10,0)</f>
        <v>Severna i Yugoiztochna Bulgaria</v>
      </c>
      <c r="L668" t="str">
        <f t="shared" si="93"/>
        <v/>
      </c>
      <c r="M668" s="40" t="str">
        <f t="shared" si="94"/>
        <v/>
      </c>
      <c r="N668">
        <f>LARGE(H579:H670,J668)</f>
        <v>0.31997300000000001</v>
      </c>
      <c r="O668" t="str">
        <f t="shared" si="96"/>
        <v/>
      </c>
      <c r="P668" t="str">
        <f t="shared" si="97"/>
        <v/>
      </c>
      <c r="Q668" t="str">
        <f t="shared" si="95"/>
        <v>Östra Sverige</v>
      </c>
    </row>
    <row r="669" spans="6:17" x14ac:dyDescent="0.35">
      <c r="F669" s="57" t="str">
        <f>'EU-Vergleichsdaten'!B$98</f>
        <v>Södra Sverige</v>
      </c>
      <c r="H669" s="57">
        <f>'EU-Vergleichsdaten'!AK$98-ROW(AK$98)/1000000</f>
        <v>3.959902</v>
      </c>
      <c r="J669">
        <f t="shared" si="98"/>
        <v>91</v>
      </c>
      <c r="K669" s="59" t="str">
        <f>VLOOKUP(N669,H579:Q670,10,0)</f>
        <v>Macroregiunea Unu</v>
      </c>
      <c r="L669" t="str">
        <f t="shared" si="93"/>
        <v/>
      </c>
      <c r="M669" s="40" t="str">
        <f t="shared" si="94"/>
        <v/>
      </c>
      <c r="N669">
        <f>LARGE(H579:H670,J669)</f>
        <v>0.29991099999999998</v>
      </c>
      <c r="O669" t="str">
        <f t="shared" si="96"/>
        <v/>
      </c>
      <c r="P669" t="str">
        <f t="shared" si="97"/>
        <v/>
      </c>
      <c r="Q669" t="str">
        <f t="shared" si="95"/>
        <v>Södra Sverige</v>
      </c>
    </row>
    <row r="670" spans="6:17" x14ac:dyDescent="0.35">
      <c r="F670" s="57" t="str">
        <f>'EU-Vergleichsdaten'!B$99</f>
        <v>Norra Sverige</v>
      </c>
      <c r="H670" s="57">
        <f>'EU-Vergleichsdaten'!AK$99-ROW(AK$99)/1000000</f>
        <v>1.4799009999999999</v>
      </c>
      <c r="J670">
        <f t="shared" si="98"/>
        <v>92</v>
      </c>
      <c r="K670" s="59" t="str">
        <f>VLOOKUP(N670,H579:Q670,10,0)</f>
        <v>Macroregiunea Doi</v>
      </c>
      <c r="L670" t="str">
        <f t="shared" si="93"/>
        <v/>
      </c>
      <c r="M670" s="40" t="str">
        <f t="shared" si="94"/>
        <v/>
      </c>
      <c r="N670">
        <f>LARGE(H579:H670,J670)</f>
        <v>0.17990999999999999</v>
      </c>
      <c r="O670" t="str">
        <f t="shared" si="96"/>
        <v/>
      </c>
      <c r="P670" t="str">
        <f t="shared" si="97"/>
        <v/>
      </c>
      <c r="Q670" t="str">
        <f t="shared" si="95"/>
        <v>Norra Sverige</v>
      </c>
    </row>
    <row r="673" spans="6:17" x14ac:dyDescent="0.35">
      <c r="F673" s="57"/>
      <c r="G673" s="57"/>
      <c r="H673" s="40" t="str">
        <f>'EU-Vergleichsdaten'!AT$2&amp;", "&amp;'EU-Vergleichsdaten'!AT3&amp;", "&amp;'EU-Vergleichsdaten'!AT$4</f>
        <v>Beschäftigte in High-Tech-Sektoren , in % aller Beschäftigten, 2024</v>
      </c>
      <c r="I673" s="61"/>
    </row>
    <row r="674" spans="6:17" x14ac:dyDescent="0.35">
      <c r="F674" s="57"/>
      <c r="G674" s="57"/>
      <c r="H674" s="57"/>
      <c r="I674" s="61"/>
    </row>
    <row r="675" spans="6:17" x14ac:dyDescent="0.35">
      <c r="F675" s="57" t="str">
        <f>'EU-Vergleichsdaten'!B$7</f>
        <v>Baden-Württemberg</v>
      </c>
      <c r="G675" t="s">
        <v>844</v>
      </c>
      <c r="H675" s="57">
        <f>'EU-Vergleichsdaten'!AT$7-ROW(AT$7)/1000000</f>
        <v>7.2602083369991108</v>
      </c>
      <c r="I675" s="61"/>
      <c r="J675">
        <v>1</v>
      </c>
      <c r="K675" s="59" t="str">
        <f>VLOOKUP(N675,H675:Q766,10,0)</f>
        <v>Közép-Magyarország</v>
      </c>
      <c r="L675" t="str">
        <f t="shared" ref="L675:L738" si="99">IF(VLOOKUP(K675,F$3:G$94,2,0)="WD","WD",IF(VLOOKUP(K675,F$3:G$94,2,0)="OD","OD",""))</f>
        <v/>
      </c>
      <c r="M675" s="40" t="str">
        <f t="shared" ref="M675:M706" si="100">IF(VLOOKUP($K675,$F$3:$H$94,2,0)="WD",VLOOKUP($K675,C$3:D$18,2,0),IF(VLOOKUP($K675,$F$3:$H$94,2,0)="OD",VLOOKUP($K675,C$3:D$18,2,0),""))</f>
        <v/>
      </c>
      <c r="N675">
        <f>LARGE(H675:H766,J675)</f>
        <v>11.083353593670177</v>
      </c>
      <c r="O675" t="str">
        <f>IF(L675="WD",N675,"")</f>
        <v/>
      </c>
      <c r="P675" t="str">
        <f>IF(L675="OD",N675,"")</f>
        <v/>
      </c>
      <c r="Q675" t="str">
        <f t="shared" ref="Q675:Q706" si="101">F675</f>
        <v>Baden-Württemberg</v>
      </c>
    </row>
    <row r="676" spans="6:17" x14ac:dyDescent="0.35">
      <c r="F676" s="57" t="str">
        <f>'EU-Vergleichsdaten'!B$8</f>
        <v>Bayern</v>
      </c>
      <c r="G676" t="s">
        <v>844</v>
      </c>
      <c r="H676" s="57">
        <f>'EU-Vergleichsdaten'!AT$8-ROW(AT$8)/1000000</f>
        <v>6.6622410957784588</v>
      </c>
      <c r="I676" s="61"/>
      <c r="J676">
        <f>J675+1</f>
        <v>2</v>
      </c>
      <c r="K676" s="59" t="str">
        <f>VLOOKUP(N676,H675:Q766,10,0)</f>
        <v>Ireland</v>
      </c>
      <c r="L676" t="str">
        <f t="shared" si="99"/>
        <v/>
      </c>
      <c r="M676" s="40" t="str">
        <f t="shared" si="100"/>
        <v/>
      </c>
      <c r="N676">
        <f>LARGE(H675:H766,J676)</f>
        <v>10.116145115300307</v>
      </c>
      <c r="O676" t="str">
        <f t="shared" ref="O676:O739" si="102">IF(L676="WD",N676,"")</f>
        <v/>
      </c>
      <c r="P676" t="str">
        <f t="shared" ref="P676:P739" si="103">IF(L676="OD",N676,"")</f>
        <v/>
      </c>
      <c r="Q676" t="str">
        <f t="shared" si="101"/>
        <v>Bayern</v>
      </c>
    </row>
    <row r="677" spans="6:17" x14ac:dyDescent="0.35">
      <c r="F677" s="57" t="str">
        <f>'EU-Vergleichsdaten'!B$9</f>
        <v>Berlin</v>
      </c>
      <c r="G677" t="s">
        <v>845</v>
      </c>
      <c r="H677" s="57">
        <f>'EU-Vergleichsdaten'!AT$9-ROW(AT$9)/1000000</f>
        <v>9.8620564026966981</v>
      </c>
      <c r="I677" s="61"/>
      <c r="J677">
        <f t="shared" ref="J677:J740" si="104">J676+1</f>
        <v>3</v>
      </c>
      <c r="K677" s="59" t="str">
        <f>VLOOKUP(N677,H675:Q766,10,0)</f>
        <v>Berlin</v>
      </c>
      <c r="L677" t="str">
        <f t="shared" si="99"/>
        <v>OD</v>
      </c>
      <c r="M677" s="40" t="str">
        <f t="shared" si="100"/>
        <v>BE</v>
      </c>
      <c r="N677">
        <f>LARGE(H675:H766,J677)</f>
        <v>9.8620564026966981</v>
      </c>
      <c r="O677" t="str">
        <f t="shared" si="102"/>
        <v/>
      </c>
      <c r="P677">
        <f t="shared" si="103"/>
        <v>9.8620564026966981</v>
      </c>
      <c r="Q677" t="str">
        <f t="shared" si="101"/>
        <v>Berlin</v>
      </c>
    </row>
    <row r="678" spans="6:17" x14ac:dyDescent="0.35">
      <c r="F678" s="57" t="str">
        <f>'EU-Vergleichsdaten'!B$10</f>
        <v>Brandenburg</v>
      </c>
      <c r="G678" t="s">
        <v>845</v>
      </c>
      <c r="H678" s="57">
        <f>'EU-Vergleichsdaten'!AT$10-ROW(AT$10)/1000000</f>
        <v>4.5287732881518101</v>
      </c>
      <c r="I678" s="61"/>
      <c r="J678">
        <f t="shared" si="104"/>
        <v>4</v>
      </c>
      <c r="K678" s="59" t="str">
        <f>VLOOKUP(N678,H675:Q766,10,0)</f>
        <v>Östra Sverige</v>
      </c>
      <c r="L678" t="str">
        <f t="shared" si="99"/>
        <v/>
      </c>
      <c r="M678" s="40" t="str">
        <f t="shared" si="100"/>
        <v/>
      </c>
      <c r="N678">
        <f>LARGE(H675:H766,J678)</f>
        <v>9.2366826846658299</v>
      </c>
      <c r="O678" t="str">
        <f t="shared" si="102"/>
        <v/>
      </c>
      <c r="P678" t="str">
        <f t="shared" si="103"/>
        <v/>
      </c>
      <c r="Q678" t="str">
        <f t="shared" si="101"/>
        <v>Brandenburg</v>
      </c>
    </row>
    <row r="679" spans="6:17" x14ac:dyDescent="0.35">
      <c r="F679" s="57" t="str">
        <f>'EU-Vergleichsdaten'!B$11</f>
        <v>Bremen</v>
      </c>
      <c r="G679" t="s">
        <v>844</v>
      </c>
      <c r="H679" s="57">
        <f>'EU-Vergleichsdaten'!AT$11-ROW(AT$11)/1000000</f>
        <v>5.4711136200607902</v>
      </c>
      <c r="I679" s="61"/>
      <c r="J679">
        <f t="shared" si="104"/>
        <v>5</v>
      </c>
      <c r="K679" s="59" t="str">
        <f>VLOOKUP(N679,H675:Q766,10,0)</f>
        <v>Comunidad de Madrid</v>
      </c>
      <c r="L679" t="str">
        <f t="shared" si="99"/>
        <v/>
      </c>
      <c r="M679" s="40" t="str">
        <f t="shared" si="100"/>
        <v/>
      </c>
      <c r="N679">
        <f>LARGE(H675:H766,J679)</f>
        <v>8.8541276666666686</v>
      </c>
      <c r="O679" t="str">
        <f t="shared" si="102"/>
        <v/>
      </c>
      <c r="P679" t="str">
        <f t="shared" si="103"/>
        <v/>
      </c>
      <c r="Q679" t="str">
        <f t="shared" si="101"/>
        <v>Bremen</v>
      </c>
    </row>
    <row r="680" spans="6:17" x14ac:dyDescent="0.35">
      <c r="F680" s="57" t="str">
        <f>'EU-Vergleichsdaten'!B$12</f>
        <v>Hamburg</v>
      </c>
      <c r="G680" t="s">
        <v>844</v>
      </c>
      <c r="H680" s="57">
        <f>'EU-Vergleichsdaten'!AT$12-ROW(AT$12)/1000000</f>
        <v>7.3078709945463567</v>
      </c>
      <c r="I680" s="61"/>
      <c r="J680">
        <f t="shared" si="104"/>
        <v>6</v>
      </c>
      <c r="K680" s="59" t="str">
        <f>VLOOKUP(N680,H675:Q766,10,0)</f>
        <v>Ile de France</v>
      </c>
      <c r="L680" t="str">
        <f t="shared" si="99"/>
        <v/>
      </c>
      <c r="M680" s="40" t="str">
        <f t="shared" si="100"/>
        <v/>
      </c>
      <c r="N680">
        <f>LARGE(H675:H766,J680)</f>
        <v>8.6662631650981954</v>
      </c>
      <c r="O680" t="str">
        <f t="shared" si="102"/>
        <v/>
      </c>
      <c r="P680" t="str">
        <f t="shared" si="103"/>
        <v/>
      </c>
      <c r="Q680" t="str">
        <f t="shared" si="101"/>
        <v>Hamburg</v>
      </c>
    </row>
    <row r="681" spans="6:17" x14ac:dyDescent="0.35">
      <c r="F681" s="57" t="str">
        <f>'EU-Vergleichsdaten'!B$13</f>
        <v>Hessen</v>
      </c>
      <c r="G681" t="s">
        <v>844</v>
      </c>
      <c r="H681" s="57">
        <f>'EU-Vergleichsdaten'!AT$13-ROW(AT$13)/1000000</f>
        <v>6.0944761564784669</v>
      </c>
      <c r="I681" s="61"/>
      <c r="J681">
        <f t="shared" si="104"/>
        <v>7</v>
      </c>
      <c r="K681" s="59" t="str">
        <f>VLOOKUP(N681,H675:Q766,10,0)</f>
        <v>Makroregion województwo mazowieckie</v>
      </c>
      <c r="L681" t="str">
        <f t="shared" si="99"/>
        <v/>
      </c>
      <c r="M681" s="40" t="str">
        <f t="shared" si="100"/>
        <v/>
      </c>
      <c r="N681">
        <f>LARGE(H675:H766,J681)</f>
        <v>7.6883409092383665</v>
      </c>
      <c r="O681" t="str">
        <f t="shared" si="102"/>
        <v/>
      </c>
      <c r="P681" t="str">
        <f t="shared" si="103"/>
        <v/>
      </c>
      <c r="Q681" t="str">
        <f t="shared" si="101"/>
        <v>Hessen</v>
      </c>
    </row>
    <row r="682" spans="6:17" x14ac:dyDescent="0.35">
      <c r="F682" s="57" t="str">
        <f>'EU-Vergleichsdaten'!B$14</f>
        <v>Mecklenburg-Vorpommern</v>
      </c>
      <c r="G682" t="s">
        <v>845</v>
      </c>
      <c r="H682" s="57">
        <f>'EU-Vergleichsdaten'!AT$14-ROW(AT$14)/1000000</f>
        <v>2.8552491578947365</v>
      </c>
      <c r="I682" s="61"/>
      <c r="J682">
        <f t="shared" si="104"/>
        <v>8</v>
      </c>
      <c r="K682" s="59" t="str">
        <f>VLOOKUP(N682,H675:Q766,10,0)</f>
        <v>Yugozapadna i Yuzhna tsentralna Bulgaria</v>
      </c>
      <c r="L682" t="str">
        <f t="shared" si="99"/>
        <v/>
      </c>
      <c r="M682" s="40" t="str">
        <f t="shared" si="100"/>
        <v/>
      </c>
      <c r="N682">
        <f>LARGE(H675:H766,J682)</f>
        <v>7.6671719999999999</v>
      </c>
      <c r="O682" t="str">
        <f t="shared" si="102"/>
        <v/>
      </c>
      <c r="P682" t="str">
        <f t="shared" si="103"/>
        <v/>
      </c>
      <c r="Q682" t="str">
        <f t="shared" si="101"/>
        <v>Mecklenburg-Vorpommern</v>
      </c>
    </row>
    <row r="683" spans="6:17" x14ac:dyDescent="0.35">
      <c r="F683" s="57" t="str">
        <f>'EU-Vergleichsdaten'!B$15</f>
        <v>Niedersachsen</v>
      </c>
      <c r="G683" t="s">
        <v>844</v>
      </c>
      <c r="H683" s="57">
        <f>'EU-Vergleichsdaten'!AT$15-ROW(AT$15)/1000000</f>
        <v>4.1831119237294292</v>
      </c>
      <c r="I683" s="61"/>
      <c r="J683">
        <f t="shared" si="104"/>
        <v>9</v>
      </c>
      <c r="K683" s="59" t="str">
        <f>VLOOKUP(N683,H675:Q766,10,0)</f>
        <v>Région de Bruxelles-Capitale/Brussels Hoofdstedelijk Gewest</v>
      </c>
      <c r="L683" t="str">
        <f t="shared" si="99"/>
        <v/>
      </c>
      <c r="M683" s="40" t="str">
        <f t="shared" si="100"/>
        <v/>
      </c>
      <c r="N683">
        <f>LARGE(H675:H766,J683)</f>
        <v>7.5887391681623093</v>
      </c>
      <c r="O683" t="str">
        <f t="shared" si="102"/>
        <v/>
      </c>
      <c r="P683" t="str">
        <f t="shared" si="103"/>
        <v/>
      </c>
      <c r="Q683" t="str">
        <f t="shared" si="101"/>
        <v>Niedersachsen</v>
      </c>
    </row>
    <row r="684" spans="6:17" x14ac:dyDescent="0.35">
      <c r="F684" s="57" t="str">
        <f>'EU-Vergleichsdaten'!B$16</f>
        <v>Nordrhein-Westfalen</v>
      </c>
      <c r="G684" t="s">
        <v>844</v>
      </c>
      <c r="H684" s="57">
        <f>'EU-Vergleichsdaten'!AT$16-ROW(AT$16)/1000000</f>
        <v>5.1180071400570757</v>
      </c>
      <c r="I684" s="61"/>
      <c r="J684">
        <f t="shared" si="104"/>
        <v>10</v>
      </c>
      <c r="K684" s="59" t="str">
        <f>VLOOKUP(N684,H675:Q766,10,0)</f>
        <v>Hamburg</v>
      </c>
      <c r="L684" t="str">
        <f t="shared" si="99"/>
        <v>WD</v>
      </c>
      <c r="M684" s="40" t="str">
        <f t="shared" si="100"/>
        <v>HH</v>
      </c>
      <c r="N684">
        <f>LARGE(H675:H766,J684)</f>
        <v>7.3078709945463567</v>
      </c>
      <c r="O684">
        <f t="shared" si="102"/>
        <v>7.3078709945463567</v>
      </c>
      <c r="P684" t="str">
        <f t="shared" si="103"/>
        <v/>
      </c>
      <c r="Q684" t="str">
        <f t="shared" si="101"/>
        <v>Nordrhein-Westfalen</v>
      </c>
    </row>
    <row r="685" spans="6:17" x14ac:dyDescent="0.35">
      <c r="F685" s="57" t="str">
        <f>'EU-Vergleichsdaten'!B$17</f>
        <v>Rheinland-Pfalz</v>
      </c>
      <c r="G685" t="s">
        <v>844</v>
      </c>
      <c r="H685" s="57">
        <f>'EU-Vergleichsdaten'!AT$17-ROW(AT$17)/1000000</f>
        <v>5.6669195207867036</v>
      </c>
      <c r="I685" s="61"/>
      <c r="J685">
        <f t="shared" si="104"/>
        <v>11</v>
      </c>
      <c r="K685" s="59" t="str">
        <f>VLOOKUP(N685,H675:Q766,10,0)</f>
        <v>Baden-Württemberg</v>
      </c>
      <c r="L685" t="str">
        <f t="shared" si="99"/>
        <v>WD</v>
      </c>
      <c r="M685" s="40" t="str">
        <f t="shared" si="100"/>
        <v>BW</v>
      </c>
      <c r="N685">
        <f>LARGE(H675:H766,J685)</f>
        <v>7.2602083369991108</v>
      </c>
      <c r="O685">
        <f t="shared" si="102"/>
        <v>7.2602083369991108</v>
      </c>
      <c r="P685" t="str">
        <f t="shared" si="103"/>
        <v/>
      </c>
      <c r="Q685" t="str">
        <f t="shared" si="101"/>
        <v>Rheinland-Pfalz</v>
      </c>
    </row>
    <row r="686" spans="6:17" x14ac:dyDescent="0.35">
      <c r="F686" s="57" t="str">
        <f>'EU-Vergleichsdaten'!B$18</f>
        <v>Saarland</v>
      </c>
      <c r="G686" t="s">
        <v>844</v>
      </c>
      <c r="H686" s="57">
        <f>'EU-Vergleichsdaten'!AT$18-ROW(AT$18)/1000000</f>
        <v>4.9714226600380789</v>
      </c>
      <c r="I686" s="61"/>
      <c r="J686">
        <f t="shared" si="104"/>
        <v>12</v>
      </c>
      <c r="K686" s="59" t="str">
        <f>VLOOKUP(N686,H675:Q766,10,0)</f>
        <v>Manner-Suomi</v>
      </c>
      <c r="L686" t="str">
        <f t="shared" si="99"/>
        <v/>
      </c>
      <c r="M686" s="40" t="str">
        <f t="shared" si="100"/>
        <v/>
      </c>
      <c r="N686">
        <f>LARGE(H675:H766,J686)</f>
        <v>6.7603703859533848</v>
      </c>
      <c r="O686" t="str">
        <f t="shared" si="102"/>
        <v/>
      </c>
      <c r="P686" t="str">
        <f t="shared" si="103"/>
        <v/>
      </c>
      <c r="Q686" t="str">
        <f t="shared" si="101"/>
        <v>Saarland</v>
      </c>
    </row>
    <row r="687" spans="6:17" x14ac:dyDescent="0.35">
      <c r="F687" s="57" t="str">
        <f>'EU-Vergleichsdaten'!B$19</f>
        <v>Sachsen</v>
      </c>
      <c r="G687" t="s">
        <v>845</v>
      </c>
      <c r="H687" s="57">
        <f>'EU-Vergleichsdaten'!AT$19-ROW(AT$19)/1000000</f>
        <v>5.9429489130745292</v>
      </c>
      <c r="I687" s="61"/>
      <c r="J687">
        <f t="shared" si="104"/>
        <v>13</v>
      </c>
      <c r="K687" s="59" t="str">
        <f>VLOOKUP(N687,H675:Q766,10,0)</f>
        <v>Bayern</v>
      </c>
      <c r="L687" t="str">
        <f t="shared" si="99"/>
        <v>WD</v>
      </c>
      <c r="M687" s="40" t="str">
        <f t="shared" si="100"/>
        <v>BY</v>
      </c>
      <c r="N687">
        <f>LARGE(H675:H766,J687)</f>
        <v>6.6622410957784588</v>
      </c>
      <c r="O687">
        <f t="shared" si="102"/>
        <v>6.6622410957784588</v>
      </c>
      <c r="P687" t="str">
        <f t="shared" si="103"/>
        <v/>
      </c>
      <c r="Q687" t="str">
        <f t="shared" si="101"/>
        <v>Sachsen</v>
      </c>
    </row>
    <row r="688" spans="6:17" x14ac:dyDescent="0.35">
      <c r="F688" s="57" t="str">
        <f>'EU-Vergleichsdaten'!B$20</f>
        <v>Sachsen-Anhalt</v>
      </c>
      <c r="G688" t="s">
        <v>845</v>
      </c>
      <c r="H688" s="57">
        <f>'EU-Vergleichsdaten'!AT$20-ROW(AT$20)/1000000</f>
        <v>3.4852078417626431</v>
      </c>
      <c r="I688" s="61"/>
      <c r="J688">
        <f t="shared" si="104"/>
        <v>14</v>
      </c>
      <c r="K688" s="59" t="str">
        <f>VLOOKUP(N688,H675:Q766,10,0)</f>
        <v>Eesti</v>
      </c>
      <c r="L688" t="str">
        <f t="shared" si="99"/>
        <v/>
      </c>
      <c r="M688" s="40" t="str">
        <f t="shared" si="100"/>
        <v/>
      </c>
      <c r="N688">
        <f>LARGE(H675:H766,J688)</f>
        <v>6.6418241388491257</v>
      </c>
      <c r="O688" t="str">
        <f t="shared" si="102"/>
        <v/>
      </c>
      <c r="P688" t="str">
        <f t="shared" si="103"/>
        <v/>
      </c>
      <c r="Q688" t="str">
        <f t="shared" si="101"/>
        <v>Sachsen-Anhalt</v>
      </c>
    </row>
    <row r="689" spans="6:17" x14ac:dyDescent="0.35">
      <c r="F689" s="57" t="str">
        <f>'EU-Vergleichsdaten'!B$21</f>
        <v>Schleswig-Holstein</v>
      </c>
      <c r="G689" t="s">
        <v>844</v>
      </c>
      <c r="H689" s="57">
        <f>'EU-Vergleichsdaten'!AT$21-ROW(AT$21)/1000000</f>
        <v>3.5008221703204043</v>
      </c>
      <c r="J689">
        <f t="shared" si="104"/>
        <v>15</v>
      </c>
      <c r="K689" s="59" t="str">
        <f>VLOOKUP(N689,H675:Q766,10,0)</f>
        <v>Denmark</v>
      </c>
      <c r="L689" t="str">
        <f t="shared" si="99"/>
        <v/>
      </c>
      <c r="M689" s="40" t="str">
        <f t="shared" si="100"/>
        <v/>
      </c>
      <c r="N689">
        <f>LARGE(H675:H766,J689)</f>
        <v>6.3630718488273335</v>
      </c>
      <c r="O689" t="str">
        <f t="shared" si="102"/>
        <v/>
      </c>
      <c r="P689" t="str">
        <f t="shared" si="103"/>
        <v/>
      </c>
      <c r="Q689" t="str">
        <f t="shared" si="101"/>
        <v>Schleswig-Holstein</v>
      </c>
    </row>
    <row r="690" spans="6:17" x14ac:dyDescent="0.35">
      <c r="F690" s="57" t="str">
        <f>'EU-Vergleichsdaten'!B$22</f>
        <v>Thüringen</v>
      </c>
      <c r="G690" t="s">
        <v>845</v>
      </c>
      <c r="H690" s="57">
        <f>'EU-Vergleichsdaten'!AT$22-ROW(AT$22)/1000000</f>
        <v>4.9446495182932901</v>
      </c>
      <c r="J690">
        <f t="shared" si="104"/>
        <v>16</v>
      </c>
      <c r="K690" s="59" t="str">
        <f>VLOOKUP(N690,H675:Q766,10,0)</f>
        <v>Ostösterreich</v>
      </c>
      <c r="L690" t="str">
        <f t="shared" si="99"/>
        <v/>
      </c>
      <c r="M690" s="40" t="str">
        <f t="shared" si="100"/>
        <v/>
      </c>
      <c r="N690">
        <f>LARGE(H675:H766,J690)</f>
        <v>6.360661991951079</v>
      </c>
      <c r="O690" t="str">
        <f t="shared" si="102"/>
        <v/>
      </c>
      <c r="P690" t="str">
        <f t="shared" si="103"/>
        <v/>
      </c>
      <c r="Q690" t="str">
        <f t="shared" si="101"/>
        <v>Thüringen</v>
      </c>
    </row>
    <row r="691" spans="6:17" x14ac:dyDescent="0.35">
      <c r="F691" s="57" t="str">
        <f>'EU-Vergleichsdaten'!B$24</f>
        <v>Région de Bruxelles-Capitale/Brussels Hoofdstedelijk Gewest</v>
      </c>
      <c r="H691" s="57">
        <f>'EU-Vergleichsdaten'!AT$24-ROW(AT$24)/1000000</f>
        <v>7.5887391681623093</v>
      </c>
      <c r="J691">
        <f t="shared" si="104"/>
        <v>17</v>
      </c>
      <c r="K691" s="59" t="str">
        <f>VLOOKUP(N691,H675:Q766,10,0)</f>
        <v>West-Nederland</v>
      </c>
      <c r="L691" t="str">
        <f t="shared" si="99"/>
        <v/>
      </c>
      <c r="M691" s="40" t="str">
        <f t="shared" si="100"/>
        <v/>
      </c>
      <c r="N691">
        <f>LARGE(H675:H766,J691)</f>
        <v>6.2576903021076786</v>
      </c>
      <c r="O691" t="str">
        <f t="shared" si="102"/>
        <v/>
      </c>
      <c r="P691" t="str">
        <f t="shared" si="103"/>
        <v/>
      </c>
      <c r="Q691" t="str">
        <f t="shared" si="101"/>
        <v>Région de Bruxelles-Capitale/Brussels Hoofdstedelijk Gewest</v>
      </c>
    </row>
    <row r="692" spans="6:17" x14ac:dyDescent="0.35">
      <c r="F692" s="57" t="str">
        <f>'EU-Vergleichsdaten'!B$25</f>
        <v>Vlaams Gewest</v>
      </c>
      <c r="H692" s="57">
        <f>'EU-Vergleichsdaten'!AT$25-ROW(AT$25)/1000000</f>
        <v>5.5722495364527713</v>
      </c>
      <c r="J692">
        <f t="shared" si="104"/>
        <v>18</v>
      </c>
      <c r="K692" s="59" t="str">
        <f>VLOOKUP(N692,H675:Q766,10,0)</f>
        <v>Slovenija</v>
      </c>
      <c r="L692" t="str">
        <f t="shared" si="99"/>
        <v/>
      </c>
      <c r="M692" s="40" t="str">
        <f t="shared" si="100"/>
        <v/>
      </c>
      <c r="N692">
        <f>LARGE(H675:H766,J692)</f>
        <v>6.254299129304286</v>
      </c>
      <c r="O692" t="str">
        <f t="shared" si="102"/>
        <v/>
      </c>
      <c r="P692" t="str">
        <f t="shared" si="103"/>
        <v/>
      </c>
      <c r="Q692" t="str">
        <f t="shared" si="101"/>
        <v>Vlaams Gewest</v>
      </c>
    </row>
    <row r="693" spans="6:17" x14ac:dyDescent="0.35">
      <c r="F693" s="57" t="str">
        <f>'EU-Vergleichsdaten'!B$26</f>
        <v>Région wallonne</v>
      </c>
      <c r="H693" s="57">
        <f>'EU-Vergleichsdaten'!AT$26-ROW(AT$26)/1000000</f>
        <v>4.9538751971927892</v>
      </c>
      <c r="J693">
        <f t="shared" si="104"/>
        <v>19</v>
      </c>
      <c r="K693" s="59" t="str">
        <f>VLOOKUP(N693,H675:Q766,10,0)</f>
        <v>Malta</v>
      </c>
      <c r="L693" t="str">
        <f t="shared" si="99"/>
        <v/>
      </c>
      <c r="M693" s="40" t="str">
        <f t="shared" si="100"/>
        <v/>
      </c>
      <c r="N693">
        <f>LARGE(H675:H766,J693)</f>
        <v>6.1812907822403513</v>
      </c>
      <c r="O693" t="str">
        <f t="shared" si="102"/>
        <v/>
      </c>
      <c r="P693" t="str">
        <f t="shared" si="103"/>
        <v/>
      </c>
      <c r="Q693" t="str">
        <f t="shared" si="101"/>
        <v>Région wallonne</v>
      </c>
    </row>
    <row r="694" spans="6:17" x14ac:dyDescent="0.35">
      <c r="F694" s="57" t="str">
        <f>'EU-Vergleichsdaten'!B$27</f>
        <v>Severna i Yugoiztochna Bulgaria</v>
      </c>
      <c r="H694" s="57">
        <f>'EU-Vergleichsdaten'!AT$27-ROW(AT$27)/1000000</f>
        <v>2.1646339920751392</v>
      </c>
      <c r="J694">
        <f t="shared" si="104"/>
        <v>20</v>
      </c>
      <c r="K694" s="59" t="str">
        <f>VLOOKUP(N694,H675:Q766,10,0)</f>
        <v>Hessen</v>
      </c>
      <c r="L694" t="str">
        <f t="shared" si="99"/>
        <v>WD</v>
      </c>
      <c r="M694" s="40" t="str">
        <f t="shared" si="100"/>
        <v>HE</v>
      </c>
      <c r="N694">
        <f>LARGE(H675:H766,J694)</f>
        <v>6.0944761564784669</v>
      </c>
      <c r="O694">
        <f t="shared" si="102"/>
        <v>6.0944761564784669</v>
      </c>
      <c r="P694" t="str">
        <f t="shared" si="103"/>
        <v/>
      </c>
      <c r="Q694" t="str">
        <f t="shared" si="101"/>
        <v>Severna i Yugoiztochna Bulgaria</v>
      </c>
    </row>
    <row r="695" spans="6:17" x14ac:dyDescent="0.35">
      <c r="F695" s="57" t="str">
        <f>'EU-Vergleichsdaten'!B$28</f>
        <v>Yugozapadna i Yuzhna tsentralna Bulgaria</v>
      </c>
      <c r="H695" s="57">
        <f>'EU-Vergleichsdaten'!AT$28-ROW(AT$28)/1000000</f>
        <v>7.6671719999999999</v>
      </c>
      <c r="J695">
        <f t="shared" si="104"/>
        <v>21</v>
      </c>
      <c r="K695" s="59" t="str">
        <f>VLOOKUP(N695,H675:Q766,10,0)</f>
        <v>Sachsen</v>
      </c>
      <c r="L695" t="str">
        <f t="shared" si="99"/>
        <v>OD</v>
      </c>
      <c r="M695" s="40" t="str">
        <f t="shared" si="100"/>
        <v>SN</v>
      </c>
      <c r="N695">
        <f>LARGE(H675:H766,J695)</f>
        <v>5.9429489130745292</v>
      </c>
      <c r="O695" t="str">
        <f t="shared" si="102"/>
        <v/>
      </c>
      <c r="P695">
        <f t="shared" si="103"/>
        <v>5.9429489130745292</v>
      </c>
      <c r="Q695" t="str">
        <f t="shared" si="101"/>
        <v>Yugozapadna i Yuzhna tsentralna Bulgaria</v>
      </c>
    </row>
    <row r="696" spans="6:17" x14ac:dyDescent="0.35">
      <c r="F696" s="57" t="str">
        <f>'EU-Vergleichsdaten'!B$29</f>
        <v>Česko</v>
      </c>
      <c r="H696" s="57">
        <f>'EU-Vergleichsdaten'!AT$29-ROW(AT$29)/1000000</f>
        <v>5.3683716961902928</v>
      </c>
      <c r="J696">
        <f t="shared" si="104"/>
        <v>22</v>
      </c>
      <c r="K696" s="59" t="str">
        <f>VLOOKUP(N696,H675:Q766,10,0)</f>
        <v>Attiki</v>
      </c>
      <c r="L696" t="str">
        <f t="shared" si="99"/>
        <v/>
      </c>
      <c r="M696" s="40" t="str">
        <f t="shared" si="100"/>
        <v/>
      </c>
      <c r="N696">
        <f>LARGE(H675:H766,J696)</f>
        <v>5.7955147076370057</v>
      </c>
      <c r="O696" t="str">
        <f t="shared" si="102"/>
        <v/>
      </c>
      <c r="P696" t="str">
        <f t="shared" si="103"/>
        <v/>
      </c>
      <c r="Q696" t="str">
        <f t="shared" si="101"/>
        <v>Česko</v>
      </c>
    </row>
    <row r="697" spans="6:17" x14ac:dyDescent="0.35">
      <c r="F697" s="57" t="str">
        <f>'EU-Vergleichsdaten'!B$30</f>
        <v>Denmark</v>
      </c>
      <c r="H697" s="57">
        <f>'EU-Vergleichsdaten'!AT$30-ROW(AT$30)/1000000</f>
        <v>6.3630718488273335</v>
      </c>
      <c r="J697">
        <f t="shared" si="104"/>
        <v>23</v>
      </c>
      <c r="K697" s="59" t="str">
        <f>VLOOKUP(N697,H675:Q766,10,0)</f>
        <v>Slovensko</v>
      </c>
      <c r="L697" t="str">
        <f t="shared" si="99"/>
        <v/>
      </c>
      <c r="M697" s="40" t="str">
        <f t="shared" si="100"/>
        <v/>
      </c>
      <c r="N697">
        <f>LARGE(H675:H766,J697)</f>
        <v>5.7946269595477284</v>
      </c>
      <c r="O697" t="str">
        <f t="shared" si="102"/>
        <v/>
      </c>
      <c r="P697" t="str">
        <f t="shared" si="103"/>
        <v/>
      </c>
      <c r="Q697" t="str">
        <f t="shared" si="101"/>
        <v>Denmark</v>
      </c>
    </row>
    <row r="698" spans="6:17" x14ac:dyDescent="0.35">
      <c r="F698" s="57" t="str">
        <f>'EU-Vergleichsdaten'!B$31</f>
        <v>Eesti</v>
      </c>
      <c r="H698" s="57">
        <f>'EU-Vergleichsdaten'!AT$31-ROW(AT$31)/1000000</f>
        <v>6.6418241388491257</v>
      </c>
      <c r="J698">
        <f t="shared" si="104"/>
        <v>24</v>
      </c>
      <c r="K698" s="59" t="str">
        <f>VLOOKUP(N698,H675:Q766,10,0)</f>
        <v>Centro (IT)</v>
      </c>
      <c r="L698" t="str">
        <f t="shared" si="99"/>
        <v/>
      </c>
      <c r="M698" s="40" t="str">
        <f t="shared" si="100"/>
        <v/>
      </c>
      <c r="N698">
        <f>LARGE(H675:H766,J698)</f>
        <v>5.6684787568152313</v>
      </c>
      <c r="O698" t="str">
        <f t="shared" si="102"/>
        <v/>
      </c>
      <c r="P698" t="str">
        <f t="shared" si="103"/>
        <v/>
      </c>
      <c r="Q698" t="str">
        <f t="shared" si="101"/>
        <v>Eesti</v>
      </c>
    </row>
    <row r="699" spans="6:17" x14ac:dyDescent="0.35">
      <c r="F699" s="57" t="str">
        <f>'EU-Vergleichsdaten'!B$32</f>
        <v>Ireland</v>
      </c>
      <c r="H699" s="57">
        <f>'EU-Vergleichsdaten'!AT$32-ROW(AT$32)/1000000</f>
        <v>10.116145115300307</v>
      </c>
      <c r="J699">
        <f t="shared" si="104"/>
        <v>25</v>
      </c>
      <c r="K699" s="59" t="str">
        <f>VLOOKUP(N699,H675:Q766,10,0)</f>
        <v>Rheinland-Pfalz</v>
      </c>
      <c r="L699" t="str">
        <f t="shared" si="99"/>
        <v>WD</v>
      </c>
      <c r="M699" s="40" t="str">
        <f t="shared" si="100"/>
        <v>RP</v>
      </c>
      <c r="N699">
        <f>LARGE(H675:H766,J699)</f>
        <v>5.6669195207867036</v>
      </c>
      <c r="O699">
        <f t="shared" si="102"/>
        <v>5.6669195207867036</v>
      </c>
      <c r="P699" t="str">
        <f t="shared" si="103"/>
        <v/>
      </c>
      <c r="Q699" t="str">
        <f t="shared" si="101"/>
        <v>Ireland</v>
      </c>
    </row>
    <row r="700" spans="6:17" x14ac:dyDescent="0.35">
      <c r="F700" s="57" t="str">
        <f>'EU-Vergleichsdaten'!B$33</f>
        <v>Attiki</v>
      </c>
      <c r="H700" s="57">
        <f>'EU-Vergleichsdaten'!AT$33-ROW(AT$33)/1000000</f>
        <v>5.7955147076370057</v>
      </c>
      <c r="J700">
        <f t="shared" si="104"/>
        <v>26</v>
      </c>
      <c r="K700" s="59" t="str">
        <f>VLOOKUP(N700,H675:Q766,10,0)</f>
        <v>Vlaams Gewest</v>
      </c>
      <c r="L700" t="str">
        <f t="shared" si="99"/>
        <v/>
      </c>
      <c r="M700" s="40" t="str">
        <f t="shared" si="100"/>
        <v/>
      </c>
      <c r="N700">
        <f>LARGE(H675:H766,J700)</f>
        <v>5.5722495364527713</v>
      </c>
      <c r="O700" t="str">
        <f t="shared" si="102"/>
        <v/>
      </c>
      <c r="P700" t="str">
        <f t="shared" si="103"/>
        <v/>
      </c>
      <c r="Q700" t="str">
        <f t="shared" si="101"/>
        <v>Attiki</v>
      </c>
    </row>
    <row r="701" spans="6:17" x14ac:dyDescent="0.35">
      <c r="F701" s="57" t="str">
        <f>'EU-Vergleichsdaten'!B$34</f>
        <v>Nisia Aigaiou, Kriti</v>
      </c>
      <c r="H701" s="57">
        <f>'EU-Vergleichsdaten'!AT$34-ROW(AT$34)/1000000</f>
        <v>1.4006451171477079</v>
      </c>
      <c r="J701">
        <f t="shared" si="104"/>
        <v>27</v>
      </c>
      <c r="K701" s="59" t="str">
        <f>VLOOKUP(N701,H675:Q766,10,0)</f>
        <v>Latvija</v>
      </c>
      <c r="L701" t="str">
        <f t="shared" si="99"/>
        <v/>
      </c>
      <c r="M701" s="40" t="str">
        <f t="shared" si="100"/>
        <v/>
      </c>
      <c r="N701">
        <f>LARGE(H675:H766,J701)</f>
        <v>5.5504250843400964</v>
      </c>
      <c r="O701" t="str">
        <f t="shared" si="102"/>
        <v/>
      </c>
      <c r="P701" t="str">
        <f t="shared" si="103"/>
        <v/>
      </c>
      <c r="Q701" t="str">
        <f t="shared" si="101"/>
        <v>Nisia Aigaiou, Kriti</v>
      </c>
    </row>
    <row r="702" spans="6:17" x14ac:dyDescent="0.35">
      <c r="F702" s="57" t="str">
        <f>'EU-Vergleichsdaten'!B$35</f>
        <v>Voreia Elláda</v>
      </c>
      <c r="H702" s="57">
        <f>'EU-Vergleichsdaten'!AT$35-ROW(AT$35)/1000000</f>
        <v>2.1440984127456817</v>
      </c>
      <c r="J702">
        <f t="shared" si="104"/>
        <v>28</v>
      </c>
      <c r="K702" s="59" t="str">
        <f>VLOOKUP(N702,H675:Q766,10,0)</f>
        <v>Södra Sverige</v>
      </c>
      <c r="L702" t="str">
        <f t="shared" si="99"/>
        <v/>
      </c>
      <c r="M702" s="40" t="str">
        <f t="shared" si="100"/>
        <v/>
      </c>
      <c r="N702">
        <f>LARGE(H675:H766,J702)</f>
        <v>5.5259238896582534</v>
      </c>
      <c r="O702" t="str">
        <f t="shared" si="102"/>
        <v/>
      </c>
      <c r="P702" t="str">
        <f t="shared" si="103"/>
        <v/>
      </c>
      <c r="Q702" t="str">
        <f t="shared" si="101"/>
        <v>Voreia Elláda</v>
      </c>
    </row>
    <row r="703" spans="6:17" x14ac:dyDescent="0.35">
      <c r="F703" s="57" t="str">
        <f>'EU-Vergleichsdaten'!B$36</f>
        <v>Kentriki Elláda</v>
      </c>
      <c r="H703" s="57">
        <f>'EU-Vergleichsdaten'!AT$36-ROW(AT$36)/1000000</f>
        <v>1.1801903712876076</v>
      </c>
      <c r="J703">
        <f t="shared" si="104"/>
        <v>29</v>
      </c>
      <c r="K703" s="59" t="str">
        <f>VLOOKUP(N703,H675:Q766,10,0)</f>
        <v>Lietuva</v>
      </c>
      <c r="L703" t="str">
        <f t="shared" si="99"/>
        <v/>
      </c>
      <c r="M703" s="40" t="str">
        <f t="shared" si="100"/>
        <v/>
      </c>
      <c r="N703">
        <f>LARGE(H675:H766,J703)</f>
        <v>5.515422701147056</v>
      </c>
      <c r="O703" t="str">
        <f t="shared" si="102"/>
        <v/>
      </c>
      <c r="P703" t="str">
        <f t="shared" si="103"/>
        <v/>
      </c>
      <c r="Q703" t="str">
        <f t="shared" si="101"/>
        <v>Kentriki Elláda</v>
      </c>
    </row>
    <row r="704" spans="6:17" x14ac:dyDescent="0.35">
      <c r="F704" s="57" t="str">
        <f>'EU-Vergleichsdaten'!B$37</f>
        <v>Noroeste</v>
      </c>
      <c r="H704" s="57">
        <f>'EU-Vergleichsdaten'!AT$37-ROW(AT$37)/1000000</f>
        <v>3.4080544687774847</v>
      </c>
      <c r="J704">
        <f t="shared" si="104"/>
        <v>30</v>
      </c>
      <c r="K704" s="59" t="str">
        <f>VLOOKUP(N704,H675:Q766,10,0)</f>
        <v>Luxembourg</v>
      </c>
      <c r="L704" t="str">
        <f t="shared" si="99"/>
        <v/>
      </c>
      <c r="M704" s="40" t="str">
        <f t="shared" si="100"/>
        <v/>
      </c>
      <c r="N704">
        <f>LARGE(H675:H766,J704)</f>
        <v>5.4764181485148518</v>
      </c>
      <c r="O704" t="str">
        <f t="shared" si="102"/>
        <v/>
      </c>
      <c r="P704" t="str">
        <f t="shared" si="103"/>
        <v/>
      </c>
      <c r="Q704" t="str">
        <f t="shared" si="101"/>
        <v>Noroeste</v>
      </c>
    </row>
    <row r="705" spans="6:17" x14ac:dyDescent="0.35">
      <c r="F705" s="57" t="str">
        <f>'EU-Vergleichsdaten'!B$38</f>
        <v>Noreste</v>
      </c>
      <c r="H705" s="57">
        <f>'EU-Vergleichsdaten'!AT$38-ROW(AT$38)/1000000</f>
        <v>4.0873270055692767</v>
      </c>
      <c r="J705">
        <f t="shared" si="104"/>
        <v>31</v>
      </c>
      <c r="K705" s="59" t="str">
        <f>VLOOKUP(N705,H675:Q766,10,0)</f>
        <v>Bremen</v>
      </c>
      <c r="L705" t="str">
        <f t="shared" si="99"/>
        <v>WD</v>
      </c>
      <c r="M705" s="40" t="str">
        <f t="shared" si="100"/>
        <v>HB</v>
      </c>
      <c r="N705">
        <f>LARGE(H675:H766,J705)</f>
        <v>5.4711136200607902</v>
      </c>
      <c r="O705">
        <f t="shared" si="102"/>
        <v>5.4711136200607902</v>
      </c>
      <c r="P705" t="str">
        <f t="shared" si="103"/>
        <v/>
      </c>
      <c r="Q705" t="str">
        <f t="shared" si="101"/>
        <v>Noreste</v>
      </c>
    </row>
    <row r="706" spans="6:17" x14ac:dyDescent="0.35">
      <c r="F706" s="57" t="str">
        <f>'EU-Vergleichsdaten'!B$39</f>
        <v>Comunidad de Madrid</v>
      </c>
      <c r="H706" s="57">
        <f>'EU-Vergleichsdaten'!AT$39-ROW(AT$39)/1000000</f>
        <v>8.8541276666666686</v>
      </c>
      <c r="J706">
        <f t="shared" si="104"/>
        <v>32</v>
      </c>
      <c r="K706" s="59" t="str">
        <f>VLOOKUP(N706,H675:Q766,10,0)</f>
        <v>Kýpros</v>
      </c>
      <c r="L706" t="str">
        <f t="shared" si="99"/>
        <v/>
      </c>
      <c r="M706" s="40" t="str">
        <f t="shared" si="100"/>
        <v/>
      </c>
      <c r="N706">
        <f>LARGE(H675:H766,J706)</f>
        <v>5.4638535257731959</v>
      </c>
      <c r="O706" t="str">
        <f t="shared" si="102"/>
        <v/>
      </c>
      <c r="P706" t="str">
        <f t="shared" si="103"/>
        <v/>
      </c>
      <c r="Q706" t="str">
        <f t="shared" si="101"/>
        <v>Comunidad de Madrid</v>
      </c>
    </row>
    <row r="707" spans="6:17" x14ac:dyDescent="0.35">
      <c r="F707" s="57" t="str">
        <f>'EU-Vergleichsdaten'!B$40</f>
        <v>Centro (ES)</v>
      </c>
      <c r="H707" s="57">
        <f>'EU-Vergleichsdaten'!AT$40-ROW(AT$40)/1000000</f>
        <v>3.0555155555555555</v>
      </c>
      <c r="J707">
        <f t="shared" si="104"/>
        <v>33</v>
      </c>
      <c r="K707" s="59" t="str">
        <f>VLOOKUP(N707,H675:Q766,10,0)</f>
        <v>Makroregion południowy</v>
      </c>
      <c r="L707" t="str">
        <f t="shared" si="99"/>
        <v/>
      </c>
      <c r="M707" s="40" t="str">
        <f t="shared" ref="M707:M738" si="105">IF(VLOOKUP($K707,$F$3:$H$94,2,0)="WD",VLOOKUP($K707,C$3:D$18,2,0),IF(VLOOKUP($K707,$F$3:$H$94,2,0)="OD",VLOOKUP($K707,C$3:D$18,2,0),""))</f>
        <v/>
      </c>
      <c r="N707">
        <f>LARGE(H675:H766,J707)</f>
        <v>5.4516882836302827</v>
      </c>
      <c r="O707" t="str">
        <f t="shared" si="102"/>
        <v/>
      </c>
      <c r="P707" t="str">
        <f t="shared" si="103"/>
        <v/>
      </c>
      <c r="Q707" t="str">
        <f t="shared" ref="Q707:Q738" si="106">F707</f>
        <v>Centro (ES)</v>
      </c>
    </row>
    <row r="708" spans="6:17" x14ac:dyDescent="0.35">
      <c r="F708" s="57" t="str">
        <f>'EU-Vergleichsdaten'!B$41</f>
        <v>Este</v>
      </c>
      <c r="H708" s="57">
        <f>'EU-Vergleichsdaten'!AT$41-ROW(AT$41)/1000000</f>
        <v>5.2056771675872051</v>
      </c>
      <c r="J708">
        <f t="shared" si="104"/>
        <v>34</v>
      </c>
      <c r="K708" s="59" t="str">
        <f>VLOOKUP(N708,H675:Q766,10,0)</f>
        <v>Česko</v>
      </c>
      <c r="L708" t="str">
        <f t="shared" si="99"/>
        <v/>
      </c>
      <c r="M708" s="40" t="str">
        <f t="shared" si="105"/>
        <v/>
      </c>
      <c r="N708">
        <f>LARGE(H675:H766,J708)</f>
        <v>5.3683716961902928</v>
      </c>
      <c r="O708" t="str">
        <f t="shared" si="102"/>
        <v/>
      </c>
      <c r="P708" t="str">
        <f t="shared" si="103"/>
        <v/>
      </c>
      <c r="Q708" t="str">
        <f t="shared" si="106"/>
        <v>Este</v>
      </c>
    </row>
    <row r="709" spans="6:17" x14ac:dyDescent="0.35">
      <c r="F709" s="57" t="str">
        <f>'EU-Vergleichsdaten'!B$42</f>
        <v>Sur</v>
      </c>
      <c r="H709" s="57">
        <f>'EU-Vergleichsdaten'!AT$42-ROW(AT$42)/1000000</f>
        <v>3.1236921847554151</v>
      </c>
      <c r="J709">
        <f t="shared" si="104"/>
        <v>35</v>
      </c>
      <c r="K709" s="59" t="str">
        <f>VLOOKUP(N709,H675:Q766,10,0)</f>
        <v>Macroregiunea Trei</v>
      </c>
      <c r="L709" t="str">
        <f t="shared" si="99"/>
        <v/>
      </c>
      <c r="M709" s="40" t="str">
        <f t="shared" si="105"/>
        <v/>
      </c>
      <c r="N709">
        <f>LARGE(H675:H766,J709)</f>
        <v>5.3442094177253345</v>
      </c>
      <c r="O709" t="str">
        <f t="shared" si="102"/>
        <v/>
      </c>
      <c r="P709" t="str">
        <f t="shared" si="103"/>
        <v/>
      </c>
      <c r="Q709" t="str">
        <f t="shared" si="106"/>
        <v>Sur</v>
      </c>
    </row>
    <row r="710" spans="6:17" x14ac:dyDescent="0.35">
      <c r="F710" s="57" t="str">
        <f>'EU-Vergleichsdaten'!B$43</f>
        <v>Canarias</v>
      </c>
      <c r="H710" s="57">
        <f>'EU-Vergleichsdaten'!AT$43-ROW(AT$43)/1000000</f>
        <v>2.0799729235668791</v>
      </c>
      <c r="J710">
        <f t="shared" si="104"/>
        <v>36</v>
      </c>
      <c r="K710" s="59" t="str">
        <f>VLOOKUP(N710,H675:Q766,10,0)</f>
        <v>Südösterreich</v>
      </c>
      <c r="L710" t="str">
        <f t="shared" si="99"/>
        <v/>
      </c>
      <c r="M710" s="40" t="str">
        <f t="shared" si="105"/>
        <v/>
      </c>
      <c r="N710">
        <f>LARGE(H675:H766,J710)</f>
        <v>5.2904497917702908</v>
      </c>
      <c r="O710" t="str">
        <f t="shared" si="102"/>
        <v/>
      </c>
      <c r="P710" t="str">
        <f t="shared" si="103"/>
        <v/>
      </c>
      <c r="Q710" t="str">
        <f t="shared" si="106"/>
        <v>Canarias</v>
      </c>
    </row>
    <row r="711" spans="6:17" x14ac:dyDescent="0.35">
      <c r="F711" s="57" t="str">
        <f>'EU-Vergleichsdaten'!B$44</f>
        <v>Ile de France</v>
      </c>
      <c r="H711" s="57">
        <f>'EU-Vergleichsdaten'!AT$44-ROW(AT$44)/1000000</f>
        <v>8.6662631650981954</v>
      </c>
      <c r="J711">
        <f t="shared" si="104"/>
        <v>37</v>
      </c>
      <c r="K711" s="59" t="str">
        <f>VLOOKUP(N711,H675:Q766,10,0)</f>
        <v>Nord-Ovest</v>
      </c>
      <c r="L711" t="str">
        <f t="shared" si="99"/>
        <v/>
      </c>
      <c r="M711" s="40" t="str">
        <f t="shared" si="105"/>
        <v/>
      </c>
      <c r="N711">
        <f>LARGE(H675:H766,J711)</f>
        <v>5.281207371217806</v>
      </c>
      <c r="O711" t="str">
        <f t="shared" si="102"/>
        <v/>
      </c>
      <c r="P711" t="str">
        <f t="shared" si="103"/>
        <v/>
      </c>
      <c r="Q711" t="str">
        <f t="shared" si="106"/>
        <v>Ile de France</v>
      </c>
    </row>
    <row r="712" spans="6:17" x14ac:dyDescent="0.35">
      <c r="F712" s="57" t="str">
        <f>'EU-Vergleichsdaten'!B$45</f>
        <v>Centre — Val de Loire</v>
      </c>
      <c r="H712" s="57">
        <f>'EU-Vergleichsdaten'!AT$45-ROW(AT$45)/1000000</f>
        <v>3.6667725645088276</v>
      </c>
      <c r="J712">
        <f t="shared" si="104"/>
        <v>38</v>
      </c>
      <c r="K712" s="59" t="str">
        <f>VLOOKUP(N712,H675:Q766,10,0)</f>
        <v>Hrvatska</v>
      </c>
      <c r="L712" t="str">
        <f t="shared" si="99"/>
        <v/>
      </c>
      <c r="M712" s="40" t="str">
        <f t="shared" si="105"/>
        <v/>
      </c>
      <c r="N712">
        <f>LARGE(H675:H766,J712)</f>
        <v>5.2515180675627446</v>
      </c>
      <c r="O712" t="str">
        <f t="shared" si="102"/>
        <v/>
      </c>
      <c r="P712" t="str">
        <f t="shared" si="103"/>
        <v/>
      </c>
      <c r="Q712" t="str">
        <f t="shared" si="106"/>
        <v>Centre — Val de Loire</v>
      </c>
    </row>
    <row r="713" spans="6:17" x14ac:dyDescent="0.35">
      <c r="F713" s="57" t="str">
        <f>'EU-Vergleichsdaten'!B$46</f>
        <v>Bourgogne-Franche-Comté</v>
      </c>
      <c r="H713" s="57">
        <f>'EU-Vergleichsdaten'!AT$46-ROW(AT$46)/1000000</f>
        <v>3.5050728617039733</v>
      </c>
      <c r="J713">
        <f t="shared" si="104"/>
        <v>39</v>
      </c>
      <c r="K713" s="59" t="str">
        <f>VLOOKUP(N713,H675:Q766,10,0)</f>
        <v>Occitanie</v>
      </c>
      <c r="L713" t="str">
        <f t="shared" si="99"/>
        <v/>
      </c>
      <c r="M713" s="40" t="str">
        <f t="shared" si="105"/>
        <v/>
      </c>
      <c r="N713">
        <f>LARGE(H675:H766,J713)</f>
        <v>5.2223613351147433</v>
      </c>
      <c r="O713" t="str">
        <f t="shared" si="102"/>
        <v/>
      </c>
      <c r="P713" t="str">
        <f t="shared" si="103"/>
        <v/>
      </c>
      <c r="Q713" t="str">
        <f t="shared" si="106"/>
        <v>Bourgogne-Franche-Comté</v>
      </c>
    </row>
    <row r="714" spans="6:17" x14ac:dyDescent="0.35">
      <c r="F714" s="57" t="str">
        <f>'EU-Vergleichsdaten'!B$47</f>
        <v>Normandie</v>
      </c>
      <c r="H714" s="57">
        <f>'EU-Vergleichsdaten'!AT$47-ROW(AT$47)/1000000</f>
        <v>2.5708946907460919</v>
      </c>
      <c r="J714">
        <f t="shared" si="104"/>
        <v>40</v>
      </c>
      <c r="K714" s="59" t="str">
        <f>VLOOKUP(N714,H675:Q766,10,0)</f>
        <v>Este</v>
      </c>
      <c r="L714" t="str">
        <f t="shared" si="99"/>
        <v/>
      </c>
      <c r="M714" s="40" t="str">
        <f t="shared" si="105"/>
        <v/>
      </c>
      <c r="N714">
        <f>LARGE(H675:H766,J714)</f>
        <v>5.2056771675872051</v>
      </c>
      <c r="O714" t="str">
        <f t="shared" si="102"/>
        <v/>
      </c>
      <c r="P714" t="str">
        <f t="shared" si="103"/>
        <v/>
      </c>
      <c r="Q714" t="str">
        <f t="shared" si="106"/>
        <v>Normandie</v>
      </c>
    </row>
    <row r="715" spans="6:17" x14ac:dyDescent="0.35">
      <c r="F715" s="57" t="str">
        <f>'EU-Vergleichsdaten'!B$48</f>
        <v>Hauts-de-France</v>
      </c>
      <c r="H715" s="57">
        <f>'EU-Vergleichsdaten'!AT$48-ROW(AT$48)/1000000</f>
        <v>3.1064731959690177</v>
      </c>
      <c r="J715">
        <f t="shared" si="104"/>
        <v>41</v>
      </c>
      <c r="K715" s="59" t="str">
        <f>VLOOKUP(N715,H675:Q766,10,0)</f>
        <v>Nordrhein-Westfalen</v>
      </c>
      <c r="L715" t="str">
        <f t="shared" si="99"/>
        <v>WD</v>
      </c>
      <c r="M715" s="40" t="str">
        <f t="shared" si="105"/>
        <v>NW</v>
      </c>
      <c r="N715">
        <f>LARGE(H675:H766,J715)</f>
        <v>5.1180071400570757</v>
      </c>
      <c r="O715">
        <f t="shared" si="102"/>
        <v>5.1180071400570757</v>
      </c>
      <c r="P715" t="str">
        <f t="shared" si="103"/>
        <v/>
      </c>
      <c r="Q715" t="str">
        <f t="shared" si="106"/>
        <v>Hauts-de-France</v>
      </c>
    </row>
    <row r="716" spans="6:17" x14ac:dyDescent="0.35">
      <c r="F716" s="57" t="str">
        <f>'EU-Vergleichsdaten'!B$49</f>
        <v>Grand Est</v>
      </c>
      <c r="H716" s="57">
        <f>'EU-Vergleichsdaten'!AT$49-ROW(AT$49)/1000000</f>
        <v>2.9639624957319941</v>
      </c>
      <c r="J716">
        <f t="shared" si="104"/>
        <v>42</v>
      </c>
      <c r="K716" s="59" t="str">
        <f>VLOOKUP(N716,H675:Q766,10,0)</f>
        <v>Makroregion południowo-zachodni</v>
      </c>
      <c r="L716" t="str">
        <f t="shared" si="99"/>
        <v/>
      </c>
      <c r="M716" s="40" t="str">
        <f t="shared" si="105"/>
        <v/>
      </c>
      <c r="N716">
        <f>LARGE(H675:H766,J716)</f>
        <v>5.074294526241931</v>
      </c>
      <c r="O716" t="str">
        <f t="shared" si="102"/>
        <v/>
      </c>
      <c r="P716" t="str">
        <f t="shared" si="103"/>
        <v/>
      </c>
      <c r="Q716" t="str">
        <f t="shared" si="106"/>
        <v>Grand Est</v>
      </c>
    </row>
    <row r="717" spans="6:17" x14ac:dyDescent="0.35">
      <c r="F717" s="57" t="str">
        <f>'EU-Vergleichsdaten'!B$50</f>
        <v>Pays de la Loire</v>
      </c>
      <c r="H717" s="57">
        <f>'EU-Vergleichsdaten'!AT$50-ROW(AT$50)/1000000</f>
        <v>3.887537822014052</v>
      </c>
      <c r="J717">
        <f t="shared" si="104"/>
        <v>43</v>
      </c>
      <c r="K717" s="59" t="str">
        <f>VLOOKUP(N717,H675:Q766,10,0)</f>
        <v>Oost-Nederland</v>
      </c>
      <c r="L717" t="str">
        <f t="shared" si="99"/>
        <v/>
      </c>
      <c r="M717" s="40" t="str">
        <f t="shared" si="105"/>
        <v/>
      </c>
      <c r="N717">
        <f>LARGE(H675:H766,J717)</f>
        <v>5.0394717530864197</v>
      </c>
      <c r="O717" t="str">
        <f t="shared" si="102"/>
        <v/>
      </c>
      <c r="P717" t="str">
        <f t="shared" si="103"/>
        <v/>
      </c>
      <c r="Q717" t="str">
        <f t="shared" si="106"/>
        <v>Pays de la Loire</v>
      </c>
    </row>
    <row r="718" spans="6:17" x14ac:dyDescent="0.35">
      <c r="F718" s="57" t="str">
        <f>'EU-Vergleichsdaten'!B$51</f>
        <v>Bretagne</v>
      </c>
      <c r="H718" s="57">
        <f>'EU-Vergleichsdaten'!AT$51-ROW(AT$51)/1000000</f>
        <v>4.0926642317880795</v>
      </c>
      <c r="J718">
        <f t="shared" si="104"/>
        <v>44</v>
      </c>
      <c r="K718" s="59" t="str">
        <f>VLOOKUP(N718,H675:Q766,10,0)</f>
        <v>Zuid-Nederland</v>
      </c>
      <c r="L718" t="str">
        <f t="shared" si="99"/>
        <v/>
      </c>
      <c r="M718" s="40" t="str">
        <f t="shared" si="105"/>
        <v/>
      </c>
      <c r="N718">
        <f>LARGE(H675:H766,J718)</f>
        <v>4.9938110357055514</v>
      </c>
      <c r="O718" t="str">
        <f t="shared" si="102"/>
        <v/>
      </c>
      <c r="P718" t="str">
        <f t="shared" si="103"/>
        <v/>
      </c>
      <c r="Q718" t="str">
        <f t="shared" si="106"/>
        <v>Bretagne</v>
      </c>
    </row>
    <row r="719" spans="6:17" x14ac:dyDescent="0.35">
      <c r="F719" s="57" t="str">
        <f>'EU-Vergleichsdaten'!B$52</f>
        <v>Nouvelle-Aquitaine</v>
      </c>
      <c r="H719" s="57">
        <f>'EU-Vergleichsdaten'!AT$52-ROW(AT$52)/1000000</f>
        <v>2.5400906446470115</v>
      </c>
      <c r="J719">
        <f t="shared" si="104"/>
        <v>45</v>
      </c>
      <c r="K719" s="59" t="str">
        <f>VLOOKUP(N719,H675:Q766,10,0)</f>
        <v>Saarland</v>
      </c>
      <c r="L719" t="str">
        <f t="shared" si="99"/>
        <v>WD</v>
      </c>
      <c r="M719" s="40" t="str">
        <f t="shared" si="105"/>
        <v>SL</v>
      </c>
      <c r="N719">
        <f>LARGE(H675:H766,J719)</f>
        <v>4.9714226600380789</v>
      </c>
      <c r="O719">
        <f t="shared" si="102"/>
        <v>4.9714226600380789</v>
      </c>
      <c r="P719" t="str">
        <f t="shared" si="103"/>
        <v/>
      </c>
      <c r="Q719" t="str">
        <f t="shared" si="106"/>
        <v>Nouvelle-Aquitaine</v>
      </c>
    </row>
    <row r="720" spans="6:17" x14ac:dyDescent="0.35">
      <c r="F720" s="57" t="str">
        <f>'EU-Vergleichsdaten'!B$53</f>
        <v>Occitanie</v>
      </c>
      <c r="H720" s="57">
        <f>'EU-Vergleichsdaten'!AT$53-ROW(AT$53)/1000000</f>
        <v>5.2223613351147433</v>
      </c>
      <c r="J720">
        <f t="shared" si="104"/>
        <v>46</v>
      </c>
      <c r="K720" s="59" t="str">
        <f>VLOOKUP(N720,H675:Q766,10,0)</f>
        <v>Région wallonne</v>
      </c>
      <c r="L720" t="str">
        <f t="shared" si="99"/>
        <v/>
      </c>
      <c r="M720" s="40" t="str">
        <f t="shared" si="105"/>
        <v/>
      </c>
      <c r="N720">
        <f>LARGE(H675:H766,J720)</f>
        <v>4.9538751971927892</v>
      </c>
      <c r="O720" t="str">
        <f t="shared" si="102"/>
        <v/>
      </c>
      <c r="P720" t="str">
        <f t="shared" si="103"/>
        <v/>
      </c>
      <c r="Q720" t="str">
        <f t="shared" si="106"/>
        <v>Occitanie</v>
      </c>
    </row>
    <row r="721" spans="6:17" x14ac:dyDescent="0.35">
      <c r="F721" s="57" t="str">
        <f>'EU-Vergleichsdaten'!B$54</f>
        <v>Auvergne-Rhône-Alpes</v>
      </c>
      <c r="H721" s="57">
        <f>'EU-Vergleichsdaten'!AT$54-ROW(AT$54)/1000000</f>
        <v>4.8609419652904435</v>
      </c>
      <c r="J721">
        <f t="shared" si="104"/>
        <v>47</v>
      </c>
      <c r="K721" s="59" t="str">
        <f>VLOOKUP(N721,H675:Q766,10,0)</f>
        <v>Thüringen</v>
      </c>
      <c r="L721" t="str">
        <f t="shared" si="99"/>
        <v>OD</v>
      </c>
      <c r="M721" s="40" t="str">
        <f t="shared" si="105"/>
        <v>TH</v>
      </c>
      <c r="N721">
        <f>LARGE(H675:H766,J721)</f>
        <v>4.9446495182932901</v>
      </c>
      <c r="O721" t="str">
        <f t="shared" si="102"/>
        <v/>
      </c>
      <c r="P721">
        <f t="shared" si="103"/>
        <v>4.9446495182932901</v>
      </c>
      <c r="Q721" t="str">
        <f t="shared" si="106"/>
        <v>Auvergne-Rhône-Alpes</v>
      </c>
    </row>
    <row r="722" spans="6:17" x14ac:dyDescent="0.35">
      <c r="F722" s="57" t="str">
        <f>'EU-Vergleichsdaten'!B$55</f>
        <v>Provence-Alpes-Côte d’Azur</v>
      </c>
      <c r="H722" s="57">
        <f>'EU-Vergleichsdaten'!AT$55-ROW(AT$55)/1000000</f>
        <v>3.7604042333138743</v>
      </c>
      <c r="J722">
        <f t="shared" si="104"/>
        <v>48</v>
      </c>
      <c r="K722" s="59" t="str">
        <f>VLOOKUP(N722,H675:Q766,10,0)</f>
        <v>Continente</v>
      </c>
      <c r="L722" t="str">
        <f t="shared" si="99"/>
        <v/>
      </c>
      <c r="M722" s="40" t="str">
        <f t="shared" si="105"/>
        <v/>
      </c>
      <c r="N722">
        <f>LARGE(H675:H766,J722)</f>
        <v>4.925228546619012</v>
      </c>
      <c r="O722" t="str">
        <f t="shared" si="102"/>
        <v/>
      </c>
      <c r="P722" t="str">
        <f t="shared" si="103"/>
        <v/>
      </c>
      <c r="Q722" t="str">
        <f t="shared" si="106"/>
        <v>Provence-Alpes-Côte d’Azur</v>
      </c>
    </row>
    <row r="723" spans="6:17" x14ac:dyDescent="0.35">
      <c r="F723" s="57" t="str">
        <f>'EU-Vergleichsdaten'!B$56</f>
        <v>Corse</v>
      </c>
      <c r="H723" s="57">
        <f>'EU-Vergleichsdaten'!AT$56-ROW(AT$56)/1000000</f>
        <v>-5.5999999999999999E-5</v>
      </c>
      <c r="J723">
        <f t="shared" si="104"/>
        <v>49</v>
      </c>
      <c r="K723" s="59" t="str">
        <f>VLOOKUP(N723,H675:Q766,10,0)</f>
        <v>Auvergne-Rhône-Alpes</v>
      </c>
      <c r="L723" t="str">
        <f t="shared" si="99"/>
        <v/>
      </c>
      <c r="M723" s="40" t="str">
        <f t="shared" si="105"/>
        <v/>
      </c>
      <c r="N723">
        <f>LARGE(H675:H766,J723)</f>
        <v>4.8609419652904435</v>
      </c>
      <c r="O723" t="str">
        <f t="shared" si="102"/>
        <v/>
      </c>
      <c r="P723" t="str">
        <f t="shared" si="103"/>
        <v/>
      </c>
      <c r="Q723" t="str">
        <f t="shared" si="106"/>
        <v>Corse</v>
      </c>
    </row>
    <row r="724" spans="6:17" x14ac:dyDescent="0.35">
      <c r="F724" s="57" t="str">
        <f>'EU-Vergleichsdaten'!B$57</f>
        <v>RUP FR — Régions Ultrapériphériques Françaises</v>
      </c>
      <c r="H724" s="57">
        <f>'EU-Vergleichsdaten'!AT$57-ROW(AT$57)/1000000</f>
        <v>1.5070778404681737</v>
      </c>
      <c r="J724">
        <f t="shared" si="104"/>
        <v>50</v>
      </c>
      <c r="K724" s="59" t="str">
        <f>VLOOKUP(N724,H675:Q766,10,0)</f>
        <v>Dunántúl</v>
      </c>
      <c r="L724" t="str">
        <f t="shared" si="99"/>
        <v/>
      </c>
      <c r="M724" s="40" t="str">
        <f t="shared" si="105"/>
        <v/>
      </c>
      <c r="N724">
        <f>LARGE(H675:H766,J724)</f>
        <v>4.7747701708363115</v>
      </c>
      <c r="O724" t="str">
        <f t="shared" si="102"/>
        <v/>
      </c>
      <c r="P724" t="str">
        <f t="shared" si="103"/>
        <v/>
      </c>
      <c r="Q724" t="str">
        <f t="shared" si="106"/>
        <v>RUP FR — Régions Ultrapériphériques Françaises</v>
      </c>
    </row>
    <row r="725" spans="6:17" x14ac:dyDescent="0.35">
      <c r="F725" s="57" t="str">
        <f>'EU-Vergleichsdaten'!B$58</f>
        <v>Hrvatska</v>
      </c>
      <c r="H725" s="57">
        <f>'EU-Vergleichsdaten'!AT$58-ROW(AT$58)/1000000</f>
        <v>5.2515180675627446</v>
      </c>
      <c r="J725">
        <f t="shared" si="104"/>
        <v>51</v>
      </c>
      <c r="K725" s="59" t="str">
        <f>VLOOKUP(N725,H675:Q766,10,0)</f>
        <v>Makroregion północny</v>
      </c>
      <c r="L725" t="str">
        <f t="shared" si="99"/>
        <v/>
      </c>
      <c r="M725" s="40" t="str">
        <f t="shared" si="105"/>
        <v/>
      </c>
      <c r="N725">
        <f>LARGE(H675:H766,J725)</f>
        <v>4.7126283888566451</v>
      </c>
      <c r="O725" t="str">
        <f t="shared" si="102"/>
        <v/>
      </c>
      <c r="P725" t="str">
        <f t="shared" si="103"/>
        <v/>
      </c>
      <c r="Q725" t="str">
        <f t="shared" si="106"/>
        <v>Hrvatska</v>
      </c>
    </row>
    <row r="726" spans="6:17" x14ac:dyDescent="0.35">
      <c r="F726" s="57" t="str">
        <f>'EU-Vergleichsdaten'!B$59</f>
        <v>Nord-Ovest</v>
      </c>
      <c r="H726" s="57">
        <f>'EU-Vergleichsdaten'!AT$59-ROW(AT$59)/1000000</f>
        <v>5.281207371217806</v>
      </c>
      <c r="J726">
        <f t="shared" si="104"/>
        <v>52</v>
      </c>
      <c r="K726" s="59" t="str">
        <f>VLOOKUP(N726,H675:Q766,10,0)</f>
        <v>Brandenburg</v>
      </c>
      <c r="L726" t="str">
        <f t="shared" si="99"/>
        <v>OD</v>
      </c>
      <c r="M726" s="40" t="str">
        <f t="shared" si="105"/>
        <v>BB</v>
      </c>
      <c r="N726">
        <f>LARGE(H675:H766,J726)</f>
        <v>4.5287732881518101</v>
      </c>
      <c r="O726" t="str">
        <f t="shared" si="102"/>
        <v/>
      </c>
      <c r="P726">
        <f t="shared" si="103"/>
        <v>4.5287732881518101</v>
      </c>
      <c r="Q726" t="str">
        <f t="shared" si="106"/>
        <v>Nord-Ovest</v>
      </c>
    </row>
    <row r="727" spans="6:17" x14ac:dyDescent="0.35">
      <c r="F727" s="57" t="str">
        <f>'EU-Vergleichsdaten'!B$60</f>
        <v>Sud</v>
      </c>
      <c r="H727" s="57">
        <f>'EU-Vergleichsdaten'!AT$60-ROW(AT$60)/1000000</f>
        <v>3.0256724374971435</v>
      </c>
      <c r="J727">
        <f t="shared" si="104"/>
        <v>53</v>
      </c>
      <c r="K727" s="59" t="str">
        <f>VLOOKUP(N727,H675:Q766,10,0)</f>
        <v>Niedersachsen</v>
      </c>
      <c r="L727" t="str">
        <f t="shared" si="99"/>
        <v>WD</v>
      </c>
      <c r="M727" s="40" t="str">
        <f t="shared" si="105"/>
        <v>NI</v>
      </c>
      <c r="N727">
        <f>LARGE(H675:H766,J727)</f>
        <v>4.1831119237294292</v>
      </c>
      <c r="O727">
        <f t="shared" si="102"/>
        <v>4.1831119237294292</v>
      </c>
      <c r="P727" t="str">
        <f t="shared" si="103"/>
        <v/>
      </c>
      <c r="Q727" t="str">
        <f t="shared" si="106"/>
        <v>Sud</v>
      </c>
    </row>
    <row r="728" spans="6:17" x14ac:dyDescent="0.35">
      <c r="F728" s="57" t="str">
        <f>'EU-Vergleichsdaten'!B$61</f>
        <v>Isole</v>
      </c>
      <c r="H728" s="57">
        <f>'EU-Vergleichsdaten'!AT$61-ROW(AT$61)/1000000</f>
        <v>2.2874256724823105</v>
      </c>
      <c r="J728">
        <f t="shared" si="104"/>
        <v>54</v>
      </c>
      <c r="K728" s="59" t="str">
        <f>VLOOKUP(N728,H675:Q766,10,0)</f>
        <v>Bretagne</v>
      </c>
      <c r="L728" t="str">
        <f t="shared" si="99"/>
        <v/>
      </c>
      <c r="M728" s="40" t="str">
        <f t="shared" si="105"/>
        <v/>
      </c>
      <c r="N728">
        <f>LARGE(H675:H766,J728)</f>
        <v>4.0926642317880795</v>
      </c>
      <c r="O728" t="str">
        <f t="shared" si="102"/>
        <v/>
      </c>
      <c r="P728" t="str">
        <f t="shared" si="103"/>
        <v/>
      </c>
      <c r="Q728" t="str">
        <f t="shared" si="106"/>
        <v>Isole</v>
      </c>
    </row>
    <row r="729" spans="6:17" x14ac:dyDescent="0.35">
      <c r="F729" s="57" t="str">
        <f>'EU-Vergleichsdaten'!B$62</f>
        <v>Nord-Est</v>
      </c>
      <c r="H729" s="57">
        <f>'EU-Vergleichsdaten'!AT$62-ROW(AT$62)/1000000</f>
        <v>3.4231430893668584</v>
      </c>
      <c r="J729">
        <f t="shared" si="104"/>
        <v>55</v>
      </c>
      <c r="K729" s="59" t="str">
        <f>VLOOKUP(N729,H675:Q766,10,0)</f>
        <v>Noreste</v>
      </c>
      <c r="L729" t="str">
        <f t="shared" si="99"/>
        <v/>
      </c>
      <c r="M729" s="40" t="str">
        <f t="shared" si="105"/>
        <v/>
      </c>
      <c r="N729">
        <f>LARGE(H675:H766,J729)</f>
        <v>4.0873270055692767</v>
      </c>
      <c r="O729" t="str">
        <f t="shared" si="102"/>
        <v/>
      </c>
      <c r="P729" t="str">
        <f t="shared" si="103"/>
        <v/>
      </c>
      <c r="Q729" t="str">
        <f t="shared" si="106"/>
        <v>Nord-Est</v>
      </c>
    </row>
    <row r="730" spans="6:17" x14ac:dyDescent="0.35">
      <c r="F730" s="57" t="str">
        <f>'EU-Vergleichsdaten'!B$63</f>
        <v>Centro (IT)</v>
      </c>
      <c r="H730" s="57">
        <f>'EU-Vergleichsdaten'!AT$63-ROW(AT$63)/1000000</f>
        <v>5.6684787568152313</v>
      </c>
      <c r="J730">
        <f t="shared" si="104"/>
        <v>56</v>
      </c>
      <c r="K730" s="59" t="str">
        <f>VLOOKUP(N730,H675:Q766,10,0)</f>
        <v>Alföld és Észak</v>
      </c>
      <c r="L730" t="str">
        <f t="shared" si="99"/>
        <v/>
      </c>
      <c r="M730" s="40" t="str">
        <f t="shared" si="105"/>
        <v/>
      </c>
      <c r="N730">
        <f>LARGE(H675:H766,J730)</f>
        <v>4.0820442048135916</v>
      </c>
      <c r="O730" t="str">
        <f t="shared" si="102"/>
        <v/>
      </c>
      <c r="P730" t="str">
        <f t="shared" si="103"/>
        <v/>
      </c>
      <c r="Q730" t="str">
        <f t="shared" si="106"/>
        <v>Centro (IT)</v>
      </c>
    </row>
    <row r="731" spans="6:17" x14ac:dyDescent="0.35">
      <c r="F731" s="57" t="str">
        <f>'EU-Vergleichsdaten'!B$64</f>
        <v>Kýpros</v>
      </c>
      <c r="H731" s="57">
        <f>'EU-Vergleichsdaten'!AT$64-ROW(AT$64)/1000000</f>
        <v>5.4638535257731959</v>
      </c>
      <c r="J731">
        <f t="shared" si="104"/>
        <v>57</v>
      </c>
      <c r="K731" s="59" t="str">
        <f>VLOOKUP(N731,H675:Q766,10,0)</f>
        <v>Norra Sverige</v>
      </c>
      <c r="L731" t="str">
        <f t="shared" si="99"/>
        <v/>
      </c>
      <c r="M731" s="40" t="str">
        <f t="shared" si="105"/>
        <v/>
      </c>
      <c r="N731">
        <f>LARGE(H675:H766,J731)</f>
        <v>4.0336721069418386</v>
      </c>
      <c r="O731" t="str">
        <f t="shared" si="102"/>
        <v/>
      </c>
      <c r="P731" t="str">
        <f t="shared" si="103"/>
        <v/>
      </c>
      <c r="Q731" t="str">
        <f t="shared" si="106"/>
        <v>Kýpros</v>
      </c>
    </row>
    <row r="732" spans="6:17" x14ac:dyDescent="0.35">
      <c r="F732" s="57" t="str">
        <f>'EU-Vergleichsdaten'!B$65</f>
        <v>Latvija</v>
      </c>
      <c r="H732" s="57">
        <f>'EU-Vergleichsdaten'!AT$65-ROW(AT$65)/1000000</f>
        <v>5.5504250843400964</v>
      </c>
      <c r="J732">
        <f t="shared" si="104"/>
        <v>58</v>
      </c>
      <c r="K732" s="59" t="str">
        <f>VLOOKUP(N732,H675:Q766,10,0)</f>
        <v>Pays de la Loire</v>
      </c>
      <c r="L732" t="str">
        <f t="shared" si="99"/>
        <v/>
      </c>
      <c r="M732" s="40" t="str">
        <f t="shared" si="105"/>
        <v/>
      </c>
      <c r="N732">
        <f>LARGE(H675:H766,J732)</f>
        <v>3.887537822014052</v>
      </c>
      <c r="O732" t="str">
        <f t="shared" si="102"/>
        <v/>
      </c>
      <c r="P732" t="str">
        <f t="shared" si="103"/>
        <v/>
      </c>
      <c r="Q732" t="str">
        <f t="shared" si="106"/>
        <v>Latvija</v>
      </c>
    </row>
    <row r="733" spans="6:17" x14ac:dyDescent="0.35">
      <c r="F733" s="57" t="str">
        <f>'EU-Vergleichsdaten'!B$66</f>
        <v>Lietuva</v>
      </c>
      <c r="H733" s="57">
        <f>'EU-Vergleichsdaten'!AT$66-ROW(AT$66)/1000000</f>
        <v>5.515422701147056</v>
      </c>
      <c r="J733">
        <f t="shared" si="104"/>
        <v>59</v>
      </c>
      <c r="K733" s="59" t="str">
        <f>VLOOKUP(N733,H675:Q766,10,0)</f>
        <v>Provence-Alpes-Côte d’Azur</v>
      </c>
      <c r="L733" t="str">
        <f t="shared" si="99"/>
        <v/>
      </c>
      <c r="M733" s="40" t="str">
        <f t="shared" si="105"/>
        <v/>
      </c>
      <c r="N733">
        <f>LARGE(H675:H766,J733)</f>
        <v>3.7604042333138743</v>
      </c>
      <c r="O733" t="str">
        <f t="shared" si="102"/>
        <v/>
      </c>
      <c r="P733" t="str">
        <f t="shared" si="103"/>
        <v/>
      </c>
      <c r="Q733" t="str">
        <f t="shared" si="106"/>
        <v>Lietuva</v>
      </c>
    </row>
    <row r="734" spans="6:17" x14ac:dyDescent="0.35">
      <c r="F734" s="57" t="str">
        <f>'EU-Vergleichsdaten'!B$67</f>
        <v>Luxembourg</v>
      </c>
      <c r="H734" s="57">
        <f>'EU-Vergleichsdaten'!AT$67-ROW(AT$67)/1000000</f>
        <v>5.4764181485148518</v>
      </c>
      <c r="J734">
        <f t="shared" si="104"/>
        <v>60</v>
      </c>
      <c r="K734" s="59" t="str">
        <f>VLOOKUP(N734,H675:Q766,10,0)</f>
        <v>Macroregiunea Patru</v>
      </c>
      <c r="L734" t="str">
        <f t="shared" si="99"/>
        <v/>
      </c>
      <c r="M734" s="40" t="str">
        <f t="shared" si="105"/>
        <v/>
      </c>
      <c r="N734">
        <f>LARGE(H675:H766,J734)</f>
        <v>3.7142552950643006</v>
      </c>
      <c r="O734" t="str">
        <f t="shared" si="102"/>
        <v/>
      </c>
      <c r="P734" t="str">
        <f t="shared" si="103"/>
        <v/>
      </c>
      <c r="Q734" t="str">
        <f t="shared" si="106"/>
        <v>Luxembourg</v>
      </c>
    </row>
    <row r="735" spans="6:17" x14ac:dyDescent="0.35">
      <c r="F735" s="57" t="str">
        <f>'EU-Vergleichsdaten'!B$68</f>
        <v>Közép-Magyarország</v>
      </c>
      <c r="H735" s="57">
        <f>'EU-Vergleichsdaten'!AT$68-ROW(AT$68)/1000000</f>
        <v>11.083353593670177</v>
      </c>
      <c r="J735">
        <f t="shared" si="104"/>
        <v>61</v>
      </c>
      <c r="K735" s="59" t="str">
        <f>VLOOKUP(N735,H675:Q766,10,0)</f>
        <v>Westösterreich</v>
      </c>
      <c r="L735" t="str">
        <f t="shared" si="99"/>
        <v/>
      </c>
      <c r="M735" s="40" t="str">
        <f t="shared" si="105"/>
        <v/>
      </c>
      <c r="N735">
        <f>LARGE(H675:H766,J735)</f>
        <v>3.7053908430835225</v>
      </c>
      <c r="O735" t="str">
        <f t="shared" si="102"/>
        <v/>
      </c>
      <c r="P735" t="str">
        <f t="shared" si="103"/>
        <v/>
      </c>
      <c r="Q735" t="str">
        <f t="shared" si="106"/>
        <v>Közép-Magyarország</v>
      </c>
    </row>
    <row r="736" spans="6:17" x14ac:dyDescent="0.35">
      <c r="F736" s="57" t="str">
        <f>'EU-Vergleichsdaten'!B$69</f>
        <v>Dunántúl</v>
      </c>
      <c r="H736" s="57">
        <f>'EU-Vergleichsdaten'!AT$69-ROW(AT$69)/1000000</f>
        <v>4.7747701708363115</v>
      </c>
      <c r="J736">
        <f t="shared" si="104"/>
        <v>62</v>
      </c>
      <c r="K736" s="59" t="str">
        <f>VLOOKUP(N736,H675:Q766,10,0)</f>
        <v>Centre — Val de Loire</v>
      </c>
      <c r="L736" t="str">
        <f t="shared" si="99"/>
        <v/>
      </c>
      <c r="M736" s="40" t="str">
        <f t="shared" si="105"/>
        <v/>
      </c>
      <c r="N736">
        <f>LARGE(H675:H766,J736)</f>
        <v>3.6667725645088276</v>
      </c>
      <c r="O736" t="str">
        <f t="shared" si="102"/>
        <v/>
      </c>
      <c r="P736" t="str">
        <f t="shared" si="103"/>
        <v/>
      </c>
      <c r="Q736" t="str">
        <f t="shared" si="106"/>
        <v>Dunántúl</v>
      </c>
    </row>
    <row r="737" spans="6:17" x14ac:dyDescent="0.35">
      <c r="F737" s="57" t="str">
        <f>'EU-Vergleichsdaten'!B$70</f>
        <v>Alföld és Észak</v>
      </c>
      <c r="H737" s="57">
        <f>'EU-Vergleichsdaten'!AT$70-ROW(AT$70)/1000000</f>
        <v>4.0820442048135916</v>
      </c>
      <c r="J737">
        <f t="shared" si="104"/>
        <v>63</v>
      </c>
      <c r="K737" s="59" t="str">
        <f>VLOOKUP(N737,H675:Q766,10,0)</f>
        <v>Noord-Nederland</v>
      </c>
      <c r="L737" t="str">
        <f t="shared" si="99"/>
        <v/>
      </c>
      <c r="M737" s="40" t="str">
        <f t="shared" si="105"/>
        <v/>
      </c>
      <c r="N737">
        <f>LARGE(H675:H766,J737)</f>
        <v>3.5260514143195008</v>
      </c>
      <c r="O737" t="str">
        <f t="shared" si="102"/>
        <v/>
      </c>
      <c r="P737" t="str">
        <f t="shared" si="103"/>
        <v/>
      </c>
      <c r="Q737" t="str">
        <f t="shared" si="106"/>
        <v>Alföld és Észak</v>
      </c>
    </row>
    <row r="738" spans="6:17" x14ac:dyDescent="0.35">
      <c r="F738" s="57" t="str">
        <f>'EU-Vergleichsdaten'!B$71</f>
        <v>Malta</v>
      </c>
      <c r="H738" s="57">
        <f>'EU-Vergleichsdaten'!AT$71-ROW(AT$71)/1000000</f>
        <v>6.1812907822403513</v>
      </c>
      <c r="J738">
        <f t="shared" si="104"/>
        <v>64</v>
      </c>
      <c r="K738" s="59" t="str">
        <f>VLOOKUP(N738,H675:Q766,10,0)</f>
        <v>Bourgogne-Franche-Comté</v>
      </c>
      <c r="L738" t="str">
        <f t="shared" si="99"/>
        <v/>
      </c>
      <c r="M738" s="40" t="str">
        <f t="shared" si="105"/>
        <v/>
      </c>
      <c r="N738">
        <f>LARGE(H675:H766,J738)</f>
        <v>3.5050728617039733</v>
      </c>
      <c r="O738" t="str">
        <f t="shared" si="102"/>
        <v/>
      </c>
      <c r="P738" t="str">
        <f t="shared" si="103"/>
        <v/>
      </c>
      <c r="Q738" t="str">
        <f t="shared" si="106"/>
        <v>Malta</v>
      </c>
    </row>
    <row r="739" spans="6:17" x14ac:dyDescent="0.35">
      <c r="F739" s="57" t="str">
        <f>'EU-Vergleichsdaten'!B$72</f>
        <v>Noord-Nederland</v>
      </c>
      <c r="H739" s="57">
        <f>'EU-Vergleichsdaten'!AT$72-ROW(AT$72)/1000000</f>
        <v>3.5260514143195008</v>
      </c>
      <c r="J739">
        <f t="shared" si="104"/>
        <v>65</v>
      </c>
      <c r="K739" s="59" t="str">
        <f>VLOOKUP(N739,H675:Q766,10,0)</f>
        <v>Schleswig-Holstein</v>
      </c>
      <c r="L739" t="str">
        <f t="shared" ref="L739:L766" si="107">IF(VLOOKUP(K739,F$3:G$94,2,0)="WD","WD",IF(VLOOKUP(K739,F$3:G$94,2,0)="OD","OD",""))</f>
        <v>WD</v>
      </c>
      <c r="M739" s="40" t="str">
        <f t="shared" ref="M739:M766" si="108">IF(VLOOKUP($K739,$F$3:$H$94,2,0)="WD",VLOOKUP($K739,C$3:D$18,2,0),IF(VLOOKUP($K739,$F$3:$H$94,2,0)="OD",VLOOKUP($K739,C$3:D$18,2,0),""))</f>
        <v>SH</v>
      </c>
      <c r="N739">
        <f>LARGE(H675:H766,J739)</f>
        <v>3.5008221703204043</v>
      </c>
      <c r="O739">
        <f t="shared" si="102"/>
        <v>3.5008221703204043</v>
      </c>
      <c r="P739" t="str">
        <f t="shared" si="103"/>
        <v/>
      </c>
      <c r="Q739" t="str">
        <f t="shared" ref="Q739:Q766" si="109">F739</f>
        <v>Noord-Nederland</v>
      </c>
    </row>
    <row r="740" spans="6:17" x14ac:dyDescent="0.35">
      <c r="F740" s="57" t="str">
        <f>'EU-Vergleichsdaten'!B$73</f>
        <v>Oost-Nederland</v>
      </c>
      <c r="H740" s="57">
        <f>'EU-Vergleichsdaten'!AT$73-ROW(AT$73)/1000000</f>
        <v>5.0394717530864197</v>
      </c>
      <c r="J740">
        <f t="shared" si="104"/>
        <v>66</v>
      </c>
      <c r="K740" s="59" t="str">
        <f>VLOOKUP(N740,H675:Q766,10,0)</f>
        <v>Sachsen-Anhalt</v>
      </c>
      <c r="L740" t="str">
        <f t="shared" si="107"/>
        <v>OD</v>
      </c>
      <c r="M740" s="40" t="str">
        <f t="shared" si="108"/>
        <v>ST</v>
      </c>
      <c r="N740">
        <f>LARGE(H675:H766,J740)</f>
        <v>3.4852078417626431</v>
      </c>
      <c r="O740" t="str">
        <f t="shared" ref="O740:O766" si="110">IF(L740="WD",N740,"")</f>
        <v/>
      </c>
      <c r="P740">
        <f t="shared" ref="P740:P766" si="111">IF(L740="OD",N740,"")</f>
        <v>3.4852078417626431</v>
      </c>
      <c r="Q740" t="str">
        <f t="shared" si="109"/>
        <v>Oost-Nederland</v>
      </c>
    </row>
    <row r="741" spans="6:17" x14ac:dyDescent="0.35">
      <c r="F741" s="57" t="str">
        <f>'EU-Vergleichsdaten'!B$74</f>
        <v>West-Nederland</v>
      </c>
      <c r="H741" s="57">
        <f>'EU-Vergleichsdaten'!AT$74-ROW(AT$74)/1000000</f>
        <v>6.2576903021076786</v>
      </c>
      <c r="J741">
        <f t="shared" ref="J741:J766" si="112">J740+1</f>
        <v>67</v>
      </c>
      <c r="K741" s="59" t="str">
        <f>VLOOKUP(N741,H675:Q766,10,0)</f>
        <v>Nord-Est</v>
      </c>
      <c r="L741" t="str">
        <f t="shared" si="107"/>
        <v/>
      </c>
      <c r="M741" s="40" t="str">
        <f t="shared" si="108"/>
        <v/>
      </c>
      <c r="N741">
        <f>LARGE(H675:H766,J741)</f>
        <v>3.4231430893668584</v>
      </c>
      <c r="O741" t="str">
        <f t="shared" si="110"/>
        <v/>
      </c>
      <c r="P741" t="str">
        <f t="shared" si="111"/>
        <v/>
      </c>
      <c r="Q741" t="str">
        <f t="shared" si="109"/>
        <v>West-Nederland</v>
      </c>
    </row>
    <row r="742" spans="6:17" x14ac:dyDescent="0.35">
      <c r="F742" s="57" t="str">
        <f>'EU-Vergleichsdaten'!B$75</f>
        <v>Zuid-Nederland</v>
      </c>
      <c r="H742" s="57">
        <f>'EU-Vergleichsdaten'!AT$75-ROW(AT$75)/1000000</f>
        <v>4.9938110357055514</v>
      </c>
      <c r="J742">
        <f t="shared" si="112"/>
        <v>68</v>
      </c>
      <c r="K742" s="59" t="str">
        <f>VLOOKUP(N742,H675:Q766,10,0)</f>
        <v>Noroeste</v>
      </c>
      <c r="L742" t="str">
        <f t="shared" si="107"/>
        <v/>
      </c>
      <c r="M742" s="40" t="str">
        <f t="shared" si="108"/>
        <v/>
      </c>
      <c r="N742">
        <f>LARGE(H675:H766,J742)</f>
        <v>3.4080544687774847</v>
      </c>
      <c r="O742" t="str">
        <f t="shared" si="110"/>
        <v/>
      </c>
      <c r="P742" t="str">
        <f t="shared" si="111"/>
        <v/>
      </c>
      <c r="Q742" t="str">
        <f t="shared" si="109"/>
        <v>Zuid-Nederland</v>
      </c>
    </row>
    <row r="743" spans="6:17" x14ac:dyDescent="0.35">
      <c r="F743" s="57" t="str">
        <f>'EU-Vergleichsdaten'!B$76</f>
        <v>Ostösterreich</v>
      </c>
      <c r="H743" s="57">
        <f>'EU-Vergleichsdaten'!AT$76-ROW(AT$76)/1000000</f>
        <v>6.360661991951079</v>
      </c>
      <c r="J743">
        <f t="shared" si="112"/>
        <v>69</v>
      </c>
      <c r="K743" s="59" t="str">
        <f>VLOOKUP(N743,H675:Q766,10,0)</f>
        <v>Makroregion centralny</v>
      </c>
      <c r="L743" t="str">
        <f t="shared" si="107"/>
        <v/>
      </c>
      <c r="M743" s="40" t="str">
        <f t="shared" si="108"/>
        <v/>
      </c>
      <c r="N743">
        <f>LARGE(H675:H766,J743)</f>
        <v>3.2954225459383215</v>
      </c>
      <c r="O743" t="str">
        <f t="shared" si="110"/>
        <v/>
      </c>
      <c r="P743" t="str">
        <f t="shared" si="111"/>
        <v/>
      </c>
      <c r="Q743" t="str">
        <f t="shared" si="109"/>
        <v>Ostösterreich</v>
      </c>
    </row>
    <row r="744" spans="6:17" x14ac:dyDescent="0.35">
      <c r="F744" s="57" t="str">
        <f>'EU-Vergleichsdaten'!B$77</f>
        <v>Südösterreich</v>
      </c>
      <c r="H744" s="57">
        <f>'EU-Vergleichsdaten'!AT$77-ROW(AT$77)/1000000</f>
        <v>5.2904497917702908</v>
      </c>
      <c r="J744">
        <f t="shared" si="112"/>
        <v>70</v>
      </c>
      <c r="K744" s="59" t="str">
        <f>VLOOKUP(N744,H675:Q766,10,0)</f>
        <v>Macroregiunea Unu</v>
      </c>
      <c r="L744" t="str">
        <f t="shared" si="107"/>
        <v/>
      </c>
      <c r="M744" s="40" t="str">
        <f t="shared" si="108"/>
        <v/>
      </c>
      <c r="N744">
        <f>LARGE(H675:H766,J744)</f>
        <v>3.2087065823093379</v>
      </c>
      <c r="O744" t="str">
        <f t="shared" si="110"/>
        <v/>
      </c>
      <c r="P744" t="str">
        <f t="shared" si="111"/>
        <v/>
      </c>
      <c r="Q744" t="str">
        <f t="shared" si="109"/>
        <v>Südösterreich</v>
      </c>
    </row>
    <row r="745" spans="6:17" x14ac:dyDescent="0.35">
      <c r="F745" s="57" t="str">
        <f>'EU-Vergleichsdaten'!B$78</f>
        <v>Westösterreich</v>
      </c>
      <c r="H745" s="57">
        <f>'EU-Vergleichsdaten'!AT$78-ROW(AT$78)/1000000</f>
        <v>3.7053908430835225</v>
      </c>
      <c r="J745">
        <f t="shared" si="112"/>
        <v>71</v>
      </c>
      <c r="K745" s="59" t="str">
        <f>VLOOKUP(N745,H675:Q766,10,0)</f>
        <v>Sur</v>
      </c>
      <c r="L745" t="str">
        <f t="shared" si="107"/>
        <v/>
      </c>
      <c r="M745" s="40" t="str">
        <f t="shared" si="108"/>
        <v/>
      </c>
      <c r="N745">
        <f>LARGE(H675:H766,J745)</f>
        <v>3.1236921847554151</v>
      </c>
      <c r="O745" t="str">
        <f t="shared" si="110"/>
        <v/>
      </c>
      <c r="P745" t="str">
        <f t="shared" si="111"/>
        <v/>
      </c>
      <c r="Q745" t="str">
        <f t="shared" si="109"/>
        <v>Westösterreich</v>
      </c>
    </row>
    <row r="746" spans="6:17" x14ac:dyDescent="0.35">
      <c r="F746" s="57" t="str">
        <f>'EU-Vergleichsdaten'!B$79</f>
        <v>Makroregion południowy</v>
      </c>
      <c r="H746" s="57">
        <f>'EU-Vergleichsdaten'!AT$79-ROW(AT$79)/1000000</f>
        <v>5.4516882836302827</v>
      </c>
      <c r="J746">
        <f t="shared" si="112"/>
        <v>72</v>
      </c>
      <c r="K746" s="59" t="str">
        <f>VLOOKUP(N746,H675:Q766,10,0)</f>
        <v>Hauts-de-France</v>
      </c>
      <c r="L746" t="str">
        <f t="shared" si="107"/>
        <v/>
      </c>
      <c r="M746" s="40" t="str">
        <f t="shared" si="108"/>
        <v/>
      </c>
      <c r="N746">
        <f>LARGE(H675:H766,J746)</f>
        <v>3.1064731959690177</v>
      </c>
      <c r="O746" t="str">
        <f t="shared" si="110"/>
        <v/>
      </c>
      <c r="P746" t="str">
        <f t="shared" si="111"/>
        <v/>
      </c>
      <c r="Q746" t="str">
        <f t="shared" si="109"/>
        <v>Makroregion południowy</v>
      </c>
    </row>
    <row r="747" spans="6:17" x14ac:dyDescent="0.35">
      <c r="F747" s="57" t="str">
        <f>'EU-Vergleichsdaten'!B$80</f>
        <v>Makroregion północno-zachodni</v>
      </c>
      <c r="H747" s="57">
        <f>'EU-Vergleichsdaten'!AT$80-ROW(AT$80)/1000000</f>
        <v>2.9744644231723751</v>
      </c>
      <c r="J747">
        <f t="shared" si="112"/>
        <v>73</v>
      </c>
      <c r="K747" s="59" t="str">
        <f>VLOOKUP(N747,H675:Q766,10,0)</f>
        <v>Centro (ES)</v>
      </c>
      <c r="L747" t="str">
        <f t="shared" si="107"/>
        <v/>
      </c>
      <c r="M747" s="40" t="str">
        <f t="shared" si="108"/>
        <v/>
      </c>
      <c r="N747">
        <f>LARGE(H675:H766,J747)</f>
        <v>3.0555155555555555</v>
      </c>
      <c r="O747" t="str">
        <f t="shared" si="110"/>
        <v/>
      </c>
      <c r="P747" t="str">
        <f t="shared" si="111"/>
        <v/>
      </c>
      <c r="Q747" t="str">
        <f t="shared" si="109"/>
        <v>Makroregion północno-zachodni</v>
      </c>
    </row>
    <row r="748" spans="6:17" x14ac:dyDescent="0.35">
      <c r="F748" s="57" t="str">
        <f>'EU-Vergleichsdaten'!B$81</f>
        <v>Makroregion południowo-zachodni</v>
      </c>
      <c r="H748" s="57">
        <f>'EU-Vergleichsdaten'!AT$81-ROW(AT$81)/1000000</f>
        <v>5.074294526241931</v>
      </c>
      <c r="J748">
        <f t="shared" si="112"/>
        <v>74</v>
      </c>
      <c r="K748" s="59" t="str">
        <f>VLOOKUP(N748,H675:Q766,10,0)</f>
        <v>Sud</v>
      </c>
      <c r="L748" t="str">
        <f t="shared" si="107"/>
        <v/>
      </c>
      <c r="M748" s="40" t="str">
        <f t="shared" si="108"/>
        <v/>
      </c>
      <c r="N748">
        <f>LARGE(H675:H766,J748)</f>
        <v>3.0256724374971435</v>
      </c>
      <c r="O748" t="str">
        <f t="shared" si="110"/>
        <v/>
      </c>
      <c r="P748" t="str">
        <f t="shared" si="111"/>
        <v/>
      </c>
      <c r="Q748" t="str">
        <f t="shared" si="109"/>
        <v>Makroregion południowo-zachodni</v>
      </c>
    </row>
    <row r="749" spans="6:17" x14ac:dyDescent="0.35">
      <c r="F749" s="57" t="str">
        <f>'EU-Vergleichsdaten'!B$82</f>
        <v>Makroregion północny</v>
      </c>
      <c r="H749" s="57">
        <f>'EU-Vergleichsdaten'!AT$82-ROW(AT$82)/1000000</f>
        <v>4.7126283888566451</v>
      </c>
      <c r="J749">
        <f t="shared" si="112"/>
        <v>75</v>
      </c>
      <c r="K749" s="59" t="str">
        <f>VLOOKUP(N749,H675:Q766,10,0)</f>
        <v>Makroregion północno-zachodni</v>
      </c>
      <c r="L749" t="str">
        <f t="shared" si="107"/>
        <v/>
      </c>
      <c r="M749" s="40" t="str">
        <f t="shared" si="108"/>
        <v/>
      </c>
      <c r="N749">
        <f>LARGE(H675:H766,J749)</f>
        <v>2.9744644231723751</v>
      </c>
      <c r="O749" t="str">
        <f t="shared" si="110"/>
        <v/>
      </c>
      <c r="P749" t="str">
        <f t="shared" si="111"/>
        <v/>
      </c>
      <c r="Q749" t="str">
        <f t="shared" si="109"/>
        <v>Makroregion północny</v>
      </c>
    </row>
    <row r="750" spans="6:17" x14ac:dyDescent="0.35">
      <c r="F750" s="57" t="str">
        <f>'EU-Vergleichsdaten'!B$83</f>
        <v>Makroregion centralny</v>
      </c>
      <c r="H750" s="57">
        <f>'EU-Vergleichsdaten'!AT$83-ROW(AT$83)/1000000</f>
        <v>3.2954225459383215</v>
      </c>
      <c r="J750">
        <f t="shared" si="112"/>
        <v>76</v>
      </c>
      <c r="K750" s="59" t="str">
        <f>VLOOKUP(N750,H675:Q766,10,0)</f>
        <v>Grand Est</v>
      </c>
      <c r="L750" t="str">
        <f t="shared" si="107"/>
        <v/>
      </c>
      <c r="M750" s="40" t="str">
        <f t="shared" si="108"/>
        <v/>
      </c>
      <c r="N750">
        <f>LARGE(H675:H766,J750)</f>
        <v>2.9639624957319941</v>
      </c>
      <c r="O750" t="str">
        <f t="shared" si="110"/>
        <v/>
      </c>
      <c r="P750" t="str">
        <f t="shared" si="111"/>
        <v/>
      </c>
      <c r="Q750" t="str">
        <f t="shared" si="109"/>
        <v>Makroregion centralny</v>
      </c>
    </row>
    <row r="751" spans="6:17" x14ac:dyDescent="0.35">
      <c r="F751" s="57" t="str">
        <f>'EU-Vergleichsdaten'!B$84</f>
        <v>Makroregion wschodni</v>
      </c>
      <c r="H751" s="57">
        <f>'EU-Vergleichsdaten'!AT$84-ROW(AT$84)/1000000</f>
        <v>2.3621564942533957</v>
      </c>
      <c r="J751">
        <f t="shared" si="112"/>
        <v>77</v>
      </c>
      <c r="K751" s="59" t="str">
        <f>VLOOKUP(N751,H675:Q766,10,0)</f>
        <v>Mecklenburg-Vorpommern</v>
      </c>
      <c r="L751" t="str">
        <f t="shared" si="107"/>
        <v>OD</v>
      </c>
      <c r="M751" s="40" t="str">
        <f t="shared" si="108"/>
        <v>MV</v>
      </c>
      <c r="N751">
        <f>LARGE(H675:H766,J751)</f>
        <v>2.8552491578947365</v>
      </c>
      <c r="O751" t="str">
        <f t="shared" si="110"/>
        <v/>
      </c>
      <c r="P751">
        <f t="shared" si="111"/>
        <v>2.8552491578947365</v>
      </c>
      <c r="Q751" t="str">
        <f t="shared" si="109"/>
        <v>Makroregion wschodni</v>
      </c>
    </row>
    <row r="752" spans="6:17" x14ac:dyDescent="0.35">
      <c r="F752" s="57" t="str">
        <f>'EU-Vergleichsdaten'!B$85</f>
        <v>Makroregion województwo mazowieckie</v>
      </c>
      <c r="H752" s="57">
        <f>'EU-Vergleichsdaten'!AT$85-ROW(AT$85)/1000000</f>
        <v>7.6883409092383665</v>
      </c>
      <c r="J752">
        <f t="shared" si="112"/>
        <v>78</v>
      </c>
      <c r="K752" s="59" t="str">
        <f>VLOOKUP(N752,H675:Q766,10,0)</f>
        <v>Normandie</v>
      </c>
      <c r="L752" t="str">
        <f t="shared" si="107"/>
        <v/>
      </c>
      <c r="M752" s="40" t="str">
        <f t="shared" si="108"/>
        <v/>
      </c>
      <c r="N752">
        <f>LARGE(H675:H766,J752)</f>
        <v>2.5708946907460919</v>
      </c>
      <c r="O752" t="str">
        <f t="shared" si="110"/>
        <v/>
      </c>
      <c r="P752" t="str">
        <f t="shared" si="111"/>
        <v/>
      </c>
      <c r="Q752" t="str">
        <f t="shared" si="109"/>
        <v>Makroregion województwo mazowieckie</v>
      </c>
    </row>
    <row r="753" spans="6:17" x14ac:dyDescent="0.35">
      <c r="F753" s="57" t="str">
        <f>'EU-Vergleichsdaten'!B$86</f>
        <v>Continente</v>
      </c>
      <c r="H753" s="57">
        <f>'EU-Vergleichsdaten'!AT$86-ROW(AT$86)/1000000</f>
        <v>4.925228546619012</v>
      </c>
      <c r="J753">
        <f t="shared" si="112"/>
        <v>79</v>
      </c>
      <c r="K753" s="59" t="str">
        <f>VLOOKUP(N753,H675:Q766,10,0)</f>
        <v>Nouvelle-Aquitaine</v>
      </c>
      <c r="L753" t="str">
        <f t="shared" si="107"/>
        <v/>
      </c>
      <c r="M753" s="40" t="str">
        <f t="shared" si="108"/>
        <v/>
      </c>
      <c r="N753">
        <f>LARGE(H675:H766,J753)</f>
        <v>2.5400906446470115</v>
      </c>
      <c r="O753" t="str">
        <f t="shared" si="110"/>
        <v/>
      </c>
      <c r="P753" t="str">
        <f t="shared" si="111"/>
        <v/>
      </c>
      <c r="Q753" t="str">
        <f t="shared" si="109"/>
        <v>Continente</v>
      </c>
    </row>
    <row r="754" spans="6:17" x14ac:dyDescent="0.35">
      <c r="F754" s="57" t="str">
        <f>'EU-Vergleichsdaten'!B$87</f>
        <v>Região Autónoma dos Açores</v>
      </c>
      <c r="H754" s="57">
        <f>'EU-Vergleichsdaten'!AT$87-ROW(AT$87)/1000000</f>
        <v>-8.7000000000000001E-5</v>
      </c>
      <c r="J754">
        <f t="shared" si="112"/>
        <v>80</v>
      </c>
      <c r="K754" s="59" t="str">
        <f>VLOOKUP(N754,H675:Q766,10,0)</f>
        <v>Makroregion wschodni</v>
      </c>
      <c r="L754" t="str">
        <f t="shared" si="107"/>
        <v/>
      </c>
      <c r="M754" s="40" t="str">
        <f t="shared" si="108"/>
        <v/>
      </c>
      <c r="N754">
        <f>LARGE(H675:H766,J754)</f>
        <v>2.3621564942533957</v>
      </c>
      <c r="O754" t="str">
        <f t="shared" si="110"/>
        <v/>
      </c>
      <c r="P754" t="str">
        <f t="shared" si="111"/>
        <v/>
      </c>
      <c r="Q754" t="str">
        <f t="shared" si="109"/>
        <v>Região Autónoma dos Açores</v>
      </c>
    </row>
    <row r="755" spans="6:17" x14ac:dyDescent="0.35">
      <c r="F755" s="57" t="str">
        <f>'EU-Vergleichsdaten'!B$88</f>
        <v>Região Autónoma da Madeira</v>
      </c>
      <c r="H755" s="57">
        <f>'EU-Vergleichsdaten'!AT$88-ROW(AT$88)/1000000</f>
        <v>-8.7999999999999998E-5</v>
      </c>
      <c r="J755">
        <f t="shared" si="112"/>
        <v>81</v>
      </c>
      <c r="K755" s="59" t="str">
        <f>VLOOKUP(N755,H675:Q766,10,0)</f>
        <v>Isole</v>
      </c>
      <c r="L755" t="str">
        <f t="shared" si="107"/>
        <v/>
      </c>
      <c r="M755" s="40" t="str">
        <f t="shared" si="108"/>
        <v/>
      </c>
      <c r="N755">
        <f>LARGE(H675:H766,J755)</f>
        <v>2.2874256724823105</v>
      </c>
      <c r="O755" t="str">
        <f t="shared" si="110"/>
        <v/>
      </c>
      <c r="P755" t="str">
        <f t="shared" si="111"/>
        <v/>
      </c>
      <c r="Q755" t="str">
        <f t="shared" si="109"/>
        <v>Região Autónoma da Madeira</v>
      </c>
    </row>
    <row r="756" spans="6:17" x14ac:dyDescent="0.35">
      <c r="F756" s="57" t="str">
        <f>'EU-Vergleichsdaten'!B$89</f>
        <v>Macroregiunea Unu</v>
      </c>
      <c r="H756" s="57">
        <f>'EU-Vergleichsdaten'!AT$89-ROW(AT$89)/1000000</f>
        <v>3.2087065823093379</v>
      </c>
      <c r="J756">
        <f t="shared" si="112"/>
        <v>82</v>
      </c>
      <c r="K756" s="59" t="str">
        <f>VLOOKUP(N756,H675:Q766,10,0)</f>
        <v>Severna i Yugoiztochna Bulgaria</v>
      </c>
      <c r="L756" t="str">
        <f t="shared" si="107"/>
        <v/>
      </c>
      <c r="M756" s="40" t="str">
        <f t="shared" si="108"/>
        <v/>
      </c>
      <c r="N756">
        <f>LARGE(H675:H766,J756)</f>
        <v>2.1646339920751392</v>
      </c>
      <c r="O756" t="str">
        <f t="shared" si="110"/>
        <v/>
      </c>
      <c r="P756" t="str">
        <f t="shared" si="111"/>
        <v/>
      </c>
      <c r="Q756" t="str">
        <f t="shared" si="109"/>
        <v>Macroregiunea Unu</v>
      </c>
    </row>
    <row r="757" spans="6:17" x14ac:dyDescent="0.35">
      <c r="F757" s="57" t="str">
        <f>'EU-Vergleichsdaten'!B$90</f>
        <v>Macroregiunea Doi</v>
      </c>
      <c r="H757" s="57">
        <f>'EU-Vergleichsdaten'!AT$90-ROW(AT$90)/1000000</f>
        <v>1.1962174604370761</v>
      </c>
      <c r="J757">
        <f t="shared" si="112"/>
        <v>83</v>
      </c>
      <c r="K757" s="59" t="str">
        <f>VLOOKUP(N757,H675:Q766,10,0)</f>
        <v>Voreia Elláda</v>
      </c>
      <c r="L757" t="str">
        <f t="shared" si="107"/>
        <v/>
      </c>
      <c r="M757" s="40" t="str">
        <f t="shared" si="108"/>
        <v/>
      </c>
      <c r="N757">
        <f>LARGE(H675:H766,J757)</f>
        <v>2.1440984127456817</v>
      </c>
      <c r="O757" t="str">
        <f t="shared" si="110"/>
        <v/>
      </c>
      <c r="P757" t="str">
        <f t="shared" si="111"/>
        <v/>
      </c>
      <c r="Q757" t="str">
        <f t="shared" si="109"/>
        <v>Macroregiunea Doi</v>
      </c>
    </row>
    <row r="758" spans="6:17" x14ac:dyDescent="0.35">
      <c r="F758" s="57" t="str">
        <f>'EU-Vergleichsdaten'!B$91</f>
        <v>Macroregiunea Trei</v>
      </c>
      <c r="H758" s="57">
        <f>'EU-Vergleichsdaten'!AT$91-ROW(AT$91)/1000000</f>
        <v>5.3442094177253345</v>
      </c>
      <c r="J758">
        <f t="shared" si="112"/>
        <v>84</v>
      </c>
      <c r="K758" s="59" t="str">
        <f>VLOOKUP(N758,H675:Q766,10,0)</f>
        <v>Canarias</v>
      </c>
      <c r="L758" t="str">
        <f t="shared" si="107"/>
        <v/>
      </c>
      <c r="M758" s="40" t="str">
        <f t="shared" si="108"/>
        <v/>
      </c>
      <c r="N758">
        <f>LARGE(H675:H766,J758)</f>
        <v>2.0799729235668791</v>
      </c>
      <c r="O758" t="str">
        <f t="shared" si="110"/>
        <v/>
      </c>
      <c r="P758" t="str">
        <f t="shared" si="111"/>
        <v/>
      </c>
      <c r="Q758" t="str">
        <f t="shared" si="109"/>
        <v>Macroregiunea Trei</v>
      </c>
    </row>
    <row r="759" spans="6:17" x14ac:dyDescent="0.35">
      <c r="F759" s="57" t="str">
        <f>'EU-Vergleichsdaten'!B$92</f>
        <v>Macroregiunea Patru</v>
      </c>
      <c r="H759" s="57">
        <f>'EU-Vergleichsdaten'!AT$92-ROW(AT$92)/1000000</f>
        <v>3.7142552950643006</v>
      </c>
      <c r="J759">
        <f t="shared" si="112"/>
        <v>85</v>
      </c>
      <c r="K759" s="59" t="str">
        <f>VLOOKUP(N759,H675:Q766,10,0)</f>
        <v>RUP FR — Régions Ultrapériphériques Françaises</v>
      </c>
      <c r="L759" t="str">
        <f t="shared" si="107"/>
        <v/>
      </c>
      <c r="M759" s="40" t="str">
        <f t="shared" si="108"/>
        <v/>
      </c>
      <c r="N759">
        <f>LARGE(H675:H766,J759)</f>
        <v>1.5070778404681737</v>
      </c>
      <c r="O759" t="str">
        <f t="shared" si="110"/>
        <v/>
      </c>
      <c r="P759" t="str">
        <f t="shared" si="111"/>
        <v/>
      </c>
      <c r="Q759" t="str">
        <f t="shared" si="109"/>
        <v>Macroregiunea Patru</v>
      </c>
    </row>
    <row r="760" spans="6:17" x14ac:dyDescent="0.35">
      <c r="F760" s="57" t="str">
        <f>'EU-Vergleichsdaten'!B$93</f>
        <v>Slovenija</v>
      </c>
      <c r="H760" s="57">
        <f>'EU-Vergleichsdaten'!AT$93-ROW(AT$93)/1000000</f>
        <v>6.254299129304286</v>
      </c>
      <c r="J760">
        <f t="shared" si="112"/>
        <v>86</v>
      </c>
      <c r="K760" s="59" t="str">
        <f>VLOOKUP(N760,H675:Q766,10,0)</f>
        <v>Nisia Aigaiou, Kriti</v>
      </c>
      <c r="L760" t="str">
        <f t="shared" si="107"/>
        <v/>
      </c>
      <c r="M760" s="40" t="str">
        <f t="shared" si="108"/>
        <v/>
      </c>
      <c r="N760">
        <f>LARGE(H675:H766,J760)</f>
        <v>1.4006451171477079</v>
      </c>
      <c r="O760" t="str">
        <f t="shared" si="110"/>
        <v/>
      </c>
      <c r="P760" t="str">
        <f t="shared" si="111"/>
        <v/>
      </c>
      <c r="Q760" t="str">
        <f t="shared" si="109"/>
        <v>Slovenija</v>
      </c>
    </row>
    <row r="761" spans="6:17" x14ac:dyDescent="0.35">
      <c r="F761" s="57" t="str">
        <f>'EU-Vergleichsdaten'!B$94</f>
        <v>Slovensko</v>
      </c>
      <c r="H761" s="57">
        <f>'EU-Vergleichsdaten'!AT$94-ROW(AT$94)/1000000</f>
        <v>5.7946269595477284</v>
      </c>
      <c r="J761">
        <f t="shared" si="112"/>
        <v>87</v>
      </c>
      <c r="K761" s="59" t="str">
        <f>VLOOKUP(N761,H675:Q766,10,0)</f>
        <v>Macroregiunea Doi</v>
      </c>
      <c r="L761" t="str">
        <f t="shared" si="107"/>
        <v/>
      </c>
      <c r="M761" s="40" t="str">
        <f t="shared" si="108"/>
        <v/>
      </c>
      <c r="N761">
        <f>LARGE(H675:H766,J761)</f>
        <v>1.1962174604370761</v>
      </c>
      <c r="O761" t="str">
        <f t="shared" si="110"/>
        <v/>
      </c>
      <c r="P761" t="str">
        <f t="shared" si="111"/>
        <v/>
      </c>
      <c r="Q761" t="str">
        <f t="shared" si="109"/>
        <v>Slovensko</v>
      </c>
    </row>
    <row r="762" spans="6:17" x14ac:dyDescent="0.35">
      <c r="F762" s="57" t="str">
        <f>'EU-Vergleichsdaten'!B$95</f>
        <v>Manner-Suomi</v>
      </c>
      <c r="H762" s="57">
        <f>'EU-Vergleichsdaten'!AT$95-ROW(AT$95)/1000000</f>
        <v>6.7603703859533848</v>
      </c>
      <c r="J762">
        <f t="shared" si="112"/>
        <v>88</v>
      </c>
      <c r="K762" s="59" t="str">
        <f>VLOOKUP(N762,H675:Q766,10,0)</f>
        <v>Kentriki Elláda</v>
      </c>
      <c r="L762" t="str">
        <f t="shared" si="107"/>
        <v/>
      </c>
      <c r="M762" s="40" t="str">
        <f t="shared" si="108"/>
        <v/>
      </c>
      <c r="N762">
        <f>LARGE(H675:H766,J762)</f>
        <v>1.1801903712876076</v>
      </c>
      <c r="O762" t="str">
        <f t="shared" si="110"/>
        <v/>
      </c>
      <c r="P762" t="str">
        <f t="shared" si="111"/>
        <v/>
      </c>
      <c r="Q762" t="str">
        <f t="shared" si="109"/>
        <v>Manner-Suomi</v>
      </c>
    </row>
    <row r="763" spans="6:17" x14ac:dyDescent="0.35">
      <c r="F763" s="57" t="str">
        <f>'EU-Vergleichsdaten'!B$96</f>
        <v>Åland</v>
      </c>
      <c r="H763" s="57">
        <f>'EU-Vergleichsdaten'!AT$96-ROW(AT$96)/1000000</f>
        <v>-9.6000000000000002E-5</v>
      </c>
      <c r="J763">
        <f t="shared" si="112"/>
        <v>89</v>
      </c>
      <c r="K763" s="59" t="str">
        <f>VLOOKUP(N763,H675:Q766,10,0)</f>
        <v>Corse</v>
      </c>
      <c r="L763" t="str">
        <f t="shared" si="107"/>
        <v/>
      </c>
      <c r="M763" s="40" t="str">
        <f t="shared" si="108"/>
        <v/>
      </c>
      <c r="N763">
        <f>LARGE(H675:H766,J763)</f>
        <v>-5.5999999999999999E-5</v>
      </c>
      <c r="O763" t="str">
        <f t="shared" si="110"/>
        <v/>
      </c>
      <c r="P763" t="str">
        <f t="shared" si="111"/>
        <v/>
      </c>
      <c r="Q763" t="str">
        <f t="shared" si="109"/>
        <v>Åland</v>
      </c>
    </row>
    <row r="764" spans="6:17" x14ac:dyDescent="0.35">
      <c r="F764" s="57" t="str">
        <f>'EU-Vergleichsdaten'!B$97</f>
        <v>Östra Sverige</v>
      </c>
      <c r="H764" s="57">
        <f>'EU-Vergleichsdaten'!AT$97-ROW(AT$97)/1000000</f>
        <v>9.2366826846658299</v>
      </c>
      <c r="J764">
        <f t="shared" si="112"/>
        <v>90</v>
      </c>
      <c r="K764" s="59" t="str">
        <f>VLOOKUP(N764,H675:Q766,10,0)</f>
        <v>Região Autónoma dos Açores</v>
      </c>
      <c r="L764" t="str">
        <f t="shared" si="107"/>
        <v/>
      </c>
      <c r="M764" s="40" t="str">
        <f t="shared" si="108"/>
        <v/>
      </c>
      <c r="N764">
        <f>LARGE(H675:H766,J764)</f>
        <v>-8.7000000000000001E-5</v>
      </c>
      <c r="O764" t="str">
        <f t="shared" si="110"/>
        <v/>
      </c>
      <c r="P764" t="str">
        <f t="shared" si="111"/>
        <v/>
      </c>
      <c r="Q764" t="str">
        <f t="shared" si="109"/>
        <v>Östra Sverige</v>
      </c>
    </row>
    <row r="765" spans="6:17" x14ac:dyDescent="0.35">
      <c r="F765" s="57" t="str">
        <f>'EU-Vergleichsdaten'!B$98</f>
        <v>Södra Sverige</v>
      </c>
      <c r="H765" s="57">
        <f>'EU-Vergleichsdaten'!AT$98-ROW(AT$98)/1000000</f>
        <v>5.5259238896582534</v>
      </c>
      <c r="J765">
        <f t="shared" si="112"/>
        <v>91</v>
      </c>
      <c r="K765" s="59" t="str">
        <f>VLOOKUP(N765,H675:Q766,10,0)</f>
        <v>Região Autónoma da Madeira</v>
      </c>
      <c r="L765" t="str">
        <f t="shared" si="107"/>
        <v/>
      </c>
      <c r="M765" s="40" t="str">
        <f t="shared" si="108"/>
        <v/>
      </c>
      <c r="N765">
        <f>LARGE(H675:H766,J765)</f>
        <v>-8.7999999999999998E-5</v>
      </c>
      <c r="O765" t="str">
        <f t="shared" si="110"/>
        <v/>
      </c>
      <c r="P765" t="str">
        <f t="shared" si="111"/>
        <v/>
      </c>
      <c r="Q765" t="str">
        <f t="shared" si="109"/>
        <v>Södra Sverige</v>
      </c>
    </row>
    <row r="766" spans="6:17" x14ac:dyDescent="0.35">
      <c r="F766" s="57" t="str">
        <f>'EU-Vergleichsdaten'!B$99</f>
        <v>Norra Sverige</v>
      </c>
      <c r="H766" s="57">
        <f>'EU-Vergleichsdaten'!AT$99-ROW(AT$99)/1000000</f>
        <v>4.0336721069418386</v>
      </c>
      <c r="J766">
        <f t="shared" si="112"/>
        <v>92</v>
      </c>
      <c r="K766" s="59" t="str">
        <f>VLOOKUP(N766,H675:Q766,10,0)</f>
        <v>Åland</v>
      </c>
      <c r="L766" t="str">
        <f t="shared" si="107"/>
        <v/>
      </c>
      <c r="M766" s="40" t="str">
        <f t="shared" si="108"/>
        <v/>
      </c>
      <c r="N766">
        <f>LARGE(H675:H766,J766)</f>
        <v>-9.6000000000000002E-5</v>
      </c>
      <c r="O766" t="str">
        <f t="shared" si="110"/>
        <v/>
      </c>
      <c r="P766" t="str">
        <f t="shared" si="111"/>
        <v/>
      </c>
      <c r="Q766" t="str">
        <f t="shared" si="109"/>
        <v>Norra Sverige</v>
      </c>
    </row>
  </sheetData>
  <sortState xmlns:xlrd2="http://schemas.microsoft.com/office/spreadsheetml/2017/richdata2" ref="F97:I188">
    <sortCondition descending="1" ref="H97:H188"/>
  </sortState>
  <pageMargins left="0.7" right="0.7" top="0.78740157499999996" bottom="0.78740157499999996"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FDBFCA-373C-49BC-9569-07C5F7DE0257}">
  <sheetPr codeName="Tabelle5"/>
  <dimension ref="A1:AA115"/>
  <sheetViews>
    <sheetView workbookViewId="0">
      <pane xSplit="1" ySplit="2" topLeftCell="B5" activePane="bottomRight" state="frozen"/>
      <selection pane="topRight" activeCell="A34" sqref="A34"/>
      <selection pane="bottomLeft" activeCell="A34" sqref="A34"/>
      <selection pane="bottomRight" activeCell="A20" sqref="A20"/>
    </sheetView>
  </sheetViews>
  <sheetFormatPr baseColWidth="10" defaultColWidth="11.453125" defaultRowHeight="14.5" x14ac:dyDescent="0.35"/>
  <cols>
    <col min="8" max="8" width="10.81640625" style="4"/>
    <col min="24" max="24" width="14.7265625" customWidth="1"/>
    <col min="26" max="26" width="15.7265625" customWidth="1"/>
  </cols>
  <sheetData>
    <row r="1" spans="1:27" x14ac:dyDescent="0.35">
      <c r="A1" s="4" t="s">
        <v>62</v>
      </c>
    </row>
    <row r="2" spans="1:27" s="41" customFormat="1" ht="40.5" customHeight="1" x14ac:dyDescent="0.35">
      <c r="A2" s="41" t="str">
        <f>Wirtschaftswachstum!A2</f>
        <v>Jahr</v>
      </c>
      <c r="B2" s="41" t="str">
        <f>Wirtschaftswachstum!B2</f>
        <v>Branden-
burg</v>
      </c>
      <c r="C2" s="41" t="str">
        <f>Wirtschaftswachstum!C2</f>
        <v>Mecklenburg-
Vorpommern</v>
      </c>
      <c r="D2" s="41" t="str">
        <f>Wirtschaftswachstum!D2</f>
        <v>Sachsen</v>
      </c>
      <c r="E2" s="41" t="str">
        <f>Wirtschaftswachstum!E2</f>
        <v>Sachsen-Anhalt</v>
      </c>
      <c r="F2" s="41" t="str">
        <f>Wirtschaftswachstum!F2</f>
        <v>Thüringen</v>
      </c>
      <c r="G2" s="41" t="str">
        <f>Wirtschaftswachstum!G2</f>
        <v>Berlin</v>
      </c>
      <c r="H2" s="42" t="str">
        <f>Wirtschaftswachstum!H2</f>
        <v>Ostdeutsch-land mit Berlin</v>
      </c>
      <c r="I2" s="41" t="str">
        <f>Wirtschaftswachstum!I2</f>
        <v>Ostdeutsch-land ohne Berlin</v>
      </c>
      <c r="J2" s="41" t="str">
        <f>Wirtschaftswachstum!J2</f>
        <v>Westdeutsch-land mit Berlin</v>
      </c>
      <c r="K2" s="41" t="str">
        <f>Wirtschaftswachstum!K2</f>
        <v>Westdeutsch-land ohne Berlin</v>
      </c>
      <c r="L2" s="41" t="str">
        <f>Wirtschaftswachstum!L2</f>
        <v>Baden-
Württemberg</v>
      </c>
      <c r="M2" s="41" t="str">
        <f>Wirtschaftswachstum!M2</f>
        <v>Bayern</v>
      </c>
      <c r="N2" s="41" t="str">
        <f>Wirtschaftswachstum!N2</f>
        <v>Bremen</v>
      </c>
      <c r="O2" s="41" t="str">
        <f>Wirtschaftswachstum!O2</f>
        <v>Hamburg</v>
      </c>
      <c r="P2" s="41" t="str">
        <f>Wirtschaftswachstum!P2</f>
        <v>Hessen</v>
      </c>
      <c r="Q2" s="41" t="str">
        <f>Wirtschaftswachstum!Q2</f>
        <v>Nieder-
sachsen</v>
      </c>
      <c r="R2" s="41" t="str">
        <f>Wirtschaftswachstum!R2</f>
        <v>Nordrhein-
Westfalen</v>
      </c>
      <c r="S2" s="41" t="str">
        <f>Wirtschaftswachstum!S2</f>
        <v>Rheinland-Pfalz</v>
      </c>
      <c r="T2" s="41" t="str">
        <f>Wirtschaftswachstum!T2</f>
        <v>Saarland</v>
      </c>
      <c r="U2" s="41" t="str">
        <f>Wirtschaftswachstum!U2</f>
        <v>Schleswig-
Holstein</v>
      </c>
      <c r="V2" s="41" t="str">
        <f>Wirtschaftswachstum!V2</f>
        <v>Deutschland</v>
      </c>
      <c r="X2" s="41" t="s">
        <v>309</v>
      </c>
      <c r="Z2" s="41" t="s">
        <v>310</v>
      </c>
    </row>
    <row r="3" spans="1:27" x14ac:dyDescent="0.35">
      <c r="A3" s="4" t="s">
        <v>353</v>
      </c>
      <c r="X3" s="5"/>
      <c r="Y3" s="6"/>
      <c r="Z3" s="5"/>
      <c r="AA3" s="6"/>
    </row>
    <row r="4" spans="1:27" x14ac:dyDescent="0.35">
      <c r="A4">
        <f>'[1]Anlageinvest nom'!A165</f>
        <v>2019</v>
      </c>
      <c r="B4" s="3">
        <f>'[1]Anlageinvest nom'!B165</f>
        <v>77.907492615097823</v>
      </c>
      <c r="C4" s="3">
        <f>'[1]Anlageinvest nom'!C165</f>
        <v>85.515097519697491</v>
      </c>
      <c r="D4" s="3">
        <f>'[1]Anlageinvest nom'!D165</f>
        <v>74.288607057262965</v>
      </c>
      <c r="E4" s="3">
        <f>'[1]Anlageinvest nom'!E165</f>
        <v>61.459795440752949</v>
      </c>
      <c r="F4" s="3">
        <f>'[1]Anlageinvest nom'!F165</f>
        <v>65.310412029804255</v>
      </c>
      <c r="G4" s="3">
        <f>'[1]Anlageinvest nom'!G165</f>
        <v>88.222968502027783</v>
      </c>
      <c r="H4" s="14">
        <f>'[1]Anlageinvest nom'!H165</f>
        <v>76.183310786259113</v>
      </c>
      <c r="I4" s="3">
        <f>'[1]Anlageinvest nom'!I165</f>
        <v>72.672233741007403</v>
      </c>
      <c r="J4" s="3">
        <f>'[1]Anlageinvest nom'!J165</f>
        <v>99.389524873955466</v>
      </c>
      <c r="K4" s="3">
        <f>'[1]Anlageinvest nom'!K165</f>
        <v>100</v>
      </c>
      <c r="L4" s="3">
        <f>'[1]Anlageinvest nom'!L165</f>
        <v>116.46793786872138</v>
      </c>
      <c r="M4" s="3">
        <f>'[1]Anlageinvest nom'!M165</f>
        <v>126.08791790791247</v>
      </c>
      <c r="N4" s="3">
        <f>'[1]Anlageinvest nom'!N165</f>
        <v>88.031113526850405</v>
      </c>
      <c r="O4" s="3">
        <f>'[1]Anlageinvest nom'!O165</f>
        <v>133.99690835926756</v>
      </c>
      <c r="P4" s="3">
        <f>'[1]Anlageinvest nom'!P165</f>
        <v>94.034769388514732</v>
      </c>
      <c r="Q4" s="3">
        <f>'[1]Anlageinvest nom'!Q165</f>
        <v>113.11970869996317</v>
      </c>
      <c r="R4" s="3">
        <f>'[1]Anlageinvest nom'!R165</f>
        <v>71.157210756538745</v>
      </c>
      <c r="S4" s="3">
        <f>'[1]Anlageinvest nom'!S165</f>
        <v>85.228124095020803</v>
      </c>
      <c r="T4" s="3">
        <f>'[1]Anlageinvest nom'!T165</f>
        <v>75.229699551021582</v>
      </c>
      <c r="U4" s="3">
        <f>'[1]Anlageinvest nom'!U165</f>
        <v>84.872892051285163</v>
      </c>
      <c r="V4" s="3">
        <f>'[1]Anlageinvest nom'!V165</f>
        <v>95.357290342382399</v>
      </c>
      <c r="X4" s="18" t="str">
        <f t="shared" ref="X4" si="0">HLOOKUP(Y4,$L4:$U116,ROW(L$115)-ROW(X4)+1,0)</f>
        <v>NW</v>
      </c>
      <c r="Y4" s="6">
        <f t="shared" ref="Y4" si="1">MIN(L4:U4)</f>
        <v>71.157210756538745</v>
      </c>
      <c r="Z4" s="18" t="str">
        <f t="shared" ref="Z4" si="2">HLOOKUP(AA4,$L4:$U116,ROW(N$115)-ROW(Z4)+1,0)</f>
        <v>HH</v>
      </c>
      <c r="AA4" s="6">
        <f t="shared" ref="AA4" si="3">MAX(L4:U4)</f>
        <v>133.99690835926756</v>
      </c>
    </row>
    <row r="5" spans="1:27" x14ac:dyDescent="0.35">
      <c r="A5">
        <f>'[1]Anlageinvest nom'!A166</f>
        <v>2020</v>
      </c>
      <c r="B5" s="3">
        <f>'[1]Anlageinvest nom'!B166</f>
        <v>82.12781750016849</v>
      </c>
      <c r="C5" s="3">
        <f>'[1]Anlageinvest nom'!C166</f>
        <v>82.02025489680787</v>
      </c>
      <c r="D5" s="3">
        <f>'[1]Anlageinvest nom'!D166</f>
        <v>76.29260311579425</v>
      </c>
      <c r="E5" s="3">
        <f>'[1]Anlageinvest nom'!E166</f>
        <v>61.447805364461971</v>
      </c>
      <c r="F5" s="3">
        <f>'[1]Anlageinvest nom'!F166</f>
        <v>66.212243416137611</v>
      </c>
      <c r="G5" s="3">
        <f>'[1]Anlageinvest nom'!G166</f>
        <v>87.179273698374345</v>
      </c>
      <c r="H5" s="14">
        <f>'[1]Anlageinvest nom'!H166</f>
        <v>76.908400188578625</v>
      </c>
      <c r="I5" s="3">
        <f>'[1]Anlageinvest nom'!I166</f>
        <v>73.8991047925591</v>
      </c>
      <c r="J5" s="3">
        <f>'[1]Anlageinvest nom'!J166</f>
        <v>99.334556074121423</v>
      </c>
      <c r="K5" s="3">
        <f>'[1]Anlageinvest nom'!K166</f>
        <v>100</v>
      </c>
      <c r="L5" s="3">
        <f>'[1]Anlageinvest nom'!L166</f>
        <v>114.17199017950996</v>
      </c>
      <c r="M5" s="3">
        <f>'[1]Anlageinvest nom'!M166</f>
        <v>130.95323218400569</v>
      </c>
      <c r="N5" s="3">
        <f>'[1]Anlageinvest nom'!N166</f>
        <v>79.930134888784011</v>
      </c>
      <c r="O5" s="3">
        <f>'[1]Anlageinvest nom'!O166</f>
        <v>123.00647432163998</v>
      </c>
      <c r="P5" s="3">
        <f>'[1]Anlageinvest nom'!P166</f>
        <v>99.143770574971484</v>
      </c>
      <c r="Q5" s="3">
        <f>'[1]Anlageinvest nom'!Q166</f>
        <v>111.63860113840181</v>
      </c>
      <c r="R5" s="3">
        <f>'[1]Anlageinvest nom'!R166</f>
        <v>70.157550762504357</v>
      </c>
      <c r="S5" s="3">
        <f>'[1]Anlageinvest nom'!S166</f>
        <v>84.486505401575528</v>
      </c>
      <c r="T5" s="3">
        <f>'[1]Anlageinvest nom'!T166</f>
        <v>67.501927846718743</v>
      </c>
      <c r="U5" s="3">
        <f>'[1]Anlageinvest nom'!U166</f>
        <v>82.942231005921357</v>
      </c>
      <c r="V5" s="3">
        <f>'[1]Anlageinvest nom'!V166</f>
        <v>95.506758427129824</v>
      </c>
      <c r="X5" s="18" t="str">
        <f>HLOOKUP(Y5,$L5:$U117,ROW(L$115)-ROW(X5)+1,0)</f>
        <v>SL</v>
      </c>
      <c r="Y5" s="6">
        <f t="shared" ref="Y5:Y6" si="4">MIN(L5:U5)</f>
        <v>67.501927846718743</v>
      </c>
      <c r="Z5" s="18" t="str">
        <f>HLOOKUP(AA5,$L5:$U117,ROW(N$115)-ROW(Z5)+1,0)</f>
        <v>BY</v>
      </c>
      <c r="AA5" s="6">
        <f t="shared" ref="AA5:AA6" si="5">MAX(L5:U5)</f>
        <v>130.95323218400569</v>
      </c>
    </row>
    <row r="6" spans="1:27" x14ac:dyDescent="0.35">
      <c r="A6">
        <f>'[1]Anlageinvest nom'!A167</f>
        <v>2021</v>
      </c>
      <c r="B6" s="3">
        <f>'[1]Anlageinvest nom'!B167</f>
        <v>85.40898878462383</v>
      </c>
      <c r="C6" s="3">
        <f>'[1]Anlageinvest nom'!C167</f>
        <v>71.155832967841519</v>
      </c>
      <c r="D6" s="3">
        <f>'[1]Anlageinvest nom'!D167</f>
        <v>73.558116570150418</v>
      </c>
      <c r="E6" s="3">
        <f>'[1]Anlageinvest nom'!E167</f>
        <v>65.751768547991503</v>
      </c>
      <c r="F6" s="3">
        <f>'[1]Anlageinvest nom'!F167</f>
        <v>65.463564170732852</v>
      </c>
      <c r="G6" s="3">
        <f>'[1]Anlageinvest nom'!G167</f>
        <v>88.137853513921755</v>
      </c>
      <c r="H6" s="14">
        <f>'[1]Anlageinvest nom'!H167</f>
        <v>76.380016207375689</v>
      </c>
      <c r="I6" s="3">
        <f>'[1]Anlageinvest nom'!I167</f>
        <v>72.92301316914245</v>
      </c>
      <c r="J6" s="3">
        <f>'[1]Anlageinvest nom'!J167</f>
        <v>99.384208464789481</v>
      </c>
      <c r="K6" s="3">
        <f>'[1]Anlageinvest nom'!K167</f>
        <v>100</v>
      </c>
      <c r="L6" s="3">
        <f>'[1]Anlageinvest nom'!L167</f>
        <v>114.19416233092277</v>
      </c>
      <c r="M6" s="3">
        <f>'[1]Anlageinvest nom'!M167</f>
        <v>128.00077970945014</v>
      </c>
      <c r="N6" s="3">
        <f>'[1]Anlageinvest nom'!N167</f>
        <v>81.070761120384532</v>
      </c>
      <c r="O6" s="3">
        <f>'[1]Anlageinvest nom'!O167</f>
        <v>110.88294954127966</v>
      </c>
      <c r="P6" s="3">
        <f>'[1]Anlageinvest nom'!P167</f>
        <v>95.994628096767627</v>
      </c>
      <c r="Q6" s="3">
        <f>'[1]Anlageinvest nom'!Q167</f>
        <v>111.81868827360088</v>
      </c>
      <c r="R6" s="3">
        <f>'[1]Anlageinvest nom'!R167</f>
        <v>72.340611812400951</v>
      </c>
      <c r="S6" s="3">
        <f>'[1]Anlageinvest nom'!S167</f>
        <v>95.360494903963144</v>
      </c>
      <c r="T6" s="3">
        <f>'[1]Anlageinvest nom'!T167</f>
        <v>65.730410999104706</v>
      </c>
      <c r="U6" s="3">
        <f>'[1]Anlageinvest nom'!U167</f>
        <v>81.303408717595602</v>
      </c>
      <c r="V6" s="3">
        <f>'[1]Anlageinvest nom'!V167</f>
        <v>95.413275104548063</v>
      </c>
      <c r="X6" s="18" t="str">
        <f>HLOOKUP(Y6,$L6:$U118,ROW(L$115)-ROW(X6)+1,0)</f>
        <v>SL</v>
      </c>
      <c r="Y6" s="6">
        <f t="shared" si="4"/>
        <v>65.730410999104706</v>
      </c>
      <c r="Z6" s="18" t="str">
        <f>HLOOKUP(AA6,$L6:$U118,ROW(N$115)-ROW(Z6)+1,0)</f>
        <v>BY</v>
      </c>
      <c r="AA6" s="6">
        <f t="shared" si="5"/>
        <v>128.00077970945014</v>
      </c>
    </row>
    <row r="7" spans="1:27" x14ac:dyDescent="0.35">
      <c r="A7">
        <f>A6+1</f>
        <v>2022</v>
      </c>
      <c r="B7" s="3"/>
      <c r="C7" s="3"/>
      <c r="D7" s="3"/>
      <c r="E7" s="3"/>
      <c r="F7" s="3"/>
      <c r="G7" s="3"/>
      <c r="H7" s="14"/>
      <c r="I7" s="3"/>
      <c r="J7" s="3"/>
      <c r="K7" s="3"/>
      <c r="L7" s="3"/>
      <c r="M7" s="3"/>
      <c r="N7" s="3"/>
      <c r="O7" s="3"/>
      <c r="P7" s="3"/>
      <c r="Q7" s="3"/>
      <c r="R7" s="3"/>
      <c r="S7" s="3"/>
      <c r="T7" s="3"/>
      <c r="U7" s="3"/>
      <c r="V7" s="3"/>
      <c r="X7" s="18"/>
      <c r="Y7" s="6"/>
      <c r="Z7" s="18"/>
      <c r="AA7" s="6"/>
    </row>
    <row r="8" spans="1:27" x14ac:dyDescent="0.35">
      <c r="A8">
        <f t="shared" ref="A8:A9" si="6">A7+1</f>
        <v>2023</v>
      </c>
      <c r="B8" s="3"/>
      <c r="C8" s="3"/>
      <c r="D8" s="3"/>
      <c r="E8" s="3"/>
      <c r="F8" s="3"/>
      <c r="G8" s="3"/>
      <c r="H8" s="14"/>
      <c r="I8" s="3"/>
      <c r="J8" s="3"/>
      <c r="K8" s="3"/>
      <c r="L8" s="3"/>
      <c r="M8" s="3"/>
      <c r="N8" s="3"/>
      <c r="O8" s="3"/>
      <c r="P8" s="3"/>
      <c r="Q8" s="3"/>
      <c r="R8" s="3"/>
      <c r="S8" s="3"/>
      <c r="T8" s="3"/>
      <c r="U8" s="3"/>
      <c r="V8" s="3"/>
      <c r="X8" s="18"/>
      <c r="Y8" s="6"/>
      <c r="Z8" s="18"/>
      <c r="AA8" s="6"/>
    </row>
    <row r="9" spans="1:27" x14ac:dyDescent="0.35">
      <c r="A9">
        <f t="shared" si="6"/>
        <v>2024</v>
      </c>
      <c r="B9" s="3"/>
      <c r="C9" s="3"/>
      <c r="D9" s="3"/>
      <c r="E9" s="3"/>
      <c r="F9" s="3"/>
      <c r="G9" s="3"/>
      <c r="H9" s="14"/>
      <c r="I9" s="3"/>
      <c r="J9" s="3"/>
      <c r="K9" s="3"/>
      <c r="L9" s="3"/>
      <c r="M9" s="3"/>
      <c r="N9" s="3"/>
      <c r="O9" s="3"/>
      <c r="P9" s="3"/>
      <c r="Q9" s="3"/>
      <c r="R9" s="3"/>
      <c r="S9" s="3"/>
      <c r="T9" s="3"/>
      <c r="U9" s="3"/>
      <c r="V9" s="3"/>
      <c r="X9" s="18"/>
      <c r="Y9" s="6"/>
      <c r="Z9" s="18"/>
      <c r="AA9" s="6"/>
    </row>
    <row r="10" spans="1:27" x14ac:dyDescent="0.35">
      <c r="B10" s="3"/>
      <c r="C10" s="3"/>
      <c r="D10" s="3"/>
      <c r="E10" s="3"/>
      <c r="F10" s="3"/>
      <c r="G10" s="3"/>
      <c r="H10" s="14"/>
      <c r="I10" s="3"/>
      <c r="J10" s="3"/>
      <c r="K10" s="3"/>
      <c r="L10" s="3"/>
      <c r="M10" s="3"/>
      <c r="N10" s="3"/>
      <c r="O10" s="3"/>
      <c r="P10" s="3"/>
      <c r="Q10" s="3"/>
      <c r="R10" s="3"/>
      <c r="S10" s="3"/>
      <c r="T10" s="3"/>
      <c r="U10" s="3"/>
      <c r="V10" s="3"/>
      <c r="X10" s="11"/>
      <c r="Z10" s="11"/>
    </row>
    <row r="11" spans="1:27" x14ac:dyDescent="0.35">
      <c r="A11" s="4" t="s">
        <v>354</v>
      </c>
      <c r="B11" s="3"/>
      <c r="C11" s="3"/>
      <c r="D11" s="3"/>
      <c r="E11" s="3"/>
      <c r="F11" s="3"/>
      <c r="G11" s="3"/>
      <c r="H11" s="14"/>
      <c r="I11" s="3"/>
      <c r="J11" s="3"/>
      <c r="K11" s="3"/>
      <c r="L11" s="3"/>
      <c r="M11" s="3"/>
      <c r="N11" s="3"/>
      <c r="O11" s="3"/>
      <c r="P11" s="3"/>
      <c r="Q11" s="3"/>
      <c r="R11" s="3"/>
      <c r="S11" s="3"/>
      <c r="T11" s="3"/>
      <c r="U11" s="3"/>
      <c r="V11" s="3"/>
      <c r="X11" s="11"/>
      <c r="Z11" s="11"/>
    </row>
    <row r="12" spans="1:27" x14ac:dyDescent="0.35">
      <c r="A12">
        <f>'[1]Anlageinvest nom'!A199</f>
        <v>2019</v>
      </c>
      <c r="B12" s="3">
        <f>'[1]Anlageinvest nom'!B199</f>
        <v>96.547247400992049</v>
      </c>
      <c r="C12" s="3">
        <f>'[1]Anlageinvest nom'!C199</f>
        <v>100.50026801495716</v>
      </c>
      <c r="D12" s="3">
        <f>'[1]Anlageinvest nom'!D199</f>
        <v>81.562723426415957</v>
      </c>
      <c r="E12" s="3">
        <f>'[1]Anlageinvest nom'!E199</f>
        <v>74.741899478510447</v>
      </c>
      <c r="F12" s="3">
        <f>'[1]Anlageinvest nom'!F199</f>
        <v>74.385440812109621</v>
      </c>
      <c r="G12" s="3">
        <f>'[1]Anlageinvest nom'!G199</f>
        <v>86.632312502389297</v>
      </c>
      <c r="H12" s="14">
        <f>'[1]Anlageinvest nom'!H199</f>
        <v>84.965281740528724</v>
      </c>
      <c r="I12" s="3">
        <f>'[1]Anlageinvest nom'!I199</f>
        <v>84.390376841513302</v>
      </c>
      <c r="J12" s="3">
        <f>'[1]Anlageinvest nom'!J199</f>
        <v>99.29501961789741</v>
      </c>
      <c r="K12" s="3">
        <f>'[1]Anlageinvest nom'!K199</f>
        <v>100</v>
      </c>
      <c r="L12" s="3">
        <f>'[1]Anlageinvest nom'!L199</f>
        <v>113.22377193927981</v>
      </c>
      <c r="M12" s="3">
        <f>'[1]Anlageinvest nom'!M199</f>
        <v>118.83657098590292</v>
      </c>
      <c r="N12" s="3">
        <f>'[1]Anlageinvest nom'!N199</f>
        <v>76.10445909531181</v>
      </c>
      <c r="O12" s="3">
        <f>'[1]Anlageinvest nom'!O199</f>
        <v>105.92174664847434</v>
      </c>
      <c r="P12" s="3">
        <f>'[1]Anlageinvest nom'!P199</f>
        <v>93.016687040315418</v>
      </c>
      <c r="Q12" s="3">
        <f>'[1]Anlageinvest nom'!Q199</f>
        <v>120.16427291702487</v>
      </c>
      <c r="R12" s="3">
        <f>'[1]Anlageinvest nom'!R199</f>
        <v>73.516743351406973</v>
      </c>
      <c r="S12" s="3">
        <f>'[1]Anlageinvest nom'!S199</f>
        <v>94.556011953306012</v>
      </c>
      <c r="T12" s="3">
        <f>'[1]Anlageinvest nom'!T199</f>
        <v>77.190560341318545</v>
      </c>
      <c r="U12" s="3">
        <f>'[1]Anlageinvest nom'!U199</f>
        <v>94.987233552615905</v>
      </c>
      <c r="V12" s="3">
        <f>'[1]Anlageinvest nom'!V199</f>
        <v>97.318094535000128</v>
      </c>
      <c r="X12" s="18" t="str">
        <f>HLOOKUP(Y12,$L12:$U121,ROW(L$115)-ROW(X12)+1,0)</f>
        <v>NW</v>
      </c>
      <c r="Y12" s="6">
        <f t="shared" ref="Y12:Y14" si="7">MIN(L12:U12)</f>
        <v>73.516743351406973</v>
      </c>
      <c r="Z12" s="18" t="str">
        <f>HLOOKUP(AA12,$L12:$U121,ROW(N$115)-ROW(Z12)+1,0)</f>
        <v>NI</v>
      </c>
      <c r="AA12" s="6">
        <f t="shared" ref="AA12:AA14" si="8">MAX(L12:U12)</f>
        <v>120.16427291702487</v>
      </c>
    </row>
    <row r="13" spans="1:27" x14ac:dyDescent="0.35">
      <c r="A13">
        <f>'[1]Anlageinvest nom'!A200</f>
        <v>2020</v>
      </c>
      <c r="B13" s="3">
        <f>'[1]Anlageinvest nom'!B200</f>
        <v>101.93177571331285</v>
      </c>
      <c r="C13" s="3">
        <f>'[1]Anlageinvest nom'!C200</f>
        <v>96.251097525917928</v>
      </c>
      <c r="D13" s="3">
        <f>'[1]Anlageinvest nom'!D200</f>
        <v>83.415811984557905</v>
      </c>
      <c r="E13" s="3">
        <f>'[1]Anlageinvest nom'!E200</f>
        <v>74.421940464889431</v>
      </c>
      <c r="F13" s="3">
        <f>'[1]Anlageinvest nom'!F200</f>
        <v>75.50119608205334</v>
      </c>
      <c r="G13" s="3">
        <f>'[1]Anlageinvest nom'!G200</f>
        <v>85.337240451620346</v>
      </c>
      <c r="H13" s="14">
        <f>'[1]Anlageinvest nom'!H200</f>
        <v>85.580909397660321</v>
      </c>
      <c r="I13" s="3">
        <f>'[1]Anlageinvest nom'!I200</f>
        <v>85.665456520404916</v>
      </c>
      <c r="J13" s="3">
        <f>'[1]Anlageinvest nom'!J200</f>
        <v>99.223390128368521</v>
      </c>
      <c r="K13" s="3">
        <f>'[1]Anlageinvest nom'!K200</f>
        <v>100</v>
      </c>
      <c r="L13" s="3">
        <f>'[1]Anlageinvest nom'!L200</f>
        <v>111.26585032447187</v>
      </c>
      <c r="M13" s="3">
        <f>'[1]Anlageinvest nom'!M200</f>
        <v>123.46727619957119</v>
      </c>
      <c r="N13" s="3">
        <f>'[1]Anlageinvest nom'!N200</f>
        <v>69.043264549167546</v>
      </c>
      <c r="O13" s="3">
        <f>'[1]Anlageinvest nom'!O200</f>
        <v>97.021322629840739</v>
      </c>
      <c r="P13" s="3">
        <f>'[1]Anlageinvest nom'!P200</f>
        <v>98.137137755451676</v>
      </c>
      <c r="Q13" s="3">
        <f>'[1]Anlageinvest nom'!Q200</f>
        <v>118.44248236479338</v>
      </c>
      <c r="R13" s="3">
        <f>'[1]Anlageinvest nom'!R200</f>
        <v>72.361949675241632</v>
      </c>
      <c r="S13" s="3">
        <f>'[1]Anlageinvest nom'!S200</f>
        <v>94.092303245192767</v>
      </c>
      <c r="T13" s="3">
        <f>'[1]Anlageinvest nom'!T200</f>
        <v>69.460791242032997</v>
      </c>
      <c r="U13" s="3">
        <f>'[1]Anlageinvest nom'!U200</f>
        <v>92.544631167450007</v>
      </c>
      <c r="V13" s="3">
        <f>'[1]Anlageinvest nom'!V200</f>
        <v>97.427889239788783</v>
      </c>
      <c r="X13" s="18" t="str">
        <f>HLOOKUP(Y13,$L13:$U122,ROW(L$115)-ROW(X13)+1,0)</f>
        <v>HB</v>
      </c>
      <c r="Y13" s="6">
        <f t="shared" si="7"/>
        <v>69.043264549167546</v>
      </c>
      <c r="Z13" s="18" t="str">
        <f>HLOOKUP(AA13,$L13:$U122,ROW(N$115)-ROW(Z13)+1,0)</f>
        <v>BY</v>
      </c>
      <c r="AA13" s="6">
        <f t="shared" si="8"/>
        <v>123.46727619957119</v>
      </c>
    </row>
    <row r="14" spans="1:27" x14ac:dyDescent="0.35">
      <c r="A14">
        <f>'[1]Anlageinvest nom'!A201</f>
        <v>2021</v>
      </c>
      <c r="B14" s="3">
        <f>'[1]Anlageinvest nom'!B201</f>
        <v>105.81756442709052</v>
      </c>
      <c r="C14" s="3">
        <f>'[1]Anlageinvest nom'!C201</f>
        <v>83.49788469377205</v>
      </c>
      <c r="D14" s="3">
        <f>'[1]Anlageinvest nom'!D201</f>
        <v>80.170812827226641</v>
      </c>
      <c r="E14" s="3">
        <f>'[1]Anlageinvest nom'!E201</f>
        <v>79.316466604412796</v>
      </c>
      <c r="F14" s="3">
        <f>'[1]Anlageinvest nom'!F201</f>
        <v>74.747939317801652</v>
      </c>
      <c r="G14" s="3">
        <f>'[1]Anlageinvest nom'!G201</f>
        <v>85.646169616278641</v>
      </c>
      <c r="H14" s="14">
        <f>'[1]Anlageinvest nom'!H201</f>
        <v>84.710731123468491</v>
      </c>
      <c r="I14" s="3">
        <f>'[1]Anlageinvest nom'!I201</f>
        <v>84.383214358271488</v>
      </c>
      <c r="J14" s="3">
        <f>'[1]Anlageinvest nom'!J201</f>
        <v>99.234337532940614</v>
      </c>
      <c r="K14" s="3">
        <f>'[1]Anlageinvest nom'!K201</f>
        <v>100</v>
      </c>
      <c r="L14" s="3">
        <f>'[1]Anlageinvest nom'!L201</f>
        <v>111.50949792834095</v>
      </c>
      <c r="M14" s="3">
        <f>'[1]Anlageinvest nom'!M201</f>
        <v>121.00798679426228</v>
      </c>
      <c r="N14" s="3">
        <f>'[1]Anlageinvest nom'!N201</f>
        <v>70.047890889438008</v>
      </c>
      <c r="O14" s="3">
        <f>'[1]Anlageinvest nom'!O201</f>
        <v>87.561848723159329</v>
      </c>
      <c r="P14" s="3">
        <f>'[1]Anlageinvest nom'!P201</f>
        <v>94.879036649438632</v>
      </c>
      <c r="Q14" s="3">
        <f>'[1]Anlageinvest nom'!Q201</f>
        <v>118.67670482988864</v>
      </c>
      <c r="R14" s="3">
        <f>'[1]Anlageinvest nom'!R201</f>
        <v>74.360974189793865</v>
      </c>
      <c r="S14" s="3">
        <f>'[1]Anlageinvest nom'!S201</f>
        <v>106.27643204453304</v>
      </c>
      <c r="T14" s="3">
        <f>'[1]Anlageinvest nom'!T201</f>
        <v>67.963019663991531</v>
      </c>
      <c r="U14" s="3">
        <f>'[1]Anlageinvest nom'!U201</f>
        <v>90.57152909315927</v>
      </c>
      <c r="V14" s="3">
        <f>'[1]Anlageinvest nom'!V201</f>
        <v>97.270864570261324</v>
      </c>
      <c r="X14" s="18" t="str">
        <f>HLOOKUP(Y14,$L14:$U123,ROW(L$115)-ROW(X14)+1,0)</f>
        <v>SL</v>
      </c>
      <c r="Y14" s="6">
        <f t="shared" si="7"/>
        <v>67.963019663991531</v>
      </c>
      <c r="Z14" s="18" t="str">
        <f>HLOOKUP(AA14,$L14:$U123,ROW(N$115)-ROW(Z14)+1,0)</f>
        <v>BY</v>
      </c>
      <c r="AA14" s="6">
        <f t="shared" si="8"/>
        <v>121.00798679426228</v>
      </c>
    </row>
    <row r="15" spans="1:27" x14ac:dyDescent="0.35">
      <c r="A15">
        <f>A14+1</f>
        <v>2022</v>
      </c>
      <c r="B15" s="3"/>
      <c r="C15" s="3"/>
      <c r="D15" s="3"/>
      <c r="E15" s="3"/>
      <c r="F15" s="3"/>
      <c r="G15" s="3"/>
      <c r="H15" s="14"/>
      <c r="I15" s="3"/>
      <c r="J15" s="3"/>
      <c r="K15" s="3"/>
      <c r="L15" s="3"/>
      <c r="M15" s="3"/>
      <c r="N15" s="3"/>
      <c r="O15" s="3"/>
      <c r="P15" s="3"/>
      <c r="Q15" s="3"/>
      <c r="R15" s="3"/>
      <c r="S15" s="3"/>
      <c r="T15" s="3"/>
      <c r="U15" s="3"/>
      <c r="V15" s="3"/>
      <c r="X15" s="18"/>
      <c r="Y15" s="6"/>
      <c r="Z15" s="18"/>
      <c r="AA15" s="6"/>
    </row>
    <row r="16" spans="1:27" x14ac:dyDescent="0.35">
      <c r="A16">
        <f t="shared" ref="A16:A17" si="9">A15+1</f>
        <v>2023</v>
      </c>
      <c r="B16" s="3"/>
      <c r="C16" s="3"/>
      <c r="D16" s="3"/>
      <c r="E16" s="3"/>
      <c r="F16" s="3"/>
      <c r="G16" s="3"/>
      <c r="H16" s="14"/>
      <c r="I16" s="3"/>
      <c r="J16" s="3"/>
      <c r="K16" s="3"/>
      <c r="L16" s="3"/>
      <c r="M16" s="3"/>
      <c r="N16" s="3"/>
      <c r="O16" s="3"/>
      <c r="P16" s="3"/>
      <c r="Q16" s="3"/>
      <c r="R16" s="3"/>
      <c r="S16" s="3"/>
      <c r="T16" s="3"/>
      <c r="U16" s="3"/>
      <c r="V16" s="3"/>
      <c r="X16" s="18"/>
      <c r="Y16" s="6"/>
      <c r="Z16" s="18"/>
      <c r="AA16" s="6"/>
    </row>
    <row r="17" spans="1:27" x14ac:dyDescent="0.35">
      <c r="A17">
        <f t="shared" si="9"/>
        <v>2024</v>
      </c>
      <c r="B17" s="3"/>
      <c r="C17" s="3"/>
      <c r="D17" s="3"/>
      <c r="E17" s="3"/>
      <c r="F17" s="3"/>
      <c r="G17" s="3"/>
      <c r="H17" s="14"/>
      <c r="I17" s="3"/>
      <c r="J17" s="3"/>
      <c r="K17" s="3"/>
      <c r="L17" s="3"/>
      <c r="M17" s="3"/>
      <c r="N17" s="3"/>
      <c r="O17" s="3"/>
      <c r="P17" s="3"/>
      <c r="Q17" s="3"/>
      <c r="R17" s="3"/>
      <c r="S17" s="3"/>
      <c r="T17" s="3"/>
      <c r="U17" s="3"/>
      <c r="V17" s="3"/>
      <c r="X17" s="18"/>
      <c r="Y17" s="6"/>
      <c r="Z17" s="18"/>
      <c r="AA17" s="6"/>
    </row>
    <row r="18" spans="1:27" x14ac:dyDescent="0.35">
      <c r="B18" s="3"/>
      <c r="C18" s="3"/>
      <c r="D18" s="3"/>
      <c r="E18" s="3"/>
      <c r="F18" s="3"/>
      <c r="G18" s="3"/>
      <c r="H18" s="14"/>
      <c r="I18" s="3"/>
      <c r="J18" s="3"/>
      <c r="K18" s="3"/>
      <c r="L18" s="3"/>
      <c r="M18" s="3"/>
      <c r="N18" s="3"/>
      <c r="O18" s="3"/>
      <c r="P18" s="3"/>
      <c r="Q18" s="3"/>
      <c r="R18" s="3"/>
      <c r="S18" s="3"/>
      <c r="T18" s="3"/>
      <c r="U18" s="3"/>
      <c r="V18" s="3"/>
      <c r="X18" s="11"/>
      <c r="Z18" s="11"/>
    </row>
    <row r="19" spans="1:27" x14ac:dyDescent="0.35">
      <c r="A19" s="4" t="s">
        <v>355</v>
      </c>
      <c r="B19" s="3"/>
      <c r="C19" s="3"/>
      <c r="D19" s="3"/>
      <c r="E19" s="3"/>
      <c r="F19" s="3"/>
      <c r="G19" s="3"/>
      <c r="H19" s="14"/>
      <c r="I19" s="3"/>
      <c r="J19" s="3"/>
      <c r="K19" s="3"/>
      <c r="L19" s="3"/>
      <c r="M19" s="3"/>
      <c r="N19" s="3"/>
      <c r="O19" s="3"/>
      <c r="P19" s="3"/>
      <c r="Q19" s="3"/>
      <c r="R19" s="3"/>
      <c r="S19" s="3"/>
      <c r="T19" s="3"/>
      <c r="U19" s="3"/>
      <c r="V19" s="3"/>
      <c r="X19" s="11"/>
      <c r="Z19" s="11"/>
    </row>
    <row r="20" spans="1:27" x14ac:dyDescent="0.35">
      <c r="A20">
        <f>'[1]Anlageinvest nom'!A98</f>
        <v>2019</v>
      </c>
      <c r="B20" s="3">
        <f>'[1]Anlageinvest nom'!B98</f>
        <v>23.744856487993811</v>
      </c>
      <c r="C20" s="3">
        <f>'[1]Anlageinvest nom'!C98</f>
        <v>26.661704968785081</v>
      </c>
      <c r="D20" s="3">
        <f>'[1]Anlageinvest nom'!D98</f>
        <v>21.343129156188656</v>
      </c>
      <c r="E20" s="3">
        <f>'[1]Anlageinvest nom'!E98</f>
        <v>19.35745725879168</v>
      </c>
      <c r="F20" s="3">
        <f>'[1]Anlageinvest nom'!F98</f>
        <v>20.106119174285364</v>
      </c>
      <c r="G20" s="3">
        <f>'[1]Anlageinvest nom'!G98</f>
        <v>26.63520786681844</v>
      </c>
      <c r="H20" s="14">
        <f>'[1]Anlageinvest nom'!H98</f>
        <v>21.053268539885277</v>
      </c>
      <c r="I20" s="3">
        <f>'[1]Anlageinvest nom'!I98</f>
        <v>21.940318770766126</v>
      </c>
      <c r="J20" s="3">
        <f>'[1]Anlageinvest nom'!J98</f>
        <v>20.827591289254006</v>
      </c>
      <c r="K20" s="3">
        <f>'[1]Anlageinvest nom'!K98</f>
        <v>20.930646781786884</v>
      </c>
      <c r="L20" s="3">
        <f>'[1]Anlageinvest nom'!L98</f>
        <v>22.50792318466544</v>
      </c>
      <c r="M20" s="3">
        <f>'[1]Anlageinvest nom'!M98</f>
        <v>23.707688456871587</v>
      </c>
      <c r="N20" s="3">
        <f>'[1]Anlageinvest nom'!N98</f>
        <v>16.785739514652818</v>
      </c>
      <c r="O20" s="3">
        <f>'[1]Anlageinvest nom'!O98</f>
        <v>17.778047439482812</v>
      </c>
      <c r="P20" s="3">
        <f>'[1]Anlageinvest nom'!P98</f>
        <v>18.220843405685418</v>
      </c>
      <c r="Q20" s="3">
        <f>'[1]Anlageinvest nom'!Q98</f>
        <v>26.856553620177397</v>
      </c>
      <c r="R20" s="3">
        <f>'[1]Anlageinvest nom'!R98</f>
        <v>16.310560611743444</v>
      </c>
      <c r="S20" s="3">
        <f>'[1]Anlageinvest nom'!S98</f>
        <v>21.644362529658583</v>
      </c>
      <c r="T20" s="3">
        <f>'[1]Anlageinvest nom'!T98</f>
        <v>18.784636313340329</v>
      </c>
      <c r="U20" s="3">
        <f>'[1]Anlageinvest nom'!U98</f>
        <v>22.953752349443445</v>
      </c>
      <c r="V20" s="3">
        <f>'[1]Anlageinvest nom'!V98</f>
        <v>20.949781517270324</v>
      </c>
      <c r="X20" s="18" t="str">
        <f>HLOOKUP(Y20,$L20:$U126,ROW(L$115)-ROW(X20)+1,0)</f>
        <v>NW</v>
      </c>
      <c r="Y20" s="6">
        <f t="shared" ref="Y20:Y22" si="10">MIN(L20:U20)</f>
        <v>16.310560611743444</v>
      </c>
      <c r="Z20" s="18" t="str">
        <f>HLOOKUP(AA20,$L20:$U126,ROW(N$115)-ROW(Z20)+1,0)</f>
        <v>NI</v>
      </c>
      <c r="AA20" s="6">
        <f t="shared" ref="AA20:AA22" si="11">MAX(L20:U20)</f>
        <v>26.856553620177397</v>
      </c>
    </row>
    <row r="21" spans="1:27" x14ac:dyDescent="0.35">
      <c r="A21">
        <f>'[1]Anlageinvest nom'!A99</f>
        <v>2020</v>
      </c>
      <c r="B21" s="3">
        <f>'[1]Anlageinvest nom'!B99</f>
        <v>25.13494539181551</v>
      </c>
      <c r="C21" s="3">
        <f>'[1]Anlageinvest nom'!C99</f>
        <v>25.76750669470465</v>
      </c>
      <c r="D21" s="3">
        <f>'[1]Anlageinvest nom'!D99</f>
        <v>22.124868874022059</v>
      </c>
      <c r="E21" s="3">
        <f>'[1]Anlageinvest nom'!E99</f>
        <v>19.299205732243756</v>
      </c>
      <c r="F21" s="3">
        <f>'[1]Anlageinvest nom'!F99</f>
        <v>20.328737298418041</v>
      </c>
      <c r="G21" s="3">
        <f>'[1]Anlageinvest nom'!G99</f>
        <v>26.425979965570328</v>
      </c>
      <c r="H21" s="14">
        <f>'[1]Anlageinvest nom'!H99</f>
        <v>21.26912596732727</v>
      </c>
      <c r="I21" s="3">
        <f>'[1]Anlageinvest nom'!I99</f>
        <v>22.400464925623307</v>
      </c>
      <c r="J21" s="3">
        <f>'[1]Anlageinvest nom'!J99</f>
        <v>21.111676754087959</v>
      </c>
      <c r="K21" s="3">
        <f>'[1]Anlageinvest nom'!K99</f>
        <v>21.251147192540024</v>
      </c>
      <c r="L21" s="3">
        <f>'[1]Anlageinvest nom'!L99</f>
        <v>22.636961167746783</v>
      </c>
      <c r="M21" s="3">
        <f>'[1]Anlageinvest nom'!M99</f>
        <v>25.006551580772356</v>
      </c>
      <c r="N21" s="3">
        <f>'[1]Anlageinvest nom'!N99</f>
        <v>15.480727640020339</v>
      </c>
      <c r="O21" s="3">
        <f>'[1]Anlageinvest nom'!O99</f>
        <v>16.917075225359866</v>
      </c>
      <c r="P21" s="3">
        <f>'[1]Anlageinvest nom'!P99</f>
        <v>19.592920113442698</v>
      </c>
      <c r="Q21" s="3">
        <f>'[1]Anlageinvest nom'!Q99</f>
        <v>26.880404722467439</v>
      </c>
      <c r="R21" s="3">
        <f>'[1]Anlageinvest nom'!R99</f>
        <v>16.190300588694857</v>
      </c>
      <c r="S21" s="3">
        <f>'[1]Anlageinvest nom'!S99</f>
        <v>21.618180005337113</v>
      </c>
      <c r="T21" s="3">
        <f>'[1]Anlageinvest nom'!T99</f>
        <v>17.30482906938262</v>
      </c>
      <c r="U21" s="3">
        <f>'[1]Anlageinvest nom'!U99</f>
        <v>22.285515083037147</v>
      </c>
      <c r="V21" s="3">
        <f>'[1]Anlageinvest nom'!V99</f>
        <v>21.254313677080642</v>
      </c>
      <c r="X21" s="18" t="str">
        <f>HLOOKUP(Y21,$L21:$U127,ROW(L$115)-ROW(X21)+1,0)</f>
        <v>HB</v>
      </c>
      <c r="Y21" s="6">
        <f t="shared" si="10"/>
        <v>15.480727640020339</v>
      </c>
      <c r="Z21" s="18" t="str">
        <f>HLOOKUP(AA21,$L21:$U127,ROW(N$115)-ROW(Z21)+1,0)</f>
        <v>NI</v>
      </c>
      <c r="AA21" s="6">
        <f t="shared" si="11"/>
        <v>26.880404722467439</v>
      </c>
    </row>
    <row r="22" spans="1:27" x14ac:dyDescent="0.35">
      <c r="A22">
        <f>'[1]Anlageinvest nom'!A100</f>
        <v>2021</v>
      </c>
      <c r="B22" s="3">
        <f>'[1]Anlageinvest nom'!B100</f>
        <v>25.87844198294124</v>
      </c>
      <c r="C22" s="3">
        <f>'[1]Anlageinvest nom'!C100</f>
        <v>22.180182734185376</v>
      </c>
      <c r="D22" s="3">
        <f>'[1]Anlageinvest nom'!D100</f>
        <v>21.212344223721193</v>
      </c>
      <c r="E22" s="3">
        <f>'[1]Anlageinvest nom'!E100</f>
        <v>20.527309113759827</v>
      </c>
      <c r="F22" s="3">
        <f>'[1]Anlageinvest nom'!F100</f>
        <v>20.089700391068387</v>
      </c>
      <c r="G22" s="3">
        <f>'[1]Anlageinvest nom'!G100</f>
        <v>26.557706764195544</v>
      </c>
      <c r="H22" s="14">
        <f>'[1]Anlageinvest nom'!H100</f>
        <v>20.889739351760046</v>
      </c>
      <c r="I22" s="3">
        <f>'[1]Anlageinvest nom'!I100</f>
        <v>21.973169562176253</v>
      </c>
      <c r="J22" s="3">
        <f>'[1]Anlageinvest nom'!J100</f>
        <v>20.832853938052011</v>
      </c>
      <c r="K22" s="3">
        <f>'[1]Anlageinvest nom'!K100</f>
        <v>20.970087401577516</v>
      </c>
      <c r="L22" s="3">
        <f>'[1]Anlageinvest nom'!L100</f>
        <v>22.16967015046054</v>
      </c>
      <c r="M22" s="3">
        <f>'[1]Anlageinvest nom'!M100</f>
        <v>24.219850397745031</v>
      </c>
      <c r="N22" s="3">
        <f>'[1]Anlageinvest nom'!N100</f>
        <v>15.042575513521767</v>
      </c>
      <c r="O22" s="3">
        <f>'[1]Anlageinvest nom'!O100</f>
        <v>14.491214094932273</v>
      </c>
      <c r="P22" s="3">
        <f>'[1]Anlageinvest nom'!P100</f>
        <v>18.71840162646501</v>
      </c>
      <c r="Q22" s="3">
        <f>'[1]Anlageinvest nom'!Q100</f>
        <v>27.089293647146363</v>
      </c>
      <c r="R22" s="3">
        <f>'[1]Anlageinvest nom'!R100</f>
        <v>16.684139057943074</v>
      </c>
      <c r="S22" s="3">
        <f>'[1]Anlageinvest nom'!S100</f>
        <v>22.634357859218067</v>
      </c>
      <c r="T22" s="3">
        <f>'[1]Anlageinvest nom'!T100</f>
        <v>16.940794514835421</v>
      </c>
      <c r="U22" s="3">
        <f>'[1]Anlageinvest nom'!U100</f>
        <v>21.779091667370899</v>
      </c>
      <c r="V22" s="3">
        <f>'[1]Anlageinvest nom'!V100</f>
        <v>20.957722048411696</v>
      </c>
      <c r="X22" s="18" t="str">
        <f>HLOOKUP(Y22,$L22:$U128,ROW(L$115)-ROW(X22)+1,0)</f>
        <v>HH</v>
      </c>
      <c r="Y22" s="6">
        <f t="shared" si="10"/>
        <v>14.491214094932273</v>
      </c>
      <c r="Z22" s="18" t="str">
        <f>HLOOKUP(AA22,$L22:$U128,ROW(N$115)-ROW(Z22)+1,0)</f>
        <v>NI</v>
      </c>
      <c r="AA22" s="6">
        <f t="shared" si="11"/>
        <v>27.089293647146363</v>
      </c>
    </row>
    <row r="23" spans="1:27" x14ac:dyDescent="0.35">
      <c r="A23">
        <f>A22+1</f>
        <v>2022</v>
      </c>
      <c r="B23" s="3"/>
      <c r="C23" s="3"/>
      <c r="D23" s="3"/>
      <c r="E23" s="3"/>
      <c r="F23" s="3"/>
      <c r="G23" s="3"/>
      <c r="H23" s="14"/>
      <c r="I23" s="3"/>
      <c r="J23" s="3"/>
      <c r="K23" s="3"/>
      <c r="L23" s="3"/>
      <c r="M23" s="3"/>
      <c r="N23" s="3"/>
      <c r="O23" s="3"/>
      <c r="P23" s="3"/>
      <c r="Q23" s="3"/>
      <c r="R23" s="3"/>
      <c r="S23" s="3"/>
      <c r="T23" s="3"/>
      <c r="U23" s="3"/>
      <c r="V23" s="3"/>
      <c r="X23" s="18"/>
      <c r="Y23" s="6"/>
      <c r="Z23" s="18"/>
      <c r="AA23" s="6"/>
    </row>
    <row r="24" spans="1:27" x14ac:dyDescent="0.35">
      <c r="A24">
        <f t="shared" ref="A24:A25" si="12">A23+1</f>
        <v>2023</v>
      </c>
      <c r="B24" s="3"/>
      <c r="C24" s="3"/>
      <c r="D24" s="3"/>
      <c r="E24" s="3"/>
      <c r="F24" s="3"/>
      <c r="G24" s="3"/>
      <c r="H24" s="14"/>
      <c r="I24" s="3"/>
      <c r="J24" s="3"/>
      <c r="K24" s="3"/>
      <c r="L24" s="3"/>
      <c r="M24" s="3"/>
      <c r="N24" s="3"/>
      <c r="O24" s="3"/>
      <c r="P24" s="3"/>
      <c r="Q24" s="3"/>
      <c r="R24" s="3"/>
      <c r="S24" s="3"/>
      <c r="T24" s="3"/>
      <c r="U24" s="3"/>
      <c r="V24" s="3"/>
      <c r="X24" s="18"/>
      <c r="Y24" s="6"/>
      <c r="Z24" s="18"/>
      <c r="AA24" s="6"/>
    </row>
    <row r="25" spans="1:27" x14ac:dyDescent="0.35">
      <c r="A25">
        <f t="shared" si="12"/>
        <v>2024</v>
      </c>
      <c r="B25" s="3"/>
      <c r="C25" s="3"/>
      <c r="D25" s="3"/>
      <c r="E25" s="3"/>
      <c r="F25" s="3"/>
      <c r="G25" s="3"/>
      <c r="H25" s="14"/>
      <c r="I25" s="3"/>
      <c r="J25" s="3"/>
      <c r="K25" s="3"/>
      <c r="L25" s="3"/>
      <c r="M25" s="3"/>
      <c r="N25" s="3"/>
      <c r="O25" s="3"/>
      <c r="P25" s="3"/>
      <c r="Q25" s="3"/>
      <c r="R25" s="3"/>
      <c r="S25" s="3"/>
      <c r="T25" s="3"/>
      <c r="U25" s="3"/>
      <c r="V25" s="3"/>
      <c r="X25" s="18"/>
      <c r="Y25" s="6"/>
      <c r="Z25" s="18"/>
      <c r="AA25" s="6"/>
    </row>
    <row r="26" spans="1:27" x14ac:dyDescent="0.35">
      <c r="X26" s="11"/>
      <c r="Z26" s="11"/>
    </row>
    <row r="27" spans="1:27" x14ac:dyDescent="0.35">
      <c r="A27" s="4" t="s">
        <v>356</v>
      </c>
      <c r="X27" s="11"/>
      <c r="Z27" s="11"/>
    </row>
    <row r="28" spans="1:27" x14ac:dyDescent="0.35">
      <c r="A28">
        <f>[1]Kapitalstock!A164</f>
        <v>2019</v>
      </c>
      <c r="B28" s="3">
        <f>[1]Kapitalstock!B164</f>
        <v>98.104685154438656</v>
      </c>
      <c r="C28" s="3">
        <f>[1]Kapitalstock!C164</f>
        <v>99.939102413544433</v>
      </c>
      <c r="D28" s="3">
        <f>[1]Kapitalstock!D164</f>
        <v>83.081412993688105</v>
      </c>
      <c r="E28" s="3">
        <f>[1]Kapitalstock!E164</f>
        <v>91.397743972906639</v>
      </c>
      <c r="F28" s="3">
        <f>[1]Kapitalstock!F164</f>
        <v>88.356776596683929</v>
      </c>
      <c r="G28" s="3">
        <f>[1]Kapitalstock!G164</f>
        <v>83.260635533768664</v>
      </c>
      <c r="H28" s="14">
        <f>[1]Kapitalstock!H164</f>
        <v>88.53579605363845</v>
      </c>
      <c r="I28" s="3">
        <f>[1]Kapitalstock!I164</f>
        <v>90.355028005051935</v>
      </c>
      <c r="J28" s="3">
        <f>[1]Kapitalstock!J164</f>
        <v>99.11720530872168</v>
      </c>
      <c r="K28" s="3">
        <f>[1]Kapitalstock!K164</f>
        <v>100</v>
      </c>
      <c r="L28" s="3">
        <f>[1]Kapitalstock!L164</f>
        <v>107.03442887348204</v>
      </c>
      <c r="M28" s="3">
        <f>[1]Kapitalstock!M164</f>
        <v>114.83806419417357</v>
      </c>
      <c r="N28" s="3">
        <f>[1]Kapitalstock!N164</f>
        <v>82.566589046487266</v>
      </c>
      <c r="O28" s="3">
        <f>[1]Kapitalstock!O164</f>
        <v>84.949317698214244</v>
      </c>
      <c r="P28" s="3">
        <f>[1]Kapitalstock!P164</f>
        <v>97.036401941830235</v>
      </c>
      <c r="Q28" s="3">
        <f>[1]Kapitalstock!Q164</f>
        <v>102.29368669264822</v>
      </c>
      <c r="R28" s="3">
        <f>[1]Kapitalstock!R164</f>
        <v>83.684682253996243</v>
      </c>
      <c r="S28" s="3">
        <f>[1]Kapitalstock!S164</f>
        <v>111.35365587040631</v>
      </c>
      <c r="T28" s="3">
        <f>[1]Kapitalstock!T164</f>
        <v>101.05954174092855</v>
      </c>
      <c r="U28" s="3">
        <f>[1]Kapitalstock!U164</f>
        <v>101.69655746751998</v>
      </c>
      <c r="V28" s="3">
        <f>[1]Kapitalstock!V164</f>
        <v>97.955005813988052</v>
      </c>
      <c r="X28" s="18" t="str">
        <f>HLOOKUP(Y28,$L28:$U131,ROW(L$115)-ROW(X28)+1,0)</f>
        <v>HB</v>
      </c>
      <c r="Y28" s="6">
        <f t="shared" ref="Y28:Y30" si="13">MIN(L28:U28)</f>
        <v>82.566589046487266</v>
      </c>
      <c r="Z28" s="18" t="str">
        <f>HLOOKUP(AA28,$L28:$U131,ROW(N$115)-ROW(Z28)+1,0)</f>
        <v>BY</v>
      </c>
      <c r="AA28" s="6">
        <f t="shared" ref="AA28:AA30" si="14">MAX(L28:U28)</f>
        <v>114.83806419417357</v>
      </c>
    </row>
    <row r="29" spans="1:27" x14ac:dyDescent="0.35">
      <c r="A29">
        <f>[1]Kapitalstock!A165</f>
        <v>2020</v>
      </c>
      <c r="B29" s="3">
        <f>[1]Kapitalstock!B165</f>
        <v>98.70092205157016</v>
      </c>
      <c r="C29" s="3">
        <f>[1]Kapitalstock!C165</f>
        <v>100.14021892211538</v>
      </c>
      <c r="D29" s="3">
        <f>[1]Kapitalstock!D165</f>
        <v>82.976054115327344</v>
      </c>
      <c r="E29" s="3">
        <f>[1]Kapitalstock!E165</f>
        <v>91.169738724798776</v>
      </c>
      <c r="F29" s="3">
        <f>[1]Kapitalstock!F165</f>
        <v>88.723528128330202</v>
      </c>
      <c r="G29" s="3">
        <f>[1]Kapitalstock!G165</f>
        <v>82.970466351525758</v>
      </c>
      <c r="H29" s="14">
        <f>[1]Kapitalstock!H165</f>
        <v>88.549595622305716</v>
      </c>
      <c r="I29" s="3">
        <f>[1]Kapitalstock!I165</f>
        <v>90.485416066110673</v>
      </c>
      <c r="J29" s="3">
        <f>[1]Kapitalstock!J165</f>
        <v>99.098034452720256</v>
      </c>
      <c r="K29" s="3">
        <f>[1]Kapitalstock!K165</f>
        <v>100</v>
      </c>
      <c r="L29" s="3">
        <f>[1]Kapitalstock!L165</f>
        <v>107.50993881171706</v>
      </c>
      <c r="M29" s="3">
        <f>[1]Kapitalstock!M165</f>
        <v>115.42327550279012</v>
      </c>
      <c r="N29" s="3">
        <f>[1]Kapitalstock!N165</f>
        <v>82.10162875503957</v>
      </c>
      <c r="O29" s="3">
        <f>[1]Kapitalstock!O165</f>
        <v>83.644772577347609</v>
      </c>
      <c r="P29" s="3">
        <f>[1]Kapitalstock!P165</f>
        <v>96.902555520156426</v>
      </c>
      <c r="Q29" s="3">
        <f>[1]Kapitalstock!Q165</f>
        <v>102.35112338726935</v>
      </c>
      <c r="R29" s="3">
        <f>[1]Kapitalstock!R165</f>
        <v>83.175407305465782</v>
      </c>
      <c r="S29" s="3">
        <f>[1]Kapitalstock!S165</f>
        <v>111.60777914122599</v>
      </c>
      <c r="T29" s="3">
        <f>[1]Kapitalstock!T165</f>
        <v>100.62449767583637</v>
      </c>
      <c r="U29" s="3">
        <f>[1]Kapitalstock!U165</f>
        <v>101.2790730832299</v>
      </c>
      <c r="V29" s="3">
        <f>[1]Kapitalstock!V165</f>
        <v>97.957450112911133</v>
      </c>
      <c r="X29" s="18" t="str">
        <f>HLOOKUP(Y29,$L29:$U132,ROW(L$115)-ROW(X29)+1,0)</f>
        <v>HB</v>
      </c>
      <c r="Y29" s="6">
        <f t="shared" si="13"/>
        <v>82.10162875503957</v>
      </c>
      <c r="Z29" s="18" t="str">
        <f>HLOOKUP(AA29,$L29:$U132,ROW(N$115)-ROW(Z29)+1,0)</f>
        <v>BY</v>
      </c>
      <c r="AA29" s="6">
        <f t="shared" si="14"/>
        <v>115.42327550279012</v>
      </c>
    </row>
    <row r="30" spans="1:27" x14ac:dyDescent="0.35">
      <c r="A30">
        <f>[1]Kapitalstock!A166</f>
        <v>2021</v>
      </c>
      <c r="B30" s="3">
        <f>[1]Kapitalstock!B166</f>
        <v>99.508622634616202</v>
      </c>
      <c r="C30" s="3">
        <f>[1]Kapitalstock!C166</f>
        <v>100.19414754809127</v>
      </c>
      <c r="D30" s="3">
        <f>[1]Kapitalstock!D166</f>
        <v>82.917861874459717</v>
      </c>
      <c r="E30" s="3">
        <f>[1]Kapitalstock!E166</f>
        <v>91.149571609075906</v>
      </c>
      <c r="F30" s="3">
        <f>[1]Kapitalstock!F166</f>
        <v>89.167839648801191</v>
      </c>
      <c r="G30" s="3">
        <f>[1]Kapitalstock!G166</f>
        <v>82.647583095324478</v>
      </c>
      <c r="H30" s="14">
        <f>[1]Kapitalstock!H166</f>
        <v>88.619269651123204</v>
      </c>
      <c r="I30" s="3">
        <f>[1]Kapitalstock!I166</f>
        <v>90.710083187831771</v>
      </c>
      <c r="J30" s="3">
        <f>[1]Kapitalstock!J166</f>
        <v>99.074386837415588</v>
      </c>
      <c r="K30" s="3">
        <f>[1]Kapitalstock!K166</f>
        <v>100</v>
      </c>
      <c r="L30" s="3">
        <f>[1]Kapitalstock!L166</f>
        <v>108.13057646406709</v>
      </c>
      <c r="M30" s="3">
        <f>[1]Kapitalstock!M166</f>
        <v>116.53613287856818</v>
      </c>
      <c r="N30" s="3">
        <f>[1]Kapitalstock!N166</f>
        <v>81.893625868794132</v>
      </c>
      <c r="O30" s="3">
        <f>[1]Kapitalstock!O166</f>
        <v>82.114429391933868</v>
      </c>
      <c r="P30" s="3">
        <f>[1]Kapitalstock!P166</f>
        <v>96.868728879341376</v>
      </c>
      <c r="Q30" s="3">
        <f>[1]Kapitalstock!Q166</f>
        <v>102.49286648239972</v>
      </c>
      <c r="R30" s="3">
        <f>[1]Kapitalstock!R166</f>
        <v>82.491275600690031</v>
      </c>
      <c r="S30" s="3">
        <f>[1]Kapitalstock!S166</f>
        <v>109.71459366202738</v>
      </c>
      <c r="T30" s="3">
        <f>[1]Kapitalstock!T166</f>
        <v>100.58821219480119</v>
      </c>
      <c r="U30" s="3">
        <f>[1]Kapitalstock!U166</f>
        <v>101.37388308518966</v>
      </c>
      <c r="V30" s="3">
        <f>[1]Kapitalstock!V166</f>
        <v>97.968538740104535</v>
      </c>
      <c r="X30" s="18" t="str">
        <f>HLOOKUP(Y30,$L30:$U133,ROW(L$115)-ROW(X30)+1,0)</f>
        <v>HB</v>
      </c>
      <c r="Y30" s="6">
        <f t="shared" si="13"/>
        <v>81.893625868794132</v>
      </c>
      <c r="Z30" s="18" t="str">
        <f>HLOOKUP(AA30,$L30:$U133,ROW(N$115)-ROW(Z30)+1,0)</f>
        <v>BY</v>
      </c>
      <c r="AA30" s="6">
        <f t="shared" si="14"/>
        <v>116.53613287856818</v>
      </c>
    </row>
    <row r="31" spans="1:27" x14ac:dyDescent="0.35">
      <c r="A31">
        <f>A30+1</f>
        <v>2022</v>
      </c>
      <c r="B31" s="3"/>
      <c r="C31" s="3"/>
      <c r="D31" s="3"/>
      <c r="E31" s="3"/>
      <c r="F31" s="3"/>
      <c r="G31" s="3"/>
      <c r="H31" s="14"/>
      <c r="I31" s="3"/>
      <c r="J31" s="3"/>
      <c r="K31" s="3"/>
      <c r="L31" s="3"/>
      <c r="M31" s="3"/>
      <c r="N31" s="3"/>
      <c r="O31" s="3"/>
      <c r="P31" s="3"/>
      <c r="Q31" s="3"/>
      <c r="R31" s="3"/>
      <c r="S31" s="3"/>
      <c r="T31" s="3"/>
      <c r="U31" s="3"/>
      <c r="V31" s="3"/>
      <c r="X31" s="18"/>
      <c r="Y31" s="6"/>
      <c r="Z31" s="18"/>
      <c r="AA31" s="6"/>
    </row>
    <row r="32" spans="1:27" x14ac:dyDescent="0.35">
      <c r="A32">
        <f t="shared" ref="A32:A33" si="15">A31+1</f>
        <v>2023</v>
      </c>
      <c r="B32" s="3"/>
      <c r="C32" s="3"/>
      <c r="D32" s="3"/>
      <c r="E32" s="3"/>
      <c r="F32" s="3"/>
      <c r="G32" s="3"/>
      <c r="H32" s="14"/>
      <c r="I32" s="3"/>
      <c r="J32" s="3"/>
      <c r="K32" s="3"/>
      <c r="L32" s="3"/>
      <c r="M32" s="3"/>
      <c r="N32" s="3"/>
      <c r="O32" s="3"/>
      <c r="P32" s="3"/>
      <c r="Q32" s="3"/>
      <c r="R32" s="3"/>
      <c r="S32" s="3"/>
      <c r="T32" s="3"/>
      <c r="U32" s="3"/>
      <c r="V32" s="3"/>
      <c r="X32" s="18"/>
      <c r="Y32" s="6"/>
      <c r="Z32" s="18"/>
      <c r="AA32" s="6"/>
    </row>
    <row r="33" spans="1:27" x14ac:dyDescent="0.35">
      <c r="A33">
        <f t="shared" si="15"/>
        <v>2024</v>
      </c>
      <c r="B33" s="3"/>
      <c r="C33" s="3"/>
      <c r="D33" s="3"/>
      <c r="E33" s="3"/>
      <c r="F33" s="3"/>
      <c r="G33" s="3"/>
      <c r="H33" s="14"/>
      <c r="I33" s="3"/>
      <c r="J33" s="3"/>
      <c r="K33" s="3"/>
      <c r="L33" s="3"/>
      <c r="M33" s="3"/>
      <c r="N33" s="3"/>
      <c r="O33" s="3"/>
      <c r="P33" s="3"/>
      <c r="Q33" s="3"/>
      <c r="R33" s="3"/>
      <c r="S33" s="3"/>
      <c r="T33" s="3"/>
      <c r="U33" s="3"/>
      <c r="V33" s="3"/>
      <c r="X33" s="18"/>
      <c r="Y33" s="6"/>
      <c r="Z33" s="18"/>
      <c r="AA33" s="6"/>
    </row>
    <row r="34" spans="1:27" x14ac:dyDescent="0.35">
      <c r="B34" s="3"/>
      <c r="C34" s="3"/>
      <c r="D34" s="3"/>
      <c r="E34" s="3"/>
      <c r="F34" s="3"/>
      <c r="G34" s="3"/>
      <c r="H34" s="14"/>
      <c r="I34" s="3"/>
      <c r="J34" s="3"/>
      <c r="K34" s="3"/>
      <c r="L34" s="3"/>
      <c r="M34" s="3"/>
      <c r="N34" s="3"/>
      <c r="O34" s="3"/>
      <c r="P34" s="3"/>
      <c r="Q34" s="3"/>
      <c r="R34" s="3"/>
      <c r="S34" s="3"/>
      <c r="T34" s="3"/>
      <c r="U34" s="3"/>
      <c r="V34" s="3"/>
      <c r="X34" s="11"/>
      <c r="Z34" s="11"/>
    </row>
    <row r="35" spans="1:27" x14ac:dyDescent="0.35">
      <c r="A35" s="4" t="s">
        <v>357</v>
      </c>
      <c r="B35" s="3"/>
      <c r="C35" s="3"/>
      <c r="D35" s="3"/>
      <c r="E35" s="3"/>
      <c r="F35" s="3"/>
      <c r="G35" s="3"/>
      <c r="H35" s="14"/>
      <c r="I35" s="3"/>
      <c r="J35" s="3"/>
      <c r="K35" s="3"/>
      <c r="L35" s="3"/>
      <c r="M35" s="3"/>
      <c r="N35" s="3"/>
      <c r="O35" s="3"/>
      <c r="P35" s="3"/>
      <c r="Q35" s="3"/>
      <c r="R35" s="3"/>
      <c r="S35" s="3"/>
      <c r="T35" s="3"/>
      <c r="U35" s="3"/>
      <c r="V35" s="3"/>
      <c r="X35" s="11"/>
      <c r="Z35" s="11"/>
    </row>
    <row r="36" spans="1:27" x14ac:dyDescent="0.35">
      <c r="A36">
        <f>[1]Kapitalstock!A98</f>
        <v>2019</v>
      </c>
      <c r="B36" s="3">
        <f>[1]Kapitalstock!B98*100</f>
        <v>60.710058935331858</v>
      </c>
      <c r="C36" s="3">
        <f>[1]Kapitalstock!C98*100</f>
        <v>58.759337597960915</v>
      </c>
      <c r="D36" s="3">
        <f>[1]Kapitalstock!D98*100</f>
        <v>58.003656190632128</v>
      </c>
      <c r="E36" s="3">
        <f>[1]Kapitalstock!E98*100</f>
        <v>56.945007420720671</v>
      </c>
      <c r="F36" s="3">
        <f>[1]Kapitalstock!F98*100</f>
        <v>58.007646834731993</v>
      </c>
      <c r="G36" s="3">
        <f>[1]Kapitalstock!G98*100</f>
        <v>54.647012292577799</v>
      </c>
      <c r="H36" s="14">
        <f>[1]Kapitalstock!H98*100</f>
        <v>57.558256437282253</v>
      </c>
      <c r="I36" s="3">
        <f>[1]Kapitalstock!I98*100</f>
        <v>58.483419787815407</v>
      </c>
      <c r="J36" s="3">
        <f>[1]Kapitalstock!J98*100</f>
        <v>54.54833501365853</v>
      </c>
      <c r="K36" s="3">
        <f>[1]Kapitalstock!K98*100</f>
        <v>54.543760895737705</v>
      </c>
      <c r="L36" s="3">
        <f>[1]Kapitalstock!L98*100</f>
        <v>55.42592742186352</v>
      </c>
      <c r="M36" s="3">
        <f>[1]Kapitalstock!M98*100</f>
        <v>56.494260546781724</v>
      </c>
      <c r="N36" s="3">
        <f>[1]Kapitalstock!N98*100</f>
        <v>49.867506398220563</v>
      </c>
      <c r="O36" s="3">
        <f>[1]Kapitalstock!O98*100</f>
        <v>54.156589846967009</v>
      </c>
      <c r="P36" s="3">
        <f>[1]Kapitalstock!P98*100</f>
        <v>53.666454744661216</v>
      </c>
      <c r="Q36" s="3">
        <f>[1]Kapitalstock!Q98*100</f>
        <v>54.18083089765733</v>
      </c>
      <c r="R36" s="3">
        <f>[1]Kapitalstock!R98*100</f>
        <v>52.716909844798387</v>
      </c>
      <c r="S36" s="3">
        <f>[1]Kapitalstock!S98*100</f>
        <v>54.831316184593284</v>
      </c>
      <c r="T36" s="3">
        <f>[1]Kapitalstock!T98*100</f>
        <v>51.38208810494249</v>
      </c>
      <c r="U36" s="3">
        <f>[1]Kapitalstock!U98*100</f>
        <v>53.993764249189255</v>
      </c>
      <c r="V36" s="3">
        <f>[1]Kapitalstock!V98*100</f>
        <v>55.029781962678705</v>
      </c>
      <c r="X36" s="18" t="str">
        <f t="shared" ref="X36" si="16">HLOOKUP(Y36,$L36:$U136,ROW(L$115)-ROW(X36)+1,0)</f>
        <v>HB</v>
      </c>
      <c r="Y36" s="6">
        <f t="shared" ref="Y36" si="17">MIN(L36:U36)</f>
        <v>49.867506398220563</v>
      </c>
      <c r="Z36" s="18" t="str">
        <f t="shared" ref="Z36" si="18">HLOOKUP(AA36,$L36:$U136,ROW(N$115)-ROW(Z36)+1,0)</f>
        <v>BY</v>
      </c>
      <c r="AA36" s="6">
        <f t="shared" ref="AA36" si="19">MAX(L36:U36)</f>
        <v>56.494260546781724</v>
      </c>
    </row>
    <row r="37" spans="1:27" x14ac:dyDescent="0.35">
      <c r="A37">
        <f>[1]Kapitalstock!A99</f>
        <v>2020</v>
      </c>
      <c r="B37" s="3">
        <f>[1]Kapitalstock!B99*100</f>
        <v>60.387537578367557</v>
      </c>
      <c r="C37" s="3">
        <f>[1]Kapitalstock!C99*100</f>
        <v>58.371309381473161</v>
      </c>
      <c r="D37" s="3">
        <f>[1]Kapitalstock!D99*100</f>
        <v>57.693371283583708</v>
      </c>
      <c r="E37" s="3">
        <f>[1]Kapitalstock!E99*100</f>
        <v>56.422103573673986</v>
      </c>
      <c r="F37" s="3">
        <f>[1]Kapitalstock!F99*100</f>
        <v>57.46050198660069</v>
      </c>
      <c r="G37" s="3">
        <f>[1]Kapitalstock!G99*100</f>
        <v>54.517612046383647</v>
      </c>
      <c r="H37" s="14">
        <f>[1]Kapitalstock!H99*100</f>
        <v>57.227020451946522</v>
      </c>
      <c r="I37" s="3">
        <f>[1]Kapitalstock!I99*100</f>
        <v>58.089041886692328</v>
      </c>
      <c r="J37" s="3">
        <f>[1]Kapitalstock!J99*100</f>
        <v>54.277345377441058</v>
      </c>
      <c r="K37" s="3">
        <f>[1]Kapitalstock!K99*100</f>
        <v>54.266196320769986</v>
      </c>
      <c r="L37" s="3">
        <f>[1]Kapitalstock!L99*100</f>
        <v>55.105779397944829</v>
      </c>
      <c r="M37" s="3">
        <f>[1]Kapitalstock!M99*100</f>
        <v>56.27163216793619</v>
      </c>
      <c r="N37" s="3">
        <f>[1]Kapitalstock!N99*100</f>
        <v>49.462814304532685</v>
      </c>
      <c r="O37" s="3">
        <f>[1]Kapitalstock!O99*100</f>
        <v>54.031154192281107</v>
      </c>
      <c r="P37" s="3">
        <f>[1]Kapitalstock!P99*100</f>
        <v>53.480108401564898</v>
      </c>
      <c r="Q37" s="3">
        <f>[1]Kapitalstock!Q99*100</f>
        <v>53.887205361688892</v>
      </c>
      <c r="R37" s="3">
        <f>[1]Kapitalstock!R99*100</f>
        <v>52.365276689240936</v>
      </c>
      <c r="S37" s="3">
        <f>[1]Kapitalstock!S99*100</f>
        <v>54.455538981291966</v>
      </c>
      <c r="T37" s="3">
        <f>[1]Kapitalstock!T99*100</f>
        <v>50.968374703385187</v>
      </c>
      <c r="U37" s="3">
        <f>[1]Kapitalstock!U99*100</f>
        <v>53.7758998933773</v>
      </c>
      <c r="V37" s="3">
        <f>[1]Kapitalstock!V99*100</f>
        <v>54.743630572501559</v>
      </c>
      <c r="X37" s="18" t="str">
        <f>HLOOKUP(Y37,$L37:$U137,ROW(L$115)-ROW(X37)+1,0)</f>
        <v>HB</v>
      </c>
      <c r="Y37" s="6">
        <f t="shared" ref="Y37:Y38" si="20">MIN(L37:U37)</f>
        <v>49.462814304532685</v>
      </c>
      <c r="Z37" s="18" t="str">
        <f>HLOOKUP(AA37,$L37:$U137,ROW(N$115)-ROW(Z37)+1,0)</f>
        <v>BY</v>
      </c>
      <c r="AA37" s="6">
        <f t="shared" ref="AA37:AA38" si="21">MAX(L37:U37)</f>
        <v>56.27163216793619</v>
      </c>
    </row>
    <row r="38" spans="1:27" x14ac:dyDescent="0.35">
      <c r="A38">
        <f>[1]Kapitalstock!A100</f>
        <v>2021</v>
      </c>
      <c r="B38" s="3">
        <f>[1]Kapitalstock!B100*100</f>
        <v>60.166018124526801</v>
      </c>
      <c r="C38" s="3">
        <f>[1]Kapitalstock!C100*100</f>
        <v>57.853446400006511</v>
      </c>
      <c r="D38" s="3">
        <f>[1]Kapitalstock!D100*100</f>
        <v>57.405005167909643</v>
      </c>
      <c r="E38" s="3">
        <f>[1]Kapitalstock!E100*100</f>
        <v>56.037139198294504</v>
      </c>
      <c r="F38" s="3">
        <f>[1]Kapitalstock!F100*100</f>
        <v>56.967801222720738</v>
      </c>
      <c r="G38" s="3">
        <f>[1]Kapitalstock!G100*100</f>
        <v>54.390153889524569</v>
      </c>
      <c r="H38" s="14">
        <f>[1]Kapitalstock!H100*100</f>
        <v>56.928955454969476</v>
      </c>
      <c r="I38" s="3">
        <f>[1]Kapitalstock!I100*100</f>
        <v>57.73883727280775</v>
      </c>
      <c r="J38" s="3">
        <f>[1]Kapitalstock!J100*100</f>
        <v>54.023130479644024</v>
      </c>
      <c r="K38" s="3">
        <f>[1]Kapitalstock!K100*100</f>
        <v>54.006038184757202</v>
      </c>
      <c r="L38" s="3">
        <f>[1]Kapitalstock!L100*100</f>
        <v>54.797928539856912</v>
      </c>
      <c r="M38" s="3">
        <f>[1]Kapitalstock!M100*100</f>
        <v>56.032664594346073</v>
      </c>
      <c r="N38" s="3">
        <f>[1]Kapitalstock!N100*100</f>
        <v>49.102559892548449</v>
      </c>
      <c r="O38" s="3">
        <f>[1]Kapitalstock!O100*100</f>
        <v>53.92507852801004</v>
      </c>
      <c r="P38" s="3">
        <f>[1]Kapitalstock!P100*100</f>
        <v>53.259005089514211</v>
      </c>
      <c r="Q38" s="3">
        <f>[1]Kapitalstock!Q100*100</f>
        <v>53.60644391261232</v>
      </c>
      <c r="R38" s="3">
        <f>[1]Kapitalstock!R100*100</f>
        <v>52.063323517800256</v>
      </c>
      <c r="S38" s="3">
        <f>[1]Kapitalstock!S100*100</f>
        <v>54.222358412077618</v>
      </c>
      <c r="T38" s="3">
        <f>[1]Kapitalstock!T100*100</f>
        <v>50.559526949641864</v>
      </c>
      <c r="U38" s="3">
        <f>[1]Kapitalstock!U100*100</f>
        <v>53.538562110094112</v>
      </c>
      <c r="V38" s="3">
        <f>[1]Kapitalstock!V100*100</f>
        <v>54.477988718139116</v>
      </c>
      <c r="X38" s="18" t="str">
        <f>HLOOKUP(Y38,$L38:$U138,ROW(L$115)-ROW(X38)+1,0)</f>
        <v>HB</v>
      </c>
      <c r="Y38" s="6">
        <f t="shared" si="20"/>
        <v>49.102559892548449</v>
      </c>
      <c r="Z38" s="18" t="str">
        <f>HLOOKUP(AA38,$L38:$U138,ROW(N$115)-ROW(Z38)+1,0)</f>
        <v>BY</v>
      </c>
      <c r="AA38" s="6">
        <f t="shared" si="21"/>
        <v>56.032664594346073</v>
      </c>
    </row>
    <row r="39" spans="1:27" x14ac:dyDescent="0.35">
      <c r="A39">
        <f>A38+1</f>
        <v>2022</v>
      </c>
      <c r="B39" s="3"/>
      <c r="C39" s="3"/>
      <c r="D39" s="3"/>
      <c r="E39" s="3"/>
      <c r="F39" s="3"/>
      <c r="G39" s="3"/>
      <c r="H39" s="14"/>
      <c r="I39" s="3"/>
      <c r="J39" s="3"/>
      <c r="K39" s="3"/>
      <c r="L39" s="3"/>
      <c r="M39" s="3"/>
      <c r="N39" s="3"/>
      <c r="O39" s="3"/>
      <c r="P39" s="3"/>
      <c r="Q39" s="3"/>
      <c r="R39" s="3"/>
      <c r="S39" s="3"/>
      <c r="T39" s="3"/>
      <c r="U39" s="3"/>
      <c r="V39" s="3"/>
      <c r="X39" s="18"/>
      <c r="Y39" s="6"/>
      <c r="Z39" s="18"/>
      <c r="AA39" s="6"/>
    </row>
    <row r="40" spans="1:27" x14ac:dyDescent="0.35">
      <c r="A40">
        <f t="shared" ref="A40:A41" si="22">A39+1</f>
        <v>2023</v>
      </c>
      <c r="B40" s="3"/>
      <c r="C40" s="3"/>
      <c r="D40" s="3"/>
      <c r="E40" s="3"/>
      <c r="F40" s="3"/>
      <c r="G40" s="3"/>
      <c r="H40" s="14"/>
      <c r="I40" s="3"/>
      <c r="J40" s="3"/>
      <c r="K40" s="3"/>
      <c r="L40" s="3"/>
      <c r="M40" s="3"/>
      <c r="N40" s="3"/>
      <c r="O40" s="3"/>
      <c r="P40" s="3"/>
      <c r="Q40" s="3"/>
      <c r="R40" s="3"/>
      <c r="S40" s="3"/>
      <c r="T40" s="3"/>
      <c r="U40" s="3"/>
      <c r="V40" s="3"/>
      <c r="X40" s="18"/>
      <c r="Y40" s="6"/>
      <c r="Z40" s="18"/>
      <c r="AA40" s="6"/>
    </row>
    <row r="41" spans="1:27" x14ac:dyDescent="0.35">
      <c r="A41">
        <f t="shared" si="22"/>
        <v>2024</v>
      </c>
      <c r="B41" s="3"/>
      <c r="C41" s="3"/>
      <c r="D41" s="3"/>
      <c r="E41" s="3"/>
      <c r="F41" s="3"/>
      <c r="G41" s="3"/>
      <c r="H41" s="14"/>
      <c r="I41" s="3"/>
      <c r="J41" s="3"/>
      <c r="K41" s="3"/>
      <c r="L41" s="3"/>
      <c r="M41" s="3"/>
      <c r="N41" s="3"/>
      <c r="O41" s="3"/>
      <c r="P41" s="3"/>
      <c r="Q41" s="3"/>
      <c r="R41" s="3"/>
      <c r="S41" s="3"/>
      <c r="T41" s="3"/>
      <c r="U41" s="3"/>
      <c r="V41" s="3"/>
      <c r="X41" s="18"/>
      <c r="Y41" s="6"/>
      <c r="Z41" s="18"/>
      <c r="AA41" s="6"/>
    </row>
    <row r="42" spans="1:27" x14ac:dyDescent="0.35">
      <c r="X42" s="11"/>
      <c r="Z42" s="11"/>
    </row>
    <row r="43" spans="1:27" x14ac:dyDescent="0.35">
      <c r="A43" s="4" t="s">
        <v>358</v>
      </c>
      <c r="X43" s="11"/>
      <c r="Z43" s="11"/>
    </row>
    <row r="44" spans="1:27" x14ac:dyDescent="0.35">
      <c r="A44">
        <f>'[1]BIP zu Kapitalstock'!A65</f>
        <v>2019</v>
      </c>
      <c r="B44" s="3">
        <f>'[1]BIP zu Kapitalstock'!B65</f>
        <v>86.74855326515096</v>
      </c>
      <c r="C44" s="3">
        <f>'[1]BIP zu Kapitalstock'!C65</f>
        <v>78.946073063940531</v>
      </c>
      <c r="D44" s="3">
        <f>'[1]BIP zu Kapitalstock'!D65</f>
        <v>96.275198043906386</v>
      </c>
      <c r="E44" s="3">
        <f>'[1]BIP zu Kapitalstock'!E65</f>
        <v>88.42419543396764</v>
      </c>
      <c r="F44" s="3">
        <f>'[1]BIP zu Kapitalstock'!F65</f>
        <v>87.639536418910623</v>
      </c>
      <c r="G44" s="3">
        <f>'[1]BIP zu Kapitalstock'!G65</f>
        <v>115.25851140797694</v>
      </c>
      <c r="H44" s="14">
        <f>'[1]BIP zu Kapitalstock'!H65</f>
        <v>95.409484644949885</v>
      </c>
      <c r="I44" s="3">
        <f>'[1]BIP zu Kapitalstock'!I65</f>
        <v>89.101321967916306</v>
      </c>
      <c r="J44" s="3">
        <f>'[1]BIP zu Kapitalstock'!J65</f>
        <v>100.67573432545333</v>
      </c>
      <c r="K44" s="3">
        <f>'[1]BIP zu Kapitalstock'!K65</f>
        <v>100</v>
      </c>
      <c r="L44" s="3">
        <f>'[1]BIP zu Kapitalstock'!L65</f>
        <v>98.368600636766885</v>
      </c>
      <c r="M44" s="3">
        <f>'[1]BIP zu Kapitalstock'!M65</f>
        <v>91.359765651477204</v>
      </c>
      <c r="N44" s="3">
        <f>'[1]BIP zu Kapitalstock'!N65</f>
        <v>114.93432162969066</v>
      </c>
      <c r="O44" s="3">
        <f>'[1]BIP zu Kapitalstock'!O65</f>
        <v>146.7975393464223</v>
      </c>
      <c r="P44" s="3">
        <f>'[1]BIP zu Kapitalstock'!P65</f>
        <v>110.11378854025573</v>
      </c>
      <c r="Q44" s="3">
        <f>'[1]BIP zu Kapitalstock'!Q65</f>
        <v>91.550458171772647</v>
      </c>
      <c r="R44" s="3">
        <f>'[1]BIP zu Kapitalstock'!R65</f>
        <v>112.73477481117777</v>
      </c>
      <c r="S44" s="3">
        <f>'[1]BIP zu Kapitalstock'!S65</f>
        <v>82.114826457150116</v>
      </c>
      <c r="T44" s="3">
        <f>'[1]BIP zu Kapitalstock'!T65</f>
        <v>85.105842324164939</v>
      </c>
      <c r="U44" s="3">
        <f>'[1]BIP zu Kapitalstock'!U65</f>
        <v>85.169315134906199</v>
      </c>
      <c r="V44" s="3">
        <f>'[1]BIP zu Kapitalstock'!V65</f>
        <v>99.259266194857844</v>
      </c>
      <c r="X44" s="18" t="str">
        <f t="shared" ref="X44:X46" si="23">HLOOKUP(Y44,$L44:$U141,ROW(L$115)-ROW(X44)+1,0)</f>
        <v>RP</v>
      </c>
      <c r="Y44" s="6">
        <f t="shared" ref="Y44:Y46" si="24">MIN(L44:U44)</f>
        <v>82.114826457150116</v>
      </c>
      <c r="Z44" s="18" t="str">
        <f t="shared" ref="Z44:Z46" si="25">HLOOKUP(AA44,$L44:$U141,ROW(N$115)-ROW(Z44)+1,0)</f>
        <v>HH</v>
      </c>
      <c r="AA44" s="6">
        <f t="shared" ref="AA44:AA46" si="26">MAX(L44:U44)</f>
        <v>146.7975393464223</v>
      </c>
    </row>
    <row r="45" spans="1:27" x14ac:dyDescent="0.35">
      <c r="A45">
        <f>'[1]BIP zu Kapitalstock'!A66</f>
        <v>2020</v>
      </c>
      <c r="B45" s="3">
        <f>'[1]BIP zu Kapitalstock'!B66</f>
        <v>87.316244311740149</v>
      </c>
      <c r="C45" s="3">
        <f>'[1]BIP zu Kapitalstock'!C66</f>
        <v>79.270958047591179</v>
      </c>
      <c r="D45" s="3">
        <f>'[1]BIP zu Kapitalstock'!D66</f>
        <v>96.562412195758995</v>
      </c>
      <c r="E45" s="3">
        <f>'[1]BIP zu Kapitalstock'!E66</f>
        <v>89.886914141312175</v>
      </c>
      <c r="F45" s="3">
        <f>'[1]BIP zu Kapitalstock'!F66</f>
        <v>88.9575191125369</v>
      </c>
      <c r="G45" s="3">
        <f>'[1]BIP zu Kapitalstock'!G66</f>
        <v>117.77921339238733</v>
      </c>
      <c r="H45" s="14">
        <f>'[1]BIP zu Kapitalstock'!H66</f>
        <v>96.56472064672613</v>
      </c>
      <c r="I45" s="3">
        <f>'[1]BIP zu Kapitalstock'!I66</f>
        <v>89.81592888400229</v>
      </c>
      <c r="J45" s="3">
        <f>'[1]BIP zu Kapitalstock'!J66</f>
        <v>100.78844519432299</v>
      </c>
      <c r="K45" s="3">
        <f>'[1]BIP zu Kapitalstock'!K66</f>
        <v>100</v>
      </c>
      <c r="L45" s="3">
        <f>'[1]BIP zu Kapitalstock'!L66</f>
        <v>97.159165941534141</v>
      </c>
      <c r="M45" s="3">
        <f>'[1]BIP zu Kapitalstock'!M66</f>
        <v>90.905052498574463</v>
      </c>
      <c r="N45" s="3">
        <f>'[1]BIP zu Kapitalstock'!N66</f>
        <v>115.44206436950716</v>
      </c>
      <c r="O45" s="3">
        <f>'[1]BIP zu Kapitalstock'!O66</f>
        <v>145.71001351502142</v>
      </c>
      <c r="P45" s="3">
        <f>'[1]BIP zu Kapitalstock'!P66</f>
        <v>109.84541160940695</v>
      </c>
      <c r="Q45" s="3">
        <f>'[1]BIP zu Kapitalstock'!Q66</f>
        <v>91.488518656400146</v>
      </c>
      <c r="R45" s="3">
        <f>'[1]BIP zu Kapitalstock'!R66</f>
        <v>114.1944690469342</v>
      </c>
      <c r="S45" s="3">
        <f>'[1]BIP zu Kapitalstock'!S66</f>
        <v>82.876569364849388</v>
      </c>
      <c r="T45" s="3">
        <f>'[1]BIP zu Kapitalstock'!T66</f>
        <v>84.772557931101204</v>
      </c>
      <c r="U45" s="3">
        <f>'[1]BIP zu Kapitalstock'!U66</f>
        <v>87.137178741499739</v>
      </c>
      <c r="V45" s="3">
        <f>'[1]BIP zu Kapitalstock'!V66</f>
        <v>99.445900971821828</v>
      </c>
      <c r="X45" s="18" t="str">
        <f t="shared" si="23"/>
        <v>RP</v>
      </c>
      <c r="Y45" s="6">
        <f t="shared" si="24"/>
        <v>82.876569364849388</v>
      </c>
      <c r="Z45" s="18" t="str">
        <f t="shared" si="25"/>
        <v>HH</v>
      </c>
      <c r="AA45" s="6">
        <f t="shared" si="26"/>
        <v>145.71001351502142</v>
      </c>
    </row>
    <row r="46" spans="1:27" x14ac:dyDescent="0.35">
      <c r="A46">
        <f>'[1]BIP zu Kapitalstock'!A67</f>
        <v>2021</v>
      </c>
      <c r="B46" s="3">
        <f>'[1]BIP zu Kapitalstock'!B67</f>
        <v>86.171620870086372</v>
      </c>
      <c r="C46" s="3">
        <f>'[1]BIP zu Kapitalstock'!C67</f>
        <v>78.790757164259844</v>
      </c>
      <c r="D46" s="3">
        <f>'[1]BIP zu Kapitalstock'!D67</f>
        <v>95.582574757263259</v>
      </c>
      <c r="E46" s="3">
        <f>'[1]BIP zu Kapitalstock'!E67</f>
        <v>88.894996725627593</v>
      </c>
      <c r="F46" s="3">
        <f>'[1]BIP zu Kapitalstock'!F67</f>
        <v>87.501220432348461</v>
      </c>
      <c r="G46" s="3">
        <f>'[1]BIP zu Kapitalstock'!G67</f>
        <v>118.46152137374482</v>
      </c>
      <c r="H46" s="14">
        <f>'[1]BIP zu Kapitalstock'!H67</f>
        <v>95.958060204610319</v>
      </c>
      <c r="I46" s="3">
        <f>'[1]BIP zu Kapitalstock'!I67</f>
        <v>88.778705186058772</v>
      </c>
      <c r="J46" s="3">
        <f>'[1]BIP zu Kapitalstock'!J67</f>
        <v>100.82230156767405</v>
      </c>
      <c r="K46" s="3">
        <f>'[1]BIP zu Kapitalstock'!K67</f>
        <v>100</v>
      </c>
      <c r="L46" s="3">
        <f>'[1]BIP zu Kapitalstock'!L67</f>
        <v>97.545922747221994</v>
      </c>
      <c r="M46" s="3">
        <f>'[1]BIP zu Kapitalstock'!M67</f>
        <v>89.904200499306626</v>
      </c>
      <c r="N46" s="3">
        <f>'[1]BIP zu Kapitalstock'!N67</f>
        <v>119.24046746566938</v>
      </c>
      <c r="O46" s="3">
        <f>'[1]BIP zu Kapitalstock'!O67</f>
        <v>154.31021960563447</v>
      </c>
      <c r="P46" s="3">
        <f>'[1]BIP zu Kapitalstock'!P67</f>
        <v>109.72869164976633</v>
      </c>
      <c r="Q46" s="3">
        <f>'[1]BIP zu Kapitalstock'!Q67</f>
        <v>89.633591733802461</v>
      </c>
      <c r="R46" s="3">
        <f>'[1]BIP zu Kapitalstock'!R67</f>
        <v>113.30155303809597</v>
      </c>
      <c r="S46" s="3">
        <f>'[1]BIP zu Kapitalstock'!S67</f>
        <v>89.744291163512486</v>
      </c>
      <c r="T46" s="3">
        <f>'[1]BIP zu Kapitalstock'!T67</f>
        <v>83.635333807291232</v>
      </c>
      <c r="U46" s="3">
        <f>'[1]BIP zu Kapitalstock'!U67</f>
        <v>86.025006140242553</v>
      </c>
      <c r="V46" s="3">
        <f>'[1]BIP zu Kapitalstock'!V67</f>
        <v>99.347710988891208</v>
      </c>
      <c r="X46" s="18" t="str">
        <f t="shared" si="23"/>
        <v>SL</v>
      </c>
      <c r="Y46" s="6">
        <f t="shared" si="24"/>
        <v>83.635333807291232</v>
      </c>
      <c r="Z46" s="18" t="str">
        <f t="shared" si="25"/>
        <v>HH</v>
      </c>
      <c r="AA46" s="6">
        <f t="shared" si="26"/>
        <v>154.31021960563447</v>
      </c>
    </row>
    <row r="47" spans="1:27" x14ac:dyDescent="0.35">
      <c r="A47">
        <f>A46+1</f>
        <v>2022</v>
      </c>
      <c r="X47" s="11"/>
      <c r="Z47" s="11"/>
    </row>
    <row r="48" spans="1:27" x14ac:dyDescent="0.35">
      <c r="A48">
        <f t="shared" ref="A48:A49" si="27">A47+1</f>
        <v>2023</v>
      </c>
      <c r="X48" s="11"/>
      <c r="Z48" s="11"/>
    </row>
    <row r="49" spans="1:26" x14ac:dyDescent="0.35">
      <c r="A49">
        <f t="shared" si="27"/>
        <v>2024</v>
      </c>
      <c r="X49" s="11"/>
      <c r="Z49" s="11"/>
    </row>
    <row r="50" spans="1:26" x14ac:dyDescent="0.35">
      <c r="X50" s="11"/>
      <c r="Z50" s="11"/>
    </row>
    <row r="51" spans="1:26" x14ac:dyDescent="0.35">
      <c r="X51" s="11"/>
      <c r="Z51" s="11"/>
    </row>
    <row r="52" spans="1:26" x14ac:dyDescent="0.35">
      <c r="X52" s="11"/>
      <c r="Z52" s="11"/>
    </row>
    <row r="53" spans="1:26" x14ac:dyDescent="0.35">
      <c r="X53" s="11"/>
      <c r="Z53" s="11"/>
    </row>
    <row r="54" spans="1:26" x14ac:dyDescent="0.35">
      <c r="X54" s="11"/>
      <c r="Z54" s="11"/>
    </row>
    <row r="55" spans="1:26" x14ac:dyDescent="0.35">
      <c r="X55" s="11"/>
      <c r="Z55" s="11"/>
    </row>
    <row r="56" spans="1:26" x14ac:dyDescent="0.35">
      <c r="X56" s="11"/>
      <c r="Z56" s="11"/>
    </row>
    <row r="57" spans="1:26" x14ac:dyDescent="0.35">
      <c r="X57" s="11"/>
      <c r="Z57" s="11"/>
    </row>
    <row r="58" spans="1:26" x14ac:dyDescent="0.35">
      <c r="X58" s="11"/>
      <c r="Z58" s="11"/>
    </row>
    <row r="59" spans="1:26" x14ac:dyDescent="0.35">
      <c r="X59" s="11"/>
      <c r="Z59" s="11"/>
    </row>
    <row r="115" spans="12:21" x14ac:dyDescent="0.35">
      <c r="L115" t="s">
        <v>328</v>
      </c>
      <c r="M115" t="s">
        <v>329</v>
      </c>
      <c r="N115" t="s">
        <v>330</v>
      </c>
      <c r="O115" t="s">
        <v>331</v>
      </c>
      <c r="P115" t="s">
        <v>332</v>
      </c>
      <c r="Q115" t="s">
        <v>333</v>
      </c>
      <c r="R115" t="s">
        <v>334</v>
      </c>
      <c r="S115" t="s">
        <v>335</v>
      </c>
      <c r="T115" t="s">
        <v>336</v>
      </c>
      <c r="U115" t="s">
        <v>337</v>
      </c>
    </row>
  </sheetData>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78276-E274-46A7-BAA9-B8BA230B5AF2}">
  <sheetPr codeName="Tabelle32"/>
  <dimension ref="A1:Y50"/>
  <sheetViews>
    <sheetView workbookViewId="0">
      <pane ySplit="2" topLeftCell="A85" activePane="bottomLeft" state="frozen"/>
      <selection pane="bottomLeft" activeCell="A3" sqref="A3"/>
    </sheetView>
  </sheetViews>
  <sheetFormatPr baseColWidth="10" defaultColWidth="11.453125" defaultRowHeight="14.5" x14ac:dyDescent="0.35"/>
  <cols>
    <col min="6" max="6" width="111.54296875" customWidth="1"/>
    <col min="11" max="11" width="12.26953125" customWidth="1"/>
    <col min="16" max="16" width="12" customWidth="1"/>
  </cols>
  <sheetData>
    <row r="1" spans="1:25" ht="29" x14ac:dyDescent="0.35">
      <c r="A1" s="4" t="s">
        <v>359</v>
      </c>
      <c r="I1" t="str">
        <f>Wirtschaftswachstum!A2</f>
        <v>Jahr</v>
      </c>
      <c r="J1" s="1" t="s">
        <v>339</v>
      </c>
      <c r="K1" s="1" t="s">
        <v>289</v>
      </c>
      <c r="L1" s="1" t="s">
        <v>290</v>
      </c>
      <c r="M1" s="1" t="s">
        <v>291</v>
      </c>
      <c r="N1" s="1" t="s">
        <v>292</v>
      </c>
      <c r="O1" s="1" t="s">
        <v>293</v>
      </c>
      <c r="P1" s="1" t="s">
        <v>298</v>
      </c>
      <c r="Q1" s="1" t="s">
        <v>299</v>
      </c>
      <c r="R1" s="1" t="s">
        <v>300</v>
      </c>
      <c r="S1" s="1" t="s">
        <v>301</v>
      </c>
      <c r="T1" s="1" t="s">
        <v>302</v>
      </c>
      <c r="U1" s="1" t="s">
        <v>340</v>
      </c>
      <c r="V1" s="1" t="s">
        <v>304</v>
      </c>
      <c r="W1" s="1" t="s">
        <v>305</v>
      </c>
      <c r="X1" s="1" t="s">
        <v>306</v>
      </c>
      <c r="Y1" s="1" t="s">
        <v>307</v>
      </c>
    </row>
    <row r="2" spans="1:25" x14ac:dyDescent="0.35">
      <c r="A2" t="str">
        <f>'Abb Arbeitslosigkeit'!A2</f>
        <v>Ost=Ostdeutschland mit Berlin, West=Westdeutschland ohne Berlin</v>
      </c>
    </row>
    <row r="3" spans="1:25" x14ac:dyDescent="0.35">
      <c r="I3" t="str">
        <f>Investitionen!A3&amp;", "&amp;I4</f>
        <v>Bruttoanlageinvestitionen, Gesamtwirtschaft, nominal, je Einwohner, Westdeutschland ohne Berlin=100, 2021</v>
      </c>
    </row>
    <row r="4" spans="1:25" x14ac:dyDescent="0.35">
      <c r="I4">
        <f>Investitionen!A6</f>
        <v>2021</v>
      </c>
      <c r="J4">
        <f>Investitionen!B6</f>
        <v>85.40898878462383</v>
      </c>
      <c r="K4">
        <f>Investitionen!C6</f>
        <v>71.155832967841519</v>
      </c>
      <c r="L4">
        <f>Investitionen!D6</f>
        <v>73.558116570150418</v>
      </c>
      <c r="M4">
        <f>Investitionen!E6</f>
        <v>65.751768547991503</v>
      </c>
      <c r="N4">
        <f>Investitionen!F6</f>
        <v>65.463564170732852</v>
      </c>
    </row>
    <row r="5" spans="1:25" x14ac:dyDescent="0.35">
      <c r="O5">
        <f>Investitionen!G6</f>
        <v>88.137853513921755</v>
      </c>
    </row>
    <row r="6" spans="1:25" x14ac:dyDescent="0.35">
      <c r="P6">
        <f>Investitionen!L6</f>
        <v>114.19416233092277</v>
      </c>
      <c r="Q6">
        <f>Investitionen!M6</f>
        <v>128.00077970945014</v>
      </c>
      <c r="R6">
        <f>Investitionen!N6</f>
        <v>81.070761120384532</v>
      </c>
      <c r="S6">
        <f>Investitionen!O6</f>
        <v>110.88294954127966</v>
      </c>
      <c r="T6">
        <f>Investitionen!P6</f>
        <v>95.994628096767627</v>
      </c>
      <c r="U6">
        <f>Investitionen!Q6</f>
        <v>111.81868827360088</v>
      </c>
      <c r="V6">
        <f>Investitionen!R6</f>
        <v>72.340611812400951</v>
      </c>
      <c r="W6">
        <f>Investitionen!S6</f>
        <v>95.360494903963144</v>
      </c>
      <c r="X6">
        <f>Investitionen!T6</f>
        <v>65.730410999104706</v>
      </c>
      <c r="Y6">
        <f>Investitionen!U6</f>
        <v>81.303408717595602</v>
      </c>
    </row>
    <row r="7" spans="1:25" x14ac:dyDescent="0.35">
      <c r="J7">
        <f>Investitionen!H6</f>
        <v>76.380016207375689</v>
      </c>
      <c r="K7">
        <f>J7</f>
        <v>76.380016207375689</v>
      </c>
      <c r="L7">
        <f t="shared" ref="L7:Y8" si="0">K7</f>
        <v>76.380016207375689</v>
      </c>
      <c r="M7">
        <f t="shared" si="0"/>
        <v>76.380016207375689</v>
      </c>
      <c r="N7">
        <f t="shared" si="0"/>
        <v>76.380016207375689</v>
      </c>
      <c r="O7">
        <f t="shared" si="0"/>
        <v>76.380016207375689</v>
      </c>
    </row>
    <row r="8" spans="1:25" x14ac:dyDescent="0.35">
      <c r="P8">
        <f>Investitionen!K6</f>
        <v>100</v>
      </c>
      <c r="Q8">
        <f t="shared" si="0"/>
        <v>100</v>
      </c>
      <c r="R8">
        <f t="shared" si="0"/>
        <v>100</v>
      </c>
      <c r="S8">
        <f t="shared" si="0"/>
        <v>100</v>
      </c>
      <c r="T8">
        <f t="shared" si="0"/>
        <v>100</v>
      </c>
      <c r="U8">
        <f t="shared" si="0"/>
        <v>100</v>
      </c>
      <c r="V8">
        <f t="shared" si="0"/>
        <v>100</v>
      </c>
      <c r="W8">
        <f t="shared" si="0"/>
        <v>100</v>
      </c>
      <c r="X8">
        <f t="shared" si="0"/>
        <v>100</v>
      </c>
      <c r="Y8">
        <f t="shared" si="0"/>
        <v>100</v>
      </c>
    </row>
    <row r="11" spans="1:25" x14ac:dyDescent="0.35">
      <c r="I11" t="str">
        <f>Investitionen!A11&amp;", "&amp;I12</f>
        <v>Bruttoanlageinvestitionen, Gesamtwirtschaft, nominal, je Erwerbstätigen, Westdeutschland ohne Berlin=100, 2021</v>
      </c>
    </row>
    <row r="12" spans="1:25" x14ac:dyDescent="0.35">
      <c r="I12" s="7">
        <f>Investitionen!A14</f>
        <v>2021</v>
      </c>
      <c r="J12" s="7">
        <f>Investitionen!B14</f>
        <v>105.81756442709052</v>
      </c>
      <c r="K12" s="7">
        <f>Investitionen!C14</f>
        <v>83.49788469377205</v>
      </c>
      <c r="L12" s="7">
        <f>Investitionen!D14</f>
        <v>80.170812827226641</v>
      </c>
      <c r="M12" s="7">
        <f>Investitionen!E14</f>
        <v>79.316466604412796</v>
      </c>
      <c r="N12" s="7">
        <f>Investitionen!F14</f>
        <v>74.747939317801652</v>
      </c>
    </row>
    <row r="13" spans="1:25" x14ac:dyDescent="0.35">
      <c r="I13" s="7"/>
      <c r="O13">
        <f>Investitionen!G14</f>
        <v>85.646169616278641</v>
      </c>
    </row>
    <row r="14" spans="1:25" x14ac:dyDescent="0.35">
      <c r="P14">
        <f>Investitionen!L14</f>
        <v>111.50949792834095</v>
      </c>
      <c r="Q14">
        <f>Investitionen!M14</f>
        <v>121.00798679426228</v>
      </c>
      <c r="R14">
        <f>Investitionen!N14</f>
        <v>70.047890889438008</v>
      </c>
      <c r="S14">
        <f>Investitionen!O14</f>
        <v>87.561848723159329</v>
      </c>
      <c r="T14">
        <f>Investitionen!P14</f>
        <v>94.879036649438632</v>
      </c>
      <c r="U14">
        <f>Investitionen!Q14</f>
        <v>118.67670482988864</v>
      </c>
      <c r="V14">
        <f>Investitionen!R14</f>
        <v>74.360974189793865</v>
      </c>
      <c r="W14">
        <f>Investitionen!S14</f>
        <v>106.27643204453304</v>
      </c>
      <c r="X14">
        <f>Investitionen!T14</f>
        <v>67.963019663991531</v>
      </c>
      <c r="Y14">
        <f>Investitionen!U14</f>
        <v>90.57152909315927</v>
      </c>
    </row>
    <row r="15" spans="1:25" x14ac:dyDescent="0.35">
      <c r="J15">
        <f>Investitionen!H14</f>
        <v>84.710731123468491</v>
      </c>
      <c r="K15">
        <f>J15</f>
        <v>84.710731123468491</v>
      </c>
      <c r="L15">
        <f t="shared" ref="L15:O15" si="1">K15</f>
        <v>84.710731123468491</v>
      </c>
      <c r="M15">
        <f t="shared" si="1"/>
        <v>84.710731123468491</v>
      </c>
      <c r="N15">
        <f t="shared" si="1"/>
        <v>84.710731123468491</v>
      </c>
      <c r="O15">
        <f t="shared" si="1"/>
        <v>84.710731123468491</v>
      </c>
    </row>
    <row r="16" spans="1:25" x14ac:dyDescent="0.35">
      <c r="P16">
        <f>Investitionen!K14</f>
        <v>100</v>
      </c>
      <c r="Q16">
        <f t="shared" ref="Q16:Y16" si="2">P16</f>
        <v>100</v>
      </c>
      <c r="R16">
        <f t="shared" si="2"/>
        <v>100</v>
      </c>
      <c r="S16">
        <f t="shared" si="2"/>
        <v>100</v>
      </c>
      <c r="T16">
        <f t="shared" si="2"/>
        <v>100</v>
      </c>
      <c r="U16">
        <f t="shared" si="2"/>
        <v>100</v>
      </c>
      <c r="V16">
        <f t="shared" si="2"/>
        <v>100</v>
      </c>
      <c r="W16">
        <f t="shared" si="2"/>
        <v>100</v>
      </c>
      <c r="X16">
        <f t="shared" si="2"/>
        <v>100</v>
      </c>
      <c r="Y16">
        <f t="shared" si="2"/>
        <v>100</v>
      </c>
    </row>
    <row r="19" spans="9:25" x14ac:dyDescent="0.35">
      <c r="I19" t="str">
        <f>Investitionen!A19&amp;", "&amp;I20</f>
        <v>Bruttoanlageinvestitionen, Gesamtwirtschaft, nominal, in % des BIP, 2021</v>
      </c>
    </row>
    <row r="20" spans="9:25" x14ac:dyDescent="0.35">
      <c r="I20" s="7">
        <f>Investitionen!A22</f>
        <v>2021</v>
      </c>
      <c r="J20" s="7">
        <f>Investitionen!B22</f>
        <v>25.87844198294124</v>
      </c>
      <c r="K20" s="7">
        <f>Investitionen!C22</f>
        <v>22.180182734185376</v>
      </c>
      <c r="L20" s="7">
        <f>Investitionen!D22</f>
        <v>21.212344223721193</v>
      </c>
      <c r="M20" s="7">
        <f>Investitionen!E22</f>
        <v>20.527309113759827</v>
      </c>
      <c r="N20" s="7">
        <f>Investitionen!F22</f>
        <v>20.089700391068387</v>
      </c>
    </row>
    <row r="21" spans="9:25" x14ac:dyDescent="0.35">
      <c r="I21" s="7"/>
      <c r="O21">
        <f>Investitionen!G22</f>
        <v>26.557706764195544</v>
      </c>
    </row>
    <row r="22" spans="9:25" x14ac:dyDescent="0.35">
      <c r="P22">
        <f>Investitionen!L22</f>
        <v>22.16967015046054</v>
      </c>
      <c r="Q22">
        <f>Investitionen!M22</f>
        <v>24.219850397745031</v>
      </c>
      <c r="R22">
        <f>Investitionen!N22</f>
        <v>15.042575513521767</v>
      </c>
      <c r="S22">
        <f>Investitionen!O22</f>
        <v>14.491214094932273</v>
      </c>
      <c r="T22">
        <f>Investitionen!P22</f>
        <v>18.71840162646501</v>
      </c>
      <c r="U22">
        <f>Investitionen!Q22</f>
        <v>27.089293647146363</v>
      </c>
      <c r="V22">
        <f>Investitionen!R22</f>
        <v>16.684139057943074</v>
      </c>
      <c r="W22">
        <f>Investitionen!S22</f>
        <v>22.634357859218067</v>
      </c>
      <c r="X22">
        <f>Investitionen!T22</f>
        <v>16.940794514835421</v>
      </c>
      <c r="Y22">
        <f>Investitionen!U22</f>
        <v>21.779091667370899</v>
      </c>
    </row>
    <row r="23" spans="9:25" x14ac:dyDescent="0.35">
      <c r="J23">
        <f>Investitionen!H22</f>
        <v>20.889739351760046</v>
      </c>
      <c r="K23">
        <f>J23</f>
        <v>20.889739351760046</v>
      </c>
      <c r="L23">
        <f t="shared" ref="L23" si="3">K23</f>
        <v>20.889739351760046</v>
      </c>
      <c r="M23">
        <f t="shared" ref="M23" si="4">L23</f>
        <v>20.889739351760046</v>
      </c>
      <c r="N23">
        <f t="shared" ref="N23" si="5">M23</f>
        <v>20.889739351760046</v>
      </c>
      <c r="O23">
        <f t="shared" ref="O23" si="6">N23</f>
        <v>20.889739351760046</v>
      </c>
    </row>
    <row r="24" spans="9:25" x14ac:dyDescent="0.35">
      <c r="P24">
        <f>Investitionen!K22</f>
        <v>20.970087401577516</v>
      </c>
      <c r="Q24">
        <f t="shared" ref="Q24:Y24" si="7">P24</f>
        <v>20.970087401577516</v>
      </c>
      <c r="R24">
        <f t="shared" si="7"/>
        <v>20.970087401577516</v>
      </c>
      <c r="S24">
        <f t="shared" si="7"/>
        <v>20.970087401577516</v>
      </c>
      <c r="T24">
        <f t="shared" si="7"/>
        <v>20.970087401577516</v>
      </c>
      <c r="U24">
        <f t="shared" si="7"/>
        <v>20.970087401577516</v>
      </c>
      <c r="V24">
        <f t="shared" si="7"/>
        <v>20.970087401577516</v>
      </c>
      <c r="W24">
        <f t="shared" si="7"/>
        <v>20.970087401577516</v>
      </c>
      <c r="X24">
        <f t="shared" si="7"/>
        <v>20.970087401577516</v>
      </c>
      <c r="Y24">
        <f t="shared" si="7"/>
        <v>20.970087401577516</v>
      </c>
    </row>
    <row r="27" spans="9:25" x14ac:dyDescent="0.35">
      <c r="I27" t="str">
        <f>Investitionen!A27&amp;", "&amp;I28</f>
        <v>Bruttoanlagevermögen je Erwerbstätigen in Wiederbeschaffungspreisen (Kapitalintensität), Westdeutschland ohne Berlin=100, 2021</v>
      </c>
    </row>
    <row r="28" spans="9:25" x14ac:dyDescent="0.35">
      <c r="I28" s="7">
        <f>Investitionen!A30</f>
        <v>2021</v>
      </c>
      <c r="J28" s="7">
        <f>Investitionen!B30</f>
        <v>99.508622634616202</v>
      </c>
      <c r="K28" s="7">
        <f>Investitionen!C30</f>
        <v>100.19414754809127</v>
      </c>
      <c r="L28" s="7">
        <f>Investitionen!D30</f>
        <v>82.917861874459717</v>
      </c>
      <c r="M28" s="7">
        <f>Investitionen!E30</f>
        <v>91.149571609075906</v>
      </c>
      <c r="N28" s="7">
        <f>Investitionen!F30</f>
        <v>89.167839648801191</v>
      </c>
    </row>
    <row r="29" spans="9:25" x14ac:dyDescent="0.35">
      <c r="I29" s="7"/>
      <c r="O29">
        <f>Investitionen!G30</f>
        <v>82.647583095324478</v>
      </c>
    </row>
    <row r="30" spans="9:25" x14ac:dyDescent="0.35">
      <c r="P30">
        <f>Investitionen!L30</f>
        <v>108.13057646406709</v>
      </c>
      <c r="Q30">
        <f>Investitionen!M30</f>
        <v>116.53613287856818</v>
      </c>
      <c r="R30">
        <f>Investitionen!N30</f>
        <v>81.893625868794132</v>
      </c>
      <c r="S30">
        <f>Investitionen!O30</f>
        <v>82.114429391933868</v>
      </c>
      <c r="T30">
        <f>Investitionen!P30</f>
        <v>96.868728879341376</v>
      </c>
      <c r="U30">
        <f>Investitionen!Q30</f>
        <v>102.49286648239972</v>
      </c>
      <c r="V30">
        <f>Investitionen!R30</f>
        <v>82.491275600690031</v>
      </c>
      <c r="W30">
        <f>Investitionen!S30</f>
        <v>109.71459366202738</v>
      </c>
      <c r="X30">
        <f>Investitionen!T30</f>
        <v>100.58821219480119</v>
      </c>
      <c r="Y30">
        <f>Investitionen!U30</f>
        <v>101.37388308518966</v>
      </c>
    </row>
    <row r="31" spans="9:25" x14ac:dyDescent="0.35">
      <c r="J31">
        <f>Investitionen!H30</f>
        <v>88.619269651123204</v>
      </c>
      <c r="K31">
        <f>J31</f>
        <v>88.619269651123204</v>
      </c>
      <c r="L31">
        <f t="shared" ref="L31" si="8">K31</f>
        <v>88.619269651123204</v>
      </c>
      <c r="M31">
        <f t="shared" ref="M31" si="9">L31</f>
        <v>88.619269651123204</v>
      </c>
      <c r="N31">
        <f t="shared" ref="N31" si="10">M31</f>
        <v>88.619269651123204</v>
      </c>
      <c r="O31">
        <f t="shared" ref="O31" si="11">N31</f>
        <v>88.619269651123204</v>
      </c>
    </row>
    <row r="32" spans="9:25" x14ac:dyDescent="0.35">
      <c r="P32">
        <f>Investitionen!K30</f>
        <v>100</v>
      </c>
      <c r="Q32">
        <f t="shared" ref="Q32:Y32" si="12">P32</f>
        <v>100</v>
      </c>
      <c r="R32">
        <f t="shared" si="12"/>
        <v>100</v>
      </c>
      <c r="S32">
        <f t="shared" si="12"/>
        <v>100</v>
      </c>
      <c r="T32">
        <f t="shared" si="12"/>
        <v>100</v>
      </c>
      <c r="U32">
        <f t="shared" si="12"/>
        <v>100</v>
      </c>
      <c r="V32">
        <f t="shared" si="12"/>
        <v>100</v>
      </c>
      <c r="W32">
        <f t="shared" si="12"/>
        <v>100</v>
      </c>
      <c r="X32">
        <f t="shared" si="12"/>
        <v>100</v>
      </c>
      <c r="Y32">
        <f t="shared" si="12"/>
        <v>100</v>
      </c>
    </row>
    <row r="33" spans="9:25" x14ac:dyDescent="0.35">
      <c r="J33">
        <f>Investitionen!H36</f>
        <v>57.558256437282253</v>
      </c>
      <c r="K33">
        <f>J33</f>
        <v>57.558256437282253</v>
      </c>
      <c r="L33">
        <f t="shared" ref="L33" si="13">K33</f>
        <v>57.558256437282253</v>
      </c>
      <c r="M33">
        <f t="shared" ref="M33" si="14">L33</f>
        <v>57.558256437282253</v>
      </c>
      <c r="N33">
        <f t="shared" ref="N33" si="15">M33</f>
        <v>57.558256437282253</v>
      </c>
      <c r="O33">
        <f t="shared" ref="O33" si="16">N33</f>
        <v>57.558256437282253</v>
      </c>
    </row>
    <row r="34" spans="9:25" x14ac:dyDescent="0.35">
      <c r="P34">
        <f>Investitionen!K36</f>
        <v>54.543760895737705</v>
      </c>
      <c r="Q34">
        <f t="shared" ref="Q34:Y34" si="17">P34</f>
        <v>54.543760895737705</v>
      </c>
      <c r="R34">
        <f t="shared" si="17"/>
        <v>54.543760895737705</v>
      </c>
      <c r="S34">
        <f t="shared" si="17"/>
        <v>54.543760895737705</v>
      </c>
      <c r="T34">
        <f t="shared" si="17"/>
        <v>54.543760895737705</v>
      </c>
      <c r="U34">
        <f t="shared" si="17"/>
        <v>54.543760895737705</v>
      </c>
      <c r="V34">
        <f t="shared" si="17"/>
        <v>54.543760895737705</v>
      </c>
      <c r="W34">
        <f t="shared" si="17"/>
        <v>54.543760895737705</v>
      </c>
      <c r="X34">
        <f t="shared" si="17"/>
        <v>54.543760895737705</v>
      </c>
      <c r="Y34">
        <f t="shared" si="17"/>
        <v>54.543760895737705</v>
      </c>
    </row>
    <row r="37" spans="9:25" x14ac:dyDescent="0.35">
      <c r="I37" t="str">
        <f>Investitionen!A35&amp;", "&amp;I38</f>
        <v>Modernitätsgrad des Kapitalstocks (Nettoanlagevermögen in % des Bruttoanlagevermögens), zu Wiederbeschaffungspreisen, 2021</v>
      </c>
    </row>
    <row r="38" spans="9:25" x14ac:dyDescent="0.35">
      <c r="I38" s="7">
        <f>Investitionen!A38</f>
        <v>2021</v>
      </c>
      <c r="J38" s="7">
        <f>Investitionen!B38</f>
        <v>60.166018124526801</v>
      </c>
      <c r="K38" s="7">
        <f>Investitionen!C38</f>
        <v>57.853446400006511</v>
      </c>
      <c r="L38" s="7">
        <f>Investitionen!D38</f>
        <v>57.405005167909643</v>
      </c>
      <c r="M38" s="7">
        <f>Investitionen!E38</f>
        <v>56.037139198294504</v>
      </c>
      <c r="N38" s="7">
        <f>Investitionen!F38</f>
        <v>56.967801222720738</v>
      </c>
    </row>
    <row r="39" spans="9:25" x14ac:dyDescent="0.35">
      <c r="I39" s="7"/>
      <c r="O39">
        <f>Investitionen!G38</f>
        <v>54.390153889524569</v>
      </c>
    </row>
    <row r="40" spans="9:25" x14ac:dyDescent="0.35">
      <c r="P40">
        <f>Investitionen!L38</f>
        <v>54.797928539856912</v>
      </c>
      <c r="Q40">
        <f>Investitionen!M38</f>
        <v>56.032664594346073</v>
      </c>
      <c r="R40">
        <f>Investitionen!N38</f>
        <v>49.102559892548449</v>
      </c>
      <c r="S40">
        <f>Investitionen!O38</f>
        <v>53.92507852801004</v>
      </c>
      <c r="T40">
        <f>Investitionen!P38</f>
        <v>53.259005089514211</v>
      </c>
      <c r="U40">
        <f>Investitionen!Q38</f>
        <v>53.60644391261232</v>
      </c>
      <c r="V40">
        <f>Investitionen!R38</f>
        <v>52.063323517800256</v>
      </c>
      <c r="W40">
        <f>Investitionen!S38</f>
        <v>54.222358412077618</v>
      </c>
      <c r="X40">
        <f>Investitionen!T38</f>
        <v>50.559526949641864</v>
      </c>
      <c r="Y40">
        <f>Investitionen!U38</f>
        <v>53.538562110094112</v>
      </c>
    </row>
    <row r="41" spans="9:25" x14ac:dyDescent="0.35">
      <c r="J41">
        <f>Investitionen!H38</f>
        <v>56.928955454969476</v>
      </c>
      <c r="K41">
        <f>J41</f>
        <v>56.928955454969476</v>
      </c>
      <c r="L41">
        <f t="shared" ref="L41" si="18">K41</f>
        <v>56.928955454969476</v>
      </c>
      <c r="M41">
        <f t="shared" ref="M41" si="19">L41</f>
        <v>56.928955454969476</v>
      </c>
      <c r="N41">
        <f t="shared" ref="N41" si="20">M41</f>
        <v>56.928955454969476</v>
      </c>
      <c r="O41">
        <f t="shared" ref="O41" si="21">N41</f>
        <v>56.928955454969476</v>
      </c>
    </row>
    <row r="42" spans="9:25" x14ac:dyDescent="0.35">
      <c r="P42">
        <f>Investitionen!K38</f>
        <v>54.006038184757202</v>
      </c>
      <c r="Q42">
        <f t="shared" ref="Q42:Y42" si="22">P42</f>
        <v>54.006038184757202</v>
      </c>
      <c r="R42">
        <f t="shared" si="22"/>
        <v>54.006038184757202</v>
      </c>
      <c r="S42">
        <f t="shared" si="22"/>
        <v>54.006038184757202</v>
      </c>
      <c r="T42">
        <f t="shared" si="22"/>
        <v>54.006038184757202</v>
      </c>
      <c r="U42">
        <f t="shared" si="22"/>
        <v>54.006038184757202</v>
      </c>
      <c r="V42">
        <f t="shared" si="22"/>
        <v>54.006038184757202</v>
      </c>
      <c r="W42">
        <f t="shared" si="22"/>
        <v>54.006038184757202</v>
      </c>
      <c r="X42">
        <f t="shared" si="22"/>
        <v>54.006038184757202</v>
      </c>
      <c r="Y42">
        <f t="shared" si="22"/>
        <v>54.006038184757202</v>
      </c>
    </row>
    <row r="45" spans="9:25" x14ac:dyDescent="0.35">
      <c r="I45" t="str">
        <f>Investitionen!A43&amp;", "&amp;I46</f>
        <v>BIP (nominal) je Einheit Kapitalstock zu Wiederbeschaffungspreisen (Kapitalproduktivität), Westdeutschland ohne Berlin=100, 2021</v>
      </c>
    </row>
    <row r="46" spans="9:25" x14ac:dyDescent="0.35">
      <c r="I46" s="7">
        <f>Investitionen!A46</f>
        <v>2021</v>
      </c>
      <c r="J46" s="7">
        <f>Investitionen!B46</f>
        <v>86.171620870086372</v>
      </c>
      <c r="K46" s="7">
        <f>Investitionen!C46</f>
        <v>78.790757164259844</v>
      </c>
      <c r="L46" s="7">
        <f>Investitionen!D46</f>
        <v>95.582574757263259</v>
      </c>
      <c r="M46" s="7">
        <f>Investitionen!E46</f>
        <v>88.894996725627593</v>
      </c>
      <c r="N46" s="7">
        <f>Investitionen!F46</f>
        <v>87.501220432348461</v>
      </c>
    </row>
    <row r="47" spans="9:25" x14ac:dyDescent="0.35">
      <c r="I47" s="7"/>
      <c r="O47">
        <f>Investitionen!G46</f>
        <v>118.46152137374482</v>
      </c>
    </row>
    <row r="48" spans="9:25" x14ac:dyDescent="0.35">
      <c r="P48">
        <f>Investitionen!L46</f>
        <v>97.545922747221994</v>
      </c>
      <c r="Q48">
        <f>Investitionen!M46</f>
        <v>89.904200499306626</v>
      </c>
      <c r="R48">
        <f>Investitionen!N46</f>
        <v>119.24046746566938</v>
      </c>
      <c r="S48">
        <f>Investitionen!O46</f>
        <v>154.31021960563447</v>
      </c>
      <c r="T48">
        <f>Investitionen!P46</f>
        <v>109.72869164976633</v>
      </c>
      <c r="U48">
        <f>Investitionen!Q46</f>
        <v>89.633591733802461</v>
      </c>
      <c r="V48">
        <f>Investitionen!R46</f>
        <v>113.30155303809597</v>
      </c>
      <c r="W48">
        <f>Investitionen!S46</f>
        <v>89.744291163512486</v>
      </c>
      <c r="X48">
        <f>Investitionen!T46</f>
        <v>83.635333807291232</v>
      </c>
      <c r="Y48">
        <f>Investitionen!U46</f>
        <v>86.025006140242553</v>
      </c>
    </row>
    <row r="49" spans="10:25" x14ac:dyDescent="0.35">
      <c r="J49">
        <f>Investitionen!H46</f>
        <v>95.958060204610319</v>
      </c>
      <c r="K49">
        <f>J49</f>
        <v>95.958060204610319</v>
      </c>
      <c r="L49">
        <f t="shared" ref="L49" si="23">K49</f>
        <v>95.958060204610319</v>
      </c>
      <c r="M49">
        <f t="shared" ref="M49" si="24">L49</f>
        <v>95.958060204610319</v>
      </c>
      <c r="N49">
        <f t="shared" ref="N49" si="25">M49</f>
        <v>95.958060204610319</v>
      </c>
      <c r="O49">
        <f t="shared" ref="O49" si="26">N49</f>
        <v>95.958060204610319</v>
      </c>
    </row>
    <row r="50" spans="10:25" x14ac:dyDescent="0.35">
      <c r="P50">
        <f>Investitionen!K46</f>
        <v>100</v>
      </c>
      <c r="Q50">
        <f t="shared" ref="Q50:Y50" si="27">P50</f>
        <v>100</v>
      </c>
      <c r="R50">
        <f t="shared" si="27"/>
        <v>100</v>
      </c>
      <c r="S50">
        <f t="shared" si="27"/>
        <v>100</v>
      </c>
      <c r="T50">
        <f t="shared" si="27"/>
        <v>100</v>
      </c>
      <c r="U50">
        <f t="shared" si="27"/>
        <v>100</v>
      </c>
      <c r="V50">
        <f t="shared" si="27"/>
        <v>100</v>
      </c>
      <c r="W50">
        <f t="shared" si="27"/>
        <v>100</v>
      </c>
      <c r="X50">
        <f t="shared" si="27"/>
        <v>100</v>
      </c>
      <c r="Y50">
        <f t="shared" si="27"/>
        <v>100</v>
      </c>
    </row>
  </sheetData>
  <pageMargins left="0.7" right="0.7" top="0.78740157499999996" bottom="0.78740157499999996"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B7F46-6EE9-4376-AAC8-39C9670523E8}">
  <sheetPr codeName="Tabelle6"/>
  <dimension ref="A1:AA103"/>
  <sheetViews>
    <sheetView workbookViewId="0">
      <pane ySplit="2" topLeftCell="A10" activePane="bottomLeft" state="frozen"/>
      <selection activeCell="A32" sqref="A32"/>
      <selection pane="bottomLeft" activeCell="A3" sqref="A3"/>
    </sheetView>
  </sheetViews>
  <sheetFormatPr baseColWidth="10" defaultColWidth="11.453125" defaultRowHeight="14.5" x14ac:dyDescent="0.35"/>
  <cols>
    <col min="8" max="8" width="10.81640625" style="4"/>
    <col min="24" max="24" width="14.7265625" customWidth="1"/>
  </cols>
  <sheetData>
    <row r="1" spans="1:27" x14ac:dyDescent="0.35">
      <c r="A1" s="4" t="s">
        <v>360</v>
      </c>
      <c r="B1" s="6"/>
      <c r="C1" s="5"/>
      <c r="D1" s="6"/>
    </row>
    <row r="2" spans="1:27" s="41" customFormat="1" ht="38.15" customHeight="1" x14ac:dyDescent="0.35">
      <c r="A2" s="43" t="str">
        <f>Wirtschaftswachstum!A2</f>
        <v>Jahr</v>
      </c>
      <c r="B2" s="43" t="str">
        <f>Wirtschaftswachstum!B2</f>
        <v>Branden-
burg</v>
      </c>
      <c r="C2" s="43" t="str">
        <f>Wirtschaftswachstum!C2</f>
        <v>Mecklenburg-
Vorpommern</v>
      </c>
      <c r="D2" s="43" t="str">
        <f>Wirtschaftswachstum!D2</f>
        <v>Sachsen</v>
      </c>
      <c r="E2" s="43" t="str">
        <f>Wirtschaftswachstum!E2</f>
        <v>Sachsen-Anhalt</v>
      </c>
      <c r="F2" s="43" t="str">
        <f>Wirtschaftswachstum!F2</f>
        <v>Thüringen</v>
      </c>
      <c r="G2" s="43" t="str">
        <f>Wirtschaftswachstum!G2</f>
        <v>Berlin</v>
      </c>
      <c r="H2" s="44" t="str">
        <f>Wirtschaftswachstum!H2</f>
        <v>Ostdeutsch-land mit Berlin</v>
      </c>
      <c r="I2" s="43" t="str">
        <f>Wirtschaftswachstum!I2</f>
        <v>Ostdeutsch-land ohne Berlin</v>
      </c>
      <c r="J2" s="43" t="str">
        <f>Wirtschaftswachstum!J2</f>
        <v>Westdeutsch-land mit Berlin</v>
      </c>
      <c r="K2" s="43" t="str">
        <f>Wirtschaftswachstum!K2</f>
        <v>Westdeutsch-land ohne Berlin</v>
      </c>
      <c r="L2" s="43" t="str">
        <f>Wirtschaftswachstum!L2</f>
        <v>Baden-
Württemberg</v>
      </c>
      <c r="M2" s="43" t="str">
        <f>Wirtschaftswachstum!M2</f>
        <v>Bayern</v>
      </c>
      <c r="N2" s="43" t="str">
        <f>Wirtschaftswachstum!N2</f>
        <v>Bremen</v>
      </c>
      <c r="O2" s="43" t="str">
        <f>Wirtschaftswachstum!O2</f>
        <v>Hamburg</v>
      </c>
      <c r="P2" s="43" t="str">
        <f>Wirtschaftswachstum!P2</f>
        <v>Hessen</v>
      </c>
      <c r="Q2" s="43" t="str">
        <f>Wirtschaftswachstum!Q2</f>
        <v>Nieder-
sachsen</v>
      </c>
      <c r="R2" s="43" t="str">
        <f>Wirtschaftswachstum!R2</f>
        <v>Nordrhein-
Westfalen</v>
      </c>
      <c r="S2" s="43" t="str">
        <f>Wirtschaftswachstum!S2</f>
        <v>Rheinland-Pfalz</v>
      </c>
      <c r="T2" s="43" t="str">
        <f>Wirtschaftswachstum!T2</f>
        <v>Saarland</v>
      </c>
      <c r="U2" s="43" t="str">
        <f>Wirtschaftswachstum!U2</f>
        <v>Schleswig-
Holstein</v>
      </c>
      <c r="V2" s="43" t="str">
        <f>Wirtschaftswachstum!V2</f>
        <v>Deutschland</v>
      </c>
      <c r="W2" s="43"/>
      <c r="X2" s="41" t="s">
        <v>309</v>
      </c>
      <c r="Z2" s="41" t="s">
        <v>310</v>
      </c>
    </row>
    <row r="3" spans="1:27" x14ac:dyDescent="0.35">
      <c r="A3" s="4" t="s">
        <v>361</v>
      </c>
    </row>
    <row r="4" spans="1:27" x14ac:dyDescent="0.35">
      <c r="A4">
        <f>[1]Arbeitsmarkt!A176</f>
        <v>2020</v>
      </c>
      <c r="B4" s="3">
        <f>[1]Arbeitsmarkt!X176</f>
        <v>80.400000000000006</v>
      </c>
      <c r="C4" s="3">
        <f>[1]Arbeitsmarkt!Y176</f>
        <v>79.099999999999994</v>
      </c>
      <c r="D4" s="3">
        <f>[1]Arbeitsmarkt!Z176</f>
        <v>81.2</v>
      </c>
      <c r="E4" s="3">
        <f>[1]Arbeitsmarkt!AA176</f>
        <v>79.8</v>
      </c>
      <c r="F4" s="3">
        <f>[1]Arbeitsmarkt!AB176</f>
        <v>80.400000000000006</v>
      </c>
      <c r="G4" s="3">
        <f>[1]Arbeitsmarkt!AC176</f>
        <v>78.3</v>
      </c>
      <c r="H4" s="14">
        <f>[1]Arbeitsmarkt!AD176</f>
        <v>79.900000000000006</v>
      </c>
      <c r="I4" s="3">
        <f>[1]Arbeitsmarkt!AE176</f>
        <v>80.382696060938244</v>
      </c>
      <c r="J4" s="3">
        <f>[1]Arbeitsmarkt!AF176</f>
        <v>78.300020826615494</v>
      </c>
      <c r="K4" s="3">
        <f>[1]Arbeitsmarkt!AG176</f>
        <v>78.3</v>
      </c>
      <c r="L4" s="3">
        <f>[1]Arbeitsmarkt!AH176</f>
        <v>80.2</v>
      </c>
      <c r="M4" s="3">
        <f>[1]Arbeitsmarkt!AI176</f>
        <v>81</v>
      </c>
      <c r="N4" s="3">
        <f>[1]Arbeitsmarkt!AJ176</f>
        <v>75.2</v>
      </c>
      <c r="O4" s="3">
        <f>[1]Arbeitsmarkt!AK176</f>
        <v>79.400000000000006</v>
      </c>
      <c r="P4" s="3">
        <f>[1]Arbeitsmarkt!AL176</f>
        <v>77.3</v>
      </c>
      <c r="Q4" s="3">
        <f>[1]Arbeitsmarkt!AM176</f>
        <v>77.099999999999994</v>
      </c>
      <c r="R4" s="3">
        <f>[1]Arbeitsmarkt!AN176</f>
        <v>76</v>
      </c>
      <c r="S4" s="3">
        <f>[1]Arbeitsmarkt!AO176</f>
        <v>78</v>
      </c>
      <c r="T4" s="3">
        <f>[1]Arbeitsmarkt!AP176</f>
        <v>75.900000000000006</v>
      </c>
      <c r="U4" s="3">
        <f>[1]Arbeitsmarkt!AQ176</f>
        <v>78.7</v>
      </c>
      <c r="V4" s="3">
        <f>[1]Arbeitsmarkt!AR176</f>
        <v>78.599999999999994</v>
      </c>
      <c r="X4" s="18" t="str">
        <f>HLOOKUP(Y4,$L4:$U104,ROW(L$103)-ROW(X4)+1,0)</f>
        <v>HB</v>
      </c>
      <c r="Y4" s="19">
        <f>MIN(L4:U4)</f>
        <v>75.2</v>
      </c>
      <c r="Z4" s="18" t="str">
        <f>HLOOKUP(AA4,$L4:$U104,ROW(N$103)-ROW(Z4)+1,0)</f>
        <v>BY</v>
      </c>
      <c r="AA4" s="19">
        <f>MAX(L4:U4)</f>
        <v>81</v>
      </c>
    </row>
    <row r="5" spans="1:27" x14ac:dyDescent="0.35">
      <c r="A5">
        <f>[1]Arbeitsmarkt!A177</f>
        <v>2021</v>
      </c>
      <c r="B5" s="3">
        <f>[1]Arbeitsmarkt!X177</f>
        <v>80.400000000000006</v>
      </c>
      <c r="C5" s="3">
        <f>[1]Arbeitsmarkt!Y177</f>
        <v>79.3</v>
      </c>
      <c r="D5" s="3">
        <f>[1]Arbeitsmarkt!Z177</f>
        <v>80.8</v>
      </c>
      <c r="E5" s="3">
        <f>[1]Arbeitsmarkt!AA177</f>
        <v>79</v>
      </c>
      <c r="F5" s="3">
        <f>[1]Arbeitsmarkt!AB177</f>
        <v>80.5</v>
      </c>
      <c r="G5" s="3">
        <f>[1]Arbeitsmarkt!AC177</f>
        <v>77.7</v>
      </c>
      <c r="H5" s="14">
        <f>[1]Arbeitsmarkt!AD177</f>
        <v>79.599999999999994</v>
      </c>
      <c r="I5" s="3">
        <f>[1]Arbeitsmarkt!AE177</f>
        <v>80.159051396283587</v>
      </c>
      <c r="J5" s="3">
        <f>[1]Arbeitsmarkt!AF177</f>
        <v>78.172842516288554</v>
      </c>
      <c r="K5" s="3">
        <f>[1]Arbeitsmarkt!AG177</f>
        <v>78.2</v>
      </c>
      <c r="L5" s="3">
        <f>[1]Arbeitsmarkt!AH177</f>
        <v>80.3</v>
      </c>
      <c r="M5" s="3">
        <f>[1]Arbeitsmarkt!AI177</f>
        <v>81.3</v>
      </c>
      <c r="N5" s="3">
        <f>[1]Arbeitsmarkt!AJ177</f>
        <v>74.599999999999994</v>
      </c>
      <c r="O5" s="3">
        <f>[1]Arbeitsmarkt!AK177</f>
        <v>79</v>
      </c>
      <c r="P5" s="3">
        <f>[1]Arbeitsmarkt!AL177</f>
        <v>76.5</v>
      </c>
      <c r="Q5" s="3">
        <f>[1]Arbeitsmarkt!AM177</f>
        <v>77.900000000000006</v>
      </c>
      <c r="R5" s="3">
        <f>[1]Arbeitsmarkt!AN177</f>
        <v>75.400000000000006</v>
      </c>
      <c r="S5" s="3">
        <f>[1]Arbeitsmarkt!AO177</f>
        <v>78.5</v>
      </c>
      <c r="T5" s="3">
        <f>[1]Arbeitsmarkt!AP177</f>
        <v>76.2</v>
      </c>
      <c r="U5" s="3">
        <f>[1]Arbeitsmarkt!AQ177</f>
        <v>79.2</v>
      </c>
      <c r="V5" s="3">
        <f>[1]Arbeitsmarkt!AR177</f>
        <v>78.5</v>
      </c>
      <c r="X5" s="18" t="str">
        <f>HLOOKUP(Y5,$L5:$U105,ROW(L$103)-ROW(X5)+1,0)</f>
        <v>HB</v>
      </c>
      <c r="Y5" s="19">
        <f>MIN(L5:U5)</f>
        <v>74.599999999999994</v>
      </c>
      <c r="Z5" s="18" t="str">
        <f>HLOOKUP(AA5,$L5:$U105,ROW(N$103)-ROW(Z5)+1,0)</f>
        <v>BY</v>
      </c>
      <c r="AA5" s="19">
        <f>MAX(L5:U5)</f>
        <v>81.3</v>
      </c>
    </row>
    <row r="6" spans="1:27" x14ac:dyDescent="0.35">
      <c r="A6">
        <f>[1]Arbeitsmarkt!A178</f>
        <v>2022</v>
      </c>
      <c r="B6" s="3">
        <f>[1]Arbeitsmarkt!X178</f>
        <v>80.3</v>
      </c>
      <c r="C6" s="3">
        <f>[1]Arbeitsmarkt!Y178</f>
        <v>78.8</v>
      </c>
      <c r="D6" s="3">
        <f>[1]Arbeitsmarkt!Z178</f>
        <v>81.5</v>
      </c>
      <c r="E6" s="3">
        <f>[1]Arbeitsmarkt!AA178</f>
        <v>79.5</v>
      </c>
      <c r="F6" s="3">
        <f>[1]Arbeitsmarkt!AB178</f>
        <v>80.2</v>
      </c>
      <c r="G6" s="3">
        <f>[1]Arbeitsmarkt!AC178</f>
        <v>78.8</v>
      </c>
      <c r="H6" s="14">
        <f>[1]Arbeitsmarkt!AD178</f>
        <v>80</v>
      </c>
      <c r="I6" s="3">
        <f>[1]Arbeitsmarkt!AE178</f>
        <v>80.336528130154207</v>
      </c>
      <c r="J6" s="3">
        <f>[1]Arbeitsmarkt!AF178</f>
        <v>79.184245638724931</v>
      </c>
      <c r="K6" s="3">
        <f>[1]Arbeitsmarkt!AG178</f>
        <v>79.2</v>
      </c>
      <c r="L6" s="3">
        <f>[1]Arbeitsmarkt!AH178</f>
        <v>81.099999999999994</v>
      </c>
      <c r="M6" s="3">
        <f>[1]Arbeitsmarkt!AI178</f>
        <v>81.900000000000006</v>
      </c>
      <c r="N6" s="3">
        <f>[1]Arbeitsmarkt!AJ178</f>
        <v>74.099999999999994</v>
      </c>
      <c r="O6" s="3">
        <f>[1]Arbeitsmarkt!AK178</f>
        <v>78.5</v>
      </c>
      <c r="P6" s="3">
        <f>[1]Arbeitsmarkt!AL178</f>
        <v>77.5</v>
      </c>
      <c r="Q6" s="3">
        <f>[1]Arbeitsmarkt!AM178</f>
        <v>79.2</v>
      </c>
      <c r="R6" s="3">
        <f>[1]Arbeitsmarkt!AN178</f>
        <v>76.8</v>
      </c>
      <c r="S6" s="3">
        <f>[1]Arbeitsmarkt!AO178</f>
        <v>79.3</v>
      </c>
      <c r="T6" s="3">
        <f>[1]Arbeitsmarkt!AP178</f>
        <v>77.2</v>
      </c>
      <c r="U6" s="3">
        <f>[1]Arbeitsmarkt!AQ178</f>
        <v>79</v>
      </c>
      <c r="V6" s="3">
        <f>[1]Arbeitsmarkt!AR178</f>
        <v>79.3</v>
      </c>
      <c r="X6" s="18" t="str">
        <f>HLOOKUP(Y6,$L6:$U106,ROW(L$103)-ROW(X6)+1,0)</f>
        <v>HB</v>
      </c>
      <c r="Y6" s="19">
        <f>MIN(L6:U6)</f>
        <v>74.099999999999994</v>
      </c>
      <c r="Z6" s="18" t="str">
        <f>HLOOKUP(AA6,$L6:$U106,ROW(N$103)-ROW(Z6)+1,0)</f>
        <v>BY</v>
      </c>
      <c r="AA6" s="19">
        <f>MAX(L6:U6)</f>
        <v>81.900000000000006</v>
      </c>
    </row>
    <row r="7" spans="1:27" x14ac:dyDescent="0.35">
      <c r="A7">
        <f>[1]Arbeitsmarkt!A179</f>
        <v>2023</v>
      </c>
      <c r="B7" s="3">
        <f>[1]Arbeitsmarkt!X179</f>
        <v>79.599999999999994</v>
      </c>
      <c r="C7" s="3">
        <f>[1]Arbeitsmarkt!Y179</f>
        <v>79.8</v>
      </c>
      <c r="D7" s="3">
        <f>[1]Arbeitsmarkt!Z179</f>
        <v>81.7</v>
      </c>
      <c r="E7" s="3">
        <f>[1]Arbeitsmarkt!AA179</f>
        <v>78.8</v>
      </c>
      <c r="F7" s="3">
        <f>[1]Arbeitsmarkt!AB179</f>
        <v>80.400000000000006</v>
      </c>
      <c r="G7" s="3">
        <f>[1]Arbeitsmarkt!AC179</f>
        <v>77.900000000000006</v>
      </c>
      <c r="H7" s="14">
        <f>[1]Arbeitsmarkt!AD179</f>
        <v>79.7</v>
      </c>
      <c r="I7" s="3">
        <f>[1]Arbeitsmarkt!AE179</f>
        <v>80.300865305326283</v>
      </c>
      <c r="J7" s="3">
        <f>[1]Arbeitsmarkt!AF179</f>
        <v>79.607895047873797</v>
      </c>
      <c r="K7" s="3">
        <f>[1]Arbeitsmarkt!AG179</f>
        <v>79.7</v>
      </c>
      <c r="L7" s="3">
        <f>[1]Arbeitsmarkt!AH179</f>
        <v>81.7</v>
      </c>
      <c r="M7" s="3">
        <f>[1]Arbeitsmarkt!AI179</f>
        <v>82.3</v>
      </c>
      <c r="N7" s="3">
        <f>[1]Arbeitsmarkt!AJ179</f>
        <v>75.099999999999994</v>
      </c>
      <c r="O7" s="3">
        <f>[1]Arbeitsmarkt!AK179</f>
        <v>78.599999999999994</v>
      </c>
      <c r="P7" s="3">
        <f>[1]Arbeitsmarkt!AL179</f>
        <v>78.400000000000006</v>
      </c>
      <c r="Q7" s="3">
        <f>[1]Arbeitsmarkt!AM179</f>
        <v>79.400000000000006</v>
      </c>
      <c r="R7" s="3">
        <f>[1]Arbeitsmarkt!AN179</f>
        <v>77.5</v>
      </c>
      <c r="S7" s="3">
        <f>[1]Arbeitsmarkt!AO179</f>
        <v>80</v>
      </c>
      <c r="T7" s="3">
        <f>[1]Arbeitsmarkt!AP179</f>
        <v>77.5</v>
      </c>
      <c r="U7" s="3">
        <f>[1]Arbeitsmarkt!AQ179</f>
        <v>79</v>
      </c>
      <c r="V7" s="3">
        <f>[1]Arbeitsmarkt!AR179</f>
        <v>79.7</v>
      </c>
      <c r="X7" s="18" t="str">
        <f>HLOOKUP(Y7,$L7:$U107,ROW(L$103)-ROW(X7)+1,0)</f>
        <v>HB</v>
      </c>
      <c r="Y7" s="19">
        <f>MIN(L7:U7)</f>
        <v>75.099999999999994</v>
      </c>
      <c r="Z7" s="18" t="str">
        <f>HLOOKUP(AA7,$L7:$U107,ROW(N$103)-ROW(Z7)+1,0)</f>
        <v>BY</v>
      </c>
      <c r="AA7" s="19">
        <f>MAX(L7:U7)</f>
        <v>82.3</v>
      </c>
    </row>
    <row r="8" spans="1:27" x14ac:dyDescent="0.35">
      <c r="A8">
        <f>A7+1</f>
        <v>2024</v>
      </c>
      <c r="B8" s="3"/>
      <c r="C8" s="3"/>
      <c r="D8" s="3"/>
      <c r="E8" s="3"/>
      <c r="F8" s="3"/>
      <c r="G8" s="3"/>
      <c r="H8" s="14"/>
      <c r="I8" s="3"/>
      <c r="J8" s="3"/>
      <c r="K8" s="3"/>
      <c r="L8" s="3"/>
      <c r="M8" s="3"/>
      <c r="N8" s="3"/>
      <c r="O8" s="3"/>
      <c r="P8" s="3"/>
      <c r="Q8" s="3"/>
      <c r="R8" s="3"/>
      <c r="S8" s="3"/>
      <c r="T8" s="3"/>
      <c r="U8" s="3"/>
      <c r="V8" s="3"/>
      <c r="X8" s="18"/>
      <c r="Y8" s="19"/>
      <c r="Z8" s="18"/>
      <c r="AA8" s="19"/>
    </row>
    <row r="9" spans="1:27" x14ac:dyDescent="0.35">
      <c r="A9" t="s">
        <v>362</v>
      </c>
      <c r="X9" s="18"/>
      <c r="Y9" s="19"/>
      <c r="Z9" s="18"/>
      <c r="AA9" s="19"/>
    </row>
    <row r="10" spans="1:27" x14ac:dyDescent="0.35">
      <c r="A10" t="s">
        <v>363</v>
      </c>
      <c r="B10" s="3"/>
      <c r="X10" s="11"/>
      <c r="Y10" s="11"/>
      <c r="Z10" s="11"/>
      <c r="AA10" s="11"/>
    </row>
    <row r="11" spans="1:27" x14ac:dyDescent="0.35">
      <c r="A11" t="s">
        <v>364</v>
      </c>
      <c r="X11" s="11"/>
      <c r="Y11" s="11"/>
      <c r="Z11" s="11"/>
      <c r="AA11" s="11"/>
    </row>
    <row r="12" spans="1:27" x14ac:dyDescent="0.35">
      <c r="X12" s="11"/>
      <c r="Y12" s="11"/>
      <c r="Z12" s="11"/>
      <c r="AA12" s="11"/>
    </row>
    <row r="13" spans="1:27" x14ac:dyDescent="0.35">
      <c r="A13" s="4" t="s">
        <v>365</v>
      </c>
      <c r="X13" s="11"/>
      <c r="Y13" s="11"/>
      <c r="Z13" s="11"/>
      <c r="AA13" s="11"/>
    </row>
    <row r="14" spans="1:27" x14ac:dyDescent="0.35">
      <c r="A14">
        <f>[1]Arbeitsmarkt!A140</f>
        <v>2019</v>
      </c>
      <c r="B14" s="3">
        <f>[1]Arbeitsmarkt!B140</f>
        <v>0.22187812268495577</v>
      </c>
      <c r="C14" s="3">
        <f>[1]Arbeitsmarkt!C140</f>
        <v>-0.3827946664943056</v>
      </c>
      <c r="D14" s="3">
        <f>[1]Arbeitsmarkt!D140</f>
        <v>-0.25218787313977487</v>
      </c>
      <c r="E14" s="3">
        <f>[1]Arbeitsmarkt!E140</f>
        <v>-0.81776637537079466</v>
      </c>
      <c r="F14" s="3">
        <f>[1]Arbeitsmarkt!F140</f>
        <v>-0.49737079507293913</v>
      </c>
      <c r="G14" s="3">
        <f>[1]Arbeitsmarkt!G140</f>
        <v>1.6905364609887812</v>
      </c>
      <c r="H14" s="14">
        <f>[1]Arbeitsmarkt!H140</f>
        <v>0.14612102666538362</v>
      </c>
      <c r="I14" s="3">
        <f>[1]Arbeitsmarkt!I140</f>
        <v>-0.31376146707617636</v>
      </c>
      <c r="J14" s="3">
        <f>[1]Arbeitsmarkt!J140</f>
        <v>0.85599602545525499</v>
      </c>
      <c r="K14" s="3">
        <f>[1]Arbeitsmarkt!K140</f>
        <v>0.81207487358865649</v>
      </c>
      <c r="L14" s="3">
        <f>[1]Arbeitsmarkt!L140</f>
        <v>0.7856279272138238</v>
      </c>
      <c r="M14" s="3">
        <f>[1]Arbeitsmarkt!M140</f>
        <v>1.0407859138596791</v>
      </c>
      <c r="N14" s="3">
        <f>[1]Arbeitsmarkt!N140</f>
        <v>1.2876973738415387</v>
      </c>
      <c r="O14" s="3">
        <f>[1]Arbeitsmarkt!O140</f>
        <v>1.3474832799554406</v>
      </c>
      <c r="P14" s="3">
        <f>[1]Arbeitsmarkt!P140</f>
        <v>0.79013862326023343</v>
      </c>
      <c r="Q14" s="3">
        <f>[1]Arbeitsmarkt!Q140</f>
        <v>0.78430005422440274</v>
      </c>
      <c r="R14" s="3">
        <f>[1]Arbeitsmarkt!R140</f>
        <v>0.6750932193063619</v>
      </c>
      <c r="S14" s="3">
        <f>[1]Arbeitsmarkt!S140</f>
        <v>0.61528628863352708</v>
      </c>
      <c r="T14" s="3">
        <f>[1]Arbeitsmarkt!T140</f>
        <v>0.48404048338588268</v>
      </c>
      <c r="U14" s="3">
        <f>[1]Arbeitsmarkt!U140</f>
        <v>0.72247055636789526</v>
      </c>
      <c r="V14" s="3">
        <f>[1]Arbeitsmarkt!V140</f>
        <v>0.68781466854817097</v>
      </c>
      <c r="X14" s="18" t="str">
        <f>HLOOKUP(Y14,$L14:$U113,ROW(L$103)-ROW(X14)+1,0)</f>
        <v>SL</v>
      </c>
      <c r="Y14" s="9">
        <f t="shared" ref="Y14:Y18" si="0">MIN(L14:U14)</f>
        <v>0.48404048338588268</v>
      </c>
      <c r="Z14" s="18" t="str">
        <f>HLOOKUP(AA14,$L14:$U113,ROW(N$103)-ROW(Z14)+1,0)</f>
        <v>HH</v>
      </c>
      <c r="AA14" s="19">
        <f t="shared" ref="AA14:AA18" si="1">MAX(L14:U14)</f>
        <v>1.3474832799554406</v>
      </c>
    </row>
    <row r="15" spans="1:27" x14ac:dyDescent="0.35">
      <c r="A15">
        <f>[1]Arbeitsmarkt!A141</f>
        <v>2020</v>
      </c>
      <c r="B15" s="3">
        <f>[1]Arbeitsmarkt!B141</f>
        <v>0.10790963721703406</v>
      </c>
      <c r="C15" s="3">
        <f>[1]Arbeitsmarkt!C141</f>
        <v>2.131590989394283E-2</v>
      </c>
      <c r="D15" s="3">
        <f>[1]Arbeitsmarkt!D141</f>
        <v>-3.0702190576192834E-2</v>
      </c>
      <c r="E15" s="3">
        <f>[1]Arbeitsmarkt!E141</f>
        <v>-0.58742391695059837</v>
      </c>
      <c r="F15" s="3">
        <f>[1]Arbeitsmarkt!F141</f>
        <v>-0.81623190604071283</v>
      </c>
      <c r="G15" s="3">
        <f>[1]Arbeitsmarkt!G141</f>
        <v>1.2615798600262451</v>
      </c>
      <c r="H15" s="14">
        <f>[1]Arbeitsmarkt!H141</f>
        <v>0.11970174202204475</v>
      </c>
      <c r="I15" s="3">
        <f>[1]Arbeitsmarkt!I141</f>
        <v>-0.22715315027816985</v>
      </c>
      <c r="J15" s="3">
        <f>[1]Arbeitsmarkt!J141</f>
        <v>0.34218031511382208</v>
      </c>
      <c r="K15" s="3">
        <f>[1]Arbeitsmarkt!K141</f>
        <v>0.29337146157621419</v>
      </c>
      <c r="L15" s="3">
        <f>[1]Arbeitsmarkt!L141</f>
        <v>0.16773546270687234</v>
      </c>
      <c r="M15" s="3">
        <f>[1]Arbeitsmarkt!M141</f>
        <v>0.19276773182835427</v>
      </c>
      <c r="N15" s="3">
        <f>[1]Arbeitsmarkt!N141</f>
        <v>0.6848632110375803</v>
      </c>
      <c r="O15" s="3">
        <f>[1]Arbeitsmarkt!O141</f>
        <v>0.95551951070468988</v>
      </c>
      <c r="P15" s="3">
        <f>[1]Arbeitsmarkt!P141</f>
        <v>0.35545181105172219</v>
      </c>
      <c r="Q15" s="3">
        <f>[1]Arbeitsmarkt!Q141</f>
        <v>0.34359097625886648</v>
      </c>
      <c r="R15" s="3">
        <f>[1]Arbeitsmarkt!R141</f>
        <v>0.32771121395759906</v>
      </c>
      <c r="S15" s="3">
        <f>[1]Arbeitsmarkt!S141</f>
        <v>9.7385401546318917E-2</v>
      </c>
      <c r="T15" s="3">
        <f>[1]Arbeitsmarkt!T141</f>
        <v>-2.6781707370020058E-2</v>
      </c>
      <c r="U15" s="3">
        <f>[1]Arbeitsmarkt!U141</f>
        <v>0.62979487706802217</v>
      </c>
      <c r="V15" s="3">
        <f>[1]Arbeitsmarkt!V141</f>
        <v>0.26114935774363346</v>
      </c>
      <c r="X15" s="18" t="str">
        <f>HLOOKUP(Y15,$L15:$U114,ROW(L$103)-ROW(X15)+1,0)</f>
        <v>SL</v>
      </c>
      <c r="Y15" s="9">
        <f t="shared" si="0"/>
        <v>-2.6781707370020058E-2</v>
      </c>
      <c r="Z15" s="18" t="str">
        <f>HLOOKUP(AA15,$L15:$U114,ROW(N$103)-ROW(Z15)+1,0)</f>
        <v>HH</v>
      </c>
      <c r="AA15" s="19">
        <f t="shared" si="1"/>
        <v>0.95551951070468988</v>
      </c>
    </row>
    <row r="16" spans="1:27" x14ac:dyDescent="0.35">
      <c r="A16">
        <f>[1]Arbeitsmarkt!A142</f>
        <v>2021</v>
      </c>
      <c r="B16" s="3">
        <f>[1]Arbeitsmarkt!B142</f>
        <v>-0.12501487981981541</v>
      </c>
      <c r="C16" s="3">
        <f>[1]Arbeitsmarkt!C142</f>
        <v>-0.10591015946074833</v>
      </c>
      <c r="D16" s="3">
        <f>[1]Arbeitsmarkt!D142</f>
        <v>-0.24424408116813368</v>
      </c>
      <c r="E16" s="3">
        <f>[1]Arbeitsmarkt!E142</f>
        <v>-0.76331503239930498</v>
      </c>
      <c r="F16" s="3">
        <f>[1]Arbeitsmarkt!F142</f>
        <v>-1.1920857514504206</v>
      </c>
      <c r="G16" s="3">
        <f>[1]Arbeitsmarkt!G142</f>
        <v>0.64900112138212762</v>
      </c>
      <c r="H16" s="14">
        <f>[1]Arbeitsmarkt!H142</f>
        <v>-0.19377438546138137</v>
      </c>
      <c r="I16" s="3">
        <f>[1]Arbeitsmarkt!I142</f>
        <v>-0.45359422723927878</v>
      </c>
      <c r="J16" s="3">
        <f>[1]Arbeitsmarkt!J142</f>
        <v>3.5719108667265687E-2</v>
      </c>
      <c r="K16" s="3">
        <f>[1]Arbeitsmarkt!K142</f>
        <v>2.8470413561763053E-3</v>
      </c>
      <c r="L16" s="3">
        <f>[1]Arbeitsmarkt!L142</f>
        <v>-0.17403000342741848</v>
      </c>
      <c r="M16" s="3">
        <f>[1]Arbeitsmarkt!M142</f>
        <v>-0.1996292196012206</v>
      </c>
      <c r="N16" s="3">
        <f>[1]Arbeitsmarkt!N142</f>
        <v>-0.59578724794201321</v>
      </c>
      <c r="O16" s="3">
        <f>[1]Arbeitsmarkt!O142</f>
        <v>-9.53017453980749E-2</v>
      </c>
      <c r="P16" s="3">
        <f>[1]Arbeitsmarkt!P142</f>
        <v>4.2688568129605642E-2</v>
      </c>
      <c r="Q16" s="3">
        <f>[1]Arbeitsmarkt!Q142</f>
        <v>0.15885111217185965</v>
      </c>
      <c r="R16" s="3">
        <f>[1]Arbeitsmarkt!R142</f>
        <v>0.2015809861933775</v>
      </c>
      <c r="S16" s="3">
        <f>[1]Arbeitsmarkt!S142</f>
        <v>-5.0464077994874401E-2</v>
      </c>
      <c r="T16" s="3">
        <f>[1]Arbeitsmarkt!T142</f>
        <v>-0.6459348475085136</v>
      </c>
      <c r="U16" s="3">
        <f>[1]Arbeitsmarkt!U142</f>
        <v>0.40931989924433765</v>
      </c>
      <c r="V16" s="3">
        <f>[1]Arbeitsmarkt!V142</f>
        <v>-3.3589159713969252E-2</v>
      </c>
      <c r="X16" s="18" t="str">
        <f>HLOOKUP(Y16,$L16:$U115,ROW(L$103)-ROW(X16)+1,0)</f>
        <v>SL</v>
      </c>
      <c r="Y16" s="9">
        <f t="shared" si="0"/>
        <v>-0.6459348475085136</v>
      </c>
      <c r="Z16" s="18" t="str">
        <f>HLOOKUP(AA16,$L16:$U115,ROW(N$103)-ROW(Z16)+1,0)</f>
        <v>SH</v>
      </c>
      <c r="AA16" s="19">
        <f t="shared" si="1"/>
        <v>0.40931989924433765</v>
      </c>
    </row>
    <row r="17" spans="1:27" x14ac:dyDescent="0.35">
      <c r="A17">
        <f>[1]Arbeitsmarkt!A143</f>
        <v>2022</v>
      </c>
      <c r="B17" s="3">
        <f>[1]Arbeitsmarkt!B143</f>
        <v>0.44954226359156735</v>
      </c>
      <c r="C17" s="3">
        <f>[1]Arbeitsmarkt!C143</f>
        <v>-7.7007100209414148E-3</v>
      </c>
      <c r="D17" s="3">
        <f>[1]Arbeitsmarkt!D143</f>
        <v>0.38639815959197676</v>
      </c>
      <c r="E17" s="3">
        <f>[1]Arbeitsmarkt!E143</f>
        <v>-0.29776361308599064</v>
      </c>
      <c r="F17" s="3">
        <f>[1]Arbeitsmarkt!F143</f>
        <v>-7.954153472950054E-2</v>
      </c>
      <c r="G17" s="3">
        <f>[1]Arbeitsmarkt!G143</f>
        <v>1.8594894439234508</v>
      </c>
      <c r="H17" s="14">
        <f>[1]Arbeitsmarkt!H143</f>
        <v>0.55792413766484117</v>
      </c>
      <c r="I17" s="3">
        <f>[1]Arbeitsmarkt!I143</f>
        <v>0.15221923352058297</v>
      </c>
      <c r="J17" s="3">
        <f>[1]Arbeitsmarkt!J143</f>
        <v>0.94993507814781708</v>
      </c>
      <c r="K17" s="3">
        <f>[1]Arbeitsmarkt!K143</f>
        <v>0.90086773330151004</v>
      </c>
      <c r="L17" s="3">
        <f>[1]Arbeitsmarkt!L143</f>
        <v>0.72238623095321941</v>
      </c>
      <c r="M17" s="3">
        <f>[1]Arbeitsmarkt!M143</f>
        <v>1.0028885082451922</v>
      </c>
      <c r="N17" s="3">
        <f>[1]Arbeitsmarkt!N143</f>
        <v>1.044119340284368</v>
      </c>
      <c r="O17" s="3">
        <f>[1]Arbeitsmarkt!O143</f>
        <v>1.1586579518851465</v>
      </c>
      <c r="P17" s="3">
        <f>[1]Arbeitsmarkt!P143</f>
        <v>1.0257143835173252</v>
      </c>
      <c r="Q17" s="3">
        <f>[1]Arbeitsmarkt!Q143</f>
        <v>0.92777695296778973</v>
      </c>
      <c r="R17" s="3">
        <f>[1]Arbeitsmarkt!R143</f>
        <v>0.95620294671195438</v>
      </c>
      <c r="S17" s="3">
        <f>[1]Arbeitsmarkt!S143</f>
        <v>0.62082528529028025</v>
      </c>
      <c r="T17" s="3">
        <f>[1]Arbeitsmarkt!T143</f>
        <v>-3.3020621719870746E-2</v>
      </c>
      <c r="U17" s="3">
        <f>[1]Arbeitsmarkt!U143</f>
        <v>0.9247061216844088</v>
      </c>
      <c r="V17" s="3">
        <f>[1]Arbeitsmarkt!V143</f>
        <v>0.83741819354948177</v>
      </c>
      <c r="X17" s="18" t="str">
        <f>HLOOKUP(Y17,$L17:$U116,ROW(L$103)-ROW(X17)+1,0)</f>
        <v>SL</v>
      </c>
      <c r="Y17" s="9">
        <f t="shared" si="0"/>
        <v>-3.3020621719870746E-2</v>
      </c>
      <c r="Z17" s="18" t="str">
        <f>HLOOKUP(AA17,$L17:$U116,ROW(N$103)-ROW(Z17)+1,0)</f>
        <v>HH</v>
      </c>
      <c r="AA17" s="19">
        <f t="shared" si="1"/>
        <v>1.1586579518851465</v>
      </c>
    </row>
    <row r="18" spans="1:27" x14ac:dyDescent="0.35">
      <c r="A18">
        <f>[1]Arbeitsmarkt!A144</f>
        <v>2023</v>
      </c>
      <c r="B18" s="3">
        <f>[1]Arbeitsmarkt!B144</f>
        <v>0.85276599138346398</v>
      </c>
      <c r="C18" s="3">
        <f>[1]Arbeitsmarkt!C144</f>
        <v>0.54221232057751934</v>
      </c>
      <c r="D18" s="3">
        <f>[1]Arbeitsmarkt!D144</f>
        <v>0.78212172548069248</v>
      </c>
      <c r="E18" s="3">
        <f>[1]Arbeitsmarkt!E144</f>
        <v>0.21456933898787156</v>
      </c>
      <c r="F18" s="3">
        <f>[1]Arbeitsmarkt!F144</f>
        <v>0.50973802639661869</v>
      </c>
      <c r="G18" s="3">
        <f>[1]Arbeitsmarkt!G144</f>
        <v>1.7016551038269085</v>
      </c>
      <c r="H18" s="14">
        <f>[1]Arbeitsmarkt!H144</f>
        <v>0.88248958495422869</v>
      </c>
      <c r="I18" s="3">
        <f>[1]Arbeitsmarkt!I144</f>
        <v>0.62279859923330605</v>
      </c>
      <c r="J18" s="3">
        <f>[1]Arbeitsmarkt!J144</f>
        <v>1.1797709426692364</v>
      </c>
      <c r="K18" s="3">
        <f>[1]Arbeitsmarkt!K144</f>
        <v>1.1513495990406426</v>
      </c>
      <c r="L18" s="3">
        <f>[1]Arbeitsmarkt!L144</f>
        <v>1.1757577777777044</v>
      </c>
      <c r="M18" s="3">
        <f>[1]Arbeitsmarkt!M144</f>
        <v>1.2191289196093322</v>
      </c>
      <c r="N18" s="3">
        <f>[1]Arbeitsmarkt!N144</f>
        <v>1.3367127560594838</v>
      </c>
      <c r="O18" s="3">
        <f>[1]Arbeitsmarkt!O144</f>
        <v>2.1179136091894009</v>
      </c>
      <c r="P18" s="3">
        <f>[1]Arbeitsmarkt!P144</f>
        <v>1.3879841929544767</v>
      </c>
      <c r="Q18" s="3">
        <f>[1]Arbeitsmarkt!Q144</f>
        <v>1.1018947470163596</v>
      </c>
      <c r="R18" s="3">
        <f>[1]Arbeitsmarkt!R144</f>
        <v>0.98063313502298399</v>
      </c>
      <c r="S18" s="3">
        <f>[1]Arbeitsmarkt!S144</f>
        <v>0.89706168729600222</v>
      </c>
      <c r="T18" s="3">
        <f>[1]Arbeitsmarkt!T144</f>
        <v>0.65287006778524415</v>
      </c>
      <c r="U18" s="3">
        <f>[1]Arbeitsmarkt!U144</f>
        <v>1.2439678193538555</v>
      </c>
      <c r="V18" s="3">
        <f>[1]Arbeitsmarkt!V144</f>
        <v>1.1017444706449453</v>
      </c>
      <c r="X18" s="18" t="str">
        <f>HLOOKUP(Y18,$L18:$U117,ROW(L$103)-ROW(X18)+1,0)</f>
        <v>SL</v>
      </c>
      <c r="Y18" s="9">
        <f t="shared" si="0"/>
        <v>0.65287006778524415</v>
      </c>
      <c r="Z18" s="18" t="str">
        <f>HLOOKUP(AA18,$L18:$U117,ROW(N$103)-ROW(Z18)+1,0)</f>
        <v>HH</v>
      </c>
      <c r="AA18" s="19">
        <f t="shared" si="1"/>
        <v>2.1179136091894009</v>
      </c>
    </row>
    <row r="19" spans="1:27" x14ac:dyDescent="0.35">
      <c r="A19">
        <f>A18+1</f>
        <v>2024</v>
      </c>
      <c r="B19" s="3"/>
      <c r="C19" s="3"/>
      <c r="D19" s="3"/>
      <c r="E19" s="3"/>
      <c r="F19" s="3"/>
      <c r="G19" s="3"/>
      <c r="H19" s="14"/>
      <c r="I19" s="3"/>
      <c r="J19" s="3"/>
      <c r="K19" s="3"/>
      <c r="L19" s="3"/>
      <c r="M19" s="3"/>
      <c r="N19" s="3"/>
      <c r="O19" s="3"/>
      <c r="P19" s="3"/>
      <c r="Q19" s="3"/>
      <c r="R19" s="3"/>
      <c r="S19" s="3"/>
      <c r="T19" s="3"/>
      <c r="U19" s="3"/>
      <c r="V19" s="3"/>
      <c r="X19" s="18"/>
      <c r="Y19" s="9"/>
      <c r="Z19" s="18"/>
      <c r="AA19" s="19"/>
    </row>
    <row r="20" spans="1:27" x14ac:dyDescent="0.35">
      <c r="A20" t="s">
        <v>366</v>
      </c>
      <c r="B20" s="3">
        <f>([1]Arbeitsmarkt!B109/[1]Arbeitsmarkt!B105)^(0.25)*100-100</f>
        <v>0.32062382481632312</v>
      </c>
      <c r="C20" s="3">
        <f>([1]Arbeitsmarkt!C109/[1]Arbeitsmarkt!C105)^(0.25)*100-100</f>
        <v>0.11216135124200832</v>
      </c>
      <c r="D20" s="3">
        <f>([1]Arbeitsmarkt!D109/[1]Arbeitsmarkt!D105)^(0.25)*100-100</f>
        <v>0.22261813189257396</v>
      </c>
      <c r="E20" s="3">
        <f>([1]Arbeitsmarkt!E109/[1]Arbeitsmarkt!E105)^(0.25)*100-100</f>
        <v>-0.35917032794398551</v>
      </c>
      <c r="F20" s="3">
        <f>([1]Arbeitsmarkt!F109/[1]Arbeitsmarkt!F105)^(0.25)*100-100</f>
        <v>-0.39670088332741216</v>
      </c>
      <c r="G20" s="3">
        <f>([1]Arbeitsmarkt!G109/[1]Arbeitsmarkt!G105)^(0.25)*100-100</f>
        <v>1.3668430078407852</v>
      </c>
      <c r="H20" s="14">
        <f>([1]Arbeitsmarkt!H109/[1]Arbeitsmarkt!H105)^(0.25)*100-100</f>
        <v>0.34074414137191411</v>
      </c>
      <c r="I20" s="3">
        <f>([1]Arbeitsmarkt!I109/[1]Arbeitsmarkt!I105)^(0.25)*100-100</f>
        <v>2.273585905317077E-2</v>
      </c>
      <c r="J20" s="3">
        <f>([1]Arbeitsmarkt!J109/[1]Arbeitsmarkt!J105)^(0.25)*100-100</f>
        <v>0.62585695344526471</v>
      </c>
      <c r="K20" s="3">
        <f>([1]Arbeitsmarkt!K109/[1]Arbeitsmarkt!K105)^(0.25)*100-100</f>
        <v>0.58605942381629461</v>
      </c>
      <c r="L20" s="3">
        <f>([1]Arbeitsmarkt!L109/[1]Arbeitsmarkt!L105)^(0.25)*100-100</f>
        <v>0.47163428578949151</v>
      </c>
      <c r="M20" s="3">
        <f>([1]Arbeitsmarkt!M109/[1]Arbeitsmarkt!M105)^(0.25)*100-100</f>
        <v>0.55211953717623885</v>
      </c>
      <c r="N20" s="3">
        <f>([1]Arbeitsmarkt!N109/[1]Arbeitsmarkt!N105)^(0.25)*100-100</f>
        <v>0.61476275034483763</v>
      </c>
      <c r="O20" s="3">
        <f>([1]Arbeitsmarkt!O109/[1]Arbeitsmarkt!O105)^(0.25)*100-100</f>
        <v>1.0311375999571624</v>
      </c>
      <c r="P20" s="3">
        <f>([1]Arbeitsmarkt!P109/[1]Arbeitsmarkt!P105)^(0.25)*100-100</f>
        <v>0.70155710483061284</v>
      </c>
      <c r="Q20" s="3">
        <f>([1]Arbeitsmarkt!Q109/[1]Arbeitsmarkt!Q105)^(0.25)*100-100</f>
        <v>0.63226410037285063</v>
      </c>
      <c r="R20" s="3">
        <f>([1]Arbeitsmarkt!R109/[1]Arbeitsmarkt!R105)^(0.25)*100-100</f>
        <v>0.61590642391004735</v>
      </c>
      <c r="S20" s="3">
        <f>([1]Arbeitsmarkt!S109/[1]Arbeitsmarkt!S105)^(0.25)*100-100</f>
        <v>0.39046766950141887</v>
      </c>
      <c r="T20" s="3">
        <f>([1]Arbeitsmarkt!T109/[1]Arbeitsmarkt!T105)^(0.25)*100-100</f>
        <v>-1.4272306653680289E-2</v>
      </c>
      <c r="U20" s="3">
        <f>([1]Arbeitsmarkt!U109/[1]Arbeitsmarkt!U105)^(0.25)*100-100</f>
        <v>0.80145847675498771</v>
      </c>
      <c r="V20" s="3">
        <f>([1]Arbeitsmarkt!V109/[1]Arbeitsmarkt!V105)^(0.25)*100-100</f>
        <v>0.54067262045566622</v>
      </c>
      <c r="X20" s="18" t="str">
        <f t="shared" ref="X20" si="2">HLOOKUP(Y20,$L20:$U118,ROW(L$103)-ROW(X20)+1,0)</f>
        <v>SL</v>
      </c>
      <c r="Y20" s="9">
        <f t="shared" ref="Y20" si="3">MIN(L20:U20)</f>
        <v>-1.4272306653680289E-2</v>
      </c>
      <c r="Z20" s="18" t="str">
        <f t="shared" ref="Z20" si="4">HLOOKUP(AA20,$L20:$U118,ROW(N$103)-ROW(Z20)+1,0)</f>
        <v>HH</v>
      </c>
      <c r="AA20" s="19">
        <f t="shared" ref="AA20" si="5">MAX(L20:U20)</f>
        <v>1.0311375999571624</v>
      </c>
    </row>
    <row r="21" spans="1:27" x14ac:dyDescent="0.35">
      <c r="A21" t="s">
        <v>367</v>
      </c>
      <c r="B21" s="3"/>
      <c r="C21" s="3"/>
      <c r="D21" s="3"/>
      <c r="E21" s="3"/>
      <c r="X21" s="11"/>
      <c r="Y21" s="11"/>
      <c r="Z21" s="11"/>
      <c r="AA21" s="11"/>
    </row>
    <row r="22" spans="1:27" x14ac:dyDescent="0.35">
      <c r="B22" s="3"/>
      <c r="C22" s="3"/>
      <c r="D22" s="3"/>
      <c r="E22" s="3"/>
      <c r="X22" s="11"/>
      <c r="Y22" s="11"/>
      <c r="Z22" s="11"/>
      <c r="AA22" s="11"/>
    </row>
    <row r="23" spans="1:27" x14ac:dyDescent="0.35">
      <c r="A23" s="4" t="s">
        <v>322</v>
      </c>
      <c r="X23" s="11"/>
      <c r="Y23" s="11"/>
      <c r="Z23" s="11"/>
      <c r="AA23" s="11"/>
    </row>
    <row r="24" spans="1:27" x14ac:dyDescent="0.35">
      <c r="A24" s="4" t="s">
        <v>368</v>
      </c>
      <c r="X24" s="11"/>
      <c r="Y24" s="11"/>
      <c r="Z24" s="11"/>
      <c r="AA24" s="11"/>
    </row>
    <row r="25" spans="1:27" x14ac:dyDescent="0.35">
      <c r="A25" s="32">
        <f>[1]Arbeitsmarkt!A105</f>
        <v>2019</v>
      </c>
      <c r="B25" s="5">
        <f>[1]Arbeitsmarkt!B105</f>
        <v>1365.0309999999999</v>
      </c>
      <c r="C25" s="5">
        <f>[1]Arbeitsmarkt!C105</f>
        <v>863.20500000000004</v>
      </c>
      <c r="D25" s="5">
        <f>[1]Arbeitsmarkt!D105</f>
        <v>2192.0259999999998</v>
      </c>
      <c r="E25" s="5">
        <f>[1]Arbeitsmarkt!E105</f>
        <v>1162.874</v>
      </c>
      <c r="F25" s="5">
        <f>[1]Arbeitsmarkt!F105</f>
        <v>1160.3320000000001</v>
      </c>
      <c r="G25" s="5">
        <f>[1]Arbeitsmarkt!G105</f>
        <v>2048.384</v>
      </c>
      <c r="H25" s="31">
        <f>[1]Arbeitsmarkt!H105</f>
        <v>8791.851999999999</v>
      </c>
      <c r="I25" s="5">
        <f>[1]Arbeitsmarkt!I105</f>
        <v>6743.4679999999998</v>
      </c>
      <c r="J25" s="5">
        <f>[1]Arbeitsmarkt!J105</f>
        <v>40633.254999999997</v>
      </c>
      <c r="K25" s="5">
        <f>[1]Arbeitsmarkt!K105</f>
        <v>38584.870999999999</v>
      </c>
      <c r="L25" s="5">
        <f>[1]Arbeitsmarkt!L105</f>
        <v>6448.8450000000003</v>
      </c>
      <c r="M25" s="5">
        <f>[1]Arbeitsmarkt!M105</f>
        <v>7848.8240000000005</v>
      </c>
      <c r="N25" s="5">
        <f>[1]Arbeitsmarkt!N105</f>
        <v>381.09800000000001</v>
      </c>
      <c r="O25" s="5">
        <f>[1]Arbeitsmarkt!O105</f>
        <v>1107.8789999999999</v>
      </c>
      <c r="P25" s="5">
        <f>[1]Arbeitsmarkt!P105</f>
        <v>3537.7509999999997</v>
      </c>
      <c r="Q25" s="5">
        <f>[1]Arbeitsmarkt!Q105</f>
        <v>4538.8269999999993</v>
      </c>
      <c r="R25" s="5">
        <f>[1]Arbeitsmarkt!R105</f>
        <v>10195.562</v>
      </c>
      <c r="S25" s="5">
        <f>[1]Arbeitsmarkt!S105</f>
        <v>2329.9180000000001</v>
      </c>
      <c r="T25" s="5">
        <f>[1]Arbeitsmarkt!T105</f>
        <v>552.61599999999999</v>
      </c>
      <c r="U25" s="5">
        <f>[1]Arbeitsmarkt!U105</f>
        <v>1643.5509999999999</v>
      </c>
      <c r="V25" s="5">
        <f>[1]Arbeitsmarkt!V105</f>
        <v>47376.72</v>
      </c>
      <c r="X25" s="18" t="str">
        <f t="shared" ref="X25:X29" si="6">HLOOKUP(Y25,$L25:$U122,ROW(L$103)-ROW(X25)+1,0)</f>
        <v>HB</v>
      </c>
      <c r="Y25" s="34">
        <f t="shared" ref="Y25:Y29" si="7">MIN(L25:U25)</f>
        <v>381.09800000000001</v>
      </c>
      <c r="Z25" s="18" t="str">
        <f t="shared" ref="Z25:Z29" si="8">HLOOKUP(AA25,$L25:$U122,ROW(N$103)-ROW(Z25)+1,0)</f>
        <v>NW</v>
      </c>
      <c r="AA25" s="33">
        <f t="shared" ref="AA25:AA29" si="9">MAX(L25:U25)</f>
        <v>10195.562</v>
      </c>
    </row>
    <row r="26" spans="1:27" x14ac:dyDescent="0.35">
      <c r="A26" s="32">
        <f>[1]Arbeitsmarkt!A106</f>
        <v>2020</v>
      </c>
      <c r="B26" s="5">
        <f>[1]Arbeitsmarkt!B106</f>
        <v>1366.5039999999999</v>
      </c>
      <c r="C26" s="5">
        <f>[1]Arbeitsmarkt!C106</f>
        <v>863.38900000000001</v>
      </c>
      <c r="D26" s="5">
        <f>[1]Arbeitsmarkt!D106</f>
        <v>2191.3530000000001</v>
      </c>
      <c r="E26" s="5">
        <f>[1]Arbeitsmarkt!E106</f>
        <v>1156.0429999999999</v>
      </c>
      <c r="F26" s="5">
        <f>[1]Arbeitsmarkt!F106</f>
        <v>1150.8609999999999</v>
      </c>
      <c r="G26" s="5">
        <f>[1]Arbeitsmarkt!G106</f>
        <v>2074.2260000000001</v>
      </c>
      <c r="H26" s="31">
        <f>[1]Arbeitsmarkt!H106</f>
        <v>8802.3760000000002</v>
      </c>
      <c r="I26" s="5">
        <f>[1]Arbeitsmarkt!I106</f>
        <v>6728.15</v>
      </c>
      <c r="J26" s="5">
        <f>[1]Arbeitsmarkt!J106</f>
        <v>40772.294000000002</v>
      </c>
      <c r="K26" s="5">
        <f>[1]Arbeitsmarkt!K106</f>
        <v>38698.067999999999</v>
      </c>
      <c r="L26" s="5">
        <f>[1]Arbeitsmarkt!L106</f>
        <v>6459.6619999999994</v>
      </c>
      <c r="M26" s="5">
        <f>[1]Arbeitsmarkt!M106</f>
        <v>7863.9539999999997</v>
      </c>
      <c r="N26" s="5">
        <f>[1]Arbeitsmarkt!N106</f>
        <v>383.70800000000003</v>
      </c>
      <c r="O26" s="5">
        <f>[1]Arbeitsmarkt!O106</f>
        <v>1118.4649999999999</v>
      </c>
      <c r="P26" s="5">
        <f>[1]Arbeitsmarkt!P106</f>
        <v>3550.326</v>
      </c>
      <c r="Q26" s="5">
        <f>[1]Arbeitsmarkt!Q106</f>
        <v>4554.4220000000005</v>
      </c>
      <c r="R26" s="5">
        <f>[1]Arbeitsmarkt!R106</f>
        <v>10228.974</v>
      </c>
      <c r="S26" s="5">
        <f>[1]Arbeitsmarkt!S106</f>
        <v>2332.1869999999999</v>
      </c>
      <c r="T26" s="5">
        <f>[1]Arbeitsmarkt!T106</f>
        <v>552.46800000000007</v>
      </c>
      <c r="U26" s="5">
        <f>[1]Arbeitsmarkt!U106</f>
        <v>1653.902</v>
      </c>
      <c r="V26" s="5">
        <f>[1]Arbeitsmarkt!V106</f>
        <v>47500.444000000003</v>
      </c>
      <c r="X26" s="18" t="str">
        <f t="shared" si="6"/>
        <v>HB</v>
      </c>
      <c r="Y26" s="34">
        <f t="shared" si="7"/>
        <v>383.70800000000003</v>
      </c>
      <c r="Z26" s="18" t="str">
        <f t="shared" si="8"/>
        <v>NW</v>
      </c>
      <c r="AA26" s="33">
        <f t="shared" si="9"/>
        <v>10228.974</v>
      </c>
    </row>
    <row r="27" spans="1:27" x14ac:dyDescent="0.35">
      <c r="A27" s="32">
        <f>[1]Arbeitsmarkt!A107</f>
        <v>2021</v>
      </c>
      <c r="B27" s="5">
        <f>[1]Arbeitsmarkt!B107</f>
        <v>1364.7956666666669</v>
      </c>
      <c r="C27" s="5">
        <f>[1]Arbeitsmarkt!C107</f>
        <v>862.47458333333338</v>
      </c>
      <c r="D27" s="5">
        <f>[1]Arbeitsmarkt!D107</f>
        <v>2186.0007499999997</v>
      </c>
      <c r="E27" s="5">
        <f>[1]Arbeitsmarkt!E107</f>
        <v>1147.21875</v>
      </c>
      <c r="F27" s="5">
        <f>[1]Arbeitsmarkt!F107</f>
        <v>1137.14175</v>
      </c>
      <c r="G27" s="5">
        <f>[1]Arbeitsmarkt!G107</f>
        <v>2087.6877500000001</v>
      </c>
      <c r="H27" s="31">
        <f>[1]Arbeitsmarkt!H107</f>
        <v>8785.3192500000005</v>
      </c>
      <c r="I27" s="5">
        <f>[1]Arbeitsmarkt!I107</f>
        <v>6697.6315000000004</v>
      </c>
      <c r="J27" s="5">
        <f>[1]Arbeitsmarkt!J107</f>
        <v>40786.857499999998</v>
      </c>
      <c r="K27" s="5">
        <f>[1]Arbeitsmarkt!K107</f>
        <v>38699.169750000001</v>
      </c>
      <c r="L27" s="5">
        <f>[1]Arbeitsmarkt!L107</f>
        <v>6448.4202500000001</v>
      </c>
      <c r="M27" s="5">
        <f>[1]Arbeitsmarkt!M107</f>
        <v>7848.2552500000002</v>
      </c>
      <c r="N27" s="5">
        <f>[1]Arbeitsmarkt!N107</f>
        <v>381.42191666666668</v>
      </c>
      <c r="O27" s="5">
        <f>[1]Arbeitsmarkt!O107</f>
        <v>1117.3990833333332</v>
      </c>
      <c r="P27" s="5">
        <f>[1]Arbeitsmarkt!P107</f>
        <v>3551.8415833333333</v>
      </c>
      <c r="Q27" s="5">
        <f>[1]Arbeitsmarkt!Q107</f>
        <v>4561.6567500000001</v>
      </c>
      <c r="R27" s="5">
        <f>[1]Arbeitsmarkt!R107</f>
        <v>10249.593666666666</v>
      </c>
      <c r="S27" s="5">
        <f>[1]Arbeitsmarkt!S107</f>
        <v>2331.0100833333336</v>
      </c>
      <c r="T27" s="5">
        <f>[1]Arbeitsmarkt!T107</f>
        <v>548.89941666666675</v>
      </c>
      <c r="U27" s="5">
        <f>[1]Arbeitsmarkt!U107</f>
        <v>1660.67175</v>
      </c>
      <c r="V27" s="5">
        <f>[1]Arbeitsmarkt!V107</f>
        <v>47484.489000000001</v>
      </c>
      <c r="X27" s="18" t="str">
        <f t="shared" si="6"/>
        <v>HB</v>
      </c>
      <c r="Y27" s="34">
        <f t="shared" si="7"/>
        <v>381.42191666666668</v>
      </c>
      <c r="Z27" s="18" t="str">
        <f t="shared" si="8"/>
        <v>NW</v>
      </c>
      <c r="AA27" s="33">
        <f t="shared" si="9"/>
        <v>10249.593666666666</v>
      </c>
    </row>
    <row r="28" spans="1:27" x14ac:dyDescent="0.35">
      <c r="A28" s="32">
        <f>[1]Arbeitsmarkt!A108</f>
        <v>2022</v>
      </c>
      <c r="B28" s="5">
        <f>[1]Arbeitsmarkt!B108</f>
        <v>1370.931</v>
      </c>
      <c r="C28" s="5">
        <f>[1]Arbeitsmarkt!C108</f>
        <v>862.4081666666666</v>
      </c>
      <c r="D28" s="5">
        <f>[1]Arbeitsmarkt!D108</f>
        <v>2194.4474166666669</v>
      </c>
      <c r="E28" s="5">
        <f>[1]Arbeitsmarkt!E108</f>
        <v>1143.8027500000001</v>
      </c>
      <c r="F28" s="5">
        <f>[1]Arbeitsmarkt!F108</f>
        <v>1136.2372500000001</v>
      </c>
      <c r="G28" s="5">
        <f>[1]Arbeitsmarkt!G108</f>
        <v>2126.5080833333332</v>
      </c>
      <c r="H28" s="31">
        <f>[1]Arbeitsmarkt!H108</f>
        <v>8834.3346666666657</v>
      </c>
      <c r="I28" s="5">
        <f>[1]Arbeitsmarkt!I108</f>
        <v>6707.8265833333335</v>
      </c>
      <c r="J28" s="5">
        <f>[1]Arbeitsmarkt!J108</f>
        <v>41174.306166666669</v>
      </c>
      <c r="K28" s="5">
        <f>[1]Arbeitsmarkt!K108</f>
        <v>39047.798083333335</v>
      </c>
      <c r="L28" s="5">
        <f>[1]Arbeitsmarkt!L108</f>
        <v>6495.0027499999997</v>
      </c>
      <c r="M28" s="5">
        <f>[1]Arbeitsmarkt!M108</f>
        <v>7926.9645</v>
      </c>
      <c r="N28" s="5">
        <f>[1]Arbeitsmarkt!N108</f>
        <v>385.40441666666663</v>
      </c>
      <c r="O28" s="5">
        <f>[1]Arbeitsmarkt!O108</f>
        <v>1130.3459166666667</v>
      </c>
      <c r="P28" s="5">
        <f>[1]Arbeitsmarkt!P108</f>
        <v>3588.2733333333331</v>
      </c>
      <c r="Q28" s="5">
        <f>[1]Arbeitsmarkt!Q108</f>
        <v>4603.9787500000002</v>
      </c>
      <c r="R28" s="5">
        <f>[1]Arbeitsmarkt!R108</f>
        <v>10347.600583333333</v>
      </c>
      <c r="S28" s="5">
        <f>[1]Arbeitsmarkt!S108</f>
        <v>2345.4815833333332</v>
      </c>
      <c r="T28" s="5">
        <f>[1]Arbeitsmarkt!T108</f>
        <v>548.71816666666666</v>
      </c>
      <c r="U28" s="5">
        <f>[1]Arbeitsmarkt!U108</f>
        <v>1676.0280833333334</v>
      </c>
      <c r="V28" s="5">
        <f>[1]Arbeitsmarkt!V108</f>
        <v>47882.132749999997</v>
      </c>
      <c r="X28" s="18" t="str">
        <f t="shared" si="6"/>
        <v>HB</v>
      </c>
      <c r="Y28" s="34">
        <f t="shared" si="7"/>
        <v>385.40441666666663</v>
      </c>
      <c r="Z28" s="18" t="str">
        <f t="shared" si="8"/>
        <v>NW</v>
      </c>
      <c r="AA28" s="33">
        <f t="shared" si="9"/>
        <v>10347.600583333333</v>
      </c>
    </row>
    <row r="29" spans="1:27" x14ac:dyDescent="0.35">
      <c r="A29" s="32">
        <f>[1]Arbeitsmarkt!A109</f>
        <v>2023</v>
      </c>
      <c r="B29" s="5">
        <f>[1]Arbeitsmarkt!B109</f>
        <v>1382.6218333333334</v>
      </c>
      <c r="C29" s="5">
        <f>[1]Arbeitsmarkt!C109</f>
        <v>867.08425</v>
      </c>
      <c r="D29" s="5">
        <f>[1]Arbeitsmarkt!D109</f>
        <v>2211.6106666666665</v>
      </c>
      <c r="E29" s="5">
        <f>[1]Arbeitsmarkt!E109</f>
        <v>1146.2570000000001</v>
      </c>
      <c r="F29" s="5">
        <f>[1]Arbeitsmarkt!F109</f>
        <v>1142.0290833333333</v>
      </c>
      <c r="G29" s="5">
        <f>[1]Arbeitsmarkt!G109</f>
        <v>2162.6939166666666</v>
      </c>
      <c r="H29" s="31">
        <f>[1]Arbeitsmarkt!H109</f>
        <v>8912.2967499999995</v>
      </c>
      <c r="I29" s="5">
        <f>[1]Arbeitsmarkt!I109</f>
        <v>6749.6028333333325</v>
      </c>
      <c r="J29" s="5">
        <f>[1]Arbeitsmarkt!J109</f>
        <v>41660.068666666666</v>
      </c>
      <c r="K29" s="5">
        <f>[1]Arbeitsmarkt!K109</f>
        <v>39497.374749999995</v>
      </c>
      <c r="L29" s="5">
        <f>[1]Arbeitsmarkt!L109</f>
        <v>6571.3682500000004</v>
      </c>
      <c r="M29" s="5">
        <f>[1]Arbeitsmarkt!M109</f>
        <v>8023.6044166666661</v>
      </c>
      <c r="N29" s="5">
        <f>[1]Arbeitsmarkt!N109</f>
        <v>390.55616666666663</v>
      </c>
      <c r="O29" s="5">
        <f>[1]Arbeitsmarkt!O109</f>
        <v>1154.2856666666667</v>
      </c>
      <c r="P29" s="5">
        <f>[1]Arbeitsmarkt!P109</f>
        <v>3638.078</v>
      </c>
      <c r="Q29" s="5">
        <f>[1]Arbeitsmarkt!Q109</f>
        <v>4654.70975</v>
      </c>
      <c r="R29" s="5">
        <f>[1]Arbeitsmarkt!R109</f>
        <v>10449.072583333333</v>
      </c>
      <c r="S29" s="5">
        <f>[1]Arbeitsmarkt!S109</f>
        <v>2366.5219999999999</v>
      </c>
      <c r="T29" s="5">
        <f>[1]Arbeitsmarkt!T109</f>
        <v>552.30058333333329</v>
      </c>
      <c r="U29" s="5">
        <f>[1]Arbeitsmarkt!U109</f>
        <v>1696.8773333333331</v>
      </c>
      <c r="V29" s="5">
        <f>[1]Arbeitsmarkt!V109</f>
        <v>48409.671499999997</v>
      </c>
      <c r="X29" s="18" t="str">
        <f t="shared" si="6"/>
        <v>HB</v>
      </c>
      <c r="Y29" s="34">
        <f t="shared" si="7"/>
        <v>390.55616666666663</v>
      </c>
      <c r="Z29" s="18" t="str">
        <f t="shared" si="8"/>
        <v>NW</v>
      </c>
      <c r="AA29" s="33">
        <f t="shared" si="9"/>
        <v>10449.072583333333</v>
      </c>
    </row>
    <row r="30" spans="1:27" x14ac:dyDescent="0.35">
      <c r="A30">
        <f>A29+1</f>
        <v>2024</v>
      </c>
      <c r="B30" s="5"/>
      <c r="D30" s="5"/>
    </row>
    <row r="103" spans="12:21" x14ac:dyDescent="0.35">
      <c r="L103" t="s">
        <v>328</v>
      </c>
      <c r="M103" t="s">
        <v>329</v>
      </c>
      <c r="N103" t="s">
        <v>330</v>
      </c>
      <c r="O103" t="s">
        <v>331</v>
      </c>
      <c r="P103" t="s">
        <v>332</v>
      </c>
      <c r="Q103" t="s">
        <v>333</v>
      </c>
      <c r="R103" t="s">
        <v>334</v>
      </c>
      <c r="S103" t="s">
        <v>335</v>
      </c>
      <c r="T103" t="s">
        <v>336</v>
      </c>
      <c r="U103" t="s">
        <v>337</v>
      </c>
    </row>
  </sheetData>
  <pageMargins left="0.7" right="0.7" top="0.78740157499999996" bottom="0.78740157499999996" header="0.3" footer="0.3"/>
  <pageSetup paperSize="9" orientation="portrait" horizontalDpi="4294967295" verticalDpi="4294967295"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5040A-4291-42FF-BA00-C39576772950}">
  <sheetPr codeName="Tabelle33"/>
  <dimension ref="A1:Y47"/>
  <sheetViews>
    <sheetView zoomScaleNormal="100" workbookViewId="0">
      <pane ySplit="2" topLeftCell="A3" activePane="bottomLeft" state="frozen"/>
      <selection pane="bottomLeft" activeCell="A3" sqref="A3"/>
    </sheetView>
  </sheetViews>
  <sheetFormatPr baseColWidth="10" defaultColWidth="11.453125" defaultRowHeight="14.5" x14ac:dyDescent="0.35"/>
  <cols>
    <col min="6" max="6" width="109.54296875" customWidth="1"/>
    <col min="11" max="11" width="12" customWidth="1"/>
    <col min="16" max="16" width="11.81640625" customWidth="1"/>
  </cols>
  <sheetData>
    <row r="1" spans="1:25" ht="29" x14ac:dyDescent="0.35">
      <c r="A1" s="4" t="s">
        <v>369</v>
      </c>
      <c r="I1" t="str">
        <f>Wirtschaftswachstum!A2</f>
        <v>Jahr</v>
      </c>
      <c r="J1" s="1" t="s">
        <v>339</v>
      </c>
      <c r="K1" s="1" t="s">
        <v>289</v>
      </c>
      <c r="L1" s="1" t="s">
        <v>290</v>
      </c>
      <c r="M1" s="1" t="s">
        <v>291</v>
      </c>
      <c r="N1" s="1" t="s">
        <v>292</v>
      </c>
      <c r="O1" s="1" t="s">
        <v>293</v>
      </c>
      <c r="P1" s="1" t="s">
        <v>298</v>
      </c>
      <c r="Q1" s="1" t="s">
        <v>299</v>
      </c>
      <c r="R1" s="1" t="s">
        <v>300</v>
      </c>
      <c r="S1" s="1" t="s">
        <v>301</v>
      </c>
      <c r="T1" s="1" t="s">
        <v>302</v>
      </c>
      <c r="U1" s="1" t="s">
        <v>340</v>
      </c>
      <c r="V1" s="1" t="s">
        <v>304</v>
      </c>
      <c r="W1" s="1" t="s">
        <v>305</v>
      </c>
      <c r="X1" s="1" t="s">
        <v>306</v>
      </c>
      <c r="Y1" s="1" t="s">
        <v>307</v>
      </c>
    </row>
    <row r="2" spans="1:25" x14ac:dyDescent="0.35">
      <c r="A2" t="str">
        <f>'Abb Arbeitslosigkeit'!A2</f>
        <v>Ost=Ostdeutschland mit Berlin, West=Westdeutschland ohne Berlin</v>
      </c>
    </row>
    <row r="3" spans="1:25" x14ac:dyDescent="0.35">
      <c r="I3" t="str">
        <f>Arbeitsangebot!A3&amp;", "&amp;I4</f>
        <v>Erwerbspersonen (20-64 Jahre) am Wohnort in Relation zur erwerbsfähigen Bevölkerung (20-64 Jahre) (Erwerbsbeteiligungsquote), 2023</v>
      </c>
    </row>
    <row r="4" spans="1:25" x14ac:dyDescent="0.35">
      <c r="I4">
        <f>Arbeitsangebot!A7</f>
        <v>2023</v>
      </c>
      <c r="J4">
        <f>Arbeitsangebot!B7</f>
        <v>79.599999999999994</v>
      </c>
      <c r="K4">
        <f>Arbeitsangebot!C7</f>
        <v>79.8</v>
      </c>
      <c r="L4">
        <f>Arbeitsangebot!D7</f>
        <v>81.7</v>
      </c>
      <c r="M4">
        <f>Arbeitsangebot!E7</f>
        <v>78.8</v>
      </c>
      <c r="N4">
        <f>Arbeitsangebot!F7</f>
        <v>80.400000000000006</v>
      </c>
    </row>
    <row r="5" spans="1:25" x14ac:dyDescent="0.35">
      <c r="O5">
        <f>Arbeitsangebot!G7</f>
        <v>77.900000000000006</v>
      </c>
    </row>
    <row r="6" spans="1:25" x14ac:dyDescent="0.35">
      <c r="P6">
        <f>Arbeitsangebot!L7</f>
        <v>81.7</v>
      </c>
      <c r="Q6">
        <f>Arbeitsangebot!M7</f>
        <v>82.3</v>
      </c>
      <c r="R6">
        <f>Arbeitsangebot!N7</f>
        <v>75.099999999999994</v>
      </c>
      <c r="S6">
        <f>Arbeitsangebot!O7</f>
        <v>78.599999999999994</v>
      </c>
      <c r="T6">
        <f>Arbeitsangebot!P7</f>
        <v>78.400000000000006</v>
      </c>
      <c r="U6">
        <f>Arbeitsangebot!Q7</f>
        <v>79.400000000000006</v>
      </c>
      <c r="V6">
        <f>Arbeitsangebot!R7</f>
        <v>77.5</v>
      </c>
      <c r="W6">
        <f>Arbeitsangebot!S7</f>
        <v>80</v>
      </c>
      <c r="X6">
        <f>Arbeitsangebot!T7</f>
        <v>77.5</v>
      </c>
      <c r="Y6">
        <f>Arbeitsangebot!U7</f>
        <v>79</v>
      </c>
    </row>
    <row r="7" spans="1:25" x14ac:dyDescent="0.35">
      <c r="J7">
        <f>Arbeitsangebot!H7</f>
        <v>79.7</v>
      </c>
      <c r="K7">
        <f>J7</f>
        <v>79.7</v>
      </c>
      <c r="L7">
        <f t="shared" ref="L7:Y8" si="0">K7</f>
        <v>79.7</v>
      </c>
      <c r="M7">
        <f t="shared" si="0"/>
        <v>79.7</v>
      </c>
      <c r="N7">
        <f t="shared" si="0"/>
        <v>79.7</v>
      </c>
      <c r="O7">
        <f t="shared" si="0"/>
        <v>79.7</v>
      </c>
    </row>
    <row r="8" spans="1:25" x14ac:dyDescent="0.35">
      <c r="P8">
        <f>Arbeitsangebot!K7</f>
        <v>79.7</v>
      </c>
      <c r="Q8">
        <f t="shared" si="0"/>
        <v>79.7</v>
      </c>
      <c r="R8">
        <f t="shared" si="0"/>
        <v>79.7</v>
      </c>
      <c r="S8">
        <f t="shared" si="0"/>
        <v>79.7</v>
      </c>
      <c r="T8">
        <f t="shared" si="0"/>
        <v>79.7</v>
      </c>
      <c r="U8">
        <f t="shared" si="0"/>
        <v>79.7</v>
      </c>
      <c r="V8">
        <f t="shared" si="0"/>
        <v>79.7</v>
      </c>
      <c r="W8">
        <f t="shared" si="0"/>
        <v>79.7</v>
      </c>
      <c r="X8">
        <f t="shared" si="0"/>
        <v>79.7</v>
      </c>
      <c r="Y8">
        <f t="shared" si="0"/>
        <v>79.7</v>
      </c>
    </row>
    <row r="11" spans="1:25" x14ac:dyDescent="0.35">
      <c r="I11" t="str">
        <f>Arbeitsangebot!A13&amp;", "&amp;I12</f>
        <v>Veränderungsrate der Erwerbspersonen am Wohnort, ø 2019-2023</v>
      </c>
    </row>
    <row r="12" spans="1:25" x14ac:dyDescent="0.35">
      <c r="I12" t="str">
        <f>Arbeitsangebot!A20</f>
        <v>ø 2019-2023</v>
      </c>
      <c r="J12">
        <f>Arbeitsangebot!B20</f>
        <v>0.32062382481632312</v>
      </c>
      <c r="K12">
        <f>Arbeitsangebot!C20</f>
        <v>0.11216135124200832</v>
      </c>
      <c r="L12">
        <f>Arbeitsangebot!D20</f>
        <v>0.22261813189257396</v>
      </c>
      <c r="M12">
        <f>Arbeitsangebot!E20</f>
        <v>-0.35917032794398551</v>
      </c>
      <c r="N12">
        <f>Arbeitsangebot!F20</f>
        <v>-0.39670088332741216</v>
      </c>
    </row>
    <row r="13" spans="1:25" x14ac:dyDescent="0.35">
      <c r="O13">
        <f>Arbeitsangebot!G20</f>
        <v>1.3668430078407852</v>
      </c>
    </row>
    <row r="14" spans="1:25" x14ac:dyDescent="0.35">
      <c r="P14">
        <f>Arbeitsangebot!L20</f>
        <v>0.47163428578949151</v>
      </c>
      <c r="Q14">
        <f>Arbeitsangebot!M20</f>
        <v>0.55211953717623885</v>
      </c>
      <c r="R14">
        <f>Arbeitsangebot!N20</f>
        <v>0.61476275034483763</v>
      </c>
      <c r="S14">
        <f>Arbeitsangebot!O20</f>
        <v>1.0311375999571624</v>
      </c>
      <c r="T14">
        <f>Arbeitsangebot!P20</f>
        <v>0.70155710483061284</v>
      </c>
      <c r="U14">
        <f>Arbeitsangebot!Q20</f>
        <v>0.63226410037285063</v>
      </c>
      <c r="V14">
        <f>Arbeitsangebot!R20</f>
        <v>0.61590642391004735</v>
      </c>
      <c r="W14">
        <f>Arbeitsangebot!S20</f>
        <v>0.39046766950141887</v>
      </c>
      <c r="X14">
        <f>Arbeitsangebot!T20</f>
        <v>-1.4272306653680289E-2</v>
      </c>
      <c r="Y14">
        <f>Arbeitsangebot!U20</f>
        <v>0.80145847675498771</v>
      </c>
    </row>
    <row r="15" spans="1:25" x14ac:dyDescent="0.35">
      <c r="J15">
        <f>Arbeitsangebot!H20</f>
        <v>0.34074414137191411</v>
      </c>
      <c r="K15">
        <f>J15</f>
        <v>0.34074414137191411</v>
      </c>
      <c r="L15">
        <f t="shared" ref="L15" si="1">K15</f>
        <v>0.34074414137191411</v>
      </c>
      <c r="M15">
        <f t="shared" ref="M15" si="2">L15</f>
        <v>0.34074414137191411</v>
      </c>
      <c r="N15">
        <f t="shared" ref="N15" si="3">M15</f>
        <v>0.34074414137191411</v>
      </c>
      <c r="O15">
        <f t="shared" ref="O15" si="4">N15</f>
        <v>0.34074414137191411</v>
      </c>
    </row>
    <row r="16" spans="1:25" x14ac:dyDescent="0.35">
      <c r="P16">
        <f>Arbeitsangebot!K20</f>
        <v>0.58605942381629461</v>
      </c>
      <c r="Q16">
        <f t="shared" ref="Q16" si="5">P16</f>
        <v>0.58605942381629461</v>
      </c>
      <c r="R16">
        <f t="shared" ref="R16" si="6">Q16</f>
        <v>0.58605942381629461</v>
      </c>
      <c r="S16">
        <f t="shared" ref="S16" si="7">R16</f>
        <v>0.58605942381629461</v>
      </c>
      <c r="T16">
        <f t="shared" ref="T16" si="8">S16</f>
        <v>0.58605942381629461</v>
      </c>
      <c r="U16">
        <f t="shared" ref="U16" si="9">T16</f>
        <v>0.58605942381629461</v>
      </c>
      <c r="V16">
        <f t="shared" ref="V16" si="10">U16</f>
        <v>0.58605942381629461</v>
      </c>
      <c r="W16">
        <f t="shared" ref="W16" si="11">V16</f>
        <v>0.58605942381629461</v>
      </c>
      <c r="X16">
        <f t="shared" ref="X16" si="12">W16</f>
        <v>0.58605942381629461</v>
      </c>
      <c r="Y16">
        <f t="shared" ref="Y16" si="13">X16</f>
        <v>0.58605942381629461</v>
      </c>
    </row>
    <row r="21" spans="9:14" x14ac:dyDescent="0.35">
      <c r="I21" s="7"/>
    </row>
    <row r="28" spans="9:14" x14ac:dyDescent="0.35">
      <c r="I28" s="7"/>
      <c r="J28" s="7"/>
      <c r="K28" s="7"/>
      <c r="L28" s="7"/>
      <c r="M28" s="7"/>
      <c r="N28" s="7"/>
    </row>
    <row r="29" spans="9:14" x14ac:dyDescent="0.35">
      <c r="I29" s="7"/>
    </row>
    <row r="38" spans="9:14" x14ac:dyDescent="0.35">
      <c r="I38" s="7"/>
      <c r="J38" s="7"/>
      <c r="K38" s="7"/>
      <c r="L38" s="7"/>
      <c r="M38" s="7"/>
      <c r="N38" s="7"/>
    </row>
    <row r="39" spans="9:14" x14ac:dyDescent="0.35">
      <c r="I39" s="7"/>
    </row>
    <row r="46" spans="9:14" x14ac:dyDescent="0.35">
      <c r="I46" s="7"/>
      <c r="J46" s="7"/>
      <c r="K46" s="7"/>
      <c r="L46" s="7"/>
      <c r="M46" s="7"/>
      <c r="N46" s="7"/>
    </row>
    <row r="47" spans="9:14" x14ac:dyDescent="0.35">
      <c r="I47" s="7"/>
    </row>
  </sheetData>
  <pageMargins left="0.7" right="0.7" top="0.78740157499999996" bottom="0.78740157499999996"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58</vt:i4>
      </vt:variant>
    </vt:vector>
  </HeadingPairs>
  <TitlesOfParts>
    <vt:vector size="58" baseType="lpstr">
      <vt:lpstr>Inhalt</vt:lpstr>
      <vt:lpstr>Wirtschaftskraft</vt:lpstr>
      <vt:lpstr>Abb Wirtschaftskraft</vt:lpstr>
      <vt:lpstr>Wirtschaftswachstum</vt:lpstr>
      <vt:lpstr>Abb Wirtschaftswachstum</vt:lpstr>
      <vt:lpstr>Investitionen</vt:lpstr>
      <vt:lpstr>Abb Investitionen</vt:lpstr>
      <vt:lpstr>Arbeitsangebot</vt:lpstr>
      <vt:lpstr>Abb Arbeitsangebot</vt:lpstr>
      <vt:lpstr>Arbeitsnachfrage</vt:lpstr>
      <vt:lpstr>Abb Arbeitsnachfrage</vt:lpstr>
      <vt:lpstr>Arbeitslosigkeit</vt:lpstr>
      <vt:lpstr>Abb Arbeitslosigkeit</vt:lpstr>
      <vt:lpstr>Löhne, Einkommen</vt:lpstr>
      <vt:lpstr>Abb Löhne, Einkommen</vt:lpstr>
      <vt:lpstr>Einkommensverteilung</vt:lpstr>
      <vt:lpstr>Abb Einkommensverteilung</vt:lpstr>
      <vt:lpstr>Renten</vt:lpstr>
      <vt:lpstr>Abb Renten</vt:lpstr>
      <vt:lpstr>Vermögen</vt:lpstr>
      <vt:lpstr>Abb Vermögen</vt:lpstr>
      <vt:lpstr>Lohnstückkosten</vt:lpstr>
      <vt:lpstr>Abb Lohnstückkosten</vt:lpstr>
      <vt:lpstr>Selbständige</vt:lpstr>
      <vt:lpstr>Abb Selbständige</vt:lpstr>
      <vt:lpstr>Industrie</vt:lpstr>
      <vt:lpstr>Abb Industrie</vt:lpstr>
      <vt:lpstr>Branchenstruktur Industrie</vt:lpstr>
      <vt:lpstr>Wirtschaftsstruktur</vt:lpstr>
      <vt:lpstr>Abb Wirtschaftsstruktur</vt:lpstr>
      <vt:lpstr>SV-Beschäftigte</vt:lpstr>
      <vt:lpstr>Abb SV-Beschäftigte</vt:lpstr>
      <vt:lpstr>Branchen SV-Beschäftigte</vt:lpstr>
      <vt:lpstr>Branchen SV-Beschäftigte sort</vt:lpstr>
      <vt:lpstr>Außenhandel</vt:lpstr>
      <vt:lpstr>Abb Außenhandel</vt:lpstr>
      <vt:lpstr>Bevölkerung</vt:lpstr>
      <vt:lpstr>Abb Bevölkerung</vt:lpstr>
      <vt:lpstr>Bevölkerungsprognose</vt:lpstr>
      <vt:lpstr>Abb Bevölkerungsprognose</vt:lpstr>
      <vt:lpstr>Innovation</vt:lpstr>
      <vt:lpstr>Abb Innovation</vt:lpstr>
      <vt:lpstr>Hochschulen</vt:lpstr>
      <vt:lpstr>Abb Hochschulen</vt:lpstr>
      <vt:lpstr>Bildung</vt:lpstr>
      <vt:lpstr>Abb Bildung</vt:lpstr>
      <vt:lpstr>Unternehmen</vt:lpstr>
      <vt:lpstr>Abb Unternehmen</vt:lpstr>
      <vt:lpstr>Staat</vt:lpstr>
      <vt:lpstr>Abb Staat</vt:lpstr>
      <vt:lpstr>Sonstiges</vt:lpstr>
      <vt:lpstr>Abb Sonstiges</vt:lpstr>
      <vt:lpstr>Zufriedenheit</vt:lpstr>
      <vt:lpstr>Abb Zufriedenheit</vt:lpstr>
      <vt:lpstr>Binnendifferenzierung</vt:lpstr>
      <vt:lpstr>Abb Binnendifferenzierung</vt:lpstr>
      <vt:lpstr>EU-Vergleichsdaten</vt:lpstr>
      <vt:lpstr>Abb EU-Vergleichsdaten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Joachim Ragnitz</dc:creator>
  <cp:keywords/>
  <dc:description/>
  <cp:lastModifiedBy>Joachim Ragnitz</cp:lastModifiedBy>
  <cp:revision/>
  <dcterms:created xsi:type="dcterms:W3CDTF">2025-02-22T20:07:26Z</dcterms:created>
  <dcterms:modified xsi:type="dcterms:W3CDTF">2025-08-13T08:12:00Z</dcterms:modified>
  <cp:category/>
  <cp:contentStatus/>
</cp:coreProperties>
</file>